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sting\Module 2B.4 VNmod v2 Jun26 Full SAM + New Emp - Copy\OLC_model\Workbooks\"/>
    </mc:Choice>
  </mc:AlternateContent>
  <xr:revisionPtr revIDLastSave="0" documentId="13_ncr:1_{880BE337-FA64-4A6D-A64C-CA43B0F41447}" xr6:coauthVersionLast="47" xr6:coauthVersionMax="47" xr10:uidLastSave="{00000000-0000-0000-0000-000000000000}"/>
  <bookViews>
    <workbookView xWindow="25490" yWindow="-4020" windowWidth="38620" windowHeight="21100" tabRatio="758" xr2:uid="{37A88B93-0B0B-49FB-B819-DAE6ACD65198}"/>
  </bookViews>
  <sheets>
    <sheet name="Cover" sheetId="21" r:id="rId1"/>
    <sheet name="Notes" sheetId="10" r:id="rId2"/>
    <sheet name="Index" sheetId="1" r:id="rId3"/>
    <sheet name="Basedata" sheetId="24" r:id="rId4"/>
    <sheet name="Raw_Basedata" sheetId="43" state="hidden" r:id="rId5"/>
    <sheet name="Raw_Codes_Labels" sheetId="11" state="hidden" r:id="rId6"/>
    <sheet name="Raw_GDPTAB" sheetId="23" state="hidden" r:id="rId7"/>
    <sheet name="GDPTAB" sheetId="3" r:id="rId8"/>
    <sheet name="Raw_Macro" sheetId="18" state="hidden" r:id="rId9"/>
    <sheet name="Macro" sheetId="2" r:id="rId10"/>
    <sheet name="Raw_sGDP" sheetId="4" state="hidden" r:id="rId11"/>
    <sheet name="Sector" sheetId="22" r:id="rId12"/>
    <sheet name="Raw_Trade" sheetId="41" state="hidden" r:id="rId13"/>
    <sheet name="Trade" sheetId="20" r:id="rId14"/>
    <sheet name="Raw_Prices" sheetId="12" state="hidden" r:id="rId15"/>
    <sheet name="Prices" sheetId="33" r:id="rId16"/>
    <sheet name="Raw_Factors" sheetId="13" state="hidden" r:id="rId17"/>
    <sheet name="Factors" sheetId="36" r:id="rId18"/>
    <sheet name="Raw_Factors_QFXP" sheetId="39" state="hidden" r:id="rId19"/>
    <sheet name="Raw_Factors_WFDISTXP" sheetId="40" state="hidden" r:id="rId20"/>
    <sheet name="Factors2" sheetId="37" r:id="rId21"/>
    <sheet name="Raw_HH" sheetId="16" state="hidden" r:id="rId22"/>
    <sheet name="HH_Charts" sheetId="17" r:id="rId23"/>
    <sheet name="Households" sheetId="8" r:id="rId24"/>
    <sheet name="Budget" sheetId="29" r:id="rId25"/>
    <sheet name="BoP" sheetId="47" r:id="rId26"/>
    <sheet name="Tax_Rates" sheetId="26" r:id="rId27"/>
    <sheet name="Raw_tax_rates" sheetId="46" state="hidden" r:id="rId28"/>
    <sheet name="Raw_Govt" sheetId="28" state="hidden" r:id="rId29"/>
    <sheet name="Tariff_Rates" sheetId="30" r:id="rId30"/>
    <sheet name="Sav_Inv" sheetId="48" r:id="rId31"/>
    <sheet name="SolveData" sheetId="42" state="hidden" r:id="rId32"/>
    <sheet name="Raw_QINTA" sheetId="49" state="hidden" r:id="rId33"/>
    <sheet name="Energy_Use" sheetId="50" state="hidden" r:id="rId34"/>
    <sheet name="Sheet1" sheetId="51" r:id="rId35"/>
  </sheets>
  <externalReferences>
    <externalReference r:id="rId36"/>
  </externalReferences>
  <definedNames>
    <definedName name="_xlnm._FilterDatabase" localSheetId="18" hidden="1">Raw_Factors_QFXP!$D$1:$D$1000</definedName>
    <definedName name="Act_aggr_map1">OFFSET(Notes!$D$15,1,0,COUNTA(Notes!$D$16:$D$500),1)</definedName>
    <definedName name="Act_aggr_map2">OFFSET(Notes!$C$15,1,0,COUNTA(Notes!$C$16:$C$500),1)</definedName>
    <definedName name="Act_codes_aggr">OFFSET(Notes!$Y$15,1,0,COUNTA(Notes!$Y$16:$Y$500),1)</definedName>
    <definedName name="Act_codes_core">OFFSET(Notes!$A$15,1,0,COUNTA(Notes!$A$16:$A$500),1)</definedName>
    <definedName name="Act_labels_aggr">OFFSET(Notes!$Z$15,1,0,COUNTA(Notes!$Z$16:$Z$500),1)</definedName>
    <definedName name="Act_labels_core">OFFSET(Notes!$B$15,1,0,COUNTA(Notes!$B$16:$B$500),1)</definedName>
    <definedName name="Com_aggr_map1">OFFSET(Notes!$I$15,1,0,COUNTA(Notes!$I$16:$I$500),1)</definedName>
    <definedName name="Com_aggr_map2">OFFSET(Notes!$H$15,1,0,COUNTA(Notes!$H$16:$H$500),1)</definedName>
    <definedName name="Com_codes_aggr">OFFSET(Notes!$AC$15,1,0,COUNTA(Notes!$AC$16:$AC$500),1)</definedName>
    <definedName name="Com_codes_core">OFFSET(Notes!$F$15,1,0,COUNTA(Notes!$F$16:$F$500),1)</definedName>
    <definedName name="Com_labels_aggr">OFFSET(Notes!$AD$15,1,0,COUNTA(Notes!$AD$16:$AD$500),1)</definedName>
    <definedName name="Com_labels_core">OFFSET(Notes!$G$15,1,0,COUNTA(Notes!$G$16:$G$500),1)</definedName>
    <definedName name="EVTAB">OFFSET(OFFSET(INDIRECT(Index!$I$33),,,80,11),,,1+COUNTA(INDEX(OFFSET(INDIRECT(Index!$I$33),,,80,11),,1)),11)</definedName>
    <definedName name="factab1">OFFSET(Raw_Basedata!$L$6,1,0,COUNTA(Raw_Basedata!$L$8:$L$500)+1,12)</definedName>
    <definedName name="factab2">OFFSET(Raw_Basedata!$Z$6,1,0,COUNTA(Raw_Basedata!$Z$8:$Z$500)+1,12)</definedName>
    <definedName name="factab3">OFFSET(Raw_Basedata!$AN$6,1,0,COUNTA(Raw_Basedata!$AN$8:$AN$500)+1,4)</definedName>
    <definedName name="factab4A">OFFSET(Raw_Basedata!$AT$6,1,0,COUNTA(Raw_Basedata!$AT$8:$AT$500)+1,12)</definedName>
    <definedName name="factab5">OFFSET(Raw_Basedata!$BH$6,1,0,COUNTA(Raw_Basedata!$BH$8:$BH$500)+1,12)</definedName>
    <definedName name="Fct_codes">OFFSET(Notes!$K$15,1,0,COUNTA(Notes!$K$16:$K$500),1)</definedName>
    <definedName name="Fct_labels">OFFSET(Notes!$L$15,1,0,COUNTA(Notes!$L$16:$L$500),1)</definedName>
    <definedName name="GDP_Contrib_Growth">Raw_sGDP!$R$8:$AB$72</definedName>
    <definedName name="GDP_Contrib_Growth_aggr">OFFSET(OFFSET(INDIRECT(Index!$I$16),,,250,11),1+COUNTA(INDEX(OFFSET(INDIRECT(Index!$I$16),,,250,11),,1))-COUNTA(Notes!$Y$16:$Y$500),,COUNTA(Notes!$Y$16:$Y$500),11)</definedName>
    <definedName name="GDP_Contrib_Growth_core">OFFSET(OFFSET(INDIRECT(Index!$I$16),,,250,11),,,1+COUNTA(INDEX(OFFSET(INDIRECT(Index!$I$16),,,250,11),,1))-COUNTA(Notes!$Y$16:$Y$500),11)</definedName>
    <definedName name="GDP_Growth">Raw_sGDP!$C$8:$M$72</definedName>
    <definedName name="GDP_Growth_aggr">OFFSET(OFFSET(INDIRECT(Index!$I$15),,,250,11),1+COUNTA(INDEX(OFFSET(INDIRECT(Index!$I$15),,,250,11),,1))-COUNTA(Notes!$Y$16:$Y$500),,COUNTA(Notes!$Y$16:$Y$500),11)</definedName>
    <definedName name="GDP_Growth_core">OFFSET(OFFSET(INDIRECT(Index!$I$15),,,250,11),,,1+COUNTA(INDEX(OFFSET(INDIRECT(Index!$I$15),,,250,11),,1))-COUNTA(Notes!$Y$16:$Y$500),11)</definedName>
    <definedName name="HH_codes_core">OFFSET(Notes!$AF$15,1,0,COUNTA(Notes!$AF$16:$AF$500),1)</definedName>
    <definedName name="HH_labels_agg">OFFSET(Notes!$AJ$15,1,0,COUNTA(Notes!$AJ$16:$AJ$500),1)</definedName>
    <definedName name="HH_labels_aggr">OFFSET(Notes!$AI$15,1,0,COUNTA(Notes!$AI$16:$AI$500),1)</definedName>
    <definedName name="HH_labels_core">OFFSET(Notes!$AG$15,1,0,COUNTA(Notes!$AG$16:$AG$500),1)</definedName>
    <definedName name="Inst_codes">OFFSET(Notes!$N$15,1,0,COUNTA(Notes!$N$16:$N$500),1)</definedName>
    <definedName name="Inst_labels">OFFSET(Notes!$O$15,1,0,COUNTA(Notes!$O$16:$O$500),1)</definedName>
    <definedName name="Macro_Description_Lookup_range">Raw_Codes_Labels!$H$7:$J$43</definedName>
    <definedName name="MACROT">Raw_Macro!$C$7:$M$27</definedName>
    <definedName name="Number_of_EN_in_INSDNG">SUM(--(LEFT(_xlfn._xlws.FILTER(OFFSET(INDIRECT(Index!$I$32),,,80,1),OFFSET(INDIRECT(Index!$I$32),,,80,1)&lt;&gt;0),2)="en"))</definedName>
    <definedName name="PETAB_aggr">OFFSET(OFFSET(INDIRECT(Index!$I$23),,,250,11),1+COUNTA(INDEX(OFFSET(INDIRECT(Index!$I$23),,,250,11),,1))-COUNTA(Notes!$AC$16:$AC$500),,COUNTA(Notes!$AC$16:$AC$500),11)</definedName>
    <definedName name="PETAB_core">OFFSET(OFFSET(INDIRECT(Index!$I$23),,,250,11),,,1+COUNTA(INDEX(OFFSET(INDIRECT(Index!$I$23),,,250,11),,1))-COUNTA(Notes!$AC$16:$AC$500),11)</definedName>
    <definedName name="PETAB2">Raw_Prices!$B$230:$L$330</definedName>
    <definedName name="PMTAB_aggr">OFFSET(OFFSET(INDIRECT(Index!$I$24),,,250,11),1+COUNTA(INDEX(OFFSET(INDIRECT(Index!$I$24),,,250,11),,1))-COUNTA(Notes!$AC$16:$AC$500),,COUNTA(Notes!$AC$16:$AC$500),11)</definedName>
    <definedName name="PMTAB_core">OFFSET(OFFSET(INDIRECT(Index!$I$24),,,250,11),,,1+COUNTA(INDEX(OFFSET(INDIRECT(Index!$I$24),,,250,11),,1))-COUNTA(Notes!$AC$16:$AC$500),11)</definedName>
    <definedName name="PMTAB2">Raw_Prices!$B$340:$L$437</definedName>
    <definedName name="PQTAB_aggr">OFFSET(OFFSET(INDIRECT(Index!$I$22),,,250,11),1+COUNTA(INDEX(OFFSET(INDIRECT(Index!$I$22),,,250,11),,1))-COUNTA(Notes!$AC$16:$AC$500),,COUNTA(Notes!$AC$16:$AC$500),11)</definedName>
    <definedName name="PQTAB_core">OFFSET(OFFSET(INDIRECT(Index!$I$22),,,250,11),,,1+COUNTA(INDEX(OFFSET(INDIRECT(Index!$I$22),,,250,11),,1))-COUNTA(Notes!$AC$16:$AC$500),11)</definedName>
    <definedName name="PQTAB2">Raw_Prices!$B$120:$L$220</definedName>
    <definedName name="pwex">Raw_Prices!$B$1210:$L$1235</definedName>
    <definedName name="pwmx">Raw_Prices!$B$1510:$L$1562</definedName>
    <definedName name="PXTAB_aggr">OFFSET(OFFSET(INDIRECT(Index!$I$21),,,250,11),1+COUNTA(INDEX(OFFSET(INDIRECT(Index!$I$21),,,250,11),,1))-COUNTA(Notes!$AC$16:$AC$500),,COUNTA(Notes!$AC$16:$AC$500),11)</definedName>
    <definedName name="PXTAB_core">OFFSET(OFFSET(INDIRECT(Index!$I$21),,,250,11),,,1+COUNTA(INDEX(OFFSET(INDIRECT(Index!$I$21),,,250,11),,1))-COUNTA(Notes!$AC$16:$AC$500),11)</definedName>
    <definedName name="PXTAB2">Raw_Prices!$B$11:$L$110</definedName>
    <definedName name="QDTAB_aggr">OFFSET(OFFSET(INDIRECT(Index!$I$19),,,250,11),1+COUNTA(INDEX(OFFSET(INDIRECT(Index!$I$19),,,250,11),,1))-COUNTA(Notes!$AC$16:$AC$500),,COUNTA(Notes!$AC$16:$AC$500),11)</definedName>
    <definedName name="QDTAB_core">OFFSET(OFFSET(INDIRECT(Index!$I$19),,,250,11),,,1+COUNTA(INDEX(OFFSET(INDIRECT(Index!$I$19),,,250,11),,1))-COUNTA(Notes!$AC$16:$AC$500),11)</definedName>
    <definedName name="QETAB_aggr">OFFSET(OFFSET(INDIRECT(Index!$I$17),,,250,11),1+COUNTA(INDEX(OFFSET(INDIRECT(Index!$I$17),,,250,11),,1))-COUNTA(Notes!$AC$16:$AC$500),,COUNTA(Notes!$AC$16:$AC$500),11)</definedName>
    <definedName name="QETAB_core">OFFSET(OFFSET(INDIRECT(Index!$I$17),,,250,11),,,1+COUNTA(INDEX(OFFSET(INDIRECT(Index!$I$17),,,250,11),,1))-COUNTA(Notes!$AC$16:$AC$500),11)</definedName>
    <definedName name="QETAB_test">OFFSET(OFFSET(INDIRECT(Index!$I$17),,,250,11),,,1+COUNTA(INDEX(OFFSET(INDIRECT(Index!$I$17),,,250,11),,1)),11)</definedName>
    <definedName name="QFSXP">OFFSET(OFFSET(INDIRECT(Index!$I$27),,,80,11),,,1+COUNTA(INDEX(OFFSET(INDIRECT(Index!$I$27),,,80,11),,1)),11)</definedName>
    <definedName name="QFXP">OFFSET(OFFSET(INDIRECT(Index!$I$63),,,4000,11),,,1+COUNTA(INDEX(OFFSET(INDIRECT(Index!$I$63),,,4000,11),,1)),12)</definedName>
    <definedName name="QHTAB">Raw_HH!$B$333:$M$433</definedName>
    <definedName name="QHTAB_aggr">OFFSET(OFFSET(INDIRECT(Index!$I$34),,,250,11),1+COUNTA(INDEX(OFFSET(INDIRECT(Index!$I$34),,,250,11),,1))-COUNTA(Notes!$AC$16:$AC$500),,COUNTA(Notes!$AC$16:$AC$500),11)</definedName>
    <definedName name="QHTAB_core">OFFSET(OFFSET(INDIRECT(Index!$I$34),,,250,11),,,1+COUNTA(INDEX(OFFSET(INDIRECT(Index!$I$34),,,250,11),,1))-COUNTA(Notes!$AC$16:$AC$500),11)</definedName>
    <definedName name="QMTAB_aggr">OFFSET(OFFSET(INDIRECT(Index!$I$18),,,250,11),1+COUNTA(INDEX(OFFSET(INDIRECT(Index!$I$18),,,250,11),,1))-COUNTA(Notes!$AC$16:$AC$500),,COUNTA(Notes!$AC$16:$AC$500),11)</definedName>
    <definedName name="QMTAB_core">OFFSET(OFFSET(INDIRECT(Index!$I$18),,,250,11),,,1+COUNTA(INDEX(OFFSET(INDIRECT(Index!$I$18),,,250,11),,1))-COUNTA(Notes!$AC$16:$AC$500),11)</definedName>
    <definedName name="QQTAB_aggr">OFFSET(OFFSET(INDIRECT(Index!$I$20),,,250,11),1+COUNTA(INDEX(OFFSET(INDIRECT(Index!$I$20),,,250,11),,1))-COUNTA(Notes!$AC$16:$AC$500),,COUNTA(Notes!$AC$16:$AC$500),11)</definedName>
    <definedName name="QQTAB_core">OFFSET(OFFSET(INDIRECT(Index!$I$20),,,250,11),,,1+COUNTA(INDEX(OFFSET(INDIRECT(Index!$I$20),,,250,11),,1))-COUNTA(Notes!$AC$16:$AC$500),11)</definedName>
    <definedName name="sims">Raw_Codes_Labels!$B$8:$E$17</definedName>
    <definedName name="strucbase">OFFSET(Raw_Basedata!$B$6,1,0,COUNTA(Raw_Basedata!$B$8:$B$500)+1,8)</definedName>
    <definedName name="tinsx">Raw_tax_rates!$C$7:$M$56</definedName>
    <definedName name="tqx">Raw_tax_rates!$C$107:$M$306</definedName>
    <definedName name="WFDISTXP">OFFSET(OFFSET(INDIRECT(Index!$I$64),,,4000,11),,,1+COUNTA(INDEX(OFFSET(INDIRECT(Index!$I$64),,,4000,11),,1)),12)</definedName>
    <definedName name="WFDISTXP_c">Raw_Factors!$C$525:$M$573</definedName>
    <definedName name="WFDISTXP_m">Raw_Factors!$C$378:$M$426</definedName>
    <definedName name="WFDISTXP_p">Raw_Factors!$C$331:$M$377</definedName>
    <definedName name="WFDISTXP_s">Raw_Factors!$C$427:$M$475</definedName>
    <definedName name="WFDISTXP_t">Raw_Factors!$C$476:$M$524</definedName>
    <definedName name="WFXP">OFFSET(OFFSET(INDIRECT(Index!$I$28),,,80,11),,,1+COUNTA(INDEX(OFFSET(INDIRECT(Index!$I$28),,,80,11),,1)),11)</definedName>
    <definedName name="YFXP">OFFSET(OFFSET(INDIRECT(Index!$I$29),,,80,11),,,1+COUNTA(INDEX(OFFSET(INDIRECT(Index!$I$29),,,80,11),,1)),11)</definedName>
    <definedName name="YI_graph1">OFFSET(OFFSET(INDIRECT(Index!$I$32),,,80,11),Number_of_EN_in_INSDNG+1,2,COUNTA(INDEX(OFFSET(INDIRECT(Index!$I$32),,,80,11),,1))-Number_of_EN_in_INSDNG,1)</definedName>
    <definedName name="YI_graph2">OFFSET(OFFSET(INDIRECT(Index!$I$32),,,80,11),Number_of_EN_in_INSDNG+1,3,COUNTA(INDEX(OFFSET(INDIRECT(Index!$I$32),,,80,11),,1))-Number_of_EN_in_INSDNG,1)</definedName>
    <definedName name="YI_graph3">OFFSET(OFFSET(INDIRECT(Index!$I$32),,,80,11),Number_of_EN_in_INSDNG+1,4,COUNTA(INDEX(OFFSET(INDIRECT(Index!$I$32),,,80,11),,1))-Number_of_EN_in_INSDNG,1)</definedName>
    <definedName name="YI_graph4">OFFSET(OFFSET(INDIRECT(Index!$I$32),,,80,11),Number_of_EN_in_INSDNG+1,5,COUNTA(INDEX(OFFSET(INDIRECT(Index!$I$32),,,80,11),,1))-Number_of_EN_in_INSDNG,1)</definedName>
    <definedName name="YI_graph5">OFFSET(OFFSET(INDIRECT(Index!$I$32),,,80,11),Number_of_EN_in_INSDNG+1,6,COUNTA(INDEX(OFFSET(INDIRECT(Index!$I$32),,,80,11),,1))-Number_of_EN_in_INSDNG,1)</definedName>
    <definedName name="YI_graph6">OFFSET(OFFSET(INDIRECT(Index!$I$32),,,80,11),Number_of_EN_in_INSDNG+1,7,COUNTA(INDEX(OFFSET(INDIRECT(Index!$I$32),,,80,11),,1))-Number_of_EN_in_INSDNG,1)</definedName>
    <definedName name="YI_graph7">OFFSET(OFFSET(INDIRECT(Index!$I$32),,,80,11),Number_of_EN_in_INSDNG+1,8,COUNTA(INDEX(OFFSET(INDIRECT(Index!$I$32),,,80,11),,1))-Number_of_EN_in_INSDNG,1)</definedName>
    <definedName name="YI_graph8">OFFSET(OFFSET(INDIRECT(Index!$I$32),,,80,11),Number_of_EN_in_INSDNG+1,9,COUNTA(INDEX(OFFSET(INDIRECT(Index!$I$32),,,80,11),,1))-Number_of_EN_in_INSDNG,1)</definedName>
    <definedName name="YI_graph9">OFFSET(OFFSET(INDIRECT(Index!$I$32),,,80,11),Number_of_EN_in_INSDNG+1,10,COUNTA(INDEX(OFFSET(INDIRECT(Index!$I$32),,,80,11),,1))-Number_of_EN_in_INSDNG,1)</definedName>
    <definedName name="YITAB">OFFSET(OFFSET(INDIRECT(Index!$I$32),,,80,11),,,1+COUNTA(INDEX(OFFSET(INDIRECT(Index!$I$32),,,80,11),,1)),11)</definedName>
  </definedNames>
  <calcPr calcId="191029" iterate="1"/>
  <pivotCaches>
    <pivotCache cacheId="0" r:id="rId37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25" i="36" l="1"/>
  <c r="M16" i="48"/>
  <c r="L16" i="48"/>
  <c r="K16" i="48"/>
  <c r="J16" i="48"/>
  <c r="I16" i="48"/>
  <c r="H16" i="48"/>
  <c r="G16" i="48"/>
  <c r="F16" i="48"/>
  <c r="E16" i="48"/>
  <c r="M15" i="48"/>
  <c r="L15" i="48"/>
  <c r="K15" i="48"/>
  <c r="J15" i="48"/>
  <c r="I15" i="48"/>
  <c r="H15" i="48"/>
  <c r="G15" i="48"/>
  <c r="F15" i="48"/>
  <c r="E15" i="48"/>
  <c r="D16" i="48"/>
  <c r="D15" i="48"/>
  <c r="M13" i="48"/>
  <c r="L13" i="48"/>
  <c r="K13" i="48"/>
  <c r="J13" i="48"/>
  <c r="I13" i="48"/>
  <c r="H13" i="48"/>
  <c r="G13" i="48"/>
  <c r="F13" i="48"/>
  <c r="E13" i="48"/>
  <c r="D13" i="48"/>
  <c r="M12" i="48"/>
  <c r="L12" i="48"/>
  <c r="K12" i="48"/>
  <c r="J12" i="48"/>
  <c r="I12" i="48"/>
  <c r="H12" i="48"/>
  <c r="G12" i="48"/>
  <c r="F12" i="48"/>
  <c r="E12" i="48"/>
  <c r="D12" i="48"/>
  <c r="M11" i="48"/>
  <c r="L11" i="48"/>
  <c r="K11" i="48"/>
  <c r="J11" i="48"/>
  <c r="I11" i="48"/>
  <c r="H11" i="48"/>
  <c r="G11" i="48"/>
  <c r="F11" i="48"/>
  <c r="E11" i="48"/>
  <c r="D11" i="48"/>
  <c r="B7" i="42" a="1"/>
  <c r="F19" i="42"/>
  <c r="F18" i="42"/>
  <c r="F17" i="42"/>
  <c r="F16" i="42"/>
  <c r="F15" i="42"/>
  <c r="F14" i="42"/>
  <c r="F13" i="42"/>
  <c r="F12" i="42"/>
  <c r="F11" i="42"/>
  <c r="F10" i="42"/>
  <c r="F9" i="42"/>
  <c r="F8" i="42"/>
  <c r="F7" i="42"/>
  <c r="E4" i="42" a="1"/>
  <c r="E4" i="42" s="1"/>
  <c r="D8" i="50" a="1"/>
  <c r="C8" i="50" a="1"/>
  <c r="I9" i="48"/>
  <c r="J9" i="48"/>
  <c r="K9" i="48"/>
  <c r="L9" i="48"/>
  <c r="M9" i="48"/>
  <c r="I10" i="48"/>
  <c r="J10" i="48"/>
  <c r="K10" i="48"/>
  <c r="L10" i="48"/>
  <c r="M10" i="48"/>
  <c r="F189" i="10" a="1"/>
  <c r="R8" i="11" a="1"/>
  <c r="A194" i="10" s="1" a="1"/>
  <c r="C9" i="2" a="1"/>
  <c r="B7" i="24" a="1"/>
  <c r="C192" i="50" a="1"/>
  <c r="I8" i="48" l="1"/>
  <c r="I14" i="48" s="1"/>
  <c r="J8" i="48"/>
  <c r="J14" i="48" s="1"/>
  <c r="K8" i="48"/>
  <c r="K14" i="48" s="1"/>
  <c r="L8" i="48"/>
  <c r="L14" i="48" s="1"/>
  <c r="M8" i="48"/>
  <c r="M14" i="48" s="1"/>
  <c r="B16" i="42"/>
  <c r="B17" i="42"/>
  <c r="B18" i="42"/>
  <c r="B19" i="42"/>
  <c r="B8" i="42"/>
  <c r="B10" i="42"/>
  <c r="B12" i="42"/>
  <c r="B14" i="42"/>
  <c r="B7" i="42"/>
  <c r="B9" i="42"/>
  <c r="B11" i="42"/>
  <c r="B13" i="42"/>
  <c r="B15" i="42"/>
  <c r="C2" i="42"/>
  <c r="B4" i="42"/>
  <c r="J17" i="48"/>
  <c r="L17" i="48"/>
  <c r="M17" i="48"/>
  <c r="I17" i="48"/>
  <c r="K17" i="48"/>
  <c r="D198" i="10"/>
  <c r="D197" i="10"/>
  <c r="D196" i="10"/>
  <c r="D195" i="10"/>
  <c r="E195" i="10"/>
  <c r="E196" i="10"/>
  <c r="E197" i="10"/>
  <c r="E198" i="10"/>
  <c r="E199" i="10"/>
  <c r="E200" i="10"/>
  <c r="E201" i="10"/>
  <c r="E202" i="10"/>
  <c r="E203" i="10"/>
  <c r="E204" i="10"/>
  <c r="E205" i="10"/>
  <c r="D205" i="10"/>
  <c r="D204" i="10"/>
  <c r="D203" i="10"/>
  <c r="D202" i="10"/>
  <c r="D201" i="10"/>
  <c r="D200" i="10"/>
  <c r="D199" i="10"/>
  <c r="D9" i="2"/>
  <c r="F10" i="2"/>
  <c r="I10" i="2"/>
  <c r="M10" i="2"/>
  <c r="C11" i="2"/>
  <c r="D11" i="2"/>
  <c r="D186" i="50" s="1"/>
  <c r="F11" i="2"/>
  <c r="L11" i="2"/>
  <c r="M11" i="2"/>
  <c r="C12" i="2"/>
  <c r="D12" i="2"/>
  <c r="D187" i="50" s="1"/>
  <c r="H12" i="2"/>
  <c r="I12" i="2"/>
  <c r="K12" i="2"/>
  <c r="M12" i="2"/>
  <c r="F13" i="2"/>
  <c r="K13" i="2"/>
  <c r="C14" i="2"/>
  <c r="E14" i="2"/>
  <c r="F14" i="2"/>
  <c r="H14" i="2"/>
  <c r="E15" i="2"/>
  <c r="G15" i="2"/>
  <c r="D17" i="2"/>
  <c r="H18" i="2"/>
  <c r="H19" i="2"/>
  <c r="M19" i="2"/>
  <c r="D21" i="2"/>
  <c r="I21" i="2"/>
  <c r="D22" i="2"/>
  <c r="E23" i="2"/>
  <c r="F23" i="2"/>
  <c r="H23" i="2"/>
  <c r="F24" i="2"/>
  <c r="L24" i="2"/>
  <c r="M24" i="2"/>
  <c r="G25" i="2"/>
  <c r="J25" i="2"/>
  <c r="K25" i="2"/>
  <c r="L25" i="2"/>
  <c r="C26" i="2"/>
  <c r="I26" i="2"/>
  <c r="J26" i="2"/>
  <c r="K26" i="2"/>
  <c r="C27" i="2"/>
  <c r="G27" i="2"/>
  <c r="I27" i="2"/>
  <c r="J27" i="2"/>
  <c r="M27" i="2"/>
  <c r="G28" i="2"/>
  <c r="H28" i="2"/>
  <c r="I28" i="2"/>
  <c r="E9" i="2"/>
  <c r="J10" i="2"/>
  <c r="E11" i="2"/>
  <c r="H11" i="2"/>
  <c r="J11" i="2"/>
  <c r="E12" i="2"/>
  <c r="G12" i="2"/>
  <c r="J12" i="2"/>
  <c r="L12" i="2"/>
  <c r="H15" i="2"/>
  <c r="J15" i="2"/>
  <c r="K15" i="2"/>
  <c r="L15" i="2"/>
  <c r="L16" i="2"/>
  <c r="C17" i="2"/>
  <c r="E17" i="2"/>
  <c r="H17" i="2"/>
  <c r="J17" i="2"/>
  <c r="K17" i="2"/>
  <c r="I18" i="2"/>
  <c r="C19" i="2"/>
  <c r="J19" i="2"/>
  <c r="C20" i="2"/>
  <c r="H20" i="2"/>
  <c r="I20" i="2"/>
  <c r="J20" i="2"/>
  <c r="C21" i="2"/>
  <c r="E21" i="2"/>
  <c r="H21" i="2"/>
  <c r="J22" i="2"/>
  <c r="I23" i="2"/>
  <c r="J23" i="2"/>
  <c r="K23" i="2"/>
  <c r="L23" i="2"/>
  <c r="M23" i="2"/>
  <c r="E24" i="2"/>
  <c r="J24" i="2"/>
  <c r="K24" i="2"/>
  <c r="D25" i="2"/>
  <c r="E25" i="2"/>
  <c r="M25" i="2"/>
  <c r="D26" i="2"/>
  <c r="G26" i="2"/>
  <c r="H26" i="2"/>
  <c r="L26" i="2"/>
  <c r="D27" i="2"/>
  <c r="C28" i="2"/>
  <c r="F28" i="2"/>
  <c r="G9" i="2"/>
  <c r="H10" i="2"/>
  <c r="K10" i="2"/>
  <c r="E13" i="2"/>
  <c r="I13" i="2"/>
  <c r="J13" i="2"/>
  <c r="G14" i="2"/>
  <c r="I14" i="2"/>
  <c r="C15" i="2"/>
  <c r="G16" i="2"/>
  <c r="I16" i="2"/>
  <c r="K16" i="2"/>
  <c r="F17" i="2"/>
  <c r="D18" i="2"/>
  <c r="J18" i="2"/>
  <c r="D19" i="2"/>
  <c r="F19" i="2"/>
  <c r="L21" i="2"/>
  <c r="M21" i="2"/>
  <c r="C22" i="2"/>
  <c r="I22" i="2"/>
  <c r="L22" i="2"/>
  <c r="C23" i="2"/>
  <c r="H24" i="2"/>
  <c r="M26" i="2"/>
  <c r="F27" i="2"/>
  <c r="H27" i="2"/>
  <c r="E28" i="2"/>
  <c r="K28" i="2"/>
  <c r="M28" i="2"/>
  <c r="C9" i="2"/>
  <c r="H9" i="2"/>
  <c r="I9" i="2"/>
  <c r="J9" i="2"/>
  <c r="K9" i="2"/>
  <c r="L9" i="2"/>
  <c r="M9" i="2"/>
  <c r="C10" i="2"/>
  <c r="D10" i="2"/>
  <c r="E10" i="2"/>
  <c r="G10" i="2"/>
  <c r="L10" i="2"/>
  <c r="I11" i="2"/>
  <c r="K11" i="2"/>
  <c r="D13" i="2"/>
  <c r="H13" i="2"/>
  <c r="L13" i="2"/>
  <c r="M13" i="2"/>
  <c r="J14" i="2"/>
  <c r="M14" i="2"/>
  <c r="I15" i="2"/>
  <c r="C16" i="2"/>
  <c r="D16" i="2"/>
  <c r="J16" i="2"/>
  <c r="M16" i="2"/>
  <c r="M17" i="2"/>
  <c r="C18" i="2"/>
  <c r="G18" i="2"/>
  <c r="L18" i="2"/>
  <c r="M18" i="2"/>
  <c r="G19" i="2"/>
  <c r="D20" i="2"/>
  <c r="E20" i="2"/>
  <c r="G20" i="2"/>
  <c r="K20" i="2"/>
  <c r="L20" i="2"/>
  <c r="F21" i="2"/>
  <c r="G21" i="2"/>
  <c r="J21" i="2"/>
  <c r="K21" i="2"/>
  <c r="G22" i="2"/>
  <c r="D23" i="2"/>
  <c r="G23" i="2"/>
  <c r="C24" i="2"/>
  <c r="D24" i="2"/>
  <c r="G24" i="2"/>
  <c r="I24" i="2"/>
  <c r="C25" i="2"/>
  <c r="H25" i="2"/>
  <c r="I25" i="2"/>
  <c r="E26" i="2"/>
  <c r="F26" i="2"/>
  <c r="K27" i="2"/>
  <c r="J28" i="2"/>
  <c r="L28" i="2"/>
  <c r="F9" i="2"/>
  <c r="G11" i="2"/>
  <c r="F12" i="2"/>
  <c r="C13" i="2"/>
  <c r="G13" i="2"/>
  <c r="D14" i="2"/>
  <c r="D188" i="50" s="1"/>
  <c r="K14" i="2"/>
  <c r="L14" i="2"/>
  <c r="D15" i="2"/>
  <c r="F15" i="2"/>
  <c r="M15" i="2"/>
  <c r="E16" i="2"/>
  <c r="F16" i="2"/>
  <c r="H16" i="2"/>
  <c r="G17" i="2"/>
  <c r="I17" i="2"/>
  <c r="L17" i="2"/>
  <c r="E18" i="2"/>
  <c r="F18" i="2"/>
  <c r="K18" i="2"/>
  <c r="E19" i="2"/>
  <c r="I19" i="2"/>
  <c r="K19" i="2"/>
  <c r="L19" i="2"/>
  <c r="F20" i="2"/>
  <c r="M20" i="2"/>
  <c r="E22" i="2"/>
  <c r="F22" i="2"/>
  <c r="H22" i="2"/>
  <c r="K22" i="2"/>
  <c r="M22" i="2"/>
  <c r="F25" i="2"/>
  <c r="E27" i="2"/>
  <c r="L27" i="2"/>
  <c r="D28" i="2"/>
  <c r="A116" i="24" a="1"/>
  <c r="A122" i="24" a="1"/>
  <c r="A127" i="24" a="1"/>
  <c r="A132" i="24" a="1"/>
  <c r="A137" i="24" a="1"/>
  <c r="A142" i="24" a="1"/>
  <c r="A147" i="24" a="1"/>
  <c r="A153" i="24" a="1"/>
  <c r="A168" i="24" a="1"/>
  <c r="A175" i="24" a="1"/>
  <c r="A183" i="24" a="1"/>
  <c r="A121" i="24" a="1"/>
  <c r="A129" i="24" a="1"/>
  <c r="A140" i="24" a="1"/>
  <c r="A145" i="24" a="1"/>
  <c r="A152" i="24" a="1"/>
  <c r="A156" i="24" a="1"/>
  <c r="A163" i="24" a="1"/>
  <c r="A173" i="24" a="1"/>
  <c r="A179" i="24" a="1"/>
  <c r="A117" i="24" a="1"/>
  <c r="A125" i="24" a="1"/>
  <c r="A133" i="24" a="1"/>
  <c r="A139" i="24" a="1"/>
  <c r="A146" i="24" a="1"/>
  <c r="A150" i="24" a="1"/>
  <c r="A154" i="24" a="1"/>
  <c r="A157" i="24" a="1"/>
  <c r="A161" i="24" a="1"/>
  <c r="A167" i="24" a="1"/>
  <c r="A172" i="24" a="1"/>
  <c r="A178" i="24" a="1"/>
  <c r="A118" i="24" a="1"/>
  <c r="A124" i="24" a="1"/>
  <c r="A130" i="24" a="1"/>
  <c r="A136" i="24" a="1"/>
  <c r="A141" i="24" a="1"/>
  <c r="A148" i="24" a="1"/>
  <c r="A155" i="24" a="1"/>
  <c r="A160" i="24" a="1"/>
  <c r="A164" i="24" a="1"/>
  <c r="A170" i="24" a="1"/>
  <c r="A177" i="24" a="1"/>
  <c r="A182" i="24" a="1"/>
  <c r="A119" i="24" a="1"/>
  <c r="A123" i="24" a="1"/>
  <c r="A128" i="24" a="1"/>
  <c r="A134" i="24" a="1"/>
  <c r="A138" i="24" a="1"/>
  <c r="A144" i="24" a="1"/>
  <c r="A151" i="24" a="1"/>
  <c r="A158" i="24" a="1"/>
  <c r="A162" i="24" a="1"/>
  <c r="A166" i="24" a="1"/>
  <c r="A171" i="24" a="1"/>
  <c r="A174" i="24" a="1"/>
  <c r="A181" i="24" a="1"/>
  <c r="A184" i="24" a="1"/>
  <c r="A120" i="24" a="1"/>
  <c r="A126" i="24" a="1"/>
  <c r="A131" i="24" a="1"/>
  <c r="A135" i="24" a="1"/>
  <c r="A143" i="24" a="1"/>
  <c r="A149" i="24" a="1"/>
  <c r="A159" i="24" a="1"/>
  <c r="A165" i="24" a="1"/>
  <c r="A169" i="24" a="1"/>
  <c r="A176" i="24" a="1"/>
  <c r="A180" i="24" a="1"/>
  <c r="H10" i="48"/>
  <c r="G10" i="48"/>
  <c r="F10" i="48"/>
  <c r="E10" i="48"/>
  <c r="D10" i="48"/>
  <c r="E8" i="47"/>
  <c r="F8" i="47"/>
  <c r="G8" i="47"/>
  <c r="H8" i="47"/>
  <c r="I8" i="47"/>
  <c r="J8" i="47"/>
  <c r="K8" i="47"/>
  <c r="L8" i="47"/>
  <c r="M8" i="47"/>
  <c r="E9" i="47"/>
  <c r="F9" i="47"/>
  <c r="G9" i="47"/>
  <c r="H9" i="47"/>
  <c r="I9" i="47"/>
  <c r="J9" i="47"/>
  <c r="K9" i="47"/>
  <c r="L9" i="47"/>
  <c r="M9" i="47"/>
  <c r="E11" i="47"/>
  <c r="F11" i="47"/>
  <c r="G11" i="47"/>
  <c r="H11" i="47"/>
  <c r="I11" i="47"/>
  <c r="J11" i="47"/>
  <c r="K11" i="47"/>
  <c r="L11" i="47"/>
  <c r="M11" i="47"/>
  <c r="E12" i="47"/>
  <c r="F12" i="47"/>
  <c r="G12" i="47"/>
  <c r="H12" i="47"/>
  <c r="I12" i="47"/>
  <c r="J12" i="47"/>
  <c r="K12" i="47"/>
  <c r="L12" i="47"/>
  <c r="M12" i="47"/>
  <c r="D12" i="47"/>
  <c r="D11" i="47"/>
  <c r="D9" i="47"/>
  <c r="D8" i="47"/>
  <c r="I18" i="48" l="1"/>
  <c r="K18" i="48"/>
  <c r="M18" i="48"/>
  <c r="J18" i="48"/>
  <c r="L18" i="48"/>
  <c r="D192" i="50" a="1"/>
  <c r="D189" i="50"/>
  <c r="E194" i="10"/>
  <c r="D194" i="10"/>
  <c r="G13" i="47"/>
  <c r="K13" i="47"/>
  <c r="L10" i="47"/>
  <c r="F17" i="48"/>
  <c r="G17" i="48"/>
  <c r="F10" i="47"/>
  <c r="E17" i="48"/>
  <c r="I10" i="47"/>
  <c r="H10" i="47"/>
  <c r="L13" i="47"/>
  <c r="G10" i="47"/>
  <c r="J10" i="47"/>
  <c r="D17" i="48"/>
  <c r="F13" i="47"/>
  <c r="J13" i="47"/>
  <c r="E10" i="47"/>
  <c r="H17" i="48"/>
  <c r="K10" i="47"/>
  <c r="M13" i="47"/>
  <c r="E13" i="47"/>
  <c r="I13" i="47"/>
  <c r="H13" i="47"/>
  <c r="M10" i="47"/>
  <c r="M14" i="47" s="1"/>
  <c r="AC8" i="8" a="1"/>
  <c r="H14" i="47" l="1"/>
  <c r="G14" i="47"/>
  <c r="F14" i="47"/>
  <c r="I14" i="47"/>
  <c r="J14" i="47"/>
  <c r="L14" i="47"/>
  <c r="E14" i="47"/>
  <c r="K14" i="47"/>
  <c r="AB69" i="8" a="1"/>
  <c r="AB90" i="8" a="1"/>
  <c r="AB96" i="8" a="1"/>
  <c r="AB100" i="8" a="1"/>
  <c r="AB103" i="8" a="1"/>
  <c r="AB106" i="8" a="1"/>
  <c r="AB111" i="8" a="1"/>
  <c r="AB116" i="8" a="1"/>
  <c r="AB121" i="8" a="1"/>
  <c r="AB126" i="8" a="1"/>
  <c r="AB131" i="8" a="1"/>
  <c r="AB135" i="8" a="1"/>
  <c r="AB139" i="8" a="1"/>
  <c r="AB144" i="8" a="1"/>
  <c r="AB152" i="8" a="1"/>
  <c r="AB156" i="8" a="1"/>
  <c r="AB159" i="8" a="1"/>
  <c r="AB164" i="8" a="1"/>
  <c r="AB169" i="8" a="1"/>
  <c r="AB173" i="8" a="1"/>
  <c r="AB93" i="8" a="1"/>
  <c r="AB110" i="8" a="1"/>
  <c r="AB113" i="8" a="1"/>
  <c r="AB118" i="8" a="1"/>
  <c r="AB123" i="8" a="1"/>
  <c r="AB128" i="8" a="1"/>
  <c r="AB136" i="8" a="1"/>
  <c r="AB140" i="8" a="1"/>
  <c r="AB147" i="8" a="1"/>
  <c r="AB153" i="8" a="1"/>
  <c r="AB160" i="8" a="1"/>
  <c r="AB165" i="8" a="1"/>
  <c r="AB171" i="8" a="1"/>
  <c r="AB59" i="8" a="1"/>
  <c r="AB62" i="8" a="1"/>
  <c r="AB64" i="8" a="1"/>
  <c r="AB67" i="8" a="1"/>
  <c r="AB71" i="8" a="1"/>
  <c r="AB74" i="8" a="1"/>
  <c r="AB76" i="8" a="1"/>
  <c r="AB82" i="8" a="1"/>
  <c r="AB84" i="8" a="1"/>
  <c r="AB87" i="8" a="1"/>
  <c r="AB91" i="8" a="1"/>
  <c r="AB94" i="8" a="1"/>
  <c r="AB99" i="8" a="1"/>
  <c r="AB101" i="8" a="1"/>
  <c r="AB107" i="8" a="1"/>
  <c r="AB114" i="8" a="1"/>
  <c r="AB119" i="8" a="1"/>
  <c r="AB124" i="8" a="1"/>
  <c r="AB130" i="8" a="1"/>
  <c r="AB134" i="8" a="1"/>
  <c r="AB137" i="8" a="1"/>
  <c r="AB142" i="8" a="1"/>
  <c r="AB146" i="8" a="1"/>
  <c r="AB150" i="8" a="1"/>
  <c r="AB157" i="8" a="1"/>
  <c r="AB162" i="8" a="1"/>
  <c r="AB168" i="8" a="1"/>
  <c r="AB172" i="8" a="1"/>
  <c r="AB58" i="8" a="1"/>
  <c r="AB60" i="8" a="1"/>
  <c r="AB63" i="8" a="1"/>
  <c r="AB66" i="8" a="1"/>
  <c r="AB68" i="8" a="1"/>
  <c r="AB73" i="8" a="1"/>
  <c r="AB77" i="8" a="1"/>
  <c r="AB79" i="8" a="1"/>
  <c r="AB81" i="8" a="1"/>
  <c r="AB85" i="8" a="1"/>
  <c r="AB89" i="8" a="1"/>
  <c r="AB95" i="8" a="1"/>
  <c r="AB97" i="8" a="1"/>
  <c r="AB102" i="8" a="1"/>
  <c r="AB105" i="8" a="1"/>
  <c r="AB109" i="8" a="1"/>
  <c r="AB115" i="8" a="1"/>
  <c r="AB120" i="8" a="1"/>
  <c r="AB125" i="8" a="1"/>
  <c r="AB129" i="8" a="1"/>
  <c r="AB133" i="8" a="1"/>
  <c r="AB138" i="8" a="1"/>
  <c r="AB143" i="8" a="1"/>
  <c r="AB148" i="8" a="1"/>
  <c r="AB151" i="8" a="1"/>
  <c r="AB155" i="8" a="1"/>
  <c r="AB161" i="8" a="1"/>
  <c r="AB166" i="8" a="1"/>
  <c r="AB170" i="8" a="1"/>
  <c r="AB57" i="8" a="1"/>
  <c r="AB61" i="8" a="1"/>
  <c r="AB65" i="8" a="1"/>
  <c r="AB70" i="8" a="1"/>
  <c r="AB72" i="8" a="1"/>
  <c r="AB75" i="8" a="1"/>
  <c r="AB78" i="8" a="1"/>
  <c r="AB80" i="8" a="1"/>
  <c r="AB83" i="8" a="1"/>
  <c r="AB86" i="8" a="1"/>
  <c r="AB88" i="8" a="1"/>
  <c r="AB92" i="8" a="1"/>
  <c r="AB98" i="8" a="1"/>
  <c r="AB104" i="8" a="1"/>
  <c r="AB108" i="8" a="1"/>
  <c r="AB112" i="8" a="1"/>
  <c r="AB117" i="8" a="1"/>
  <c r="AB122" i="8" a="1"/>
  <c r="AB127" i="8" a="1"/>
  <c r="AB132" i="8" a="1"/>
  <c r="AB141" i="8" a="1"/>
  <c r="AB145" i="8" a="1"/>
  <c r="AB149" i="8" a="1"/>
  <c r="AB154" i="8" a="1"/>
  <c r="AB158" i="8" a="1"/>
  <c r="AB163" i="8" a="1"/>
  <c r="AB167" i="8" a="1"/>
  <c r="AB174" i="8" a="1"/>
  <c r="AB48" i="8" a="1"/>
  <c r="AB53" i="8" a="1"/>
  <c r="AB52" i="8" a="1"/>
  <c r="AB54" i="8" a="1"/>
  <c r="AB51" i="8" a="1"/>
  <c r="AB55" i="8" a="1"/>
  <c r="AB50" i="8" a="1"/>
  <c r="AB56" i="8" a="1"/>
  <c r="AB49" i="8" a="1"/>
  <c r="AB47" i="8" a="1"/>
  <c r="BO209" i="33" a="1"/>
  <c r="BO208" i="33" a="1"/>
  <c r="BO207" i="33" a="1"/>
  <c r="BO206" i="33" a="1"/>
  <c r="BO205" i="33" a="1"/>
  <c r="BO204" i="33" a="1"/>
  <c r="BO203" i="33" a="1"/>
  <c r="BO202" i="33" a="1"/>
  <c r="BO201" i="33" a="1"/>
  <c r="BO200" i="33" a="1"/>
  <c r="BO199" i="33" a="1"/>
  <c r="BO198" i="33" a="1"/>
  <c r="BO197" i="33" a="1"/>
  <c r="BO196" i="33" a="1"/>
  <c r="BO195" i="33" a="1"/>
  <c r="BO194" i="33" a="1"/>
  <c r="BO193" i="33" a="1"/>
  <c r="BO192" i="33" a="1"/>
  <c r="BO191" i="33" a="1"/>
  <c r="BO190" i="33" a="1"/>
  <c r="BO189" i="33" a="1"/>
  <c r="BO188" i="33" a="1"/>
  <c r="BO187" i="33" a="1"/>
  <c r="BO186" i="33" a="1"/>
  <c r="BO185" i="33" a="1"/>
  <c r="BO184" i="33" a="1"/>
  <c r="BO183" i="33" a="1"/>
  <c r="BO182" i="33" a="1"/>
  <c r="BO181" i="33" a="1"/>
  <c r="BO180" i="33" a="1"/>
  <c r="BO179" i="33" a="1"/>
  <c r="BO178" i="33" a="1"/>
  <c r="BO177" i="33" a="1"/>
  <c r="BO176" i="33" a="1"/>
  <c r="BO175" i="33" a="1"/>
  <c r="BO174" i="33" a="1"/>
  <c r="BO173" i="33" a="1"/>
  <c r="BO172" i="33" a="1"/>
  <c r="BO171" i="33" a="1"/>
  <c r="BO170" i="33" a="1"/>
  <c r="BO169" i="33" a="1"/>
  <c r="BO168" i="33" a="1"/>
  <c r="BO167" i="33" a="1"/>
  <c r="BO166" i="33" a="1"/>
  <c r="BO165" i="33" a="1"/>
  <c r="BO164" i="33" a="1"/>
  <c r="BO163" i="33" a="1"/>
  <c r="BO162" i="33" a="1"/>
  <c r="BO161" i="33" a="1"/>
  <c r="BO160" i="33" a="1"/>
  <c r="BO159" i="33" a="1"/>
  <c r="BO158" i="33" a="1"/>
  <c r="BO157" i="33" a="1"/>
  <c r="BO156" i="33" a="1"/>
  <c r="BO155" i="33" a="1"/>
  <c r="BO154" i="33" a="1"/>
  <c r="BO153" i="33" a="1"/>
  <c r="BO152" i="33" a="1"/>
  <c r="BO151" i="33" a="1"/>
  <c r="BO150" i="33" a="1"/>
  <c r="BO149" i="33" a="1"/>
  <c r="BO148" i="33" a="1"/>
  <c r="BO147" i="33" a="1"/>
  <c r="BO146" i="33" a="1"/>
  <c r="BO145" i="33" a="1"/>
  <c r="BO144" i="33" a="1"/>
  <c r="BO143" i="33" a="1"/>
  <c r="BO142" i="33" a="1"/>
  <c r="BO141" i="33" a="1"/>
  <c r="BP9" i="33" a="1"/>
  <c r="BC9" i="33" a="1"/>
  <c r="BO47" i="33" l="1" a="1"/>
  <c r="BO48" i="33" a="1"/>
  <c r="BO49" i="33" a="1"/>
  <c r="BO50" i="33" a="1"/>
  <c r="BO51" i="33" a="1"/>
  <c r="BO52" i="33" a="1"/>
  <c r="BO53" i="33" a="1"/>
  <c r="BO54" i="33" a="1"/>
  <c r="BO55" i="33" a="1"/>
  <c r="BO56" i="33" a="1"/>
  <c r="BO57" i="33" a="1"/>
  <c r="BO58" i="33" a="1"/>
  <c r="BO59" i="33" a="1"/>
  <c r="BO60" i="33" a="1"/>
  <c r="BO61" i="33" a="1"/>
  <c r="BO62" i="33" a="1"/>
  <c r="BO63" i="33" a="1"/>
  <c r="BO64" i="33" a="1"/>
  <c r="BO65" i="33" a="1"/>
  <c r="BO66" i="33" a="1"/>
  <c r="BO67" i="33" a="1"/>
  <c r="BO68" i="33" a="1"/>
  <c r="BO69" i="33" a="1"/>
  <c r="BO70" i="33" a="1"/>
  <c r="BO71" i="33" a="1"/>
  <c r="BO72" i="33" a="1"/>
  <c r="BO73" i="33" a="1"/>
  <c r="BO74" i="33" a="1"/>
  <c r="BO75" i="33" a="1"/>
  <c r="BO76" i="33" a="1"/>
  <c r="BO77" i="33" a="1"/>
  <c r="BO80" i="33" a="1"/>
  <c r="BO81" i="33" a="1"/>
  <c r="BO82" i="33" a="1"/>
  <c r="BO83" i="33" a="1"/>
  <c r="BO84" i="33" a="1"/>
  <c r="BO85" i="33" a="1"/>
  <c r="BO86" i="33" a="1"/>
  <c r="BO87" i="33" a="1"/>
  <c r="BO88" i="33" a="1"/>
  <c r="BO89" i="33" a="1"/>
  <c r="BO90" i="33" a="1"/>
  <c r="BO91" i="33" a="1"/>
  <c r="BO92" i="33" a="1"/>
  <c r="BO93" i="33" a="1"/>
  <c r="BO94" i="33" a="1"/>
  <c r="BO95" i="33" a="1"/>
  <c r="BO96" i="33" a="1"/>
  <c r="BO97" i="33" a="1"/>
  <c r="BO98" i="33" a="1"/>
  <c r="BO99" i="33" a="1"/>
  <c r="BO100" i="33" a="1"/>
  <c r="BO101" i="33" a="1"/>
  <c r="BO102" i="33" a="1"/>
  <c r="BO103" i="33" a="1"/>
  <c r="BO104" i="33" a="1"/>
  <c r="BO105" i="33" a="1"/>
  <c r="BO106" i="33" a="1"/>
  <c r="BO107" i="33" a="1"/>
  <c r="BO108" i="33" a="1"/>
  <c r="BO109" i="33" a="1"/>
  <c r="BO110" i="33" a="1"/>
  <c r="BO111" i="33" a="1"/>
  <c r="BO139" i="33" a="1"/>
  <c r="BO78" i="33" a="1"/>
  <c r="BO112" i="33" a="1"/>
  <c r="BO113" i="33" a="1"/>
  <c r="BO114" i="33" a="1"/>
  <c r="BO115" i="33" a="1"/>
  <c r="BO116" i="33" a="1"/>
  <c r="BO117" i="33" a="1"/>
  <c r="BO118" i="33" a="1"/>
  <c r="BO119" i="33" a="1"/>
  <c r="BO120" i="33" a="1"/>
  <c r="BO121" i="33" a="1"/>
  <c r="BO122" i="33" a="1"/>
  <c r="BO123" i="33" a="1"/>
  <c r="BO124" i="33" a="1"/>
  <c r="BO125" i="33" a="1"/>
  <c r="BO126" i="33" a="1"/>
  <c r="BO127" i="33" a="1"/>
  <c r="BO128" i="33" a="1"/>
  <c r="BO129" i="33" a="1"/>
  <c r="BO130" i="33" a="1"/>
  <c r="BO131" i="33" a="1"/>
  <c r="BO132" i="33" a="1"/>
  <c r="BO133" i="33" a="1"/>
  <c r="BO134" i="33" a="1"/>
  <c r="BO135" i="33" a="1"/>
  <c r="BO136" i="33" a="1"/>
  <c r="BO137" i="33" a="1"/>
  <c r="BO138" i="33" a="1"/>
  <c r="BO140" i="33" a="1"/>
  <c r="BO79" i="33" a="1"/>
  <c r="BB104" i="33" a="1"/>
  <c r="BB103" i="33" a="1"/>
  <c r="BB102" i="33" a="1"/>
  <c r="BB101" i="33" a="1"/>
  <c r="BB100" i="33" a="1"/>
  <c r="BB99" i="33" a="1"/>
  <c r="BB98" i="33" a="1"/>
  <c r="BB97" i="33" a="1"/>
  <c r="BB96" i="33" a="1"/>
  <c r="BB95" i="33" a="1"/>
  <c r="BB94" i="33" a="1"/>
  <c r="BB93" i="33" a="1"/>
  <c r="BB92" i="33" a="1"/>
  <c r="BB91" i="33" a="1"/>
  <c r="BB90" i="33" a="1"/>
  <c r="BB89" i="33" a="1"/>
  <c r="BB88" i="33" a="1"/>
  <c r="BB87" i="33" a="1"/>
  <c r="BB86" i="33" a="1"/>
  <c r="BB85" i="33" a="1"/>
  <c r="BB84" i="33" a="1"/>
  <c r="BB83" i="33" a="1"/>
  <c r="BB82" i="33" a="1"/>
  <c r="BB81" i="33" a="1"/>
  <c r="BB80" i="33" a="1"/>
  <c r="BB79" i="33" a="1"/>
  <c r="BB78" i="33" a="1"/>
  <c r="BB77" i="33" a="1"/>
  <c r="BB76" i="33" a="1"/>
  <c r="BB75" i="33" a="1"/>
  <c r="BB74" i="33" a="1"/>
  <c r="BB73" i="33" a="1"/>
  <c r="BB135" i="33" a="1"/>
  <c r="BB133" i="33" a="1"/>
  <c r="BB131" i="33" a="1"/>
  <c r="BB129" i="33" a="1"/>
  <c r="BB127" i="33" a="1"/>
  <c r="BB126" i="33" a="1"/>
  <c r="BB124" i="33" a="1"/>
  <c r="BB122" i="33" a="1"/>
  <c r="BB120" i="33" a="1"/>
  <c r="BB118" i="33" a="1"/>
  <c r="BB116" i="33" a="1"/>
  <c r="BB108" i="33" a="1"/>
  <c r="BB107" i="33" a="1"/>
  <c r="BB106" i="33" a="1"/>
  <c r="BB105" i="33" a="1"/>
  <c r="BB72" i="33" a="1"/>
  <c r="BB71" i="33" a="1"/>
  <c r="BB70" i="33" a="1"/>
  <c r="BB69" i="33" a="1"/>
  <c r="BB68" i="33" a="1"/>
  <c r="BB67" i="33" a="1"/>
  <c r="BB66" i="33" a="1"/>
  <c r="BB65" i="33" a="1"/>
  <c r="BB64" i="33" a="1"/>
  <c r="BB63" i="33" a="1"/>
  <c r="BB62" i="33" a="1"/>
  <c r="BB61" i="33" a="1"/>
  <c r="BB60" i="33" a="1"/>
  <c r="BB59" i="33" a="1"/>
  <c r="BB58" i="33" a="1"/>
  <c r="BB57" i="33" a="1"/>
  <c r="BB56" i="33" a="1"/>
  <c r="BB55" i="33" a="1"/>
  <c r="BB54" i="33" a="1"/>
  <c r="BB53" i="33" a="1"/>
  <c r="BB52" i="33" a="1"/>
  <c r="BB51" i="33" a="1"/>
  <c r="BB50" i="33" a="1"/>
  <c r="BB49" i="33" a="1"/>
  <c r="BB48" i="33" a="1"/>
  <c r="BB47" i="33" a="1"/>
  <c r="BB136" i="33" a="1"/>
  <c r="BB134" i="33" a="1"/>
  <c r="BB132" i="33" a="1"/>
  <c r="BB130" i="33" a="1"/>
  <c r="BB128" i="33" a="1"/>
  <c r="BB125" i="33" a="1"/>
  <c r="BB123" i="33" a="1"/>
  <c r="BB121" i="33" a="1"/>
  <c r="BB119" i="33" a="1"/>
  <c r="BB117" i="33" a="1"/>
  <c r="BB115" i="33" a="1"/>
  <c r="BB114" i="33" a="1"/>
  <c r="BB113" i="33" a="1"/>
  <c r="BB112" i="33" a="1"/>
  <c r="BB111" i="33" a="1"/>
  <c r="BB110" i="33" a="1"/>
  <c r="BB109" i="33" a="1"/>
  <c r="BO14" i="33" a="1"/>
  <c r="BO26" i="33" a="1"/>
  <c r="BO34" i="33" a="1"/>
  <c r="BO42" i="33" a="1"/>
  <c r="BO11" i="33" a="1"/>
  <c r="BO15" i="33" a="1"/>
  <c r="BO19" i="33" a="1"/>
  <c r="BO23" i="33" a="1"/>
  <c r="BO27" i="33" a="1"/>
  <c r="BO31" i="33" a="1"/>
  <c r="BO35" i="33" a="1"/>
  <c r="BO39" i="33" a="1"/>
  <c r="BO43" i="33" a="1"/>
  <c r="BO10" i="33" a="1"/>
  <c r="BO22" i="33" a="1"/>
  <c r="BO30" i="33" a="1"/>
  <c r="BO38" i="33" a="1"/>
  <c r="BO46" i="33" a="1"/>
  <c r="BO12" i="33" a="1"/>
  <c r="BO16" i="33" a="1"/>
  <c r="BO20" i="33" a="1"/>
  <c r="BO24" i="33" a="1"/>
  <c r="BO28" i="33" a="1"/>
  <c r="BO32" i="33" a="1"/>
  <c r="BO36" i="33" a="1"/>
  <c r="BO40" i="33" a="1"/>
  <c r="BO44" i="33" a="1"/>
  <c r="BO13" i="33" a="1"/>
  <c r="BO17" i="33" a="1"/>
  <c r="BO21" i="33" a="1"/>
  <c r="BO25" i="33" a="1"/>
  <c r="BO29" i="33" a="1"/>
  <c r="BO33" i="33" a="1"/>
  <c r="BO37" i="33" a="1"/>
  <c r="BO41" i="33" a="1"/>
  <c r="BO45" i="33" a="1"/>
  <c r="BO18" i="33" a="1"/>
  <c r="BB35" i="33" a="1"/>
  <c r="BB24" i="33" a="1"/>
  <c r="BB28" i="33" a="1"/>
  <c r="BB32" i="33" a="1"/>
  <c r="BB36" i="33" a="1"/>
  <c r="BB40" i="33" a="1"/>
  <c r="BB44" i="33" a="1"/>
  <c r="BB31" i="33" a="1"/>
  <c r="BB39" i="33" a="1"/>
  <c r="BB25" i="33" a="1"/>
  <c r="BB29" i="33" a="1"/>
  <c r="BB33" i="33" a="1"/>
  <c r="BB37" i="33" a="1"/>
  <c r="BB41" i="33" a="1"/>
  <c r="BB45" i="33" a="1"/>
  <c r="BB27" i="33" a="1"/>
  <c r="BB43" i="33" a="1"/>
  <c r="BB26" i="33" a="1"/>
  <c r="BB30" i="33" a="1"/>
  <c r="BB34" i="33" a="1"/>
  <c r="BB38" i="33" a="1"/>
  <c r="BB42" i="33" a="1"/>
  <c r="BB46" i="33" a="1"/>
  <c r="AP9" i="33" a="1"/>
  <c r="AC9" i="33" a="1"/>
  <c r="P9" i="33" a="1"/>
  <c r="C9" i="33" a="1"/>
  <c r="AP9" i="20" a="1"/>
  <c r="AC9" i="20" a="1"/>
  <c r="P9" i="20" a="1"/>
  <c r="C9" i="20" a="1"/>
  <c r="P9" i="22" a="1"/>
  <c r="AC16" i="10" a="1"/>
  <c r="AC16" i="10" s="1"/>
  <c r="Y16" i="10" a="1"/>
  <c r="Y17" i="10" s="1"/>
  <c r="AO57" i="33" l="1" a="1"/>
  <c r="AO58" i="33" a="1"/>
  <c r="AO60" i="33" a="1"/>
  <c r="AO61" i="33" a="1"/>
  <c r="AO62" i="33" a="1"/>
  <c r="AO63" i="33" a="1"/>
  <c r="AO65" i="33" a="1"/>
  <c r="AO66" i="33" a="1"/>
  <c r="AO67" i="33" a="1"/>
  <c r="AO68" i="33" a="1"/>
  <c r="AO69" i="33" a="1"/>
  <c r="AO70" i="33" a="1"/>
  <c r="AO72" i="33" a="1"/>
  <c r="AO74" i="33" a="1"/>
  <c r="AO77" i="33" a="1"/>
  <c r="AO80" i="33" a="1"/>
  <c r="AO83" i="33" a="1"/>
  <c r="AO86" i="33" a="1"/>
  <c r="AO89" i="33" a="1"/>
  <c r="AO92" i="33" a="1"/>
  <c r="AO95" i="33" a="1"/>
  <c r="AO98" i="33" a="1"/>
  <c r="AO100" i="33" a="1"/>
  <c r="AO103" i="33" a="1"/>
  <c r="AO106" i="33" a="1"/>
  <c r="AO109" i="33" a="1"/>
  <c r="AO111" i="33" a="1"/>
  <c r="AO115" i="33" a="1"/>
  <c r="AO118" i="33" a="1"/>
  <c r="AO121" i="33" a="1"/>
  <c r="AO125" i="33" a="1"/>
  <c r="AO128" i="33" a="1"/>
  <c r="AO130" i="33" a="1"/>
  <c r="AO133" i="33" a="1"/>
  <c r="AO135" i="33" a="1"/>
  <c r="AO138" i="33" a="1"/>
  <c r="AO140" i="33" a="1"/>
  <c r="AO143" i="33" a="1"/>
  <c r="AO146" i="33" a="1"/>
  <c r="AO149" i="33" a="1"/>
  <c r="AO64" i="33" a="1"/>
  <c r="AO73" i="33" a="1"/>
  <c r="AO76" i="33" a="1"/>
  <c r="AO78" i="33" a="1"/>
  <c r="AO81" i="33" a="1"/>
  <c r="AO84" i="33" a="1"/>
  <c r="AO87" i="33" a="1"/>
  <c r="AO90" i="33" a="1"/>
  <c r="AO93" i="33" a="1"/>
  <c r="AO96" i="33" a="1"/>
  <c r="AO99" i="33" a="1"/>
  <c r="AO102" i="33" a="1"/>
  <c r="AO104" i="33" a="1"/>
  <c r="AO107" i="33" a="1"/>
  <c r="AO110" i="33" a="1"/>
  <c r="AO113" i="33" a="1"/>
  <c r="AO116" i="33" a="1"/>
  <c r="AO119" i="33" a="1"/>
  <c r="AO122" i="33" a="1"/>
  <c r="AO124" i="33" a="1"/>
  <c r="AO127" i="33" a="1"/>
  <c r="AO131" i="33" a="1"/>
  <c r="AO134" i="33" a="1"/>
  <c r="AO137" i="33" a="1"/>
  <c r="AO141" i="33" a="1"/>
  <c r="AO145" i="33" a="1"/>
  <c r="AO148" i="33" a="1"/>
  <c r="AO59" i="33" a="1"/>
  <c r="AO71" i="33" a="1"/>
  <c r="AO75" i="33" a="1"/>
  <c r="AO79" i="33" a="1"/>
  <c r="AO82" i="33" a="1"/>
  <c r="AO85" i="33" a="1"/>
  <c r="AO88" i="33" a="1"/>
  <c r="AO91" i="33" a="1"/>
  <c r="AO94" i="33" a="1"/>
  <c r="AO97" i="33" a="1"/>
  <c r="AO101" i="33" a="1"/>
  <c r="AO105" i="33" a="1"/>
  <c r="AO108" i="33" a="1"/>
  <c r="AO112" i="33" a="1"/>
  <c r="AO114" i="33" a="1"/>
  <c r="AO117" i="33" a="1"/>
  <c r="AO120" i="33" a="1"/>
  <c r="AO123" i="33" a="1"/>
  <c r="AO126" i="33" a="1"/>
  <c r="AO129" i="33" a="1"/>
  <c r="AO132" i="33" a="1"/>
  <c r="AO136" i="33" a="1"/>
  <c r="AO139" i="33" a="1"/>
  <c r="AO142" i="33" a="1"/>
  <c r="AO144" i="33" a="1"/>
  <c r="AO147" i="33" a="1"/>
  <c r="AO12" i="33" a="1"/>
  <c r="AO18" i="33" a="1"/>
  <c r="AO21" i="33" a="1"/>
  <c r="AO25" i="33" a="1"/>
  <c r="AO28" i="33" a="1"/>
  <c r="AO31" i="33" a="1"/>
  <c r="AO35" i="33" a="1"/>
  <c r="AO37" i="33" a="1"/>
  <c r="AO42" i="33" a="1"/>
  <c r="AO46" i="33" a="1"/>
  <c r="AO52" i="33" a="1"/>
  <c r="AO56" i="33" a="1"/>
  <c r="AO14" i="33" a="1"/>
  <c r="AO15" i="33" a="1"/>
  <c r="AO19" i="33" a="1"/>
  <c r="AO20" i="33" a="1"/>
  <c r="AO24" i="33" a="1"/>
  <c r="AO27" i="33" a="1"/>
  <c r="AO33" i="33" a="1"/>
  <c r="AO40" i="33" a="1"/>
  <c r="AO43" i="33" a="1"/>
  <c r="AO47" i="33" a="1"/>
  <c r="AO50" i="33" a="1"/>
  <c r="AO55" i="33" a="1"/>
  <c r="AO11" i="33" a="1"/>
  <c r="AO16" i="33" a="1"/>
  <c r="AO22" i="33" a="1"/>
  <c r="AO26" i="33" a="1"/>
  <c r="AO30" i="33" a="1"/>
  <c r="AO34" i="33" a="1"/>
  <c r="AO38" i="33" a="1"/>
  <c r="AO41" i="33" a="1"/>
  <c r="AO44" i="33" a="1"/>
  <c r="AO49" i="33" a="1"/>
  <c r="AO53" i="33" a="1"/>
  <c r="AO13" i="33" a="1"/>
  <c r="AO17" i="33" a="1"/>
  <c r="AO23" i="33" a="1"/>
  <c r="AO29" i="33" a="1"/>
  <c r="AO32" i="33" a="1"/>
  <c r="AO36" i="33" a="1"/>
  <c r="AO39" i="33" a="1"/>
  <c r="AO45" i="33" a="1"/>
  <c r="AO48" i="33" a="1"/>
  <c r="AO51" i="33" a="1"/>
  <c r="AO54" i="33" a="1"/>
  <c r="AB56" i="33" a="1"/>
  <c r="AB57" i="33" a="1"/>
  <c r="AB58" i="33" a="1"/>
  <c r="AB59" i="33" a="1"/>
  <c r="AB60" i="33" a="1"/>
  <c r="AB61" i="33" a="1"/>
  <c r="AB62" i="33" a="1"/>
  <c r="AB63" i="33" a="1"/>
  <c r="AB64" i="33" a="1"/>
  <c r="AB65" i="33" a="1"/>
  <c r="AB67" i="33" a="1"/>
  <c r="AB68" i="33" a="1"/>
  <c r="AB70" i="33" a="1"/>
  <c r="AB71" i="33" a="1"/>
  <c r="AB72" i="33" a="1"/>
  <c r="AB73" i="33" a="1"/>
  <c r="AB74" i="33" a="1"/>
  <c r="AB75" i="33" a="1"/>
  <c r="AB77" i="33" a="1"/>
  <c r="AB78" i="33" a="1"/>
  <c r="AB82" i="33" a="1"/>
  <c r="AB85" i="33" a="1"/>
  <c r="AB87" i="33" a="1"/>
  <c r="AB90" i="33" a="1"/>
  <c r="AB93" i="33" a="1"/>
  <c r="AB96" i="33" a="1"/>
  <c r="AB99" i="33" a="1"/>
  <c r="AB100" i="33" a="1"/>
  <c r="AB103" i="33" a="1"/>
  <c r="AB106" i="33" a="1"/>
  <c r="AB109" i="33" a="1"/>
  <c r="AB111" i="33" a="1"/>
  <c r="AB114" i="33" a="1"/>
  <c r="AB117" i="33" a="1"/>
  <c r="AB120" i="33" a="1"/>
  <c r="AB123" i="33" a="1"/>
  <c r="AB126" i="33" a="1"/>
  <c r="AB129" i="33" a="1"/>
  <c r="AB132" i="33" a="1"/>
  <c r="AB135" i="33" a="1"/>
  <c r="AB138" i="33" a="1"/>
  <c r="AB141" i="33" a="1"/>
  <c r="AB144" i="33" a="1"/>
  <c r="AB69" i="33" a="1"/>
  <c r="AB79" i="33" a="1"/>
  <c r="AB83" i="33" a="1"/>
  <c r="AB86" i="33" a="1"/>
  <c r="AB89" i="33" a="1"/>
  <c r="AB92" i="33" a="1"/>
  <c r="AB95" i="33" a="1"/>
  <c r="AB98" i="33" a="1"/>
  <c r="AB101" i="33" a="1"/>
  <c r="AB104" i="33" a="1"/>
  <c r="AB108" i="33" a="1"/>
  <c r="AB110" i="33" a="1"/>
  <c r="AB113" i="33" a="1"/>
  <c r="AB116" i="33" a="1"/>
  <c r="AB119" i="33" a="1"/>
  <c r="AB122" i="33" a="1"/>
  <c r="AB125" i="33" a="1"/>
  <c r="AB128" i="33" a="1"/>
  <c r="AB130" i="33" a="1"/>
  <c r="AB133" i="33" a="1"/>
  <c r="AB136" i="33" a="1"/>
  <c r="AB139" i="33" a="1"/>
  <c r="AB142" i="33" a="1"/>
  <c r="AB145" i="33" a="1"/>
  <c r="AB66" i="33" a="1"/>
  <c r="AB76" i="33" a="1"/>
  <c r="AB80" i="33" a="1"/>
  <c r="AB81" i="33" a="1"/>
  <c r="AB84" i="33" a="1"/>
  <c r="AB88" i="33" a="1"/>
  <c r="AB91" i="33" a="1"/>
  <c r="AB94" i="33" a="1"/>
  <c r="AB97" i="33" a="1"/>
  <c r="AB102" i="33" a="1"/>
  <c r="AB105" i="33" a="1"/>
  <c r="AB107" i="33" a="1"/>
  <c r="AB112" i="33" a="1"/>
  <c r="AB115" i="33" a="1"/>
  <c r="AB118" i="33" a="1"/>
  <c r="AB121" i="33" a="1"/>
  <c r="AB124" i="33" a="1"/>
  <c r="AB127" i="33" a="1"/>
  <c r="AB131" i="33" a="1"/>
  <c r="AB134" i="33" a="1"/>
  <c r="AB137" i="33" a="1"/>
  <c r="AB140" i="33" a="1"/>
  <c r="AB143" i="33" a="1"/>
  <c r="AB49" i="33" a="1"/>
  <c r="AB48" i="33" a="1"/>
  <c r="AB52" i="33" a="1"/>
  <c r="AB53" i="33" a="1"/>
  <c r="AB55" i="33" a="1"/>
  <c r="AB47" i="33" a="1"/>
  <c r="AB51" i="33" a="1"/>
  <c r="AB54" i="33" a="1"/>
  <c r="AB50" i="33" a="1"/>
  <c r="O67" i="33" a="1"/>
  <c r="O79" i="33" a="1"/>
  <c r="O84" i="33" a="1"/>
  <c r="O87" i="33" a="1"/>
  <c r="O91" i="33" a="1"/>
  <c r="O95" i="33" a="1"/>
  <c r="O98" i="33" a="1"/>
  <c r="O102" i="33" a="1"/>
  <c r="O106" i="33" a="1"/>
  <c r="O110" i="33" a="1"/>
  <c r="O113" i="33" a="1"/>
  <c r="O118" i="33" a="1"/>
  <c r="O123" i="33" a="1"/>
  <c r="O129" i="33" a="1"/>
  <c r="O133" i="33" a="1"/>
  <c r="O137" i="33" a="1"/>
  <c r="O141" i="33" a="1"/>
  <c r="O144" i="33" a="1"/>
  <c r="O148" i="33" a="1"/>
  <c r="O151" i="33" a="1"/>
  <c r="O155" i="33" a="1"/>
  <c r="O159" i="33" a="1"/>
  <c r="O162" i="33" a="1"/>
  <c r="O167" i="33" a="1"/>
  <c r="O172" i="33" a="1"/>
  <c r="O176" i="33" a="1"/>
  <c r="O180" i="33" a="1"/>
  <c r="O183" i="33" a="1"/>
  <c r="O189" i="33" a="1"/>
  <c r="O163" i="33" a="1"/>
  <c r="O188" i="33" a="1"/>
  <c r="O192" i="33" a="1"/>
  <c r="O165" i="33" a="1"/>
  <c r="O185" i="33" a="1"/>
  <c r="O62" i="33" a="1"/>
  <c r="O63" i="33" a="1"/>
  <c r="O65" i="33" a="1"/>
  <c r="O70" i="33" a="1"/>
  <c r="O71" i="33" a="1"/>
  <c r="O73" i="33" a="1"/>
  <c r="O75" i="33" a="1"/>
  <c r="O78" i="33" a="1"/>
  <c r="O81" i="33" a="1"/>
  <c r="O85" i="33" a="1"/>
  <c r="O89" i="33" a="1"/>
  <c r="O93" i="33" a="1"/>
  <c r="O97" i="33" a="1"/>
  <c r="O100" i="33" a="1"/>
  <c r="O104" i="33" a="1"/>
  <c r="O108" i="33" a="1"/>
  <c r="O114" i="33" a="1"/>
  <c r="O119" i="33" a="1"/>
  <c r="O122" i="33" a="1"/>
  <c r="O126" i="33" a="1"/>
  <c r="O130" i="33" a="1"/>
  <c r="O134" i="33" a="1"/>
  <c r="O138" i="33" a="1"/>
  <c r="O142" i="33" a="1"/>
  <c r="O146" i="33" a="1"/>
  <c r="O150" i="33" a="1"/>
  <c r="O154" i="33" a="1"/>
  <c r="O157" i="33" a="1"/>
  <c r="O161" i="33" a="1"/>
  <c r="O169" i="33" a="1"/>
  <c r="O173" i="33" a="1"/>
  <c r="O177" i="33" a="1"/>
  <c r="O181" i="33" a="1"/>
  <c r="O190" i="33" a="1"/>
  <c r="O61" i="33" a="1"/>
  <c r="O64" i="33" a="1"/>
  <c r="O66" i="33" a="1"/>
  <c r="O69" i="33" a="1"/>
  <c r="O72" i="33" a="1"/>
  <c r="O74" i="33" a="1"/>
  <c r="O76" i="33" a="1"/>
  <c r="O77" i="33" a="1"/>
  <c r="O82" i="33" a="1"/>
  <c r="O88" i="33" a="1"/>
  <c r="O92" i="33" a="1"/>
  <c r="O96" i="33" a="1"/>
  <c r="O99" i="33" a="1"/>
  <c r="O103" i="33" a="1"/>
  <c r="O107" i="33" a="1"/>
  <c r="O111" i="33" a="1"/>
  <c r="O115" i="33" a="1"/>
  <c r="O117" i="33" a="1"/>
  <c r="O120" i="33" a="1"/>
  <c r="O124" i="33" a="1"/>
  <c r="O127" i="33" a="1"/>
  <c r="O132" i="33" a="1"/>
  <c r="O135" i="33" a="1"/>
  <c r="O139" i="33" a="1"/>
  <c r="O143" i="33" a="1"/>
  <c r="O147" i="33" a="1"/>
  <c r="O153" i="33" a="1"/>
  <c r="O156" i="33" a="1"/>
  <c r="O160" i="33" a="1"/>
  <c r="O166" i="33" a="1"/>
  <c r="O170" i="33" a="1"/>
  <c r="O174" i="33" a="1"/>
  <c r="O178" i="33" a="1"/>
  <c r="O182" i="33" a="1"/>
  <c r="O186" i="33" a="1"/>
  <c r="O68" i="33" a="1"/>
  <c r="O80" i="33" a="1"/>
  <c r="O83" i="33" a="1"/>
  <c r="O86" i="33" a="1"/>
  <c r="O90" i="33" a="1"/>
  <c r="O94" i="33" a="1"/>
  <c r="O101" i="33" a="1"/>
  <c r="O105" i="33" a="1"/>
  <c r="O109" i="33" a="1"/>
  <c r="O112" i="33" a="1"/>
  <c r="O116" i="33" a="1"/>
  <c r="O121" i="33" a="1"/>
  <c r="O125" i="33" a="1"/>
  <c r="O128" i="33" a="1"/>
  <c r="O131" i="33" a="1"/>
  <c r="O136" i="33" a="1"/>
  <c r="O140" i="33" a="1"/>
  <c r="O145" i="33" a="1"/>
  <c r="O149" i="33" a="1"/>
  <c r="O152" i="33" a="1"/>
  <c r="O158" i="33" a="1"/>
  <c r="O164" i="33" a="1"/>
  <c r="O168" i="33" a="1"/>
  <c r="O171" i="33" a="1"/>
  <c r="O175" i="33" a="1"/>
  <c r="O179" i="33" a="1"/>
  <c r="O184" i="33" a="1"/>
  <c r="O187" i="33" a="1"/>
  <c r="O191" i="33" a="1"/>
  <c r="O51" i="33" a="1"/>
  <c r="O54" i="33" a="1"/>
  <c r="O55" i="33" a="1"/>
  <c r="O57" i="33" a="1"/>
  <c r="O58" i="33" a="1"/>
  <c r="O59" i="33" a="1"/>
  <c r="O56" i="33" a="1"/>
  <c r="O52" i="33" a="1"/>
  <c r="O60" i="33" a="1"/>
  <c r="O53" i="33" a="1"/>
  <c r="B61" i="33" a="1"/>
  <c r="B62" i="33" a="1"/>
  <c r="B63" i="33" a="1"/>
  <c r="B64" i="33" a="1"/>
  <c r="B65" i="33" a="1"/>
  <c r="B66" i="33" a="1"/>
  <c r="B68" i="33" a="1"/>
  <c r="B69" i="33" a="1"/>
  <c r="B70" i="33" a="1"/>
  <c r="B71" i="33" a="1"/>
  <c r="B72" i="33" a="1"/>
  <c r="B74" i="33" a="1"/>
  <c r="B76" i="33" a="1"/>
  <c r="B77" i="33" a="1"/>
  <c r="B78" i="33" a="1"/>
  <c r="B79" i="33" a="1"/>
  <c r="B80" i="33" a="1"/>
  <c r="B81" i="33" a="1"/>
  <c r="B82" i="33" a="1"/>
  <c r="B83" i="33" a="1"/>
  <c r="B85" i="33" a="1"/>
  <c r="B89" i="33" a="1"/>
  <c r="B91" i="33" a="1"/>
  <c r="B94" i="33" a="1"/>
  <c r="B97" i="33" a="1"/>
  <c r="B102" i="33" a="1"/>
  <c r="B106" i="33" a="1"/>
  <c r="B110" i="33" a="1"/>
  <c r="B114" i="33" a="1"/>
  <c r="B118" i="33" a="1"/>
  <c r="B121" i="33" a="1"/>
  <c r="B126" i="33" a="1"/>
  <c r="B129" i="33" a="1"/>
  <c r="B133" i="33" a="1"/>
  <c r="B136" i="33" a="1"/>
  <c r="B140" i="33" a="1"/>
  <c r="B144" i="33" a="1"/>
  <c r="B147" i="33" a="1"/>
  <c r="B150" i="33" a="1"/>
  <c r="B154" i="33" a="1"/>
  <c r="B157" i="33" a="1"/>
  <c r="B162" i="33" a="1"/>
  <c r="B167" i="33" a="1"/>
  <c r="B170" i="33" a="1"/>
  <c r="B175" i="33" a="1"/>
  <c r="B180" i="33" a="1"/>
  <c r="B183" i="33" a="1"/>
  <c r="B75" i="33" a="1"/>
  <c r="B86" i="33" a="1"/>
  <c r="B90" i="33" a="1"/>
  <c r="B95" i="33" a="1"/>
  <c r="B99" i="33" a="1"/>
  <c r="B103" i="33" a="1"/>
  <c r="B107" i="33" a="1"/>
  <c r="B111" i="33" a="1"/>
  <c r="B116" i="33" a="1"/>
  <c r="B123" i="33" a="1"/>
  <c r="B127" i="33" a="1"/>
  <c r="B131" i="33" a="1"/>
  <c r="B137" i="33" a="1"/>
  <c r="B141" i="33" a="1"/>
  <c r="B146" i="33" a="1"/>
  <c r="B151" i="33" a="1"/>
  <c r="B155" i="33" a="1"/>
  <c r="B159" i="33" a="1"/>
  <c r="B164" i="33" a="1"/>
  <c r="B168" i="33" a="1"/>
  <c r="B172" i="33" a="1"/>
  <c r="B176" i="33" a="1"/>
  <c r="B179" i="33" a="1"/>
  <c r="B186" i="33" a="1"/>
  <c r="B189" i="33" a="1"/>
  <c r="B192" i="33" a="1"/>
  <c r="B67" i="33" a="1"/>
  <c r="B87" i="33" a="1"/>
  <c r="B93" i="33" a="1"/>
  <c r="B96" i="33" a="1"/>
  <c r="B100" i="33" a="1"/>
  <c r="B104" i="33" a="1"/>
  <c r="B108" i="33" a="1"/>
  <c r="B112" i="33" a="1"/>
  <c r="B115" i="33" a="1"/>
  <c r="B119" i="33" a="1"/>
  <c r="B122" i="33" a="1"/>
  <c r="B125" i="33" a="1"/>
  <c r="B128" i="33" a="1"/>
  <c r="B132" i="33" a="1"/>
  <c r="B135" i="33" a="1"/>
  <c r="B139" i="33" a="1"/>
  <c r="B143" i="33" a="1"/>
  <c r="B148" i="33" a="1"/>
  <c r="B152" i="33" a="1"/>
  <c r="B156" i="33" a="1"/>
  <c r="B160" i="33" a="1"/>
  <c r="B163" i="33" a="1"/>
  <c r="B166" i="33" a="1"/>
  <c r="B169" i="33" a="1"/>
  <c r="B173" i="33" a="1"/>
  <c r="B177" i="33" a="1"/>
  <c r="B182" i="33" a="1"/>
  <c r="B185" i="33" a="1"/>
  <c r="B188" i="33" a="1"/>
  <c r="B191" i="33" a="1"/>
  <c r="B73" i="33" a="1"/>
  <c r="B84" i="33" a="1"/>
  <c r="B88" i="33" a="1"/>
  <c r="B92" i="33" a="1"/>
  <c r="B98" i="33" a="1"/>
  <c r="B101" i="33" a="1"/>
  <c r="B105" i="33" a="1"/>
  <c r="B109" i="33" a="1"/>
  <c r="B113" i="33" a="1"/>
  <c r="B117" i="33" a="1"/>
  <c r="B120" i="33" a="1"/>
  <c r="B124" i="33" a="1"/>
  <c r="B130" i="33" a="1"/>
  <c r="B134" i="33" a="1"/>
  <c r="B138" i="33" a="1"/>
  <c r="B142" i="33" a="1"/>
  <c r="B145" i="33" a="1"/>
  <c r="B149" i="33" a="1"/>
  <c r="B153" i="33" a="1"/>
  <c r="B158" i="33" a="1"/>
  <c r="B161" i="33" a="1"/>
  <c r="B165" i="33" a="1"/>
  <c r="B171" i="33" a="1"/>
  <c r="B174" i="33" a="1"/>
  <c r="B178" i="33" a="1"/>
  <c r="B181" i="33" a="1"/>
  <c r="B184" i="33" a="1"/>
  <c r="B187" i="33" a="1"/>
  <c r="B190" i="33" a="1"/>
  <c r="B15" i="33" a="1"/>
  <c r="B21" i="33" a="1"/>
  <c r="B25" i="33" a="1"/>
  <c r="B36" i="33" a="1"/>
  <c r="B42" i="33" a="1"/>
  <c r="B47" i="33" a="1"/>
  <c r="B51" i="33" a="1"/>
  <c r="B58" i="33" a="1"/>
  <c r="B17" i="33" a="1"/>
  <c r="B22" i="33" a="1"/>
  <c r="B27" i="33" a="1"/>
  <c r="B30" i="33" a="1"/>
  <c r="B35" i="33" a="1"/>
  <c r="B41" i="33" a="1"/>
  <c r="B44" i="33" a="1"/>
  <c r="B54" i="33" a="1"/>
  <c r="B55" i="33" a="1"/>
  <c r="B16" i="33" a="1"/>
  <c r="B19" i="33" a="1"/>
  <c r="B28" i="33" a="1"/>
  <c r="B31" i="33" a="1"/>
  <c r="B38" i="33" a="1"/>
  <c r="B46" i="33" a="1"/>
  <c r="B52" i="33" a="1"/>
  <c r="B12" i="33" a="1"/>
  <c r="B20" i="33" a="1"/>
  <c r="B24" i="33" a="1"/>
  <c r="B29" i="33" a="1"/>
  <c r="B32" i="33" a="1"/>
  <c r="B37" i="33" a="1"/>
  <c r="B45" i="33" a="1"/>
  <c r="B49" i="33" a="1"/>
  <c r="B59" i="33" a="1"/>
  <c r="B13" i="33" a="1"/>
  <c r="B18" i="33" a="1"/>
  <c r="B26" i="33" a="1"/>
  <c r="B34" i="33" a="1"/>
  <c r="B40" i="33" a="1"/>
  <c r="B48" i="33" a="1"/>
  <c r="B53" i="33" a="1"/>
  <c r="B56" i="33" a="1"/>
  <c r="B60" i="33" a="1"/>
  <c r="B14" i="33" a="1"/>
  <c r="B23" i="33" a="1"/>
  <c r="B33" i="33" a="1"/>
  <c r="B39" i="33" a="1"/>
  <c r="B43" i="33" a="1"/>
  <c r="B50" i="33" a="1"/>
  <c r="B57" i="33" a="1"/>
  <c r="AO88" i="20" a="1"/>
  <c r="AO103" i="20" a="1"/>
  <c r="AO111" i="20" a="1"/>
  <c r="AO117" i="20" a="1"/>
  <c r="AO122" i="20" a="1"/>
  <c r="AO128" i="20" a="1"/>
  <c r="AO132" i="20" a="1"/>
  <c r="AO136" i="20" a="1"/>
  <c r="AO140" i="20" a="1"/>
  <c r="AO144" i="20" a="1"/>
  <c r="AO149" i="20" a="1"/>
  <c r="AO152" i="20" a="1"/>
  <c r="AO155" i="20" a="1"/>
  <c r="AO162" i="20" a="1"/>
  <c r="AO166" i="20" a="1"/>
  <c r="AO171" i="20" a="1"/>
  <c r="AO177" i="20" a="1"/>
  <c r="AO182" i="20" a="1"/>
  <c r="AO187" i="20" a="1"/>
  <c r="AO191" i="20" a="1"/>
  <c r="AO98" i="20" a="1"/>
  <c r="AO109" i="20" a="1"/>
  <c r="AO115" i="20" a="1"/>
  <c r="AO120" i="20" a="1"/>
  <c r="AO125" i="20" a="1"/>
  <c r="AO133" i="20" a="1"/>
  <c r="AO137" i="20" a="1"/>
  <c r="AO142" i="20" a="1"/>
  <c r="AO148" i="20" a="1"/>
  <c r="AO159" i="20" a="1"/>
  <c r="AO164" i="20" a="1"/>
  <c r="AO170" i="20" a="1"/>
  <c r="AO176" i="20" a="1"/>
  <c r="AO181" i="20" a="1"/>
  <c r="AO186" i="20" a="1"/>
  <c r="AO192" i="20" a="1"/>
  <c r="AO62" i="20" a="1"/>
  <c r="AO64" i="20" a="1"/>
  <c r="AO67" i="20" a="1"/>
  <c r="AO70" i="20" a="1"/>
  <c r="AO74" i="20" a="1"/>
  <c r="AO77" i="20" a="1"/>
  <c r="AO80" i="20" a="1"/>
  <c r="AO83" i="20" a="1"/>
  <c r="AO86" i="20" a="1"/>
  <c r="AO90" i="20" a="1"/>
  <c r="AO93" i="20" a="1"/>
  <c r="AO95" i="20" a="1"/>
  <c r="AO97" i="20" a="1"/>
  <c r="AO101" i="20" a="1"/>
  <c r="AO105" i="20" a="1"/>
  <c r="AO108" i="20" a="1"/>
  <c r="AO112" i="20" a="1"/>
  <c r="AO116" i="20" a="1"/>
  <c r="AO121" i="20" a="1"/>
  <c r="AO126" i="20" a="1"/>
  <c r="AO129" i="20" a="1"/>
  <c r="AO135" i="20" a="1"/>
  <c r="AO141" i="20" a="1"/>
  <c r="AO145" i="20" a="1"/>
  <c r="AO150" i="20" a="1"/>
  <c r="AO154" i="20" a="1"/>
  <c r="AO158" i="20" a="1"/>
  <c r="AO163" i="20" a="1"/>
  <c r="AO168" i="20" a="1"/>
  <c r="AO173" i="20" a="1"/>
  <c r="AO178" i="20" a="1"/>
  <c r="AO183" i="20" a="1"/>
  <c r="AO188" i="20" a="1"/>
  <c r="AO63" i="20" a="1"/>
  <c r="AO65" i="20" a="1"/>
  <c r="AO68" i="20" a="1"/>
  <c r="AO71" i="20" a="1"/>
  <c r="AO73" i="20" a="1"/>
  <c r="AO76" i="20" a="1"/>
  <c r="AO79" i="20" a="1"/>
  <c r="AO81" i="20" a="1"/>
  <c r="AO84" i="20" a="1"/>
  <c r="AO87" i="20" a="1"/>
  <c r="AO91" i="20" a="1"/>
  <c r="AO94" i="20" a="1"/>
  <c r="AO100" i="20" a="1"/>
  <c r="AO104" i="20" a="1"/>
  <c r="AO107" i="20" a="1"/>
  <c r="AO113" i="20" a="1"/>
  <c r="AO118" i="20" a="1"/>
  <c r="AO123" i="20" a="1"/>
  <c r="AO127" i="20" a="1"/>
  <c r="AO131" i="20" a="1"/>
  <c r="AO139" i="20" a="1"/>
  <c r="AO143" i="20" a="1"/>
  <c r="AO147" i="20" a="1"/>
  <c r="AO151" i="20" a="1"/>
  <c r="AO156" i="20" a="1"/>
  <c r="AO160" i="20" a="1"/>
  <c r="AO165" i="20" a="1"/>
  <c r="AO169" i="20" a="1"/>
  <c r="AO174" i="20" a="1"/>
  <c r="AO180" i="20" a="1"/>
  <c r="AO185" i="20" a="1"/>
  <c r="AO190" i="20" a="1"/>
  <c r="AO61" i="20" a="1"/>
  <c r="AO66" i="20" a="1"/>
  <c r="AO69" i="20" a="1"/>
  <c r="AO72" i="20" a="1"/>
  <c r="AO75" i="20" a="1"/>
  <c r="AO78" i="20" a="1"/>
  <c r="AO82" i="20" a="1"/>
  <c r="AO85" i="20" a="1"/>
  <c r="AO89" i="20" a="1"/>
  <c r="AO92" i="20" a="1"/>
  <c r="AO96" i="20" a="1"/>
  <c r="AO99" i="20" a="1"/>
  <c r="AO102" i="20" a="1"/>
  <c r="AO106" i="20" a="1"/>
  <c r="AO110" i="20" a="1"/>
  <c r="AO114" i="20" a="1"/>
  <c r="AO119" i="20" a="1"/>
  <c r="AO124" i="20" a="1"/>
  <c r="AO130" i="20" a="1"/>
  <c r="AO134" i="20" a="1"/>
  <c r="AO138" i="20" a="1"/>
  <c r="AO146" i="20" a="1"/>
  <c r="AO153" i="20" a="1"/>
  <c r="AO157" i="20" a="1"/>
  <c r="AO161" i="20" a="1"/>
  <c r="AO167" i="20" a="1"/>
  <c r="AO172" i="20" a="1"/>
  <c r="AO175" i="20" a="1"/>
  <c r="AO179" i="20" a="1"/>
  <c r="AO184" i="20" a="1"/>
  <c r="AO189" i="20" a="1"/>
  <c r="AO13" i="20" a="1"/>
  <c r="AO19" i="20" a="1"/>
  <c r="AO21" i="20" a="1"/>
  <c r="AO24" i="20" a="1"/>
  <c r="AO27" i="20" a="1"/>
  <c r="AO30" i="20" a="1"/>
  <c r="AO32" i="20" a="1"/>
  <c r="AO35" i="20" a="1"/>
  <c r="AO38" i="20" a="1"/>
  <c r="AO41" i="20" a="1"/>
  <c r="AO44" i="20" a="1"/>
  <c r="AO47" i="20" a="1"/>
  <c r="AO50" i="20" a="1"/>
  <c r="AO53" i="20" a="1"/>
  <c r="AO55" i="20" a="1"/>
  <c r="AO58" i="20" a="1"/>
  <c r="AO11" i="20" a="1"/>
  <c r="AO14" i="20" a="1"/>
  <c r="AO15" i="20" a="1"/>
  <c r="AO16" i="20" a="1"/>
  <c r="AO17" i="20" a="1"/>
  <c r="AO20" i="20" a="1"/>
  <c r="AO23" i="20" a="1"/>
  <c r="AO26" i="20" a="1"/>
  <c r="AO29" i="20" a="1"/>
  <c r="AO33" i="20" a="1"/>
  <c r="AO36" i="20" a="1"/>
  <c r="AO40" i="20" a="1"/>
  <c r="AO43" i="20" a="1"/>
  <c r="AO46" i="20" a="1"/>
  <c r="AO49" i="20" a="1"/>
  <c r="AO54" i="20" a="1"/>
  <c r="AO57" i="20" a="1"/>
  <c r="AO60" i="20" a="1"/>
  <c r="AO12" i="20" a="1"/>
  <c r="AO18" i="20" a="1"/>
  <c r="AO22" i="20" a="1"/>
  <c r="AO25" i="20" a="1"/>
  <c r="AO28" i="20" a="1"/>
  <c r="AO31" i="20" a="1"/>
  <c r="AO34" i="20" a="1"/>
  <c r="AO37" i="20" a="1"/>
  <c r="AO39" i="20" a="1"/>
  <c r="AO42" i="20" a="1"/>
  <c r="AO45" i="20" a="1"/>
  <c r="AO48" i="20" a="1"/>
  <c r="AO51" i="20" a="1"/>
  <c r="AO52" i="20" a="1"/>
  <c r="AO56" i="20" a="1"/>
  <c r="AO59" i="20" a="1"/>
  <c r="AB82" i="20" a="1"/>
  <c r="AB95" i="20" a="1"/>
  <c r="AB99" i="20" a="1"/>
  <c r="AB103" i="20" a="1"/>
  <c r="AB107" i="20" a="1"/>
  <c r="AB111" i="20" a="1"/>
  <c r="AB116" i="20" a="1"/>
  <c r="AB119" i="20" a="1"/>
  <c r="AB124" i="20" a="1"/>
  <c r="AB128" i="20" a="1"/>
  <c r="AB132" i="20" a="1"/>
  <c r="AB137" i="20" a="1"/>
  <c r="AB141" i="20" a="1"/>
  <c r="AB145" i="20" a="1"/>
  <c r="AB149" i="20" a="1"/>
  <c r="AB153" i="20" a="1"/>
  <c r="AB161" i="20" a="1"/>
  <c r="AB169" i="20" a="1"/>
  <c r="AB174" i="20" a="1"/>
  <c r="AB181" i="20" a="1"/>
  <c r="AB187" i="20" a="1"/>
  <c r="AB133" i="20" a="1"/>
  <c r="AB155" i="20" a="1"/>
  <c r="AB162" i="20" a="1"/>
  <c r="AB171" i="20" a="1"/>
  <c r="AB177" i="20" a="1"/>
  <c r="AB183" i="20" a="1"/>
  <c r="AB188" i="20" a="1"/>
  <c r="AB191" i="20" a="1"/>
  <c r="AB134" i="20" a="1"/>
  <c r="AB158" i="20" a="1"/>
  <c r="AB166" i="20" a="1"/>
  <c r="AB170" i="20" a="1"/>
  <c r="AB176" i="20" a="1"/>
  <c r="AB179" i="20" a="1"/>
  <c r="AB184" i="20" a="1"/>
  <c r="AB190" i="20" a="1"/>
  <c r="AB61" i="20" a="1"/>
  <c r="AB63" i="20" a="1"/>
  <c r="AB66" i="20" a="1"/>
  <c r="AB67" i="20" a="1"/>
  <c r="AB70" i="20" a="1"/>
  <c r="AB71" i="20" a="1"/>
  <c r="AB74" i="20" a="1"/>
  <c r="AB76" i="20" a="1"/>
  <c r="AB78" i="20" a="1"/>
  <c r="AB80" i="20" a="1"/>
  <c r="AB83" i="20" a="1"/>
  <c r="AB86" i="20" a="1"/>
  <c r="AB89" i="20" a="1"/>
  <c r="AB91" i="20" a="1"/>
  <c r="AB93" i="20" a="1"/>
  <c r="AB98" i="20" a="1"/>
  <c r="AB102" i="20" a="1"/>
  <c r="AB105" i="20" a="1"/>
  <c r="AB110" i="20" a="1"/>
  <c r="AB115" i="20" a="1"/>
  <c r="AB120" i="20" a="1"/>
  <c r="AB123" i="20" a="1"/>
  <c r="AB126" i="20" a="1"/>
  <c r="AB129" i="20" a="1"/>
  <c r="AB138" i="20" a="1"/>
  <c r="AB142" i="20" a="1"/>
  <c r="AB146" i="20" a="1"/>
  <c r="AB150" i="20" a="1"/>
  <c r="AB154" i="20" a="1"/>
  <c r="AB159" i="20" a="1"/>
  <c r="AB163" i="20" a="1"/>
  <c r="AB167" i="20" a="1"/>
  <c r="AB173" i="20" a="1"/>
  <c r="AB178" i="20" a="1"/>
  <c r="AB185" i="20" a="1"/>
  <c r="AB189" i="20" a="1"/>
  <c r="AB62" i="20" a="1"/>
  <c r="AB64" i="20" a="1"/>
  <c r="AB65" i="20" a="1"/>
  <c r="AB68" i="20" a="1"/>
  <c r="AB69" i="20" a="1"/>
  <c r="AB72" i="20" a="1"/>
  <c r="AB73" i="20" a="1"/>
  <c r="AB75" i="20" a="1"/>
  <c r="AB77" i="20" a="1"/>
  <c r="AB79" i="20" a="1"/>
  <c r="AB81" i="20" a="1"/>
  <c r="AB84" i="20" a="1"/>
  <c r="AB85" i="20" a="1"/>
  <c r="AB88" i="20" a="1"/>
  <c r="AB90" i="20" a="1"/>
  <c r="AB92" i="20" a="1"/>
  <c r="AB94" i="20" a="1"/>
  <c r="AB96" i="20" a="1"/>
  <c r="AB100" i="20" a="1"/>
  <c r="AB104" i="20" a="1"/>
  <c r="AB108" i="20" a="1"/>
  <c r="AB112" i="20" a="1"/>
  <c r="AB114" i="20" a="1"/>
  <c r="AB118" i="20" a="1"/>
  <c r="AB122" i="20" a="1"/>
  <c r="AB130" i="20" a="1"/>
  <c r="AB136" i="20" a="1"/>
  <c r="AB139" i="20" a="1"/>
  <c r="AB143" i="20" a="1"/>
  <c r="AB147" i="20" a="1"/>
  <c r="AB151" i="20" a="1"/>
  <c r="AB157" i="20" a="1"/>
  <c r="AB165" i="20" a="1"/>
  <c r="AB168" i="20" a="1"/>
  <c r="AB175" i="20" a="1"/>
  <c r="AB182" i="20" a="1"/>
  <c r="AB87" i="20" a="1"/>
  <c r="AB97" i="20" a="1"/>
  <c r="AB101" i="20" a="1"/>
  <c r="AB106" i="20" a="1"/>
  <c r="AB109" i="20" a="1"/>
  <c r="AB113" i="20" a="1"/>
  <c r="AB117" i="20" a="1"/>
  <c r="AB121" i="20" a="1"/>
  <c r="AB125" i="20" a="1"/>
  <c r="AB127" i="20" a="1"/>
  <c r="AB131" i="20" a="1"/>
  <c r="AB135" i="20" a="1"/>
  <c r="AB140" i="20" a="1"/>
  <c r="AB144" i="20" a="1"/>
  <c r="AB148" i="20" a="1"/>
  <c r="AB152" i="20" a="1"/>
  <c r="AB156" i="20" a="1"/>
  <c r="AB160" i="20" a="1"/>
  <c r="AB164" i="20" a="1"/>
  <c r="AB172" i="20" a="1"/>
  <c r="AB180" i="20" a="1"/>
  <c r="AB186" i="20" a="1"/>
  <c r="AB192" i="20" a="1"/>
  <c r="AB11" i="20" a="1"/>
  <c r="AB12" i="20" a="1"/>
  <c r="AB13" i="20" a="1"/>
  <c r="AB14" i="20" a="1"/>
  <c r="AB15" i="20" a="1"/>
  <c r="AB16" i="20" a="1"/>
  <c r="AB17" i="20" a="1"/>
  <c r="AB18" i="20" a="1"/>
  <c r="AB20" i="20" a="1"/>
  <c r="AB21" i="20" a="1"/>
  <c r="AB22" i="20" a="1"/>
  <c r="AB25" i="20" a="1"/>
  <c r="AB26" i="20" a="1"/>
  <c r="AB27" i="20" a="1"/>
  <c r="AB28" i="20" a="1"/>
  <c r="AB29" i="20" a="1"/>
  <c r="AB32" i="20" a="1"/>
  <c r="AB35" i="20" a="1"/>
  <c r="AB39" i="20" a="1"/>
  <c r="AB43" i="20" a="1"/>
  <c r="AB45" i="20" a="1"/>
  <c r="AB49" i="20" a="1"/>
  <c r="AB53" i="20" a="1"/>
  <c r="AB56" i="20" a="1"/>
  <c r="AB55" i="20" a="1"/>
  <c r="AB19" i="20" a="1"/>
  <c r="AB33" i="20" a="1"/>
  <c r="AB37" i="20" a="1"/>
  <c r="AB42" i="20" a="1"/>
  <c r="AB47" i="20" a="1"/>
  <c r="AB51" i="20" a="1"/>
  <c r="AB58" i="20" a="1"/>
  <c r="AB60" i="20" a="1"/>
  <c r="AB24" i="20" a="1"/>
  <c r="AB30" i="20" a="1"/>
  <c r="AB34" i="20" a="1"/>
  <c r="AB38" i="20" a="1"/>
  <c r="AB41" i="20" a="1"/>
  <c r="AB46" i="20" a="1"/>
  <c r="AB50" i="20" a="1"/>
  <c r="AB52" i="20" a="1"/>
  <c r="AB57" i="20" a="1"/>
  <c r="AB23" i="20" a="1"/>
  <c r="AB31" i="20" a="1"/>
  <c r="AB36" i="20" a="1"/>
  <c r="AB40" i="20" a="1"/>
  <c r="AB44" i="20" a="1"/>
  <c r="AB48" i="20" a="1"/>
  <c r="AB54" i="20" a="1"/>
  <c r="AB59" i="20" a="1"/>
  <c r="O59" i="20" a="1"/>
  <c r="O73" i="20" a="1"/>
  <c r="O79" i="20" a="1"/>
  <c r="O82" i="20" a="1"/>
  <c r="O87" i="20" a="1"/>
  <c r="O90" i="20" a="1"/>
  <c r="O94" i="20" a="1"/>
  <c r="O97" i="20" a="1"/>
  <c r="O100" i="20" a="1"/>
  <c r="O104" i="20" a="1"/>
  <c r="O107" i="20" a="1"/>
  <c r="O111" i="20" a="1"/>
  <c r="O114" i="20" a="1"/>
  <c r="O121" i="20" a="1"/>
  <c r="O125" i="20" a="1"/>
  <c r="O129" i="20" a="1"/>
  <c r="O133" i="20" a="1"/>
  <c r="O139" i="20" a="1"/>
  <c r="O143" i="20" a="1"/>
  <c r="O147" i="20" a="1"/>
  <c r="O58" i="20" a="1"/>
  <c r="O62" i="20" a="1"/>
  <c r="O63" i="20" a="1"/>
  <c r="O66" i="20" a="1"/>
  <c r="O68" i="20" a="1"/>
  <c r="O70" i="20" a="1"/>
  <c r="O75" i="20" a="1"/>
  <c r="O78" i="20" a="1"/>
  <c r="O81" i="20" a="1"/>
  <c r="O85" i="20" a="1"/>
  <c r="O92" i="20" a="1"/>
  <c r="O96" i="20" a="1"/>
  <c r="O101" i="20" a="1"/>
  <c r="O105" i="20" a="1"/>
  <c r="O109" i="20" a="1"/>
  <c r="O113" i="20" a="1"/>
  <c r="O117" i="20" a="1"/>
  <c r="O120" i="20" a="1"/>
  <c r="O124" i="20" a="1"/>
  <c r="O128" i="20" a="1"/>
  <c r="O132" i="20" a="1"/>
  <c r="O136" i="20" a="1"/>
  <c r="O140" i="20" a="1"/>
  <c r="O144" i="20" a="1"/>
  <c r="O148" i="20" a="1"/>
  <c r="O60" i="20" a="1"/>
  <c r="O71" i="20" a="1"/>
  <c r="O74" i="20" a="1"/>
  <c r="O77" i="20" a="1"/>
  <c r="O84" i="20" a="1"/>
  <c r="O88" i="20" a="1"/>
  <c r="O91" i="20" a="1"/>
  <c r="O95" i="20" a="1"/>
  <c r="O99" i="20" a="1"/>
  <c r="O102" i="20" a="1"/>
  <c r="O106" i="20" a="1"/>
  <c r="O110" i="20" a="1"/>
  <c r="O116" i="20" a="1"/>
  <c r="O119" i="20" a="1"/>
  <c r="O122" i="20" a="1"/>
  <c r="O126" i="20" a="1"/>
  <c r="O130" i="20" a="1"/>
  <c r="O134" i="20" a="1"/>
  <c r="O137" i="20" a="1"/>
  <c r="O141" i="20" a="1"/>
  <c r="O145" i="20" a="1"/>
  <c r="O149" i="20" a="1"/>
  <c r="O57" i="20" a="1"/>
  <c r="O61" i="20" a="1"/>
  <c r="O64" i="20" a="1"/>
  <c r="O65" i="20" a="1"/>
  <c r="O67" i="20" a="1"/>
  <c r="O69" i="20" a="1"/>
  <c r="O72" i="20" a="1"/>
  <c r="O76" i="20" a="1"/>
  <c r="O80" i="20" a="1"/>
  <c r="O83" i="20" a="1"/>
  <c r="O86" i="20" a="1"/>
  <c r="O89" i="20" a="1"/>
  <c r="O93" i="20" a="1"/>
  <c r="O98" i="20" a="1"/>
  <c r="O103" i="20" a="1"/>
  <c r="O108" i="20" a="1"/>
  <c r="O112" i="20" a="1"/>
  <c r="O115" i="20" a="1"/>
  <c r="O118" i="20" a="1"/>
  <c r="O123" i="20" a="1"/>
  <c r="O127" i="20" a="1"/>
  <c r="O131" i="20" a="1"/>
  <c r="O135" i="20" a="1"/>
  <c r="O138" i="20" a="1"/>
  <c r="O142" i="20" a="1"/>
  <c r="O146" i="20" a="1"/>
  <c r="O48" i="20" a="1"/>
  <c r="O51" i="20" a="1"/>
  <c r="O54" i="20" a="1"/>
  <c r="O56" i="20" a="1"/>
  <c r="O49" i="20" a="1"/>
  <c r="O50" i="20" a="1"/>
  <c r="O52" i="20" a="1"/>
  <c r="O53" i="20" a="1"/>
  <c r="O55" i="20" a="1"/>
  <c r="O188" i="22" a="1"/>
  <c r="O190" i="22" a="1"/>
  <c r="O193" i="22" a="1"/>
  <c r="O195" i="22" a="1"/>
  <c r="O197" i="22" a="1"/>
  <c r="O199" i="22" a="1"/>
  <c r="O189" i="22" a="1"/>
  <c r="O191" i="22" a="1"/>
  <c r="O192" i="22" a="1"/>
  <c r="O194" i="22" a="1"/>
  <c r="O196" i="22" a="1"/>
  <c r="O198" i="22" a="1"/>
  <c r="B51" i="20" a="1"/>
  <c r="B52" i="20" a="1"/>
  <c r="B55" i="20" a="1"/>
  <c r="B48" i="20" a="1"/>
  <c r="B50" i="20" a="1"/>
  <c r="B47" i="20" a="1"/>
  <c r="B54" i="20" a="1"/>
  <c r="B49" i="20" a="1"/>
  <c r="B53" i="20" a="1"/>
  <c r="O26" i="22" a="1"/>
  <c r="O30" i="22" a="1"/>
  <c r="O34" i="22" a="1"/>
  <c r="O38" i="22" a="1"/>
  <c r="O10" i="22" a="1"/>
  <c r="O42" i="22" a="1"/>
  <c r="O14" i="22" a="1"/>
  <c r="O46" i="22" a="1"/>
  <c r="O18" i="22" a="1"/>
  <c r="O50" i="22" a="1"/>
  <c r="O22" i="22" a="1"/>
  <c r="O54" i="22" a="1"/>
  <c r="O11" i="22" a="1"/>
  <c r="O15" i="22" a="1"/>
  <c r="O19" i="22" a="1"/>
  <c r="O23" i="22" a="1"/>
  <c r="O27" i="22" a="1"/>
  <c r="O31" i="22" a="1"/>
  <c r="O35" i="22" a="1"/>
  <c r="O39" i="22" a="1"/>
  <c r="O43" i="22" a="1"/>
  <c r="O47" i="22" a="1"/>
  <c r="O51" i="22" a="1"/>
  <c r="O55" i="22" a="1"/>
  <c r="O12" i="22" a="1"/>
  <c r="O16" i="22" a="1"/>
  <c r="O20" i="22" a="1"/>
  <c r="O24" i="22" a="1"/>
  <c r="O28" i="22" a="1"/>
  <c r="O32" i="22" a="1"/>
  <c r="O36" i="22" a="1"/>
  <c r="O40" i="22" a="1"/>
  <c r="O44" i="22" a="1"/>
  <c r="O48" i="22" a="1"/>
  <c r="O52" i="22" a="1"/>
  <c r="O13" i="22" a="1"/>
  <c r="O17" i="22" a="1"/>
  <c r="O21" i="22" a="1"/>
  <c r="O25" i="22" a="1"/>
  <c r="O29" i="22" a="1"/>
  <c r="O33" i="22" a="1"/>
  <c r="O37" i="22" a="1"/>
  <c r="O41" i="22" a="1"/>
  <c r="O45" i="22" a="1"/>
  <c r="O49" i="22" a="1"/>
  <c r="O53" i="22" a="1"/>
  <c r="AC19" i="10"/>
  <c r="AD22" i="10"/>
  <c r="AD18" i="10"/>
  <c r="AD23" i="10"/>
  <c r="AC22" i="10"/>
  <c r="AC18" i="10"/>
  <c r="AD25" i="10"/>
  <c r="AD21" i="10"/>
  <c r="AD17" i="10"/>
  <c r="AC23" i="10"/>
  <c r="AC25" i="10"/>
  <c r="AC21" i="10"/>
  <c r="AC17" i="10"/>
  <c r="AD19" i="10"/>
  <c r="AD24" i="10"/>
  <c r="AD20" i="10"/>
  <c r="AD16" i="10"/>
  <c r="AC24" i="10"/>
  <c r="AC20" i="10"/>
  <c r="Z24" i="10"/>
  <c r="Y16" i="10"/>
  <c r="Z23" i="10"/>
  <c r="Y27" i="10"/>
  <c r="Y23" i="10"/>
  <c r="Y19" i="10"/>
  <c r="Z26" i="10"/>
  <c r="Z22" i="10"/>
  <c r="Z18" i="10"/>
  <c r="Y18" i="10"/>
  <c r="Z20" i="10"/>
  <c r="Y24" i="10"/>
  <c r="Z19" i="10"/>
  <c r="Y22" i="10"/>
  <c r="Z25" i="10"/>
  <c r="Z21" i="10"/>
  <c r="Z17" i="10"/>
  <c r="Z16" i="10"/>
  <c r="Y20" i="10"/>
  <c r="Z27" i="10"/>
  <c r="Y26" i="10"/>
  <c r="Y25" i="10"/>
  <c r="Y21" i="10"/>
  <c r="C365" i="37" l="1"/>
  <c r="O64" i="22"/>
  <c r="O59" i="22"/>
  <c r="O66" i="22"/>
  <c r="B225" i="22"/>
  <c r="B224" i="22"/>
  <c r="B226" i="22"/>
  <c r="B227" i="22"/>
  <c r="O58" i="22"/>
  <c r="O56" i="22"/>
  <c r="O62" i="22"/>
  <c r="O61" i="22"/>
  <c r="O67" i="22"/>
  <c r="O57" i="22"/>
  <c r="O60" i="22"/>
  <c r="O65" i="22"/>
  <c r="O63" i="22"/>
  <c r="C9" i="22" a="1"/>
  <c r="I51" i="1"/>
  <c r="H51" i="1"/>
  <c r="D7" i="50" a="1"/>
  <c r="D191" i="50" s="1" a="1"/>
  <c r="D208" i="50" s="1" a="1"/>
  <c r="J8" i="10"/>
  <c r="B195" i="22" l="1" a="1"/>
  <c r="B188" i="22" a="1"/>
  <c r="B191" i="22" a="1"/>
  <c r="B194" i="22" a="1"/>
  <c r="B197" i="22" a="1"/>
  <c r="B199" i="22" a="1"/>
  <c r="B189" i="22" a="1"/>
  <c r="B190" i="22" a="1"/>
  <c r="B192" i="22" a="1"/>
  <c r="B193" i="22" a="1"/>
  <c r="B196" i="22" a="1"/>
  <c r="B198" i="22" a="1"/>
  <c r="B186" i="22" a="1"/>
  <c r="B181" i="22" a="1"/>
  <c r="B174" i="22" a="1"/>
  <c r="B156" i="22" a="1"/>
  <c r="B150" i="22" a="1"/>
  <c r="B144" i="22" a="1"/>
  <c r="B139" i="22" a="1"/>
  <c r="B134" i="22" a="1"/>
  <c r="B131" i="22" a="1"/>
  <c r="B123" i="22" a="1"/>
  <c r="B120" i="22" a="1"/>
  <c r="B111" i="22" a="1"/>
  <c r="B106" i="22" a="1"/>
  <c r="B100" i="22" a="1"/>
  <c r="B97" i="22" a="1"/>
  <c r="B93" i="22" a="1"/>
  <c r="B90" i="22" a="1"/>
  <c r="B87" i="22" a="1"/>
  <c r="B84" i="22" a="1"/>
  <c r="B75" i="22" a="1"/>
  <c r="B71" i="22" a="1"/>
  <c r="B68" i="22" a="1"/>
  <c r="B61" i="22" a="1"/>
  <c r="B182" i="22" a="1"/>
  <c r="B179" i="22" a="1"/>
  <c r="B172" i="22" a="1"/>
  <c r="B168" i="22" a="1"/>
  <c r="B161" i="22" a="1"/>
  <c r="B157" i="22" a="1"/>
  <c r="B146" i="22" a="1"/>
  <c r="B141" i="22" a="1"/>
  <c r="B128" i="22" a="1"/>
  <c r="B121" i="22" a="1"/>
  <c r="B116" i="22" a="1"/>
  <c r="B109" i="22" a="1"/>
  <c r="B105" i="22" a="1"/>
  <c r="B88" i="22" a="1"/>
  <c r="B81" i="22" a="1"/>
  <c r="B77" i="22" a="1"/>
  <c r="B60" i="22" a="1"/>
  <c r="B185" i="22" a="1"/>
  <c r="B176" i="22" a="1"/>
  <c r="B170" i="22" a="1"/>
  <c r="B167" i="22" a="1"/>
  <c r="B164" i="22" a="1"/>
  <c r="B158" i="22" a="1"/>
  <c r="B154" i="22" a="1"/>
  <c r="B149" i="22" a="1"/>
  <c r="B145" i="22" a="1"/>
  <c r="B135" i="22" a="1"/>
  <c r="B130" i="22" a="1"/>
  <c r="B125" i="22" a="1"/>
  <c r="B119" i="22" a="1"/>
  <c r="B112" i="22" a="1"/>
  <c r="B108" i="22" a="1"/>
  <c r="B103" i="22" a="1"/>
  <c r="B98" i="22" a="1"/>
  <c r="B94" i="22" a="1"/>
  <c r="B83" i="22" a="1"/>
  <c r="B72" i="22" a="1"/>
  <c r="B65" i="22" a="1"/>
  <c r="B57" i="22" a="1"/>
  <c r="B184" i="22" a="1"/>
  <c r="B180" i="22" a="1"/>
  <c r="B175" i="22" a="1"/>
  <c r="B166" i="22" a="1"/>
  <c r="B160" i="22" a="1"/>
  <c r="B152" i="22" a="1"/>
  <c r="B148" i="22" a="1"/>
  <c r="B142" i="22" a="1"/>
  <c r="B138" i="22" a="1"/>
  <c r="B132" i="22" a="1"/>
  <c r="B127" i="22" a="1"/>
  <c r="B124" i="22" a="1"/>
  <c r="B113" i="22" a="1"/>
  <c r="B110" i="22" a="1"/>
  <c r="B104" i="22" a="1"/>
  <c r="B99" i="22" a="1"/>
  <c r="B95" i="22" a="1"/>
  <c r="B89" i="22" a="1"/>
  <c r="B82" i="22" a="1"/>
  <c r="B76" i="22" a="1"/>
  <c r="B70" i="22" a="1"/>
  <c r="B67" i="22" a="1"/>
  <c r="B183" i="22" a="1"/>
  <c r="B178" i="22" a="1"/>
  <c r="B173" i="22" a="1"/>
  <c r="B169" i="22" a="1"/>
  <c r="B163" i="22" a="1"/>
  <c r="B159" i="22" a="1"/>
  <c r="B155" i="22" a="1"/>
  <c r="B151" i="22" a="1"/>
  <c r="B147" i="22" a="1"/>
  <c r="B140" i="22" a="1"/>
  <c r="B136" i="22" a="1"/>
  <c r="B126" i="22" a="1"/>
  <c r="B122" i="22" a="1"/>
  <c r="B118" i="22" a="1"/>
  <c r="B115" i="22" a="1"/>
  <c r="B107" i="22" a="1"/>
  <c r="B102" i="22" a="1"/>
  <c r="B96" i="22" a="1"/>
  <c r="B85" i="22" a="1"/>
  <c r="B80" i="22" a="1"/>
  <c r="B74" i="22" a="1"/>
  <c r="B62" i="22" a="1"/>
  <c r="B187" i="22" a="1"/>
  <c r="B177" i="22" a="1"/>
  <c r="B171" i="22" a="1"/>
  <c r="B165" i="22" a="1"/>
  <c r="B162" i="22" a="1"/>
  <c r="B153" i="22" a="1"/>
  <c r="B143" i="22" a="1"/>
  <c r="B137" i="22" a="1"/>
  <c r="B133" i="22" a="1"/>
  <c r="B129" i="22" a="1"/>
  <c r="B117" i="22" a="1"/>
  <c r="B114" i="22" a="1"/>
  <c r="B101" i="22" a="1"/>
  <c r="B92" i="22" a="1"/>
  <c r="B86" i="22" a="1"/>
  <c r="B79" i="22" a="1"/>
  <c r="B64" i="22" a="1"/>
  <c r="B59" i="22" a="1"/>
  <c r="B91" i="22" a="1"/>
  <c r="B78" i="22" a="1"/>
  <c r="B73" i="22" a="1"/>
  <c r="B69" i="22" a="1"/>
  <c r="B66" i="22" a="1"/>
  <c r="B63" i="22" a="1"/>
  <c r="B58" i="22" a="1"/>
  <c r="B56" i="22" a="1"/>
  <c r="B54" i="22" a="1"/>
  <c r="B50" i="22" a="1"/>
  <c r="B46" i="22" a="1"/>
  <c r="B42" i="22" a="1"/>
  <c r="B38" i="22" a="1"/>
  <c r="B34" i="22" a="1"/>
  <c r="B30" i="22" a="1"/>
  <c r="B26" i="22" a="1"/>
  <c r="B22" i="22" a="1"/>
  <c r="B18" i="22" a="1"/>
  <c r="B14" i="22" a="1"/>
  <c r="B53" i="22" a="1"/>
  <c r="B49" i="22" a="1"/>
  <c r="B45" i="22" a="1"/>
  <c r="B41" i="22" a="1"/>
  <c r="B37" i="22" a="1"/>
  <c r="B33" i="22" a="1"/>
  <c r="B29" i="22" a="1"/>
  <c r="B25" i="22" a="1"/>
  <c r="B21" i="22" a="1"/>
  <c r="B17" i="22" a="1"/>
  <c r="B13" i="22" a="1"/>
  <c r="B52" i="22" a="1"/>
  <c r="B48" i="22" a="1"/>
  <c r="B44" i="22" a="1"/>
  <c r="B40" i="22" a="1"/>
  <c r="B36" i="22" a="1"/>
  <c r="B32" i="22" a="1"/>
  <c r="B28" i="22" a="1"/>
  <c r="B24" i="22" a="1"/>
  <c r="B20" i="22" a="1"/>
  <c r="B16" i="22" a="1"/>
  <c r="B12" i="22" a="1"/>
  <c r="B55" i="22" a="1"/>
  <c r="B51" i="22" a="1"/>
  <c r="B47" i="22" a="1"/>
  <c r="B43" i="22" a="1"/>
  <c r="B39" i="22" a="1"/>
  <c r="B35" i="22" a="1"/>
  <c r="B31" i="22" a="1"/>
  <c r="B27" i="22" a="1"/>
  <c r="B23" i="22" a="1"/>
  <c r="B19" i="22" a="1"/>
  <c r="B15" i="22" a="1"/>
  <c r="B11" i="22" a="1"/>
  <c r="B10" i="22" a="1"/>
  <c r="G189" i="50"/>
  <c r="F189" i="50"/>
  <c r="M189" i="50"/>
  <c r="E189" i="50"/>
  <c r="L189" i="50"/>
  <c r="K189" i="50"/>
  <c r="J189" i="50"/>
  <c r="I189" i="50"/>
  <c r="H189" i="50"/>
  <c r="E9" i="48"/>
  <c r="E8" i="48" s="1"/>
  <c r="E14" i="48" s="1"/>
  <c r="E18" i="48" s="1"/>
  <c r="F9" i="48"/>
  <c r="F8" i="48" s="1"/>
  <c r="F14" i="48" s="1"/>
  <c r="F18" i="48" s="1"/>
  <c r="G9" i="48"/>
  <c r="G8" i="48" s="1"/>
  <c r="G14" i="48" s="1"/>
  <c r="G18" i="48" s="1"/>
  <c r="H9" i="48"/>
  <c r="H8" i="48" s="1"/>
  <c r="H14" i="48" s="1"/>
  <c r="H18" i="48" s="1"/>
  <c r="D9" i="48"/>
  <c r="D8" i="48" s="1"/>
  <c r="D14" i="48" s="1"/>
  <c r="D18" i="48" s="1"/>
  <c r="M7" i="48"/>
  <c r="L7" i="48"/>
  <c r="K7" i="48"/>
  <c r="J7" i="48"/>
  <c r="I7" i="48"/>
  <c r="H7" i="48"/>
  <c r="G7" i="48"/>
  <c r="F7" i="48"/>
  <c r="E7" i="48"/>
  <c r="D7" i="48"/>
  <c r="I50" i="1"/>
  <c r="H50" i="1"/>
  <c r="D17" i="11"/>
  <c r="C17" i="11"/>
  <c r="B17" i="11"/>
  <c r="D16" i="11"/>
  <c r="C16" i="11"/>
  <c r="B16" i="11"/>
  <c r="D15" i="11"/>
  <c r="C15" i="11"/>
  <c r="B15" i="11"/>
  <c r="D14" i="11"/>
  <c r="C14" i="11"/>
  <c r="B14" i="11"/>
  <c r="D13" i="11"/>
  <c r="C13" i="11"/>
  <c r="B13" i="11"/>
  <c r="D12" i="11"/>
  <c r="C12" i="11"/>
  <c r="B12" i="11"/>
  <c r="D11" i="11"/>
  <c r="C11" i="11"/>
  <c r="B11" i="11"/>
  <c r="D10" i="11"/>
  <c r="C10" i="11"/>
  <c r="B10" i="11"/>
  <c r="D9" i="11"/>
  <c r="C9" i="11"/>
  <c r="B9" i="11"/>
  <c r="D8" i="11"/>
  <c r="C8" i="11"/>
  <c r="B8" i="11"/>
  <c r="C7" i="11"/>
  <c r="BD8" i="33" l="1"/>
  <c r="M6" i="4"/>
  <c r="K6" i="4"/>
  <c r="J6" i="4"/>
  <c r="I6" i="4"/>
  <c r="L6" i="4"/>
  <c r="E6" i="50"/>
  <c r="M6" i="50"/>
  <c r="L6" i="50"/>
  <c r="F6" i="50"/>
  <c r="D6" i="50"/>
  <c r="G6" i="50"/>
  <c r="H6" i="50"/>
  <c r="I6" i="50"/>
  <c r="J6" i="50"/>
  <c r="K6" i="50"/>
  <c r="G6" i="48"/>
  <c r="J6" i="48"/>
  <c r="K6" i="48"/>
  <c r="I6" i="48"/>
  <c r="M6" i="48"/>
  <c r="L6" i="48"/>
  <c r="E6" i="48"/>
  <c r="F6" i="48"/>
  <c r="D6" i="48"/>
  <c r="H6" i="48"/>
  <c r="R19" i="29"/>
  <c r="S19" i="29"/>
  <c r="T19" i="29"/>
  <c r="U19" i="29"/>
  <c r="V19" i="29"/>
  <c r="W19" i="29"/>
  <c r="X19" i="29"/>
  <c r="Y19" i="29"/>
  <c r="Z19" i="29"/>
  <c r="R23" i="29"/>
  <c r="S23" i="29"/>
  <c r="T23" i="29"/>
  <c r="U23" i="29"/>
  <c r="V23" i="29"/>
  <c r="W23" i="29"/>
  <c r="X23" i="29"/>
  <c r="Y23" i="29"/>
  <c r="Z23" i="29"/>
  <c r="P8" i="29"/>
  <c r="P9" i="29"/>
  <c r="P10" i="29"/>
  <c r="P11" i="29"/>
  <c r="P12" i="29"/>
  <c r="P13" i="29"/>
  <c r="P14" i="29"/>
  <c r="P15" i="29"/>
  <c r="P16" i="29"/>
  <c r="P17" i="29"/>
  <c r="P18" i="29"/>
  <c r="P20" i="29"/>
  <c r="P21" i="29"/>
  <c r="P22" i="29"/>
  <c r="P24" i="29"/>
  <c r="P7" i="29"/>
  <c r="Q6" i="29"/>
  <c r="I26" i="1" l="1"/>
  <c r="H26" i="1"/>
  <c r="I25" i="1"/>
  <c r="H25" i="1"/>
  <c r="M7" i="47"/>
  <c r="L7" i="47"/>
  <c r="K7" i="47"/>
  <c r="J7" i="47"/>
  <c r="I7" i="47"/>
  <c r="H7" i="47"/>
  <c r="G7" i="47"/>
  <c r="F7" i="47"/>
  <c r="E7" i="47"/>
  <c r="D7" i="47"/>
  <c r="I49" i="1"/>
  <c r="H49" i="1"/>
  <c r="D109" i="46"/>
  <c r="E109" i="46"/>
  <c r="F109" i="46"/>
  <c r="G109" i="46"/>
  <c r="H109" i="46"/>
  <c r="I109" i="46"/>
  <c r="J109" i="46"/>
  <c r="K109" i="46"/>
  <c r="L109" i="46"/>
  <c r="M109" i="46"/>
  <c r="D110" i="46"/>
  <c r="E110" i="46"/>
  <c r="F110" i="46"/>
  <c r="G110" i="46"/>
  <c r="H110" i="46"/>
  <c r="I110" i="46"/>
  <c r="J110" i="46"/>
  <c r="K110" i="46"/>
  <c r="L110" i="46"/>
  <c r="M110" i="46"/>
  <c r="D111" i="46"/>
  <c r="E111" i="46"/>
  <c r="F111" i="46"/>
  <c r="G111" i="46"/>
  <c r="H111" i="46"/>
  <c r="I111" i="46"/>
  <c r="J111" i="46"/>
  <c r="K111" i="46"/>
  <c r="L111" i="46"/>
  <c r="M111" i="46"/>
  <c r="D112" i="46"/>
  <c r="E112" i="46"/>
  <c r="F112" i="46"/>
  <c r="G112" i="46"/>
  <c r="H112" i="46"/>
  <c r="I112" i="46"/>
  <c r="J112" i="46"/>
  <c r="K112" i="46"/>
  <c r="L112" i="46"/>
  <c r="M112" i="46"/>
  <c r="D113" i="46"/>
  <c r="E113" i="46"/>
  <c r="F113" i="46"/>
  <c r="G113" i="46"/>
  <c r="H113" i="46"/>
  <c r="I113" i="46"/>
  <c r="J113" i="46"/>
  <c r="K113" i="46"/>
  <c r="L113" i="46"/>
  <c r="M113" i="46"/>
  <c r="D114" i="46"/>
  <c r="E114" i="46"/>
  <c r="F114" i="46"/>
  <c r="G114" i="46"/>
  <c r="H114" i="46"/>
  <c r="I114" i="46"/>
  <c r="J114" i="46"/>
  <c r="K114" i="46"/>
  <c r="L114" i="46"/>
  <c r="M114" i="46"/>
  <c r="D115" i="46"/>
  <c r="E115" i="46"/>
  <c r="F115" i="46"/>
  <c r="G115" i="46"/>
  <c r="H115" i="46"/>
  <c r="I115" i="46"/>
  <c r="J115" i="46"/>
  <c r="K115" i="46"/>
  <c r="L115" i="46"/>
  <c r="M115" i="46"/>
  <c r="D116" i="46"/>
  <c r="E116" i="46"/>
  <c r="F116" i="46"/>
  <c r="G116" i="46"/>
  <c r="H116" i="46"/>
  <c r="I116" i="46"/>
  <c r="J116" i="46"/>
  <c r="K116" i="46"/>
  <c r="L116" i="46"/>
  <c r="M116" i="46"/>
  <c r="D117" i="46"/>
  <c r="E117" i="46"/>
  <c r="F117" i="46"/>
  <c r="G117" i="46"/>
  <c r="H117" i="46"/>
  <c r="I117" i="46"/>
  <c r="J117" i="46"/>
  <c r="K117" i="46"/>
  <c r="L117" i="46"/>
  <c r="M117" i="46"/>
  <c r="D118" i="46"/>
  <c r="E118" i="46"/>
  <c r="F118" i="46"/>
  <c r="G118" i="46"/>
  <c r="H118" i="46"/>
  <c r="I118" i="46"/>
  <c r="J118" i="46"/>
  <c r="K118" i="46"/>
  <c r="L118" i="46"/>
  <c r="M118" i="46"/>
  <c r="D119" i="46"/>
  <c r="E119" i="46"/>
  <c r="F119" i="46"/>
  <c r="G119" i="46"/>
  <c r="H119" i="46"/>
  <c r="I119" i="46"/>
  <c r="J119" i="46"/>
  <c r="K119" i="46"/>
  <c r="L119" i="46"/>
  <c r="M119" i="46"/>
  <c r="D120" i="46"/>
  <c r="E120" i="46"/>
  <c r="F120" i="46"/>
  <c r="G120" i="46"/>
  <c r="H120" i="46"/>
  <c r="I120" i="46"/>
  <c r="J120" i="46"/>
  <c r="K120" i="46"/>
  <c r="L120" i="46"/>
  <c r="M120" i="46"/>
  <c r="D121" i="46"/>
  <c r="E121" i="46"/>
  <c r="F121" i="46"/>
  <c r="G121" i="46"/>
  <c r="H121" i="46"/>
  <c r="I121" i="46"/>
  <c r="J121" i="46"/>
  <c r="K121" i="46"/>
  <c r="L121" i="46"/>
  <c r="M121" i="46"/>
  <c r="D122" i="46"/>
  <c r="E122" i="46"/>
  <c r="F122" i="46"/>
  <c r="G122" i="46"/>
  <c r="H122" i="46"/>
  <c r="I122" i="46"/>
  <c r="J122" i="46"/>
  <c r="K122" i="46"/>
  <c r="L122" i="46"/>
  <c r="M122" i="46"/>
  <c r="D123" i="46"/>
  <c r="E123" i="46"/>
  <c r="F123" i="46"/>
  <c r="G123" i="46"/>
  <c r="H123" i="46"/>
  <c r="I123" i="46"/>
  <c r="J123" i="46"/>
  <c r="K123" i="46"/>
  <c r="L123" i="46"/>
  <c r="M123" i="46"/>
  <c r="D124" i="46"/>
  <c r="E124" i="46"/>
  <c r="F124" i="46"/>
  <c r="G124" i="46"/>
  <c r="H124" i="46"/>
  <c r="I124" i="46"/>
  <c r="J124" i="46"/>
  <c r="K124" i="46"/>
  <c r="L124" i="46"/>
  <c r="M124" i="46"/>
  <c r="D125" i="46"/>
  <c r="E125" i="46"/>
  <c r="F125" i="46"/>
  <c r="G125" i="46"/>
  <c r="H125" i="46"/>
  <c r="I125" i="46"/>
  <c r="J125" i="46"/>
  <c r="K125" i="46"/>
  <c r="L125" i="46"/>
  <c r="M125" i="46"/>
  <c r="D126" i="46"/>
  <c r="E126" i="46"/>
  <c r="F126" i="46"/>
  <c r="G126" i="46"/>
  <c r="H126" i="46"/>
  <c r="I126" i="46"/>
  <c r="J126" i="46"/>
  <c r="K126" i="46"/>
  <c r="L126" i="46"/>
  <c r="M126" i="46"/>
  <c r="D127" i="46"/>
  <c r="E127" i="46"/>
  <c r="F127" i="46"/>
  <c r="G127" i="46"/>
  <c r="H127" i="46"/>
  <c r="I127" i="46"/>
  <c r="J127" i="46"/>
  <c r="K127" i="46"/>
  <c r="L127" i="46"/>
  <c r="M127" i="46"/>
  <c r="D128" i="46"/>
  <c r="E128" i="46"/>
  <c r="F128" i="46"/>
  <c r="G128" i="46"/>
  <c r="H128" i="46"/>
  <c r="I128" i="46"/>
  <c r="J128" i="46"/>
  <c r="K128" i="46"/>
  <c r="L128" i="46"/>
  <c r="M128" i="46"/>
  <c r="D129" i="46"/>
  <c r="E129" i="46"/>
  <c r="F129" i="46"/>
  <c r="G129" i="46"/>
  <c r="H129" i="46"/>
  <c r="I129" i="46"/>
  <c r="J129" i="46"/>
  <c r="K129" i="46"/>
  <c r="L129" i="46"/>
  <c r="M129" i="46"/>
  <c r="D130" i="46"/>
  <c r="E130" i="46"/>
  <c r="F130" i="46"/>
  <c r="G130" i="46"/>
  <c r="H130" i="46"/>
  <c r="I130" i="46"/>
  <c r="J130" i="46"/>
  <c r="K130" i="46"/>
  <c r="L130" i="46"/>
  <c r="M130" i="46"/>
  <c r="D131" i="46"/>
  <c r="E131" i="46"/>
  <c r="F131" i="46"/>
  <c r="G131" i="46"/>
  <c r="H131" i="46"/>
  <c r="I131" i="46"/>
  <c r="J131" i="46"/>
  <c r="K131" i="46"/>
  <c r="L131" i="46"/>
  <c r="M131" i="46"/>
  <c r="D132" i="46"/>
  <c r="E132" i="46"/>
  <c r="F132" i="46"/>
  <c r="G132" i="46"/>
  <c r="H132" i="46"/>
  <c r="I132" i="46"/>
  <c r="J132" i="46"/>
  <c r="K132" i="46"/>
  <c r="L132" i="46"/>
  <c r="M132" i="46"/>
  <c r="D133" i="46"/>
  <c r="E133" i="46"/>
  <c r="F133" i="46"/>
  <c r="G133" i="46"/>
  <c r="H133" i="46"/>
  <c r="I133" i="46"/>
  <c r="J133" i="46"/>
  <c r="K133" i="46"/>
  <c r="L133" i="46"/>
  <c r="M133" i="46"/>
  <c r="D134" i="46"/>
  <c r="E134" i="46"/>
  <c r="F134" i="46"/>
  <c r="G134" i="46"/>
  <c r="H134" i="46"/>
  <c r="I134" i="46"/>
  <c r="J134" i="46"/>
  <c r="K134" i="46"/>
  <c r="L134" i="46"/>
  <c r="M134" i="46"/>
  <c r="D135" i="46"/>
  <c r="E135" i="46"/>
  <c r="F135" i="46"/>
  <c r="G135" i="46"/>
  <c r="H135" i="46"/>
  <c r="I135" i="46"/>
  <c r="J135" i="46"/>
  <c r="K135" i="46"/>
  <c r="L135" i="46"/>
  <c r="M135" i="46"/>
  <c r="D136" i="46"/>
  <c r="E136" i="46"/>
  <c r="F136" i="46"/>
  <c r="G136" i="46"/>
  <c r="H136" i="46"/>
  <c r="I136" i="46"/>
  <c r="J136" i="46"/>
  <c r="K136" i="46"/>
  <c r="L136" i="46"/>
  <c r="M136" i="46"/>
  <c r="D137" i="46"/>
  <c r="E137" i="46"/>
  <c r="F137" i="46"/>
  <c r="G137" i="46"/>
  <c r="H137" i="46"/>
  <c r="I137" i="46"/>
  <c r="J137" i="46"/>
  <c r="K137" i="46"/>
  <c r="L137" i="46"/>
  <c r="M137" i="46"/>
  <c r="D138" i="46"/>
  <c r="E138" i="46"/>
  <c r="F138" i="46"/>
  <c r="G138" i="46"/>
  <c r="H138" i="46"/>
  <c r="I138" i="46"/>
  <c r="J138" i="46"/>
  <c r="K138" i="46"/>
  <c r="L138" i="46"/>
  <c r="M138" i="46"/>
  <c r="D139" i="46"/>
  <c r="E139" i="46"/>
  <c r="F139" i="46"/>
  <c r="G139" i="46"/>
  <c r="H139" i="46"/>
  <c r="I139" i="46"/>
  <c r="J139" i="46"/>
  <c r="K139" i="46"/>
  <c r="L139" i="46"/>
  <c r="M139" i="46"/>
  <c r="D140" i="46"/>
  <c r="E140" i="46"/>
  <c r="F140" i="46"/>
  <c r="G140" i="46"/>
  <c r="H140" i="46"/>
  <c r="I140" i="46"/>
  <c r="J140" i="46"/>
  <c r="K140" i="46"/>
  <c r="L140" i="46"/>
  <c r="M140" i="46"/>
  <c r="D141" i="46"/>
  <c r="E141" i="46"/>
  <c r="F141" i="46"/>
  <c r="G141" i="46"/>
  <c r="H141" i="46"/>
  <c r="I141" i="46"/>
  <c r="J141" i="46"/>
  <c r="K141" i="46"/>
  <c r="L141" i="46"/>
  <c r="M141" i="46"/>
  <c r="D142" i="46"/>
  <c r="E142" i="46"/>
  <c r="F142" i="46"/>
  <c r="G142" i="46"/>
  <c r="H142" i="46"/>
  <c r="I142" i="46"/>
  <c r="J142" i="46"/>
  <c r="K142" i="46"/>
  <c r="L142" i="46"/>
  <c r="M142" i="46"/>
  <c r="D143" i="46"/>
  <c r="E143" i="46"/>
  <c r="F143" i="46"/>
  <c r="G143" i="46"/>
  <c r="H143" i="46"/>
  <c r="I143" i="46"/>
  <c r="J143" i="46"/>
  <c r="K143" i="46"/>
  <c r="L143" i="46"/>
  <c r="M143" i="46"/>
  <c r="D144" i="46"/>
  <c r="E144" i="46"/>
  <c r="F144" i="46"/>
  <c r="G144" i="46"/>
  <c r="H144" i="46"/>
  <c r="I144" i="46"/>
  <c r="J144" i="46"/>
  <c r="K144" i="46"/>
  <c r="L144" i="46"/>
  <c r="M144" i="46"/>
  <c r="D145" i="46"/>
  <c r="E145" i="46"/>
  <c r="F145" i="46"/>
  <c r="G145" i="46"/>
  <c r="H145" i="46"/>
  <c r="I145" i="46"/>
  <c r="J145" i="46"/>
  <c r="K145" i="46"/>
  <c r="L145" i="46"/>
  <c r="M145" i="46"/>
  <c r="D146" i="46"/>
  <c r="E146" i="46"/>
  <c r="F146" i="46"/>
  <c r="G146" i="46"/>
  <c r="H146" i="46"/>
  <c r="I146" i="46"/>
  <c r="J146" i="46"/>
  <c r="K146" i="46"/>
  <c r="L146" i="46"/>
  <c r="M146" i="46"/>
  <c r="D147" i="46"/>
  <c r="E147" i="46"/>
  <c r="F147" i="46"/>
  <c r="G147" i="46"/>
  <c r="H147" i="46"/>
  <c r="I147" i="46"/>
  <c r="J147" i="46"/>
  <c r="K147" i="46"/>
  <c r="L147" i="46"/>
  <c r="M147" i="46"/>
  <c r="D148" i="46"/>
  <c r="E148" i="46"/>
  <c r="F148" i="46"/>
  <c r="G148" i="46"/>
  <c r="H148" i="46"/>
  <c r="I148" i="46"/>
  <c r="J148" i="46"/>
  <c r="K148" i="46"/>
  <c r="L148" i="46"/>
  <c r="M148" i="46"/>
  <c r="D149" i="46"/>
  <c r="E149" i="46"/>
  <c r="F149" i="46"/>
  <c r="G149" i="46"/>
  <c r="H149" i="46"/>
  <c r="I149" i="46"/>
  <c r="J149" i="46"/>
  <c r="K149" i="46"/>
  <c r="L149" i="46"/>
  <c r="M149" i="46"/>
  <c r="D150" i="46"/>
  <c r="E150" i="46"/>
  <c r="F150" i="46"/>
  <c r="G150" i="46"/>
  <c r="H150" i="46"/>
  <c r="I150" i="46"/>
  <c r="J150" i="46"/>
  <c r="K150" i="46"/>
  <c r="L150" i="46"/>
  <c r="M150" i="46"/>
  <c r="D151" i="46"/>
  <c r="E151" i="46"/>
  <c r="F151" i="46"/>
  <c r="G151" i="46"/>
  <c r="H151" i="46"/>
  <c r="I151" i="46"/>
  <c r="J151" i="46"/>
  <c r="K151" i="46"/>
  <c r="L151" i="46"/>
  <c r="M151" i="46"/>
  <c r="D152" i="46"/>
  <c r="E152" i="46"/>
  <c r="F152" i="46"/>
  <c r="G152" i="46"/>
  <c r="H152" i="46"/>
  <c r="I152" i="46"/>
  <c r="J152" i="46"/>
  <c r="K152" i="46"/>
  <c r="L152" i="46"/>
  <c r="M152" i="46"/>
  <c r="D153" i="46"/>
  <c r="E153" i="46"/>
  <c r="F153" i="46"/>
  <c r="G153" i="46"/>
  <c r="H153" i="46"/>
  <c r="I153" i="46"/>
  <c r="J153" i="46"/>
  <c r="K153" i="46"/>
  <c r="L153" i="46"/>
  <c r="M153" i="46"/>
  <c r="D154" i="46"/>
  <c r="E154" i="46"/>
  <c r="F154" i="46"/>
  <c r="G154" i="46"/>
  <c r="H154" i="46"/>
  <c r="I154" i="46"/>
  <c r="J154" i="46"/>
  <c r="K154" i="46"/>
  <c r="L154" i="46"/>
  <c r="M154" i="46"/>
  <c r="D155" i="46"/>
  <c r="E155" i="46"/>
  <c r="F155" i="46"/>
  <c r="G155" i="46"/>
  <c r="H155" i="46"/>
  <c r="I155" i="46"/>
  <c r="J155" i="46"/>
  <c r="K155" i="46"/>
  <c r="L155" i="46"/>
  <c r="M155" i="46"/>
  <c r="D156" i="46"/>
  <c r="E156" i="46"/>
  <c r="F156" i="46"/>
  <c r="G156" i="46"/>
  <c r="H156" i="46"/>
  <c r="I156" i="46"/>
  <c r="J156" i="46"/>
  <c r="K156" i="46"/>
  <c r="L156" i="46"/>
  <c r="M156" i="46"/>
  <c r="D157" i="46"/>
  <c r="E157" i="46"/>
  <c r="F157" i="46"/>
  <c r="G157" i="46"/>
  <c r="H157" i="46"/>
  <c r="I157" i="46"/>
  <c r="J157" i="46"/>
  <c r="K157" i="46"/>
  <c r="L157" i="46"/>
  <c r="M157" i="46"/>
  <c r="D158" i="46"/>
  <c r="E158" i="46"/>
  <c r="F158" i="46"/>
  <c r="G158" i="46"/>
  <c r="H158" i="46"/>
  <c r="I158" i="46"/>
  <c r="J158" i="46"/>
  <c r="K158" i="46"/>
  <c r="L158" i="46"/>
  <c r="M158" i="46"/>
  <c r="D159" i="46"/>
  <c r="E159" i="46"/>
  <c r="F159" i="46"/>
  <c r="G159" i="46"/>
  <c r="H159" i="46"/>
  <c r="I159" i="46"/>
  <c r="J159" i="46"/>
  <c r="K159" i="46"/>
  <c r="L159" i="46"/>
  <c r="M159" i="46"/>
  <c r="D160" i="46"/>
  <c r="E160" i="46"/>
  <c r="F160" i="46"/>
  <c r="G160" i="46"/>
  <c r="H160" i="46"/>
  <c r="I160" i="46"/>
  <c r="J160" i="46"/>
  <c r="K160" i="46"/>
  <c r="L160" i="46"/>
  <c r="M160" i="46"/>
  <c r="D161" i="46"/>
  <c r="E161" i="46"/>
  <c r="F161" i="46"/>
  <c r="G161" i="46"/>
  <c r="H161" i="46"/>
  <c r="I161" i="46"/>
  <c r="J161" i="46"/>
  <c r="K161" i="46"/>
  <c r="L161" i="46"/>
  <c r="M161" i="46"/>
  <c r="D162" i="46"/>
  <c r="E162" i="46"/>
  <c r="F162" i="46"/>
  <c r="G162" i="46"/>
  <c r="H162" i="46"/>
  <c r="I162" i="46"/>
  <c r="J162" i="46"/>
  <c r="K162" i="46"/>
  <c r="L162" i="46"/>
  <c r="M162" i="46"/>
  <c r="D163" i="46"/>
  <c r="E163" i="46"/>
  <c r="F163" i="46"/>
  <c r="G163" i="46"/>
  <c r="H163" i="46"/>
  <c r="I163" i="46"/>
  <c r="J163" i="46"/>
  <c r="K163" i="46"/>
  <c r="L163" i="46"/>
  <c r="M163" i="46"/>
  <c r="D164" i="46"/>
  <c r="E164" i="46"/>
  <c r="F164" i="46"/>
  <c r="G164" i="46"/>
  <c r="H164" i="46"/>
  <c r="I164" i="46"/>
  <c r="J164" i="46"/>
  <c r="K164" i="46"/>
  <c r="L164" i="46"/>
  <c r="M164" i="46"/>
  <c r="D165" i="46"/>
  <c r="E165" i="46"/>
  <c r="F165" i="46"/>
  <c r="G165" i="46"/>
  <c r="H165" i="46"/>
  <c r="I165" i="46"/>
  <c r="J165" i="46"/>
  <c r="K165" i="46"/>
  <c r="L165" i="46"/>
  <c r="M165" i="46"/>
  <c r="D166" i="46"/>
  <c r="E166" i="46"/>
  <c r="F166" i="46"/>
  <c r="G166" i="46"/>
  <c r="H166" i="46"/>
  <c r="I166" i="46"/>
  <c r="J166" i="46"/>
  <c r="K166" i="46"/>
  <c r="L166" i="46"/>
  <c r="M166" i="46"/>
  <c r="D167" i="46"/>
  <c r="E167" i="46"/>
  <c r="F167" i="46"/>
  <c r="G167" i="46"/>
  <c r="H167" i="46"/>
  <c r="I167" i="46"/>
  <c r="J167" i="46"/>
  <c r="K167" i="46"/>
  <c r="L167" i="46"/>
  <c r="M167" i="46"/>
  <c r="D168" i="46"/>
  <c r="E168" i="46"/>
  <c r="F168" i="46"/>
  <c r="G168" i="46"/>
  <c r="H168" i="46"/>
  <c r="I168" i="46"/>
  <c r="J168" i="46"/>
  <c r="K168" i="46"/>
  <c r="L168" i="46"/>
  <c r="M168" i="46"/>
  <c r="D169" i="46"/>
  <c r="E169" i="46"/>
  <c r="F169" i="46"/>
  <c r="G169" i="46"/>
  <c r="H169" i="46"/>
  <c r="I169" i="46"/>
  <c r="J169" i="46"/>
  <c r="K169" i="46"/>
  <c r="L169" i="46"/>
  <c r="M169" i="46"/>
  <c r="D170" i="46"/>
  <c r="E170" i="46"/>
  <c r="F170" i="46"/>
  <c r="G170" i="46"/>
  <c r="H170" i="46"/>
  <c r="I170" i="46"/>
  <c r="J170" i="46"/>
  <c r="K170" i="46"/>
  <c r="L170" i="46"/>
  <c r="M170" i="46"/>
  <c r="D171" i="46"/>
  <c r="E171" i="46"/>
  <c r="F171" i="46"/>
  <c r="G171" i="46"/>
  <c r="H171" i="46"/>
  <c r="I171" i="46"/>
  <c r="J171" i="46"/>
  <c r="K171" i="46"/>
  <c r="L171" i="46"/>
  <c r="M171" i="46"/>
  <c r="D172" i="46"/>
  <c r="E172" i="46"/>
  <c r="F172" i="46"/>
  <c r="G172" i="46"/>
  <c r="H172" i="46"/>
  <c r="I172" i="46"/>
  <c r="J172" i="46"/>
  <c r="K172" i="46"/>
  <c r="L172" i="46"/>
  <c r="M172" i="46"/>
  <c r="D173" i="46"/>
  <c r="E173" i="46"/>
  <c r="F173" i="46"/>
  <c r="G173" i="46"/>
  <c r="H173" i="46"/>
  <c r="I173" i="46"/>
  <c r="J173" i="46"/>
  <c r="K173" i="46"/>
  <c r="L173" i="46"/>
  <c r="M173" i="46"/>
  <c r="D174" i="46"/>
  <c r="E174" i="46"/>
  <c r="F174" i="46"/>
  <c r="G174" i="46"/>
  <c r="H174" i="46"/>
  <c r="I174" i="46"/>
  <c r="J174" i="46"/>
  <c r="K174" i="46"/>
  <c r="L174" i="46"/>
  <c r="M174" i="46"/>
  <c r="D175" i="46"/>
  <c r="E175" i="46"/>
  <c r="F175" i="46"/>
  <c r="G175" i="46"/>
  <c r="H175" i="46"/>
  <c r="I175" i="46"/>
  <c r="J175" i="46"/>
  <c r="K175" i="46"/>
  <c r="L175" i="46"/>
  <c r="M175" i="46"/>
  <c r="D176" i="46"/>
  <c r="E176" i="46"/>
  <c r="F176" i="46"/>
  <c r="G176" i="46"/>
  <c r="H176" i="46"/>
  <c r="I176" i="46"/>
  <c r="J176" i="46"/>
  <c r="K176" i="46"/>
  <c r="L176" i="46"/>
  <c r="M176" i="46"/>
  <c r="D177" i="46"/>
  <c r="E177" i="46"/>
  <c r="F177" i="46"/>
  <c r="G177" i="46"/>
  <c r="H177" i="46"/>
  <c r="I177" i="46"/>
  <c r="J177" i="46"/>
  <c r="K177" i="46"/>
  <c r="L177" i="46"/>
  <c r="M177" i="46"/>
  <c r="D178" i="46"/>
  <c r="E178" i="46"/>
  <c r="F178" i="46"/>
  <c r="G178" i="46"/>
  <c r="H178" i="46"/>
  <c r="I178" i="46"/>
  <c r="J178" i="46"/>
  <c r="K178" i="46"/>
  <c r="L178" i="46"/>
  <c r="M178" i="46"/>
  <c r="D179" i="46"/>
  <c r="E179" i="46"/>
  <c r="F179" i="46"/>
  <c r="G179" i="46"/>
  <c r="H179" i="46"/>
  <c r="I179" i="46"/>
  <c r="J179" i="46"/>
  <c r="K179" i="46"/>
  <c r="L179" i="46"/>
  <c r="M179" i="46"/>
  <c r="D180" i="46"/>
  <c r="E180" i="46"/>
  <c r="F180" i="46"/>
  <c r="G180" i="46"/>
  <c r="H180" i="46"/>
  <c r="I180" i="46"/>
  <c r="J180" i="46"/>
  <c r="K180" i="46"/>
  <c r="L180" i="46"/>
  <c r="M180" i="46"/>
  <c r="D181" i="46"/>
  <c r="E181" i="46"/>
  <c r="F181" i="46"/>
  <c r="G181" i="46"/>
  <c r="H181" i="46"/>
  <c r="I181" i="46"/>
  <c r="J181" i="46"/>
  <c r="K181" i="46"/>
  <c r="L181" i="46"/>
  <c r="M181" i="46"/>
  <c r="D182" i="46"/>
  <c r="E182" i="46"/>
  <c r="F182" i="46"/>
  <c r="G182" i="46"/>
  <c r="H182" i="46"/>
  <c r="I182" i="46"/>
  <c r="J182" i="46"/>
  <c r="K182" i="46"/>
  <c r="L182" i="46"/>
  <c r="M182" i="46"/>
  <c r="D183" i="46"/>
  <c r="E183" i="46"/>
  <c r="F183" i="46"/>
  <c r="G183" i="46"/>
  <c r="H183" i="46"/>
  <c r="I183" i="46"/>
  <c r="J183" i="46"/>
  <c r="K183" i="46"/>
  <c r="L183" i="46"/>
  <c r="M183" i="46"/>
  <c r="D184" i="46"/>
  <c r="E184" i="46"/>
  <c r="F184" i="46"/>
  <c r="G184" i="46"/>
  <c r="H184" i="46"/>
  <c r="I184" i="46"/>
  <c r="J184" i="46"/>
  <c r="K184" i="46"/>
  <c r="L184" i="46"/>
  <c r="M184" i="46"/>
  <c r="D185" i="46"/>
  <c r="E185" i="46"/>
  <c r="F185" i="46"/>
  <c r="G185" i="46"/>
  <c r="H185" i="46"/>
  <c r="I185" i="46"/>
  <c r="J185" i="46"/>
  <c r="K185" i="46"/>
  <c r="L185" i="46"/>
  <c r="M185" i="46"/>
  <c r="D186" i="46"/>
  <c r="E186" i="46"/>
  <c r="F186" i="46"/>
  <c r="G186" i="46"/>
  <c r="H186" i="46"/>
  <c r="I186" i="46"/>
  <c r="J186" i="46"/>
  <c r="K186" i="46"/>
  <c r="L186" i="46"/>
  <c r="M186" i="46"/>
  <c r="D187" i="46"/>
  <c r="E187" i="46"/>
  <c r="F187" i="46"/>
  <c r="G187" i="46"/>
  <c r="H187" i="46"/>
  <c r="I187" i="46"/>
  <c r="J187" i="46"/>
  <c r="K187" i="46"/>
  <c r="L187" i="46"/>
  <c r="M187" i="46"/>
  <c r="D188" i="46"/>
  <c r="E188" i="46"/>
  <c r="F188" i="46"/>
  <c r="G188" i="46"/>
  <c r="H188" i="46"/>
  <c r="I188" i="46"/>
  <c r="J188" i="46"/>
  <c r="K188" i="46"/>
  <c r="L188" i="46"/>
  <c r="M188" i="46"/>
  <c r="D189" i="46"/>
  <c r="E189" i="46"/>
  <c r="F189" i="46"/>
  <c r="G189" i="46"/>
  <c r="H189" i="46"/>
  <c r="I189" i="46"/>
  <c r="J189" i="46"/>
  <c r="K189" i="46"/>
  <c r="L189" i="46"/>
  <c r="M189" i="46"/>
  <c r="D190" i="46"/>
  <c r="E190" i="46"/>
  <c r="F190" i="46"/>
  <c r="G190" i="46"/>
  <c r="H190" i="46"/>
  <c r="I190" i="46"/>
  <c r="J190" i="46"/>
  <c r="K190" i="46"/>
  <c r="L190" i="46"/>
  <c r="M190" i="46"/>
  <c r="D191" i="46"/>
  <c r="E191" i="46"/>
  <c r="F191" i="46"/>
  <c r="G191" i="46"/>
  <c r="H191" i="46"/>
  <c r="I191" i="46"/>
  <c r="J191" i="46"/>
  <c r="K191" i="46"/>
  <c r="L191" i="46"/>
  <c r="M191" i="46"/>
  <c r="D192" i="46"/>
  <c r="E192" i="46"/>
  <c r="F192" i="46"/>
  <c r="G192" i="46"/>
  <c r="H192" i="46"/>
  <c r="I192" i="46"/>
  <c r="J192" i="46"/>
  <c r="K192" i="46"/>
  <c r="L192" i="46"/>
  <c r="M192" i="46"/>
  <c r="D193" i="46"/>
  <c r="E193" i="46"/>
  <c r="F193" i="46"/>
  <c r="G193" i="46"/>
  <c r="H193" i="46"/>
  <c r="I193" i="46"/>
  <c r="J193" i="46"/>
  <c r="K193" i="46"/>
  <c r="L193" i="46"/>
  <c r="M193" i="46"/>
  <c r="D194" i="46"/>
  <c r="E194" i="46"/>
  <c r="F194" i="46"/>
  <c r="G194" i="46"/>
  <c r="H194" i="46"/>
  <c r="I194" i="46"/>
  <c r="J194" i="46"/>
  <c r="K194" i="46"/>
  <c r="L194" i="46"/>
  <c r="M194" i="46"/>
  <c r="D195" i="46"/>
  <c r="E195" i="46"/>
  <c r="F195" i="46"/>
  <c r="G195" i="46"/>
  <c r="H195" i="46"/>
  <c r="I195" i="46"/>
  <c r="J195" i="46"/>
  <c r="K195" i="46"/>
  <c r="L195" i="46"/>
  <c r="M195" i="46"/>
  <c r="D196" i="46"/>
  <c r="E196" i="46"/>
  <c r="F196" i="46"/>
  <c r="G196" i="46"/>
  <c r="H196" i="46"/>
  <c r="I196" i="46"/>
  <c r="J196" i="46"/>
  <c r="K196" i="46"/>
  <c r="L196" i="46"/>
  <c r="M196" i="46"/>
  <c r="D197" i="46"/>
  <c r="E197" i="46"/>
  <c r="F197" i="46"/>
  <c r="G197" i="46"/>
  <c r="H197" i="46"/>
  <c r="I197" i="46"/>
  <c r="J197" i="46"/>
  <c r="K197" i="46"/>
  <c r="L197" i="46"/>
  <c r="M197" i="46"/>
  <c r="D198" i="46"/>
  <c r="E198" i="46"/>
  <c r="F198" i="46"/>
  <c r="G198" i="46"/>
  <c r="H198" i="46"/>
  <c r="I198" i="46"/>
  <c r="J198" i="46"/>
  <c r="K198" i="46"/>
  <c r="L198" i="46"/>
  <c r="M198" i="46"/>
  <c r="D199" i="46"/>
  <c r="E199" i="46"/>
  <c r="F199" i="46"/>
  <c r="G199" i="46"/>
  <c r="H199" i="46"/>
  <c r="I199" i="46"/>
  <c r="J199" i="46"/>
  <c r="K199" i="46"/>
  <c r="L199" i="46"/>
  <c r="M199" i="46"/>
  <c r="D200" i="46"/>
  <c r="E200" i="46"/>
  <c r="F200" i="46"/>
  <c r="G200" i="46"/>
  <c r="H200" i="46"/>
  <c r="I200" i="46"/>
  <c r="J200" i="46"/>
  <c r="K200" i="46"/>
  <c r="L200" i="46"/>
  <c r="M200" i="46"/>
  <c r="D201" i="46"/>
  <c r="E201" i="46"/>
  <c r="F201" i="46"/>
  <c r="G201" i="46"/>
  <c r="H201" i="46"/>
  <c r="I201" i="46"/>
  <c r="J201" i="46"/>
  <c r="K201" i="46"/>
  <c r="L201" i="46"/>
  <c r="M201" i="46"/>
  <c r="D202" i="46"/>
  <c r="E202" i="46"/>
  <c r="F202" i="46"/>
  <c r="G202" i="46"/>
  <c r="H202" i="46"/>
  <c r="I202" i="46"/>
  <c r="J202" i="46"/>
  <c r="K202" i="46"/>
  <c r="L202" i="46"/>
  <c r="M202" i="46"/>
  <c r="D203" i="46"/>
  <c r="E203" i="46"/>
  <c r="F203" i="46"/>
  <c r="G203" i="46"/>
  <c r="H203" i="46"/>
  <c r="I203" i="46"/>
  <c r="J203" i="46"/>
  <c r="K203" i="46"/>
  <c r="L203" i="46"/>
  <c r="M203" i="46"/>
  <c r="D204" i="46"/>
  <c r="E204" i="46"/>
  <c r="F204" i="46"/>
  <c r="G204" i="46"/>
  <c r="H204" i="46"/>
  <c r="I204" i="46"/>
  <c r="J204" i="46"/>
  <c r="K204" i="46"/>
  <c r="L204" i="46"/>
  <c r="M204" i="46"/>
  <c r="D205" i="46"/>
  <c r="E205" i="46"/>
  <c r="F205" i="46"/>
  <c r="G205" i="46"/>
  <c r="H205" i="46"/>
  <c r="I205" i="46"/>
  <c r="J205" i="46"/>
  <c r="K205" i="46"/>
  <c r="L205" i="46"/>
  <c r="M205" i="46"/>
  <c r="D206" i="46"/>
  <c r="E206" i="46"/>
  <c r="F206" i="46"/>
  <c r="G206" i="46"/>
  <c r="H206" i="46"/>
  <c r="I206" i="46"/>
  <c r="J206" i="46"/>
  <c r="K206" i="46"/>
  <c r="L206" i="46"/>
  <c r="M206" i="46"/>
  <c r="D207" i="46"/>
  <c r="E207" i="46"/>
  <c r="F207" i="46"/>
  <c r="G207" i="46"/>
  <c r="H207" i="46"/>
  <c r="I207" i="46"/>
  <c r="J207" i="46"/>
  <c r="K207" i="46"/>
  <c r="L207" i="46"/>
  <c r="M207" i="46"/>
  <c r="D208" i="46"/>
  <c r="E208" i="46"/>
  <c r="F208" i="46"/>
  <c r="G208" i="46"/>
  <c r="H208" i="46"/>
  <c r="I208" i="46"/>
  <c r="J208" i="46"/>
  <c r="K208" i="46"/>
  <c r="L208" i="46"/>
  <c r="M208" i="46"/>
  <c r="D209" i="46"/>
  <c r="E209" i="46"/>
  <c r="F209" i="46"/>
  <c r="G209" i="46"/>
  <c r="H209" i="46"/>
  <c r="I209" i="46"/>
  <c r="J209" i="46"/>
  <c r="K209" i="46"/>
  <c r="L209" i="46"/>
  <c r="M209" i="46"/>
  <c r="D210" i="46"/>
  <c r="E210" i="46"/>
  <c r="F210" i="46"/>
  <c r="G210" i="46"/>
  <c r="H210" i="46"/>
  <c r="I210" i="46"/>
  <c r="J210" i="46"/>
  <c r="K210" i="46"/>
  <c r="L210" i="46"/>
  <c r="M210" i="46"/>
  <c r="D211" i="46"/>
  <c r="E211" i="46"/>
  <c r="F211" i="46"/>
  <c r="G211" i="46"/>
  <c r="H211" i="46"/>
  <c r="I211" i="46"/>
  <c r="J211" i="46"/>
  <c r="K211" i="46"/>
  <c r="L211" i="46"/>
  <c r="M211" i="46"/>
  <c r="D212" i="46"/>
  <c r="E212" i="46"/>
  <c r="F212" i="46"/>
  <c r="G212" i="46"/>
  <c r="H212" i="46"/>
  <c r="I212" i="46"/>
  <c r="J212" i="46"/>
  <c r="K212" i="46"/>
  <c r="L212" i="46"/>
  <c r="M212" i="46"/>
  <c r="D213" i="46"/>
  <c r="E213" i="46"/>
  <c r="F213" i="46"/>
  <c r="G213" i="46"/>
  <c r="H213" i="46"/>
  <c r="I213" i="46"/>
  <c r="J213" i="46"/>
  <c r="K213" i="46"/>
  <c r="L213" i="46"/>
  <c r="M213" i="46"/>
  <c r="D214" i="46"/>
  <c r="E214" i="46"/>
  <c r="F214" i="46"/>
  <c r="G214" i="46"/>
  <c r="H214" i="46"/>
  <c r="I214" i="46"/>
  <c r="J214" i="46"/>
  <c r="K214" i="46"/>
  <c r="L214" i="46"/>
  <c r="M214" i="46"/>
  <c r="D215" i="46"/>
  <c r="E215" i="46"/>
  <c r="F215" i="46"/>
  <c r="G215" i="46"/>
  <c r="H215" i="46"/>
  <c r="I215" i="46"/>
  <c r="J215" i="46"/>
  <c r="K215" i="46"/>
  <c r="L215" i="46"/>
  <c r="M215" i="46"/>
  <c r="D216" i="46"/>
  <c r="E216" i="46"/>
  <c r="F216" i="46"/>
  <c r="G216" i="46"/>
  <c r="H216" i="46"/>
  <c r="I216" i="46"/>
  <c r="J216" i="46"/>
  <c r="K216" i="46"/>
  <c r="L216" i="46"/>
  <c r="M216" i="46"/>
  <c r="D217" i="46"/>
  <c r="E217" i="46"/>
  <c r="F217" i="46"/>
  <c r="G217" i="46"/>
  <c r="H217" i="46"/>
  <c r="I217" i="46"/>
  <c r="J217" i="46"/>
  <c r="K217" i="46"/>
  <c r="L217" i="46"/>
  <c r="M217" i="46"/>
  <c r="D218" i="46"/>
  <c r="E218" i="46"/>
  <c r="F218" i="46"/>
  <c r="G218" i="46"/>
  <c r="H218" i="46"/>
  <c r="I218" i="46"/>
  <c r="J218" i="46"/>
  <c r="K218" i="46"/>
  <c r="L218" i="46"/>
  <c r="M218" i="46"/>
  <c r="D219" i="46"/>
  <c r="E219" i="46"/>
  <c r="F219" i="46"/>
  <c r="G219" i="46"/>
  <c r="H219" i="46"/>
  <c r="I219" i="46"/>
  <c r="J219" i="46"/>
  <c r="K219" i="46"/>
  <c r="L219" i="46"/>
  <c r="M219" i="46"/>
  <c r="D220" i="46"/>
  <c r="E220" i="46"/>
  <c r="F220" i="46"/>
  <c r="G220" i="46"/>
  <c r="H220" i="46"/>
  <c r="I220" i="46"/>
  <c r="J220" i="46"/>
  <c r="K220" i="46"/>
  <c r="L220" i="46"/>
  <c r="M220" i="46"/>
  <c r="D221" i="46"/>
  <c r="E221" i="46"/>
  <c r="F221" i="46"/>
  <c r="G221" i="46"/>
  <c r="H221" i="46"/>
  <c r="I221" i="46"/>
  <c r="J221" i="46"/>
  <c r="K221" i="46"/>
  <c r="L221" i="46"/>
  <c r="M221" i="46"/>
  <c r="D222" i="46"/>
  <c r="E222" i="46"/>
  <c r="F222" i="46"/>
  <c r="G222" i="46"/>
  <c r="H222" i="46"/>
  <c r="I222" i="46"/>
  <c r="J222" i="46"/>
  <c r="K222" i="46"/>
  <c r="L222" i="46"/>
  <c r="M222" i="46"/>
  <c r="D223" i="46"/>
  <c r="E223" i="46"/>
  <c r="F223" i="46"/>
  <c r="G223" i="46"/>
  <c r="H223" i="46"/>
  <c r="I223" i="46"/>
  <c r="J223" i="46"/>
  <c r="K223" i="46"/>
  <c r="L223" i="46"/>
  <c r="M223" i="46"/>
  <c r="D224" i="46"/>
  <c r="E224" i="46"/>
  <c r="F224" i="46"/>
  <c r="G224" i="46"/>
  <c r="H224" i="46"/>
  <c r="I224" i="46"/>
  <c r="J224" i="46"/>
  <c r="K224" i="46"/>
  <c r="L224" i="46"/>
  <c r="M224" i="46"/>
  <c r="D225" i="46"/>
  <c r="E225" i="46"/>
  <c r="F225" i="46"/>
  <c r="G225" i="46"/>
  <c r="H225" i="46"/>
  <c r="I225" i="46"/>
  <c r="J225" i="46"/>
  <c r="K225" i="46"/>
  <c r="L225" i="46"/>
  <c r="M225" i="46"/>
  <c r="D226" i="46"/>
  <c r="E226" i="46"/>
  <c r="F226" i="46"/>
  <c r="G226" i="46"/>
  <c r="H226" i="46"/>
  <c r="I226" i="46"/>
  <c r="J226" i="46"/>
  <c r="K226" i="46"/>
  <c r="L226" i="46"/>
  <c r="M226" i="46"/>
  <c r="D227" i="46"/>
  <c r="E227" i="46"/>
  <c r="F227" i="46"/>
  <c r="G227" i="46"/>
  <c r="H227" i="46"/>
  <c r="I227" i="46"/>
  <c r="J227" i="46"/>
  <c r="K227" i="46"/>
  <c r="L227" i="46"/>
  <c r="M227" i="46"/>
  <c r="D228" i="46"/>
  <c r="E228" i="46"/>
  <c r="F228" i="46"/>
  <c r="G228" i="46"/>
  <c r="H228" i="46"/>
  <c r="I228" i="46"/>
  <c r="J228" i="46"/>
  <c r="K228" i="46"/>
  <c r="L228" i="46"/>
  <c r="M228" i="46"/>
  <c r="D229" i="46"/>
  <c r="E229" i="46"/>
  <c r="F229" i="46"/>
  <c r="G229" i="46"/>
  <c r="H229" i="46"/>
  <c r="I229" i="46"/>
  <c r="J229" i="46"/>
  <c r="K229" i="46"/>
  <c r="L229" i="46"/>
  <c r="M229" i="46"/>
  <c r="D230" i="46"/>
  <c r="E230" i="46"/>
  <c r="F230" i="46"/>
  <c r="G230" i="46"/>
  <c r="H230" i="46"/>
  <c r="I230" i="46"/>
  <c r="J230" i="46"/>
  <c r="K230" i="46"/>
  <c r="L230" i="46"/>
  <c r="M230" i="46"/>
  <c r="D231" i="46"/>
  <c r="E231" i="46"/>
  <c r="F231" i="46"/>
  <c r="G231" i="46"/>
  <c r="H231" i="46"/>
  <c r="I231" i="46"/>
  <c r="J231" i="46"/>
  <c r="K231" i="46"/>
  <c r="L231" i="46"/>
  <c r="M231" i="46"/>
  <c r="D232" i="46"/>
  <c r="E232" i="46"/>
  <c r="F232" i="46"/>
  <c r="G232" i="46"/>
  <c r="H232" i="46"/>
  <c r="I232" i="46"/>
  <c r="J232" i="46"/>
  <c r="K232" i="46"/>
  <c r="L232" i="46"/>
  <c r="M232" i="46"/>
  <c r="D233" i="46"/>
  <c r="E233" i="46"/>
  <c r="F233" i="46"/>
  <c r="G233" i="46"/>
  <c r="H233" i="46"/>
  <c r="I233" i="46"/>
  <c r="J233" i="46"/>
  <c r="K233" i="46"/>
  <c r="L233" i="46"/>
  <c r="M233" i="46"/>
  <c r="D234" i="46"/>
  <c r="E234" i="46"/>
  <c r="F234" i="46"/>
  <c r="G234" i="46"/>
  <c r="H234" i="46"/>
  <c r="I234" i="46"/>
  <c r="J234" i="46"/>
  <c r="K234" i="46"/>
  <c r="L234" i="46"/>
  <c r="M234" i="46"/>
  <c r="D235" i="46"/>
  <c r="E235" i="46"/>
  <c r="F235" i="46"/>
  <c r="G235" i="46"/>
  <c r="H235" i="46"/>
  <c r="I235" i="46"/>
  <c r="J235" i="46"/>
  <c r="K235" i="46"/>
  <c r="L235" i="46"/>
  <c r="M235" i="46"/>
  <c r="D236" i="46"/>
  <c r="E236" i="46"/>
  <c r="F236" i="46"/>
  <c r="G236" i="46"/>
  <c r="H236" i="46"/>
  <c r="I236" i="46"/>
  <c r="J236" i="46"/>
  <c r="K236" i="46"/>
  <c r="L236" i="46"/>
  <c r="M236" i="46"/>
  <c r="D237" i="46"/>
  <c r="E237" i="46"/>
  <c r="F237" i="46"/>
  <c r="G237" i="46"/>
  <c r="H237" i="46"/>
  <c r="I237" i="46"/>
  <c r="J237" i="46"/>
  <c r="K237" i="46"/>
  <c r="L237" i="46"/>
  <c r="M237" i="46"/>
  <c r="D238" i="46"/>
  <c r="E238" i="46"/>
  <c r="F238" i="46"/>
  <c r="G238" i="46"/>
  <c r="H238" i="46"/>
  <c r="I238" i="46"/>
  <c r="J238" i="46"/>
  <c r="K238" i="46"/>
  <c r="L238" i="46"/>
  <c r="M238" i="46"/>
  <c r="D239" i="46"/>
  <c r="E239" i="46"/>
  <c r="F239" i="46"/>
  <c r="G239" i="46"/>
  <c r="H239" i="46"/>
  <c r="I239" i="46"/>
  <c r="J239" i="46"/>
  <c r="K239" i="46"/>
  <c r="L239" i="46"/>
  <c r="M239" i="46"/>
  <c r="D240" i="46"/>
  <c r="E240" i="46"/>
  <c r="F240" i="46"/>
  <c r="G240" i="46"/>
  <c r="H240" i="46"/>
  <c r="I240" i="46"/>
  <c r="J240" i="46"/>
  <c r="K240" i="46"/>
  <c r="L240" i="46"/>
  <c r="M240" i="46"/>
  <c r="D241" i="46"/>
  <c r="E241" i="46"/>
  <c r="F241" i="46"/>
  <c r="G241" i="46"/>
  <c r="H241" i="46"/>
  <c r="I241" i="46"/>
  <c r="J241" i="46"/>
  <c r="K241" i="46"/>
  <c r="L241" i="46"/>
  <c r="M241" i="46"/>
  <c r="D242" i="46"/>
  <c r="E242" i="46"/>
  <c r="F242" i="46"/>
  <c r="G242" i="46"/>
  <c r="H242" i="46"/>
  <c r="I242" i="46"/>
  <c r="J242" i="46"/>
  <c r="K242" i="46"/>
  <c r="L242" i="46"/>
  <c r="M242" i="46"/>
  <c r="D243" i="46"/>
  <c r="E243" i="46"/>
  <c r="F243" i="46"/>
  <c r="G243" i="46"/>
  <c r="H243" i="46"/>
  <c r="I243" i="46"/>
  <c r="J243" i="46"/>
  <c r="K243" i="46"/>
  <c r="L243" i="46"/>
  <c r="M243" i="46"/>
  <c r="D244" i="46"/>
  <c r="E244" i="46"/>
  <c r="F244" i="46"/>
  <c r="G244" i="46"/>
  <c r="H244" i="46"/>
  <c r="I244" i="46"/>
  <c r="J244" i="46"/>
  <c r="K244" i="46"/>
  <c r="L244" i="46"/>
  <c r="M244" i="46"/>
  <c r="D245" i="46"/>
  <c r="E245" i="46"/>
  <c r="F245" i="46"/>
  <c r="G245" i="46"/>
  <c r="H245" i="46"/>
  <c r="I245" i="46"/>
  <c r="J245" i="46"/>
  <c r="K245" i="46"/>
  <c r="L245" i="46"/>
  <c r="M245" i="46"/>
  <c r="D246" i="46"/>
  <c r="E246" i="46"/>
  <c r="F246" i="46"/>
  <c r="G246" i="46"/>
  <c r="H246" i="46"/>
  <c r="I246" i="46"/>
  <c r="J246" i="46"/>
  <c r="K246" i="46"/>
  <c r="L246" i="46"/>
  <c r="M246" i="46"/>
  <c r="D247" i="46"/>
  <c r="E247" i="46"/>
  <c r="F247" i="46"/>
  <c r="G247" i="46"/>
  <c r="H247" i="46"/>
  <c r="I247" i="46"/>
  <c r="J247" i="46"/>
  <c r="K247" i="46"/>
  <c r="L247" i="46"/>
  <c r="M247" i="46"/>
  <c r="D248" i="46"/>
  <c r="E248" i="46"/>
  <c r="F248" i="46"/>
  <c r="G248" i="46"/>
  <c r="H248" i="46"/>
  <c r="I248" i="46"/>
  <c r="J248" i="46"/>
  <c r="K248" i="46"/>
  <c r="L248" i="46"/>
  <c r="M248" i="46"/>
  <c r="D249" i="46"/>
  <c r="E249" i="46"/>
  <c r="F249" i="46"/>
  <c r="G249" i="46"/>
  <c r="H249" i="46"/>
  <c r="I249" i="46"/>
  <c r="J249" i="46"/>
  <c r="K249" i="46"/>
  <c r="L249" i="46"/>
  <c r="M249" i="46"/>
  <c r="D250" i="46"/>
  <c r="E250" i="46"/>
  <c r="F250" i="46"/>
  <c r="G250" i="46"/>
  <c r="H250" i="46"/>
  <c r="I250" i="46"/>
  <c r="J250" i="46"/>
  <c r="K250" i="46"/>
  <c r="L250" i="46"/>
  <c r="M250" i="46"/>
  <c r="D251" i="46"/>
  <c r="E251" i="46"/>
  <c r="F251" i="46"/>
  <c r="G251" i="46"/>
  <c r="H251" i="46"/>
  <c r="I251" i="46"/>
  <c r="J251" i="46"/>
  <c r="K251" i="46"/>
  <c r="L251" i="46"/>
  <c r="M251" i="46"/>
  <c r="D252" i="46"/>
  <c r="E252" i="46"/>
  <c r="F252" i="46"/>
  <c r="G252" i="46"/>
  <c r="H252" i="46"/>
  <c r="I252" i="46"/>
  <c r="J252" i="46"/>
  <c r="K252" i="46"/>
  <c r="L252" i="46"/>
  <c r="M252" i="46"/>
  <c r="D253" i="46"/>
  <c r="E253" i="46"/>
  <c r="F253" i="46"/>
  <c r="G253" i="46"/>
  <c r="H253" i="46"/>
  <c r="I253" i="46"/>
  <c r="J253" i="46"/>
  <c r="K253" i="46"/>
  <c r="L253" i="46"/>
  <c r="M253" i="46"/>
  <c r="D254" i="46"/>
  <c r="E254" i="46"/>
  <c r="F254" i="46"/>
  <c r="G254" i="46"/>
  <c r="H254" i="46"/>
  <c r="I254" i="46"/>
  <c r="J254" i="46"/>
  <c r="K254" i="46"/>
  <c r="L254" i="46"/>
  <c r="M254" i="46"/>
  <c r="D255" i="46"/>
  <c r="E255" i="46"/>
  <c r="F255" i="46"/>
  <c r="G255" i="46"/>
  <c r="H255" i="46"/>
  <c r="I255" i="46"/>
  <c r="J255" i="46"/>
  <c r="K255" i="46"/>
  <c r="L255" i="46"/>
  <c r="M255" i="46"/>
  <c r="D256" i="46"/>
  <c r="E256" i="46"/>
  <c r="F256" i="46"/>
  <c r="G256" i="46"/>
  <c r="H256" i="46"/>
  <c r="I256" i="46"/>
  <c r="J256" i="46"/>
  <c r="K256" i="46"/>
  <c r="L256" i="46"/>
  <c r="M256" i="46"/>
  <c r="D257" i="46"/>
  <c r="E257" i="46"/>
  <c r="F257" i="46"/>
  <c r="G257" i="46"/>
  <c r="H257" i="46"/>
  <c r="I257" i="46"/>
  <c r="J257" i="46"/>
  <c r="K257" i="46"/>
  <c r="L257" i="46"/>
  <c r="M257" i="46"/>
  <c r="D258" i="46"/>
  <c r="E258" i="46"/>
  <c r="F258" i="46"/>
  <c r="G258" i="46"/>
  <c r="H258" i="46"/>
  <c r="I258" i="46"/>
  <c r="J258" i="46"/>
  <c r="K258" i="46"/>
  <c r="L258" i="46"/>
  <c r="M258" i="46"/>
  <c r="D259" i="46"/>
  <c r="E259" i="46"/>
  <c r="F259" i="46"/>
  <c r="G259" i="46"/>
  <c r="H259" i="46"/>
  <c r="I259" i="46"/>
  <c r="J259" i="46"/>
  <c r="K259" i="46"/>
  <c r="L259" i="46"/>
  <c r="M259" i="46"/>
  <c r="D260" i="46"/>
  <c r="E260" i="46"/>
  <c r="F260" i="46"/>
  <c r="G260" i="46"/>
  <c r="H260" i="46"/>
  <c r="I260" i="46"/>
  <c r="J260" i="46"/>
  <c r="K260" i="46"/>
  <c r="L260" i="46"/>
  <c r="M260" i="46"/>
  <c r="D261" i="46"/>
  <c r="E261" i="46"/>
  <c r="F261" i="46"/>
  <c r="G261" i="46"/>
  <c r="H261" i="46"/>
  <c r="I261" i="46"/>
  <c r="J261" i="46"/>
  <c r="K261" i="46"/>
  <c r="L261" i="46"/>
  <c r="M261" i="46"/>
  <c r="D262" i="46"/>
  <c r="E262" i="46"/>
  <c r="F262" i="46"/>
  <c r="G262" i="46"/>
  <c r="H262" i="46"/>
  <c r="I262" i="46"/>
  <c r="J262" i="46"/>
  <c r="K262" i="46"/>
  <c r="L262" i="46"/>
  <c r="M262" i="46"/>
  <c r="D263" i="46"/>
  <c r="E263" i="46"/>
  <c r="F263" i="46"/>
  <c r="G263" i="46"/>
  <c r="H263" i="46"/>
  <c r="I263" i="46"/>
  <c r="J263" i="46"/>
  <c r="K263" i="46"/>
  <c r="L263" i="46"/>
  <c r="M263" i="46"/>
  <c r="D264" i="46"/>
  <c r="E264" i="46"/>
  <c r="F264" i="46"/>
  <c r="G264" i="46"/>
  <c r="H264" i="46"/>
  <c r="I264" i="46"/>
  <c r="J264" i="46"/>
  <c r="K264" i="46"/>
  <c r="L264" i="46"/>
  <c r="M264" i="46"/>
  <c r="D265" i="46"/>
  <c r="E265" i="46"/>
  <c r="F265" i="46"/>
  <c r="G265" i="46"/>
  <c r="H265" i="46"/>
  <c r="I265" i="46"/>
  <c r="J265" i="46"/>
  <c r="K265" i="46"/>
  <c r="L265" i="46"/>
  <c r="M265" i="46"/>
  <c r="D266" i="46"/>
  <c r="E266" i="46"/>
  <c r="F266" i="46"/>
  <c r="G266" i="46"/>
  <c r="H266" i="46"/>
  <c r="I266" i="46"/>
  <c r="J266" i="46"/>
  <c r="K266" i="46"/>
  <c r="L266" i="46"/>
  <c r="M266" i="46"/>
  <c r="D267" i="46"/>
  <c r="E267" i="46"/>
  <c r="F267" i="46"/>
  <c r="G267" i="46"/>
  <c r="H267" i="46"/>
  <c r="I267" i="46"/>
  <c r="J267" i="46"/>
  <c r="K267" i="46"/>
  <c r="L267" i="46"/>
  <c r="M267" i="46"/>
  <c r="D268" i="46"/>
  <c r="E268" i="46"/>
  <c r="F268" i="46"/>
  <c r="G268" i="46"/>
  <c r="H268" i="46"/>
  <c r="I268" i="46"/>
  <c r="J268" i="46"/>
  <c r="K268" i="46"/>
  <c r="L268" i="46"/>
  <c r="M268" i="46"/>
  <c r="D269" i="46"/>
  <c r="E269" i="46"/>
  <c r="F269" i="46"/>
  <c r="G269" i="46"/>
  <c r="H269" i="46"/>
  <c r="I269" i="46"/>
  <c r="J269" i="46"/>
  <c r="K269" i="46"/>
  <c r="L269" i="46"/>
  <c r="M269" i="46"/>
  <c r="D270" i="46"/>
  <c r="E270" i="46"/>
  <c r="F270" i="46"/>
  <c r="G270" i="46"/>
  <c r="H270" i="46"/>
  <c r="I270" i="46"/>
  <c r="J270" i="46"/>
  <c r="K270" i="46"/>
  <c r="L270" i="46"/>
  <c r="M270" i="46"/>
  <c r="D271" i="46"/>
  <c r="E271" i="46"/>
  <c r="F271" i="46"/>
  <c r="G271" i="46"/>
  <c r="H271" i="46"/>
  <c r="I271" i="46"/>
  <c r="J271" i="46"/>
  <c r="K271" i="46"/>
  <c r="L271" i="46"/>
  <c r="M271" i="46"/>
  <c r="D272" i="46"/>
  <c r="E272" i="46"/>
  <c r="F272" i="46"/>
  <c r="G272" i="46"/>
  <c r="H272" i="46"/>
  <c r="I272" i="46"/>
  <c r="J272" i="46"/>
  <c r="K272" i="46"/>
  <c r="L272" i="46"/>
  <c r="M272" i="46"/>
  <c r="D273" i="46"/>
  <c r="E273" i="46"/>
  <c r="F273" i="46"/>
  <c r="G273" i="46"/>
  <c r="H273" i="46"/>
  <c r="I273" i="46"/>
  <c r="J273" i="46"/>
  <c r="K273" i="46"/>
  <c r="L273" i="46"/>
  <c r="M273" i="46"/>
  <c r="D274" i="46"/>
  <c r="E274" i="46"/>
  <c r="F274" i="46"/>
  <c r="G274" i="46"/>
  <c r="H274" i="46"/>
  <c r="I274" i="46"/>
  <c r="J274" i="46"/>
  <c r="K274" i="46"/>
  <c r="L274" i="46"/>
  <c r="M274" i="46"/>
  <c r="D275" i="46"/>
  <c r="E275" i="46"/>
  <c r="F275" i="46"/>
  <c r="G275" i="46"/>
  <c r="H275" i="46"/>
  <c r="I275" i="46"/>
  <c r="J275" i="46"/>
  <c r="K275" i="46"/>
  <c r="L275" i="46"/>
  <c r="M275" i="46"/>
  <c r="D276" i="46"/>
  <c r="E276" i="46"/>
  <c r="F276" i="46"/>
  <c r="G276" i="46"/>
  <c r="H276" i="46"/>
  <c r="I276" i="46"/>
  <c r="J276" i="46"/>
  <c r="K276" i="46"/>
  <c r="L276" i="46"/>
  <c r="M276" i="46"/>
  <c r="D277" i="46"/>
  <c r="E277" i="46"/>
  <c r="F277" i="46"/>
  <c r="G277" i="46"/>
  <c r="H277" i="46"/>
  <c r="I277" i="46"/>
  <c r="J277" i="46"/>
  <c r="K277" i="46"/>
  <c r="L277" i="46"/>
  <c r="M277" i="46"/>
  <c r="D278" i="46"/>
  <c r="E278" i="46"/>
  <c r="F278" i="46"/>
  <c r="G278" i="46"/>
  <c r="H278" i="46"/>
  <c r="I278" i="46"/>
  <c r="J278" i="46"/>
  <c r="K278" i="46"/>
  <c r="L278" i="46"/>
  <c r="M278" i="46"/>
  <c r="D279" i="46"/>
  <c r="E279" i="46"/>
  <c r="F279" i="46"/>
  <c r="G279" i="46"/>
  <c r="H279" i="46"/>
  <c r="I279" i="46"/>
  <c r="J279" i="46"/>
  <c r="K279" i="46"/>
  <c r="L279" i="46"/>
  <c r="M279" i="46"/>
  <c r="D280" i="46"/>
  <c r="E280" i="46"/>
  <c r="F280" i="46"/>
  <c r="G280" i="46"/>
  <c r="H280" i="46"/>
  <c r="I280" i="46"/>
  <c r="J280" i="46"/>
  <c r="K280" i="46"/>
  <c r="L280" i="46"/>
  <c r="M280" i="46"/>
  <c r="D281" i="46"/>
  <c r="E281" i="46"/>
  <c r="F281" i="46"/>
  <c r="G281" i="46"/>
  <c r="H281" i="46"/>
  <c r="I281" i="46"/>
  <c r="J281" i="46"/>
  <c r="K281" i="46"/>
  <c r="L281" i="46"/>
  <c r="M281" i="46"/>
  <c r="D282" i="46"/>
  <c r="E282" i="46"/>
  <c r="F282" i="46"/>
  <c r="G282" i="46"/>
  <c r="H282" i="46"/>
  <c r="I282" i="46"/>
  <c r="J282" i="46"/>
  <c r="K282" i="46"/>
  <c r="L282" i="46"/>
  <c r="M282" i="46"/>
  <c r="D283" i="46"/>
  <c r="E283" i="46"/>
  <c r="F283" i="46"/>
  <c r="G283" i="46"/>
  <c r="H283" i="46"/>
  <c r="I283" i="46"/>
  <c r="J283" i="46"/>
  <c r="K283" i="46"/>
  <c r="L283" i="46"/>
  <c r="M283" i="46"/>
  <c r="D284" i="46"/>
  <c r="E284" i="46"/>
  <c r="F284" i="46"/>
  <c r="G284" i="46"/>
  <c r="H284" i="46"/>
  <c r="I284" i="46"/>
  <c r="J284" i="46"/>
  <c r="K284" i="46"/>
  <c r="L284" i="46"/>
  <c r="M284" i="46"/>
  <c r="D285" i="46"/>
  <c r="E285" i="46"/>
  <c r="F285" i="46"/>
  <c r="G285" i="46"/>
  <c r="H285" i="46"/>
  <c r="I285" i="46"/>
  <c r="J285" i="46"/>
  <c r="K285" i="46"/>
  <c r="L285" i="46"/>
  <c r="M285" i="46"/>
  <c r="D286" i="46"/>
  <c r="E286" i="46"/>
  <c r="F286" i="46"/>
  <c r="G286" i="46"/>
  <c r="H286" i="46"/>
  <c r="I286" i="46"/>
  <c r="J286" i="46"/>
  <c r="K286" i="46"/>
  <c r="L286" i="46"/>
  <c r="M286" i="46"/>
  <c r="D287" i="46"/>
  <c r="E287" i="46"/>
  <c r="F287" i="46"/>
  <c r="G287" i="46"/>
  <c r="H287" i="46"/>
  <c r="I287" i="46"/>
  <c r="J287" i="46"/>
  <c r="K287" i="46"/>
  <c r="L287" i="46"/>
  <c r="M287" i="46"/>
  <c r="D288" i="46"/>
  <c r="E288" i="46"/>
  <c r="F288" i="46"/>
  <c r="G288" i="46"/>
  <c r="H288" i="46"/>
  <c r="I288" i="46"/>
  <c r="J288" i="46"/>
  <c r="K288" i="46"/>
  <c r="L288" i="46"/>
  <c r="M288" i="46"/>
  <c r="D289" i="46"/>
  <c r="E289" i="46"/>
  <c r="F289" i="46"/>
  <c r="G289" i="46"/>
  <c r="H289" i="46"/>
  <c r="I289" i="46"/>
  <c r="J289" i="46"/>
  <c r="K289" i="46"/>
  <c r="L289" i="46"/>
  <c r="M289" i="46"/>
  <c r="D290" i="46"/>
  <c r="E290" i="46"/>
  <c r="F290" i="46"/>
  <c r="G290" i="46"/>
  <c r="H290" i="46"/>
  <c r="I290" i="46"/>
  <c r="J290" i="46"/>
  <c r="K290" i="46"/>
  <c r="L290" i="46"/>
  <c r="M290" i="46"/>
  <c r="D291" i="46"/>
  <c r="E291" i="46"/>
  <c r="F291" i="46"/>
  <c r="G291" i="46"/>
  <c r="H291" i="46"/>
  <c r="I291" i="46"/>
  <c r="J291" i="46"/>
  <c r="K291" i="46"/>
  <c r="L291" i="46"/>
  <c r="M291" i="46"/>
  <c r="D292" i="46"/>
  <c r="E292" i="46"/>
  <c r="F292" i="46"/>
  <c r="G292" i="46"/>
  <c r="H292" i="46"/>
  <c r="I292" i="46"/>
  <c r="J292" i="46"/>
  <c r="K292" i="46"/>
  <c r="L292" i="46"/>
  <c r="M292" i="46"/>
  <c r="D293" i="46"/>
  <c r="E293" i="46"/>
  <c r="F293" i="46"/>
  <c r="G293" i="46"/>
  <c r="H293" i="46"/>
  <c r="I293" i="46"/>
  <c r="J293" i="46"/>
  <c r="K293" i="46"/>
  <c r="L293" i="46"/>
  <c r="M293" i="46"/>
  <c r="D294" i="46"/>
  <c r="E294" i="46"/>
  <c r="F294" i="46"/>
  <c r="G294" i="46"/>
  <c r="H294" i="46"/>
  <c r="I294" i="46"/>
  <c r="J294" i="46"/>
  <c r="K294" i="46"/>
  <c r="L294" i="46"/>
  <c r="M294" i="46"/>
  <c r="D295" i="46"/>
  <c r="E295" i="46"/>
  <c r="F295" i="46"/>
  <c r="G295" i="46"/>
  <c r="H295" i="46"/>
  <c r="I295" i="46"/>
  <c r="J295" i="46"/>
  <c r="K295" i="46"/>
  <c r="L295" i="46"/>
  <c r="M295" i="46"/>
  <c r="D296" i="46"/>
  <c r="E296" i="46"/>
  <c r="F296" i="46"/>
  <c r="G296" i="46"/>
  <c r="H296" i="46"/>
  <c r="I296" i="46"/>
  <c r="J296" i="46"/>
  <c r="K296" i="46"/>
  <c r="L296" i="46"/>
  <c r="M296" i="46"/>
  <c r="D297" i="46"/>
  <c r="E297" i="46"/>
  <c r="F297" i="46"/>
  <c r="G297" i="46"/>
  <c r="H297" i="46"/>
  <c r="I297" i="46"/>
  <c r="J297" i="46"/>
  <c r="K297" i="46"/>
  <c r="L297" i="46"/>
  <c r="M297" i="46"/>
  <c r="D298" i="46"/>
  <c r="E298" i="46"/>
  <c r="F298" i="46"/>
  <c r="G298" i="46"/>
  <c r="H298" i="46"/>
  <c r="I298" i="46"/>
  <c r="J298" i="46"/>
  <c r="K298" i="46"/>
  <c r="L298" i="46"/>
  <c r="M298" i="46"/>
  <c r="D299" i="46"/>
  <c r="E299" i="46"/>
  <c r="F299" i="46"/>
  <c r="G299" i="46"/>
  <c r="H299" i="46"/>
  <c r="I299" i="46"/>
  <c r="J299" i="46"/>
  <c r="K299" i="46"/>
  <c r="L299" i="46"/>
  <c r="M299" i="46"/>
  <c r="D300" i="46"/>
  <c r="E300" i="46"/>
  <c r="F300" i="46"/>
  <c r="G300" i="46"/>
  <c r="H300" i="46"/>
  <c r="I300" i="46"/>
  <c r="J300" i="46"/>
  <c r="K300" i="46"/>
  <c r="L300" i="46"/>
  <c r="M300" i="46"/>
  <c r="D301" i="46"/>
  <c r="E301" i="46"/>
  <c r="F301" i="46"/>
  <c r="G301" i="46"/>
  <c r="H301" i="46"/>
  <c r="I301" i="46"/>
  <c r="J301" i="46"/>
  <c r="K301" i="46"/>
  <c r="L301" i="46"/>
  <c r="M301" i="46"/>
  <c r="D302" i="46"/>
  <c r="E302" i="46"/>
  <c r="F302" i="46"/>
  <c r="G302" i="46"/>
  <c r="H302" i="46"/>
  <c r="I302" i="46"/>
  <c r="J302" i="46"/>
  <c r="K302" i="46"/>
  <c r="L302" i="46"/>
  <c r="M302" i="46"/>
  <c r="D303" i="46"/>
  <c r="E303" i="46"/>
  <c r="F303" i="46"/>
  <c r="G303" i="46"/>
  <c r="H303" i="46"/>
  <c r="I303" i="46"/>
  <c r="J303" i="46"/>
  <c r="K303" i="46"/>
  <c r="L303" i="46"/>
  <c r="M303" i="46"/>
  <c r="D304" i="46"/>
  <c r="E304" i="46"/>
  <c r="F304" i="46"/>
  <c r="G304" i="46"/>
  <c r="H304" i="46"/>
  <c r="I304" i="46"/>
  <c r="J304" i="46"/>
  <c r="K304" i="46"/>
  <c r="L304" i="46"/>
  <c r="M304" i="46"/>
  <c r="D305" i="46"/>
  <c r="E305" i="46"/>
  <c r="F305" i="46"/>
  <c r="G305" i="46"/>
  <c r="H305" i="46"/>
  <c r="I305" i="46"/>
  <c r="J305" i="46"/>
  <c r="K305" i="46"/>
  <c r="L305" i="46"/>
  <c r="M305" i="46"/>
  <c r="D306" i="46"/>
  <c r="E306" i="46"/>
  <c r="F306" i="46"/>
  <c r="G306" i="46"/>
  <c r="H306" i="46"/>
  <c r="I306" i="46"/>
  <c r="J306" i="46"/>
  <c r="K306" i="46"/>
  <c r="L306" i="46"/>
  <c r="M306" i="46"/>
  <c r="E108" i="46"/>
  <c r="F108" i="46"/>
  <c r="G108" i="46"/>
  <c r="H108" i="46"/>
  <c r="I108" i="46"/>
  <c r="J108" i="46"/>
  <c r="K108" i="46"/>
  <c r="L108" i="46"/>
  <c r="M108" i="46"/>
  <c r="D108" i="46"/>
  <c r="C234" i="46"/>
  <c r="C235" i="46"/>
  <c r="C236" i="46"/>
  <c r="C237" i="46"/>
  <c r="C238" i="46"/>
  <c r="C239" i="46"/>
  <c r="C240" i="46"/>
  <c r="C241" i="46"/>
  <c r="C242" i="46"/>
  <c r="C243" i="46"/>
  <c r="C244" i="46"/>
  <c r="C245" i="46"/>
  <c r="C246" i="46"/>
  <c r="C247" i="46"/>
  <c r="C248" i="46"/>
  <c r="C249" i="46"/>
  <c r="C250" i="46"/>
  <c r="C251" i="46"/>
  <c r="C252" i="46"/>
  <c r="C253" i="46"/>
  <c r="C254" i="46"/>
  <c r="C255" i="46"/>
  <c r="C256" i="46"/>
  <c r="C257" i="46"/>
  <c r="C258" i="46"/>
  <c r="C259" i="46"/>
  <c r="C260" i="46"/>
  <c r="C261" i="46"/>
  <c r="C262" i="46"/>
  <c r="C263" i="46"/>
  <c r="C264" i="46"/>
  <c r="C265" i="46"/>
  <c r="C266" i="46"/>
  <c r="C267" i="46"/>
  <c r="C268" i="46"/>
  <c r="C269" i="46"/>
  <c r="C270" i="46"/>
  <c r="C271" i="46"/>
  <c r="C272" i="46"/>
  <c r="C273" i="46"/>
  <c r="C274" i="46"/>
  <c r="C275" i="46"/>
  <c r="C276" i="46"/>
  <c r="C277" i="46"/>
  <c r="C278" i="46"/>
  <c r="C279" i="46"/>
  <c r="C280" i="46"/>
  <c r="C281" i="46"/>
  <c r="C282" i="46"/>
  <c r="C283" i="46"/>
  <c r="C284" i="46"/>
  <c r="C285" i="46"/>
  <c r="C286" i="46"/>
  <c r="C287" i="46"/>
  <c r="C288" i="46"/>
  <c r="C289" i="46"/>
  <c r="C290" i="46"/>
  <c r="C291" i="46"/>
  <c r="C292" i="46"/>
  <c r="C293" i="46"/>
  <c r="C294" i="46"/>
  <c r="C295" i="46"/>
  <c r="C296" i="46"/>
  <c r="C297" i="46"/>
  <c r="C298" i="46"/>
  <c r="C299" i="46"/>
  <c r="C300" i="46"/>
  <c r="C301" i="46"/>
  <c r="C302" i="46"/>
  <c r="C303" i="46"/>
  <c r="C304" i="46"/>
  <c r="C305" i="46"/>
  <c r="C306" i="46"/>
  <c r="C108" i="46"/>
  <c r="C109" i="46"/>
  <c r="C110" i="46"/>
  <c r="C111" i="46"/>
  <c r="C112" i="46"/>
  <c r="C113" i="46"/>
  <c r="C114" i="46"/>
  <c r="C115" i="46"/>
  <c r="C116" i="46"/>
  <c r="C117" i="46"/>
  <c r="C118" i="46"/>
  <c r="C119" i="46"/>
  <c r="C120" i="46"/>
  <c r="C121" i="46"/>
  <c r="C122" i="46"/>
  <c r="C123" i="46"/>
  <c r="C124" i="46"/>
  <c r="C125" i="46"/>
  <c r="C126" i="46"/>
  <c r="C127" i="46"/>
  <c r="C128" i="46"/>
  <c r="C129" i="46"/>
  <c r="C130" i="46"/>
  <c r="C131" i="46"/>
  <c r="C132" i="46"/>
  <c r="C133" i="46"/>
  <c r="C134" i="46"/>
  <c r="C135" i="46"/>
  <c r="C136" i="46"/>
  <c r="C137" i="46"/>
  <c r="C138" i="46"/>
  <c r="C139" i="46"/>
  <c r="C140" i="46"/>
  <c r="C141" i="46"/>
  <c r="C142" i="46"/>
  <c r="C143" i="46"/>
  <c r="C144" i="46"/>
  <c r="C145" i="46"/>
  <c r="C146" i="46"/>
  <c r="C147" i="46"/>
  <c r="C148" i="46"/>
  <c r="C149" i="46"/>
  <c r="C150" i="46"/>
  <c r="C151" i="46"/>
  <c r="C152" i="46"/>
  <c r="C153" i="46"/>
  <c r="C154" i="46"/>
  <c r="C155" i="46"/>
  <c r="C156" i="46"/>
  <c r="C157" i="46"/>
  <c r="C158" i="46"/>
  <c r="C159" i="46"/>
  <c r="C160" i="46"/>
  <c r="C161" i="46"/>
  <c r="C162" i="46"/>
  <c r="C163" i="46"/>
  <c r="C164" i="46"/>
  <c r="C165" i="46"/>
  <c r="C166" i="46"/>
  <c r="C167" i="46"/>
  <c r="C168" i="46"/>
  <c r="C169" i="46"/>
  <c r="C170" i="46"/>
  <c r="C171" i="46"/>
  <c r="C172" i="46"/>
  <c r="C173" i="46"/>
  <c r="C174" i="46"/>
  <c r="C175" i="46"/>
  <c r="C176" i="46"/>
  <c r="C177" i="46"/>
  <c r="C178" i="46"/>
  <c r="C179" i="46"/>
  <c r="C180" i="46"/>
  <c r="C181" i="46"/>
  <c r="C182" i="46"/>
  <c r="C183" i="46"/>
  <c r="C184" i="46"/>
  <c r="C185" i="46"/>
  <c r="C186" i="46"/>
  <c r="C187" i="46"/>
  <c r="C188" i="46"/>
  <c r="C189" i="46"/>
  <c r="C190" i="46"/>
  <c r="C191" i="46"/>
  <c r="C192" i="46"/>
  <c r="C193" i="46"/>
  <c r="C194" i="46"/>
  <c r="C195" i="46"/>
  <c r="C196" i="46"/>
  <c r="C197" i="46"/>
  <c r="C198" i="46"/>
  <c r="C199" i="46"/>
  <c r="C200" i="46"/>
  <c r="C201" i="46"/>
  <c r="C202" i="46"/>
  <c r="C203" i="46"/>
  <c r="C204" i="46"/>
  <c r="C205" i="46"/>
  <c r="C206" i="46"/>
  <c r="C207" i="46"/>
  <c r="C208" i="46"/>
  <c r="C209" i="46"/>
  <c r="C210" i="46"/>
  <c r="C211" i="46"/>
  <c r="C212" i="46"/>
  <c r="C213" i="46"/>
  <c r="C214" i="46"/>
  <c r="C215" i="46"/>
  <c r="C216" i="46"/>
  <c r="C217" i="46"/>
  <c r="C218" i="46"/>
  <c r="C219" i="46"/>
  <c r="C220" i="46"/>
  <c r="C221" i="46"/>
  <c r="C222" i="46"/>
  <c r="C223" i="46"/>
  <c r="C224" i="46"/>
  <c r="C225" i="46"/>
  <c r="C226" i="46"/>
  <c r="C227" i="46"/>
  <c r="C228" i="46"/>
  <c r="C229" i="46"/>
  <c r="C230" i="46"/>
  <c r="C231" i="46"/>
  <c r="C232" i="46"/>
  <c r="C233" i="46"/>
  <c r="D107" i="46"/>
  <c r="E107" i="46"/>
  <c r="F107" i="46"/>
  <c r="G107" i="46"/>
  <c r="H107" i="46"/>
  <c r="I107" i="46"/>
  <c r="J107" i="46"/>
  <c r="K107" i="46"/>
  <c r="L107" i="46"/>
  <c r="M107" i="46"/>
  <c r="C107" i="46"/>
  <c r="D9" i="46"/>
  <c r="E9" i="46"/>
  <c r="F9" i="46"/>
  <c r="G9" i="46"/>
  <c r="H9" i="46"/>
  <c r="I9" i="46"/>
  <c r="J9" i="46"/>
  <c r="K9" i="46"/>
  <c r="L9" i="46"/>
  <c r="M9" i="46"/>
  <c r="D10" i="46"/>
  <c r="E10" i="46"/>
  <c r="F10" i="46"/>
  <c r="G10" i="46"/>
  <c r="H10" i="46"/>
  <c r="I10" i="46"/>
  <c r="J10" i="46"/>
  <c r="K10" i="46"/>
  <c r="L10" i="46"/>
  <c r="M10" i="46"/>
  <c r="D11" i="46"/>
  <c r="E11" i="46"/>
  <c r="F11" i="46"/>
  <c r="G11" i="46"/>
  <c r="H11" i="46"/>
  <c r="I11" i="46"/>
  <c r="J11" i="46"/>
  <c r="K11" i="46"/>
  <c r="L11" i="46"/>
  <c r="M11" i="46"/>
  <c r="D12" i="46"/>
  <c r="E12" i="46"/>
  <c r="F12" i="46"/>
  <c r="G12" i="46"/>
  <c r="H12" i="46"/>
  <c r="I12" i="46"/>
  <c r="J12" i="46"/>
  <c r="K12" i="46"/>
  <c r="L12" i="46"/>
  <c r="M12" i="46"/>
  <c r="D13" i="46"/>
  <c r="E13" i="46"/>
  <c r="F13" i="46"/>
  <c r="G13" i="46"/>
  <c r="H13" i="46"/>
  <c r="I13" i="46"/>
  <c r="J13" i="46"/>
  <c r="K13" i="46"/>
  <c r="L13" i="46"/>
  <c r="M13" i="46"/>
  <c r="D14" i="46"/>
  <c r="E14" i="46"/>
  <c r="F14" i="46"/>
  <c r="G14" i="46"/>
  <c r="H14" i="46"/>
  <c r="I14" i="46"/>
  <c r="J14" i="46"/>
  <c r="K14" i="46"/>
  <c r="L14" i="46"/>
  <c r="M14" i="46"/>
  <c r="D15" i="46"/>
  <c r="E15" i="46"/>
  <c r="F15" i="46"/>
  <c r="G15" i="46"/>
  <c r="H15" i="46"/>
  <c r="I15" i="46"/>
  <c r="J15" i="46"/>
  <c r="K15" i="46"/>
  <c r="L15" i="46"/>
  <c r="M15" i="46"/>
  <c r="D16" i="46"/>
  <c r="E16" i="46"/>
  <c r="F16" i="46"/>
  <c r="G16" i="46"/>
  <c r="H16" i="46"/>
  <c r="I16" i="46"/>
  <c r="J16" i="46"/>
  <c r="K16" i="46"/>
  <c r="L16" i="46"/>
  <c r="M16" i="46"/>
  <c r="D17" i="46"/>
  <c r="E17" i="46"/>
  <c r="F17" i="46"/>
  <c r="G17" i="46"/>
  <c r="H17" i="46"/>
  <c r="I17" i="46"/>
  <c r="J17" i="46"/>
  <c r="K17" i="46"/>
  <c r="L17" i="46"/>
  <c r="M17" i="46"/>
  <c r="D18" i="46"/>
  <c r="E18" i="46"/>
  <c r="F18" i="46"/>
  <c r="G18" i="46"/>
  <c r="H18" i="46"/>
  <c r="I18" i="46"/>
  <c r="J18" i="46"/>
  <c r="K18" i="46"/>
  <c r="L18" i="46"/>
  <c r="M18" i="46"/>
  <c r="D19" i="46"/>
  <c r="E19" i="46"/>
  <c r="F19" i="46"/>
  <c r="G19" i="46"/>
  <c r="H19" i="46"/>
  <c r="I19" i="46"/>
  <c r="J19" i="46"/>
  <c r="K19" i="46"/>
  <c r="L19" i="46"/>
  <c r="M19" i="46"/>
  <c r="D20" i="46"/>
  <c r="E20" i="46"/>
  <c r="F20" i="46"/>
  <c r="G20" i="46"/>
  <c r="H20" i="46"/>
  <c r="I20" i="46"/>
  <c r="J20" i="46"/>
  <c r="K20" i="46"/>
  <c r="L20" i="46"/>
  <c r="M20" i="46"/>
  <c r="D21" i="46"/>
  <c r="E21" i="46"/>
  <c r="F21" i="46"/>
  <c r="G21" i="46"/>
  <c r="H21" i="46"/>
  <c r="I21" i="46"/>
  <c r="J21" i="46"/>
  <c r="K21" i="46"/>
  <c r="L21" i="46"/>
  <c r="M21" i="46"/>
  <c r="D22" i="46"/>
  <c r="E22" i="46"/>
  <c r="F22" i="46"/>
  <c r="G22" i="46"/>
  <c r="H22" i="46"/>
  <c r="I22" i="46"/>
  <c r="J22" i="46"/>
  <c r="K22" i="46"/>
  <c r="L22" i="46"/>
  <c r="M22" i="46"/>
  <c r="D23" i="46"/>
  <c r="E23" i="46"/>
  <c r="F23" i="46"/>
  <c r="G23" i="46"/>
  <c r="H23" i="46"/>
  <c r="I23" i="46"/>
  <c r="J23" i="46"/>
  <c r="K23" i="46"/>
  <c r="L23" i="46"/>
  <c r="M23" i="46"/>
  <c r="D24" i="46"/>
  <c r="E24" i="46"/>
  <c r="F24" i="46"/>
  <c r="G24" i="46"/>
  <c r="H24" i="46"/>
  <c r="I24" i="46"/>
  <c r="J24" i="46"/>
  <c r="K24" i="46"/>
  <c r="L24" i="46"/>
  <c r="M24" i="46"/>
  <c r="D25" i="46"/>
  <c r="E25" i="46"/>
  <c r="F25" i="46"/>
  <c r="G25" i="46"/>
  <c r="H25" i="46"/>
  <c r="I25" i="46"/>
  <c r="J25" i="46"/>
  <c r="K25" i="46"/>
  <c r="L25" i="46"/>
  <c r="M25" i="46"/>
  <c r="D26" i="46"/>
  <c r="E26" i="46"/>
  <c r="F26" i="46"/>
  <c r="G26" i="46"/>
  <c r="H26" i="46"/>
  <c r="I26" i="46"/>
  <c r="J26" i="46"/>
  <c r="K26" i="46"/>
  <c r="L26" i="46"/>
  <c r="M26" i="46"/>
  <c r="D27" i="46"/>
  <c r="E27" i="46"/>
  <c r="F27" i="46"/>
  <c r="G27" i="46"/>
  <c r="H27" i="46"/>
  <c r="I27" i="46"/>
  <c r="J27" i="46"/>
  <c r="K27" i="46"/>
  <c r="L27" i="46"/>
  <c r="M27" i="46"/>
  <c r="D28" i="46"/>
  <c r="E28" i="46"/>
  <c r="F28" i="46"/>
  <c r="G28" i="46"/>
  <c r="H28" i="46"/>
  <c r="I28" i="46"/>
  <c r="J28" i="46"/>
  <c r="K28" i="46"/>
  <c r="L28" i="46"/>
  <c r="M28" i="46"/>
  <c r="D29" i="46"/>
  <c r="E29" i="46"/>
  <c r="F29" i="46"/>
  <c r="G29" i="46"/>
  <c r="H29" i="46"/>
  <c r="I29" i="46"/>
  <c r="J29" i="46"/>
  <c r="K29" i="46"/>
  <c r="L29" i="46"/>
  <c r="M29" i="46"/>
  <c r="D30" i="46"/>
  <c r="E30" i="46"/>
  <c r="F30" i="46"/>
  <c r="G30" i="46"/>
  <c r="H30" i="46"/>
  <c r="I30" i="46"/>
  <c r="J30" i="46"/>
  <c r="K30" i="46"/>
  <c r="L30" i="46"/>
  <c r="M30" i="46"/>
  <c r="D31" i="46"/>
  <c r="E31" i="46"/>
  <c r="F31" i="46"/>
  <c r="G31" i="46"/>
  <c r="H31" i="46"/>
  <c r="I31" i="46"/>
  <c r="J31" i="46"/>
  <c r="K31" i="46"/>
  <c r="L31" i="46"/>
  <c r="M31" i="46"/>
  <c r="D32" i="46"/>
  <c r="E32" i="46"/>
  <c r="F32" i="46"/>
  <c r="G32" i="46"/>
  <c r="H32" i="46"/>
  <c r="I32" i="46"/>
  <c r="J32" i="46"/>
  <c r="K32" i="46"/>
  <c r="L32" i="46"/>
  <c r="M32" i="46"/>
  <c r="D33" i="46"/>
  <c r="E33" i="46"/>
  <c r="F33" i="46"/>
  <c r="G33" i="46"/>
  <c r="H33" i="46"/>
  <c r="I33" i="46"/>
  <c r="J33" i="46"/>
  <c r="K33" i="46"/>
  <c r="L33" i="46"/>
  <c r="M33" i="46"/>
  <c r="D34" i="46"/>
  <c r="E34" i="46"/>
  <c r="F34" i="46"/>
  <c r="G34" i="46"/>
  <c r="H34" i="46"/>
  <c r="I34" i="46"/>
  <c r="J34" i="46"/>
  <c r="K34" i="46"/>
  <c r="L34" i="46"/>
  <c r="M34" i="46"/>
  <c r="D35" i="46"/>
  <c r="E35" i="46"/>
  <c r="F35" i="46"/>
  <c r="G35" i="46"/>
  <c r="H35" i="46"/>
  <c r="I35" i="46"/>
  <c r="J35" i="46"/>
  <c r="K35" i="46"/>
  <c r="L35" i="46"/>
  <c r="M35" i="46"/>
  <c r="D36" i="46"/>
  <c r="E36" i="46"/>
  <c r="F36" i="46"/>
  <c r="G36" i="46"/>
  <c r="H36" i="46"/>
  <c r="I36" i="46"/>
  <c r="J36" i="46"/>
  <c r="K36" i="46"/>
  <c r="L36" i="46"/>
  <c r="M36" i="46"/>
  <c r="D37" i="46"/>
  <c r="E37" i="46"/>
  <c r="F37" i="46"/>
  <c r="G37" i="46"/>
  <c r="H37" i="46"/>
  <c r="I37" i="46"/>
  <c r="J37" i="46"/>
  <c r="K37" i="46"/>
  <c r="L37" i="46"/>
  <c r="M37" i="46"/>
  <c r="D38" i="46"/>
  <c r="E38" i="46"/>
  <c r="F38" i="46"/>
  <c r="G38" i="46"/>
  <c r="H38" i="46"/>
  <c r="I38" i="46"/>
  <c r="J38" i="46"/>
  <c r="K38" i="46"/>
  <c r="L38" i="46"/>
  <c r="M38" i="46"/>
  <c r="D39" i="46"/>
  <c r="E39" i="46"/>
  <c r="F39" i="46"/>
  <c r="G39" i="46"/>
  <c r="H39" i="46"/>
  <c r="I39" i="46"/>
  <c r="J39" i="46"/>
  <c r="K39" i="46"/>
  <c r="L39" i="46"/>
  <c r="M39" i="46"/>
  <c r="D40" i="46"/>
  <c r="E40" i="46"/>
  <c r="F40" i="46"/>
  <c r="G40" i="46"/>
  <c r="H40" i="46"/>
  <c r="I40" i="46"/>
  <c r="J40" i="46"/>
  <c r="K40" i="46"/>
  <c r="L40" i="46"/>
  <c r="M40" i="46"/>
  <c r="D41" i="46"/>
  <c r="E41" i="46"/>
  <c r="F41" i="46"/>
  <c r="G41" i="46"/>
  <c r="H41" i="46"/>
  <c r="I41" i="46"/>
  <c r="J41" i="46"/>
  <c r="K41" i="46"/>
  <c r="L41" i="46"/>
  <c r="M41" i="46"/>
  <c r="D42" i="46"/>
  <c r="E42" i="46"/>
  <c r="F42" i="46"/>
  <c r="G42" i="46"/>
  <c r="H42" i="46"/>
  <c r="I42" i="46"/>
  <c r="J42" i="46"/>
  <c r="K42" i="46"/>
  <c r="L42" i="46"/>
  <c r="M42" i="46"/>
  <c r="D43" i="46"/>
  <c r="E43" i="46"/>
  <c r="F43" i="46"/>
  <c r="G43" i="46"/>
  <c r="H43" i="46"/>
  <c r="I43" i="46"/>
  <c r="J43" i="46"/>
  <c r="K43" i="46"/>
  <c r="L43" i="46"/>
  <c r="M43" i="46"/>
  <c r="D44" i="46"/>
  <c r="E44" i="46"/>
  <c r="F44" i="46"/>
  <c r="G44" i="46"/>
  <c r="H44" i="46"/>
  <c r="I44" i="46"/>
  <c r="J44" i="46"/>
  <c r="K44" i="46"/>
  <c r="L44" i="46"/>
  <c r="M44" i="46"/>
  <c r="D45" i="46"/>
  <c r="E45" i="46"/>
  <c r="F45" i="46"/>
  <c r="G45" i="46"/>
  <c r="H45" i="46"/>
  <c r="I45" i="46"/>
  <c r="J45" i="46"/>
  <c r="K45" i="46"/>
  <c r="L45" i="46"/>
  <c r="M45" i="46"/>
  <c r="D46" i="46"/>
  <c r="E46" i="46"/>
  <c r="F46" i="46"/>
  <c r="G46" i="46"/>
  <c r="H46" i="46"/>
  <c r="I46" i="46"/>
  <c r="J46" i="46"/>
  <c r="K46" i="46"/>
  <c r="L46" i="46"/>
  <c r="M46" i="46"/>
  <c r="D47" i="46"/>
  <c r="E47" i="46"/>
  <c r="F47" i="46"/>
  <c r="G47" i="46"/>
  <c r="H47" i="46"/>
  <c r="I47" i="46"/>
  <c r="J47" i="46"/>
  <c r="K47" i="46"/>
  <c r="L47" i="46"/>
  <c r="M47" i="46"/>
  <c r="D48" i="46"/>
  <c r="E48" i="46"/>
  <c r="F48" i="46"/>
  <c r="G48" i="46"/>
  <c r="H48" i="46"/>
  <c r="I48" i="46"/>
  <c r="J48" i="46"/>
  <c r="K48" i="46"/>
  <c r="L48" i="46"/>
  <c r="M48" i="46"/>
  <c r="D49" i="46"/>
  <c r="E49" i="46"/>
  <c r="F49" i="46"/>
  <c r="G49" i="46"/>
  <c r="H49" i="46"/>
  <c r="I49" i="46"/>
  <c r="J49" i="46"/>
  <c r="K49" i="46"/>
  <c r="L49" i="46"/>
  <c r="M49" i="46"/>
  <c r="D50" i="46"/>
  <c r="E50" i="46"/>
  <c r="F50" i="46"/>
  <c r="G50" i="46"/>
  <c r="H50" i="46"/>
  <c r="I50" i="46"/>
  <c r="J50" i="46"/>
  <c r="K50" i="46"/>
  <c r="L50" i="46"/>
  <c r="M50" i="46"/>
  <c r="D51" i="46"/>
  <c r="E51" i="46"/>
  <c r="F51" i="46"/>
  <c r="G51" i="46"/>
  <c r="H51" i="46"/>
  <c r="I51" i="46"/>
  <c r="J51" i="46"/>
  <c r="K51" i="46"/>
  <c r="L51" i="46"/>
  <c r="M51" i="46"/>
  <c r="D52" i="46"/>
  <c r="E52" i="46"/>
  <c r="F52" i="46"/>
  <c r="G52" i="46"/>
  <c r="H52" i="46"/>
  <c r="I52" i="46"/>
  <c r="J52" i="46"/>
  <c r="K52" i="46"/>
  <c r="L52" i="46"/>
  <c r="M52" i="46"/>
  <c r="D53" i="46"/>
  <c r="E53" i="46"/>
  <c r="F53" i="46"/>
  <c r="G53" i="46"/>
  <c r="H53" i="46"/>
  <c r="I53" i="46"/>
  <c r="J53" i="46"/>
  <c r="K53" i="46"/>
  <c r="L53" i="46"/>
  <c r="M53" i="46"/>
  <c r="D54" i="46"/>
  <c r="E54" i="46"/>
  <c r="F54" i="46"/>
  <c r="G54" i="46"/>
  <c r="H54" i="46"/>
  <c r="I54" i="46"/>
  <c r="J54" i="46"/>
  <c r="K54" i="46"/>
  <c r="L54" i="46"/>
  <c r="M54" i="46"/>
  <c r="D55" i="46"/>
  <c r="E55" i="46"/>
  <c r="F55" i="46"/>
  <c r="G55" i="46"/>
  <c r="H55" i="46"/>
  <c r="I55" i="46"/>
  <c r="J55" i="46"/>
  <c r="K55" i="46"/>
  <c r="L55" i="46"/>
  <c r="M55" i="46"/>
  <c r="D56" i="46"/>
  <c r="E56" i="46"/>
  <c r="F56" i="46"/>
  <c r="G56" i="46"/>
  <c r="H56" i="46"/>
  <c r="I56" i="46"/>
  <c r="J56" i="46"/>
  <c r="K56" i="46"/>
  <c r="L56" i="46"/>
  <c r="M56" i="46"/>
  <c r="E8" i="46"/>
  <c r="F8" i="46"/>
  <c r="G8" i="46"/>
  <c r="H8" i="46"/>
  <c r="I8" i="46"/>
  <c r="J8" i="46"/>
  <c r="K8" i="46"/>
  <c r="L8" i="46"/>
  <c r="M8" i="46"/>
  <c r="D8" i="46"/>
  <c r="C8" i="46"/>
  <c r="C9" i="46"/>
  <c r="C10" i="46"/>
  <c r="C11" i="46"/>
  <c r="C12" i="46"/>
  <c r="C13" i="46"/>
  <c r="C14" i="46"/>
  <c r="C15" i="46"/>
  <c r="C16" i="46"/>
  <c r="C17" i="46"/>
  <c r="C18" i="46"/>
  <c r="C19" i="46"/>
  <c r="C20" i="46"/>
  <c r="C21" i="46"/>
  <c r="C22" i="46"/>
  <c r="C23" i="46"/>
  <c r="C24" i="46"/>
  <c r="C25" i="46"/>
  <c r="C26" i="46"/>
  <c r="C27" i="46"/>
  <c r="C28" i="46"/>
  <c r="C29" i="46"/>
  <c r="C30" i="46"/>
  <c r="C31" i="46"/>
  <c r="C32" i="46"/>
  <c r="C33" i="46"/>
  <c r="C34" i="46"/>
  <c r="C35" i="46"/>
  <c r="C36" i="46"/>
  <c r="C37" i="46"/>
  <c r="C38" i="46"/>
  <c r="C39" i="46"/>
  <c r="C40" i="46"/>
  <c r="C41" i="46"/>
  <c r="C42" i="46"/>
  <c r="C43" i="46"/>
  <c r="C44" i="46"/>
  <c r="C45" i="46"/>
  <c r="C46" i="46"/>
  <c r="C47" i="46"/>
  <c r="C48" i="46"/>
  <c r="C49" i="46"/>
  <c r="C50" i="46"/>
  <c r="C51" i="46"/>
  <c r="C52" i="46"/>
  <c r="C53" i="46"/>
  <c r="C54" i="46"/>
  <c r="C55" i="46"/>
  <c r="C56" i="46"/>
  <c r="D7" i="46"/>
  <c r="E7" i="46"/>
  <c r="F7" i="46"/>
  <c r="G7" i="46"/>
  <c r="H7" i="46"/>
  <c r="I7" i="46"/>
  <c r="J7" i="46"/>
  <c r="K7" i="46"/>
  <c r="L7" i="46"/>
  <c r="M7" i="46"/>
  <c r="C7" i="46"/>
  <c r="BJ7" i="24" a="1"/>
  <c r="AV7" i="24" a="1"/>
  <c r="AO7" i="24" a="1"/>
  <c r="AA7" i="24" a="1"/>
  <c r="L7" i="24" a="1"/>
  <c r="C250" i="37" a="1"/>
  <c r="C6" i="22"/>
  <c r="AC4" i="26"/>
  <c r="C5" i="29"/>
  <c r="J4" i="10"/>
  <c r="BI127" i="24" l="1" a="1"/>
  <c r="BI128" i="24" a="1"/>
  <c r="BI129" i="24" a="1"/>
  <c r="BI131" i="24" a="1"/>
  <c r="BI133" i="24" a="1"/>
  <c r="BI134" i="24" a="1"/>
  <c r="BI136" i="24" a="1"/>
  <c r="BI138" i="24" a="1"/>
  <c r="BI140" i="24" a="1"/>
  <c r="BI142" i="24" a="1"/>
  <c r="BI144" i="24" a="1"/>
  <c r="BI146" i="24" a="1"/>
  <c r="BI147" i="24" a="1"/>
  <c r="BI149" i="24" a="1"/>
  <c r="BI151" i="24" a="1"/>
  <c r="BI154" i="24" a="1"/>
  <c r="BI157" i="24" a="1"/>
  <c r="BI160" i="24" a="1"/>
  <c r="BI163" i="24" a="1"/>
  <c r="BI167" i="24" a="1"/>
  <c r="BI171" i="24" a="1"/>
  <c r="BI174" i="24" a="1"/>
  <c r="BI178" i="24" a="1"/>
  <c r="BI181" i="24" a="1"/>
  <c r="BI185" i="24" a="1"/>
  <c r="BI132" i="24" a="1"/>
  <c r="BI137" i="24" a="1"/>
  <c r="BI139" i="24" a="1"/>
  <c r="BI141" i="24" a="1"/>
  <c r="BI143" i="24" a="1"/>
  <c r="BI145" i="24" a="1"/>
  <c r="BI148" i="24" a="1"/>
  <c r="BI150" i="24" a="1"/>
  <c r="BI152" i="24" a="1"/>
  <c r="BI155" i="24" a="1"/>
  <c r="BI158" i="24" a="1"/>
  <c r="BI161" i="24" a="1"/>
  <c r="BI165" i="24" a="1"/>
  <c r="BI169" i="24" a="1"/>
  <c r="BI172" i="24" a="1"/>
  <c r="BI176" i="24" a="1"/>
  <c r="BI180" i="24" a="1"/>
  <c r="BI183" i="24" a="1"/>
  <c r="BI130" i="24" a="1"/>
  <c r="BI153" i="24" a="1"/>
  <c r="BI159" i="24" a="1"/>
  <c r="BI164" i="24" a="1"/>
  <c r="BI168" i="24" a="1"/>
  <c r="BI173" i="24" a="1"/>
  <c r="BI177" i="24" a="1"/>
  <c r="BI182" i="24" a="1"/>
  <c r="BI184" i="24" a="1"/>
  <c r="BI135" i="24" a="1"/>
  <c r="BI156" i="24" a="1"/>
  <c r="BI162" i="24" a="1"/>
  <c r="BI166" i="24" a="1"/>
  <c r="BI170" i="24" a="1"/>
  <c r="BI175" i="24" a="1"/>
  <c r="BI179" i="24" a="1"/>
  <c r="AU127" i="24" a="1"/>
  <c r="AU135" i="24" a="1"/>
  <c r="AU144" i="24" a="1"/>
  <c r="AU148" i="24" a="1"/>
  <c r="AU153" i="24" a="1"/>
  <c r="AU157" i="24" a="1"/>
  <c r="AU163" i="24" a="1"/>
  <c r="AU169" i="24" a="1"/>
  <c r="AU175" i="24" a="1"/>
  <c r="AU180" i="24" a="1"/>
  <c r="AU131" i="24" a="1"/>
  <c r="AU132" i="24" a="1"/>
  <c r="AU137" i="24" a="1"/>
  <c r="AU141" i="24" a="1"/>
  <c r="AU146" i="24" a="1"/>
  <c r="AU151" i="24" a="1"/>
  <c r="AU155" i="24" a="1"/>
  <c r="AU159" i="24" a="1"/>
  <c r="AU164" i="24" a="1"/>
  <c r="AU167" i="24" a="1"/>
  <c r="AU172" i="24" a="1"/>
  <c r="AU179" i="24" a="1"/>
  <c r="AU183" i="24" a="1"/>
  <c r="AU130" i="24" a="1"/>
  <c r="AU136" i="24" a="1"/>
  <c r="AU140" i="24" a="1"/>
  <c r="AU145" i="24" a="1"/>
  <c r="AU150" i="24" a="1"/>
  <c r="AU156" i="24" a="1"/>
  <c r="AU160" i="24" a="1"/>
  <c r="AU168" i="24" a="1"/>
  <c r="AU173" i="24" a="1"/>
  <c r="AU177" i="24" a="1"/>
  <c r="AU182" i="24" a="1"/>
  <c r="AU128" i="24" a="1"/>
  <c r="AU133" i="24" a="1"/>
  <c r="AU138" i="24" a="1"/>
  <c r="AU142" i="24" a="1"/>
  <c r="AU147" i="24" a="1"/>
  <c r="AU154" i="24" a="1"/>
  <c r="AU161" i="24" a="1"/>
  <c r="AU165" i="24" a="1"/>
  <c r="AU170" i="24" a="1"/>
  <c r="AU174" i="24" a="1"/>
  <c r="AU178" i="24" a="1"/>
  <c r="AU185" i="24" a="1"/>
  <c r="AU129" i="24" a="1"/>
  <c r="AU134" i="24" a="1"/>
  <c r="AU139" i="24" a="1"/>
  <c r="AU143" i="24" a="1"/>
  <c r="AU149" i="24" a="1"/>
  <c r="AU152" i="24" a="1"/>
  <c r="AU158" i="24" a="1"/>
  <c r="AU162" i="24" a="1"/>
  <c r="AU166" i="24" a="1"/>
  <c r="AU171" i="24" a="1"/>
  <c r="AU176" i="24" a="1"/>
  <c r="AU181" i="24" a="1"/>
  <c r="AU184" i="24" a="1"/>
  <c r="AN127" i="24" a="1"/>
  <c r="AN135" i="24" a="1"/>
  <c r="AN144" i="24" a="1"/>
  <c r="AN149" i="24" a="1"/>
  <c r="AN153" i="24" a="1"/>
  <c r="AN157" i="24" a="1"/>
  <c r="AN165" i="24" a="1"/>
  <c r="AN172" i="24" a="1"/>
  <c r="AN179" i="24" a="1"/>
  <c r="AN132" i="24" a="1"/>
  <c r="AN158" i="24" a="1"/>
  <c r="AN162" i="24" a="1"/>
  <c r="AN171" i="24" a="1"/>
  <c r="AN174" i="24" a="1"/>
  <c r="AN177" i="24" a="1"/>
  <c r="AN185" i="24" a="1"/>
  <c r="AN139" i="24" a="1"/>
  <c r="AN154" i="24" a="1"/>
  <c r="AN159" i="24" a="1"/>
  <c r="AN163" i="24" a="1"/>
  <c r="AN167" i="24" a="1"/>
  <c r="AN170" i="24" a="1"/>
  <c r="AN176" i="24" a="1"/>
  <c r="AN181" i="24" a="1"/>
  <c r="AN128" i="24" a="1"/>
  <c r="AN136" i="24" a="1"/>
  <c r="AN141" i="24" a="1"/>
  <c r="AN148" i="24" a="1"/>
  <c r="AN151" i="24" a="1"/>
  <c r="AN156" i="24" a="1"/>
  <c r="AN160" i="24" a="1"/>
  <c r="AN164" i="24" a="1"/>
  <c r="AN168" i="24" a="1"/>
  <c r="AN178" i="24" a="1"/>
  <c r="AN183" i="24" a="1"/>
  <c r="AN131" i="24" a="1"/>
  <c r="AN133" i="24" a="1"/>
  <c r="AN138" i="24" a="1"/>
  <c r="AN142" i="24" a="1"/>
  <c r="AN146" i="24" a="1"/>
  <c r="AN150" i="24" a="1"/>
  <c r="AN152" i="24" a="1"/>
  <c r="AN161" i="24" a="1"/>
  <c r="AN175" i="24" a="1"/>
  <c r="AN180" i="24" a="1"/>
  <c r="AN129" i="24" a="1"/>
  <c r="AN134" i="24" a="1"/>
  <c r="AN140" i="24" a="1"/>
  <c r="AN145" i="24" a="1"/>
  <c r="AN155" i="24" a="1"/>
  <c r="AN173" i="24" a="1"/>
  <c r="AN184" i="24" a="1"/>
  <c r="AN130" i="24" a="1"/>
  <c r="AN137" i="24" a="1"/>
  <c r="AN143" i="24" a="1"/>
  <c r="AN147" i="24" a="1"/>
  <c r="AN166" i="24" a="1"/>
  <c r="AN169" i="24" a="1"/>
  <c r="AN182" i="24" a="1"/>
  <c r="Z127" i="24" a="1"/>
  <c r="Z130" i="24" a="1"/>
  <c r="Z132" i="24" a="1"/>
  <c r="Z133" i="24" a="1"/>
  <c r="Z134" i="24" a="1"/>
  <c r="Z135" i="24" a="1"/>
  <c r="Z137" i="24" a="1"/>
  <c r="Z140" i="24" a="1"/>
  <c r="Z143" i="24" a="1"/>
  <c r="Z147" i="24" a="1"/>
  <c r="Z150" i="24" a="1"/>
  <c r="Z153" i="24" a="1"/>
  <c r="Z155" i="24" a="1"/>
  <c r="Z158" i="24" a="1"/>
  <c r="Z161" i="24" a="1"/>
  <c r="Z164" i="24" a="1"/>
  <c r="Z167" i="24" a="1"/>
  <c r="Z170" i="24" a="1"/>
  <c r="Z174" i="24" a="1"/>
  <c r="Z179" i="24" a="1"/>
  <c r="Z182" i="24" a="1"/>
  <c r="Z185" i="24" a="1"/>
  <c r="Z128" i="24" a="1"/>
  <c r="Z138" i="24" a="1"/>
  <c r="Z144" i="24" a="1"/>
  <c r="Z148" i="24" a="1"/>
  <c r="Z152" i="24" a="1"/>
  <c r="Z156" i="24" a="1"/>
  <c r="Z159" i="24" a="1"/>
  <c r="Z163" i="24" a="1"/>
  <c r="Z165" i="24" a="1"/>
  <c r="Z168" i="24" a="1"/>
  <c r="Z171" i="24" a="1"/>
  <c r="Z173" i="24" a="1"/>
  <c r="Z176" i="24" a="1"/>
  <c r="Z178" i="24" a="1"/>
  <c r="Z180" i="24" a="1"/>
  <c r="Z184" i="24" a="1"/>
  <c r="Z131" i="24" a="1"/>
  <c r="Z141" i="24" a="1"/>
  <c r="Z145" i="24" a="1"/>
  <c r="Z129" i="24" a="1"/>
  <c r="Z136" i="24" a="1"/>
  <c r="Z139" i="24" a="1"/>
  <c r="Z142" i="24" a="1"/>
  <c r="Z146" i="24" a="1"/>
  <c r="Z149" i="24" a="1"/>
  <c r="Z151" i="24" a="1"/>
  <c r="Z154" i="24" a="1"/>
  <c r="Z157" i="24" a="1"/>
  <c r="Z160" i="24" a="1"/>
  <c r="Z162" i="24" a="1"/>
  <c r="Z166" i="24" a="1"/>
  <c r="Z169" i="24" a="1"/>
  <c r="Z172" i="24" a="1"/>
  <c r="Z175" i="24" a="1"/>
  <c r="Z177" i="24" a="1"/>
  <c r="Z181" i="24" a="1"/>
  <c r="Z183" i="24" a="1"/>
  <c r="K127" i="24" a="1"/>
  <c r="K128" i="24" a="1"/>
  <c r="K129" i="24" a="1"/>
  <c r="K130" i="24" a="1"/>
  <c r="K132" i="24" a="1"/>
  <c r="K133" i="24" a="1"/>
  <c r="K134" i="24" a="1"/>
  <c r="K135" i="24" a="1"/>
  <c r="K137" i="24" a="1"/>
  <c r="K139" i="24" a="1"/>
  <c r="K140" i="24" a="1"/>
  <c r="K141" i="24" a="1"/>
  <c r="K142" i="24" a="1"/>
  <c r="K143" i="24" a="1"/>
  <c r="K144" i="24" a="1"/>
  <c r="K147" i="24" a="1"/>
  <c r="K150" i="24" a="1"/>
  <c r="K153" i="24" a="1"/>
  <c r="K159" i="24" a="1"/>
  <c r="K162" i="24" a="1"/>
  <c r="K167" i="24" a="1"/>
  <c r="K172" i="24" a="1"/>
  <c r="K176" i="24" a="1"/>
  <c r="K184" i="24" a="1"/>
  <c r="K131" i="24" a="1"/>
  <c r="K146" i="24" a="1"/>
  <c r="K152" i="24" a="1"/>
  <c r="K156" i="24" a="1"/>
  <c r="K164" i="24" a="1"/>
  <c r="K166" i="24" a="1"/>
  <c r="K170" i="24" a="1"/>
  <c r="K175" i="24" a="1"/>
  <c r="K179" i="24" a="1"/>
  <c r="K182" i="24" a="1"/>
  <c r="K136" i="24" a="1"/>
  <c r="K145" i="24" a="1"/>
  <c r="K149" i="24" a="1"/>
  <c r="K151" i="24" a="1"/>
  <c r="K155" i="24" a="1"/>
  <c r="K157" i="24" a="1"/>
  <c r="K160" i="24" a="1"/>
  <c r="K163" i="24" a="1"/>
  <c r="K169" i="24" a="1"/>
  <c r="K173" i="24" a="1"/>
  <c r="K178" i="24" a="1"/>
  <c r="K181" i="24" a="1"/>
  <c r="K185" i="24" a="1"/>
  <c r="K138" i="24" a="1"/>
  <c r="K148" i="24" a="1"/>
  <c r="K154" i="24" a="1"/>
  <c r="K158" i="24" a="1"/>
  <c r="K161" i="24" a="1"/>
  <c r="K165" i="24" a="1"/>
  <c r="K168" i="24" a="1"/>
  <c r="K171" i="24" a="1"/>
  <c r="K174" i="24" a="1"/>
  <c r="K177" i="24" a="1"/>
  <c r="K180" i="24" a="1"/>
  <c r="K183" i="24" a="1"/>
  <c r="AN57" i="24" a="1"/>
  <c r="AN55" i="24" a="1"/>
  <c r="AN59" i="24" a="1"/>
  <c r="AN60" i="24" a="1"/>
  <c r="AN61" i="24" a="1"/>
  <c r="AN62" i="24" a="1"/>
  <c r="AN63" i="24" a="1"/>
  <c r="AN64" i="24" a="1"/>
  <c r="AN65" i="24" a="1"/>
  <c r="AN66" i="24" a="1"/>
  <c r="AN67" i="24" a="1"/>
  <c r="AN68" i="24" a="1"/>
  <c r="AN69" i="24" a="1"/>
  <c r="AN70" i="24" a="1"/>
  <c r="AN71" i="24" a="1"/>
  <c r="AN72" i="24" a="1"/>
  <c r="AN73" i="24" a="1"/>
  <c r="AN74" i="24" a="1"/>
  <c r="AN75" i="24" a="1"/>
  <c r="AN76" i="24" a="1"/>
  <c r="AN77" i="24" a="1"/>
  <c r="AN78" i="24" a="1"/>
  <c r="AN79" i="24" a="1"/>
  <c r="AN80" i="24" a="1"/>
  <c r="AN81" i="24" a="1"/>
  <c r="AN82" i="24" a="1"/>
  <c r="AN83" i="24" a="1"/>
  <c r="AN84" i="24" a="1"/>
  <c r="AN85" i="24" a="1"/>
  <c r="AN86" i="24" a="1"/>
  <c r="AN87" i="24" a="1"/>
  <c r="AN88" i="24" a="1"/>
  <c r="AN89" i="24" a="1"/>
  <c r="AN90" i="24" a="1"/>
  <c r="AN91" i="24" a="1"/>
  <c r="AN92" i="24" a="1"/>
  <c r="AN93" i="24" a="1"/>
  <c r="AN94" i="24" a="1"/>
  <c r="AN95" i="24" a="1"/>
  <c r="AN96" i="24" a="1"/>
  <c r="AN97" i="24" a="1"/>
  <c r="AN98" i="24" a="1"/>
  <c r="AN99" i="24" a="1"/>
  <c r="AN100" i="24" a="1"/>
  <c r="AN101" i="24" a="1"/>
  <c r="AN102" i="24" a="1"/>
  <c r="AN103" i="24" a="1"/>
  <c r="AN104" i="24" a="1"/>
  <c r="AN105" i="24" a="1"/>
  <c r="AN106" i="24" a="1"/>
  <c r="AN107" i="24" a="1"/>
  <c r="AN56" i="24" a="1"/>
  <c r="AN58" i="24" a="1"/>
  <c r="AN108" i="24" a="1"/>
  <c r="AN109" i="24" a="1"/>
  <c r="AN110" i="24" a="1"/>
  <c r="AN111" i="24" a="1"/>
  <c r="AN112" i="24" a="1"/>
  <c r="AN113" i="24" a="1"/>
  <c r="AN114" i="24" a="1"/>
  <c r="AN115" i="24" a="1"/>
  <c r="AN116" i="24" a="1"/>
  <c r="AN117" i="24" a="1"/>
  <c r="AN118" i="24" a="1"/>
  <c r="AN119" i="24" a="1"/>
  <c r="AN120" i="24" a="1"/>
  <c r="AN121" i="24" a="1"/>
  <c r="AN122" i="24" a="1"/>
  <c r="AN123" i="24" a="1"/>
  <c r="AN124" i="24" a="1"/>
  <c r="AN125" i="24" a="1"/>
  <c r="AN126" i="24" a="1"/>
  <c r="AN8" i="24" a="1"/>
  <c r="AN12" i="24" a="1"/>
  <c r="AN16" i="24" a="1"/>
  <c r="AN20" i="24" a="1"/>
  <c r="AN24" i="24" a="1"/>
  <c r="AN28" i="24" a="1"/>
  <c r="AN32" i="24" a="1"/>
  <c r="AN36" i="24" a="1"/>
  <c r="AN40" i="24" a="1"/>
  <c r="AN44" i="24" a="1"/>
  <c r="AN48" i="24" a="1"/>
  <c r="AN52" i="24" a="1"/>
  <c r="AN11" i="24" a="1"/>
  <c r="AN23" i="24" a="1"/>
  <c r="AN27" i="24" a="1"/>
  <c r="AN35" i="24" a="1"/>
  <c r="AN47" i="24" a="1"/>
  <c r="AN9" i="24" a="1"/>
  <c r="AN13" i="24" a="1"/>
  <c r="AN17" i="24" a="1"/>
  <c r="AN21" i="24" a="1"/>
  <c r="AN25" i="24" a="1"/>
  <c r="AN29" i="24" a="1"/>
  <c r="AN33" i="24" a="1"/>
  <c r="AN37" i="24" a="1"/>
  <c r="AN41" i="24" a="1"/>
  <c r="AN45" i="24" a="1"/>
  <c r="AN49" i="24" a="1"/>
  <c r="AN53" i="24" a="1"/>
  <c r="AN15" i="24" a="1"/>
  <c r="AN19" i="24" a="1"/>
  <c r="AN31" i="24" a="1"/>
  <c r="AN39" i="24" a="1"/>
  <c r="AN51" i="24" a="1"/>
  <c r="AN10" i="24" a="1"/>
  <c r="AN14" i="24" a="1"/>
  <c r="AN18" i="24" a="1"/>
  <c r="AN22" i="24" a="1"/>
  <c r="AN26" i="24" a="1"/>
  <c r="AN30" i="24" a="1"/>
  <c r="AN34" i="24" a="1"/>
  <c r="AN38" i="24" a="1"/>
  <c r="AN42" i="24" a="1"/>
  <c r="AN46" i="24" a="1"/>
  <c r="AN50" i="24" a="1"/>
  <c r="AN54" i="24" a="1"/>
  <c r="AN43" i="24" a="1"/>
  <c r="A9" i="24" a="1"/>
  <c r="A13" i="24" a="1"/>
  <c r="A17" i="24" a="1"/>
  <c r="A21" i="24" a="1"/>
  <c r="A25" i="24" a="1"/>
  <c r="A14" i="24" a="1"/>
  <c r="A22" i="24" a="1"/>
  <c r="A10" i="24" a="1"/>
  <c r="A18" i="24" a="1"/>
  <c r="A11" i="24" a="1"/>
  <c r="A15" i="24" a="1"/>
  <c r="A19" i="24" a="1"/>
  <c r="A23" i="24" a="1"/>
  <c r="A12" i="24" a="1"/>
  <c r="A16" i="24" a="1"/>
  <c r="A20" i="24" a="1"/>
  <c r="A24" i="24" a="1"/>
  <c r="BP8" i="33"/>
  <c r="BC8" i="33"/>
  <c r="BB12" i="33" a="1"/>
  <c r="BB11" i="33" a="1"/>
  <c r="BH8" i="33"/>
  <c r="BB20" i="33" a="1"/>
  <c r="BI8" i="33"/>
  <c r="BB19" i="33" a="1"/>
  <c r="BB18" i="33" a="1"/>
  <c r="BJ8" i="33"/>
  <c r="BB17" i="33" a="1"/>
  <c r="BK8" i="33"/>
  <c r="BB10" i="33" a="1"/>
  <c r="BB16" i="33" a="1"/>
  <c r="BL8" i="33"/>
  <c r="BB23" i="33" a="1"/>
  <c r="BB15" i="33" a="1"/>
  <c r="BE8" i="33"/>
  <c r="BB22" i="33" a="1"/>
  <c r="BB14" i="33" a="1"/>
  <c r="BF8" i="33"/>
  <c r="BB21" i="33" a="1"/>
  <c r="BB13" i="33" a="1"/>
  <c r="BG8" i="33"/>
  <c r="BU8" i="33"/>
  <c r="BV8" i="33"/>
  <c r="BW8" i="33"/>
  <c r="BX8" i="33"/>
  <c r="BQ8" i="33"/>
  <c r="BY8" i="33"/>
  <c r="BR8" i="33"/>
  <c r="BZ8" i="33"/>
  <c r="BS8" i="33"/>
  <c r="BT8" i="33"/>
  <c r="BM8" i="33"/>
  <c r="D10" i="47"/>
  <c r="D13" i="47"/>
  <c r="K6" i="47"/>
  <c r="F6" i="47"/>
  <c r="G6" i="47"/>
  <c r="H6" i="47"/>
  <c r="I6" i="47"/>
  <c r="J6" i="47"/>
  <c r="D6" i="47"/>
  <c r="L6" i="47"/>
  <c r="E6" i="47"/>
  <c r="M6" i="47"/>
  <c r="Q7" i="26" a="1"/>
  <c r="C7" i="26" a="1"/>
  <c r="A26" i="24" a="1"/>
  <c r="AE6" i="26"/>
  <c r="AF6" i="26"/>
  <c r="AN6" i="26"/>
  <c r="AH6" i="26"/>
  <c r="AG6" i="26"/>
  <c r="AI6" i="26"/>
  <c r="AJ6" i="26"/>
  <c r="AK6" i="26"/>
  <c r="AL6" i="26"/>
  <c r="AM6" i="26"/>
  <c r="D14" i="47" l="1"/>
  <c r="P27" i="26" a="1"/>
  <c r="P35" i="26" a="1"/>
  <c r="P43" i="26" a="1"/>
  <c r="P51" i="26" a="1"/>
  <c r="P59" i="26" a="1"/>
  <c r="P67" i="26" a="1"/>
  <c r="P75" i="26" a="1"/>
  <c r="P83" i="26" a="1"/>
  <c r="P91" i="26" a="1"/>
  <c r="P99" i="26" a="1"/>
  <c r="P107" i="26" a="1"/>
  <c r="P115" i="26" a="1"/>
  <c r="P123" i="26" a="1"/>
  <c r="P131" i="26" a="1"/>
  <c r="P139" i="26" a="1"/>
  <c r="P147" i="26" a="1"/>
  <c r="P155" i="26" a="1"/>
  <c r="P163" i="26" a="1"/>
  <c r="P171" i="26" a="1"/>
  <c r="P179" i="26" a="1"/>
  <c r="P187" i="26" a="1"/>
  <c r="P195" i="26" a="1"/>
  <c r="P203" i="26" a="1"/>
  <c r="P28" i="26" a="1"/>
  <c r="P36" i="26" a="1"/>
  <c r="P44" i="26" a="1"/>
  <c r="P52" i="26" a="1"/>
  <c r="P60" i="26" a="1"/>
  <c r="P68" i="26" a="1"/>
  <c r="P76" i="26" a="1"/>
  <c r="P84" i="26" a="1"/>
  <c r="P92" i="26" a="1"/>
  <c r="P100" i="26" a="1"/>
  <c r="P108" i="26" a="1"/>
  <c r="P116" i="26" a="1"/>
  <c r="P124" i="26" a="1"/>
  <c r="P132" i="26" a="1"/>
  <c r="P140" i="26" a="1"/>
  <c r="P148" i="26" a="1"/>
  <c r="P156" i="26" a="1"/>
  <c r="P164" i="26" a="1"/>
  <c r="P172" i="26" a="1"/>
  <c r="P180" i="26" a="1"/>
  <c r="P188" i="26" a="1"/>
  <c r="P196" i="26" a="1"/>
  <c r="P204" i="26" a="1"/>
  <c r="P21" i="26" a="1"/>
  <c r="P29" i="26" a="1"/>
  <c r="P37" i="26" a="1"/>
  <c r="P45" i="26" a="1"/>
  <c r="P53" i="26" a="1"/>
  <c r="P61" i="26" a="1"/>
  <c r="P69" i="26" a="1"/>
  <c r="P77" i="26" a="1"/>
  <c r="P85" i="26" a="1"/>
  <c r="P93" i="26" a="1"/>
  <c r="P101" i="26" a="1"/>
  <c r="P109" i="26" a="1"/>
  <c r="P117" i="26" a="1"/>
  <c r="P125" i="26" a="1"/>
  <c r="P133" i="26" a="1"/>
  <c r="P141" i="26" a="1"/>
  <c r="P149" i="26" a="1"/>
  <c r="P157" i="26" a="1"/>
  <c r="P165" i="26" a="1"/>
  <c r="P173" i="26" a="1"/>
  <c r="P181" i="26" a="1"/>
  <c r="P189" i="26" a="1"/>
  <c r="P197" i="26" a="1"/>
  <c r="P205" i="26" a="1"/>
  <c r="P22" i="26" a="1"/>
  <c r="P30" i="26" a="1"/>
  <c r="P38" i="26" a="1"/>
  <c r="P46" i="26" a="1"/>
  <c r="P54" i="26" a="1"/>
  <c r="P62" i="26" a="1"/>
  <c r="P70" i="26" a="1"/>
  <c r="P78" i="26" a="1"/>
  <c r="P86" i="26" a="1"/>
  <c r="P94" i="26" a="1"/>
  <c r="P102" i="26" a="1"/>
  <c r="P110" i="26" a="1"/>
  <c r="P118" i="26" a="1"/>
  <c r="P126" i="26" a="1"/>
  <c r="P134" i="26" a="1"/>
  <c r="P142" i="26" a="1"/>
  <c r="P150" i="26" a="1"/>
  <c r="P158" i="26" a="1"/>
  <c r="P166" i="26" a="1"/>
  <c r="P174" i="26" a="1"/>
  <c r="P182" i="26" a="1"/>
  <c r="P190" i="26" a="1"/>
  <c r="P198" i="26" a="1"/>
  <c r="P206" i="26" a="1"/>
  <c r="P23" i="26" a="1"/>
  <c r="P31" i="26" a="1"/>
  <c r="P39" i="26" a="1"/>
  <c r="P47" i="26" a="1"/>
  <c r="P55" i="26" a="1"/>
  <c r="P63" i="26" a="1"/>
  <c r="P71" i="26" a="1"/>
  <c r="P79" i="26" a="1"/>
  <c r="P87" i="26" a="1"/>
  <c r="P95" i="26" a="1"/>
  <c r="P103" i="26" a="1"/>
  <c r="P111" i="26" a="1"/>
  <c r="P119" i="26" a="1"/>
  <c r="P127" i="26" a="1"/>
  <c r="P135" i="26" a="1"/>
  <c r="P143" i="26" a="1"/>
  <c r="P151" i="26" a="1"/>
  <c r="P159" i="26" a="1"/>
  <c r="P167" i="26" a="1"/>
  <c r="P175" i="26" a="1"/>
  <c r="P183" i="26" a="1"/>
  <c r="P191" i="26" a="1"/>
  <c r="P199" i="26" a="1"/>
  <c r="P24" i="26" a="1"/>
  <c r="P32" i="26" a="1"/>
  <c r="P40" i="26" a="1"/>
  <c r="P48" i="26" a="1"/>
  <c r="P56" i="26" a="1"/>
  <c r="P64" i="26" a="1"/>
  <c r="P72" i="26" a="1"/>
  <c r="P80" i="26" a="1"/>
  <c r="P88" i="26" a="1"/>
  <c r="P96" i="26" a="1"/>
  <c r="P104" i="26" a="1"/>
  <c r="P112" i="26" a="1"/>
  <c r="P120" i="26" a="1"/>
  <c r="P128" i="26" a="1"/>
  <c r="P136" i="26" a="1"/>
  <c r="P144" i="26" a="1"/>
  <c r="P152" i="26" a="1"/>
  <c r="P160" i="26" a="1"/>
  <c r="P168" i="26" a="1"/>
  <c r="P176" i="26" a="1"/>
  <c r="P184" i="26" a="1"/>
  <c r="P192" i="26" a="1"/>
  <c r="P200" i="26" a="1"/>
  <c r="P25" i="26" a="1"/>
  <c r="P33" i="26" a="1"/>
  <c r="P41" i="26" a="1"/>
  <c r="P49" i="26" a="1"/>
  <c r="P57" i="26" a="1"/>
  <c r="P65" i="26" a="1"/>
  <c r="P73" i="26" a="1"/>
  <c r="P81" i="26" a="1"/>
  <c r="P89" i="26" a="1"/>
  <c r="P97" i="26" a="1"/>
  <c r="P105" i="26" a="1"/>
  <c r="P113" i="26" a="1"/>
  <c r="P121" i="26" a="1"/>
  <c r="P129" i="26" a="1"/>
  <c r="P137" i="26" a="1"/>
  <c r="P145" i="26" a="1"/>
  <c r="P153" i="26" a="1"/>
  <c r="P161" i="26" a="1"/>
  <c r="P169" i="26" a="1"/>
  <c r="P177" i="26" a="1"/>
  <c r="P185" i="26" a="1"/>
  <c r="P193" i="26" a="1"/>
  <c r="P201" i="26" a="1"/>
  <c r="P26" i="26" a="1"/>
  <c r="P34" i="26" a="1"/>
  <c r="P42" i="26" a="1"/>
  <c r="P50" i="26" a="1"/>
  <c r="P58" i="26" a="1"/>
  <c r="P66" i="26" a="1"/>
  <c r="P74" i="26" a="1"/>
  <c r="P82" i="26" a="1"/>
  <c r="P90" i="26" a="1"/>
  <c r="P98" i="26" a="1"/>
  <c r="P106" i="26" a="1"/>
  <c r="P114" i="26" a="1"/>
  <c r="P122" i="26" a="1"/>
  <c r="P130" i="26" a="1"/>
  <c r="P138" i="26" a="1"/>
  <c r="P146" i="26" a="1"/>
  <c r="P154" i="26" a="1"/>
  <c r="P162" i="26" a="1"/>
  <c r="P170" i="26" a="1"/>
  <c r="P178" i="26" a="1"/>
  <c r="P186" i="26" a="1"/>
  <c r="P194" i="26" a="1"/>
  <c r="P202" i="26" a="1"/>
  <c r="R6" i="26"/>
  <c r="P19" i="26" a="1"/>
  <c r="P20" i="26" a="1"/>
  <c r="P18" i="26" a="1"/>
  <c r="M6" i="26"/>
  <c r="F6" i="26"/>
  <c r="H6" i="26"/>
  <c r="E6" i="26"/>
  <c r="L6" i="26"/>
  <c r="I6" i="26"/>
  <c r="J6" i="26"/>
  <c r="D6" i="26"/>
  <c r="G6" i="26"/>
  <c r="K6" i="26"/>
  <c r="U6" i="26"/>
  <c r="S6" i="26"/>
  <c r="T6" i="26"/>
  <c r="X6" i="26"/>
  <c r="Z6" i="26"/>
  <c r="W6" i="26"/>
  <c r="V6" i="26"/>
  <c r="Y6" i="26"/>
  <c r="AA6" i="26"/>
  <c r="P9" i="26" a="1"/>
  <c r="P17" i="26" a="1"/>
  <c r="P10" i="26" a="1"/>
  <c r="P8" i="26" a="1"/>
  <c r="P11" i="26" a="1"/>
  <c r="P12" i="26" a="1"/>
  <c r="P16" i="26" a="1"/>
  <c r="P13" i="26" a="1"/>
  <c r="P14" i="26" a="1"/>
  <c r="P15" i="26" a="1"/>
  <c r="B24" i="26" a="1"/>
  <c r="B21" i="26" a="1"/>
  <c r="B23" i="26" a="1"/>
  <c r="B19" i="26" a="1"/>
  <c r="B8" i="26" a="1"/>
  <c r="B10" i="26" a="1"/>
  <c r="B9" i="26" a="1"/>
  <c r="B15" i="26" a="1"/>
  <c r="B18" i="26" a="1"/>
  <c r="B13" i="26" a="1"/>
  <c r="B14" i="26" a="1"/>
  <c r="B20" i="26" a="1"/>
  <c r="B25" i="26" a="1"/>
  <c r="B22" i="26" a="1"/>
  <c r="B12" i="26" a="1"/>
  <c r="B17" i="26" a="1"/>
  <c r="B16" i="26" a="1"/>
  <c r="B11" i="26" a="1"/>
  <c r="M162" i="30"/>
  <c r="L162" i="30"/>
  <c r="K162" i="30"/>
  <c r="J162" i="30"/>
  <c r="I162" i="30"/>
  <c r="H162" i="30"/>
  <c r="G162" i="30"/>
  <c r="F162" i="30"/>
  <c r="E162" i="30"/>
  <c r="D162" i="30"/>
  <c r="C162" i="30"/>
  <c r="B162" i="30" s="1" a="1"/>
  <c r="M161" i="30"/>
  <c r="L161" i="30"/>
  <c r="K161" i="30"/>
  <c r="J161" i="30"/>
  <c r="I161" i="30"/>
  <c r="H161" i="30"/>
  <c r="G161" i="30"/>
  <c r="F161" i="30"/>
  <c r="E161" i="30"/>
  <c r="D161" i="30"/>
  <c r="C161" i="30"/>
  <c r="B161" i="30" s="1" a="1"/>
  <c r="M160" i="30"/>
  <c r="L160" i="30"/>
  <c r="K160" i="30"/>
  <c r="J160" i="30"/>
  <c r="I160" i="30"/>
  <c r="H160" i="30"/>
  <c r="G160" i="30"/>
  <c r="F160" i="30"/>
  <c r="E160" i="30"/>
  <c r="D160" i="30"/>
  <c r="C160" i="30"/>
  <c r="B160" i="30" s="1" a="1"/>
  <c r="M159" i="30"/>
  <c r="L159" i="30"/>
  <c r="K159" i="30"/>
  <c r="J159" i="30"/>
  <c r="I159" i="30"/>
  <c r="H159" i="30"/>
  <c r="G159" i="30"/>
  <c r="F159" i="30"/>
  <c r="E159" i="30"/>
  <c r="D159" i="30"/>
  <c r="C159" i="30"/>
  <c r="B159" i="30" s="1" a="1"/>
  <c r="M158" i="30"/>
  <c r="L158" i="30"/>
  <c r="K158" i="30"/>
  <c r="J158" i="30"/>
  <c r="I158" i="30"/>
  <c r="H158" i="30"/>
  <c r="G158" i="30"/>
  <c r="F158" i="30"/>
  <c r="E158" i="30"/>
  <c r="D158" i="30"/>
  <c r="C158" i="30"/>
  <c r="B158" i="30" s="1" a="1"/>
  <c r="M157" i="30"/>
  <c r="L157" i="30"/>
  <c r="K157" i="30"/>
  <c r="J157" i="30"/>
  <c r="I157" i="30"/>
  <c r="H157" i="30"/>
  <c r="G157" i="30"/>
  <c r="F157" i="30"/>
  <c r="E157" i="30"/>
  <c r="D157" i="30"/>
  <c r="C157" i="30"/>
  <c r="B157" i="30" s="1" a="1"/>
  <c r="M156" i="30"/>
  <c r="L156" i="30"/>
  <c r="K156" i="30"/>
  <c r="J156" i="30"/>
  <c r="I156" i="30"/>
  <c r="H156" i="30"/>
  <c r="G156" i="30"/>
  <c r="F156" i="30"/>
  <c r="E156" i="30"/>
  <c r="D156" i="30"/>
  <c r="C156" i="30"/>
  <c r="B156" i="30" s="1" a="1"/>
  <c r="M155" i="30"/>
  <c r="L155" i="30"/>
  <c r="K155" i="30"/>
  <c r="J155" i="30"/>
  <c r="I155" i="30"/>
  <c r="H155" i="30"/>
  <c r="G155" i="30"/>
  <c r="F155" i="30"/>
  <c r="E155" i="30"/>
  <c r="D155" i="30"/>
  <c r="C155" i="30"/>
  <c r="B155" i="30" s="1" a="1"/>
  <c r="M154" i="30"/>
  <c r="L154" i="30"/>
  <c r="K154" i="30"/>
  <c r="J154" i="30"/>
  <c r="I154" i="30"/>
  <c r="H154" i="30"/>
  <c r="G154" i="30"/>
  <c r="F154" i="30"/>
  <c r="E154" i="30"/>
  <c r="D154" i="30"/>
  <c r="C154" i="30"/>
  <c r="B154" i="30" s="1" a="1"/>
  <c r="M153" i="30"/>
  <c r="L153" i="30"/>
  <c r="K153" i="30"/>
  <c r="J153" i="30"/>
  <c r="I153" i="30"/>
  <c r="H153" i="30"/>
  <c r="G153" i="30"/>
  <c r="F153" i="30"/>
  <c r="E153" i="30"/>
  <c r="D153" i="30"/>
  <c r="C153" i="30"/>
  <c r="B153" i="30" s="1" a="1"/>
  <c r="M152" i="30"/>
  <c r="L152" i="30"/>
  <c r="K152" i="30"/>
  <c r="J152" i="30"/>
  <c r="I152" i="30"/>
  <c r="H152" i="30"/>
  <c r="G152" i="30"/>
  <c r="F152" i="30"/>
  <c r="E152" i="30"/>
  <c r="D152" i="30"/>
  <c r="C152" i="30"/>
  <c r="B152" i="30" s="1" a="1"/>
  <c r="M151" i="30"/>
  <c r="L151" i="30"/>
  <c r="K151" i="30"/>
  <c r="J151" i="30"/>
  <c r="I151" i="30"/>
  <c r="H151" i="30"/>
  <c r="G151" i="30"/>
  <c r="F151" i="30"/>
  <c r="E151" i="30"/>
  <c r="D151" i="30"/>
  <c r="C151" i="30"/>
  <c r="B151" i="30" s="1" a="1"/>
  <c r="M150" i="30"/>
  <c r="L150" i="30"/>
  <c r="K150" i="30"/>
  <c r="J150" i="30"/>
  <c r="I150" i="30"/>
  <c r="H150" i="30"/>
  <c r="G150" i="30"/>
  <c r="F150" i="30"/>
  <c r="E150" i="30"/>
  <c r="D150" i="30"/>
  <c r="C150" i="30"/>
  <c r="B150" i="30" s="1" a="1"/>
  <c r="M149" i="30"/>
  <c r="L149" i="30"/>
  <c r="K149" i="30"/>
  <c r="J149" i="30"/>
  <c r="I149" i="30"/>
  <c r="H149" i="30"/>
  <c r="G149" i="30"/>
  <c r="F149" i="30"/>
  <c r="E149" i="30"/>
  <c r="D149" i="30"/>
  <c r="C149" i="30"/>
  <c r="B149" i="30" s="1" a="1"/>
  <c r="M148" i="30"/>
  <c r="L148" i="30"/>
  <c r="K148" i="30"/>
  <c r="J148" i="30"/>
  <c r="I148" i="30"/>
  <c r="H148" i="30"/>
  <c r="G148" i="30"/>
  <c r="F148" i="30"/>
  <c r="E148" i="30"/>
  <c r="D148" i="30"/>
  <c r="C148" i="30"/>
  <c r="B148" i="30" s="1" a="1"/>
  <c r="M147" i="30"/>
  <c r="L147" i="30"/>
  <c r="K147" i="30"/>
  <c r="J147" i="30"/>
  <c r="I147" i="30"/>
  <c r="H147" i="30"/>
  <c r="G147" i="30"/>
  <c r="F147" i="30"/>
  <c r="E147" i="30"/>
  <c r="D147" i="30"/>
  <c r="C147" i="30"/>
  <c r="B147" i="30" s="1" a="1"/>
  <c r="M146" i="30"/>
  <c r="L146" i="30"/>
  <c r="K146" i="30"/>
  <c r="J146" i="30"/>
  <c r="I146" i="30"/>
  <c r="H146" i="30"/>
  <c r="G146" i="30"/>
  <c r="F146" i="30"/>
  <c r="E146" i="30"/>
  <c r="D146" i="30"/>
  <c r="C146" i="30"/>
  <c r="B146" i="30" s="1" a="1"/>
  <c r="M145" i="30"/>
  <c r="L145" i="30"/>
  <c r="K145" i="30"/>
  <c r="J145" i="30"/>
  <c r="I145" i="30"/>
  <c r="H145" i="30"/>
  <c r="G145" i="30"/>
  <c r="F145" i="30"/>
  <c r="E145" i="30"/>
  <c r="D145" i="30"/>
  <c r="C145" i="30"/>
  <c r="B145" i="30" s="1" a="1"/>
  <c r="M144" i="30"/>
  <c r="L144" i="30"/>
  <c r="K144" i="30"/>
  <c r="J144" i="30"/>
  <c r="I144" i="30"/>
  <c r="H144" i="30"/>
  <c r="G144" i="30"/>
  <c r="F144" i="30"/>
  <c r="E144" i="30"/>
  <c r="D144" i="30"/>
  <c r="C144" i="30"/>
  <c r="B144" i="30" s="1" a="1"/>
  <c r="M143" i="30"/>
  <c r="L143" i="30"/>
  <c r="K143" i="30"/>
  <c r="J143" i="30"/>
  <c r="I143" i="30"/>
  <c r="H143" i="30"/>
  <c r="G143" i="30"/>
  <c r="F143" i="30"/>
  <c r="E143" i="30"/>
  <c r="D143" i="30"/>
  <c r="C143" i="30"/>
  <c r="B143" i="30" s="1" a="1"/>
  <c r="M142" i="30"/>
  <c r="L142" i="30"/>
  <c r="K142" i="30"/>
  <c r="J142" i="30"/>
  <c r="I142" i="30"/>
  <c r="H142" i="30"/>
  <c r="G142" i="30"/>
  <c r="F142" i="30"/>
  <c r="E142" i="30"/>
  <c r="D142" i="30"/>
  <c r="C142" i="30"/>
  <c r="B142" i="30" s="1" a="1"/>
  <c r="M141" i="30"/>
  <c r="L141" i="30"/>
  <c r="K141" i="30"/>
  <c r="J141" i="30"/>
  <c r="I141" i="30"/>
  <c r="H141" i="30"/>
  <c r="G141" i="30"/>
  <c r="F141" i="30"/>
  <c r="E141" i="30"/>
  <c r="D141" i="30"/>
  <c r="C141" i="30"/>
  <c r="B141" i="30" s="1" a="1"/>
  <c r="M140" i="30"/>
  <c r="L140" i="30"/>
  <c r="K140" i="30"/>
  <c r="J140" i="30"/>
  <c r="I140" i="30"/>
  <c r="H140" i="30"/>
  <c r="G140" i="30"/>
  <c r="F140" i="30"/>
  <c r="E140" i="30"/>
  <c r="D140" i="30"/>
  <c r="C140" i="30"/>
  <c r="B140" i="30" s="1" a="1"/>
  <c r="M139" i="30"/>
  <c r="L139" i="30"/>
  <c r="K139" i="30"/>
  <c r="J139" i="30"/>
  <c r="I139" i="30"/>
  <c r="H139" i="30"/>
  <c r="G139" i="30"/>
  <c r="F139" i="30"/>
  <c r="E139" i="30"/>
  <c r="D139" i="30"/>
  <c r="C139" i="30"/>
  <c r="B139" i="30" s="1" a="1"/>
  <c r="M138" i="30"/>
  <c r="L138" i="30"/>
  <c r="K138" i="30"/>
  <c r="J138" i="30"/>
  <c r="I138" i="30"/>
  <c r="H138" i="30"/>
  <c r="G138" i="30"/>
  <c r="F138" i="30"/>
  <c r="E138" i="30"/>
  <c r="D138" i="30"/>
  <c r="C138" i="30"/>
  <c r="B138" i="30" s="1" a="1"/>
  <c r="M137" i="30"/>
  <c r="L137" i="30"/>
  <c r="K137" i="30"/>
  <c r="J137" i="30"/>
  <c r="I137" i="30"/>
  <c r="H137" i="30"/>
  <c r="G137" i="30"/>
  <c r="F137" i="30"/>
  <c r="E137" i="30"/>
  <c r="D137" i="30"/>
  <c r="C137" i="30"/>
  <c r="B137" i="30" s="1" a="1"/>
  <c r="M136" i="30"/>
  <c r="L136" i="30"/>
  <c r="K136" i="30"/>
  <c r="J136" i="30"/>
  <c r="I136" i="30"/>
  <c r="H136" i="30"/>
  <c r="G136" i="30"/>
  <c r="F136" i="30"/>
  <c r="E136" i="30"/>
  <c r="D136" i="30"/>
  <c r="C136" i="30"/>
  <c r="B136" i="30" s="1" a="1"/>
  <c r="M135" i="30"/>
  <c r="L135" i="30"/>
  <c r="K135" i="30"/>
  <c r="J135" i="30"/>
  <c r="I135" i="30"/>
  <c r="H135" i="30"/>
  <c r="G135" i="30"/>
  <c r="F135" i="30"/>
  <c r="E135" i="30"/>
  <c r="D135" i="30"/>
  <c r="C135" i="30"/>
  <c r="B135" i="30" s="1" a="1"/>
  <c r="M134" i="30"/>
  <c r="L134" i="30"/>
  <c r="K134" i="30"/>
  <c r="J134" i="30"/>
  <c r="I134" i="30"/>
  <c r="H134" i="30"/>
  <c r="G134" i="30"/>
  <c r="F134" i="30"/>
  <c r="E134" i="30"/>
  <c r="D134" i="30"/>
  <c r="C134" i="30"/>
  <c r="B134" i="30" s="1" a="1"/>
  <c r="M133" i="30"/>
  <c r="L133" i="30"/>
  <c r="K133" i="30"/>
  <c r="J133" i="30"/>
  <c r="I133" i="30"/>
  <c r="H133" i="30"/>
  <c r="G133" i="30"/>
  <c r="F133" i="30"/>
  <c r="E133" i="30"/>
  <c r="D133" i="30"/>
  <c r="C133" i="30"/>
  <c r="B133" i="30" s="1" a="1"/>
  <c r="M132" i="30"/>
  <c r="L132" i="30"/>
  <c r="K132" i="30"/>
  <c r="J132" i="30"/>
  <c r="I132" i="30"/>
  <c r="H132" i="30"/>
  <c r="G132" i="30"/>
  <c r="F132" i="30"/>
  <c r="E132" i="30"/>
  <c r="D132" i="30"/>
  <c r="C132" i="30"/>
  <c r="B132" i="30" s="1" a="1"/>
  <c r="M131" i="30"/>
  <c r="L131" i="30"/>
  <c r="K131" i="30"/>
  <c r="J131" i="30"/>
  <c r="I131" i="30"/>
  <c r="H131" i="30"/>
  <c r="G131" i="30"/>
  <c r="F131" i="30"/>
  <c r="E131" i="30"/>
  <c r="D131" i="30"/>
  <c r="C131" i="30"/>
  <c r="B131" i="30" s="1" a="1"/>
  <c r="M130" i="30"/>
  <c r="L130" i="30"/>
  <c r="K130" i="30"/>
  <c r="J130" i="30"/>
  <c r="I130" i="30"/>
  <c r="H130" i="30"/>
  <c r="G130" i="30"/>
  <c r="F130" i="30"/>
  <c r="E130" i="30"/>
  <c r="D130" i="30"/>
  <c r="C130" i="30"/>
  <c r="B130" i="30" s="1" a="1"/>
  <c r="M129" i="30"/>
  <c r="L129" i="30"/>
  <c r="K129" i="30"/>
  <c r="J129" i="30"/>
  <c r="I129" i="30"/>
  <c r="H129" i="30"/>
  <c r="G129" i="30"/>
  <c r="F129" i="30"/>
  <c r="E129" i="30"/>
  <c r="D129" i="30"/>
  <c r="C129" i="30"/>
  <c r="B129" i="30" s="1" a="1"/>
  <c r="M128" i="30"/>
  <c r="L128" i="30"/>
  <c r="K128" i="30"/>
  <c r="J128" i="30"/>
  <c r="I128" i="30"/>
  <c r="H128" i="30"/>
  <c r="G128" i="30"/>
  <c r="F128" i="30"/>
  <c r="E128" i="30"/>
  <c r="D128" i="30"/>
  <c r="C128" i="30"/>
  <c r="B128" i="30" s="1" a="1"/>
  <c r="M127" i="30"/>
  <c r="L127" i="30"/>
  <c r="K127" i="30"/>
  <c r="J127" i="30"/>
  <c r="I127" i="30"/>
  <c r="H127" i="30"/>
  <c r="G127" i="30"/>
  <c r="F127" i="30"/>
  <c r="E127" i="30"/>
  <c r="D127" i="30"/>
  <c r="C127" i="30"/>
  <c r="B127" i="30" s="1" a="1"/>
  <c r="M126" i="30"/>
  <c r="L126" i="30"/>
  <c r="K126" i="30"/>
  <c r="J126" i="30"/>
  <c r="I126" i="30"/>
  <c r="H126" i="30"/>
  <c r="G126" i="30"/>
  <c r="F126" i="30"/>
  <c r="E126" i="30"/>
  <c r="D126" i="30"/>
  <c r="C126" i="30"/>
  <c r="B126" i="30" s="1" a="1"/>
  <c r="M125" i="30"/>
  <c r="L125" i="30"/>
  <c r="K125" i="30"/>
  <c r="J125" i="30"/>
  <c r="I125" i="30"/>
  <c r="H125" i="30"/>
  <c r="G125" i="30"/>
  <c r="F125" i="30"/>
  <c r="E125" i="30"/>
  <c r="D125" i="30"/>
  <c r="C125" i="30"/>
  <c r="B125" i="30" s="1" a="1"/>
  <c r="M124" i="30"/>
  <c r="L124" i="30"/>
  <c r="K124" i="30"/>
  <c r="J124" i="30"/>
  <c r="I124" i="30"/>
  <c r="H124" i="30"/>
  <c r="G124" i="30"/>
  <c r="F124" i="30"/>
  <c r="E124" i="30"/>
  <c r="D124" i="30"/>
  <c r="C124" i="30"/>
  <c r="B124" i="30" s="1" a="1"/>
  <c r="M123" i="30"/>
  <c r="L123" i="30"/>
  <c r="K123" i="30"/>
  <c r="J123" i="30"/>
  <c r="I123" i="30"/>
  <c r="H123" i="30"/>
  <c r="G123" i="30"/>
  <c r="F123" i="30"/>
  <c r="E123" i="30"/>
  <c r="D123" i="30"/>
  <c r="C123" i="30"/>
  <c r="B123" i="30" s="1" a="1"/>
  <c r="M122" i="30"/>
  <c r="L122" i="30"/>
  <c r="K122" i="30"/>
  <c r="J122" i="30"/>
  <c r="I122" i="30"/>
  <c r="H122" i="30"/>
  <c r="G122" i="30"/>
  <c r="F122" i="30"/>
  <c r="E122" i="30"/>
  <c r="D122" i="30"/>
  <c r="C122" i="30"/>
  <c r="B122" i="30" s="1" a="1"/>
  <c r="M121" i="30"/>
  <c r="L121" i="30"/>
  <c r="K121" i="30"/>
  <c r="J121" i="30"/>
  <c r="I121" i="30"/>
  <c r="H121" i="30"/>
  <c r="G121" i="30"/>
  <c r="F121" i="30"/>
  <c r="E121" i="30"/>
  <c r="D121" i="30"/>
  <c r="C121" i="30"/>
  <c r="B121" i="30" s="1" a="1"/>
  <c r="M120" i="30"/>
  <c r="L120" i="30"/>
  <c r="K120" i="30"/>
  <c r="J120" i="30"/>
  <c r="I120" i="30"/>
  <c r="H120" i="30"/>
  <c r="G120" i="30"/>
  <c r="F120" i="30"/>
  <c r="E120" i="30"/>
  <c r="D120" i="30"/>
  <c r="C120" i="30"/>
  <c r="B120" i="30" s="1" a="1"/>
  <c r="M119" i="30"/>
  <c r="L119" i="30"/>
  <c r="K119" i="30"/>
  <c r="J119" i="30"/>
  <c r="I119" i="30"/>
  <c r="H119" i="30"/>
  <c r="G119" i="30"/>
  <c r="F119" i="30"/>
  <c r="E119" i="30"/>
  <c r="D119" i="30"/>
  <c r="C119" i="30"/>
  <c r="B119" i="30" s="1" a="1"/>
  <c r="M118" i="30"/>
  <c r="L118" i="30"/>
  <c r="K118" i="30"/>
  <c r="J118" i="30"/>
  <c r="I118" i="30"/>
  <c r="H118" i="30"/>
  <c r="G118" i="30"/>
  <c r="F118" i="30"/>
  <c r="E118" i="30"/>
  <c r="D118" i="30"/>
  <c r="C118" i="30"/>
  <c r="B118" i="30" s="1" a="1"/>
  <c r="M117" i="30"/>
  <c r="L117" i="30"/>
  <c r="K117" i="30"/>
  <c r="J117" i="30"/>
  <c r="I117" i="30"/>
  <c r="H117" i="30"/>
  <c r="G117" i="30"/>
  <c r="F117" i="30"/>
  <c r="E117" i="30"/>
  <c r="D117" i="30"/>
  <c r="C117" i="30"/>
  <c r="B117" i="30" s="1" a="1"/>
  <c r="M116" i="30"/>
  <c r="L116" i="30"/>
  <c r="K116" i="30"/>
  <c r="J116" i="30"/>
  <c r="I116" i="30"/>
  <c r="H116" i="30"/>
  <c r="G116" i="30"/>
  <c r="F116" i="30"/>
  <c r="E116" i="30"/>
  <c r="D116" i="30"/>
  <c r="C116" i="30"/>
  <c r="B116" i="30" s="1" a="1"/>
  <c r="M115" i="30"/>
  <c r="L115" i="30"/>
  <c r="K115" i="30"/>
  <c r="J115" i="30"/>
  <c r="I115" i="30"/>
  <c r="H115" i="30"/>
  <c r="G115" i="30"/>
  <c r="F115" i="30"/>
  <c r="E115" i="30"/>
  <c r="D115" i="30"/>
  <c r="C115" i="30"/>
  <c r="B115" i="30" s="1" a="1"/>
  <c r="M114" i="30"/>
  <c r="L114" i="30"/>
  <c r="K114" i="30"/>
  <c r="J114" i="30"/>
  <c r="I114" i="30"/>
  <c r="H114" i="30"/>
  <c r="G114" i="30"/>
  <c r="F114" i="30"/>
  <c r="E114" i="30"/>
  <c r="D114" i="30"/>
  <c r="C114" i="30"/>
  <c r="B114" i="30" s="1" a="1"/>
  <c r="M113" i="30"/>
  <c r="L113" i="30"/>
  <c r="K113" i="30"/>
  <c r="J113" i="30"/>
  <c r="I113" i="30"/>
  <c r="H113" i="30"/>
  <c r="G113" i="30"/>
  <c r="F113" i="30"/>
  <c r="E113" i="30"/>
  <c r="D113" i="30"/>
  <c r="C113" i="30"/>
  <c r="B113" i="30" s="1" a="1"/>
  <c r="M112" i="30"/>
  <c r="L112" i="30"/>
  <c r="K112" i="30"/>
  <c r="J112" i="30"/>
  <c r="I112" i="30"/>
  <c r="H112" i="30"/>
  <c r="G112" i="30"/>
  <c r="F112" i="30"/>
  <c r="E112" i="30"/>
  <c r="D112" i="30"/>
  <c r="C112" i="30"/>
  <c r="B112" i="30" s="1" a="1"/>
  <c r="M111" i="30"/>
  <c r="L111" i="30"/>
  <c r="K111" i="30"/>
  <c r="J111" i="30"/>
  <c r="I111" i="30"/>
  <c r="H111" i="30"/>
  <c r="G111" i="30"/>
  <c r="F111" i="30"/>
  <c r="E111" i="30"/>
  <c r="D111" i="30"/>
  <c r="C111" i="30"/>
  <c r="B111" i="30" s="1" a="1"/>
  <c r="M110" i="30"/>
  <c r="L110" i="30"/>
  <c r="K110" i="30"/>
  <c r="J110" i="30"/>
  <c r="I110" i="30"/>
  <c r="H110" i="30"/>
  <c r="G110" i="30"/>
  <c r="F110" i="30"/>
  <c r="E110" i="30"/>
  <c r="D110" i="30"/>
  <c r="C110" i="30"/>
  <c r="B110" i="30" s="1" a="1"/>
  <c r="M109" i="30"/>
  <c r="L109" i="30"/>
  <c r="K109" i="30"/>
  <c r="J109" i="30"/>
  <c r="I109" i="30"/>
  <c r="H109" i="30"/>
  <c r="G109" i="30"/>
  <c r="F109" i="30"/>
  <c r="E109" i="30"/>
  <c r="D109" i="30"/>
  <c r="C109" i="30"/>
  <c r="B109" i="30" s="1" a="1"/>
  <c r="M108" i="30"/>
  <c r="L108" i="30"/>
  <c r="K108" i="30"/>
  <c r="J108" i="30"/>
  <c r="I108" i="30"/>
  <c r="H108" i="30"/>
  <c r="G108" i="30"/>
  <c r="F108" i="30"/>
  <c r="E108" i="30"/>
  <c r="D108" i="30"/>
  <c r="C108" i="30"/>
  <c r="B108" i="30" s="1" a="1"/>
  <c r="M107" i="30"/>
  <c r="L107" i="30"/>
  <c r="K107" i="30"/>
  <c r="J107" i="30"/>
  <c r="I107" i="30"/>
  <c r="H107" i="30"/>
  <c r="G107" i="30"/>
  <c r="F107" i="30"/>
  <c r="E107" i="30"/>
  <c r="D107" i="30"/>
  <c r="C107" i="30"/>
  <c r="B107" i="30" s="1" a="1"/>
  <c r="M106" i="30"/>
  <c r="L106" i="30"/>
  <c r="K106" i="30"/>
  <c r="J106" i="30"/>
  <c r="I106" i="30"/>
  <c r="H106" i="30"/>
  <c r="G106" i="30"/>
  <c r="F106" i="30"/>
  <c r="E106" i="30"/>
  <c r="D106" i="30"/>
  <c r="C106" i="30"/>
  <c r="B106" i="30" s="1" a="1"/>
  <c r="M105" i="30"/>
  <c r="L105" i="30"/>
  <c r="K105" i="30"/>
  <c r="J105" i="30"/>
  <c r="I105" i="30"/>
  <c r="H105" i="30"/>
  <c r="G105" i="30"/>
  <c r="F105" i="30"/>
  <c r="E105" i="30"/>
  <c r="D105" i="30"/>
  <c r="C105" i="30"/>
  <c r="B105" i="30" s="1" a="1"/>
  <c r="M104" i="30"/>
  <c r="L104" i="30"/>
  <c r="K104" i="30"/>
  <c r="J104" i="30"/>
  <c r="I104" i="30"/>
  <c r="H104" i="30"/>
  <c r="G104" i="30"/>
  <c r="F104" i="30"/>
  <c r="E104" i="30"/>
  <c r="D104" i="30"/>
  <c r="C104" i="30"/>
  <c r="B104" i="30" s="1" a="1"/>
  <c r="M103" i="30"/>
  <c r="L103" i="30"/>
  <c r="K103" i="30"/>
  <c r="J103" i="30"/>
  <c r="I103" i="30"/>
  <c r="H103" i="30"/>
  <c r="G103" i="30"/>
  <c r="F103" i="30"/>
  <c r="E103" i="30"/>
  <c r="D103" i="30"/>
  <c r="C103" i="30"/>
  <c r="B103" i="30" s="1" a="1"/>
  <c r="M102" i="30"/>
  <c r="L102" i="30"/>
  <c r="K102" i="30"/>
  <c r="J102" i="30"/>
  <c r="I102" i="30"/>
  <c r="H102" i="30"/>
  <c r="G102" i="30"/>
  <c r="F102" i="30"/>
  <c r="E102" i="30"/>
  <c r="D102" i="30"/>
  <c r="C102" i="30"/>
  <c r="B102" i="30" s="1" a="1"/>
  <c r="M101" i="30"/>
  <c r="L101" i="30"/>
  <c r="K101" i="30"/>
  <c r="J101" i="30"/>
  <c r="I101" i="30"/>
  <c r="H101" i="30"/>
  <c r="G101" i="30"/>
  <c r="F101" i="30"/>
  <c r="E101" i="30"/>
  <c r="D101" i="30"/>
  <c r="C101" i="30"/>
  <c r="B101" i="30" s="1" a="1"/>
  <c r="M100" i="30"/>
  <c r="L100" i="30"/>
  <c r="K100" i="30"/>
  <c r="J100" i="30"/>
  <c r="I100" i="30"/>
  <c r="H100" i="30"/>
  <c r="G100" i="30"/>
  <c r="F100" i="30"/>
  <c r="E100" i="30"/>
  <c r="D100" i="30"/>
  <c r="C100" i="30"/>
  <c r="B100" i="30" s="1" a="1"/>
  <c r="M99" i="30"/>
  <c r="L99" i="30"/>
  <c r="K99" i="30"/>
  <c r="J99" i="30"/>
  <c r="I99" i="30"/>
  <c r="H99" i="30"/>
  <c r="G99" i="30"/>
  <c r="F99" i="30"/>
  <c r="E99" i="30"/>
  <c r="D99" i="30"/>
  <c r="C99" i="30"/>
  <c r="B99" i="30" s="1" a="1"/>
  <c r="M98" i="30"/>
  <c r="L98" i="30"/>
  <c r="K98" i="30"/>
  <c r="J98" i="30"/>
  <c r="I98" i="30"/>
  <c r="H98" i="30"/>
  <c r="G98" i="30"/>
  <c r="F98" i="30"/>
  <c r="E98" i="30"/>
  <c r="D98" i="30"/>
  <c r="C98" i="30"/>
  <c r="B98" i="30" s="1" a="1"/>
  <c r="M97" i="30"/>
  <c r="L97" i="30"/>
  <c r="K97" i="30"/>
  <c r="J97" i="30"/>
  <c r="I97" i="30"/>
  <c r="H97" i="30"/>
  <c r="G97" i="30"/>
  <c r="F97" i="30"/>
  <c r="E97" i="30"/>
  <c r="D97" i="30"/>
  <c r="C97" i="30"/>
  <c r="B97" i="30" s="1" a="1"/>
  <c r="M96" i="30"/>
  <c r="L96" i="30"/>
  <c r="K96" i="30"/>
  <c r="J96" i="30"/>
  <c r="I96" i="30"/>
  <c r="H96" i="30"/>
  <c r="G96" i="30"/>
  <c r="F96" i="30"/>
  <c r="E96" i="30"/>
  <c r="D96" i="30"/>
  <c r="C96" i="30"/>
  <c r="B96" i="30" s="1" a="1"/>
  <c r="M95" i="30"/>
  <c r="L95" i="30"/>
  <c r="K95" i="30"/>
  <c r="J95" i="30"/>
  <c r="I95" i="30"/>
  <c r="H95" i="30"/>
  <c r="G95" i="30"/>
  <c r="F95" i="30"/>
  <c r="E95" i="30"/>
  <c r="D95" i="30"/>
  <c r="C95" i="30"/>
  <c r="B95" i="30" s="1" a="1"/>
  <c r="M94" i="30"/>
  <c r="L94" i="30"/>
  <c r="K94" i="30"/>
  <c r="J94" i="30"/>
  <c r="I94" i="30"/>
  <c r="H94" i="30"/>
  <c r="G94" i="30"/>
  <c r="F94" i="30"/>
  <c r="E94" i="30"/>
  <c r="D94" i="30"/>
  <c r="C94" i="30"/>
  <c r="B94" i="30" s="1" a="1"/>
  <c r="M93" i="30"/>
  <c r="L93" i="30"/>
  <c r="K93" i="30"/>
  <c r="J93" i="30"/>
  <c r="I93" i="30"/>
  <c r="H93" i="30"/>
  <c r="G93" i="30"/>
  <c r="F93" i="30"/>
  <c r="E93" i="30"/>
  <c r="D93" i="30"/>
  <c r="C93" i="30"/>
  <c r="B93" i="30" s="1" a="1"/>
  <c r="M92" i="30"/>
  <c r="L92" i="30"/>
  <c r="K92" i="30"/>
  <c r="J92" i="30"/>
  <c r="I92" i="30"/>
  <c r="H92" i="30"/>
  <c r="G92" i="30"/>
  <c r="F92" i="30"/>
  <c r="E92" i="30"/>
  <c r="D92" i="30"/>
  <c r="C92" i="30"/>
  <c r="B92" i="30" s="1" a="1"/>
  <c r="M91" i="30"/>
  <c r="L91" i="30"/>
  <c r="K91" i="30"/>
  <c r="J91" i="30"/>
  <c r="I91" i="30"/>
  <c r="H91" i="30"/>
  <c r="G91" i="30"/>
  <c r="F91" i="30"/>
  <c r="E91" i="30"/>
  <c r="D91" i="30"/>
  <c r="C91" i="30"/>
  <c r="B91" i="30" s="1" a="1"/>
  <c r="M90" i="30"/>
  <c r="L90" i="30"/>
  <c r="K90" i="30"/>
  <c r="J90" i="30"/>
  <c r="I90" i="30"/>
  <c r="H90" i="30"/>
  <c r="G90" i="30"/>
  <c r="F90" i="30"/>
  <c r="E90" i="30"/>
  <c r="D90" i="30"/>
  <c r="C90" i="30"/>
  <c r="B90" i="30" s="1" a="1"/>
  <c r="M89" i="30"/>
  <c r="L89" i="30"/>
  <c r="K89" i="30"/>
  <c r="J89" i="30"/>
  <c r="I89" i="30"/>
  <c r="H89" i="30"/>
  <c r="G89" i="30"/>
  <c r="F89" i="30"/>
  <c r="E89" i="30"/>
  <c r="D89" i="30"/>
  <c r="C89" i="30"/>
  <c r="B89" i="30" s="1" a="1"/>
  <c r="M88" i="30"/>
  <c r="L88" i="30"/>
  <c r="K88" i="30"/>
  <c r="J88" i="30"/>
  <c r="I88" i="30"/>
  <c r="H88" i="30"/>
  <c r="G88" i="30"/>
  <c r="F88" i="30"/>
  <c r="E88" i="30"/>
  <c r="D88" i="30"/>
  <c r="C88" i="30"/>
  <c r="B88" i="30" s="1" a="1"/>
  <c r="M87" i="30"/>
  <c r="L87" i="30"/>
  <c r="K87" i="30"/>
  <c r="J87" i="30"/>
  <c r="I87" i="30"/>
  <c r="H87" i="30"/>
  <c r="G87" i="30"/>
  <c r="F87" i="30"/>
  <c r="E87" i="30"/>
  <c r="D87" i="30"/>
  <c r="C87" i="30"/>
  <c r="B87" i="30" s="1" a="1"/>
  <c r="M86" i="30"/>
  <c r="L86" i="30"/>
  <c r="K86" i="30"/>
  <c r="J86" i="30"/>
  <c r="I86" i="30"/>
  <c r="H86" i="30"/>
  <c r="G86" i="30"/>
  <c r="F86" i="30"/>
  <c r="E86" i="30"/>
  <c r="D86" i="30"/>
  <c r="C86" i="30"/>
  <c r="B86" i="30" s="1" a="1"/>
  <c r="M85" i="30"/>
  <c r="L85" i="30"/>
  <c r="K85" i="30"/>
  <c r="J85" i="30"/>
  <c r="I85" i="30"/>
  <c r="H85" i="30"/>
  <c r="G85" i="30"/>
  <c r="F85" i="30"/>
  <c r="E85" i="30"/>
  <c r="D85" i="30"/>
  <c r="C85" i="30"/>
  <c r="B85" i="30" s="1" a="1"/>
  <c r="M84" i="30"/>
  <c r="L84" i="30"/>
  <c r="K84" i="30"/>
  <c r="J84" i="30"/>
  <c r="I84" i="30"/>
  <c r="H84" i="30"/>
  <c r="G84" i="30"/>
  <c r="F84" i="30"/>
  <c r="E84" i="30"/>
  <c r="D84" i="30"/>
  <c r="C84" i="30"/>
  <c r="B84" i="30" s="1" a="1"/>
  <c r="M83" i="30"/>
  <c r="L83" i="30"/>
  <c r="K83" i="30"/>
  <c r="J83" i="30"/>
  <c r="I83" i="30"/>
  <c r="H83" i="30"/>
  <c r="G83" i="30"/>
  <c r="F83" i="30"/>
  <c r="E83" i="30"/>
  <c r="D83" i="30"/>
  <c r="C83" i="30"/>
  <c r="B83" i="30" s="1" a="1"/>
  <c r="M82" i="30"/>
  <c r="L82" i="30"/>
  <c r="K82" i="30"/>
  <c r="J82" i="30"/>
  <c r="I82" i="30"/>
  <c r="H82" i="30"/>
  <c r="G82" i="30"/>
  <c r="F82" i="30"/>
  <c r="E82" i="30"/>
  <c r="D82" i="30"/>
  <c r="C82" i="30"/>
  <c r="B82" i="30" s="1" a="1"/>
  <c r="M81" i="30"/>
  <c r="L81" i="30"/>
  <c r="K81" i="30"/>
  <c r="J81" i="30"/>
  <c r="I81" i="30"/>
  <c r="H81" i="30"/>
  <c r="G81" i="30"/>
  <c r="F81" i="30"/>
  <c r="E81" i="30"/>
  <c r="D81" i="30"/>
  <c r="C81" i="30"/>
  <c r="B81" i="30" s="1" a="1"/>
  <c r="M80" i="30"/>
  <c r="L80" i="30"/>
  <c r="K80" i="30"/>
  <c r="J80" i="30"/>
  <c r="I80" i="30"/>
  <c r="H80" i="30"/>
  <c r="G80" i="30"/>
  <c r="F80" i="30"/>
  <c r="E80" i="30"/>
  <c r="D80" i="30"/>
  <c r="C80" i="30"/>
  <c r="B80" i="30" s="1" a="1"/>
  <c r="M79" i="30"/>
  <c r="L79" i="30"/>
  <c r="K79" i="30"/>
  <c r="J79" i="30"/>
  <c r="I79" i="30"/>
  <c r="H79" i="30"/>
  <c r="G79" i="30"/>
  <c r="F79" i="30"/>
  <c r="E79" i="30"/>
  <c r="D79" i="30"/>
  <c r="C79" i="30"/>
  <c r="B79" i="30" s="1" a="1"/>
  <c r="M78" i="30"/>
  <c r="L78" i="30"/>
  <c r="K78" i="30"/>
  <c r="J78" i="30"/>
  <c r="I78" i="30"/>
  <c r="H78" i="30"/>
  <c r="G78" i="30"/>
  <c r="F78" i="30"/>
  <c r="E78" i="30"/>
  <c r="D78" i="30"/>
  <c r="C78" i="30"/>
  <c r="B78" i="30" s="1" a="1"/>
  <c r="M77" i="30"/>
  <c r="L77" i="30"/>
  <c r="K77" i="30"/>
  <c r="J77" i="30"/>
  <c r="I77" i="30"/>
  <c r="H77" i="30"/>
  <c r="G77" i="30"/>
  <c r="F77" i="30"/>
  <c r="E77" i="30"/>
  <c r="D77" i="30"/>
  <c r="C77" i="30"/>
  <c r="B77" i="30" s="1" a="1"/>
  <c r="M76" i="30"/>
  <c r="L76" i="30"/>
  <c r="K76" i="30"/>
  <c r="J76" i="30"/>
  <c r="I76" i="30"/>
  <c r="H76" i="30"/>
  <c r="G76" i="30"/>
  <c r="F76" i="30"/>
  <c r="E76" i="30"/>
  <c r="D76" i="30"/>
  <c r="C76" i="30"/>
  <c r="B76" i="30" s="1" a="1"/>
  <c r="M75" i="30"/>
  <c r="L75" i="30"/>
  <c r="K75" i="30"/>
  <c r="J75" i="30"/>
  <c r="I75" i="30"/>
  <c r="H75" i="30"/>
  <c r="G75" i="30"/>
  <c r="F75" i="30"/>
  <c r="E75" i="30"/>
  <c r="D75" i="30"/>
  <c r="C75" i="30"/>
  <c r="B75" i="30" s="1" a="1"/>
  <c r="M74" i="30"/>
  <c r="L74" i="30"/>
  <c r="K74" i="30"/>
  <c r="J74" i="30"/>
  <c r="I74" i="30"/>
  <c r="H74" i="30"/>
  <c r="G74" i="30"/>
  <c r="F74" i="30"/>
  <c r="E74" i="30"/>
  <c r="D74" i="30"/>
  <c r="C74" i="30"/>
  <c r="B74" i="30" s="1" a="1"/>
  <c r="M73" i="30"/>
  <c r="L73" i="30"/>
  <c r="K73" i="30"/>
  <c r="J73" i="30"/>
  <c r="I73" i="30"/>
  <c r="H73" i="30"/>
  <c r="G73" i="30"/>
  <c r="F73" i="30"/>
  <c r="E73" i="30"/>
  <c r="D73" i="30"/>
  <c r="C73" i="30"/>
  <c r="B73" i="30" s="1" a="1"/>
  <c r="M72" i="30"/>
  <c r="L72" i="30"/>
  <c r="K72" i="30"/>
  <c r="J72" i="30"/>
  <c r="I72" i="30"/>
  <c r="H72" i="30"/>
  <c r="G72" i="30"/>
  <c r="F72" i="30"/>
  <c r="E72" i="30"/>
  <c r="D72" i="30"/>
  <c r="C72" i="30"/>
  <c r="B72" i="30" s="1" a="1"/>
  <c r="M71" i="30"/>
  <c r="L71" i="30"/>
  <c r="K71" i="30"/>
  <c r="J71" i="30"/>
  <c r="I71" i="30"/>
  <c r="H71" i="30"/>
  <c r="G71" i="30"/>
  <c r="F71" i="30"/>
  <c r="E71" i="30"/>
  <c r="D71" i="30"/>
  <c r="C71" i="30"/>
  <c r="B71" i="30" s="1" a="1"/>
  <c r="M70" i="30"/>
  <c r="L70" i="30"/>
  <c r="K70" i="30"/>
  <c r="J70" i="30"/>
  <c r="I70" i="30"/>
  <c r="H70" i="30"/>
  <c r="G70" i="30"/>
  <c r="F70" i="30"/>
  <c r="E70" i="30"/>
  <c r="D70" i="30"/>
  <c r="C70" i="30"/>
  <c r="B70" i="30" s="1" a="1"/>
  <c r="M69" i="30"/>
  <c r="L69" i="30"/>
  <c r="K69" i="30"/>
  <c r="J69" i="30"/>
  <c r="I69" i="30"/>
  <c r="H69" i="30"/>
  <c r="G69" i="30"/>
  <c r="F69" i="30"/>
  <c r="E69" i="30"/>
  <c r="D69" i="30"/>
  <c r="C69" i="30"/>
  <c r="B69" i="30" s="1" a="1"/>
  <c r="M68" i="30"/>
  <c r="L68" i="30"/>
  <c r="K68" i="30"/>
  <c r="J68" i="30"/>
  <c r="I68" i="30"/>
  <c r="H68" i="30"/>
  <c r="G68" i="30"/>
  <c r="F68" i="30"/>
  <c r="E68" i="30"/>
  <c r="D68" i="30"/>
  <c r="C68" i="30"/>
  <c r="B68" i="30" s="1" a="1"/>
  <c r="M67" i="30"/>
  <c r="L67" i="30"/>
  <c r="K67" i="30"/>
  <c r="J67" i="30"/>
  <c r="I67" i="30"/>
  <c r="H67" i="30"/>
  <c r="G67" i="30"/>
  <c r="F67" i="30"/>
  <c r="E67" i="30"/>
  <c r="D67" i="30"/>
  <c r="C67" i="30"/>
  <c r="B67" i="30" s="1" a="1"/>
  <c r="M66" i="30"/>
  <c r="L66" i="30"/>
  <c r="K66" i="30"/>
  <c r="J66" i="30"/>
  <c r="I66" i="30"/>
  <c r="H66" i="30"/>
  <c r="G66" i="30"/>
  <c r="F66" i="30"/>
  <c r="E66" i="30"/>
  <c r="D66" i="30"/>
  <c r="C66" i="30"/>
  <c r="B66" i="30" s="1" a="1"/>
  <c r="M65" i="30"/>
  <c r="L65" i="30"/>
  <c r="K65" i="30"/>
  <c r="J65" i="30"/>
  <c r="I65" i="30"/>
  <c r="H65" i="30"/>
  <c r="G65" i="30"/>
  <c r="F65" i="30"/>
  <c r="E65" i="30"/>
  <c r="D65" i="30"/>
  <c r="C65" i="30"/>
  <c r="B65" i="30" s="1" a="1"/>
  <c r="M64" i="30"/>
  <c r="L64" i="30"/>
  <c r="K64" i="30"/>
  <c r="J64" i="30"/>
  <c r="I64" i="30"/>
  <c r="H64" i="30"/>
  <c r="G64" i="30"/>
  <c r="F64" i="30"/>
  <c r="E64" i="30"/>
  <c r="D64" i="30"/>
  <c r="C64" i="30"/>
  <c r="B64" i="30" s="1" a="1"/>
  <c r="M63" i="30"/>
  <c r="L63" i="30"/>
  <c r="K63" i="30"/>
  <c r="J63" i="30"/>
  <c r="I63" i="30"/>
  <c r="H63" i="30"/>
  <c r="G63" i="30"/>
  <c r="F63" i="30"/>
  <c r="E63" i="30"/>
  <c r="D63" i="30"/>
  <c r="C63" i="30"/>
  <c r="B63" i="30" s="1" a="1"/>
  <c r="M62" i="30"/>
  <c r="L62" i="30"/>
  <c r="K62" i="30"/>
  <c r="J62" i="30"/>
  <c r="I62" i="30"/>
  <c r="H62" i="30"/>
  <c r="G62" i="30"/>
  <c r="F62" i="30"/>
  <c r="E62" i="30"/>
  <c r="D62" i="30"/>
  <c r="C62" i="30"/>
  <c r="B62" i="30" s="1" a="1"/>
  <c r="M61" i="30"/>
  <c r="L61" i="30"/>
  <c r="K61" i="30"/>
  <c r="J61" i="30"/>
  <c r="I61" i="30"/>
  <c r="H61" i="30"/>
  <c r="G61" i="30"/>
  <c r="F61" i="30"/>
  <c r="E61" i="30"/>
  <c r="D61" i="30"/>
  <c r="C61" i="30"/>
  <c r="B61" i="30" s="1" a="1"/>
  <c r="M60" i="30"/>
  <c r="L60" i="30"/>
  <c r="K60" i="30"/>
  <c r="J60" i="30"/>
  <c r="I60" i="30"/>
  <c r="H60" i="30"/>
  <c r="G60" i="30"/>
  <c r="F60" i="30"/>
  <c r="E60" i="30"/>
  <c r="D60" i="30"/>
  <c r="C60" i="30"/>
  <c r="B60" i="30" s="1" a="1"/>
  <c r="M59" i="30"/>
  <c r="L59" i="30"/>
  <c r="K59" i="30"/>
  <c r="J59" i="30"/>
  <c r="I59" i="30"/>
  <c r="H59" i="30"/>
  <c r="G59" i="30"/>
  <c r="F59" i="30"/>
  <c r="E59" i="30"/>
  <c r="D59" i="30"/>
  <c r="C59" i="30"/>
  <c r="B59" i="30" s="1" a="1"/>
  <c r="M58" i="30"/>
  <c r="L58" i="30"/>
  <c r="K58" i="30"/>
  <c r="J58" i="30"/>
  <c r="I58" i="30"/>
  <c r="H58" i="30"/>
  <c r="G58" i="30"/>
  <c r="F58" i="30"/>
  <c r="E58" i="30"/>
  <c r="D58" i="30"/>
  <c r="C58" i="30"/>
  <c r="B58" i="30" s="1" a="1"/>
  <c r="M57" i="30"/>
  <c r="L57" i="30"/>
  <c r="K57" i="30"/>
  <c r="J57" i="30"/>
  <c r="I57" i="30"/>
  <c r="H57" i="30"/>
  <c r="G57" i="30"/>
  <c r="F57" i="30"/>
  <c r="E57" i="30"/>
  <c r="D57" i="30"/>
  <c r="C57" i="30"/>
  <c r="B57" i="30" s="1" a="1"/>
  <c r="M56" i="30"/>
  <c r="L56" i="30"/>
  <c r="K56" i="30"/>
  <c r="J56" i="30"/>
  <c r="I56" i="30"/>
  <c r="H56" i="30"/>
  <c r="G56" i="30"/>
  <c r="F56" i="30"/>
  <c r="E56" i="30"/>
  <c r="D56" i="30"/>
  <c r="C56" i="30"/>
  <c r="B56" i="30" s="1" a="1"/>
  <c r="M55" i="30"/>
  <c r="L55" i="30"/>
  <c r="K55" i="30"/>
  <c r="J55" i="30"/>
  <c r="I55" i="30"/>
  <c r="H55" i="30"/>
  <c r="G55" i="30"/>
  <c r="F55" i="30"/>
  <c r="E55" i="30"/>
  <c r="D55" i="30"/>
  <c r="C55" i="30"/>
  <c r="B55" i="30" s="1" a="1"/>
  <c r="M54" i="30"/>
  <c r="L54" i="30"/>
  <c r="K54" i="30"/>
  <c r="J54" i="30"/>
  <c r="I54" i="30"/>
  <c r="H54" i="30"/>
  <c r="G54" i="30"/>
  <c r="F54" i="30"/>
  <c r="E54" i="30"/>
  <c r="D54" i="30"/>
  <c r="C54" i="30"/>
  <c r="B54" i="30" s="1" a="1"/>
  <c r="M53" i="30"/>
  <c r="L53" i="30"/>
  <c r="K53" i="30"/>
  <c r="J53" i="30"/>
  <c r="I53" i="30"/>
  <c r="H53" i="30"/>
  <c r="G53" i="30"/>
  <c r="F53" i="30"/>
  <c r="E53" i="30"/>
  <c r="D53" i="30"/>
  <c r="C53" i="30"/>
  <c r="B53" i="30" s="1" a="1"/>
  <c r="M52" i="30"/>
  <c r="L52" i="30"/>
  <c r="K52" i="30"/>
  <c r="J52" i="30"/>
  <c r="I52" i="30"/>
  <c r="H52" i="30"/>
  <c r="G52" i="30"/>
  <c r="F52" i="30"/>
  <c r="E52" i="30"/>
  <c r="D52" i="30"/>
  <c r="C52" i="30"/>
  <c r="B52" i="30" s="1" a="1"/>
  <c r="M51" i="30"/>
  <c r="L51" i="30"/>
  <c r="K51" i="30"/>
  <c r="J51" i="30"/>
  <c r="I51" i="30"/>
  <c r="H51" i="30"/>
  <c r="G51" i="30"/>
  <c r="F51" i="30"/>
  <c r="E51" i="30"/>
  <c r="D51" i="30"/>
  <c r="C51" i="30"/>
  <c r="B51" i="30" s="1" a="1"/>
  <c r="M50" i="30"/>
  <c r="L50" i="30"/>
  <c r="K50" i="30"/>
  <c r="J50" i="30"/>
  <c r="I50" i="30"/>
  <c r="H50" i="30"/>
  <c r="G50" i="30"/>
  <c r="F50" i="30"/>
  <c r="E50" i="30"/>
  <c r="D50" i="30"/>
  <c r="C50" i="30"/>
  <c r="B50" i="30" s="1" a="1"/>
  <c r="M49" i="30"/>
  <c r="L49" i="30"/>
  <c r="K49" i="30"/>
  <c r="J49" i="30"/>
  <c r="I49" i="30"/>
  <c r="H49" i="30"/>
  <c r="G49" i="30"/>
  <c r="F49" i="30"/>
  <c r="E49" i="30"/>
  <c r="D49" i="30"/>
  <c r="C49" i="30"/>
  <c r="B49" i="30" s="1" a="1"/>
  <c r="M48" i="30"/>
  <c r="L48" i="30"/>
  <c r="K48" i="30"/>
  <c r="J48" i="30"/>
  <c r="I48" i="30"/>
  <c r="H48" i="30"/>
  <c r="G48" i="30"/>
  <c r="F48" i="30"/>
  <c r="E48" i="30"/>
  <c r="D48" i="30"/>
  <c r="C48" i="30"/>
  <c r="B48" i="30" s="1" a="1"/>
  <c r="M47" i="30"/>
  <c r="L47" i="30"/>
  <c r="K47" i="30"/>
  <c r="J47" i="30"/>
  <c r="I47" i="30"/>
  <c r="H47" i="30"/>
  <c r="G47" i="30"/>
  <c r="F47" i="30"/>
  <c r="E47" i="30"/>
  <c r="D47" i="30"/>
  <c r="C47" i="30"/>
  <c r="B47" i="30" s="1" a="1"/>
  <c r="M46" i="30"/>
  <c r="L46" i="30"/>
  <c r="K46" i="30"/>
  <c r="J46" i="30"/>
  <c r="I46" i="30"/>
  <c r="H46" i="30"/>
  <c r="G46" i="30"/>
  <c r="F46" i="30"/>
  <c r="E46" i="30"/>
  <c r="D46" i="30"/>
  <c r="C46" i="30"/>
  <c r="B46" i="30" s="1" a="1"/>
  <c r="M45" i="30"/>
  <c r="L45" i="30"/>
  <c r="K45" i="30"/>
  <c r="J45" i="30"/>
  <c r="I45" i="30"/>
  <c r="H45" i="30"/>
  <c r="G45" i="30"/>
  <c r="F45" i="30"/>
  <c r="E45" i="30"/>
  <c r="D45" i="30"/>
  <c r="C45" i="30"/>
  <c r="B45" i="30" s="1" a="1"/>
  <c r="M44" i="30"/>
  <c r="L44" i="30"/>
  <c r="K44" i="30"/>
  <c r="J44" i="30"/>
  <c r="I44" i="30"/>
  <c r="H44" i="30"/>
  <c r="G44" i="30"/>
  <c r="F44" i="30"/>
  <c r="E44" i="30"/>
  <c r="D44" i="30"/>
  <c r="C44" i="30"/>
  <c r="B44" i="30" s="1" a="1"/>
  <c r="M43" i="30"/>
  <c r="L43" i="30"/>
  <c r="K43" i="30"/>
  <c r="J43" i="30"/>
  <c r="I43" i="30"/>
  <c r="H43" i="30"/>
  <c r="G43" i="30"/>
  <c r="F43" i="30"/>
  <c r="E43" i="30"/>
  <c r="D43" i="30"/>
  <c r="C43" i="30"/>
  <c r="B43" i="30" s="1" a="1"/>
  <c r="M42" i="30"/>
  <c r="L42" i="30"/>
  <c r="K42" i="30"/>
  <c r="J42" i="30"/>
  <c r="I42" i="30"/>
  <c r="H42" i="30"/>
  <c r="G42" i="30"/>
  <c r="F42" i="30"/>
  <c r="E42" i="30"/>
  <c r="D42" i="30"/>
  <c r="C42" i="30"/>
  <c r="B42" i="30" s="1" a="1"/>
  <c r="M41" i="30"/>
  <c r="L41" i="30"/>
  <c r="K41" i="30"/>
  <c r="J41" i="30"/>
  <c r="I41" i="30"/>
  <c r="H41" i="30"/>
  <c r="G41" i="30"/>
  <c r="F41" i="30"/>
  <c r="E41" i="30"/>
  <c r="D41" i="30"/>
  <c r="C41" i="30"/>
  <c r="B41" i="30" s="1" a="1"/>
  <c r="M40" i="30"/>
  <c r="L40" i="30"/>
  <c r="K40" i="30"/>
  <c r="J40" i="30"/>
  <c r="I40" i="30"/>
  <c r="H40" i="30"/>
  <c r="G40" i="30"/>
  <c r="F40" i="30"/>
  <c r="E40" i="30"/>
  <c r="D40" i="30"/>
  <c r="C40" i="30"/>
  <c r="B40" i="30" s="1" a="1"/>
  <c r="M39" i="30"/>
  <c r="L39" i="30"/>
  <c r="K39" i="30"/>
  <c r="J39" i="30"/>
  <c r="I39" i="30"/>
  <c r="H39" i="30"/>
  <c r="G39" i="30"/>
  <c r="F39" i="30"/>
  <c r="E39" i="30"/>
  <c r="D39" i="30"/>
  <c r="C39" i="30"/>
  <c r="B39" i="30" s="1" a="1"/>
  <c r="M38" i="30"/>
  <c r="L38" i="30"/>
  <c r="K38" i="30"/>
  <c r="J38" i="30"/>
  <c r="I38" i="30"/>
  <c r="H38" i="30"/>
  <c r="G38" i="30"/>
  <c r="F38" i="30"/>
  <c r="E38" i="30"/>
  <c r="D38" i="30"/>
  <c r="C38" i="30"/>
  <c r="B38" i="30" s="1" a="1"/>
  <c r="M37" i="30"/>
  <c r="L37" i="30"/>
  <c r="K37" i="30"/>
  <c r="J37" i="30"/>
  <c r="I37" i="30"/>
  <c r="H37" i="30"/>
  <c r="G37" i="30"/>
  <c r="F37" i="30"/>
  <c r="E37" i="30"/>
  <c r="D37" i="30"/>
  <c r="C37" i="30"/>
  <c r="B37" i="30" s="1" a="1"/>
  <c r="M36" i="30"/>
  <c r="L36" i="30"/>
  <c r="K36" i="30"/>
  <c r="J36" i="30"/>
  <c r="I36" i="30"/>
  <c r="H36" i="30"/>
  <c r="G36" i="30"/>
  <c r="F36" i="30"/>
  <c r="E36" i="30"/>
  <c r="D36" i="30"/>
  <c r="C36" i="30"/>
  <c r="B36" i="30" s="1" a="1"/>
  <c r="M35" i="30"/>
  <c r="L35" i="30"/>
  <c r="K35" i="30"/>
  <c r="J35" i="30"/>
  <c r="I35" i="30"/>
  <c r="H35" i="30"/>
  <c r="G35" i="30"/>
  <c r="F35" i="30"/>
  <c r="E35" i="30"/>
  <c r="D35" i="30"/>
  <c r="C35" i="30"/>
  <c r="B35" i="30" s="1" a="1"/>
  <c r="M34" i="30"/>
  <c r="L34" i="30"/>
  <c r="K34" i="30"/>
  <c r="J34" i="30"/>
  <c r="I34" i="30"/>
  <c r="H34" i="30"/>
  <c r="G34" i="30"/>
  <c r="F34" i="30"/>
  <c r="E34" i="30"/>
  <c r="D34" i="30"/>
  <c r="C34" i="30"/>
  <c r="B34" i="30" s="1" a="1"/>
  <c r="M33" i="30"/>
  <c r="L33" i="30"/>
  <c r="K33" i="30"/>
  <c r="J33" i="30"/>
  <c r="I33" i="30"/>
  <c r="H33" i="30"/>
  <c r="G33" i="30"/>
  <c r="F33" i="30"/>
  <c r="E33" i="30"/>
  <c r="D33" i="30"/>
  <c r="C33" i="30"/>
  <c r="B33" i="30" s="1" a="1"/>
  <c r="M32" i="30"/>
  <c r="L32" i="30"/>
  <c r="K32" i="30"/>
  <c r="J32" i="30"/>
  <c r="I32" i="30"/>
  <c r="H32" i="30"/>
  <c r="G32" i="30"/>
  <c r="F32" i="30"/>
  <c r="E32" i="30"/>
  <c r="D32" i="30"/>
  <c r="C32" i="30"/>
  <c r="B32" i="30" s="1" a="1"/>
  <c r="M31" i="30"/>
  <c r="L31" i="30"/>
  <c r="K31" i="30"/>
  <c r="J31" i="30"/>
  <c r="I31" i="30"/>
  <c r="H31" i="30"/>
  <c r="G31" i="30"/>
  <c r="F31" i="30"/>
  <c r="E31" i="30"/>
  <c r="D31" i="30"/>
  <c r="C31" i="30"/>
  <c r="B31" i="30" s="1" a="1"/>
  <c r="M30" i="30"/>
  <c r="L30" i="30"/>
  <c r="K30" i="30"/>
  <c r="J30" i="30"/>
  <c r="I30" i="30"/>
  <c r="H30" i="30"/>
  <c r="G30" i="30"/>
  <c r="F30" i="30"/>
  <c r="E30" i="30"/>
  <c r="D30" i="30"/>
  <c r="C30" i="30"/>
  <c r="B30" i="30" s="1" a="1"/>
  <c r="M29" i="30"/>
  <c r="L29" i="30"/>
  <c r="K29" i="30"/>
  <c r="J29" i="30"/>
  <c r="I29" i="30"/>
  <c r="H29" i="30"/>
  <c r="G29" i="30"/>
  <c r="F29" i="30"/>
  <c r="E29" i="30"/>
  <c r="D29" i="30"/>
  <c r="C29" i="30"/>
  <c r="B29" i="30" s="1" a="1"/>
  <c r="M28" i="30"/>
  <c r="L28" i="30"/>
  <c r="K28" i="30"/>
  <c r="J28" i="30"/>
  <c r="I28" i="30"/>
  <c r="H28" i="30"/>
  <c r="G28" i="30"/>
  <c r="F28" i="30"/>
  <c r="E28" i="30"/>
  <c r="D28" i="30"/>
  <c r="C28" i="30"/>
  <c r="B28" i="30" s="1" a="1"/>
  <c r="M27" i="30"/>
  <c r="L27" i="30"/>
  <c r="K27" i="30"/>
  <c r="J27" i="30"/>
  <c r="I27" i="30"/>
  <c r="H27" i="30"/>
  <c r="G27" i="30"/>
  <c r="F27" i="30"/>
  <c r="E27" i="30"/>
  <c r="D27" i="30"/>
  <c r="C27" i="30"/>
  <c r="B27" i="30" s="1" a="1"/>
  <c r="M26" i="30"/>
  <c r="L26" i="30"/>
  <c r="K26" i="30"/>
  <c r="J26" i="30"/>
  <c r="I26" i="30"/>
  <c r="H26" i="30"/>
  <c r="G26" i="30"/>
  <c r="F26" i="30"/>
  <c r="E26" i="30"/>
  <c r="D26" i="30"/>
  <c r="C26" i="30"/>
  <c r="B26" i="30" s="1" a="1"/>
  <c r="M25" i="30"/>
  <c r="L25" i="30"/>
  <c r="K25" i="30"/>
  <c r="J25" i="30"/>
  <c r="I25" i="30"/>
  <c r="H25" i="30"/>
  <c r="G25" i="30"/>
  <c r="F25" i="30"/>
  <c r="E25" i="30"/>
  <c r="D25" i="30"/>
  <c r="C25" i="30"/>
  <c r="B25" i="30" s="1" a="1"/>
  <c r="M24" i="30"/>
  <c r="L24" i="30"/>
  <c r="K24" i="30"/>
  <c r="J24" i="30"/>
  <c r="I24" i="30"/>
  <c r="H24" i="30"/>
  <c r="G24" i="30"/>
  <c r="F24" i="30"/>
  <c r="E24" i="30"/>
  <c r="D24" i="30"/>
  <c r="C24" i="30"/>
  <c r="B24" i="30" s="1" a="1"/>
  <c r="M23" i="30"/>
  <c r="L23" i="30"/>
  <c r="K23" i="30"/>
  <c r="J23" i="30"/>
  <c r="I23" i="30"/>
  <c r="H23" i="30"/>
  <c r="G23" i="30"/>
  <c r="F23" i="30"/>
  <c r="E23" i="30"/>
  <c r="D23" i="30"/>
  <c r="C23" i="30"/>
  <c r="B23" i="30" s="1" a="1"/>
  <c r="M22" i="30"/>
  <c r="L22" i="30"/>
  <c r="K22" i="30"/>
  <c r="J22" i="30"/>
  <c r="I22" i="30"/>
  <c r="H22" i="30"/>
  <c r="G22" i="30"/>
  <c r="F22" i="30"/>
  <c r="E22" i="30"/>
  <c r="D22" i="30"/>
  <c r="C22" i="30"/>
  <c r="B22" i="30" s="1" a="1"/>
  <c r="M21" i="30"/>
  <c r="L21" i="30"/>
  <c r="K21" i="30"/>
  <c r="J21" i="30"/>
  <c r="I21" i="30"/>
  <c r="H21" i="30"/>
  <c r="G21" i="30"/>
  <c r="F21" i="30"/>
  <c r="E21" i="30"/>
  <c r="D21" i="30"/>
  <c r="C21" i="30"/>
  <c r="B21" i="30" s="1" a="1"/>
  <c r="M20" i="30"/>
  <c r="L20" i="30"/>
  <c r="K20" i="30"/>
  <c r="J20" i="30"/>
  <c r="I20" i="30"/>
  <c r="H20" i="30"/>
  <c r="G20" i="30"/>
  <c r="F20" i="30"/>
  <c r="E20" i="30"/>
  <c r="D20" i="30"/>
  <c r="C20" i="30"/>
  <c r="B20" i="30" s="1" a="1"/>
  <c r="M19" i="30"/>
  <c r="L19" i="30"/>
  <c r="K19" i="30"/>
  <c r="J19" i="30"/>
  <c r="I19" i="30"/>
  <c r="H19" i="30"/>
  <c r="G19" i="30"/>
  <c r="F19" i="30"/>
  <c r="E19" i="30"/>
  <c r="D19" i="30"/>
  <c r="C19" i="30"/>
  <c r="B19" i="30" s="1" a="1"/>
  <c r="M18" i="30"/>
  <c r="L18" i="30"/>
  <c r="K18" i="30"/>
  <c r="J18" i="30"/>
  <c r="I18" i="30"/>
  <c r="H18" i="30"/>
  <c r="G18" i="30"/>
  <c r="F18" i="30"/>
  <c r="E18" i="30"/>
  <c r="D18" i="30"/>
  <c r="C18" i="30"/>
  <c r="B18" i="30" s="1" a="1"/>
  <c r="M17" i="30"/>
  <c r="L17" i="30"/>
  <c r="K17" i="30"/>
  <c r="J17" i="30"/>
  <c r="I17" i="30"/>
  <c r="H17" i="30"/>
  <c r="G17" i="30"/>
  <c r="F17" i="30"/>
  <c r="E17" i="30"/>
  <c r="D17" i="30"/>
  <c r="C17" i="30"/>
  <c r="B17" i="30" s="1" a="1"/>
  <c r="M16" i="30"/>
  <c r="L16" i="30"/>
  <c r="K16" i="30"/>
  <c r="J16" i="30"/>
  <c r="I16" i="30"/>
  <c r="H16" i="30"/>
  <c r="G16" i="30"/>
  <c r="F16" i="30"/>
  <c r="E16" i="30"/>
  <c r="D16" i="30"/>
  <c r="C16" i="30"/>
  <c r="B16" i="30" s="1" a="1"/>
  <c r="M15" i="30"/>
  <c r="L15" i="30"/>
  <c r="K15" i="30"/>
  <c r="J15" i="30"/>
  <c r="I15" i="30"/>
  <c r="H15" i="30"/>
  <c r="G15" i="30"/>
  <c r="F15" i="30"/>
  <c r="E15" i="30"/>
  <c r="D15" i="30"/>
  <c r="C15" i="30"/>
  <c r="B15" i="30" s="1" a="1"/>
  <c r="M14" i="30"/>
  <c r="L14" i="30"/>
  <c r="K14" i="30"/>
  <c r="J14" i="30"/>
  <c r="I14" i="30"/>
  <c r="H14" i="30"/>
  <c r="G14" i="30"/>
  <c r="F14" i="30"/>
  <c r="E14" i="30"/>
  <c r="D14" i="30"/>
  <c r="C14" i="30"/>
  <c r="B14" i="30" s="1" a="1"/>
  <c r="M13" i="30"/>
  <c r="L13" i="30"/>
  <c r="K13" i="30"/>
  <c r="J13" i="30"/>
  <c r="I13" i="30"/>
  <c r="H13" i="30"/>
  <c r="G13" i="30"/>
  <c r="F13" i="30"/>
  <c r="E13" i="30"/>
  <c r="D13" i="30"/>
  <c r="C13" i="30"/>
  <c r="B13" i="30" s="1" a="1"/>
  <c r="M12" i="30"/>
  <c r="L12" i="30"/>
  <c r="K12" i="30"/>
  <c r="J12" i="30"/>
  <c r="I12" i="30"/>
  <c r="H12" i="30"/>
  <c r="G12" i="30"/>
  <c r="F12" i="30"/>
  <c r="E12" i="30"/>
  <c r="D12" i="30"/>
  <c r="C12" i="30"/>
  <c r="B12" i="30" s="1" a="1"/>
  <c r="M11" i="30"/>
  <c r="L11" i="30"/>
  <c r="K11" i="30"/>
  <c r="J11" i="30"/>
  <c r="I11" i="30"/>
  <c r="H11" i="30"/>
  <c r="G11" i="30"/>
  <c r="F11" i="30"/>
  <c r="E11" i="30"/>
  <c r="D11" i="30"/>
  <c r="C11" i="30"/>
  <c r="B11" i="30" s="1" a="1"/>
  <c r="M10" i="30"/>
  <c r="L10" i="30"/>
  <c r="K10" i="30"/>
  <c r="J10" i="30"/>
  <c r="I10" i="30"/>
  <c r="H10" i="30"/>
  <c r="G10" i="30"/>
  <c r="F10" i="30"/>
  <c r="E10" i="30"/>
  <c r="D10" i="30"/>
  <c r="C10" i="30"/>
  <c r="B10" i="30" s="1" a="1"/>
  <c r="M9" i="30"/>
  <c r="L9" i="30"/>
  <c r="K9" i="30"/>
  <c r="J9" i="30"/>
  <c r="I9" i="30"/>
  <c r="H9" i="30"/>
  <c r="G9" i="30"/>
  <c r="F9" i="30"/>
  <c r="E9" i="30"/>
  <c r="D9" i="30"/>
  <c r="C9" i="30"/>
  <c r="B9" i="30" s="1" a="1"/>
  <c r="M8" i="30"/>
  <c r="L8" i="30"/>
  <c r="K8" i="30"/>
  <c r="J8" i="30"/>
  <c r="I8" i="30"/>
  <c r="H8" i="30"/>
  <c r="G8" i="30"/>
  <c r="F8" i="30"/>
  <c r="E8" i="30"/>
  <c r="D8" i="30"/>
  <c r="C8" i="30"/>
  <c r="B8" i="30" s="1" a="1"/>
  <c r="M7" i="30"/>
  <c r="M6" i="30" s="1"/>
  <c r="L7" i="30"/>
  <c r="L6" i="30" s="1"/>
  <c r="K7" i="30"/>
  <c r="K6" i="30" s="1"/>
  <c r="J7" i="30"/>
  <c r="J6" i="30" s="1"/>
  <c r="I7" i="30"/>
  <c r="I6" i="30" s="1"/>
  <c r="H7" i="30"/>
  <c r="H6" i="30" s="1"/>
  <c r="G7" i="30"/>
  <c r="G6" i="30" s="1"/>
  <c r="F7" i="30"/>
  <c r="F6" i="30" s="1"/>
  <c r="E7" i="30"/>
  <c r="E6" i="30" s="1"/>
  <c r="D7" i="30"/>
  <c r="D6" i="30" s="1"/>
  <c r="A91" i="24" l="1" a="1"/>
  <c r="A78" i="24" a="1"/>
  <c r="A27" i="24" a="1"/>
  <c r="A51" i="24" a="1"/>
  <c r="A75" i="24" a="1"/>
  <c r="A107" i="24" a="1"/>
  <c r="A28" i="24" a="1"/>
  <c r="A44" i="24" a="1"/>
  <c r="A60" i="24" a="1"/>
  <c r="A76" i="24" a="1"/>
  <c r="A92" i="24" a="1"/>
  <c r="A100" i="24" a="1"/>
  <c r="A29" i="24" a="1"/>
  <c r="A37" i="24" a="1"/>
  <c r="A45" i="24" a="1"/>
  <c r="A53" i="24" a="1"/>
  <c r="A61" i="24" a="1"/>
  <c r="A69" i="24" a="1"/>
  <c r="A77" i="24" a="1"/>
  <c r="A85" i="24" a="1"/>
  <c r="A93" i="24" a="1"/>
  <c r="A101" i="24" a="1"/>
  <c r="A109" i="24" a="1"/>
  <c r="A62" i="24" a="1"/>
  <c r="A110" i="24" a="1"/>
  <c r="A55" i="24" a="1"/>
  <c r="A71" i="24" a="1"/>
  <c r="A87" i="24" a="1"/>
  <c r="A103" i="24" a="1"/>
  <c r="A111" i="24" a="1"/>
  <c r="A30" i="24" a="1"/>
  <c r="A86" i="24" a="1"/>
  <c r="A47" i="24" a="1"/>
  <c r="A63" i="24" a="1"/>
  <c r="A95" i="24" a="1"/>
  <c r="A8" i="24" a="1"/>
  <c r="A40" i="24" a="1"/>
  <c r="A64" i="24" a="1"/>
  <c r="A80" i="24" a="1"/>
  <c r="A96" i="24" a="1"/>
  <c r="A112" i="24" a="1"/>
  <c r="A70" i="24" a="1"/>
  <c r="A39" i="24" a="1"/>
  <c r="A79" i="24" a="1"/>
  <c r="A32" i="24" a="1"/>
  <c r="A48" i="24" a="1"/>
  <c r="A56" i="24" a="1"/>
  <c r="A72" i="24" a="1"/>
  <c r="A88" i="24" a="1"/>
  <c r="A104" i="24" a="1"/>
  <c r="A33" i="24" a="1"/>
  <c r="A41" i="24" a="1"/>
  <c r="A49" i="24" a="1"/>
  <c r="A57" i="24" a="1"/>
  <c r="A65" i="24" a="1"/>
  <c r="A73" i="24" a="1"/>
  <c r="A81" i="24" a="1"/>
  <c r="A89" i="24" a="1"/>
  <c r="A97" i="24" a="1"/>
  <c r="A105" i="24" a="1"/>
  <c r="A113" i="24" a="1"/>
  <c r="A46" i="24" a="1"/>
  <c r="A31" i="24" a="1"/>
  <c r="A34" i="24" a="1"/>
  <c r="A42" i="24" a="1"/>
  <c r="A50" i="24" a="1"/>
  <c r="A58" i="24" a="1"/>
  <c r="A66" i="24" a="1"/>
  <c r="A74" i="24" a="1"/>
  <c r="A82" i="24" a="1"/>
  <c r="A90" i="24" a="1"/>
  <c r="A98" i="24" a="1"/>
  <c r="A106" i="24" a="1"/>
  <c r="A114" i="24" a="1"/>
  <c r="A54" i="24" a="1"/>
  <c r="A102" i="24" a="1"/>
  <c r="A43" i="24" a="1"/>
  <c r="A67" i="24" a="1"/>
  <c r="A83" i="24" a="1"/>
  <c r="A99" i="24" a="1"/>
  <c r="A115" i="24" a="1"/>
  <c r="A38" i="24" a="1"/>
  <c r="A94" i="24" a="1"/>
  <c r="A35" i="24" a="1"/>
  <c r="A59" i="24" a="1"/>
  <c r="A36" i="24" a="1"/>
  <c r="A52" i="24" a="1"/>
  <c r="A68" i="24" a="1"/>
  <c r="A84" i="24" a="1"/>
  <c r="A108" i="24" a="1"/>
  <c r="B205" i="20" a="1"/>
  <c r="B197" i="20" a="1"/>
  <c r="B189" i="20" a="1"/>
  <c r="B181" i="20" a="1"/>
  <c r="B173" i="20" a="1"/>
  <c r="B165" i="20" a="1"/>
  <c r="B157" i="20" a="1"/>
  <c r="B149" i="20" a="1"/>
  <c r="B141" i="20" a="1"/>
  <c r="B133" i="20" a="1"/>
  <c r="B125" i="20" a="1"/>
  <c r="B117" i="20" a="1"/>
  <c r="B109" i="20" a="1"/>
  <c r="B204" i="20" a="1"/>
  <c r="B196" i="20" a="1"/>
  <c r="B188" i="20" a="1"/>
  <c r="B180" i="20" a="1"/>
  <c r="B172" i="20" a="1"/>
  <c r="B164" i="20" a="1"/>
  <c r="B156" i="20" a="1"/>
  <c r="B148" i="20" a="1"/>
  <c r="B140" i="20" a="1"/>
  <c r="B132" i="20" a="1"/>
  <c r="B124" i="20" a="1"/>
  <c r="B116" i="20" a="1"/>
  <c r="B108" i="20" a="1"/>
  <c r="B203" i="20" a="1"/>
  <c r="B195" i="20" a="1"/>
  <c r="B187" i="20" a="1"/>
  <c r="B179" i="20" a="1"/>
  <c r="B171" i="20" a="1"/>
  <c r="B163" i="20" a="1"/>
  <c r="B155" i="20" a="1"/>
  <c r="B147" i="20" a="1"/>
  <c r="B139" i="20" a="1"/>
  <c r="B131" i="20" a="1"/>
  <c r="B123" i="20" a="1"/>
  <c r="B115" i="20" a="1"/>
  <c r="B107" i="20" a="1"/>
  <c r="B202" i="20" a="1"/>
  <c r="B194" i="20" a="1"/>
  <c r="B186" i="20" a="1"/>
  <c r="B178" i="20" a="1"/>
  <c r="B170" i="20" a="1"/>
  <c r="B162" i="20" a="1"/>
  <c r="B154" i="20" a="1"/>
  <c r="B146" i="20" a="1"/>
  <c r="B138" i="20" a="1"/>
  <c r="B130" i="20" a="1"/>
  <c r="B122" i="20" a="1"/>
  <c r="B114" i="20" a="1"/>
  <c r="B209" i="20" a="1"/>
  <c r="B201" i="20" a="1"/>
  <c r="B193" i="20" a="1"/>
  <c r="B185" i="20" a="1"/>
  <c r="B177" i="20" a="1"/>
  <c r="B169" i="20" a="1"/>
  <c r="B161" i="20" a="1"/>
  <c r="B153" i="20" a="1"/>
  <c r="B145" i="20" a="1"/>
  <c r="B137" i="20" a="1"/>
  <c r="B129" i="20" a="1"/>
  <c r="B121" i="20" a="1"/>
  <c r="B113" i="20" a="1"/>
  <c r="B208" i="20" a="1"/>
  <c r="B200" i="20" a="1"/>
  <c r="B192" i="20" a="1"/>
  <c r="B184" i="20" a="1"/>
  <c r="B176" i="20" a="1"/>
  <c r="B168" i="20" a="1"/>
  <c r="B160" i="20" a="1"/>
  <c r="B152" i="20" a="1"/>
  <c r="B144" i="20" a="1"/>
  <c r="B136" i="20" a="1"/>
  <c r="B128" i="20" a="1"/>
  <c r="B120" i="20" a="1"/>
  <c r="B112" i="20" a="1"/>
  <c r="B207" i="20" a="1"/>
  <c r="B199" i="20" a="1"/>
  <c r="B191" i="20" a="1"/>
  <c r="B183" i="20" a="1"/>
  <c r="B175" i="20" a="1"/>
  <c r="B167" i="20" a="1"/>
  <c r="B159" i="20" a="1"/>
  <c r="B151" i="20" a="1"/>
  <c r="B143" i="20" a="1"/>
  <c r="B135" i="20" a="1"/>
  <c r="B127" i="20" a="1"/>
  <c r="B119" i="20" a="1"/>
  <c r="B111" i="20" a="1"/>
  <c r="B206" i="20" a="1"/>
  <c r="B198" i="20" a="1"/>
  <c r="B190" i="20" a="1"/>
  <c r="B182" i="20" a="1"/>
  <c r="B174" i="20" a="1"/>
  <c r="B166" i="20" a="1"/>
  <c r="B158" i="20" a="1"/>
  <c r="B150" i="20" a="1"/>
  <c r="B142" i="20" a="1"/>
  <c r="B134" i="20" a="1"/>
  <c r="B126" i="20" a="1"/>
  <c r="B118" i="20" a="1"/>
  <c r="B110" i="20" a="1"/>
  <c r="D31" i="2" l="1" a="1"/>
  <c r="E31" i="2" s="1"/>
  <c r="R9" i="37"/>
  <c r="R8" i="37" s="1"/>
  <c r="S9" i="37"/>
  <c r="S8" i="37" s="1"/>
  <c r="T9" i="37"/>
  <c r="T8" i="37" s="1"/>
  <c r="U9" i="37"/>
  <c r="U8" i="37" s="1"/>
  <c r="V9" i="37"/>
  <c r="V8" i="37" s="1"/>
  <c r="W9" i="37"/>
  <c r="W8" i="37" s="1"/>
  <c r="X9" i="37"/>
  <c r="X8" i="37" s="1"/>
  <c r="Y9" i="37"/>
  <c r="Y8" i="37" s="1"/>
  <c r="Z9" i="37"/>
  <c r="Z8" i="37" s="1"/>
  <c r="Q9" i="37"/>
  <c r="Q8" i="37" s="1"/>
  <c r="E9" i="37"/>
  <c r="F9" i="37"/>
  <c r="G9" i="37"/>
  <c r="H9" i="37"/>
  <c r="I9" i="37"/>
  <c r="J9" i="37"/>
  <c r="K9" i="37"/>
  <c r="K248" i="37" s="1"/>
  <c r="L9" i="37"/>
  <c r="M9" i="37"/>
  <c r="D9" i="37"/>
  <c r="B8" i="40"/>
  <c r="B9" i="40"/>
  <c r="B10" i="40"/>
  <c r="B11" i="40"/>
  <c r="B12" i="40"/>
  <c r="B13" i="40"/>
  <c r="B14" i="40"/>
  <c r="B15" i="40"/>
  <c r="B16" i="40"/>
  <c r="B17" i="40"/>
  <c r="B18" i="40"/>
  <c r="B19" i="40"/>
  <c r="B20" i="40"/>
  <c r="B21" i="40"/>
  <c r="B22" i="40"/>
  <c r="B23" i="40"/>
  <c r="B24" i="40"/>
  <c r="B25" i="40"/>
  <c r="B26" i="40"/>
  <c r="B27" i="40"/>
  <c r="B28" i="40"/>
  <c r="B29" i="40"/>
  <c r="B30" i="40"/>
  <c r="B31" i="40"/>
  <c r="B32" i="40"/>
  <c r="B33" i="40"/>
  <c r="B34" i="40"/>
  <c r="B35" i="40"/>
  <c r="B36" i="40"/>
  <c r="B37" i="40"/>
  <c r="B38" i="40"/>
  <c r="B39" i="40"/>
  <c r="B40" i="40"/>
  <c r="B41" i="40"/>
  <c r="B42" i="40"/>
  <c r="B43" i="40"/>
  <c r="B44" i="40"/>
  <c r="B45" i="40"/>
  <c r="B46" i="40"/>
  <c r="B47" i="40"/>
  <c r="B48" i="40"/>
  <c r="B49" i="40"/>
  <c r="B50" i="40"/>
  <c r="B51" i="40"/>
  <c r="B52" i="40"/>
  <c r="B53" i="40"/>
  <c r="B54" i="40"/>
  <c r="B55" i="40"/>
  <c r="B56" i="40"/>
  <c r="B57" i="40"/>
  <c r="B58" i="40"/>
  <c r="B59" i="40"/>
  <c r="B60" i="40"/>
  <c r="B61" i="40"/>
  <c r="B62" i="40"/>
  <c r="B63" i="40"/>
  <c r="B64" i="40"/>
  <c r="B65" i="40"/>
  <c r="B66" i="40"/>
  <c r="B67" i="40"/>
  <c r="B68" i="40"/>
  <c r="B69" i="40"/>
  <c r="B70" i="40"/>
  <c r="B71" i="40"/>
  <c r="B72" i="40"/>
  <c r="B73" i="40"/>
  <c r="B74" i="40"/>
  <c r="B75" i="40"/>
  <c r="B76" i="40"/>
  <c r="B77" i="40"/>
  <c r="B78" i="40"/>
  <c r="B79" i="40"/>
  <c r="B80" i="40"/>
  <c r="B81" i="40"/>
  <c r="B82" i="40"/>
  <c r="B83" i="40"/>
  <c r="B84" i="40"/>
  <c r="B85" i="40"/>
  <c r="B86" i="40"/>
  <c r="B87" i="40"/>
  <c r="B88" i="40"/>
  <c r="B89" i="40"/>
  <c r="B90" i="40"/>
  <c r="B91" i="40"/>
  <c r="B92" i="40"/>
  <c r="B93" i="40"/>
  <c r="B94" i="40"/>
  <c r="B95" i="40"/>
  <c r="B96" i="40"/>
  <c r="B97" i="40"/>
  <c r="B98" i="40"/>
  <c r="B99" i="40"/>
  <c r="B100" i="40"/>
  <c r="B101" i="40"/>
  <c r="B102" i="40"/>
  <c r="B103" i="40"/>
  <c r="B104" i="40"/>
  <c r="B105" i="40"/>
  <c r="B106" i="40"/>
  <c r="B107" i="40"/>
  <c r="B108" i="40"/>
  <c r="B109" i="40"/>
  <c r="B110" i="40"/>
  <c r="B111" i="40"/>
  <c r="B112" i="40"/>
  <c r="B113" i="40"/>
  <c r="B114" i="40"/>
  <c r="B115" i="40"/>
  <c r="B116" i="40"/>
  <c r="B117" i="40"/>
  <c r="B118" i="40"/>
  <c r="B119" i="40"/>
  <c r="B120" i="40"/>
  <c r="B121" i="40"/>
  <c r="B122" i="40"/>
  <c r="B123" i="40"/>
  <c r="B124" i="40"/>
  <c r="B125" i="40"/>
  <c r="B126" i="40"/>
  <c r="B127" i="40"/>
  <c r="B128" i="40"/>
  <c r="B129" i="40"/>
  <c r="B130" i="40"/>
  <c r="B131" i="40"/>
  <c r="B132" i="40"/>
  <c r="B133" i="40"/>
  <c r="B134" i="40"/>
  <c r="B135" i="40"/>
  <c r="B136" i="40"/>
  <c r="B137" i="40"/>
  <c r="B138" i="40"/>
  <c r="B139" i="40"/>
  <c r="B140" i="40"/>
  <c r="B141" i="40"/>
  <c r="B142" i="40"/>
  <c r="B143" i="40"/>
  <c r="B144" i="40"/>
  <c r="B145" i="40"/>
  <c r="B146" i="40"/>
  <c r="B147" i="40"/>
  <c r="B148" i="40"/>
  <c r="B149" i="40"/>
  <c r="B150" i="40"/>
  <c r="B151" i="40"/>
  <c r="B152" i="40"/>
  <c r="B153" i="40"/>
  <c r="B154" i="40"/>
  <c r="B155" i="40"/>
  <c r="B156" i="40"/>
  <c r="B157" i="40"/>
  <c r="B158" i="40"/>
  <c r="B159" i="40"/>
  <c r="B160" i="40"/>
  <c r="B161" i="40"/>
  <c r="B162" i="40"/>
  <c r="B163" i="40"/>
  <c r="B164" i="40"/>
  <c r="B165" i="40"/>
  <c r="B166" i="40"/>
  <c r="B167" i="40"/>
  <c r="B168" i="40"/>
  <c r="B169" i="40"/>
  <c r="B170" i="40"/>
  <c r="B171" i="40"/>
  <c r="B172" i="40"/>
  <c r="B173" i="40"/>
  <c r="B174" i="40"/>
  <c r="B175" i="40"/>
  <c r="B176" i="40"/>
  <c r="B177" i="40"/>
  <c r="B178" i="40"/>
  <c r="B179" i="40"/>
  <c r="B180" i="40"/>
  <c r="B181" i="40"/>
  <c r="B182" i="40"/>
  <c r="B183" i="40"/>
  <c r="B184" i="40"/>
  <c r="B185" i="40"/>
  <c r="B186" i="40"/>
  <c r="B187" i="40"/>
  <c r="B188" i="40"/>
  <c r="B189" i="40"/>
  <c r="B190" i="40"/>
  <c r="B191" i="40"/>
  <c r="B192" i="40"/>
  <c r="B193" i="40"/>
  <c r="B194" i="40"/>
  <c r="B195" i="40"/>
  <c r="B196" i="40"/>
  <c r="B197" i="40"/>
  <c r="B198" i="40"/>
  <c r="B199" i="40"/>
  <c r="B200" i="40"/>
  <c r="B201" i="40"/>
  <c r="B202" i="40"/>
  <c r="B203" i="40"/>
  <c r="B204" i="40"/>
  <c r="B205" i="40"/>
  <c r="B206" i="40"/>
  <c r="B207" i="40"/>
  <c r="B208" i="40"/>
  <c r="B209" i="40"/>
  <c r="B210" i="40"/>
  <c r="B211" i="40"/>
  <c r="B212" i="40"/>
  <c r="B213" i="40"/>
  <c r="B214" i="40"/>
  <c r="B215" i="40"/>
  <c r="B216" i="40"/>
  <c r="B217" i="40"/>
  <c r="B218" i="40"/>
  <c r="B219" i="40"/>
  <c r="B220" i="40"/>
  <c r="B221" i="40"/>
  <c r="B222" i="40"/>
  <c r="B223" i="40"/>
  <c r="B224" i="40"/>
  <c r="B225" i="40"/>
  <c r="B226" i="40"/>
  <c r="B227" i="40"/>
  <c r="B228" i="40"/>
  <c r="B229" i="40"/>
  <c r="B230" i="40"/>
  <c r="B231" i="40"/>
  <c r="B232" i="40"/>
  <c r="B233" i="40"/>
  <c r="B234" i="40"/>
  <c r="B235" i="40"/>
  <c r="B236" i="40"/>
  <c r="B237" i="40"/>
  <c r="B238" i="40"/>
  <c r="B239" i="40"/>
  <c r="B240" i="40"/>
  <c r="B241" i="40"/>
  <c r="B242" i="40"/>
  <c r="B243" i="40"/>
  <c r="B244" i="40"/>
  <c r="B245" i="40"/>
  <c r="B246" i="40"/>
  <c r="B247" i="40"/>
  <c r="B248" i="40"/>
  <c r="B249" i="40"/>
  <c r="B250" i="40"/>
  <c r="B251" i="40"/>
  <c r="B252" i="40"/>
  <c r="B253" i="40"/>
  <c r="B254" i="40"/>
  <c r="B255" i="40"/>
  <c r="B256" i="40"/>
  <c r="B257" i="40"/>
  <c r="B258" i="40"/>
  <c r="B259" i="40"/>
  <c r="B260" i="40"/>
  <c r="B261" i="40"/>
  <c r="B262" i="40"/>
  <c r="B263" i="40"/>
  <c r="B264" i="40"/>
  <c r="B265" i="40"/>
  <c r="B266" i="40"/>
  <c r="B267" i="40"/>
  <c r="B268" i="40"/>
  <c r="B269" i="40"/>
  <c r="B270" i="40"/>
  <c r="B271" i="40"/>
  <c r="B272" i="40"/>
  <c r="B273" i="40"/>
  <c r="B274" i="40"/>
  <c r="B275" i="40"/>
  <c r="B276" i="40"/>
  <c r="B277" i="40"/>
  <c r="B278" i="40"/>
  <c r="B279" i="40"/>
  <c r="B280" i="40"/>
  <c r="B281" i="40"/>
  <c r="B282" i="40"/>
  <c r="B283" i="40"/>
  <c r="B284" i="40"/>
  <c r="B285" i="40"/>
  <c r="B286" i="40"/>
  <c r="B287" i="40"/>
  <c r="B288" i="40"/>
  <c r="B289" i="40"/>
  <c r="B290" i="40"/>
  <c r="B291" i="40"/>
  <c r="B292" i="40"/>
  <c r="B293" i="40"/>
  <c r="B294" i="40"/>
  <c r="B295" i="40"/>
  <c r="B296" i="40"/>
  <c r="B297" i="40"/>
  <c r="B298" i="40"/>
  <c r="B299" i="40"/>
  <c r="B300" i="40"/>
  <c r="B301" i="40"/>
  <c r="B302" i="40"/>
  <c r="B303" i="40"/>
  <c r="B304" i="40"/>
  <c r="B305" i="40"/>
  <c r="B306" i="40"/>
  <c r="B307" i="40"/>
  <c r="B308" i="40"/>
  <c r="B309" i="40"/>
  <c r="B310" i="40"/>
  <c r="B311" i="40"/>
  <c r="B312" i="40"/>
  <c r="B313" i="40"/>
  <c r="B314" i="40"/>
  <c r="B315" i="40"/>
  <c r="B316" i="40"/>
  <c r="B317" i="40"/>
  <c r="B318" i="40"/>
  <c r="B319" i="40"/>
  <c r="B320" i="40"/>
  <c r="B321" i="40"/>
  <c r="B322" i="40"/>
  <c r="B323" i="40"/>
  <c r="B324" i="40"/>
  <c r="B325" i="40"/>
  <c r="B326" i="40"/>
  <c r="B327" i="40"/>
  <c r="B328" i="40"/>
  <c r="B329" i="40"/>
  <c r="B330" i="40"/>
  <c r="B331" i="40"/>
  <c r="B332" i="40"/>
  <c r="B333" i="40"/>
  <c r="B334" i="40"/>
  <c r="B335" i="40"/>
  <c r="B336" i="40"/>
  <c r="B337" i="40"/>
  <c r="B338" i="40"/>
  <c r="B339" i="40"/>
  <c r="B340" i="40"/>
  <c r="B341" i="40"/>
  <c r="B342" i="40"/>
  <c r="B343" i="40"/>
  <c r="B344" i="40"/>
  <c r="B345" i="40"/>
  <c r="B346" i="40"/>
  <c r="B347" i="40"/>
  <c r="B348" i="40"/>
  <c r="B349" i="40"/>
  <c r="B350" i="40"/>
  <c r="B351" i="40"/>
  <c r="B352" i="40"/>
  <c r="B353" i="40"/>
  <c r="B354" i="40"/>
  <c r="B355" i="40"/>
  <c r="B356" i="40"/>
  <c r="B357" i="40"/>
  <c r="B358" i="40"/>
  <c r="B359" i="40"/>
  <c r="B360" i="40"/>
  <c r="B361" i="40"/>
  <c r="B362" i="40"/>
  <c r="B363" i="40"/>
  <c r="B364" i="40"/>
  <c r="B365" i="40"/>
  <c r="B366" i="40"/>
  <c r="B367" i="40"/>
  <c r="B368" i="40"/>
  <c r="B369" i="40"/>
  <c r="B370" i="40"/>
  <c r="B371" i="40"/>
  <c r="B372" i="40"/>
  <c r="B373" i="40"/>
  <c r="B374" i="40"/>
  <c r="B375" i="40"/>
  <c r="B376" i="40"/>
  <c r="B377" i="40"/>
  <c r="B378" i="40"/>
  <c r="B379" i="40"/>
  <c r="B380" i="40"/>
  <c r="B381" i="40"/>
  <c r="B382" i="40"/>
  <c r="B383" i="40"/>
  <c r="B384" i="40"/>
  <c r="B385" i="40"/>
  <c r="B386" i="40"/>
  <c r="B387" i="40"/>
  <c r="B388" i="40"/>
  <c r="B389" i="40"/>
  <c r="B390" i="40"/>
  <c r="B391" i="40"/>
  <c r="B392" i="40"/>
  <c r="B393" i="40"/>
  <c r="B394" i="40"/>
  <c r="B395" i="40"/>
  <c r="B396" i="40"/>
  <c r="B397" i="40"/>
  <c r="B398" i="40"/>
  <c r="B399" i="40"/>
  <c r="B400" i="40"/>
  <c r="B401" i="40"/>
  <c r="B402" i="40"/>
  <c r="B403" i="40"/>
  <c r="B404" i="40"/>
  <c r="B405" i="40"/>
  <c r="B406" i="40"/>
  <c r="B407" i="40"/>
  <c r="B408" i="40"/>
  <c r="B409" i="40"/>
  <c r="B410" i="40"/>
  <c r="B411" i="40"/>
  <c r="B412" i="40"/>
  <c r="B413" i="40"/>
  <c r="B414" i="40"/>
  <c r="B415" i="40"/>
  <c r="B416" i="40"/>
  <c r="B417" i="40"/>
  <c r="B418" i="40"/>
  <c r="B419" i="40"/>
  <c r="B420" i="40"/>
  <c r="B421" i="40"/>
  <c r="B422" i="40"/>
  <c r="B423" i="40"/>
  <c r="B424" i="40"/>
  <c r="B425" i="40"/>
  <c r="B426" i="40"/>
  <c r="B427" i="40"/>
  <c r="B428" i="40"/>
  <c r="B429" i="40"/>
  <c r="B430" i="40"/>
  <c r="B431" i="40"/>
  <c r="B432" i="40"/>
  <c r="B433" i="40"/>
  <c r="B434" i="40"/>
  <c r="B435" i="40"/>
  <c r="B436" i="40"/>
  <c r="B437" i="40"/>
  <c r="B438" i="40"/>
  <c r="B439" i="40"/>
  <c r="B440" i="40"/>
  <c r="B441" i="40"/>
  <c r="B442" i="40"/>
  <c r="B443" i="40"/>
  <c r="B444" i="40"/>
  <c r="B445" i="40"/>
  <c r="B446" i="40"/>
  <c r="B447" i="40"/>
  <c r="B448" i="40"/>
  <c r="B449" i="40"/>
  <c r="B450" i="40"/>
  <c r="B451" i="40"/>
  <c r="B452" i="40"/>
  <c r="B453" i="40"/>
  <c r="B454" i="40"/>
  <c r="B455" i="40"/>
  <c r="B456" i="40"/>
  <c r="B457" i="40"/>
  <c r="B458" i="40"/>
  <c r="B459" i="40"/>
  <c r="B460" i="40"/>
  <c r="B461" i="40"/>
  <c r="B462" i="40"/>
  <c r="B463" i="40"/>
  <c r="B464" i="40"/>
  <c r="B465" i="40"/>
  <c r="B466" i="40"/>
  <c r="B467" i="40"/>
  <c r="B468" i="40"/>
  <c r="B469" i="40"/>
  <c r="B470" i="40"/>
  <c r="B471" i="40"/>
  <c r="B472" i="40"/>
  <c r="B473" i="40"/>
  <c r="B474" i="40"/>
  <c r="B475" i="40"/>
  <c r="B476" i="40"/>
  <c r="B477" i="40"/>
  <c r="B478" i="40"/>
  <c r="B479" i="40"/>
  <c r="B480" i="40"/>
  <c r="B481" i="40"/>
  <c r="B482" i="40"/>
  <c r="B483" i="40"/>
  <c r="B484" i="40"/>
  <c r="B485" i="40"/>
  <c r="B486" i="40"/>
  <c r="B487" i="40"/>
  <c r="B488" i="40"/>
  <c r="B489" i="40"/>
  <c r="B490" i="40"/>
  <c r="B491" i="40"/>
  <c r="B492" i="40"/>
  <c r="B493" i="40"/>
  <c r="B494" i="40"/>
  <c r="B495" i="40"/>
  <c r="B496" i="40"/>
  <c r="B497" i="40"/>
  <c r="B498" i="40"/>
  <c r="B499" i="40"/>
  <c r="B500" i="40"/>
  <c r="B501" i="40"/>
  <c r="B502" i="40"/>
  <c r="B503" i="40"/>
  <c r="B504" i="40"/>
  <c r="B505" i="40"/>
  <c r="B506" i="40"/>
  <c r="B507" i="40"/>
  <c r="B508" i="40"/>
  <c r="B509" i="40"/>
  <c r="B510" i="40"/>
  <c r="B511" i="40"/>
  <c r="B512" i="40"/>
  <c r="B513" i="40"/>
  <c r="B514" i="40"/>
  <c r="B515" i="40"/>
  <c r="B516" i="40"/>
  <c r="B517" i="40"/>
  <c r="B518" i="40"/>
  <c r="B519" i="40"/>
  <c r="B520" i="40"/>
  <c r="B521" i="40"/>
  <c r="B522" i="40"/>
  <c r="B523" i="40"/>
  <c r="B524" i="40"/>
  <c r="B525" i="40"/>
  <c r="B526" i="40"/>
  <c r="B527" i="40"/>
  <c r="B528" i="40"/>
  <c r="B529" i="40"/>
  <c r="B530" i="40"/>
  <c r="B531" i="40"/>
  <c r="B532" i="40"/>
  <c r="B533" i="40"/>
  <c r="B534" i="40"/>
  <c r="B535" i="40"/>
  <c r="B536" i="40"/>
  <c r="B537" i="40"/>
  <c r="B538" i="40"/>
  <c r="B539" i="40"/>
  <c r="B540" i="40"/>
  <c r="B541" i="40"/>
  <c r="B542" i="40"/>
  <c r="B543" i="40"/>
  <c r="B544" i="40"/>
  <c r="B545" i="40"/>
  <c r="B546" i="40"/>
  <c r="B547" i="40"/>
  <c r="B548" i="40"/>
  <c r="B549" i="40"/>
  <c r="B550" i="40"/>
  <c r="B551" i="40"/>
  <c r="B552" i="40"/>
  <c r="B553" i="40"/>
  <c r="B554" i="40"/>
  <c r="B555" i="40"/>
  <c r="B556" i="40"/>
  <c r="B557" i="40"/>
  <c r="B558" i="40"/>
  <c r="B559" i="40"/>
  <c r="B560" i="40"/>
  <c r="B561" i="40"/>
  <c r="B562" i="40"/>
  <c r="B563" i="40"/>
  <c r="B564" i="40"/>
  <c r="B565" i="40"/>
  <c r="B566" i="40"/>
  <c r="B567" i="40"/>
  <c r="B568" i="40"/>
  <c r="B569" i="40"/>
  <c r="B570" i="40"/>
  <c r="B571" i="40"/>
  <c r="B572" i="40"/>
  <c r="B573" i="40"/>
  <c r="B574" i="40"/>
  <c r="B575" i="40"/>
  <c r="B576" i="40"/>
  <c r="B577" i="40"/>
  <c r="B578" i="40"/>
  <c r="B579" i="40"/>
  <c r="B580" i="40"/>
  <c r="B581" i="40"/>
  <c r="B582" i="40"/>
  <c r="B583" i="40"/>
  <c r="B584" i="40"/>
  <c r="B585" i="40"/>
  <c r="B586" i="40"/>
  <c r="B587" i="40"/>
  <c r="B588" i="40"/>
  <c r="B589" i="40"/>
  <c r="B590" i="40"/>
  <c r="B591" i="40"/>
  <c r="B592" i="40"/>
  <c r="B593" i="40"/>
  <c r="B594" i="40"/>
  <c r="B595" i="40"/>
  <c r="B596" i="40"/>
  <c r="B597" i="40"/>
  <c r="B598" i="40"/>
  <c r="B599" i="40"/>
  <c r="B600" i="40"/>
  <c r="B601" i="40"/>
  <c r="B602" i="40"/>
  <c r="B603" i="40"/>
  <c r="B604" i="40"/>
  <c r="B605" i="40"/>
  <c r="B606" i="40"/>
  <c r="B607" i="40"/>
  <c r="B608" i="40"/>
  <c r="B609" i="40"/>
  <c r="B610" i="40"/>
  <c r="B611" i="40"/>
  <c r="B612" i="40"/>
  <c r="B613" i="40"/>
  <c r="B614" i="40"/>
  <c r="B615" i="40"/>
  <c r="B616" i="40"/>
  <c r="B617" i="40"/>
  <c r="B618" i="40"/>
  <c r="B619" i="40"/>
  <c r="B620" i="40"/>
  <c r="B621" i="40"/>
  <c r="B622" i="40"/>
  <c r="B623" i="40"/>
  <c r="B624" i="40"/>
  <c r="B625" i="40"/>
  <c r="B626" i="40"/>
  <c r="B627" i="40"/>
  <c r="B628" i="40"/>
  <c r="B629" i="40"/>
  <c r="B630" i="40"/>
  <c r="B631" i="40"/>
  <c r="B632" i="40"/>
  <c r="B633" i="40"/>
  <c r="B634" i="40"/>
  <c r="B635" i="40"/>
  <c r="B636" i="40"/>
  <c r="B637" i="40"/>
  <c r="B638" i="40"/>
  <c r="B639" i="40"/>
  <c r="B640" i="40"/>
  <c r="B641" i="40"/>
  <c r="B642" i="40"/>
  <c r="B643" i="40"/>
  <c r="B644" i="40"/>
  <c r="B645" i="40"/>
  <c r="B646" i="40"/>
  <c r="B647" i="40"/>
  <c r="B648" i="40"/>
  <c r="B649" i="40"/>
  <c r="B650" i="40"/>
  <c r="B651" i="40"/>
  <c r="B652" i="40"/>
  <c r="B653" i="40"/>
  <c r="B654" i="40"/>
  <c r="B655" i="40"/>
  <c r="B656" i="40"/>
  <c r="B657" i="40"/>
  <c r="B658" i="40"/>
  <c r="B659" i="40"/>
  <c r="B660" i="40"/>
  <c r="B661" i="40"/>
  <c r="B662" i="40"/>
  <c r="B663" i="40"/>
  <c r="B664" i="40"/>
  <c r="B665" i="40"/>
  <c r="B666" i="40"/>
  <c r="B667" i="40"/>
  <c r="B668" i="40"/>
  <c r="B669" i="40"/>
  <c r="B670" i="40"/>
  <c r="B671" i="40"/>
  <c r="B672" i="40"/>
  <c r="B673" i="40"/>
  <c r="B674" i="40"/>
  <c r="B675" i="40"/>
  <c r="B676" i="40"/>
  <c r="B677" i="40"/>
  <c r="B678" i="40"/>
  <c r="B679" i="40"/>
  <c r="B680" i="40"/>
  <c r="B681" i="40"/>
  <c r="B682" i="40"/>
  <c r="B683" i="40"/>
  <c r="B684" i="40"/>
  <c r="B685" i="40"/>
  <c r="B686" i="40"/>
  <c r="B687" i="40"/>
  <c r="B688" i="40"/>
  <c r="B689" i="40"/>
  <c r="B690" i="40"/>
  <c r="B691" i="40"/>
  <c r="B692" i="40"/>
  <c r="B693" i="40"/>
  <c r="B694" i="40"/>
  <c r="B695" i="40"/>
  <c r="B696" i="40"/>
  <c r="B697" i="40"/>
  <c r="B698" i="40"/>
  <c r="B699" i="40"/>
  <c r="B700" i="40"/>
  <c r="B701" i="40"/>
  <c r="B702" i="40"/>
  <c r="B703" i="40"/>
  <c r="B704" i="40"/>
  <c r="B705" i="40"/>
  <c r="B706" i="40"/>
  <c r="B707" i="40"/>
  <c r="B708" i="40"/>
  <c r="B709" i="40"/>
  <c r="B710" i="40"/>
  <c r="B711" i="40"/>
  <c r="B712" i="40"/>
  <c r="B713" i="40"/>
  <c r="B714" i="40"/>
  <c r="B715" i="40"/>
  <c r="B716" i="40"/>
  <c r="B717" i="40"/>
  <c r="B718" i="40"/>
  <c r="B719" i="40"/>
  <c r="B720" i="40"/>
  <c r="B721" i="40"/>
  <c r="B722" i="40"/>
  <c r="B723" i="40"/>
  <c r="B724" i="40"/>
  <c r="B725" i="40"/>
  <c r="B726" i="40"/>
  <c r="B727" i="40"/>
  <c r="B728" i="40"/>
  <c r="B729" i="40"/>
  <c r="B730" i="40"/>
  <c r="B731" i="40"/>
  <c r="B732" i="40"/>
  <c r="B733" i="40"/>
  <c r="B734" i="40"/>
  <c r="B735" i="40"/>
  <c r="B736" i="40"/>
  <c r="B737" i="40"/>
  <c r="B738" i="40"/>
  <c r="B739" i="40"/>
  <c r="B740" i="40"/>
  <c r="B741" i="40"/>
  <c r="B742" i="40"/>
  <c r="B743" i="40"/>
  <c r="B744" i="40"/>
  <c r="B745" i="40"/>
  <c r="B746" i="40"/>
  <c r="B747" i="40"/>
  <c r="B748" i="40"/>
  <c r="B749" i="40"/>
  <c r="B750" i="40"/>
  <c r="B751" i="40"/>
  <c r="B752" i="40"/>
  <c r="B753" i="40"/>
  <c r="B754" i="40"/>
  <c r="B755" i="40"/>
  <c r="B756" i="40"/>
  <c r="B757" i="40"/>
  <c r="B758" i="40"/>
  <c r="B759" i="40"/>
  <c r="B760" i="40"/>
  <c r="B761" i="40"/>
  <c r="B762" i="40"/>
  <c r="B763" i="40"/>
  <c r="B764" i="40"/>
  <c r="B765" i="40"/>
  <c r="B766" i="40"/>
  <c r="B767" i="40"/>
  <c r="B768" i="40"/>
  <c r="B769" i="40"/>
  <c r="B770" i="40"/>
  <c r="B771" i="40"/>
  <c r="B772" i="40"/>
  <c r="B773" i="40"/>
  <c r="B774" i="40"/>
  <c r="B775" i="40"/>
  <c r="B776" i="40"/>
  <c r="B777" i="40"/>
  <c r="B778" i="40"/>
  <c r="B779" i="40"/>
  <c r="B780" i="40"/>
  <c r="B781" i="40"/>
  <c r="B782" i="40"/>
  <c r="B783" i="40"/>
  <c r="B784" i="40"/>
  <c r="B785" i="40"/>
  <c r="B786" i="40"/>
  <c r="B787" i="40"/>
  <c r="B788" i="40"/>
  <c r="B789" i="40"/>
  <c r="B790" i="40"/>
  <c r="B791" i="40"/>
  <c r="B792" i="40"/>
  <c r="B793" i="40"/>
  <c r="B794" i="40"/>
  <c r="B795" i="40"/>
  <c r="B796" i="40"/>
  <c r="B797" i="40"/>
  <c r="B798" i="40"/>
  <c r="B799" i="40"/>
  <c r="B800" i="40"/>
  <c r="B801" i="40"/>
  <c r="B802" i="40"/>
  <c r="B803" i="40"/>
  <c r="B804" i="40"/>
  <c r="B805" i="40"/>
  <c r="B806" i="40"/>
  <c r="B807" i="40"/>
  <c r="B808" i="40"/>
  <c r="B809" i="40"/>
  <c r="B810" i="40"/>
  <c r="B811" i="40"/>
  <c r="B812" i="40"/>
  <c r="B813" i="40"/>
  <c r="B814" i="40"/>
  <c r="B815" i="40"/>
  <c r="B816" i="40"/>
  <c r="B817" i="40"/>
  <c r="B818" i="40"/>
  <c r="B819" i="40"/>
  <c r="B820" i="40"/>
  <c r="B821" i="40"/>
  <c r="B822" i="40"/>
  <c r="B823" i="40"/>
  <c r="B824" i="40"/>
  <c r="B825" i="40"/>
  <c r="B826" i="40"/>
  <c r="B827" i="40"/>
  <c r="B828" i="40"/>
  <c r="B829" i="40"/>
  <c r="B830" i="40"/>
  <c r="B831" i="40"/>
  <c r="B832" i="40"/>
  <c r="B833" i="40"/>
  <c r="B834" i="40"/>
  <c r="B835" i="40"/>
  <c r="B836" i="40"/>
  <c r="B837" i="40"/>
  <c r="B838" i="40"/>
  <c r="B839" i="40"/>
  <c r="B840" i="40"/>
  <c r="B841" i="40"/>
  <c r="B842" i="40"/>
  <c r="B843" i="40"/>
  <c r="B844" i="40"/>
  <c r="B845" i="40"/>
  <c r="B846" i="40"/>
  <c r="B847" i="40"/>
  <c r="B848" i="40"/>
  <c r="B849" i="40"/>
  <c r="B850" i="40"/>
  <c r="B851" i="40"/>
  <c r="B852" i="40"/>
  <c r="B853" i="40"/>
  <c r="B854" i="40"/>
  <c r="B855" i="40"/>
  <c r="B856" i="40"/>
  <c r="B857" i="40"/>
  <c r="B858" i="40"/>
  <c r="B859" i="40"/>
  <c r="B860" i="40"/>
  <c r="B861" i="40"/>
  <c r="B862" i="40"/>
  <c r="B863" i="40"/>
  <c r="B864" i="40"/>
  <c r="B865" i="40"/>
  <c r="B866" i="40"/>
  <c r="B867" i="40"/>
  <c r="B868" i="40"/>
  <c r="B869" i="40"/>
  <c r="B870" i="40"/>
  <c r="B871" i="40"/>
  <c r="B872" i="40"/>
  <c r="B873" i="40"/>
  <c r="B874" i="40"/>
  <c r="B875" i="40"/>
  <c r="B876" i="40"/>
  <c r="B877" i="40"/>
  <c r="B878" i="40"/>
  <c r="B879" i="40"/>
  <c r="B880" i="40"/>
  <c r="B881" i="40"/>
  <c r="B882" i="40"/>
  <c r="B883" i="40"/>
  <c r="B884" i="40"/>
  <c r="B885" i="40"/>
  <c r="B886" i="40"/>
  <c r="B887" i="40"/>
  <c r="B888" i="40"/>
  <c r="B889" i="40"/>
  <c r="B890" i="40"/>
  <c r="B891" i="40"/>
  <c r="B892" i="40"/>
  <c r="B893" i="40"/>
  <c r="B894" i="40"/>
  <c r="B895" i="40"/>
  <c r="B896" i="40"/>
  <c r="B897" i="40"/>
  <c r="B898" i="40"/>
  <c r="B899" i="40"/>
  <c r="B900" i="40"/>
  <c r="B901" i="40"/>
  <c r="B902" i="40"/>
  <c r="B903" i="40"/>
  <c r="B904" i="40"/>
  <c r="B905" i="40"/>
  <c r="B906" i="40"/>
  <c r="B907" i="40"/>
  <c r="B908" i="40"/>
  <c r="B909" i="40"/>
  <c r="B910" i="40"/>
  <c r="B911" i="40"/>
  <c r="B912" i="40"/>
  <c r="B913" i="40"/>
  <c r="B914" i="40"/>
  <c r="B915" i="40"/>
  <c r="B916" i="40"/>
  <c r="B917" i="40"/>
  <c r="B918" i="40"/>
  <c r="B919" i="40"/>
  <c r="B920" i="40"/>
  <c r="B921" i="40"/>
  <c r="B922" i="40"/>
  <c r="B923" i="40"/>
  <c r="B924" i="40"/>
  <c r="B925" i="40"/>
  <c r="B926" i="40"/>
  <c r="B927" i="40"/>
  <c r="B928" i="40"/>
  <c r="B929" i="40"/>
  <c r="B930" i="40"/>
  <c r="B931" i="40"/>
  <c r="B932" i="40"/>
  <c r="B933" i="40"/>
  <c r="B934" i="40"/>
  <c r="B935" i="40"/>
  <c r="B936" i="40"/>
  <c r="B937" i="40"/>
  <c r="B938" i="40"/>
  <c r="B939" i="40"/>
  <c r="B940" i="40"/>
  <c r="B941" i="40"/>
  <c r="B942" i="40"/>
  <c r="B943" i="40"/>
  <c r="B944" i="40"/>
  <c r="B945" i="40"/>
  <c r="B946" i="40"/>
  <c r="B947" i="40"/>
  <c r="B948" i="40"/>
  <c r="B949" i="40"/>
  <c r="B950" i="40"/>
  <c r="B951" i="40"/>
  <c r="B952" i="40"/>
  <c r="B953" i="40"/>
  <c r="B954" i="40"/>
  <c r="B955" i="40"/>
  <c r="B956" i="40"/>
  <c r="B957" i="40"/>
  <c r="B958" i="40"/>
  <c r="B959" i="40"/>
  <c r="B960" i="40"/>
  <c r="B961" i="40"/>
  <c r="B962" i="40"/>
  <c r="B963" i="40"/>
  <c r="B964" i="40"/>
  <c r="B965" i="40"/>
  <c r="B966" i="40"/>
  <c r="B967" i="40"/>
  <c r="B968" i="40"/>
  <c r="B969" i="40"/>
  <c r="B970" i="40"/>
  <c r="B971" i="40"/>
  <c r="B972" i="40"/>
  <c r="B973" i="40"/>
  <c r="B974" i="40"/>
  <c r="B975" i="40"/>
  <c r="B976" i="40"/>
  <c r="B977" i="40"/>
  <c r="B978" i="40"/>
  <c r="B979" i="40"/>
  <c r="B980" i="40"/>
  <c r="B981" i="40"/>
  <c r="B982" i="40"/>
  <c r="B983" i="40"/>
  <c r="B984" i="40"/>
  <c r="B985" i="40"/>
  <c r="B986" i="40"/>
  <c r="B987" i="40"/>
  <c r="B988" i="40"/>
  <c r="B989" i="40"/>
  <c r="B990" i="40"/>
  <c r="B991" i="40"/>
  <c r="B992" i="40"/>
  <c r="B993" i="40"/>
  <c r="B994" i="40"/>
  <c r="B995" i="40"/>
  <c r="B996" i="40"/>
  <c r="B997" i="40"/>
  <c r="B998" i="40"/>
  <c r="B999" i="40"/>
  <c r="B1000" i="40"/>
  <c r="B7" i="40"/>
  <c r="B8" i="39"/>
  <c r="B9" i="39"/>
  <c r="B10" i="39"/>
  <c r="B11" i="39"/>
  <c r="B12" i="39"/>
  <c r="B13" i="39"/>
  <c r="B14" i="39"/>
  <c r="B15" i="39"/>
  <c r="B16" i="39"/>
  <c r="B17" i="39"/>
  <c r="B18" i="39"/>
  <c r="B19" i="39"/>
  <c r="B20" i="39"/>
  <c r="B21" i="39"/>
  <c r="B22" i="39"/>
  <c r="B23" i="39"/>
  <c r="B24" i="39"/>
  <c r="B25" i="39"/>
  <c r="B26" i="39"/>
  <c r="B27" i="39"/>
  <c r="B28" i="39"/>
  <c r="B29" i="39"/>
  <c r="B30" i="39"/>
  <c r="B31" i="39"/>
  <c r="B32" i="39"/>
  <c r="B33" i="39"/>
  <c r="B34" i="39"/>
  <c r="B35" i="39"/>
  <c r="B36" i="39"/>
  <c r="B37" i="39"/>
  <c r="B38" i="39"/>
  <c r="B39" i="39"/>
  <c r="B40" i="39"/>
  <c r="B41" i="39"/>
  <c r="B42" i="39"/>
  <c r="B43" i="39"/>
  <c r="B44" i="39"/>
  <c r="B45" i="39"/>
  <c r="B46" i="39"/>
  <c r="B47" i="39"/>
  <c r="B48" i="39"/>
  <c r="B49" i="39"/>
  <c r="B50" i="39"/>
  <c r="B51" i="39"/>
  <c r="B52" i="39"/>
  <c r="B53" i="39"/>
  <c r="B54" i="39"/>
  <c r="B55" i="39"/>
  <c r="B56" i="39"/>
  <c r="B57" i="39"/>
  <c r="B58" i="39"/>
  <c r="B59" i="39"/>
  <c r="B60" i="39"/>
  <c r="B61" i="39"/>
  <c r="B62" i="39"/>
  <c r="B63" i="39"/>
  <c r="B64" i="39"/>
  <c r="B65" i="39"/>
  <c r="B66" i="39"/>
  <c r="B67" i="39"/>
  <c r="B68" i="39"/>
  <c r="B69" i="39"/>
  <c r="B70" i="39"/>
  <c r="B71" i="39"/>
  <c r="B72" i="39"/>
  <c r="B73" i="39"/>
  <c r="B74" i="39"/>
  <c r="B75" i="39"/>
  <c r="B76" i="39"/>
  <c r="B77" i="39"/>
  <c r="B78" i="39"/>
  <c r="B79" i="39"/>
  <c r="B80" i="39"/>
  <c r="B81" i="39"/>
  <c r="B82" i="39"/>
  <c r="B83" i="39"/>
  <c r="B84" i="39"/>
  <c r="B85" i="39"/>
  <c r="B86" i="39"/>
  <c r="B87" i="39"/>
  <c r="B88" i="39"/>
  <c r="B89" i="39"/>
  <c r="B90" i="39"/>
  <c r="B91" i="39"/>
  <c r="B92" i="39"/>
  <c r="B93" i="39"/>
  <c r="B94" i="39"/>
  <c r="B95" i="39"/>
  <c r="B96" i="39"/>
  <c r="B97" i="39"/>
  <c r="B98" i="39"/>
  <c r="B99" i="39"/>
  <c r="B100" i="39"/>
  <c r="B101" i="39"/>
  <c r="B102" i="39"/>
  <c r="B103" i="39"/>
  <c r="B104" i="39"/>
  <c r="B105" i="39"/>
  <c r="B106" i="39"/>
  <c r="B107" i="39"/>
  <c r="B108" i="39"/>
  <c r="B109" i="39"/>
  <c r="B110" i="39"/>
  <c r="B111" i="39"/>
  <c r="B112" i="39"/>
  <c r="B113" i="39"/>
  <c r="B114" i="39"/>
  <c r="B115" i="39"/>
  <c r="B116" i="39"/>
  <c r="B117" i="39"/>
  <c r="B118" i="39"/>
  <c r="B119" i="39"/>
  <c r="B120" i="39"/>
  <c r="B121" i="39"/>
  <c r="B122" i="39"/>
  <c r="B123" i="39"/>
  <c r="B124" i="39"/>
  <c r="B125" i="39"/>
  <c r="B126" i="39"/>
  <c r="B127" i="39"/>
  <c r="B128" i="39"/>
  <c r="B129" i="39"/>
  <c r="B130" i="39"/>
  <c r="B131" i="39"/>
  <c r="B132" i="39"/>
  <c r="B133" i="39"/>
  <c r="B134" i="39"/>
  <c r="B135" i="39"/>
  <c r="B136" i="39"/>
  <c r="B137" i="39"/>
  <c r="B138" i="39"/>
  <c r="B139" i="39"/>
  <c r="B140" i="39"/>
  <c r="B141" i="39"/>
  <c r="B142" i="39"/>
  <c r="B143" i="39"/>
  <c r="B144" i="39"/>
  <c r="B145" i="39"/>
  <c r="B146" i="39"/>
  <c r="B147" i="39"/>
  <c r="B148" i="39"/>
  <c r="B149" i="39"/>
  <c r="B150" i="39"/>
  <c r="B151" i="39"/>
  <c r="B152" i="39"/>
  <c r="B153" i="39"/>
  <c r="B154" i="39"/>
  <c r="B155" i="39"/>
  <c r="B156" i="39"/>
  <c r="B157" i="39"/>
  <c r="B158" i="39"/>
  <c r="B159" i="39"/>
  <c r="B160" i="39"/>
  <c r="B161" i="39"/>
  <c r="B162" i="39"/>
  <c r="B163" i="39"/>
  <c r="B164" i="39"/>
  <c r="B165" i="39"/>
  <c r="B166" i="39"/>
  <c r="B167" i="39"/>
  <c r="B168" i="39"/>
  <c r="B169" i="39"/>
  <c r="B170" i="39"/>
  <c r="B171" i="39"/>
  <c r="B172" i="39"/>
  <c r="B173" i="39"/>
  <c r="B174" i="39"/>
  <c r="B175" i="39"/>
  <c r="B176" i="39"/>
  <c r="B177" i="39"/>
  <c r="B178" i="39"/>
  <c r="B179" i="39"/>
  <c r="B180" i="39"/>
  <c r="B181" i="39"/>
  <c r="B182" i="39"/>
  <c r="B183" i="39"/>
  <c r="B184" i="39"/>
  <c r="B185" i="39"/>
  <c r="B186" i="39"/>
  <c r="B187" i="39"/>
  <c r="B188" i="39"/>
  <c r="B189" i="39"/>
  <c r="B190" i="39"/>
  <c r="B191" i="39"/>
  <c r="B192" i="39"/>
  <c r="B193" i="39"/>
  <c r="B194" i="39"/>
  <c r="B195" i="39"/>
  <c r="B196" i="39"/>
  <c r="B197" i="39"/>
  <c r="B198" i="39"/>
  <c r="B199" i="39"/>
  <c r="B200" i="39"/>
  <c r="B201" i="39"/>
  <c r="B202" i="39"/>
  <c r="B203" i="39"/>
  <c r="B204" i="39"/>
  <c r="B205" i="39"/>
  <c r="B206" i="39"/>
  <c r="B207" i="39"/>
  <c r="B208" i="39"/>
  <c r="B209" i="39"/>
  <c r="B210" i="39"/>
  <c r="B211" i="39"/>
  <c r="B212" i="39"/>
  <c r="B213" i="39"/>
  <c r="B214" i="39"/>
  <c r="B215" i="39"/>
  <c r="B216" i="39"/>
  <c r="B217" i="39"/>
  <c r="B218" i="39"/>
  <c r="B219" i="39"/>
  <c r="B220" i="39"/>
  <c r="B221" i="39"/>
  <c r="B222" i="39"/>
  <c r="B223" i="39"/>
  <c r="B224" i="39"/>
  <c r="B225" i="39"/>
  <c r="B226" i="39"/>
  <c r="B227" i="39"/>
  <c r="B228" i="39"/>
  <c r="B229" i="39"/>
  <c r="B230" i="39"/>
  <c r="B231" i="39"/>
  <c r="B232" i="39"/>
  <c r="B233" i="39"/>
  <c r="B234" i="39"/>
  <c r="B235" i="39"/>
  <c r="B236" i="39"/>
  <c r="B237" i="39"/>
  <c r="B238" i="39"/>
  <c r="B239" i="39"/>
  <c r="B240" i="39"/>
  <c r="B241" i="39"/>
  <c r="B242" i="39"/>
  <c r="B243" i="39"/>
  <c r="B244" i="39"/>
  <c r="B245" i="39"/>
  <c r="B246" i="39"/>
  <c r="B247" i="39"/>
  <c r="B248" i="39"/>
  <c r="B249" i="39"/>
  <c r="B250" i="39"/>
  <c r="B251" i="39"/>
  <c r="B252" i="39"/>
  <c r="B253" i="39"/>
  <c r="B254" i="39"/>
  <c r="B255" i="39"/>
  <c r="B256" i="39"/>
  <c r="B257" i="39"/>
  <c r="B258" i="39"/>
  <c r="B259" i="39"/>
  <c r="B260" i="39"/>
  <c r="B261" i="39"/>
  <c r="B262" i="39"/>
  <c r="B263" i="39"/>
  <c r="B264" i="39"/>
  <c r="B265" i="39"/>
  <c r="B266" i="39"/>
  <c r="B267" i="39"/>
  <c r="B268" i="39"/>
  <c r="B269" i="39"/>
  <c r="B270" i="39"/>
  <c r="B271" i="39"/>
  <c r="B272" i="39"/>
  <c r="B273" i="39"/>
  <c r="B274" i="39"/>
  <c r="B275" i="39"/>
  <c r="B276" i="39"/>
  <c r="B277" i="39"/>
  <c r="B278" i="39"/>
  <c r="B279" i="39"/>
  <c r="B280" i="39"/>
  <c r="B281" i="39"/>
  <c r="B282" i="39"/>
  <c r="B283" i="39"/>
  <c r="B284" i="39"/>
  <c r="B285" i="39"/>
  <c r="B286" i="39"/>
  <c r="B287" i="39"/>
  <c r="B288" i="39"/>
  <c r="B289" i="39"/>
  <c r="B290" i="39"/>
  <c r="B291" i="39"/>
  <c r="B292" i="39"/>
  <c r="B293" i="39"/>
  <c r="B294" i="39"/>
  <c r="B295" i="39"/>
  <c r="B296" i="39"/>
  <c r="B297" i="39"/>
  <c r="B298" i="39"/>
  <c r="B299" i="39"/>
  <c r="B300" i="39"/>
  <c r="B301" i="39"/>
  <c r="B302" i="39"/>
  <c r="B303" i="39"/>
  <c r="B304" i="39"/>
  <c r="B305" i="39"/>
  <c r="B306" i="39"/>
  <c r="B307" i="39"/>
  <c r="B308" i="39"/>
  <c r="B309" i="39"/>
  <c r="B310" i="39"/>
  <c r="B311" i="39"/>
  <c r="B312" i="39"/>
  <c r="B313" i="39"/>
  <c r="B314" i="39"/>
  <c r="B315" i="39"/>
  <c r="B316" i="39"/>
  <c r="B317" i="39"/>
  <c r="B318" i="39"/>
  <c r="B319" i="39"/>
  <c r="B320" i="39"/>
  <c r="B321" i="39"/>
  <c r="B322" i="39"/>
  <c r="B323" i="39"/>
  <c r="B324" i="39"/>
  <c r="B325" i="39"/>
  <c r="B326" i="39"/>
  <c r="B327" i="39"/>
  <c r="B328" i="39"/>
  <c r="B329" i="39"/>
  <c r="B330" i="39"/>
  <c r="B331" i="39"/>
  <c r="B332" i="39"/>
  <c r="B333" i="39"/>
  <c r="B334" i="39"/>
  <c r="B335" i="39"/>
  <c r="B336" i="39"/>
  <c r="B337" i="39"/>
  <c r="B338" i="39"/>
  <c r="B339" i="39"/>
  <c r="B340" i="39"/>
  <c r="B341" i="39"/>
  <c r="B342" i="39"/>
  <c r="B343" i="39"/>
  <c r="B344" i="39"/>
  <c r="B345" i="39"/>
  <c r="B346" i="39"/>
  <c r="B347" i="39"/>
  <c r="B348" i="39"/>
  <c r="B349" i="39"/>
  <c r="B350" i="39"/>
  <c r="B351" i="39"/>
  <c r="B352" i="39"/>
  <c r="B353" i="39"/>
  <c r="B354" i="39"/>
  <c r="B355" i="39"/>
  <c r="B356" i="39"/>
  <c r="B357" i="39"/>
  <c r="B358" i="39"/>
  <c r="B359" i="39"/>
  <c r="B360" i="39"/>
  <c r="B361" i="39"/>
  <c r="B362" i="39"/>
  <c r="B363" i="39"/>
  <c r="B364" i="39"/>
  <c r="B365" i="39"/>
  <c r="B366" i="39"/>
  <c r="B367" i="39"/>
  <c r="B368" i="39"/>
  <c r="B369" i="39"/>
  <c r="B370" i="39"/>
  <c r="B371" i="39"/>
  <c r="B372" i="39"/>
  <c r="B373" i="39"/>
  <c r="B374" i="39"/>
  <c r="B375" i="39"/>
  <c r="B376" i="39"/>
  <c r="B377" i="39"/>
  <c r="B378" i="39"/>
  <c r="B379" i="39"/>
  <c r="B380" i="39"/>
  <c r="B381" i="39"/>
  <c r="B382" i="39"/>
  <c r="B383" i="39"/>
  <c r="B384" i="39"/>
  <c r="B385" i="39"/>
  <c r="B386" i="39"/>
  <c r="B387" i="39"/>
  <c r="B388" i="39"/>
  <c r="B389" i="39"/>
  <c r="B390" i="39"/>
  <c r="B391" i="39"/>
  <c r="B392" i="39"/>
  <c r="B393" i="39"/>
  <c r="B394" i="39"/>
  <c r="B395" i="39"/>
  <c r="B396" i="39"/>
  <c r="B397" i="39"/>
  <c r="B398" i="39"/>
  <c r="B399" i="39"/>
  <c r="B400" i="39"/>
  <c r="B401" i="39"/>
  <c r="B402" i="39"/>
  <c r="B403" i="39"/>
  <c r="B404" i="39"/>
  <c r="B405" i="39"/>
  <c r="B406" i="39"/>
  <c r="B407" i="39"/>
  <c r="B408" i="39"/>
  <c r="B409" i="39"/>
  <c r="B410" i="39"/>
  <c r="B411" i="39"/>
  <c r="B412" i="39"/>
  <c r="B413" i="39"/>
  <c r="B414" i="39"/>
  <c r="B415" i="39"/>
  <c r="B416" i="39"/>
  <c r="B417" i="39"/>
  <c r="B418" i="39"/>
  <c r="B419" i="39"/>
  <c r="B420" i="39"/>
  <c r="B421" i="39"/>
  <c r="B422" i="39"/>
  <c r="B423" i="39"/>
  <c r="B424" i="39"/>
  <c r="B425" i="39"/>
  <c r="B426" i="39"/>
  <c r="B427" i="39"/>
  <c r="B428" i="39"/>
  <c r="B429" i="39"/>
  <c r="B430" i="39"/>
  <c r="B431" i="39"/>
  <c r="B432" i="39"/>
  <c r="B433" i="39"/>
  <c r="B434" i="39"/>
  <c r="B435" i="39"/>
  <c r="B436" i="39"/>
  <c r="B437" i="39"/>
  <c r="B438" i="39"/>
  <c r="B439" i="39"/>
  <c r="B440" i="39"/>
  <c r="B441" i="39"/>
  <c r="B442" i="39"/>
  <c r="B443" i="39"/>
  <c r="B444" i="39"/>
  <c r="B445" i="39"/>
  <c r="B446" i="39"/>
  <c r="B447" i="39"/>
  <c r="B448" i="39"/>
  <c r="B449" i="39"/>
  <c r="B450" i="39"/>
  <c r="B451" i="39"/>
  <c r="B452" i="39"/>
  <c r="B453" i="39"/>
  <c r="B454" i="39"/>
  <c r="B455" i="39"/>
  <c r="B456" i="39"/>
  <c r="B457" i="39"/>
  <c r="B458" i="39"/>
  <c r="B459" i="39"/>
  <c r="B460" i="39"/>
  <c r="B461" i="39"/>
  <c r="B462" i="39"/>
  <c r="B463" i="39"/>
  <c r="B464" i="39"/>
  <c r="B465" i="39"/>
  <c r="B466" i="39"/>
  <c r="B467" i="39"/>
  <c r="B468" i="39"/>
  <c r="B469" i="39"/>
  <c r="B470" i="39"/>
  <c r="B471" i="39"/>
  <c r="B472" i="39"/>
  <c r="B473" i="39"/>
  <c r="B474" i="39"/>
  <c r="B475" i="39"/>
  <c r="B476" i="39"/>
  <c r="B477" i="39"/>
  <c r="B478" i="39"/>
  <c r="B479" i="39"/>
  <c r="B480" i="39"/>
  <c r="B481" i="39"/>
  <c r="B482" i="39"/>
  <c r="B483" i="39"/>
  <c r="B484" i="39"/>
  <c r="B485" i="39"/>
  <c r="B486" i="39"/>
  <c r="B487" i="39"/>
  <c r="B488" i="39"/>
  <c r="B489" i="39"/>
  <c r="B490" i="39"/>
  <c r="B491" i="39"/>
  <c r="B492" i="39"/>
  <c r="B493" i="39"/>
  <c r="B494" i="39"/>
  <c r="B495" i="39"/>
  <c r="B496" i="39"/>
  <c r="B497" i="39"/>
  <c r="B498" i="39"/>
  <c r="B499" i="39"/>
  <c r="B500" i="39"/>
  <c r="B501" i="39"/>
  <c r="B502" i="39"/>
  <c r="B503" i="39"/>
  <c r="B504" i="39"/>
  <c r="B505" i="39"/>
  <c r="B506" i="39"/>
  <c r="B507" i="39"/>
  <c r="B508" i="39"/>
  <c r="B509" i="39"/>
  <c r="B510" i="39"/>
  <c r="B511" i="39"/>
  <c r="B512" i="39"/>
  <c r="B513" i="39"/>
  <c r="B514" i="39"/>
  <c r="B515" i="39"/>
  <c r="B516" i="39"/>
  <c r="B517" i="39"/>
  <c r="B518" i="39"/>
  <c r="B519" i="39"/>
  <c r="B520" i="39"/>
  <c r="B521" i="39"/>
  <c r="B522" i="39"/>
  <c r="B523" i="39"/>
  <c r="B524" i="39"/>
  <c r="B525" i="39"/>
  <c r="B526" i="39"/>
  <c r="B527" i="39"/>
  <c r="B528" i="39"/>
  <c r="B529" i="39"/>
  <c r="B530" i="39"/>
  <c r="B531" i="39"/>
  <c r="B532" i="39"/>
  <c r="B533" i="39"/>
  <c r="B534" i="39"/>
  <c r="B535" i="39"/>
  <c r="B536" i="39"/>
  <c r="B537" i="39"/>
  <c r="B538" i="39"/>
  <c r="B539" i="39"/>
  <c r="B540" i="39"/>
  <c r="B541" i="39"/>
  <c r="B542" i="39"/>
  <c r="B543" i="39"/>
  <c r="B544" i="39"/>
  <c r="B545" i="39"/>
  <c r="B546" i="39"/>
  <c r="B547" i="39"/>
  <c r="B548" i="39"/>
  <c r="B549" i="39"/>
  <c r="B550" i="39"/>
  <c r="B551" i="39"/>
  <c r="B552" i="39"/>
  <c r="B553" i="39"/>
  <c r="B554" i="39"/>
  <c r="B555" i="39"/>
  <c r="B556" i="39"/>
  <c r="B557" i="39"/>
  <c r="B558" i="39"/>
  <c r="B559" i="39"/>
  <c r="B560" i="39"/>
  <c r="B561" i="39"/>
  <c r="B562" i="39"/>
  <c r="B563" i="39"/>
  <c r="B564" i="39"/>
  <c r="B565" i="39"/>
  <c r="B566" i="39"/>
  <c r="B567" i="39"/>
  <c r="B568" i="39"/>
  <c r="B569" i="39"/>
  <c r="B570" i="39"/>
  <c r="B571" i="39"/>
  <c r="B572" i="39"/>
  <c r="B573" i="39"/>
  <c r="B574" i="39"/>
  <c r="B575" i="39"/>
  <c r="B576" i="39"/>
  <c r="B577" i="39"/>
  <c r="B578" i="39"/>
  <c r="B579" i="39"/>
  <c r="B580" i="39"/>
  <c r="B581" i="39"/>
  <c r="B582" i="39"/>
  <c r="B583" i="39"/>
  <c r="B584" i="39"/>
  <c r="B585" i="39"/>
  <c r="B586" i="39"/>
  <c r="B587" i="39"/>
  <c r="B588" i="39"/>
  <c r="B589" i="39"/>
  <c r="B590" i="39"/>
  <c r="B591" i="39"/>
  <c r="B592" i="39"/>
  <c r="B593" i="39"/>
  <c r="B594" i="39"/>
  <c r="B595" i="39"/>
  <c r="B596" i="39"/>
  <c r="B597" i="39"/>
  <c r="B598" i="39"/>
  <c r="B599" i="39"/>
  <c r="B600" i="39"/>
  <c r="B601" i="39"/>
  <c r="B602" i="39"/>
  <c r="B603" i="39"/>
  <c r="B604" i="39"/>
  <c r="B605" i="39"/>
  <c r="B606" i="39"/>
  <c r="B607" i="39"/>
  <c r="B608" i="39"/>
  <c r="B609" i="39"/>
  <c r="B610" i="39"/>
  <c r="B611" i="39"/>
  <c r="B612" i="39"/>
  <c r="B613" i="39"/>
  <c r="B614" i="39"/>
  <c r="B615" i="39"/>
  <c r="B616" i="39"/>
  <c r="B617" i="39"/>
  <c r="B618" i="39"/>
  <c r="B619" i="39"/>
  <c r="B620" i="39"/>
  <c r="B621" i="39"/>
  <c r="B622" i="39"/>
  <c r="B623" i="39"/>
  <c r="B624" i="39"/>
  <c r="B625" i="39"/>
  <c r="B626" i="39"/>
  <c r="B627" i="39"/>
  <c r="B628" i="39"/>
  <c r="B629" i="39"/>
  <c r="B630" i="39"/>
  <c r="B631" i="39"/>
  <c r="B632" i="39"/>
  <c r="B633" i="39"/>
  <c r="B634" i="39"/>
  <c r="B635" i="39"/>
  <c r="B636" i="39"/>
  <c r="B637" i="39"/>
  <c r="B638" i="39"/>
  <c r="B639" i="39"/>
  <c r="B640" i="39"/>
  <c r="B641" i="39"/>
  <c r="B642" i="39"/>
  <c r="B643" i="39"/>
  <c r="B644" i="39"/>
  <c r="B645" i="39"/>
  <c r="B646" i="39"/>
  <c r="B647" i="39"/>
  <c r="B648" i="39"/>
  <c r="B649" i="39"/>
  <c r="B650" i="39"/>
  <c r="B651" i="39"/>
  <c r="B652" i="39"/>
  <c r="B653" i="39"/>
  <c r="B654" i="39"/>
  <c r="B655" i="39"/>
  <c r="B656" i="39"/>
  <c r="B657" i="39"/>
  <c r="B658" i="39"/>
  <c r="B659" i="39"/>
  <c r="B660" i="39"/>
  <c r="B661" i="39"/>
  <c r="B662" i="39"/>
  <c r="B663" i="39"/>
  <c r="B664" i="39"/>
  <c r="B665" i="39"/>
  <c r="B666" i="39"/>
  <c r="B667" i="39"/>
  <c r="B668" i="39"/>
  <c r="B669" i="39"/>
  <c r="B670" i="39"/>
  <c r="B671" i="39"/>
  <c r="B672" i="39"/>
  <c r="B673" i="39"/>
  <c r="B674" i="39"/>
  <c r="B675" i="39"/>
  <c r="B676" i="39"/>
  <c r="B677" i="39"/>
  <c r="B678" i="39"/>
  <c r="B679" i="39"/>
  <c r="B680" i="39"/>
  <c r="B681" i="39"/>
  <c r="B682" i="39"/>
  <c r="B683" i="39"/>
  <c r="B684" i="39"/>
  <c r="B685" i="39"/>
  <c r="B686" i="39"/>
  <c r="B687" i="39"/>
  <c r="B688" i="39"/>
  <c r="B689" i="39"/>
  <c r="B690" i="39"/>
  <c r="B691" i="39"/>
  <c r="B692" i="39"/>
  <c r="B693" i="39"/>
  <c r="B694" i="39"/>
  <c r="B695" i="39"/>
  <c r="B696" i="39"/>
  <c r="B697" i="39"/>
  <c r="B698" i="39"/>
  <c r="B699" i="39"/>
  <c r="B700" i="39"/>
  <c r="B701" i="39"/>
  <c r="B702" i="39"/>
  <c r="B703" i="39"/>
  <c r="B704" i="39"/>
  <c r="B705" i="39"/>
  <c r="B706" i="39"/>
  <c r="B707" i="39"/>
  <c r="B708" i="39"/>
  <c r="B709" i="39"/>
  <c r="B710" i="39"/>
  <c r="B711" i="39"/>
  <c r="B712" i="39"/>
  <c r="B713" i="39"/>
  <c r="B714" i="39"/>
  <c r="B715" i="39"/>
  <c r="B716" i="39"/>
  <c r="B717" i="39"/>
  <c r="B718" i="39"/>
  <c r="B719" i="39"/>
  <c r="B720" i="39"/>
  <c r="B721" i="39"/>
  <c r="B722" i="39"/>
  <c r="B723" i="39"/>
  <c r="B724" i="39"/>
  <c r="B725" i="39"/>
  <c r="B726" i="39"/>
  <c r="B727" i="39"/>
  <c r="B728" i="39"/>
  <c r="B729" i="39"/>
  <c r="B730" i="39"/>
  <c r="B731" i="39"/>
  <c r="B732" i="39"/>
  <c r="B733" i="39"/>
  <c r="B734" i="39"/>
  <c r="B735" i="39"/>
  <c r="B736" i="39"/>
  <c r="B737" i="39"/>
  <c r="B738" i="39"/>
  <c r="B739" i="39"/>
  <c r="B740" i="39"/>
  <c r="B741" i="39"/>
  <c r="B742" i="39"/>
  <c r="B743" i="39"/>
  <c r="B744" i="39"/>
  <c r="B745" i="39"/>
  <c r="B746" i="39"/>
  <c r="B747" i="39"/>
  <c r="B748" i="39"/>
  <c r="B749" i="39"/>
  <c r="B750" i="39"/>
  <c r="B751" i="39"/>
  <c r="B752" i="39"/>
  <c r="B753" i="39"/>
  <c r="B754" i="39"/>
  <c r="B755" i="39"/>
  <c r="B756" i="39"/>
  <c r="B757" i="39"/>
  <c r="B758" i="39"/>
  <c r="B759" i="39"/>
  <c r="B760" i="39"/>
  <c r="B761" i="39"/>
  <c r="B762" i="39"/>
  <c r="B763" i="39"/>
  <c r="B764" i="39"/>
  <c r="B765" i="39"/>
  <c r="B766" i="39"/>
  <c r="B767" i="39"/>
  <c r="B768" i="39"/>
  <c r="B769" i="39"/>
  <c r="B770" i="39"/>
  <c r="B771" i="39"/>
  <c r="B772" i="39"/>
  <c r="B773" i="39"/>
  <c r="B774" i="39"/>
  <c r="B775" i="39"/>
  <c r="B776" i="39"/>
  <c r="B777" i="39"/>
  <c r="B778" i="39"/>
  <c r="B779" i="39"/>
  <c r="B780" i="39"/>
  <c r="B781" i="39"/>
  <c r="B782" i="39"/>
  <c r="B783" i="39"/>
  <c r="B784" i="39"/>
  <c r="B785" i="39"/>
  <c r="B786" i="39"/>
  <c r="B787" i="39"/>
  <c r="B788" i="39"/>
  <c r="B789" i="39"/>
  <c r="B790" i="39"/>
  <c r="B791" i="39"/>
  <c r="B792" i="39"/>
  <c r="B793" i="39"/>
  <c r="B794" i="39"/>
  <c r="B795" i="39"/>
  <c r="B796" i="39"/>
  <c r="B797" i="39"/>
  <c r="B798" i="39"/>
  <c r="B799" i="39"/>
  <c r="B800" i="39"/>
  <c r="B801" i="39"/>
  <c r="B802" i="39"/>
  <c r="B803" i="39"/>
  <c r="B804" i="39"/>
  <c r="B805" i="39"/>
  <c r="B806" i="39"/>
  <c r="B807" i="39"/>
  <c r="B808" i="39"/>
  <c r="B809" i="39"/>
  <c r="B810" i="39"/>
  <c r="B811" i="39"/>
  <c r="B812" i="39"/>
  <c r="B813" i="39"/>
  <c r="B814" i="39"/>
  <c r="B815" i="39"/>
  <c r="B816" i="39"/>
  <c r="B817" i="39"/>
  <c r="B818" i="39"/>
  <c r="B819" i="39"/>
  <c r="B820" i="39"/>
  <c r="B821" i="39"/>
  <c r="B822" i="39"/>
  <c r="B823" i="39"/>
  <c r="B824" i="39"/>
  <c r="B825" i="39"/>
  <c r="B826" i="39"/>
  <c r="B827" i="39"/>
  <c r="B828" i="39"/>
  <c r="B829" i="39"/>
  <c r="B830" i="39"/>
  <c r="B831" i="39"/>
  <c r="B832" i="39"/>
  <c r="B833" i="39"/>
  <c r="B834" i="39"/>
  <c r="B835" i="39"/>
  <c r="B836" i="39"/>
  <c r="B837" i="39"/>
  <c r="B838" i="39"/>
  <c r="B839" i="39"/>
  <c r="B840" i="39"/>
  <c r="B841" i="39"/>
  <c r="B842" i="39"/>
  <c r="B843" i="39"/>
  <c r="B844" i="39"/>
  <c r="B845" i="39"/>
  <c r="B846" i="39"/>
  <c r="B847" i="39"/>
  <c r="B848" i="39"/>
  <c r="B849" i="39"/>
  <c r="B850" i="39"/>
  <c r="B851" i="39"/>
  <c r="B852" i="39"/>
  <c r="B853" i="39"/>
  <c r="B854" i="39"/>
  <c r="B855" i="39"/>
  <c r="B856" i="39"/>
  <c r="B857" i="39"/>
  <c r="B858" i="39"/>
  <c r="B859" i="39"/>
  <c r="B860" i="39"/>
  <c r="B861" i="39"/>
  <c r="B862" i="39"/>
  <c r="B863" i="39"/>
  <c r="B864" i="39"/>
  <c r="B865" i="39"/>
  <c r="B866" i="39"/>
  <c r="B867" i="39"/>
  <c r="B868" i="39"/>
  <c r="B869" i="39"/>
  <c r="B870" i="39"/>
  <c r="B871" i="39"/>
  <c r="B872" i="39"/>
  <c r="B873" i="39"/>
  <c r="B874" i="39"/>
  <c r="B875" i="39"/>
  <c r="B876" i="39"/>
  <c r="B877" i="39"/>
  <c r="B878" i="39"/>
  <c r="B879" i="39"/>
  <c r="B880" i="39"/>
  <c r="B881" i="39"/>
  <c r="B882" i="39"/>
  <c r="B883" i="39"/>
  <c r="B884" i="39"/>
  <c r="B885" i="39"/>
  <c r="B886" i="39"/>
  <c r="B887" i="39"/>
  <c r="B888" i="39"/>
  <c r="B889" i="39"/>
  <c r="B890" i="39"/>
  <c r="B891" i="39"/>
  <c r="B892" i="39"/>
  <c r="B893" i="39"/>
  <c r="B894" i="39"/>
  <c r="B895" i="39"/>
  <c r="B896" i="39"/>
  <c r="B897" i="39"/>
  <c r="B898" i="39"/>
  <c r="B899" i="39"/>
  <c r="B900" i="39"/>
  <c r="B901" i="39"/>
  <c r="B902" i="39"/>
  <c r="B903" i="39"/>
  <c r="B904" i="39"/>
  <c r="B905" i="39"/>
  <c r="B906" i="39"/>
  <c r="B907" i="39"/>
  <c r="B908" i="39"/>
  <c r="B909" i="39"/>
  <c r="B910" i="39"/>
  <c r="B911" i="39"/>
  <c r="B912" i="39"/>
  <c r="B913" i="39"/>
  <c r="B914" i="39"/>
  <c r="B915" i="39"/>
  <c r="B916" i="39"/>
  <c r="B917" i="39"/>
  <c r="B918" i="39"/>
  <c r="B919" i="39"/>
  <c r="B920" i="39"/>
  <c r="B921" i="39"/>
  <c r="B922" i="39"/>
  <c r="B923" i="39"/>
  <c r="B924" i="39"/>
  <c r="B925" i="39"/>
  <c r="B926" i="39"/>
  <c r="B927" i="39"/>
  <c r="B928" i="39"/>
  <c r="B929" i="39"/>
  <c r="B930" i="39"/>
  <c r="B931" i="39"/>
  <c r="B932" i="39"/>
  <c r="B933" i="39"/>
  <c r="B934" i="39"/>
  <c r="B935" i="39"/>
  <c r="B936" i="39"/>
  <c r="B937" i="39"/>
  <c r="B938" i="39"/>
  <c r="B939" i="39"/>
  <c r="B940" i="39"/>
  <c r="B941" i="39"/>
  <c r="B942" i="39"/>
  <c r="B943" i="39"/>
  <c r="B944" i="39"/>
  <c r="B945" i="39"/>
  <c r="B946" i="39"/>
  <c r="B947" i="39"/>
  <c r="B948" i="39"/>
  <c r="B949" i="39"/>
  <c r="B950" i="39"/>
  <c r="B951" i="39"/>
  <c r="B952" i="39"/>
  <c r="B953" i="39"/>
  <c r="B954" i="39"/>
  <c r="B955" i="39"/>
  <c r="B956" i="39"/>
  <c r="B957" i="39"/>
  <c r="B958" i="39"/>
  <c r="B959" i="39"/>
  <c r="B960" i="39"/>
  <c r="B961" i="39"/>
  <c r="B962" i="39"/>
  <c r="B963" i="39"/>
  <c r="B964" i="39"/>
  <c r="B965" i="39"/>
  <c r="B966" i="39"/>
  <c r="B967" i="39"/>
  <c r="B968" i="39"/>
  <c r="B969" i="39"/>
  <c r="B970" i="39"/>
  <c r="B971" i="39"/>
  <c r="B972" i="39"/>
  <c r="B973" i="39"/>
  <c r="B974" i="39"/>
  <c r="B975" i="39"/>
  <c r="B976" i="39"/>
  <c r="B977" i="39"/>
  <c r="B978" i="39"/>
  <c r="B979" i="39"/>
  <c r="B980" i="39"/>
  <c r="B981" i="39"/>
  <c r="B982" i="39"/>
  <c r="B983" i="39"/>
  <c r="B984" i="39"/>
  <c r="B985" i="39"/>
  <c r="B986" i="39"/>
  <c r="B987" i="39"/>
  <c r="B988" i="39"/>
  <c r="B989" i="39"/>
  <c r="B990" i="39"/>
  <c r="B991" i="39"/>
  <c r="B992" i="39"/>
  <c r="B993" i="39"/>
  <c r="B994" i="39"/>
  <c r="B995" i="39"/>
  <c r="B996" i="39"/>
  <c r="B997" i="39"/>
  <c r="B998" i="39"/>
  <c r="B999" i="39"/>
  <c r="B1000" i="39"/>
  <c r="B7" i="39"/>
  <c r="AQ9" i="37" l="1"/>
  <c r="I8" i="37"/>
  <c r="AP9" i="37"/>
  <c r="H8" i="37"/>
  <c r="G248" i="37"/>
  <c r="G8" i="37"/>
  <c r="D248" i="37"/>
  <c r="D8" i="37"/>
  <c r="F248" i="37"/>
  <c r="F8" i="37"/>
  <c r="AU9" i="37"/>
  <c r="M8" i="37"/>
  <c r="AM9" i="37"/>
  <c r="E8" i="37"/>
  <c r="L248" i="37"/>
  <c r="L8" i="37"/>
  <c r="AS9" i="37"/>
  <c r="K8" i="37"/>
  <c r="AR9" i="37"/>
  <c r="J8" i="37"/>
  <c r="AO9" i="37"/>
  <c r="I248" i="37"/>
  <c r="H248" i="37"/>
  <c r="AN9" i="37"/>
  <c r="E248" i="37"/>
  <c r="L31" i="2"/>
  <c r="K31" i="2"/>
  <c r="M248" i="37"/>
  <c r="H31" i="2"/>
  <c r="D31" i="2"/>
  <c r="J31" i="2"/>
  <c r="I31" i="2"/>
  <c r="G31" i="2"/>
  <c r="F31" i="2"/>
  <c r="M31" i="2"/>
  <c r="J248" i="37"/>
  <c r="AL9" i="37"/>
  <c r="BA9" i="37" s="1"/>
  <c r="D249" i="37" s="1"/>
  <c r="AT9" i="37"/>
  <c r="Q236" i="37" l="1" a="1"/>
  <c r="S231" i="37" a="1"/>
  <c r="Z219" i="37" a="1"/>
  <c r="M240" i="37" a="1"/>
  <c r="Z244" i="37" a="1"/>
  <c r="G228" i="37" a="1"/>
  <c r="F222" i="37" a="1"/>
  <c r="F208" i="37" a="1"/>
  <c r="D234" i="37" a="1"/>
  <c r="L221" i="37" a="1"/>
  <c r="G242" i="37" a="1"/>
  <c r="W218" i="37" a="1"/>
  <c r="E205" i="37" a="1"/>
  <c r="R200" i="37" a="1"/>
  <c r="J203" i="37" a="1"/>
  <c r="H215" i="37" a="1"/>
  <c r="K232" i="37" a="1"/>
  <c r="S241" i="37" a="1"/>
  <c r="D246" i="37" a="1"/>
  <c r="G211" i="37" l="1" a="1"/>
  <c r="L211" i="37" a="1"/>
  <c r="K246" i="37" a="1"/>
  <c r="F230" i="37" a="1"/>
  <c r="F211" i="37" a="1"/>
  <c r="G230" i="37" a="1"/>
  <c r="M211" i="37" a="1"/>
  <c r="M230" i="37" a="1"/>
  <c r="I246" i="37" a="1"/>
  <c r="I211" i="37" a="1"/>
  <c r="F246" i="37" a="1"/>
  <c r="K211" i="37" a="1"/>
  <c r="J207" i="37" a="1"/>
  <c r="Y230" i="37" a="1"/>
  <c r="D230" i="37" a="1"/>
  <c r="G246" i="37" a="1"/>
  <c r="L246" i="37" a="1"/>
  <c r="H211" i="37" a="1"/>
  <c r="S246" i="37" a="1"/>
  <c r="J230" i="37" a="1"/>
  <c r="H246" i="37" a="1"/>
  <c r="M246" i="37" a="1"/>
  <c r="D211" i="37" a="1"/>
  <c r="K230" i="37" a="1"/>
  <c r="E211" i="37" a="1"/>
  <c r="E246" i="37" a="1"/>
  <c r="L230" i="37" a="1"/>
  <c r="J246" i="37" a="1"/>
  <c r="J211" i="37" a="1"/>
  <c r="H230" i="37" a="1"/>
  <c r="I230" i="37" a="1"/>
  <c r="E230" i="37" a="1"/>
  <c r="E223" i="37" a="1"/>
  <c r="G209" i="37" a="1"/>
  <c r="E233" i="37" a="1"/>
  <c r="M220" i="37" a="1"/>
  <c r="H207" i="37" a="1"/>
  <c r="W206" i="37" a="1"/>
  <c r="D223" i="37" a="1"/>
  <c r="L245" i="37" a="1"/>
  <c r="L206" i="37" a="1"/>
  <c r="D245" i="37" a="1"/>
  <c r="M206" i="37" a="1"/>
  <c r="H220" i="37" a="1"/>
  <c r="J233" i="37" a="1"/>
  <c r="I209" i="37" a="1"/>
  <c r="E220" i="37" a="1"/>
  <c r="F233" i="37" a="1"/>
  <c r="E209" i="37" a="1"/>
  <c r="K207" i="37" a="1"/>
  <c r="G233" i="37" a="1"/>
  <c r="K209" i="37" a="1"/>
  <c r="G207" i="37" a="1"/>
  <c r="L233" i="37" a="1"/>
  <c r="D209" i="37" a="1"/>
  <c r="F220" i="37" a="1"/>
  <c r="D207" i="37" a="1"/>
  <c r="M209" i="37" a="1"/>
  <c r="G220" i="37" a="1"/>
  <c r="M207" i="37" a="1"/>
  <c r="J209" i="37" a="1"/>
  <c r="D220" i="37" a="1"/>
  <c r="J220" i="37" a="1"/>
  <c r="I207" i="37" a="1"/>
  <c r="I233" i="37" a="1"/>
  <c r="F209" i="37" a="1"/>
  <c r="I220" i="37" a="1"/>
  <c r="F207" i="37" a="1"/>
  <c r="E207" i="37" a="1"/>
  <c r="D233" i="37" a="1"/>
  <c r="S230" i="37" a="1"/>
  <c r="H209" i="37" a="1"/>
  <c r="L220" i="37" a="1"/>
  <c r="L207" i="37" a="1"/>
  <c r="K233" i="37" a="1"/>
  <c r="L209" i="37" a="1"/>
  <c r="K220" i="37" a="1"/>
  <c r="M233" i="37" a="1"/>
  <c r="H233" i="37" a="1"/>
  <c r="G223" i="37" a="1"/>
  <c r="U206" i="37" a="1"/>
  <c r="E245" i="37" a="1"/>
  <c r="Q245" i="37" a="1"/>
  <c r="F223" i="37" a="1"/>
  <c r="E206" i="37" a="1"/>
  <c r="I210" i="37" a="1"/>
  <c r="K206" i="37" a="1"/>
  <c r="G236" i="37" a="1"/>
  <c r="L228" i="37" a="1"/>
  <c r="V207" i="37" a="1"/>
  <c r="Y220" i="37" a="1"/>
  <c r="M235" i="37" a="1"/>
  <c r="H219" i="37" a="1"/>
  <c r="W236" i="37" a="1"/>
  <c r="K208" i="37" a="1"/>
  <c r="G217" i="37" a="1"/>
  <c r="K239" i="37" a="1"/>
  <c r="F239" i="37" a="1"/>
  <c r="I231" i="37" a="1"/>
  <c r="Q233" i="37" a="1"/>
  <c r="K222" i="37" a="1"/>
  <c r="T240" i="37" a="1"/>
  <c r="M222" i="37" a="1"/>
  <c r="I240" i="37" a="1"/>
  <c r="Q222" i="37" a="1"/>
  <c r="S240" i="37" a="1"/>
  <c r="H222" i="37" a="1"/>
  <c r="J240" i="37" a="1"/>
  <c r="M244" i="37" a="1"/>
  <c r="K238" i="37" a="1"/>
  <c r="I217" i="37" a="1"/>
  <c r="H235" i="37" a="1"/>
  <c r="H239" i="37" a="1"/>
  <c r="Y210" i="37" a="1"/>
  <c r="H210" i="37" a="1"/>
  <c r="D210" i="37" a="1"/>
  <c r="J235" i="37" a="1"/>
  <c r="L217" i="37" a="1"/>
  <c r="L239" i="37" a="1"/>
  <c r="G210" i="37" a="1"/>
  <c r="W235" i="37" a="1"/>
  <c r="K217" i="37" a="1"/>
  <c r="L210" i="37" a="1"/>
  <c r="V239" i="37" a="1"/>
  <c r="F217" i="37" a="1"/>
  <c r="H217" i="37" a="1"/>
  <c r="E235" i="37" a="1"/>
  <c r="K226" i="37" a="1"/>
  <c r="F245" i="37" a="1"/>
  <c r="J245" i="37" a="1"/>
  <c r="J223" i="37" a="1"/>
  <c r="H206" i="37" a="1"/>
  <c r="G226" i="37" a="1"/>
  <c r="D201" i="37" a="1"/>
  <c r="G245" i="37" a="1"/>
  <c r="K245" i="37" a="1"/>
  <c r="K223" i="37" a="1"/>
  <c r="D206" i="37" a="1"/>
  <c r="M245" i="37" a="1"/>
  <c r="M223" i="37" a="1"/>
  <c r="L223" i="37" a="1"/>
  <c r="I206" i="37" a="1"/>
  <c r="Q206" i="37" a="1"/>
  <c r="H245" i="37" a="1"/>
  <c r="H223" i="37" a="1"/>
  <c r="J206" i="37" a="1"/>
  <c r="R206" i="37" a="1"/>
  <c r="I245" i="37" a="1"/>
  <c r="I223" i="37" a="1"/>
  <c r="G206" i="37" a="1"/>
  <c r="F206" i="37" a="1"/>
  <c r="T206" i="37" a="1"/>
  <c r="S208" i="37" a="1"/>
  <c r="J200" i="37" a="1"/>
  <c r="G208" i="37" a="1"/>
  <c r="M228" i="37" a="1"/>
  <c r="E232" i="37" a="1"/>
  <c r="J232" i="37" a="1"/>
  <c r="F218" i="37" a="1"/>
  <c r="X221" i="37" a="1"/>
  <c r="T242" i="37" a="1"/>
  <c r="W221" i="37" a="1"/>
  <c r="J242" i="37" a="1"/>
  <c r="Y242" i="37" a="1"/>
  <c r="Z242" i="37" a="1"/>
  <c r="F242" i="37" a="1"/>
  <c r="X242" i="37" a="1"/>
  <c r="S242" i="37" a="1"/>
  <c r="K242" i="37" a="1"/>
  <c r="R242" i="37" a="1"/>
  <c r="W242" i="37" a="1"/>
  <c r="I242" i="37" a="1"/>
  <c r="E242" i="37" a="1"/>
  <c r="Q242" i="37" a="1"/>
  <c r="H242" i="37" a="1"/>
  <c r="D242" i="37" a="1"/>
  <c r="V242" i="37" a="1"/>
  <c r="M242" i="37" a="1"/>
  <c r="U242" i="37" a="1"/>
  <c r="L242" i="37" a="1"/>
  <c r="V221" i="37" a="1"/>
  <c r="Q221" i="37" a="1"/>
  <c r="G221" i="37" a="1"/>
  <c r="J221" i="37" a="1"/>
  <c r="U221" i="37" a="1"/>
  <c r="D221" i="37" a="1"/>
  <c r="Z221" i="37" a="1"/>
  <c r="T221" i="37" a="1"/>
  <c r="K221" i="37" a="1"/>
  <c r="F221" i="37" a="1"/>
  <c r="Y221" i="37" a="1"/>
  <c r="I221" i="37" a="1"/>
  <c r="E221" i="37" a="1"/>
  <c r="S221" i="37" a="1"/>
  <c r="H221" i="37" a="1"/>
  <c r="R221" i="37" a="1"/>
  <c r="M221" i="37" a="1"/>
  <c r="W222" i="37" a="1"/>
  <c r="D222" i="37" a="1"/>
  <c r="J222" i="37" a="1"/>
  <c r="V222" i="37" a="1"/>
  <c r="I222" i="37" a="1"/>
  <c r="S222" i="37" a="1"/>
  <c r="U222" i="37" a="1"/>
  <c r="Z222" i="37" a="1"/>
  <c r="T222" i="37" a="1"/>
  <c r="Y222" i="37" a="1"/>
  <c r="G222" i="37" a="1"/>
  <c r="R222" i="37" a="1"/>
  <c r="E222" i="37" a="1"/>
  <c r="X222" i="37" a="1"/>
  <c r="L222" i="37" a="1"/>
  <c r="X244" i="37" a="1"/>
  <c r="S244" i="37" a="1"/>
  <c r="L244" i="37" a="1"/>
  <c r="R244" i="37" a="1"/>
  <c r="Y244" i="37" a="1"/>
  <c r="G244" i="37" a="1"/>
  <c r="W244" i="37" a="1"/>
  <c r="J244" i="37" a="1"/>
  <c r="F244" i="37" a="1"/>
  <c r="Q244" i="37" a="1"/>
  <c r="E244" i="37" a="1"/>
  <c r="K244" i="37" a="1"/>
  <c r="V244" i="37" a="1"/>
  <c r="D244" i="37" a="1"/>
  <c r="U244" i="37" a="1"/>
  <c r="I244" i="37" a="1"/>
  <c r="T244" i="37" a="1"/>
  <c r="H244" i="37" a="1"/>
  <c r="Y240" i="37" a="1"/>
  <c r="E240" i="37" a="1"/>
  <c r="X240" i="37" a="1"/>
  <c r="D240" i="37" a="1"/>
  <c r="R240" i="37" a="1"/>
  <c r="W240" i="37" a="1"/>
  <c r="L240" i="37" a="1"/>
  <c r="H240" i="37" a="1"/>
  <c r="Q240" i="37" a="1"/>
  <c r="G240" i="37" a="1"/>
  <c r="V240" i="37" a="1"/>
  <c r="F240" i="37" a="1"/>
  <c r="Z240" i="37" a="1"/>
  <c r="U240" i="37" a="1"/>
  <c r="K240" i="37" a="1"/>
  <c r="R231" i="37" a="1"/>
  <c r="H231" i="37" a="1"/>
  <c r="X231" i="37" a="1"/>
  <c r="L231" i="37" a="1"/>
  <c r="M231" i="37" a="1"/>
  <c r="V231" i="37" a="1"/>
  <c r="Q231" i="37" a="1"/>
  <c r="G231" i="37" a="1"/>
  <c r="F231" i="37" a="1"/>
  <c r="U231" i="37" a="1"/>
  <c r="W231" i="37" a="1"/>
  <c r="K231" i="37" a="1"/>
  <c r="Z231" i="37" a="1"/>
  <c r="J231" i="37" a="1"/>
  <c r="T231" i="37" a="1"/>
  <c r="E231" i="37" a="1"/>
  <c r="Y231" i="37" a="1"/>
  <c r="D231" i="37" a="1"/>
  <c r="K204" i="37" a="1"/>
  <c r="E238" i="37" a="1"/>
  <c r="L204" i="37" a="1"/>
  <c r="J238" i="37" a="1"/>
  <c r="H204" i="37" a="1"/>
  <c r="J241" i="37" a="1"/>
  <c r="E204" i="37" a="1"/>
  <c r="F241" i="37" a="1"/>
  <c r="D232" i="37" a="1"/>
  <c r="I232" i="37" a="1"/>
  <c r="H232" i="37" a="1"/>
  <c r="F232" i="37" a="1"/>
  <c r="L232" i="37" a="1"/>
  <c r="M232" i="37" a="1"/>
  <c r="G232" i="37" a="1"/>
  <c r="Y200" i="37" a="1"/>
  <c r="K200" i="37" a="1"/>
  <c r="X200" i="37" a="1"/>
  <c r="D200" i="37" a="1"/>
  <c r="Q200" i="37" a="1"/>
  <c r="I200" i="37" a="1"/>
  <c r="W200" i="37" a="1"/>
  <c r="H200" i="37" a="1"/>
  <c r="V200" i="37" a="1"/>
  <c r="M200" i="37" a="1"/>
  <c r="Z200" i="37" a="1"/>
  <c r="U200" i="37" a="1"/>
  <c r="L200" i="37" a="1"/>
  <c r="G200" i="37" a="1"/>
  <c r="S200" i="37" a="1"/>
  <c r="T200" i="37" a="1"/>
  <c r="E200" i="37" a="1"/>
  <c r="F200" i="37" a="1"/>
  <c r="R218" i="37" a="1"/>
  <c r="Y218" i="37" a="1"/>
  <c r="G218" i="37" a="1"/>
  <c r="Q218" i="37" a="1"/>
  <c r="K218" i="37" a="1"/>
  <c r="V218" i="37" a="1"/>
  <c r="J218" i="37" a="1"/>
  <c r="U218" i="37" a="1"/>
  <c r="E218" i="37" a="1"/>
  <c r="T218" i="37" a="1"/>
  <c r="D218" i="37" a="1"/>
  <c r="Z218" i="37" a="1"/>
  <c r="I218" i="37" a="1"/>
  <c r="M218" i="37" a="1"/>
  <c r="X218" i="37" a="1"/>
  <c r="S218" i="37" a="1"/>
  <c r="L218" i="37" a="1"/>
  <c r="H218" i="37" a="1"/>
  <c r="Z208" i="37" a="1"/>
  <c r="Y208" i="37" a="1"/>
  <c r="I208" i="37" a="1"/>
  <c r="J208" i="37" a="1"/>
  <c r="R208" i="37" a="1"/>
  <c r="M208" i="37" a="1"/>
  <c r="E208" i="37" a="1"/>
  <c r="W208" i="37" a="1"/>
  <c r="X208" i="37" a="1"/>
  <c r="D208" i="37" a="1"/>
  <c r="L208" i="37" a="1"/>
  <c r="V208" i="37" a="1"/>
  <c r="Q208" i="37" a="1"/>
  <c r="H208" i="37" a="1"/>
  <c r="U208" i="37" a="1"/>
  <c r="T208" i="37" a="1"/>
  <c r="T228" i="37" a="1"/>
  <c r="F228" i="37" a="1"/>
  <c r="J228" i="37" a="1"/>
  <c r="D228" i="37" a="1"/>
  <c r="E228" i="37" a="1"/>
  <c r="K228" i="37" a="1"/>
  <c r="H228" i="37" a="1"/>
  <c r="I228" i="37" a="1"/>
  <c r="V228" i="37" a="1"/>
  <c r="I219" i="37" a="1"/>
  <c r="R219" i="37" a="1"/>
  <c r="D219" i="37" a="1"/>
  <c r="E219" i="37" a="1"/>
  <c r="Y219" i="37" a="1"/>
  <c r="M219" i="37" a="1"/>
  <c r="J219" i="37" a="1"/>
  <c r="X219" i="37" a="1"/>
  <c r="L219" i="37" a="1"/>
  <c r="G219" i="37" a="1"/>
  <c r="F219" i="37" a="1"/>
  <c r="K219" i="37" a="1"/>
  <c r="Y236" i="37" a="1"/>
  <c r="L236" i="37" a="1"/>
  <c r="V236" i="37" a="1"/>
  <c r="X236" i="37" a="1"/>
  <c r="J236" i="37" a="1"/>
  <c r="F236" i="37" a="1"/>
  <c r="U236" i="37" a="1"/>
  <c r="E236" i="37" a="1"/>
  <c r="K236" i="37" a="1"/>
  <c r="T236" i="37" a="1"/>
  <c r="D236" i="37" a="1"/>
  <c r="S236" i="37" a="1"/>
  <c r="I236" i="37" a="1"/>
  <c r="Z236" i="37" a="1"/>
  <c r="H236" i="37" a="1"/>
  <c r="R236" i="37" a="1"/>
  <c r="M236" i="37" a="1"/>
  <c r="L216" i="37" a="1"/>
  <c r="F216" i="37" a="1"/>
  <c r="I226" i="37" a="1"/>
  <c r="M216" i="37" a="1"/>
  <c r="D226" i="37" a="1"/>
  <c r="F225" i="37" a="1"/>
  <c r="E226" i="37" a="1"/>
  <c r="M229" i="37" a="1"/>
  <c r="M226" i="37" a="1"/>
  <c r="H226" i="37" a="1"/>
  <c r="J226" i="37" a="1"/>
  <c r="I201" i="37" a="1"/>
  <c r="F226" i="37" a="1"/>
  <c r="D216" i="37" a="1"/>
  <c r="G201" i="37" a="1"/>
  <c r="T216" i="37" a="1"/>
  <c r="W245" i="37" a="1"/>
  <c r="K216" i="37" a="1"/>
  <c r="W229" i="37" a="1"/>
  <c r="Q226" i="37" a="1"/>
  <c r="Z201" i="37" a="1"/>
  <c r="X245" i="37" a="1"/>
  <c r="J225" i="37" a="1"/>
  <c r="U229" i="37" a="1"/>
  <c r="W226" i="37" a="1"/>
  <c r="R245" i="37" a="1"/>
  <c r="K225" i="37" a="1"/>
  <c r="S245" i="37" a="1"/>
  <c r="I235" i="37" a="1"/>
  <c r="D235" i="37" a="1"/>
  <c r="M239" i="37" a="1"/>
  <c r="G239" i="37" a="1"/>
  <c r="M210" i="37" a="1"/>
  <c r="M217" i="37" a="1"/>
  <c r="K235" i="37" a="1"/>
  <c r="I239" i="37" a="1"/>
  <c r="E210" i="37" a="1"/>
  <c r="S210" i="37" a="1"/>
  <c r="G238" i="37" a="1"/>
  <c r="M204" i="37" a="1"/>
  <c r="D217" i="37" a="1"/>
  <c r="F235" i="37" a="1"/>
  <c r="D239" i="37" a="1"/>
  <c r="J210" i="37" a="1"/>
  <c r="U210" i="37" a="1"/>
  <c r="I238" i="37" a="1"/>
  <c r="D204" i="37" a="1"/>
  <c r="E217" i="37" a="1"/>
  <c r="G235" i="37" a="1"/>
  <c r="E239" i="37" a="1"/>
  <c r="F210" i="37" a="1"/>
  <c r="Q217" i="37" a="1"/>
  <c r="X239" i="37" a="1"/>
  <c r="W210" i="37" a="1"/>
  <c r="D238" i="37" a="1"/>
  <c r="G204" i="37" a="1"/>
  <c r="J217" i="37" a="1"/>
  <c r="L235" i="37" a="1"/>
  <c r="E241" i="37" a="1"/>
  <c r="J239" i="37" a="1"/>
  <c r="K210" i="37" a="1"/>
  <c r="Z239" i="37" a="1"/>
  <c r="Q210" i="37" a="1"/>
  <c r="Q211" i="37" a="1"/>
  <c r="Z228" i="37" a="1"/>
  <c r="D241" i="37" a="1"/>
  <c r="V206" i="37" a="1"/>
  <c r="R223" i="37" a="1"/>
  <c r="X206" i="37" a="1"/>
  <c r="Y223" i="37" a="1"/>
  <c r="Y245" i="37" a="1"/>
  <c r="Y206" i="37" a="1"/>
  <c r="T223" i="37" a="1"/>
  <c r="U245" i="37" a="1"/>
  <c r="T245" i="37" a="1"/>
  <c r="Z206" i="37" a="1"/>
  <c r="X223" i="37" a="1"/>
  <c r="V245" i="37" a="1"/>
  <c r="Z245" i="37" a="1"/>
  <c r="S206" i="37" a="1"/>
  <c r="Q223" i="37" a="1"/>
  <c r="Y239" i="37" a="1"/>
  <c r="Q207" i="37" a="1"/>
  <c r="V230" i="37" a="1"/>
  <c r="V233" i="37" a="1"/>
  <c r="U246" i="37" a="1"/>
  <c r="T211" i="37" a="1"/>
  <c r="R207" i="37" a="1"/>
  <c r="W230" i="37" a="1"/>
  <c r="W233" i="37" a="1"/>
  <c r="V246" i="37" a="1"/>
  <c r="W211" i="37" a="1"/>
  <c r="Y207" i="37" a="1"/>
  <c r="Q230" i="37" a="1"/>
  <c r="R246" i="37" a="1"/>
  <c r="Q246" i="37" a="1"/>
  <c r="U220" i="37" a="1"/>
  <c r="T207" i="37" a="1"/>
  <c r="S207" i="37" a="1"/>
  <c r="X230" i="37" a="1"/>
  <c r="X246" i="37" a="1"/>
  <c r="W246" i="37" a="1"/>
  <c r="Q220" i="37" a="1"/>
  <c r="U207" i="37" a="1"/>
  <c r="Z207" i="37" a="1"/>
  <c r="R230" i="37" a="1"/>
  <c r="Y246" i="37" a="1"/>
  <c r="X220" i="37" a="1"/>
  <c r="W207" i="37" a="1"/>
  <c r="T230" i="37" a="1"/>
  <c r="Z230" i="37" a="1"/>
  <c r="R233" i="37" a="1"/>
  <c r="Z246" i="37" a="1"/>
  <c r="Z220" i="37" a="1"/>
  <c r="Y211" i="37" a="1"/>
  <c r="X207" i="37" a="1"/>
  <c r="U230" i="37" a="1"/>
  <c r="S233" i="37" a="1"/>
  <c r="T246" i="37" a="1"/>
  <c r="Z211" i="37" a="1"/>
  <c r="S232" i="37" a="1"/>
  <c r="W228" i="37" a="1"/>
  <c r="U232" i="37" a="1"/>
  <c r="S219" i="37" a="1"/>
  <c r="W232" i="37" a="1"/>
  <c r="X228" i="37" a="1"/>
  <c r="V219" i="37" a="1"/>
  <c r="T219" i="37" a="1"/>
  <c r="Y232" i="37" a="1"/>
  <c r="Y228" i="37" a="1"/>
  <c r="W219" i="37" a="1"/>
  <c r="U219" i="37" a="1"/>
  <c r="S228" i="37" a="1"/>
  <c r="Q219" i="37" a="1"/>
  <c r="S239" i="37" a="1"/>
  <c r="V209" i="37" a="1"/>
  <c r="L238" i="37" a="1"/>
  <c r="F238" i="37" a="1"/>
  <c r="I204" i="37" a="1"/>
  <c r="G241" i="37" a="1"/>
  <c r="M238" i="37" a="1"/>
  <c r="J204" i="37" a="1"/>
  <c r="L241" i="37" a="1"/>
  <c r="H238" i="37" a="1"/>
  <c r="F204" i="37" a="1"/>
  <c r="H241" i="37" a="1"/>
  <c r="Y225" i="37" a="1"/>
  <c r="V232" i="37" a="1"/>
  <c r="Q232" i="37" a="1"/>
  <c r="X232" i="37" a="1"/>
  <c r="R232" i="37" a="1"/>
  <c r="T232" i="37" a="1"/>
  <c r="Z232" i="37" a="1"/>
  <c r="T233" i="37" a="1"/>
  <c r="V220" i="37" a="1"/>
  <c r="U211" i="37" a="1"/>
  <c r="T209" i="37" a="1"/>
  <c r="U233" i="37" a="1"/>
  <c r="W220" i="37" a="1"/>
  <c r="X211" i="37" a="1"/>
  <c r="V211" i="37" a="1"/>
  <c r="Y233" i="37" a="1"/>
  <c r="X233" i="37" a="1"/>
  <c r="R220" i="37" a="1"/>
  <c r="R211" i="37" a="1"/>
  <c r="Z233" i="37" a="1"/>
  <c r="T220" i="37" a="1"/>
  <c r="S220" i="37" a="1"/>
  <c r="S211" i="37" a="1"/>
  <c r="Q209" i="37" a="1"/>
  <c r="Y209" i="37" a="1"/>
  <c r="Z223" i="37" a="1"/>
  <c r="U223" i="37" a="1"/>
  <c r="V223" i="37" a="1"/>
  <c r="W223" i="37" a="1"/>
  <c r="W209" i="37" a="1"/>
  <c r="X209" i="37" a="1"/>
  <c r="R209" i="37" a="1"/>
  <c r="S209" i="37" a="1"/>
  <c r="U209" i="37" a="1"/>
  <c r="Z209" i="37" a="1"/>
  <c r="M234" i="37" a="1"/>
  <c r="R239" i="37" a="1"/>
  <c r="V210" i="37" a="1"/>
  <c r="V241" i="37" a="1"/>
  <c r="W238" i="37" a="1"/>
  <c r="Q204" i="37" a="1"/>
  <c r="T239" i="37" a="1"/>
  <c r="X210" i="37" a="1"/>
  <c r="W239" i="37" a="1"/>
  <c r="U239" i="37" a="1"/>
  <c r="Z210" i="37" a="1"/>
  <c r="R210" i="37" a="1"/>
  <c r="Q239" i="37" a="1"/>
  <c r="T210" i="37" a="1"/>
  <c r="K205" i="37" a="1"/>
  <c r="D225" i="37" a="1"/>
  <c r="E216" i="37" a="1"/>
  <c r="L201" i="37" a="1"/>
  <c r="F229" i="37" a="1"/>
  <c r="K229" i="37" a="1"/>
  <c r="R229" i="37" a="1"/>
  <c r="Y216" i="37" a="1"/>
  <c r="S226" i="37" a="1"/>
  <c r="X201" i="37" a="1"/>
  <c r="W201" i="37" a="1"/>
  <c r="V225" i="37" a="1"/>
  <c r="E225" i="37" a="1"/>
  <c r="J216" i="37" a="1"/>
  <c r="M201" i="37" a="1"/>
  <c r="J229" i="37" a="1"/>
  <c r="Z229" i="37" a="1"/>
  <c r="R216" i="37" a="1"/>
  <c r="T226" i="37" a="1"/>
  <c r="R201" i="37" a="1"/>
  <c r="W225" i="37" a="1"/>
  <c r="G229" i="37" a="1"/>
  <c r="S229" i="37" a="1"/>
  <c r="Z216" i="37" a="1"/>
  <c r="U226" i="37" a="1"/>
  <c r="Y201" i="37" a="1"/>
  <c r="Q225" i="37" a="1"/>
  <c r="J201" i="37" a="1"/>
  <c r="H201" i="37" a="1"/>
  <c r="L229" i="37" a="1"/>
  <c r="V229" i="37" a="1"/>
  <c r="T229" i="37" a="1"/>
  <c r="S216" i="37" a="1"/>
  <c r="X226" i="37" a="1"/>
  <c r="V226" i="37" a="1"/>
  <c r="S201" i="37" a="1"/>
  <c r="X225" i="37" a="1"/>
  <c r="L226" i="37" a="1"/>
  <c r="G225" i="37" a="1"/>
  <c r="G216" i="37" a="1"/>
  <c r="E201" i="37" a="1"/>
  <c r="H229" i="37" a="1"/>
  <c r="X229" i="37" a="1"/>
  <c r="U216" i="37" a="1"/>
  <c r="Y226" i="37" a="1"/>
  <c r="T201" i="37" a="1"/>
  <c r="Z225" i="37" a="1"/>
  <c r="I225" i="37" a="1"/>
  <c r="L225" i="37" a="1"/>
  <c r="H216" i="37" a="1"/>
  <c r="K201" i="37" a="1"/>
  <c r="I229" i="37" a="1"/>
  <c r="Q229" i="37" a="1"/>
  <c r="X216" i="37" a="1"/>
  <c r="V216" i="37" a="1"/>
  <c r="R226" i="37" a="1"/>
  <c r="U201" i="37" a="1"/>
  <c r="T225" i="37" a="1"/>
  <c r="M225" i="37" a="1"/>
  <c r="H225" i="37" a="1"/>
  <c r="I216" i="37" a="1"/>
  <c r="F201" i="37" a="1"/>
  <c r="E229" i="37" a="1"/>
  <c r="D229" i="37" a="1"/>
  <c r="Y229" i="37" a="1"/>
  <c r="Q216" i="37" a="1"/>
  <c r="W216" i="37" a="1"/>
  <c r="Z226" i="37" a="1"/>
  <c r="Q201" i="37" a="1"/>
  <c r="V201" i="37" a="1"/>
  <c r="U225" i="37" a="1"/>
  <c r="E224" i="37" a="1"/>
  <c r="D213" i="37" a="1"/>
  <c r="X213" i="37" a="1"/>
  <c r="T237" i="37" a="1"/>
  <c r="J213" i="37" a="1"/>
  <c r="D224" i="37" a="1"/>
  <c r="R213" i="37" a="1"/>
  <c r="W237" i="37" a="1"/>
  <c r="Q213" i="37" a="1"/>
  <c r="I213" i="37" a="1"/>
  <c r="X224" i="37" a="1"/>
  <c r="F237" i="37" a="1"/>
  <c r="R224" i="37" a="1"/>
  <c r="E237" i="37" a="1"/>
  <c r="J237" i="37" a="1"/>
  <c r="G203" i="37" a="1"/>
  <c r="L213" i="37" a="1"/>
  <c r="K203" i="37" a="1"/>
  <c r="V237" i="37" a="1"/>
  <c r="K213" i="37" a="1"/>
  <c r="H203" i="37" a="1"/>
  <c r="Y224" i="37" a="1"/>
  <c r="Z213" i="37" a="1"/>
  <c r="Y213" i="37" a="1"/>
  <c r="Q237" i="37" a="1"/>
  <c r="L237" i="37" a="1"/>
  <c r="D203" i="37" a="1"/>
  <c r="L203" i="37" a="1"/>
  <c r="K224" i="37" a="1"/>
  <c r="S224" i="37" a="1"/>
  <c r="S213" i="37" a="1"/>
  <c r="X237" i="37" a="1"/>
  <c r="K237" i="37" a="1"/>
  <c r="M203" i="37" a="1"/>
  <c r="E213" i="37" a="1"/>
  <c r="M237" i="37" a="1"/>
  <c r="E203" i="37" a="1"/>
  <c r="G224" i="37" a="1"/>
  <c r="F224" i="37" a="1"/>
  <c r="Z224" i="37" a="1"/>
  <c r="T213" i="37" a="1"/>
  <c r="R237" i="37" a="1"/>
  <c r="G237" i="37" a="1"/>
  <c r="F203" i="37" a="1"/>
  <c r="T224" i="37" a="1"/>
  <c r="U213" i="37" a="1"/>
  <c r="Y237" i="37" a="1"/>
  <c r="M213" i="37" a="1"/>
  <c r="F213" i="37" a="1"/>
  <c r="H237" i="37" a="1"/>
  <c r="H213" i="37" a="1"/>
  <c r="I237" i="37" a="1"/>
  <c r="I203" i="37" a="1"/>
  <c r="L224" i="37" a="1"/>
  <c r="W224" i="37" a="1"/>
  <c r="U224" i="37" a="1"/>
  <c r="V213" i="37" a="1"/>
  <c r="S237" i="37" a="1"/>
  <c r="J224" i="37" a="1"/>
  <c r="H224" i="37" a="1"/>
  <c r="M224" i="37" a="1"/>
  <c r="G213" i="37" a="1"/>
  <c r="D237" i="37" a="1"/>
  <c r="I224" i="37" a="1"/>
  <c r="Q224" i="37" a="1"/>
  <c r="V224" i="37" a="1"/>
  <c r="W213" i="37" a="1"/>
  <c r="U237" i="37" a="1"/>
  <c r="Z237" i="37" a="1"/>
  <c r="S225" i="37" a="1"/>
  <c r="R225" i="37" a="1"/>
  <c r="S223" i="37" a="1"/>
  <c r="U238" i="37" a="1"/>
  <c r="T204" i="37" a="1"/>
  <c r="Z204" i="37" a="1"/>
  <c r="U217" i="37" a="1"/>
  <c r="Z217" i="37" a="1"/>
  <c r="T235" i="37" a="1"/>
  <c r="T241" i="37" a="1"/>
  <c r="V238" i="37" a="1"/>
  <c r="V204" i="37" a="1"/>
  <c r="U204" i="37" a="1"/>
  <c r="V217" i="37" a="1"/>
  <c r="T217" i="37" a="1"/>
  <c r="U235" i="37" a="1"/>
  <c r="Z241" i="37" a="1"/>
  <c r="I241" i="37" a="1"/>
  <c r="M241" i="37" a="1"/>
  <c r="Q238" i="37" a="1"/>
  <c r="W204" i="37" a="1"/>
  <c r="W217" i="37" a="1"/>
  <c r="V235" i="37" a="1"/>
  <c r="U241" i="37" a="1"/>
  <c r="Y238" i="37" a="1"/>
  <c r="R238" i="37" a="1"/>
  <c r="X204" i="37" a="1"/>
  <c r="X217" i="37" a="1"/>
  <c r="Q235" i="37" a="1"/>
  <c r="W241" i="37" a="1"/>
  <c r="S238" i="37" a="1"/>
  <c r="X238" i="37" a="1"/>
  <c r="R204" i="37" a="1"/>
  <c r="R217" i="37" a="1"/>
  <c r="X235" i="37" a="1"/>
  <c r="Q241" i="37" a="1"/>
  <c r="K241" i="37" a="1"/>
  <c r="Z238" i="37" a="1"/>
  <c r="Y204" i="37" a="1"/>
  <c r="Y217" i="37" a="1"/>
  <c r="S235" i="37" a="1"/>
  <c r="R235" i="37" a="1"/>
  <c r="R241" i="37" a="1"/>
  <c r="T238" i="37" a="1"/>
  <c r="S204" i="37" a="1"/>
  <c r="S217" i="37" a="1"/>
  <c r="Z235" i="37" a="1"/>
  <c r="Y235" i="37" a="1"/>
  <c r="K215" i="37" a="1"/>
  <c r="F205" i="37" a="1"/>
  <c r="G243" i="37" a="1"/>
  <c r="Y241" i="37" a="1"/>
  <c r="S234" i="37" a="1"/>
  <c r="Q228" i="37" a="1"/>
  <c r="M212" i="37" a="1"/>
  <c r="F214" i="37" a="1"/>
  <c r="J227" i="37" a="1"/>
  <c r="R203" i="37" a="1"/>
  <c r="Y215" i="37" a="1"/>
  <c r="T205" i="37" a="1"/>
  <c r="Q202" i="37" a="1"/>
  <c r="V234" i="37" a="1"/>
  <c r="G202" i="37" a="1"/>
  <c r="L202" i="37" a="1"/>
  <c r="G234" i="37" a="1"/>
  <c r="L215" i="37" a="1"/>
  <c r="J205" i="37" a="1"/>
  <c r="L234" i="37" a="1"/>
  <c r="F202" i="37" a="1"/>
  <c r="L205" i="37" a="1"/>
  <c r="H234" i="37" a="1"/>
  <c r="I234" i="37" a="1"/>
  <c r="H202" i="37" a="1"/>
  <c r="Q234" i="37" a="1"/>
  <c r="U205" i="37" a="1"/>
  <c r="D215" i="37" a="1"/>
  <c r="G205" i="37" a="1"/>
  <c r="M215" i="37" a="1"/>
  <c r="E215" i="37" a="1"/>
  <c r="H205" i="37" a="1"/>
  <c r="E234" i="37" a="1"/>
  <c r="I202" i="37" a="1"/>
  <c r="R234" i="37" a="1"/>
  <c r="W205" i="37" a="1"/>
  <c r="F215" i="37" a="1"/>
  <c r="J215" i="37" a="1"/>
  <c r="D205" i="37" a="1"/>
  <c r="J234" i="37" a="1"/>
  <c r="D202" i="37" a="1"/>
  <c r="T234" i="37" a="1"/>
  <c r="G215" i="37" a="1"/>
  <c r="M205" i="37" a="1"/>
  <c r="K234" i="37" a="1"/>
  <c r="J202" i="37" a="1"/>
  <c r="I215" i="37" a="1"/>
  <c r="I205" i="37" a="1"/>
  <c r="F234" i="37" a="1"/>
  <c r="M202" i="37" a="1"/>
  <c r="Z202" i="37" a="1"/>
  <c r="R202" i="37" a="1"/>
  <c r="R215" i="37" a="1"/>
  <c r="U228" i="37" a="1"/>
  <c r="R228" i="37" a="1"/>
  <c r="W234" i="37" a="1"/>
  <c r="U234" i="37" a="1"/>
  <c r="V205" i="37" a="1"/>
  <c r="Y202" i="37" a="1"/>
  <c r="X215" i="37" a="1"/>
  <c r="X234" i="37" a="1"/>
  <c r="X205" i="37" a="1"/>
  <c r="S202" i="37" a="1"/>
  <c r="Q205" i="37" a="1"/>
  <c r="R205" i="37" a="1"/>
  <c r="Y234" i="37" a="1"/>
  <c r="S205" i="37" a="1"/>
  <c r="Y205" i="37" a="1"/>
  <c r="E202" i="37" a="1"/>
  <c r="K202" i="37" a="1"/>
  <c r="Z234" i="37" a="1"/>
  <c r="Z205" i="37" a="1"/>
  <c r="W202" i="37" a="1"/>
  <c r="X202" i="37" a="1"/>
  <c r="U202" i="37" a="1"/>
  <c r="T202" i="37" a="1"/>
  <c r="U215" i="37" a="1"/>
  <c r="V202" i="37" a="1"/>
  <c r="Q215" i="37" a="1"/>
  <c r="V203" i="37" a="1"/>
  <c r="Y203" i="37" a="1"/>
  <c r="S203" i="37" a="1"/>
  <c r="U203" i="37" a="1"/>
  <c r="X241" i="37" a="1"/>
  <c r="V215" i="37" a="1"/>
  <c r="L243" i="37" a="1"/>
  <c r="W215" i="37" a="1"/>
  <c r="T215" i="37" a="1"/>
  <c r="S215" i="37" a="1"/>
  <c r="Z215" i="37" a="1"/>
  <c r="M243" i="37" a="1"/>
  <c r="D243" i="37" a="1"/>
  <c r="T214" i="37" a="1"/>
  <c r="R212" i="37" a="1"/>
  <c r="X212" i="37" a="1"/>
  <c r="J212" i="37" a="1"/>
  <c r="Q212" i="37" a="1"/>
  <c r="I212" i="37" a="1"/>
  <c r="U212" i="37" a="1"/>
  <c r="W212" i="37" a="1"/>
  <c r="Z212" i="37" a="1"/>
  <c r="V212" i="37" a="1"/>
  <c r="H212" i="37" a="1"/>
  <c r="G212" i="37" a="1"/>
  <c r="T212" i="37" a="1"/>
  <c r="D212" i="37" a="1"/>
  <c r="S212" i="37" a="1"/>
  <c r="R243" i="37" a="1"/>
  <c r="X243" i="37" a="1"/>
  <c r="F243" i="37" a="1"/>
  <c r="K243" i="37" a="1"/>
  <c r="Q243" i="37" a="1"/>
  <c r="U243" i="37" a="1"/>
  <c r="W243" i="37" a="1"/>
  <c r="Z243" i="37" a="1"/>
  <c r="V243" i="37" a="1"/>
  <c r="I243" i="37" a="1"/>
  <c r="E243" i="37" a="1"/>
  <c r="H243" i="37" a="1"/>
  <c r="T243" i="37" a="1"/>
  <c r="Y243" i="37" a="1"/>
  <c r="S214" i="37" a="1"/>
  <c r="L214" i="37" a="1"/>
  <c r="Z214" i="37" a="1"/>
  <c r="E214" i="37" a="1"/>
  <c r="Y214" i="37" a="1"/>
  <c r="K214" i="37" a="1"/>
  <c r="J214" i="37" a="1"/>
  <c r="R214" i="37" a="1"/>
  <c r="X214" i="37" a="1"/>
  <c r="H214" i="37" a="1"/>
  <c r="V214" i="37" a="1"/>
  <c r="Q214" i="37" a="1"/>
  <c r="D214" i="37" a="1"/>
  <c r="G214" i="37" a="1"/>
  <c r="U214" i="37" a="1"/>
  <c r="W214" i="37" a="1"/>
  <c r="Z227" i="37" a="1"/>
  <c r="U227" i="37" a="1"/>
  <c r="H227" i="37" a="1"/>
  <c r="E227" i="37" a="1"/>
  <c r="S227" i="37" a="1"/>
  <c r="M227" i="37" a="1"/>
  <c r="G227" i="37" a="1"/>
  <c r="Y227" i="37" a="1"/>
  <c r="L227" i="37" a="1"/>
  <c r="R227" i="37" a="1"/>
  <c r="Q227" i="37" a="1"/>
  <c r="F227" i="37" a="1"/>
  <c r="X227" i="37" a="1"/>
  <c r="K227" i="37" a="1"/>
  <c r="W227" i="37" a="1"/>
  <c r="E212" i="37" a="1"/>
  <c r="M214" i="37" a="1"/>
  <c r="D227" i="37" a="1"/>
  <c r="F212" i="37" a="1"/>
  <c r="I214" i="37" a="1"/>
  <c r="K212" i="37" a="1"/>
  <c r="J243" i="37" a="1"/>
  <c r="L212" i="37" a="1"/>
  <c r="V227" i="37" a="1"/>
  <c r="Y212" i="37" a="1"/>
  <c r="S243" i="37" a="1"/>
  <c r="T227" i="37" a="1"/>
  <c r="I227" i="37" a="1"/>
  <c r="Z203" i="37" a="1"/>
  <c r="T203" i="37" a="1"/>
  <c r="W203" i="37" a="1"/>
  <c r="X203" i="37" a="1"/>
  <c r="Q203" i="37" a="1"/>
  <c r="BB9" i="37"/>
  <c r="E249" i="37" s="1"/>
  <c r="T28" i="36" l="1"/>
  <c r="H27" i="36"/>
  <c r="J9" i="10"/>
  <c r="AZ56" i="37" l="1"/>
  <c r="AZ55" i="37"/>
  <c r="AZ54" i="37"/>
  <c r="AZ53" i="37"/>
  <c r="AZ52" i="37"/>
  <c r="AZ51" i="37"/>
  <c r="AZ50" i="37"/>
  <c r="AZ49" i="37"/>
  <c r="AZ48" i="37"/>
  <c r="AZ47" i="37"/>
  <c r="AZ46" i="37"/>
  <c r="AZ45" i="37"/>
  <c r="AZ44" i="37"/>
  <c r="AZ43" i="37"/>
  <c r="AZ42" i="37"/>
  <c r="AZ41" i="37"/>
  <c r="AZ40" i="37"/>
  <c r="AZ39" i="37"/>
  <c r="AZ38" i="37"/>
  <c r="AZ37" i="37"/>
  <c r="AZ36" i="37"/>
  <c r="AZ35" i="37"/>
  <c r="AZ34" i="37"/>
  <c r="AZ33" i="37"/>
  <c r="AZ32" i="37"/>
  <c r="AZ31" i="37"/>
  <c r="AZ30" i="37"/>
  <c r="AZ29" i="37"/>
  <c r="AZ28" i="37"/>
  <c r="AZ27" i="37"/>
  <c r="AZ26" i="37"/>
  <c r="AZ25" i="37"/>
  <c r="AZ24" i="37"/>
  <c r="AZ23" i="37"/>
  <c r="AZ22" i="37"/>
  <c r="AZ21" i="37"/>
  <c r="AZ20" i="37"/>
  <c r="AZ19" i="37"/>
  <c r="AZ18" i="37"/>
  <c r="AZ17" i="37"/>
  <c r="AZ16" i="37"/>
  <c r="AZ15" i="37"/>
  <c r="AZ14" i="37"/>
  <c r="AZ13" i="37"/>
  <c r="AZ12" i="37"/>
  <c r="AZ11" i="37"/>
  <c r="AZ10" i="37"/>
  <c r="I31" i="1"/>
  <c r="H31" i="1"/>
  <c r="I30" i="1"/>
  <c r="N5" i="39"/>
  <c r="M5" i="39"/>
  <c r="L5" i="39"/>
  <c r="K5" i="39"/>
  <c r="J5" i="39"/>
  <c r="I5" i="39"/>
  <c r="H5" i="39"/>
  <c r="G5" i="39"/>
  <c r="F5" i="39"/>
  <c r="E5" i="39"/>
  <c r="F5" i="40"/>
  <c r="G5" i="40"/>
  <c r="H5" i="40"/>
  <c r="I5" i="40"/>
  <c r="J5" i="40"/>
  <c r="K5" i="40"/>
  <c r="L5" i="40"/>
  <c r="M5" i="40"/>
  <c r="N5" i="40"/>
  <c r="E5" i="40"/>
  <c r="BH9" i="37" l="1"/>
  <c r="K249" i="37" s="1"/>
  <c r="BF9" i="37"/>
  <c r="I249" i="37" s="1"/>
  <c r="BE9" i="37"/>
  <c r="H249" i="37" s="1"/>
  <c r="BD9" i="37"/>
  <c r="G249" i="37" s="1"/>
  <c r="BC9" i="37"/>
  <c r="F249" i="37" s="1"/>
  <c r="BG9" i="37"/>
  <c r="J249" i="37" s="1"/>
  <c r="BI9" i="37" l="1"/>
  <c r="L249" i="37" s="1"/>
  <c r="I24" i="1"/>
  <c r="I23" i="1"/>
  <c r="I22" i="1"/>
  <c r="I21" i="1"/>
  <c r="BJ9" i="37" l="1"/>
  <c r="M249" i="37" s="1"/>
  <c r="J6" i="10"/>
  <c r="AO10" i="33" l="1" a="1"/>
  <c r="AB45" i="33" a="1"/>
  <c r="AB41" i="33" a="1"/>
  <c r="AB37" i="33" a="1"/>
  <c r="AB33" i="33" a="1"/>
  <c r="AB29" i="33" a="1"/>
  <c r="AB25" i="33" a="1"/>
  <c r="AB21" i="33" a="1"/>
  <c r="AB17" i="33" a="1"/>
  <c r="AB13" i="33" a="1"/>
  <c r="AB44" i="33" a="1"/>
  <c r="AB40" i="33" a="1"/>
  <c r="AB36" i="33" a="1"/>
  <c r="AB32" i="33" a="1"/>
  <c r="AB28" i="33" a="1"/>
  <c r="AB24" i="33" a="1"/>
  <c r="AB20" i="33" a="1"/>
  <c r="AB16" i="33" a="1"/>
  <c r="AB12" i="33" a="1"/>
  <c r="AB43" i="33" a="1"/>
  <c r="AB39" i="33" a="1"/>
  <c r="AB35" i="33" a="1"/>
  <c r="AB31" i="33" a="1"/>
  <c r="AB27" i="33" a="1"/>
  <c r="AB23" i="33" a="1"/>
  <c r="AB19" i="33" a="1"/>
  <c r="AB15" i="33" a="1"/>
  <c r="AB11" i="33" a="1"/>
  <c r="AB46" i="33" a="1"/>
  <c r="AB42" i="33" a="1"/>
  <c r="AB38" i="33" a="1"/>
  <c r="AB34" i="33" a="1"/>
  <c r="AB30" i="33" a="1"/>
  <c r="AB26" i="33" a="1"/>
  <c r="AB22" i="33" a="1"/>
  <c r="AB18" i="33" a="1"/>
  <c r="AB14" i="33" a="1"/>
  <c r="AB10" i="33" a="1"/>
  <c r="O34" i="33" a="1"/>
  <c r="O22" i="33" a="1"/>
  <c r="O49" i="33" a="1"/>
  <c r="O45" i="33" a="1"/>
  <c r="O41" i="33" a="1"/>
  <c r="O37" i="33" a="1"/>
  <c r="O33" i="33" a="1"/>
  <c r="O29" i="33" a="1"/>
  <c r="O25" i="33" a="1"/>
  <c r="O21" i="33" a="1"/>
  <c r="O17" i="33" a="1"/>
  <c r="O13" i="33" a="1"/>
  <c r="O38" i="33" a="1"/>
  <c r="O26" i="33" a="1"/>
  <c r="O10" i="33" a="1"/>
  <c r="O50" i="33" a="1"/>
  <c r="O30" i="33" a="1"/>
  <c r="O18" i="33" a="1"/>
  <c r="O48" i="33" a="1"/>
  <c r="O44" i="33" a="1"/>
  <c r="O40" i="33" a="1"/>
  <c r="O36" i="33" a="1"/>
  <c r="O32" i="33" a="1"/>
  <c r="O28" i="33" a="1"/>
  <c r="O24" i="33" a="1"/>
  <c r="O20" i="33" a="1"/>
  <c r="O16" i="33" a="1"/>
  <c r="O12" i="33" a="1"/>
  <c r="O42" i="33" a="1"/>
  <c r="O14" i="33" a="1"/>
  <c r="O47" i="33" a="1"/>
  <c r="O43" i="33" a="1"/>
  <c r="O39" i="33" a="1"/>
  <c r="O35" i="33" a="1"/>
  <c r="O31" i="33" a="1"/>
  <c r="O27" i="33" a="1"/>
  <c r="O23" i="33" a="1"/>
  <c r="O19" i="33" a="1"/>
  <c r="O15" i="33" a="1"/>
  <c r="O11" i="33" a="1"/>
  <c r="O46" i="33" a="1"/>
  <c r="B11" i="33" a="1"/>
  <c r="B10" i="33" a="1"/>
  <c r="Y3" i="33" l="1"/>
  <c r="Q3" i="33"/>
  <c r="F3" i="33"/>
  <c r="X3" i="33"/>
  <c r="M3" i="33"/>
  <c r="E3" i="33"/>
  <c r="D8" i="33"/>
  <c r="W3" i="33"/>
  <c r="L3" i="33"/>
  <c r="D3" i="33"/>
  <c r="U3" i="33"/>
  <c r="S3" i="33"/>
  <c r="Q8" i="33"/>
  <c r="V3" i="33"/>
  <c r="K3" i="33"/>
  <c r="J3" i="33"/>
  <c r="H3" i="33"/>
  <c r="G3" i="33"/>
  <c r="T3" i="33"/>
  <c r="I3" i="33"/>
  <c r="R3" i="33"/>
  <c r="Z3" i="33"/>
  <c r="I38" i="1" l="1"/>
  <c r="H38" i="1"/>
  <c r="I48" i="1" l="1"/>
  <c r="H48" i="1"/>
  <c r="H40" i="1" l="1"/>
  <c r="H41" i="1"/>
  <c r="H42" i="1"/>
  <c r="H43" i="1"/>
  <c r="H44" i="1"/>
  <c r="H45" i="1"/>
  <c r="H46" i="1"/>
  <c r="H47" i="1"/>
  <c r="I47" i="1"/>
  <c r="I46" i="1"/>
  <c r="I45" i="1"/>
  <c r="I44" i="1"/>
  <c r="I43" i="1"/>
  <c r="I42" i="1"/>
  <c r="I41" i="1"/>
  <c r="I40" i="1"/>
  <c r="I39" i="1"/>
  <c r="H39" i="1"/>
  <c r="I36" i="1" l="1"/>
  <c r="H36" i="1"/>
  <c r="I37" i="1" l="1"/>
  <c r="H37" i="1"/>
  <c r="I35" i="1" l="1"/>
  <c r="H35" i="1"/>
  <c r="I20" i="1" l="1"/>
  <c r="H20" i="1"/>
  <c r="I19" i="1"/>
  <c r="H19" i="1"/>
  <c r="F17" i="21" l="1"/>
  <c r="F16" i="21"/>
  <c r="F15" i="21"/>
  <c r="F14" i="21"/>
  <c r="F13" i="21"/>
  <c r="F12" i="21"/>
  <c r="F11" i="21"/>
  <c r="F10" i="21"/>
  <c r="F9" i="21"/>
  <c r="G8" i="21"/>
  <c r="H8" i="21"/>
  <c r="AO10" i="20" l="1" a="1"/>
  <c r="AB10" i="20" a="1"/>
  <c r="F8" i="21"/>
  <c r="H9" i="1"/>
  <c r="H10" i="1"/>
  <c r="H11" i="1"/>
  <c r="H12" i="1"/>
  <c r="I12" i="1"/>
  <c r="I11" i="1"/>
  <c r="I10" i="1"/>
  <c r="I9" i="1"/>
  <c r="I8" i="1" l="1"/>
  <c r="H8" i="1"/>
  <c r="I7" i="1" l="1"/>
  <c r="H7" i="1"/>
  <c r="E2" i="3" l="1"/>
  <c r="F2" i="3"/>
  <c r="G2" i="3"/>
  <c r="H2" i="3"/>
  <c r="I2" i="3"/>
  <c r="I26" i="3" s="1"/>
  <c r="J2" i="3"/>
  <c r="K2" i="3"/>
  <c r="L2" i="3"/>
  <c r="M2" i="3"/>
  <c r="D2" i="3"/>
  <c r="I3" i="29" l="1"/>
  <c r="I17" i="29" s="1"/>
  <c r="H3" i="29"/>
  <c r="L3" i="29"/>
  <c r="G3" i="29"/>
  <c r="G11" i="29" s="1"/>
  <c r="K3" i="29"/>
  <c r="D3" i="29"/>
  <c r="F3" i="29"/>
  <c r="F11" i="29" s="1"/>
  <c r="J3" i="29"/>
  <c r="M3" i="29"/>
  <c r="E3" i="29"/>
  <c r="K2" i="2"/>
  <c r="G2" i="2"/>
  <c r="D48" i="3"/>
  <c r="D2" i="2"/>
  <c r="J2" i="2"/>
  <c r="F58" i="3"/>
  <c r="F2" i="2"/>
  <c r="M2" i="2"/>
  <c r="I2" i="2"/>
  <c r="E21" i="3"/>
  <c r="E2" i="2"/>
  <c r="L2" i="2"/>
  <c r="H2" i="2"/>
  <c r="L45" i="3"/>
  <c r="K12" i="3"/>
  <c r="J48" i="3"/>
  <c r="H49" i="3"/>
  <c r="G14" i="3"/>
  <c r="M28" i="3"/>
  <c r="I13" i="3"/>
  <c r="K34" i="3"/>
  <c r="M52" i="3"/>
  <c r="I27" i="3"/>
  <c r="I22" i="3"/>
  <c r="M9" i="3"/>
  <c r="F49" i="3"/>
  <c r="I33" i="3"/>
  <c r="K26" i="3"/>
  <c r="E20" i="3"/>
  <c r="K14" i="3"/>
  <c r="G9" i="3"/>
  <c r="K43" i="3"/>
  <c r="G31" i="3"/>
  <c r="E24" i="3"/>
  <c r="K18" i="3"/>
  <c r="I12" i="3"/>
  <c r="J56" i="3"/>
  <c r="G36" i="3"/>
  <c r="I29" i="3"/>
  <c r="E23" i="3"/>
  <c r="K17" i="3"/>
  <c r="M11" i="3"/>
  <c r="H55" i="3"/>
  <c r="F50" i="3"/>
  <c r="L53" i="3"/>
  <c r="K47" i="3"/>
  <c r="K39" i="3"/>
  <c r="G34" i="3"/>
  <c r="I30" i="3"/>
  <c r="G27" i="3"/>
  <c r="K23" i="3"/>
  <c r="K21" i="3"/>
  <c r="G18" i="3"/>
  <c r="G16" i="3"/>
  <c r="G12" i="3"/>
  <c r="K9" i="3"/>
  <c r="K55" i="3"/>
  <c r="K51" i="3"/>
  <c r="M44" i="3"/>
  <c r="E35" i="3"/>
  <c r="E33" i="3"/>
  <c r="G28" i="3"/>
  <c r="K24" i="3"/>
  <c r="K22" i="3"/>
  <c r="G19" i="3"/>
  <c r="G17" i="3"/>
  <c r="G13" i="3"/>
  <c r="G11" i="3"/>
  <c r="D33" i="3"/>
  <c r="D29" i="3"/>
  <c r="D34" i="3"/>
  <c r="D40" i="3"/>
  <c r="D12" i="3"/>
  <c r="D19" i="3"/>
  <c r="D23" i="3"/>
  <c r="D35" i="3"/>
  <c r="D36" i="3"/>
  <c r="D38" i="3"/>
  <c r="D41" i="3"/>
  <c r="D46" i="3"/>
  <c r="D49" i="3"/>
  <c r="D54" i="3"/>
  <c r="D57" i="3"/>
  <c r="D21" i="3"/>
  <c r="D31" i="3"/>
  <c r="D39" i="3"/>
  <c r="D42" i="3"/>
  <c r="D43" i="3"/>
  <c r="D47" i="3"/>
  <c r="L39" i="3"/>
  <c r="L44" i="3"/>
  <c r="L47" i="3"/>
  <c r="L52" i="3"/>
  <c r="L55" i="3"/>
  <c r="L10" i="3"/>
  <c r="L25" i="3"/>
  <c r="L35" i="3"/>
  <c r="L36" i="3"/>
  <c r="L37" i="3"/>
  <c r="L38" i="3"/>
  <c r="L17" i="3"/>
  <c r="L23" i="3"/>
  <c r="L42" i="3"/>
  <c r="L43" i="3"/>
  <c r="L50" i="3"/>
  <c r="L51" i="3"/>
  <c r="L58" i="3"/>
  <c r="L9" i="3"/>
  <c r="L16" i="3"/>
  <c r="L31" i="3"/>
  <c r="L32" i="3"/>
  <c r="H12" i="3"/>
  <c r="H17" i="3"/>
  <c r="H19" i="3"/>
  <c r="H27" i="3"/>
  <c r="H34" i="3"/>
  <c r="H9" i="3"/>
  <c r="H39" i="3"/>
  <c r="H41" i="3"/>
  <c r="H29" i="3"/>
  <c r="H33" i="3"/>
  <c r="H10" i="3"/>
  <c r="H25" i="3"/>
  <c r="H37" i="3"/>
  <c r="H38" i="3"/>
  <c r="H40" i="3"/>
  <c r="H44" i="3"/>
  <c r="H45" i="3"/>
  <c r="H46" i="3"/>
  <c r="D58" i="3"/>
  <c r="H56" i="3"/>
  <c r="D55" i="3"/>
  <c r="H53" i="3"/>
  <c r="D51" i="3"/>
  <c r="H57" i="3"/>
  <c r="D56" i="3"/>
  <c r="L54" i="3"/>
  <c r="H47" i="3"/>
  <c r="J22" i="3"/>
  <c r="J33" i="3"/>
  <c r="J13" i="3"/>
  <c r="J32" i="3"/>
  <c r="J40" i="3"/>
  <c r="J39" i="3"/>
  <c r="J47" i="3"/>
  <c r="J55" i="3"/>
  <c r="F35" i="3"/>
  <c r="F42" i="3"/>
  <c r="F34" i="3"/>
  <c r="F26" i="3"/>
  <c r="F41" i="3"/>
  <c r="F57" i="3"/>
  <c r="H54" i="3"/>
  <c r="H52" i="3"/>
  <c r="D50" i="3"/>
  <c r="H48" i="3"/>
  <c r="L46" i="3"/>
  <c r="K57" i="3"/>
  <c r="E56" i="3"/>
  <c r="M54" i="3"/>
  <c r="G53" i="3"/>
  <c r="K49" i="3"/>
  <c r="E48" i="3"/>
  <c r="M46" i="3"/>
  <c r="G45" i="3"/>
  <c r="K41" i="3"/>
  <c r="E40" i="3"/>
  <c r="M38" i="3"/>
  <c r="G37" i="3"/>
  <c r="K32" i="3"/>
  <c r="K31" i="3"/>
  <c r="K30" i="3"/>
  <c r="E28" i="3"/>
  <c r="M26" i="3"/>
  <c r="M25" i="3"/>
  <c r="G25" i="3"/>
  <c r="M21" i="3"/>
  <c r="G20" i="3"/>
  <c r="K16" i="3"/>
  <c r="I14" i="3"/>
  <c r="M12" i="3"/>
  <c r="M10" i="3"/>
  <c r="G10" i="3"/>
  <c r="E58" i="3"/>
  <c r="G57" i="3"/>
  <c r="I56" i="3"/>
  <c r="G55" i="3"/>
  <c r="I54" i="3"/>
  <c r="K53" i="3"/>
  <c r="G51" i="3"/>
  <c r="E50" i="3"/>
  <c r="G49" i="3"/>
  <c r="I48" i="3"/>
  <c r="G47" i="3"/>
  <c r="I46" i="3"/>
  <c r="K45" i="3"/>
  <c r="G43" i="3"/>
  <c r="E42" i="3"/>
  <c r="G41" i="3"/>
  <c r="I40" i="3"/>
  <c r="G39" i="3"/>
  <c r="I38" i="3"/>
  <c r="K37" i="3"/>
  <c r="K36" i="3"/>
  <c r="G32" i="3"/>
  <c r="E31" i="3"/>
  <c r="K29" i="3"/>
  <c r="G26" i="3"/>
  <c r="K25" i="3"/>
  <c r="G24" i="3"/>
  <c r="G23" i="3"/>
  <c r="I18" i="3"/>
  <c r="K15" i="3"/>
  <c r="K11" i="3"/>
  <c r="K10" i="3"/>
  <c r="J10" i="3"/>
  <c r="J12" i="3"/>
  <c r="J14" i="3"/>
  <c r="J16" i="3"/>
  <c r="J17" i="3"/>
  <c r="J19" i="3"/>
  <c r="J21" i="3"/>
  <c r="J23" i="3"/>
  <c r="J25" i="3"/>
  <c r="J27" i="3"/>
  <c r="J29" i="3"/>
  <c r="J31" i="3"/>
  <c r="J11" i="3"/>
  <c r="J18" i="3"/>
  <c r="J26" i="3"/>
  <c r="J9" i="3"/>
  <c r="F10" i="3"/>
  <c r="F12" i="3"/>
  <c r="F14" i="3"/>
  <c r="F16" i="3"/>
  <c r="F17" i="3"/>
  <c r="F19" i="3"/>
  <c r="F21" i="3"/>
  <c r="F23" i="3"/>
  <c r="F25" i="3"/>
  <c r="F27" i="3"/>
  <c r="F29" i="3"/>
  <c r="F31" i="3"/>
  <c r="F13" i="3"/>
  <c r="F20" i="3"/>
  <c r="F28" i="3"/>
  <c r="F9" i="3"/>
  <c r="F11" i="3"/>
  <c r="F18" i="3"/>
  <c r="J58" i="3"/>
  <c r="J57" i="3"/>
  <c r="F52" i="3"/>
  <c r="F51" i="3"/>
  <c r="J50" i="3"/>
  <c r="J49" i="3"/>
  <c r="F44" i="3"/>
  <c r="F43" i="3"/>
  <c r="J42" i="3"/>
  <c r="J41" i="3"/>
  <c r="F36" i="3"/>
  <c r="J35" i="3"/>
  <c r="J34" i="3"/>
  <c r="F30" i="3"/>
  <c r="J24" i="3"/>
  <c r="J15" i="3"/>
  <c r="M15" i="3"/>
  <c r="M16" i="3"/>
  <c r="M22" i="3"/>
  <c r="M23" i="3"/>
  <c r="M30" i="3"/>
  <c r="M31" i="3"/>
  <c r="M32" i="3"/>
  <c r="M34" i="3"/>
  <c r="M36" i="3"/>
  <c r="M37" i="3"/>
  <c r="M39" i="3"/>
  <c r="M41" i="3"/>
  <c r="M43" i="3"/>
  <c r="M45" i="3"/>
  <c r="M47" i="3"/>
  <c r="M49" i="3"/>
  <c r="M51" i="3"/>
  <c r="M53" i="3"/>
  <c r="M55" i="3"/>
  <c r="M57" i="3"/>
  <c r="M13" i="3"/>
  <c r="M14" i="3"/>
  <c r="M20" i="3"/>
  <c r="I10" i="3"/>
  <c r="I17" i="3"/>
  <c r="I24" i="3"/>
  <c r="I25" i="3"/>
  <c r="I32" i="3"/>
  <c r="I34" i="3"/>
  <c r="I36" i="3"/>
  <c r="I37" i="3"/>
  <c r="I39" i="3"/>
  <c r="I41" i="3"/>
  <c r="I43" i="3"/>
  <c r="I45" i="3"/>
  <c r="I47" i="3"/>
  <c r="I49" i="3"/>
  <c r="I51" i="3"/>
  <c r="I53" i="3"/>
  <c r="I55" i="3"/>
  <c r="I57" i="3"/>
  <c r="I15" i="3"/>
  <c r="I16" i="3"/>
  <c r="E11" i="3"/>
  <c r="E12" i="3"/>
  <c r="E18" i="3"/>
  <c r="E19" i="3"/>
  <c r="E26" i="3"/>
  <c r="E27" i="3"/>
  <c r="E34" i="3"/>
  <c r="E36" i="3"/>
  <c r="E37" i="3"/>
  <c r="E39" i="3"/>
  <c r="E41" i="3"/>
  <c r="E43" i="3"/>
  <c r="E45" i="3"/>
  <c r="E47" i="3"/>
  <c r="E49" i="3"/>
  <c r="E51" i="3"/>
  <c r="E53" i="3"/>
  <c r="E55" i="3"/>
  <c r="E57" i="3"/>
  <c r="E10" i="3"/>
  <c r="E17" i="3"/>
  <c r="E9" i="3"/>
  <c r="I58" i="3"/>
  <c r="M56" i="3"/>
  <c r="F54" i="3"/>
  <c r="F53" i="3"/>
  <c r="J52" i="3"/>
  <c r="E52" i="3"/>
  <c r="J51" i="3"/>
  <c r="I50" i="3"/>
  <c r="M48" i="3"/>
  <c r="F46" i="3"/>
  <c r="F45" i="3"/>
  <c r="J44" i="3"/>
  <c r="E44" i="3"/>
  <c r="J43" i="3"/>
  <c r="I42" i="3"/>
  <c r="M40" i="3"/>
  <c r="F38" i="3"/>
  <c r="F37" i="3"/>
  <c r="J36" i="3"/>
  <c r="I35" i="3"/>
  <c r="M33" i="3"/>
  <c r="F32" i="3"/>
  <c r="I31" i="3"/>
  <c r="E30" i="3"/>
  <c r="J28" i="3"/>
  <c r="M27" i="3"/>
  <c r="E25" i="3"/>
  <c r="F22" i="3"/>
  <c r="I21" i="3"/>
  <c r="J20" i="3"/>
  <c r="M19" i="3"/>
  <c r="F15" i="3"/>
  <c r="E14" i="3"/>
  <c r="D11" i="3"/>
  <c r="D13" i="3"/>
  <c r="D20" i="29" s="1"/>
  <c r="D15" i="3"/>
  <c r="D18" i="3"/>
  <c r="D20" i="3"/>
  <c r="D22" i="3"/>
  <c r="D24" i="3"/>
  <c r="D26" i="3"/>
  <c r="D28" i="3"/>
  <c r="D30" i="3"/>
  <c r="D32" i="3"/>
  <c r="D10" i="3"/>
  <c r="D17" i="3"/>
  <c r="D25" i="3"/>
  <c r="D9" i="3"/>
  <c r="D16" i="3"/>
  <c r="L11" i="3"/>
  <c r="L13" i="3"/>
  <c r="L15" i="3"/>
  <c r="L18" i="3"/>
  <c r="L20" i="3"/>
  <c r="L22" i="3"/>
  <c r="L24" i="3"/>
  <c r="L26" i="3"/>
  <c r="L28" i="3"/>
  <c r="L30" i="3"/>
  <c r="L14" i="3"/>
  <c r="L21" i="3"/>
  <c r="L29" i="3"/>
  <c r="L12" i="3"/>
  <c r="L19" i="3"/>
  <c r="H11" i="3"/>
  <c r="H13" i="3"/>
  <c r="H15" i="3"/>
  <c r="H18" i="3"/>
  <c r="H20" i="3"/>
  <c r="H22" i="3"/>
  <c r="H24" i="3"/>
  <c r="H26" i="3"/>
  <c r="H28" i="3"/>
  <c r="H30" i="3"/>
  <c r="H32" i="3"/>
  <c r="H16" i="3"/>
  <c r="H23" i="3"/>
  <c r="H31" i="3"/>
  <c r="H14" i="3"/>
  <c r="I9" i="3"/>
  <c r="M58" i="3"/>
  <c r="H58" i="3"/>
  <c r="L57" i="3"/>
  <c r="L56" i="3"/>
  <c r="F56" i="3"/>
  <c r="F55" i="3"/>
  <c r="J54" i="3"/>
  <c r="E54" i="3"/>
  <c r="J53" i="3"/>
  <c r="D53" i="3"/>
  <c r="I52" i="3"/>
  <c r="D52" i="3"/>
  <c r="H51" i="3"/>
  <c r="M50" i="3"/>
  <c r="H50" i="3"/>
  <c r="L49" i="3"/>
  <c r="L48" i="3"/>
  <c r="F48" i="3"/>
  <c r="F47" i="3"/>
  <c r="J46" i="3"/>
  <c r="E46" i="3"/>
  <c r="J45" i="3"/>
  <c r="D45" i="3"/>
  <c r="I44" i="3"/>
  <c r="D44" i="3"/>
  <c r="H43" i="3"/>
  <c r="M42" i="3"/>
  <c r="H42" i="3"/>
  <c r="L41" i="3"/>
  <c r="L40" i="3"/>
  <c r="F40" i="3"/>
  <c r="F39" i="3"/>
  <c r="J38" i="3"/>
  <c r="E38" i="3"/>
  <c r="J37" i="3"/>
  <c r="D37" i="3"/>
  <c r="H36" i="3"/>
  <c r="M35" i="3"/>
  <c r="H35" i="3"/>
  <c r="L34" i="3"/>
  <c r="L33" i="3"/>
  <c r="F33" i="3"/>
  <c r="E32" i="3"/>
  <c r="J30" i="3"/>
  <c r="M29" i="3"/>
  <c r="E29" i="3"/>
  <c r="I28" i="3"/>
  <c r="L27" i="3"/>
  <c r="D27" i="3"/>
  <c r="M24" i="3"/>
  <c r="F24" i="3"/>
  <c r="I23" i="3"/>
  <c r="E22" i="3"/>
  <c r="H21" i="3"/>
  <c r="I20" i="3"/>
  <c r="I19" i="3"/>
  <c r="M18" i="3"/>
  <c r="M17" i="3"/>
  <c r="E16" i="3"/>
  <c r="E15" i="3"/>
  <c r="D14" i="3"/>
  <c r="E13" i="3"/>
  <c r="I11" i="3"/>
  <c r="K58" i="3"/>
  <c r="G58" i="3"/>
  <c r="K56" i="3"/>
  <c r="G56" i="3"/>
  <c r="K54" i="3"/>
  <c r="G54" i="3"/>
  <c r="K52" i="3"/>
  <c r="G52" i="3"/>
  <c r="K50" i="3"/>
  <c r="G50" i="3"/>
  <c r="K48" i="3"/>
  <c r="G48" i="3"/>
  <c r="K46" i="3"/>
  <c r="G46" i="3"/>
  <c r="K44" i="3"/>
  <c r="G44" i="3"/>
  <c r="K42" i="3"/>
  <c r="G42" i="3"/>
  <c r="K40" i="3"/>
  <c r="G40" i="3"/>
  <c r="K38" i="3"/>
  <c r="G38" i="3"/>
  <c r="K35" i="3"/>
  <c r="G35" i="3"/>
  <c r="K33" i="3"/>
  <c r="G33" i="3"/>
  <c r="G30" i="3"/>
  <c r="G29" i="3"/>
  <c r="K28" i="3"/>
  <c r="K27" i="3"/>
  <c r="G22" i="3"/>
  <c r="G21" i="3"/>
  <c r="K20" i="3"/>
  <c r="K19" i="3"/>
  <c r="G15" i="3"/>
  <c r="K13" i="3"/>
  <c r="E8" i="11"/>
  <c r="D30" i="2" l="1"/>
  <c r="D29" i="2"/>
  <c r="E30" i="2" a="1"/>
  <c r="E29" i="2" a="1"/>
  <c r="I16" i="29"/>
  <c r="I9" i="29"/>
  <c r="I13" i="29"/>
  <c r="I12" i="29"/>
  <c r="I8" i="29"/>
  <c r="G8" i="29"/>
  <c r="I11" i="29"/>
  <c r="I14" i="29"/>
  <c r="D10" i="29"/>
  <c r="D27" i="29"/>
  <c r="L10" i="29"/>
  <c r="L27" i="29"/>
  <c r="J10" i="29"/>
  <c r="J27" i="29"/>
  <c r="K10" i="29"/>
  <c r="K27" i="29"/>
  <c r="E10" i="29"/>
  <c r="E27" i="29"/>
  <c r="H10" i="29"/>
  <c r="H27" i="29"/>
  <c r="F10" i="29"/>
  <c r="F27" i="29"/>
  <c r="G10" i="29"/>
  <c r="G27" i="29"/>
  <c r="M10" i="29"/>
  <c r="M27" i="29"/>
  <c r="I10" i="29"/>
  <c r="I27" i="29"/>
  <c r="M17" i="29"/>
  <c r="M8" i="29"/>
  <c r="M16" i="29"/>
  <c r="M12" i="29"/>
  <c r="G16" i="29"/>
  <c r="G17" i="29"/>
  <c r="M11" i="29"/>
  <c r="G14" i="29"/>
  <c r="M13" i="29"/>
  <c r="G13" i="29"/>
  <c r="M9" i="29"/>
  <c r="G9" i="29"/>
  <c r="M14" i="29"/>
  <c r="G12" i="29"/>
  <c r="F17" i="29"/>
  <c r="F12" i="29"/>
  <c r="E11" i="29"/>
  <c r="H9" i="29"/>
  <c r="E9" i="29"/>
  <c r="F8" i="29"/>
  <c r="F9" i="29"/>
  <c r="F16" i="29"/>
  <c r="F14" i="29"/>
  <c r="F13" i="29"/>
  <c r="E14" i="29"/>
  <c r="E16" i="29"/>
  <c r="H8" i="29"/>
  <c r="K16" i="29"/>
  <c r="K12" i="29"/>
  <c r="D11" i="29"/>
  <c r="S11" i="29" s="1"/>
  <c r="H16" i="29"/>
  <c r="L11" i="29"/>
  <c r="H17" i="29"/>
  <c r="L13" i="29"/>
  <c r="K17" i="29"/>
  <c r="K9" i="29"/>
  <c r="L9" i="29"/>
  <c r="D13" i="29"/>
  <c r="E13" i="29"/>
  <c r="L17" i="29"/>
  <c r="H12" i="29"/>
  <c r="E17" i="29"/>
  <c r="L8" i="29"/>
  <c r="J13" i="29"/>
  <c r="H11" i="29"/>
  <c r="D8" i="29"/>
  <c r="E12" i="29"/>
  <c r="L16" i="29"/>
  <c r="D12" i="29"/>
  <c r="H14" i="29"/>
  <c r="L12" i="29"/>
  <c r="E8" i="29"/>
  <c r="L14" i="29"/>
  <c r="D17" i="29"/>
  <c r="V17" i="29" s="1"/>
  <c r="H13" i="29"/>
  <c r="J12" i="29"/>
  <c r="J8" i="29"/>
  <c r="K13" i="29"/>
  <c r="J16" i="29"/>
  <c r="J11" i="29"/>
  <c r="D9" i="29"/>
  <c r="K11" i="29"/>
  <c r="J14" i="29"/>
  <c r="J9" i="29"/>
  <c r="D14" i="29"/>
  <c r="K8" i="29"/>
  <c r="AQ3" i="33"/>
  <c r="AQ8" i="33"/>
  <c r="J17" i="29"/>
  <c r="D16" i="29"/>
  <c r="K14" i="29"/>
  <c r="AD8" i="33"/>
  <c r="AD3" i="33"/>
  <c r="H20" i="29"/>
  <c r="U20" i="29" s="1"/>
  <c r="L20" i="29"/>
  <c r="Y20" i="29" s="1"/>
  <c r="F20" i="29"/>
  <c r="S20" i="29" s="1"/>
  <c r="J20" i="29"/>
  <c r="W20" i="29" s="1"/>
  <c r="E20" i="29"/>
  <c r="R20" i="29" s="1"/>
  <c r="I20" i="29"/>
  <c r="V20" i="29" s="1"/>
  <c r="M20" i="29"/>
  <c r="Z20" i="29" s="1"/>
  <c r="G20" i="29"/>
  <c r="T20" i="29" s="1"/>
  <c r="K20" i="29"/>
  <c r="X20" i="29" s="1"/>
  <c r="AD8" i="20"/>
  <c r="AD3" i="20"/>
  <c r="AQ8" i="20"/>
  <c r="D3" i="3"/>
  <c r="G30" i="2" l="1"/>
  <c r="K30" i="2"/>
  <c r="H30" i="2"/>
  <c r="L30" i="2"/>
  <c r="J30" i="2"/>
  <c r="F30" i="2"/>
  <c r="M30" i="2"/>
  <c r="I30" i="2"/>
  <c r="E30" i="2"/>
  <c r="M29" i="2"/>
  <c r="K29" i="2"/>
  <c r="J29" i="2"/>
  <c r="G29" i="2"/>
  <c r="E29" i="2"/>
  <c r="L29" i="2"/>
  <c r="I29" i="2"/>
  <c r="H29" i="2"/>
  <c r="F29" i="2"/>
  <c r="X11" i="29"/>
  <c r="R10" i="29"/>
  <c r="Z10" i="29"/>
  <c r="R12" i="29"/>
  <c r="W16" i="29"/>
  <c r="Y12" i="29"/>
  <c r="Y8" i="29"/>
  <c r="X17" i="29"/>
  <c r="U8" i="29"/>
  <c r="X8" i="29"/>
  <c r="X13" i="29"/>
  <c r="Y13" i="29"/>
  <c r="U13" i="29"/>
  <c r="R13" i="29"/>
  <c r="Z11" i="29"/>
  <c r="T10" i="29"/>
  <c r="X10" i="29"/>
  <c r="U14" i="29"/>
  <c r="U9" i="29"/>
  <c r="S10" i="29"/>
  <c r="W10" i="29"/>
  <c r="V10" i="29"/>
  <c r="U10" i="29"/>
  <c r="Y10" i="29"/>
  <c r="W17" i="29"/>
  <c r="W11" i="29"/>
  <c r="R8" i="29"/>
  <c r="W13" i="29"/>
  <c r="Z8" i="29"/>
  <c r="T8" i="29"/>
  <c r="W8" i="29"/>
  <c r="U17" i="29"/>
  <c r="R11" i="29"/>
  <c r="R17" i="29"/>
  <c r="R16" i="29"/>
  <c r="T13" i="29"/>
  <c r="Y17" i="29"/>
  <c r="Y11" i="29"/>
  <c r="U11" i="29"/>
  <c r="Z13" i="29"/>
  <c r="Z17" i="29"/>
  <c r="V8" i="29"/>
  <c r="U16" i="29"/>
  <c r="S17" i="29"/>
  <c r="V13" i="29"/>
  <c r="X9" i="29"/>
  <c r="X16" i="29"/>
  <c r="S8" i="29"/>
  <c r="T9" i="29"/>
  <c r="R9" i="29"/>
  <c r="Z9" i="29"/>
  <c r="Z16" i="29"/>
  <c r="V11" i="29"/>
  <c r="T11" i="29"/>
  <c r="U12" i="29"/>
  <c r="R14" i="29"/>
  <c r="W9" i="29"/>
  <c r="W12" i="29"/>
  <c r="Y16" i="29"/>
  <c r="S13" i="29"/>
  <c r="S12" i="29"/>
  <c r="T14" i="29"/>
  <c r="V12" i="29"/>
  <c r="X14" i="29"/>
  <c r="S14" i="29"/>
  <c r="S16" i="29"/>
  <c r="T12" i="29"/>
  <c r="T17" i="29"/>
  <c r="V9" i="29"/>
  <c r="W14" i="29"/>
  <c r="Y14" i="29"/>
  <c r="Y9" i="29"/>
  <c r="X12" i="29"/>
  <c r="S9" i="29"/>
  <c r="Z14" i="29"/>
  <c r="T16" i="29"/>
  <c r="I15" i="29"/>
  <c r="V16" i="29"/>
  <c r="Z12" i="29"/>
  <c r="V14" i="29"/>
  <c r="L15" i="29"/>
  <c r="D15" i="29"/>
  <c r="K15" i="29"/>
  <c r="G15" i="29"/>
  <c r="E7" i="29"/>
  <c r="F7" i="29"/>
  <c r="J15" i="29"/>
  <c r="L7" i="29"/>
  <c r="H7" i="29"/>
  <c r="M15" i="29"/>
  <c r="H15" i="29"/>
  <c r="K7" i="29"/>
  <c r="E15" i="29"/>
  <c r="M7" i="29"/>
  <c r="G7" i="29"/>
  <c r="J7" i="29"/>
  <c r="I7" i="29"/>
  <c r="D7" i="29"/>
  <c r="F15" i="29"/>
  <c r="M21" i="29"/>
  <c r="L21" i="29"/>
  <c r="K21" i="29"/>
  <c r="J21" i="29"/>
  <c r="I21" i="29"/>
  <c r="E21" i="29"/>
  <c r="D21" i="29"/>
  <c r="H21" i="29"/>
  <c r="G21" i="29"/>
  <c r="F21" i="29"/>
  <c r="D22" i="29" l="1"/>
  <c r="Z15" i="29"/>
  <c r="Z7" i="29"/>
  <c r="Y7" i="29"/>
  <c r="Y15" i="29"/>
  <c r="X7" i="29"/>
  <c r="W7" i="29"/>
  <c r="W15" i="29"/>
  <c r="X15" i="29"/>
  <c r="V15" i="29"/>
  <c r="T7" i="29"/>
  <c r="R15" i="29"/>
  <c r="R7" i="29"/>
  <c r="T15" i="29"/>
  <c r="S7" i="29"/>
  <c r="U15" i="29"/>
  <c r="U7" i="29"/>
  <c r="I18" i="29"/>
  <c r="V7" i="29"/>
  <c r="I22" i="29"/>
  <c r="V21" i="29"/>
  <c r="K22" i="29"/>
  <c r="X21" i="29"/>
  <c r="F22" i="29"/>
  <c r="S21" i="29"/>
  <c r="L22" i="29"/>
  <c r="Y21" i="29"/>
  <c r="H22" i="29"/>
  <c r="U21" i="29"/>
  <c r="S15" i="29"/>
  <c r="E22" i="29"/>
  <c r="R21" i="29"/>
  <c r="J22" i="29"/>
  <c r="W21" i="29"/>
  <c r="G22" i="29"/>
  <c r="T21" i="29"/>
  <c r="M22" i="29"/>
  <c r="Z21" i="29"/>
  <c r="D18" i="29"/>
  <c r="L18" i="29"/>
  <c r="K18" i="29"/>
  <c r="E18" i="29"/>
  <c r="G18" i="29"/>
  <c r="J18" i="29"/>
  <c r="M18" i="29"/>
  <c r="F18" i="29"/>
  <c r="H18" i="29"/>
  <c r="I52" i="1"/>
  <c r="H52" i="1"/>
  <c r="W22" i="29" l="1"/>
  <c r="S22" i="29"/>
  <c r="D24" i="29"/>
  <c r="Q7" i="29" s="1" a="1"/>
  <c r="R22" i="29"/>
  <c r="X22" i="29"/>
  <c r="Z22" i="29"/>
  <c r="U22" i="29"/>
  <c r="V22" i="29"/>
  <c r="T22" i="29"/>
  <c r="Y22" i="29"/>
  <c r="V18" i="29"/>
  <c r="G24" i="29"/>
  <c r="T18" i="29"/>
  <c r="K24" i="29"/>
  <c r="X18" i="29"/>
  <c r="I24" i="29"/>
  <c r="L24" i="29"/>
  <c r="Y18" i="29"/>
  <c r="J24" i="29"/>
  <c r="W18" i="29"/>
  <c r="H24" i="29"/>
  <c r="U18" i="29"/>
  <c r="F24" i="29"/>
  <c r="S18" i="29"/>
  <c r="E24" i="29"/>
  <c r="R18" i="29"/>
  <c r="M24" i="29"/>
  <c r="Z18" i="29"/>
  <c r="H14" i="1"/>
  <c r="X24" i="29" l="1"/>
  <c r="Z24" i="29"/>
  <c r="W24" i="29"/>
  <c r="T24" i="29"/>
  <c r="Y24" i="29"/>
  <c r="R24" i="29"/>
  <c r="V24" i="29"/>
  <c r="S24" i="29"/>
  <c r="U24" i="29"/>
  <c r="I14" i="1"/>
  <c r="D3" i="22" l="1"/>
  <c r="Q3" i="22"/>
  <c r="D3" i="20"/>
  <c r="Q8" i="20"/>
  <c r="Q3" i="20"/>
  <c r="D8" i="20"/>
  <c r="D3" i="2"/>
  <c r="AD3" i="8"/>
  <c r="D3" i="8"/>
  <c r="Q3" i="8"/>
  <c r="AD7" i="8"/>
  <c r="Q7" i="8"/>
  <c r="D7" i="8"/>
  <c r="J7" i="10" l="1"/>
  <c r="A1" i="10"/>
  <c r="D206" i="50" l="1"/>
  <c r="I27" i="1"/>
  <c r="C8" i="36" s="1" a="1"/>
  <c r="H27" i="1"/>
  <c r="I28" i="1"/>
  <c r="P8" i="36" s="1" a="1"/>
  <c r="H28" i="1"/>
  <c r="I29" i="1"/>
  <c r="AC8" i="36" s="1" a="1"/>
  <c r="H29" i="1"/>
  <c r="H24" i="1"/>
  <c r="H23" i="1"/>
  <c r="H22" i="1"/>
  <c r="H21" i="1"/>
  <c r="I34" i="1"/>
  <c r="H34" i="1"/>
  <c r="I33" i="1"/>
  <c r="P8" i="8" s="1" a="1"/>
  <c r="H33" i="1"/>
  <c r="I32" i="1"/>
  <c r="C8" i="8" s="1" a="1"/>
  <c r="H32" i="1"/>
  <c r="I18" i="1"/>
  <c r="H18" i="1"/>
  <c r="I17" i="1"/>
  <c r="H17" i="1"/>
  <c r="I16" i="1"/>
  <c r="H16" i="1"/>
  <c r="I15" i="1"/>
  <c r="H15" i="1"/>
  <c r="I13" i="1"/>
  <c r="H13" i="1"/>
  <c r="O13" i="8" l="1"/>
  <c r="O18" i="8"/>
  <c r="O22" i="8"/>
  <c r="O28" i="8"/>
  <c r="O11" i="8"/>
  <c r="O17" i="8"/>
  <c r="O21" i="8"/>
  <c r="O25" i="8"/>
  <c r="O29" i="8"/>
  <c r="O14" i="8"/>
  <c r="O15" i="8"/>
  <c r="O19" i="8"/>
  <c r="O23" i="8"/>
  <c r="O27" i="8"/>
  <c r="O12" i="8"/>
  <c r="O16" i="8"/>
  <c r="O20" i="8"/>
  <c r="O24" i="8"/>
  <c r="O26" i="8"/>
  <c r="B11" i="8" a="1"/>
  <c r="B18" i="8" a="1"/>
  <c r="B21" i="8" a="1"/>
  <c r="B25" i="8" a="1"/>
  <c r="B12" i="8" a="1"/>
  <c r="B15" i="8" a="1"/>
  <c r="B20" i="8" a="1"/>
  <c r="B26" i="8" a="1"/>
  <c r="B28" i="8" a="1"/>
  <c r="B14" i="8" a="1"/>
  <c r="B17" i="8" a="1"/>
  <c r="B22" i="8" a="1"/>
  <c r="B24" i="8" a="1"/>
  <c r="B29" i="8" a="1"/>
  <c r="B13" i="8" a="1"/>
  <c r="B16" i="8" a="1"/>
  <c r="B19" i="8" a="1"/>
  <c r="B23" i="8" a="1"/>
  <c r="B27" i="8" a="1"/>
  <c r="B30" i="8" a="1"/>
  <c r="O9" i="8"/>
  <c r="B10" i="8" a="1"/>
  <c r="B9" i="8" a="1"/>
  <c r="AB15" i="8" l="1" a="1"/>
  <c r="AB19" i="8" a="1"/>
  <c r="AB23" i="8" a="1"/>
  <c r="AB27" i="8" a="1"/>
  <c r="AB31" i="8" a="1"/>
  <c r="AB35" i="8" a="1"/>
  <c r="AB39" i="8" a="1"/>
  <c r="AB43" i="8" a="1"/>
  <c r="AB33" i="8" a="1"/>
  <c r="AB28" i="8" a="1"/>
  <c r="AB40" i="8" a="1"/>
  <c r="AB17" i="8" a="1"/>
  <c r="AB37" i="8" a="1"/>
  <c r="AB16" i="8" a="1"/>
  <c r="AB20" i="8" a="1"/>
  <c r="AB24" i="8" a="1"/>
  <c r="AB32" i="8" a="1"/>
  <c r="AB36" i="8" a="1"/>
  <c r="AB44" i="8" a="1"/>
  <c r="AB21" i="8" a="1"/>
  <c r="AB41" i="8" a="1"/>
  <c r="AB30" i="8" a="1"/>
  <c r="AB42" i="8" a="1"/>
  <c r="AB25" i="8" a="1"/>
  <c r="AB18" i="8" a="1"/>
  <c r="AB22" i="8" a="1"/>
  <c r="AB26" i="8" a="1"/>
  <c r="AB34" i="8" a="1"/>
  <c r="AB38" i="8" a="1"/>
  <c r="AB46" i="8" a="1"/>
  <c r="AB29" i="8" a="1"/>
  <c r="AB45" i="8" a="1"/>
  <c r="AB10" i="8" a="1"/>
  <c r="AB14" i="8" a="1"/>
  <c r="AB11" i="8" a="1"/>
  <c r="AB12" i="8" a="1"/>
  <c r="AB13" i="8" a="1"/>
  <c r="AB9" i="8" a="1"/>
  <c r="O45" i="20" a="1"/>
  <c r="O41" i="20" a="1"/>
  <c r="O33" i="20" a="1"/>
  <c r="O29" i="20" a="1"/>
  <c r="O25" i="20" a="1"/>
  <c r="O17" i="20" a="1"/>
  <c r="O37" i="20" a="1"/>
  <c r="O21" i="20" a="1"/>
  <c r="O13" i="20" a="1"/>
  <c r="O40" i="20" a="1"/>
  <c r="O32" i="20" a="1"/>
  <c r="O24" i="20" a="1"/>
  <c r="O16" i="20" a="1"/>
  <c r="O44" i="20" a="1"/>
  <c r="O36" i="20" a="1"/>
  <c r="O28" i="20" a="1"/>
  <c r="O20" i="20" a="1"/>
  <c r="O12" i="20" a="1"/>
  <c r="O38" i="20" a="1"/>
  <c r="O26" i="20" a="1"/>
  <c r="O14" i="20" a="1"/>
  <c r="O39" i="20" a="1"/>
  <c r="O27" i="20" a="1"/>
  <c r="O19" i="20" a="1"/>
  <c r="O11" i="20" a="1"/>
  <c r="O46" i="20" a="1"/>
  <c r="O42" i="20" a="1"/>
  <c r="O30" i="20" a="1"/>
  <c r="O22" i="20" a="1"/>
  <c r="O10" i="20" a="1"/>
  <c r="O47" i="20" a="1"/>
  <c r="O43" i="20" a="1"/>
  <c r="O35" i="20" a="1"/>
  <c r="O31" i="20" a="1"/>
  <c r="O23" i="20" a="1"/>
  <c r="O15" i="20" a="1"/>
  <c r="O34" i="20" a="1"/>
  <c r="O18" i="20" a="1"/>
  <c r="B11" i="20" a="1"/>
  <c r="B15" i="20" a="1"/>
  <c r="B19" i="20" a="1"/>
  <c r="B23" i="20" a="1"/>
  <c r="B27" i="20" a="1"/>
  <c r="B31" i="20" a="1"/>
  <c r="B35" i="20" a="1"/>
  <c r="B39" i="20" a="1"/>
  <c r="B43" i="20" a="1"/>
  <c r="B59" i="20" a="1"/>
  <c r="B63" i="20" a="1"/>
  <c r="B67" i="20" a="1"/>
  <c r="B71" i="20" a="1"/>
  <c r="B75" i="20" a="1"/>
  <c r="B79" i="20" a="1"/>
  <c r="B83" i="20" a="1"/>
  <c r="B87" i="20" a="1"/>
  <c r="B91" i="20" a="1"/>
  <c r="B95" i="20" a="1"/>
  <c r="B99" i="20" a="1"/>
  <c r="B103" i="20" a="1"/>
  <c r="B12" i="20" a="1"/>
  <c r="B16" i="20" a="1"/>
  <c r="B20" i="20" a="1"/>
  <c r="B24" i="20" a="1"/>
  <c r="B28" i="20" a="1"/>
  <c r="B32" i="20" a="1"/>
  <c r="B36" i="20" a="1"/>
  <c r="B40" i="20" a="1"/>
  <c r="B44" i="20" a="1"/>
  <c r="B56" i="20" a="1"/>
  <c r="B60" i="20" a="1"/>
  <c r="B64" i="20" a="1"/>
  <c r="B68" i="20" a="1"/>
  <c r="B72" i="20" a="1"/>
  <c r="B76" i="20" a="1"/>
  <c r="B80" i="20" a="1"/>
  <c r="B84" i="20" a="1"/>
  <c r="B88" i="20" a="1"/>
  <c r="B92" i="20" a="1"/>
  <c r="B96" i="20" a="1"/>
  <c r="B100" i="20" a="1"/>
  <c r="B104" i="20" a="1"/>
  <c r="B13" i="20" a="1"/>
  <c r="B17" i="20" a="1"/>
  <c r="B21" i="20" a="1"/>
  <c r="B25" i="20" a="1"/>
  <c r="B29" i="20" a="1"/>
  <c r="B33" i="20" a="1"/>
  <c r="B37" i="20" a="1"/>
  <c r="B41" i="20" a="1"/>
  <c r="B45" i="20" a="1"/>
  <c r="B57" i="20" a="1"/>
  <c r="B61" i="20" a="1"/>
  <c r="B65" i="20" a="1"/>
  <c r="B69" i="20" a="1"/>
  <c r="B73" i="20" a="1"/>
  <c r="B77" i="20" a="1"/>
  <c r="B81" i="20" a="1"/>
  <c r="B85" i="20" a="1"/>
  <c r="B89" i="20" a="1"/>
  <c r="B93" i="20" a="1"/>
  <c r="B97" i="20" a="1"/>
  <c r="B101" i="20" a="1"/>
  <c r="B105" i="20" a="1"/>
  <c r="B14" i="20" a="1"/>
  <c r="B18" i="20" a="1"/>
  <c r="B22" i="20" a="1"/>
  <c r="B26" i="20" a="1"/>
  <c r="B30" i="20" a="1"/>
  <c r="B34" i="20" a="1"/>
  <c r="B38" i="20" a="1"/>
  <c r="B42" i="20" a="1"/>
  <c r="B46" i="20" a="1"/>
  <c r="B58" i="20" a="1"/>
  <c r="B62" i="20" a="1"/>
  <c r="B66" i="20" a="1"/>
  <c r="B70" i="20" a="1"/>
  <c r="B74" i="20" a="1"/>
  <c r="B78" i="20" a="1"/>
  <c r="B82" i="20" a="1"/>
  <c r="B86" i="20" a="1"/>
  <c r="B90" i="20" a="1"/>
  <c r="B94" i="20" a="1"/>
  <c r="B98" i="20" a="1"/>
  <c r="B102" i="20" a="1"/>
  <c r="B106" i="20" a="1"/>
  <c r="B10" i="20" a="1"/>
  <c r="AE3" i="33"/>
  <c r="AR3" i="33"/>
  <c r="F3" i="20"/>
  <c r="S3" i="20"/>
  <c r="G3" i="20" l="1"/>
  <c r="T3" i="20"/>
  <c r="H3" i="20" l="1"/>
  <c r="U3" i="20"/>
  <c r="AE3" i="20" l="1"/>
  <c r="R3" i="8"/>
  <c r="R3" i="22"/>
  <c r="E3" i="8"/>
  <c r="E3" i="22"/>
  <c r="AE3" i="8"/>
  <c r="E3" i="20"/>
  <c r="R3" i="20"/>
  <c r="V3" i="20"/>
  <c r="I3" i="20"/>
  <c r="J3" i="20" l="1"/>
  <c r="W3" i="20"/>
  <c r="K3" i="20" l="1"/>
  <c r="X3" i="20"/>
  <c r="Y3" i="20" l="1"/>
  <c r="L3" i="20"/>
  <c r="M3" i="20" l="1"/>
  <c r="Z3" i="20"/>
  <c r="G3" i="22" l="1"/>
  <c r="T3" i="22"/>
  <c r="F3" i="22"/>
  <c r="S3" i="8"/>
  <c r="F3" i="8"/>
  <c r="AF3" i="8"/>
  <c r="S3" i="22"/>
  <c r="T3" i="8" l="1"/>
  <c r="AG3" i="8"/>
  <c r="G3" i="8"/>
  <c r="H3" i="22"/>
  <c r="H3" i="8"/>
  <c r="U3" i="8"/>
  <c r="AH3" i="8"/>
  <c r="U3" i="22"/>
  <c r="V3" i="22" l="1"/>
  <c r="I3" i="8"/>
  <c r="V3" i="8"/>
  <c r="I3" i="22"/>
  <c r="AI3" i="8"/>
  <c r="W3" i="8" l="1"/>
  <c r="J3" i="22"/>
  <c r="AJ3" i="8"/>
  <c r="W3" i="22"/>
  <c r="J3" i="8"/>
  <c r="X3" i="22" l="1"/>
  <c r="K3" i="8"/>
  <c r="X3" i="8"/>
  <c r="AK3" i="8"/>
  <c r="K3" i="22"/>
  <c r="L3" i="22" l="1"/>
  <c r="Y3" i="8"/>
  <c r="L3" i="8"/>
  <c r="Y3" i="22"/>
  <c r="AL3" i="8"/>
  <c r="AM3" i="8" l="1"/>
  <c r="Z3" i="8"/>
  <c r="Z3" i="22"/>
  <c r="M3" i="22"/>
  <c r="M3" i="8"/>
  <c r="AB9" i="36" l="1"/>
  <c r="AB10" i="36"/>
  <c r="AB11" i="36"/>
  <c r="AB12" i="36"/>
  <c r="AB13" i="36"/>
  <c r="B14" i="36"/>
  <c r="O14" i="36"/>
  <c r="AB14" i="36"/>
  <c r="B15" i="36"/>
  <c r="O15" i="36"/>
  <c r="AB15" i="36"/>
  <c r="B16" i="36"/>
  <c r="O16" i="36"/>
  <c r="AB16" i="36"/>
  <c r="B17" i="36"/>
  <c r="O17" i="36"/>
  <c r="AB17" i="36"/>
  <c r="B18" i="36"/>
  <c r="O18" i="36"/>
  <c r="AB18" i="36"/>
  <c r="B19" i="36"/>
  <c r="O19" i="36"/>
  <c r="AB19" i="36"/>
  <c r="B20" i="36"/>
  <c r="O20" i="36"/>
  <c r="AB20" i="36"/>
  <c r="B21" i="36"/>
  <c r="O21" i="36"/>
  <c r="AB21" i="36"/>
  <c r="B22" i="36"/>
  <c r="O22" i="36"/>
  <c r="AB22" i="36"/>
  <c r="B23" i="36"/>
  <c r="O23" i="36"/>
  <c r="AB23" i="36"/>
  <c r="B24" i="36"/>
  <c r="O24" i="36"/>
  <c r="AB24" i="36"/>
  <c r="B25" i="36"/>
  <c r="O25" i="36"/>
  <c r="AB25" i="36"/>
  <c r="B26" i="36"/>
  <c r="O26" i="36"/>
  <c r="AB26" i="36"/>
  <c r="B27" i="36"/>
  <c r="O27" i="36"/>
  <c r="AB27" i="36"/>
  <c r="B28" i="36"/>
  <c r="O28" i="36"/>
  <c r="AB28" i="36"/>
  <c r="B29" i="36"/>
  <c r="O29" i="36"/>
  <c r="AB29" i="36"/>
  <c r="B30" i="36"/>
  <c r="O30" i="36"/>
  <c r="AB30" i="36"/>
  <c r="B31" i="36"/>
  <c r="O31" i="36"/>
  <c r="AB31" i="36"/>
  <c r="B32" i="36"/>
  <c r="O32" i="36"/>
  <c r="AB32" i="36"/>
  <c r="B33" i="36"/>
  <c r="O33" i="36"/>
  <c r="AB33" i="36"/>
  <c r="B34" i="36"/>
  <c r="O34" i="36"/>
  <c r="AB34" i="36"/>
  <c r="B35" i="36"/>
  <c r="O35" i="36"/>
  <c r="AB35" i="36"/>
  <c r="B36" i="36"/>
  <c r="O36" i="36"/>
  <c r="AB36" i="36"/>
  <c r="B37" i="36"/>
  <c r="O37" i="36"/>
  <c r="AB37" i="36"/>
  <c r="B38" i="36"/>
  <c r="O38" i="36"/>
  <c r="AB38" i="36"/>
  <c r="B39" i="36"/>
  <c r="O39" i="36"/>
  <c r="AB39" i="36"/>
  <c r="B40" i="36"/>
  <c r="O40" i="36"/>
  <c r="AB40" i="36"/>
  <c r="B41" i="36"/>
  <c r="O41" i="36"/>
  <c r="AB41" i="36"/>
  <c r="B42" i="36"/>
  <c r="O42" i="36"/>
  <c r="AB42" i="36"/>
  <c r="B43" i="36"/>
  <c r="O43" i="36"/>
  <c r="AB43" i="36"/>
  <c r="B44" i="36"/>
  <c r="O44" i="36"/>
  <c r="AB44" i="36"/>
  <c r="B45" i="36"/>
  <c r="O45" i="36"/>
  <c r="AB45" i="36"/>
  <c r="B46" i="36"/>
  <c r="O46" i="36"/>
  <c r="AB46" i="36"/>
  <c r="B47" i="36"/>
  <c r="O47" i="36"/>
  <c r="AB47" i="36"/>
  <c r="B48" i="36"/>
  <c r="O48" i="36"/>
  <c r="AB48" i="36"/>
  <c r="B49" i="36"/>
  <c r="O49" i="36"/>
  <c r="AB49" i="36"/>
  <c r="B50" i="36"/>
  <c r="O50" i="36"/>
  <c r="AB50" i="36"/>
  <c r="B51" i="36"/>
  <c r="O51" i="36"/>
  <c r="AB51" i="36"/>
  <c r="B52" i="36"/>
  <c r="O52" i="36"/>
  <c r="AB52" i="36"/>
  <c r="B250" i="37"/>
  <c r="B251" i="37"/>
  <c r="B252" i="37"/>
  <c r="B253" i="37"/>
  <c r="B254" i="37"/>
  <c r="B255" i="37"/>
  <c r="B256" i="37"/>
  <c r="B257" i="37"/>
  <c r="B258" i="37"/>
  <c r="B259" i="37"/>
  <c r="B260" i="37"/>
  <c r="B261" i="37"/>
  <c r="B365" i="37"/>
  <c r="O11" i="36" l="1"/>
  <c r="O9" i="36"/>
  <c r="O12" i="36"/>
  <c r="O10" i="36"/>
  <c r="O13" i="36"/>
  <c r="B11" i="36"/>
  <c r="B9" i="36"/>
  <c r="B12" i="36"/>
  <c r="B10" i="36"/>
  <c r="B13" i="36"/>
  <c r="O10" i="8" l="1"/>
  <c r="B238" i="22" l="1"/>
  <c r="O238" i="22"/>
  <c r="B239" i="22"/>
  <c r="O239" i="22"/>
  <c r="B240" i="22"/>
  <c r="O240" i="22"/>
  <c r="B241" i="22"/>
  <c r="O241" i="22"/>
  <c r="B242" i="22"/>
  <c r="O242" i="22"/>
  <c r="B243" i="22"/>
  <c r="O243" i="22"/>
  <c r="B244" i="22"/>
  <c r="O244" i="22"/>
  <c r="B245" i="22"/>
  <c r="O245" i="22"/>
  <c r="B246" i="22"/>
  <c r="O246" i="22"/>
  <c r="B247" i="22"/>
  <c r="O247" i="22"/>
  <c r="B248" i="22"/>
  <c r="O248" i="22"/>
  <c r="B249" i="22"/>
  <c r="O249" i="22"/>
  <c r="B250" i="22"/>
  <c r="O250" i="22"/>
  <c r="B251" i="22"/>
  <c r="O251" i="22"/>
  <c r="B252" i="22"/>
  <c r="O252" i="22"/>
  <c r="B253" i="22"/>
  <c r="O253" i="22"/>
  <c r="B254" i="22"/>
  <c r="O254" i="22"/>
  <c r="B255" i="22"/>
  <c r="O255" i="22"/>
  <c r="B256" i="22"/>
  <c r="O256" i="22"/>
  <c r="L8" i="2" l="1"/>
  <c r="L7" i="8"/>
  <c r="L4" i="8" s="1"/>
  <c r="L8" i="3"/>
  <c r="AL7" i="8"/>
  <c r="L8" i="20"/>
  <c r="AL8" i="20"/>
  <c r="Y8" i="20"/>
  <c r="AY8" i="20"/>
  <c r="M6" i="23"/>
  <c r="L8" i="33"/>
  <c r="AA6" i="4"/>
  <c r="Y8" i="33"/>
  <c r="L6" i="29"/>
  <c r="Y6" i="29" s="1"/>
  <c r="AL8" i="33"/>
  <c r="L7" i="36"/>
  <c r="AY8" i="33"/>
  <c r="Y7" i="36"/>
  <c r="AL7" i="36"/>
  <c r="AM8" i="20" l="1"/>
  <c r="AZ8" i="20"/>
  <c r="M6" i="29"/>
  <c r="Z6" i="29" s="1"/>
  <c r="AM8" i="33"/>
  <c r="Z7" i="36"/>
  <c r="M8" i="2"/>
  <c r="M7" i="8"/>
  <c r="M4" i="8" s="1"/>
  <c r="AZ8" i="33"/>
  <c r="AB6" i="4"/>
  <c r="AM7" i="8"/>
  <c r="M8" i="20"/>
  <c r="M8" i="3"/>
  <c r="Z8" i="20"/>
  <c r="N6" i="23"/>
  <c r="M8" i="33"/>
  <c r="Z8" i="33"/>
  <c r="M7" i="36"/>
  <c r="AM7" i="36"/>
  <c r="G16" i="21" l="1"/>
  <c r="Y7" i="8"/>
  <c r="G14" i="21"/>
  <c r="W7" i="8"/>
  <c r="G15" i="21"/>
  <c r="J8" i="20"/>
  <c r="AJ8" i="20"/>
  <c r="AJ7" i="8"/>
  <c r="Y6" i="4"/>
  <c r="W7" i="36"/>
  <c r="J8" i="2"/>
  <c r="AJ8" i="33"/>
  <c r="J7" i="36"/>
  <c r="X7" i="8"/>
  <c r="W8" i="20"/>
  <c r="AW8" i="20"/>
  <c r="W8" i="33"/>
  <c r="J6" i="29"/>
  <c r="W6" i="29" s="1"/>
  <c r="AJ7" i="36"/>
  <c r="J8" i="33"/>
  <c r="AW8" i="33"/>
  <c r="J7" i="8"/>
  <c r="J4" i="8" s="1"/>
  <c r="K6" i="23"/>
  <c r="J8" i="3"/>
  <c r="G17" i="21"/>
  <c r="Z6" i="4"/>
  <c r="K8" i="20"/>
  <c r="K6" i="29"/>
  <c r="X6" i="29" s="1"/>
  <c r="X8" i="33"/>
  <c r="AK7" i="36"/>
  <c r="AK8" i="20"/>
  <c r="K7" i="8"/>
  <c r="K4" i="8" s="1"/>
  <c r="L6" i="23"/>
  <c r="X8" i="20"/>
  <c r="X7" i="36"/>
  <c r="AX8" i="20"/>
  <c r="K8" i="33"/>
  <c r="K8" i="2"/>
  <c r="AX8" i="33"/>
  <c r="AK8" i="33"/>
  <c r="K7" i="36"/>
  <c r="K8" i="3"/>
  <c r="AK7" i="8"/>
  <c r="Z7" i="8"/>
  <c r="AS8" i="20" l="1"/>
  <c r="F8" i="20"/>
  <c r="F8" i="33"/>
  <c r="S8" i="20"/>
  <c r="F8" i="2"/>
  <c r="S7" i="36"/>
  <c r="G6" i="23"/>
  <c r="U6" i="4"/>
  <c r="AS8" i="33"/>
  <c r="F6" i="29"/>
  <c r="S6" i="29" s="1"/>
  <c r="S8" i="33"/>
  <c r="AF8" i="20"/>
  <c r="AF7" i="8"/>
  <c r="F6" i="4"/>
  <c r="F7" i="36"/>
  <c r="F7" i="8"/>
  <c r="F4" i="8" s="1"/>
  <c r="AF7" i="36"/>
  <c r="F8" i="3"/>
  <c r="AF8" i="33"/>
  <c r="G10" i="21"/>
  <c r="S7" i="8"/>
  <c r="H17" i="21" l="1"/>
  <c r="H16" i="21"/>
  <c r="H15" i="21"/>
  <c r="H14" i="21"/>
  <c r="H10" i="21"/>
  <c r="AE7" i="36" l="1"/>
  <c r="AE8" i="33"/>
  <c r="E8" i="3"/>
  <c r="E6" i="4"/>
  <c r="E7" i="8"/>
  <c r="E4" i="8" s="1"/>
  <c r="E8" i="20"/>
  <c r="E8" i="2"/>
  <c r="R7" i="36"/>
  <c r="R8" i="33"/>
  <c r="AE7" i="8"/>
  <c r="E6" i="29"/>
  <c r="R6" i="29" s="1"/>
  <c r="AR8" i="33"/>
  <c r="E7" i="36"/>
  <c r="T6" i="4"/>
  <c r="E8" i="33"/>
  <c r="AR8" i="20"/>
  <c r="F6" i="23"/>
  <c r="R8" i="20"/>
  <c r="AE8" i="20"/>
  <c r="R7" i="8"/>
  <c r="G9" i="21"/>
  <c r="E9" i="11"/>
  <c r="H9" i="21"/>
  <c r="E10" i="11" l="1"/>
  <c r="H13" i="21" l="1"/>
  <c r="G13" i="21" l="1"/>
  <c r="V7" i="8"/>
  <c r="V7" i="36"/>
  <c r="X6" i="4"/>
  <c r="I7" i="8"/>
  <c r="I4" i="8" s="1"/>
  <c r="V8" i="20"/>
  <c r="AI7" i="36"/>
  <c r="I6" i="29"/>
  <c r="V6" i="29" s="1"/>
  <c r="AV8" i="33"/>
  <c r="AI7" i="8"/>
  <c r="I8" i="20"/>
  <c r="AV8" i="20"/>
  <c r="I8" i="2"/>
  <c r="AI8" i="33"/>
  <c r="I8" i="33"/>
  <c r="V8" i="33"/>
  <c r="AI8" i="20"/>
  <c r="I7" i="36"/>
  <c r="J6" i="23"/>
  <c r="I8" i="3"/>
  <c r="G11" i="21" l="1"/>
  <c r="G8" i="20"/>
  <c r="G8" i="2"/>
  <c r="AG7" i="36"/>
  <c r="G8" i="3"/>
  <c r="AT8" i="20"/>
  <c r="G6" i="4"/>
  <c r="T7" i="8"/>
  <c r="G7" i="36"/>
  <c r="AG8" i="20"/>
  <c r="AG7" i="8"/>
  <c r="T8" i="20"/>
  <c r="T7" i="36"/>
  <c r="T8" i="33"/>
  <c r="G6" i="29"/>
  <c r="T6" i="29" s="1"/>
  <c r="H6" i="23"/>
  <c r="AG8" i="33"/>
  <c r="G8" i="33"/>
  <c r="AT8" i="33"/>
  <c r="G7" i="8"/>
  <c r="G4" i="8" s="1"/>
  <c r="V6" i="4"/>
  <c r="G12" i="21"/>
  <c r="H8" i="20"/>
  <c r="AH8" i="33"/>
  <c r="I6" i="23"/>
  <c r="H6" i="4"/>
  <c r="H6" i="29"/>
  <c r="U6" i="29" s="1"/>
  <c r="U7" i="36"/>
  <c r="W6" i="4"/>
  <c r="AU8" i="20"/>
  <c r="H7" i="36"/>
  <c r="AH7" i="36"/>
  <c r="H8" i="2"/>
  <c r="U8" i="20"/>
  <c r="H7" i="8"/>
  <c r="H4" i="8" s="1"/>
  <c r="U8" i="33"/>
  <c r="H8" i="3"/>
  <c r="H8" i="33"/>
  <c r="AH7" i="8"/>
  <c r="AH8" i="20"/>
  <c r="AU8" i="33"/>
  <c r="U7" i="8"/>
  <c r="H12" i="21"/>
  <c r="Z8" i="22" l="1"/>
  <c r="R8" i="22"/>
  <c r="Y8" i="22"/>
  <c r="X8" i="22"/>
  <c r="W8" i="22"/>
  <c r="V8" i="22"/>
  <c r="U8" i="22"/>
  <c r="T8" i="22"/>
  <c r="S8" i="22"/>
  <c r="F8" i="22"/>
  <c r="G8" i="22"/>
  <c r="H8" i="22"/>
  <c r="I8" i="22"/>
  <c r="J8" i="22"/>
  <c r="K8" i="22"/>
  <c r="M8" i="22"/>
  <c r="L8" i="22"/>
  <c r="E8" i="22"/>
  <c r="B233" i="22"/>
  <c r="B237" i="22"/>
  <c r="B231" i="22"/>
  <c r="B235" i="22"/>
  <c r="B232" i="22"/>
  <c r="B236" i="22"/>
  <c r="B229" i="22"/>
  <c r="B230" i="22"/>
  <c r="B234" i="22"/>
  <c r="O233" i="22"/>
  <c r="O236" i="22"/>
  <c r="O235" i="22"/>
  <c r="O237" i="22"/>
  <c r="O232" i="22"/>
  <c r="O229" i="22"/>
  <c r="O231" i="22"/>
  <c r="O230" i="22"/>
  <c r="O234" i="22"/>
  <c r="H11" i="21"/>
  <c r="E11" i="11"/>
  <c r="E12" i="11" l="1"/>
  <c r="E13" i="11" l="1"/>
  <c r="E14" i="11" l="1"/>
  <c r="E3" i="3" l="1"/>
  <c r="E3" i="2"/>
  <c r="E15" i="11"/>
  <c r="H3" i="2" l="1"/>
  <c r="H3" i="3"/>
  <c r="E188" i="50"/>
  <c r="E187" i="50"/>
  <c r="E186" i="50"/>
  <c r="E16" i="11"/>
  <c r="E192" i="50" l="1" a="1"/>
  <c r="E206" i="50" s="1" a="1"/>
  <c r="E209" i="50" s="1" a="1"/>
  <c r="I3" i="2"/>
  <c r="I3" i="3"/>
  <c r="H186" i="50"/>
  <c r="H192" i="50" s="1" a="1"/>
  <c r="H188" i="50"/>
  <c r="H187" i="50"/>
  <c r="F3" i="3"/>
  <c r="F3" i="2"/>
  <c r="E17" i="11"/>
  <c r="L3" i="2" s="1"/>
  <c r="L3" i="3"/>
  <c r="K3" i="2"/>
  <c r="K3" i="3"/>
  <c r="J3" i="3"/>
  <c r="J3" i="2"/>
  <c r="I188" i="50"/>
  <c r="I187" i="50"/>
  <c r="I186" i="50"/>
  <c r="I192" i="50" s="1" a="1"/>
  <c r="G3" i="2"/>
  <c r="G3" i="3"/>
  <c r="F188" i="50"/>
  <c r="F186" i="50"/>
  <c r="F187" i="50"/>
  <c r="L188" i="50"/>
  <c r="L186" i="50"/>
  <c r="L187" i="50"/>
  <c r="M3" i="3"/>
  <c r="M3" i="2"/>
  <c r="L192" i="50" l="1" a="1"/>
  <c r="F192" i="50" a="1"/>
  <c r="H206" i="50" a="1"/>
  <c r="H209" i="50" s="1" a="1"/>
  <c r="K188" i="50"/>
  <c r="K187" i="50"/>
  <c r="K186" i="50"/>
  <c r="J188" i="50"/>
  <c r="J186" i="50"/>
  <c r="J187" i="50"/>
  <c r="G188" i="50"/>
  <c r="G187" i="50"/>
  <c r="G186" i="50"/>
  <c r="M187" i="50"/>
  <c r="M188" i="50"/>
  <c r="M186" i="50"/>
  <c r="K192" i="50" a="1"/>
  <c r="G192" i="50" a="1"/>
  <c r="G206" i="50" s="1" a="1"/>
  <c r="G209" i="50" s="1" a="1"/>
  <c r="J206" i="50" s="1" a="1"/>
  <c r="J209" i="50" s="1" a="1"/>
  <c r="M192" i="50" a="1"/>
  <c r="J192" i="50" a="1"/>
  <c r="L206" i="50" a="1"/>
  <c r="L209" i="50" s="1" a="1"/>
  <c r="I206" i="50" a="1"/>
  <c r="I209" i="50" s="1" a="1"/>
  <c r="F206" i="50" a="1"/>
  <c r="BI29" i="24" a="1"/>
  <c r="AU89" i="24" a="1"/>
  <c r="AU25" i="24" a="1"/>
  <c r="BI68" i="24" a="1"/>
  <c r="AU120" i="24" a="1"/>
  <c r="AU56" i="24" a="1"/>
  <c r="BI99" i="24" a="1"/>
  <c r="BI35" i="24" a="1"/>
  <c r="BI90" i="24" a="1"/>
  <c r="AU110" i="24" a="1"/>
  <c r="AU46" i="24" a="1"/>
  <c r="BI89" i="24" a="1"/>
  <c r="BI25" i="24" a="1"/>
  <c r="AU93" i="24" a="1"/>
  <c r="AU29" i="24" a="1"/>
  <c r="BI64" i="24" a="1"/>
  <c r="BI50" i="24" a="1"/>
  <c r="AU68" i="24" a="1"/>
  <c r="BI111" i="24" a="1"/>
  <c r="BI47" i="24" a="1"/>
  <c r="BI114" i="24" a="1"/>
  <c r="AU75" i="24" a="1"/>
  <c r="BI118" i="24" a="1"/>
  <c r="BI54" i="24" a="1"/>
  <c r="AU74" i="24" a="1"/>
  <c r="BI117" i="24" a="1"/>
  <c r="BI53" i="24" a="1"/>
  <c r="BI20" i="24" a="1"/>
  <c r="AU16" i="24" a="1"/>
  <c r="AU11" i="24" a="1"/>
  <c r="K124" i="24" a="1"/>
  <c r="K125" i="24" a="1"/>
  <c r="K112" i="24" a="1"/>
  <c r="Z79" i="24" a="1"/>
  <c r="K56" i="24" a="1"/>
  <c r="Z80" i="24" a="1"/>
  <c r="Z36" i="24" a="1"/>
  <c r="K108" i="24" a="1"/>
  <c r="K117" i="24" a="1"/>
  <c r="Z125" i="24" a="1"/>
  <c r="Z98" i="24" a="1"/>
  <c r="Z34" i="24" a="1"/>
  <c r="K74" i="24" a="1"/>
  <c r="Z113" i="24" a="1"/>
  <c r="Z49" i="24" a="1"/>
  <c r="K89" i="24" a="1"/>
  <c r="K25" i="24" a="1"/>
  <c r="Z39" i="24" a="1"/>
  <c r="K79" i="24" a="1"/>
  <c r="Z70" i="24" a="1"/>
  <c r="K110" i="24" a="1"/>
  <c r="K46" i="24" a="1"/>
  <c r="Z91" i="24" a="1"/>
  <c r="Z27" i="24" a="1"/>
  <c r="K67" i="24" a="1"/>
  <c r="Z12" i="24" a="1"/>
  <c r="Z10" i="24" a="1"/>
  <c r="K19" i="24" a="1"/>
  <c r="K17" i="24" a="1"/>
  <c r="AU114" i="24" a="1"/>
  <c r="AU65" i="24" a="1"/>
  <c r="BI108" i="24" a="1"/>
  <c r="BI44" i="24" a="1"/>
  <c r="AU96" i="24" a="1"/>
  <c r="AU32" i="24" a="1"/>
  <c r="BI75" i="24" a="1"/>
  <c r="AU63" i="24" a="1"/>
  <c r="BI58" i="24" a="1"/>
  <c r="AU86" i="24" a="1"/>
  <c r="AU22" i="24" a="1"/>
  <c r="BI65" i="24" a="1"/>
  <c r="BI82" i="24" a="1"/>
  <c r="AU69" i="24" a="1"/>
  <c r="BI104" i="24" a="1"/>
  <c r="BI40" i="24" a="1"/>
  <c r="AU108" i="24" a="1"/>
  <c r="AU44" i="24" a="1"/>
  <c r="BI87" i="24" a="1"/>
  <c r="BI23" i="24" a="1"/>
  <c r="AU115" i="24" a="1"/>
  <c r="AU51" i="24" a="1"/>
  <c r="BI94" i="24" a="1"/>
  <c r="BI30" i="24" a="1"/>
  <c r="AU50" i="24" a="1"/>
  <c r="BI93" i="24" a="1"/>
  <c r="BI16" i="24" a="1"/>
  <c r="BI11" i="24" a="1"/>
  <c r="AU8" i="24" a="1"/>
  <c r="AU17" i="24" a="1"/>
  <c r="K28" i="24" a="1"/>
  <c r="Z92" i="24" a="1"/>
  <c r="K45" i="24" a="1"/>
  <c r="K32" i="24" a="1"/>
  <c r="Z56" i="24" a="1"/>
  <c r="Z103" i="24" a="1"/>
  <c r="K104" i="24" a="1"/>
  <c r="K23" i="24" a="1"/>
  <c r="Z108" i="24" a="1"/>
  <c r="Z76" i="24" a="1"/>
  <c r="K37" i="24" a="1"/>
  <c r="Z61" i="24" a="1"/>
  <c r="Z74" i="24" a="1"/>
  <c r="K114" i="24" a="1"/>
  <c r="K50" i="24" a="1"/>
  <c r="Z89" i="24" a="1"/>
  <c r="Z25" i="24" a="1"/>
  <c r="K65" i="24" a="1"/>
  <c r="K119" i="24" a="1"/>
  <c r="K55" i="24" a="1"/>
  <c r="Z110" i="24" a="1"/>
  <c r="Z46" i="24" a="1"/>
  <c r="K86" i="24" a="1"/>
  <c r="Z67" i="24" a="1"/>
  <c r="K107" i="24" a="1"/>
  <c r="K43" i="24" a="1"/>
  <c r="Z15" i="24" a="1"/>
  <c r="Z13" i="24" a="1"/>
  <c r="K22" i="24" a="1"/>
  <c r="K8" i="24" a="1"/>
  <c r="P10" i="37" a="1"/>
  <c r="AU121" i="24" a="1"/>
  <c r="AU57" i="24" a="1"/>
  <c r="BI100" i="24" a="1"/>
  <c r="BI36" i="24" a="1"/>
  <c r="AU88" i="24" a="1"/>
  <c r="AU24" i="24" a="1"/>
  <c r="BI67" i="24" a="1"/>
  <c r="AU39" i="24" a="1"/>
  <c r="BI34" i="24" a="1"/>
  <c r="AU78" i="24" a="1"/>
  <c r="BI121" i="24" a="1"/>
  <c r="BI57" i="24" a="1"/>
  <c r="AU125" i="24" a="1"/>
  <c r="AU61" i="24" a="1"/>
  <c r="BI96" i="24" a="1"/>
  <c r="BI32" i="24" a="1"/>
  <c r="AU100" i="24" a="1"/>
  <c r="AU36" i="24" a="1"/>
  <c r="BI79" i="24" a="1"/>
  <c r="AU119" i="24" a="1"/>
  <c r="AU107" i="24" a="1"/>
  <c r="AU43" i="24" a="1"/>
  <c r="BI86" i="24" a="1"/>
  <c r="BI22" i="24" a="1"/>
  <c r="AU42" i="24" a="1"/>
  <c r="BI85" i="24" a="1"/>
  <c r="BI15" i="24" a="1"/>
  <c r="BI18" i="24" a="1"/>
  <c r="AU14" i="24" a="1"/>
  <c r="AU9" i="24" a="1"/>
  <c r="K36" i="24" a="1"/>
  <c r="Z116" i="24" a="1"/>
  <c r="K61" i="24" a="1"/>
  <c r="K48" i="24" a="1"/>
  <c r="Z72" i="24" a="1"/>
  <c r="Z111" i="24" a="1"/>
  <c r="K120" i="24" a="1"/>
  <c r="Z100" i="24" a="1"/>
  <c r="K53" i="24" a="1"/>
  <c r="Z69" i="24" a="1"/>
  <c r="Z93" i="24" a="1"/>
  <c r="Z66" i="24" a="1"/>
  <c r="K106" i="24" a="1"/>
  <c r="K42" i="24" a="1"/>
  <c r="Z81" i="24" a="1"/>
  <c r="K121" i="24" a="1"/>
  <c r="K57" i="24" a="1"/>
  <c r="Z71" i="24" a="1"/>
  <c r="K111" i="24" a="1"/>
  <c r="K47" i="24" a="1"/>
  <c r="Z102" i="24" a="1"/>
  <c r="Z38" i="24" a="1"/>
  <c r="K78" i="24" a="1"/>
  <c r="Z123" i="24" a="1"/>
  <c r="Z59" i="24" a="1"/>
  <c r="K99" i="24" a="1"/>
  <c r="K35" i="24" a="1"/>
  <c r="Z11" i="24" a="1"/>
  <c r="Z9" i="24" a="1"/>
  <c r="K18" i="24" a="1"/>
  <c r="AU98" i="24" a="1"/>
  <c r="BI98" i="24" a="1"/>
  <c r="C10" i="37" a="1"/>
  <c r="AU113" i="24" a="1"/>
  <c r="AU49" i="24" a="1"/>
  <c r="BI92" i="24" a="1"/>
  <c r="BI28" i="24" a="1"/>
  <c r="AU80" i="24" a="1"/>
  <c r="BI123" i="24" a="1"/>
  <c r="BI59" i="24" a="1"/>
  <c r="BI122" i="24" a="1"/>
  <c r="BI26" i="24" a="1"/>
  <c r="AU70" i="24" a="1"/>
  <c r="BI113" i="24" a="1"/>
  <c r="BI49" i="24" a="1"/>
  <c r="AU117" i="24" a="1"/>
  <c r="AU53" i="24" a="1"/>
  <c r="BI88" i="24" a="1"/>
  <c r="BI24" i="24" a="1"/>
  <c r="AU92" i="24" a="1"/>
  <c r="AU28" i="24" a="1"/>
  <c r="BI71" i="24" a="1"/>
  <c r="AU87" i="24" a="1"/>
  <c r="AU99" i="24" a="1"/>
  <c r="AU35" i="24" a="1"/>
  <c r="BI78" i="24" a="1"/>
  <c r="AU122" i="24" a="1"/>
  <c r="AU34" i="24" a="1"/>
  <c r="BI77" i="24" a="1"/>
  <c r="BI14" i="24" a="1"/>
  <c r="BI10" i="24" a="1"/>
  <c r="AU13" i="24" a="1"/>
  <c r="AU15" i="24" a="1"/>
  <c r="K52" i="24" a="1"/>
  <c r="K77" i="24" a="1"/>
  <c r="K64" i="24" a="1"/>
  <c r="Z88" i="24" a="1"/>
  <c r="Z119" i="24" a="1"/>
  <c r="Z32" i="24" a="1"/>
  <c r="K60" i="24" a="1"/>
  <c r="K44" i="24" a="1"/>
  <c r="Z124" i="24" a="1"/>
  <c r="K69" i="24" a="1"/>
  <c r="Z77" i="24" a="1"/>
  <c r="Z122" i="24" a="1"/>
  <c r="Z58" i="24" a="1"/>
  <c r="K98" i="24" a="1"/>
  <c r="K34" i="24" a="1"/>
  <c r="Z73" i="24" a="1"/>
  <c r="K113" i="24" a="1"/>
  <c r="K49" i="24" a="1"/>
  <c r="Z63" i="24" a="1"/>
  <c r="K103" i="24" a="1"/>
  <c r="K39" i="24" a="1"/>
  <c r="Z94" i="24" a="1"/>
  <c r="Z30" i="24" a="1"/>
  <c r="K70" i="24" a="1"/>
  <c r="Z115" i="24" a="1"/>
  <c r="Z51" i="24" a="1"/>
  <c r="K91" i="24" a="1"/>
  <c r="K27" i="24" a="1"/>
  <c r="Z22" i="24" a="1"/>
  <c r="K20" i="24" a="1"/>
  <c r="K14" i="24" a="1"/>
  <c r="AU97" i="24" a="1"/>
  <c r="AU33" i="24" a="1"/>
  <c r="AU64" i="24" a="1"/>
  <c r="BI107" i="24" a="1"/>
  <c r="AU118" i="24" a="1"/>
  <c r="BI97" i="24" a="1"/>
  <c r="AU101" i="24" a="1"/>
  <c r="BI72" i="24" a="1"/>
  <c r="AU31" i="24" a="1"/>
  <c r="BI119" i="24" a="1"/>
  <c r="AU105" i="24" a="1"/>
  <c r="AU41" i="24" a="1"/>
  <c r="BI84" i="24" a="1"/>
  <c r="AU71" i="24" a="1"/>
  <c r="AU72" i="24" a="1"/>
  <c r="BI115" i="24" a="1"/>
  <c r="BI51" i="24" a="1"/>
  <c r="BI106" i="24" a="1"/>
  <c r="AU126" i="24" a="1"/>
  <c r="AU62" i="24" a="1"/>
  <c r="BI105" i="24" a="1"/>
  <c r="BI41" i="24" a="1"/>
  <c r="AU109" i="24" a="1"/>
  <c r="AU45" i="24" a="1"/>
  <c r="BI80" i="24" a="1"/>
  <c r="AU95" i="24" a="1"/>
  <c r="AU84" i="24" a="1"/>
  <c r="BI8" i="24" a="1"/>
  <c r="BI63" i="24" a="1"/>
  <c r="AU47" i="24" a="1"/>
  <c r="AU91" i="24" a="1"/>
  <c r="AU27" i="24" a="1"/>
  <c r="BI70" i="24" a="1"/>
  <c r="AU106" i="24" a="1"/>
  <c r="AU26" i="24" a="1"/>
  <c r="BI69" i="24" a="1"/>
  <c r="BI21" i="24" a="1"/>
  <c r="BI17" i="24" a="1"/>
  <c r="AU12" i="24" a="1"/>
  <c r="K68" i="24" a="1"/>
  <c r="K93" i="24" a="1"/>
  <c r="K80" i="24" a="1"/>
  <c r="Z104" i="24" a="1"/>
  <c r="K24" i="24" a="1"/>
  <c r="Z48" i="24" a="1"/>
  <c r="K92" i="24" a="1"/>
  <c r="K76" i="24" a="1"/>
  <c r="K85" i="24" a="1"/>
  <c r="Z85" i="24" a="1"/>
  <c r="Z114" i="24" a="1"/>
  <c r="Z50" i="24" a="1"/>
  <c r="K90" i="24" a="1"/>
  <c r="K26" i="24" a="1"/>
  <c r="Z65" i="24" a="1"/>
  <c r="K105" i="24" a="1"/>
  <c r="K41" i="24" a="1"/>
  <c r="Z55" i="24" a="1"/>
  <c r="K95" i="24" a="1"/>
  <c r="K31" i="24" a="1"/>
  <c r="Z86" i="24" a="1"/>
  <c r="K126" i="24" a="1"/>
  <c r="K62" i="24" a="1"/>
  <c r="Z107" i="24" a="1"/>
  <c r="Z43" i="24" a="1"/>
  <c r="K83" i="24" a="1"/>
  <c r="Z20" i="24" a="1"/>
  <c r="Z18" i="24" a="1"/>
  <c r="K16" i="24" a="1"/>
  <c r="K10" i="24" a="1"/>
  <c r="BI76" i="24" a="1"/>
  <c r="BI43" i="24" a="1"/>
  <c r="AU54" i="24" a="1"/>
  <c r="BI33" i="24" a="1"/>
  <c r="AU37" i="24" a="1"/>
  <c r="AU76" i="24" a="1"/>
  <c r="BI55" i="24" a="1"/>
  <c r="AU81" i="24" a="1"/>
  <c r="AU48" i="24" a="1"/>
  <c r="AU102" i="24" a="1"/>
  <c r="AU85" i="24" a="1"/>
  <c r="AU60" i="24" a="1"/>
  <c r="AU123" i="24" a="1"/>
  <c r="BI46" i="24" a="1"/>
  <c r="BI61" i="24" a="1"/>
  <c r="AU18" i="24" a="1"/>
  <c r="Z44" i="24" a="1"/>
  <c r="Z95" i="24" a="1"/>
  <c r="Z96" i="24" a="1"/>
  <c r="Z109" i="24" a="1"/>
  <c r="K82" i="24" a="1"/>
  <c r="K81" i="24" a="1"/>
  <c r="Z47" i="24" a="1"/>
  <c r="K102" i="24" a="1"/>
  <c r="Z75" i="24" a="1"/>
  <c r="Z16" i="24" a="1"/>
  <c r="K11" i="24" a="1"/>
  <c r="Z118" i="24" a="1"/>
  <c r="K115" i="24" a="1"/>
  <c r="Z14" i="24" a="1"/>
  <c r="K12" i="24" a="1"/>
  <c r="BI66" i="24" a="1"/>
  <c r="BI101" i="24" a="1"/>
  <c r="K100" i="24" a="1"/>
  <c r="Z87" i="24" a="1"/>
  <c r="K122" i="24" a="1"/>
  <c r="K97" i="24" a="1"/>
  <c r="AU73" i="24" a="1"/>
  <c r="AU40" i="24" a="1"/>
  <c r="AU94" i="24" a="1"/>
  <c r="AU77" i="24" a="1"/>
  <c r="AU52" i="24" a="1"/>
  <c r="AU83" i="24" a="1"/>
  <c r="BI38" i="24" a="1"/>
  <c r="BI45" i="24" a="1"/>
  <c r="AU21" i="24" a="1"/>
  <c r="Z68" i="24" a="1"/>
  <c r="Z112" i="24" a="1"/>
  <c r="K66" i="24" a="1"/>
  <c r="Z121" i="24" a="1"/>
  <c r="K73" i="24" a="1"/>
  <c r="Z31" i="24" a="1"/>
  <c r="K94" i="24" a="1"/>
  <c r="Z35" i="24" a="1"/>
  <c r="Z8" i="24" a="1"/>
  <c r="K21" i="24" a="1"/>
  <c r="AU30" i="24" a="1"/>
  <c r="AU59" i="24" a="1"/>
  <c r="BI13" i="24" a="1"/>
  <c r="K101" i="24" a="1"/>
  <c r="K87" i="24" a="1"/>
  <c r="K38" i="24" a="1"/>
  <c r="K9" i="24" a="1"/>
  <c r="BI42" i="24" a="1"/>
  <c r="Z117" i="24" a="1"/>
  <c r="K118" i="24" a="1"/>
  <c r="K15" i="24" a="1"/>
  <c r="BI124" i="24" a="1"/>
  <c r="BI91" i="24" a="1"/>
  <c r="AU38" i="24" a="1"/>
  <c r="BI120" i="24" a="1"/>
  <c r="BI103" i="24" a="1"/>
  <c r="AU67" i="24" a="1"/>
  <c r="AU82" i="24" a="1"/>
  <c r="BI37" i="24" a="1"/>
  <c r="AU20" i="24" a="1"/>
  <c r="K116" i="24" a="1"/>
  <c r="Z106" i="24" a="1"/>
  <c r="K58" i="24" a="1"/>
  <c r="Z105" i="24" a="1"/>
  <c r="K33" i="24" a="1"/>
  <c r="Z23" i="24" a="1"/>
  <c r="Z126" i="24" a="1"/>
  <c r="K54" i="24" a="1"/>
  <c r="K123" i="24" a="1"/>
  <c r="Z19" i="24" a="1"/>
  <c r="K13" i="24" a="1"/>
  <c r="BI116" i="24" a="1"/>
  <c r="BI83" i="24" a="1"/>
  <c r="BI112" i="24" a="1"/>
  <c r="BI95" i="24" a="1"/>
  <c r="AU66" i="24" a="1"/>
  <c r="AU10" i="24" a="1"/>
  <c r="K96" i="24" a="1"/>
  <c r="Z60" i="24" a="1"/>
  <c r="Z90" i="24" a="1"/>
  <c r="Z97" i="24" a="1"/>
  <c r="BI60" i="24" a="1"/>
  <c r="BI27" i="24" a="1"/>
  <c r="BI81" i="24" a="1"/>
  <c r="BI56" i="24" a="1"/>
  <c r="BI39" i="24" a="1"/>
  <c r="BI126" i="24" a="1"/>
  <c r="AU58" i="24" a="1"/>
  <c r="BI12" i="24" a="1"/>
  <c r="K29" i="24" a="1"/>
  <c r="Z24" i="24" a="1"/>
  <c r="K40" i="24" a="1"/>
  <c r="Z84" i="24" a="1"/>
  <c r="Z29" i="24" a="1"/>
  <c r="Z82" i="24" a="1"/>
  <c r="Z57" i="24" a="1"/>
  <c r="K71" i="24" a="1"/>
  <c r="Z78" i="24" a="1"/>
  <c r="K30" i="24" a="1"/>
  <c r="K75" i="24" a="1"/>
  <c r="Z21" i="24" a="1"/>
  <c r="BI52" i="24" a="1"/>
  <c r="AU103" i="24" a="1"/>
  <c r="BI73" i="24" a="1"/>
  <c r="BI48" i="24" a="1"/>
  <c r="BI31" i="24" a="1"/>
  <c r="BI110" i="24" a="1"/>
  <c r="BI125" i="24" a="1"/>
  <c r="BI19" i="24" a="1"/>
  <c r="K109" i="24" a="1"/>
  <c r="Z40" i="24" a="1"/>
  <c r="K72" i="24" a="1"/>
  <c r="K84" i="24" a="1"/>
  <c r="Z45" i="24" a="1"/>
  <c r="Z42" i="24" a="1"/>
  <c r="Z41" i="24" a="1"/>
  <c r="K63" i="24" a="1"/>
  <c r="Z62" i="24" a="1"/>
  <c r="K59" i="24" a="1"/>
  <c r="Z17" i="24" a="1"/>
  <c r="AU112" i="24" a="1"/>
  <c r="BI74" i="24" a="1"/>
  <c r="AU111" i="24" a="1"/>
  <c r="AU124" i="24" a="1"/>
  <c r="BI102" i="24" a="1"/>
  <c r="BI9" i="24" a="1"/>
  <c r="Z120" i="24" a="1"/>
  <c r="Z28" i="24" a="1"/>
  <c r="Z26" i="24" a="1"/>
  <c r="Z54" i="24" a="1"/>
  <c r="Z99" i="24" a="1"/>
  <c r="AU79" i="24" a="1"/>
  <c r="AU104" i="24" a="1"/>
  <c r="AU55" i="24" a="1"/>
  <c r="AU116" i="24" a="1"/>
  <c r="AU19" i="24" a="1"/>
  <c r="Z53" i="24" a="1"/>
  <c r="Z64" i="24" a="1"/>
  <c r="Z83" i="24" a="1"/>
  <c r="AU90" i="24" a="1"/>
  <c r="AU23" i="24" a="1"/>
  <c r="BI109" i="24" a="1"/>
  <c r="Z37" i="24" a="1"/>
  <c r="K88" i="24" a="1"/>
  <c r="Z101" i="24" a="1"/>
  <c r="Z33" i="24" a="1"/>
  <c r="K51" i="24" a="1"/>
  <c r="BI62" i="24" a="1"/>
  <c r="Z52" i="24" a="1"/>
  <c r="O218" i="22" a="1"/>
  <c r="O154" i="22" a="1"/>
  <c r="O225" i="22" a="1"/>
  <c r="O161" i="22" a="1"/>
  <c r="O168" i="22" a="1"/>
  <c r="O175" i="22" a="1"/>
  <c r="O182" i="22" a="1"/>
  <c r="O131" i="22" a="1"/>
  <c r="O212" i="22" a="1"/>
  <c r="O177" i="22" a="1"/>
  <c r="O141" i="22" a="1"/>
  <c r="O133" i="22" a="1"/>
  <c r="O139" i="22" a="1"/>
  <c r="O210" i="22" a="1"/>
  <c r="O146" i="22" a="1"/>
  <c r="O217" i="22" a="1"/>
  <c r="O153" i="22" a="1"/>
  <c r="O224" i="22" a="1"/>
  <c r="O160" i="22" a="1"/>
  <c r="O167" i="22" a="1"/>
  <c r="O174" i="22" a="1"/>
  <c r="O181" i="22" a="1"/>
  <c r="O180" i="22" a="1"/>
  <c r="O187" i="22" a="1"/>
  <c r="O155" i="22" a="1"/>
  <c r="O184" i="22" a="1"/>
  <c r="O205" i="22" a="1"/>
  <c r="O211" i="22" a="1"/>
  <c r="O162" i="22" a="1"/>
  <c r="O169" i="22" a="1"/>
  <c r="O183" i="22" a="1"/>
  <c r="O203" i="22" a="1"/>
  <c r="O202" i="22" a="1"/>
  <c r="O138" i="22" a="1"/>
  <c r="O209" i="22" a="1"/>
  <c r="O145" i="22" a="1"/>
  <c r="O216" i="22" a="1"/>
  <c r="O152" i="22" a="1"/>
  <c r="O223" i="22" a="1"/>
  <c r="O159" i="22" a="1"/>
  <c r="O166" i="22" a="1"/>
  <c r="O173" i="22" a="1"/>
  <c r="O172" i="22" a="1"/>
  <c r="O179" i="22" a="1"/>
  <c r="O178" i="22" a="1"/>
  <c r="O206" i="22" a="1"/>
  <c r="O149" i="22" a="1"/>
  <c r="O147" i="22" a="1"/>
  <c r="O176" i="22" a="1"/>
  <c r="O130" i="22" a="1"/>
  <c r="O201" i="22" a="1"/>
  <c r="O137" i="22" a="1"/>
  <c r="O208" i="22" a="1"/>
  <c r="O144" i="22" a="1"/>
  <c r="O215" i="22" a="1"/>
  <c r="O151" i="22" a="1"/>
  <c r="O222" i="22" a="1"/>
  <c r="O158" i="22" a="1"/>
  <c r="O165" i="22" a="1"/>
  <c r="O164" i="22" a="1"/>
  <c r="O171" i="22" a="1"/>
  <c r="O185" i="22" a="1"/>
  <c r="O142" i="22" a="1"/>
  <c r="O148" i="22" a="1"/>
  <c r="O134" i="22" a="1"/>
  <c r="O204" i="22" a="1"/>
  <c r="O226" i="22" a="1"/>
  <c r="O132" i="22" a="1"/>
  <c r="O186" i="22" a="1"/>
  <c r="O129" i="22" a="1"/>
  <c r="O200" i="22" a="1"/>
  <c r="O136" i="22" a="1"/>
  <c r="O207" i="22" a="1"/>
  <c r="O143" i="22" a="1"/>
  <c r="O214" i="22" a="1"/>
  <c r="O150" i="22" a="1"/>
  <c r="O221" i="22" a="1"/>
  <c r="O157" i="22" a="1"/>
  <c r="O220" i="22" a="1"/>
  <c r="O156" i="22" a="1"/>
  <c r="O227" i="22" a="1"/>
  <c r="O163" i="22" a="1"/>
  <c r="O135" i="22" a="1"/>
  <c r="O213" i="22" a="1"/>
  <c r="O219" i="22" a="1"/>
  <c r="O170" i="22" a="1"/>
  <c r="O140" i="22" a="1"/>
  <c r="J5" i="10"/>
  <c r="O83" i="22" a="1"/>
  <c r="O121" i="22" a="1"/>
  <c r="O85" i="22" a="1"/>
  <c r="O122" i="22" a="1"/>
  <c r="O118" i="22" a="1"/>
  <c r="O120" i="22" a="1"/>
  <c r="O82" i="22" a="1"/>
  <c r="O108" i="22" a="1"/>
  <c r="O119" i="22" a="1"/>
  <c r="O125" i="22" a="1"/>
  <c r="O73" i="22" a="1"/>
  <c r="O74" i="22" a="1"/>
  <c r="O79" i="22" a="1"/>
  <c r="O116" i="22" a="1"/>
  <c r="O100" i="22" a="1"/>
  <c r="O89" i="22" a="1"/>
  <c r="O126" i="22" a="1"/>
  <c r="O90" i="22" a="1"/>
  <c r="O124" i="22" a="1"/>
  <c r="O86" i="22" a="1"/>
  <c r="O112" i="22" a="1"/>
  <c r="O123" i="22" a="1"/>
  <c r="O87" i="22" a="1"/>
  <c r="O93" i="22" a="1"/>
  <c r="O84" i="22" a="1"/>
  <c r="O81" i="22" a="1"/>
  <c r="O94" i="22" a="1"/>
  <c r="O128" i="22" a="1"/>
  <c r="O127" i="22" a="1"/>
  <c r="O91" i="22" a="1"/>
  <c r="O110" i="22" a="1"/>
  <c r="O98" i="22" a="1"/>
  <c r="O95" i="22" a="1"/>
  <c r="O97" i="22" a="1"/>
  <c r="O111" i="22" a="1"/>
  <c r="O113" i="22" a="1"/>
  <c r="O77" i="22" a="1"/>
  <c r="O80" i="22" a="1"/>
  <c r="O117" i="22" a="1"/>
  <c r="O114" i="22" a="1"/>
  <c r="O102" i="22" a="1"/>
  <c r="O103" i="22" a="1"/>
  <c r="O72" i="22" a="1"/>
  <c r="O99" i="22" a="1"/>
  <c r="O101" i="22" a="1"/>
  <c r="O76" i="22" a="1"/>
  <c r="O78" i="22" a="1"/>
  <c r="O70" i="22" a="1"/>
  <c r="O68" i="22" a="1"/>
  <c r="O107" i="22" a="1"/>
  <c r="O104" i="22" a="1"/>
  <c r="O71" i="22" a="1"/>
  <c r="O109" i="22" a="1"/>
  <c r="O105" i="22" a="1"/>
  <c r="O69" i="22" a="1"/>
  <c r="O106" i="22" a="1"/>
  <c r="O88" i="22" a="1"/>
  <c r="O75" i="22" a="1"/>
  <c r="O115" i="22" a="1"/>
  <c r="O92" i="22" a="1"/>
  <c r="O96" i="22" a="1"/>
  <c r="F209" i="50" a="1"/>
  <c r="K61" i="37" l="1" a="1"/>
  <c r="Z61" i="37" a="1"/>
  <c r="U61" i="37" a="1"/>
  <c r="F61" i="37" a="1"/>
  <c r="S61" i="37" a="1"/>
  <c r="J61" i="37" a="1"/>
  <c r="Y116" i="37" a="1"/>
  <c r="M116" i="37" a="1"/>
  <c r="W116" i="37" a="1"/>
  <c r="E116" i="37" a="1"/>
  <c r="V116" i="37" a="1"/>
  <c r="L116" i="37" a="1"/>
  <c r="U116" i="37" a="1"/>
  <c r="D116" i="37" a="1"/>
  <c r="S116" i="37" a="1"/>
  <c r="I116" i="37" a="1"/>
  <c r="K116" i="37" a="1"/>
  <c r="T116" i="37" a="1"/>
  <c r="R116" i="37" a="1"/>
  <c r="H116" i="37" a="1"/>
  <c r="J116" i="37" a="1"/>
  <c r="X116" i="37" a="1"/>
  <c r="Z116" i="37" a="1"/>
  <c r="G116" i="37" a="1"/>
  <c r="X74" i="37" a="1"/>
  <c r="E74" i="37" a="1"/>
  <c r="V74" i="37" a="1"/>
  <c r="J74" i="37" a="1"/>
  <c r="W74" i="37" a="1"/>
  <c r="U74" i="37" a="1"/>
  <c r="T74" i="37" a="1"/>
  <c r="Q74" i="37" a="1"/>
  <c r="D74" i="37" a="1"/>
  <c r="Z74" i="37" a="1"/>
  <c r="M74" i="37" a="1"/>
  <c r="S74" i="37" a="1"/>
  <c r="H74" i="37" a="1"/>
  <c r="Y74" i="37" a="1"/>
  <c r="F74" i="37" a="1"/>
  <c r="L74" i="37" a="1"/>
  <c r="E71" i="37" a="1"/>
  <c r="L175" i="37" a="1"/>
  <c r="D138" i="37" a="1"/>
  <c r="R71" i="37" a="1"/>
  <c r="L118" i="37" a="1"/>
  <c r="I84" i="37" a="1"/>
  <c r="E139" i="37" a="1"/>
  <c r="H149" i="37" a="1"/>
  <c r="D149" i="37" a="1"/>
  <c r="F139" i="37" a="1"/>
  <c r="L64" i="37" a="1"/>
  <c r="M149" i="37" a="1"/>
  <c r="D160" i="37" a="1"/>
  <c r="J97" i="37" a="1"/>
  <c r="I90" i="37" a="1"/>
  <c r="G139" i="37" a="1"/>
  <c r="Q160" i="37" a="1"/>
  <c r="W97" i="37" a="1"/>
  <c r="T115" i="37" a="1"/>
  <c r="Y64" i="37" a="1"/>
  <c r="R100" i="37" a="1"/>
  <c r="S115" i="37" a="1"/>
  <c r="Q90" i="37" a="1"/>
  <c r="T160" i="37" a="1"/>
  <c r="T97" i="37" a="1"/>
  <c r="X149" i="37" a="1"/>
  <c r="T138" i="37" a="1"/>
  <c r="Q118" i="37" a="1"/>
  <c r="U130" i="37" a="1"/>
  <c r="I104" i="37" a="1"/>
  <c r="Z70" i="37" a="1"/>
  <c r="T62" i="37" a="1"/>
  <c r="W104" i="37" a="1"/>
  <c r="W181" i="37" a="1"/>
  <c r="S181" i="37" a="1"/>
  <c r="Y147" i="37" a="1"/>
  <c r="G147" i="37" a="1"/>
  <c r="F147" i="37" a="1"/>
  <c r="S147" i="37" a="1"/>
  <c r="J147" i="37" a="1"/>
  <c r="X147" i="37" a="1"/>
  <c r="V147" i="37" a="1"/>
  <c r="W147" i="37" a="1"/>
  <c r="Q147" i="37" a="1"/>
  <c r="R147" i="37" a="1"/>
  <c r="H147" i="37" a="1"/>
  <c r="U147" i="37" a="1"/>
  <c r="L147" i="37" a="1"/>
  <c r="Z147" i="37" a="1"/>
  <c r="J75" i="37" a="1"/>
  <c r="G170" i="37" a="1"/>
  <c r="I151" i="37" a="1"/>
  <c r="F75" i="37" a="1"/>
  <c r="H170" i="37" a="1"/>
  <c r="K75" i="37" a="1"/>
  <c r="F65" i="37" a="1"/>
  <c r="F109" i="37" a="1"/>
  <c r="H65" i="37" a="1"/>
  <c r="H81" i="37" a="1"/>
  <c r="D96" i="37" a="1"/>
  <c r="E81" i="37" a="1"/>
  <c r="K81" i="37" a="1"/>
  <c r="F170" i="37" a="1"/>
  <c r="E127" i="37" a="1"/>
  <c r="E75" i="37" a="1"/>
  <c r="F81" i="37" a="1"/>
  <c r="K170" i="37" a="1"/>
  <c r="D156" i="37" a="1"/>
  <c r="G156" i="37" a="1"/>
  <c r="H156" i="37" a="1"/>
  <c r="M156" i="37" a="1"/>
  <c r="I156" i="37" a="1"/>
  <c r="L156" i="37" a="1"/>
  <c r="F156" i="37" a="1"/>
  <c r="K156" i="37" a="1"/>
  <c r="E156" i="37" a="1"/>
  <c r="D122" i="37" a="1"/>
  <c r="J122" i="37" a="1"/>
  <c r="I122" i="37" a="1"/>
  <c r="H122" i="37" a="1"/>
  <c r="M122" i="37" a="1"/>
  <c r="G122" i="37" a="1"/>
  <c r="E122" i="37" a="1"/>
  <c r="F122" i="37" a="1"/>
  <c r="L122" i="37" a="1"/>
  <c r="T177" i="37" a="1"/>
  <c r="L177" i="37" a="1"/>
  <c r="S177" i="37" a="1"/>
  <c r="J177" i="37" a="1"/>
  <c r="Y177" i="37" a="1"/>
  <c r="I177" i="37" a="1"/>
  <c r="K177" i="37" a="1"/>
  <c r="R177" i="37" a="1"/>
  <c r="D177" i="37" a="1"/>
  <c r="F177" i="37" a="1"/>
  <c r="W177" i="37" a="1"/>
  <c r="X177" i="37" a="1"/>
  <c r="M177" i="37" a="1"/>
  <c r="V177" i="37" a="1"/>
  <c r="Q177" i="37" a="1"/>
  <c r="H177" i="37" a="1"/>
  <c r="U177" i="37" a="1"/>
  <c r="G177" i="37" a="1"/>
  <c r="V143" i="37" a="1"/>
  <c r="W143" i="37" a="1"/>
  <c r="M143" i="37" a="1"/>
  <c r="Z143" i="37" a="1"/>
  <c r="G143" i="37" a="1"/>
  <c r="I143" i="37" a="1"/>
  <c r="T143" i="37" a="1"/>
  <c r="L143" i="37" a="1"/>
  <c r="D143" i="37" a="1"/>
  <c r="S143" i="37" a="1"/>
  <c r="F143" i="37" a="1"/>
  <c r="Y143" i="37" a="1"/>
  <c r="K143" i="37" a="1"/>
  <c r="X143" i="37" a="1"/>
  <c r="J143" i="37" a="1"/>
  <c r="R143" i="37" a="1"/>
  <c r="E143" i="37" a="1"/>
  <c r="X101" i="37" a="1"/>
  <c r="F101" i="37" a="1"/>
  <c r="H101" i="37" a="1"/>
  <c r="W101" i="37" a="1"/>
  <c r="E101" i="37" a="1"/>
  <c r="Z101" i="37" a="1"/>
  <c r="V101" i="37" a="1"/>
  <c r="L101" i="37" a="1"/>
  <c r="T101" i="37" a="1"/>
  <c r="U101" i="37" a="1"/>
  <c r="D101" i="37" a="1"/>
  <c r="S101" i="37" a="1"/>
  <c r="K101" i="37" a="1"/>
  <c r="Y101" i="37" a="1"/>
  <c r="J101" i="37" a="1"/>
  <c r="R101" i="37" a="1"/>
  <c r="I89" i="37" a="1"/>
  <c r="E85" i="37" a="1"/>
  <c r="F96" i="37" a="1"/>
  <c r="H159" i="37" a="1"/>
  <c r="I180" i="37" a="1"/>
  <c r="J89" i="37" a="1"/>
  <c r="Z174" i="37" a="1"/>
  <c r="E151" i="37" a="1"/>
  <c r="G75" i="37" a="1"/>
  <c r="K151" i="37" a="1"/>
  <c r="S121" i="37" a="1"/>
  <c r="Q121" i="37" a="1"/>
  <c r="S142" i="37" a="1"/>
  <c r="S92" i="37" a="1"/>
  <c r="V92" i="37" a="1"/>
  <c r="X58" i="37" a="1"/>
  <c r="T168" i="37" a="1"/>
  <c r="U66" i="37" a="1"/>
  <c r="X184" i="37" a="1"/>
  <c r="U142" i="37" a="1"/>
  <c r="Y142" i="37" a="1"/>
  <c r="X66" i="37" a="1"/>
  <c r="Y121" i="37" a="1"/>
  <c r="Z78" i="37" a="1"/>
  <c r="R66" i="37" a="1"/>
  <c r="X121" i="37" a="1"/>
  <c r="S78" i="37" a="1"/>
  <c r="Y66" i="37" a="1"/>
  <c r="U121" i="37" a="1"/>
  <c r="T184" i="37" a="1"/>
  <c r="R142" i="37" a="1"/>
  <c r="U78" i="37" a="1"/>
  <c r="M91" i="37" a="1"/>
  <c r="W165" i="37" a="1"/>
  <c r="U131" i="37" a="1"/>
  <c r="Z110" i="37" a="1"/>
  <c r="W76" i="37" a="1"/>
  <c r="U183" i="37" a="1"/>
  <c r="S171" i="37" a="1"/>
  <c r="W154" i="37" a="1"/>
  <c r="S137" i="37" a="1"/>
  <c r="Q86" i="37" a="1"/>
  <c r="Q163" i="37" a="1"/>
  <c r="S164" i="37" a="1"/>
  <c r="V105" i="37" a="1"/>
  <c r="F91" i="37" a="1"/>
  <c r="Q165" i="37" a="1"/>
  <c r="Z152" i="37" a="1"/>
  <c r="W110" i="37" a="1"/>
  <c r="S76" i="37" a="1"/>
  <c r="V183" i="37" a="1"/>
  <c r="X154" i="37" a="1"/>
  <c r="Y137" i="37" a="1"/>
  <c r="U95" i="37" a="1"/>
  <c r="S152" i="37" a="1"/>
  <c r="U110" i="37" a="1"/>
  <c r="X76" i="37" a="1"/>
  <c r="V171" i="37" a="1"/>
  <c r="Z154" i="37" a="1"/>
  <c r="T137" i="37" a="1"/>
  <c r="R86" i="37" a="1"/>
  <c r="Y133" i="37" a="1"/>
  <c r="R163" i="37" a="1"/>
  <c r="T164" i="37" a="1"/>
  <c r="X105" i="37" a="1"/>
  <c r="G105" i="37" a="1"/>
  <c r="R165" i="37" a="1"/>
  <c r="X131" i="37" a="1"/>
  <c r="W152" i="37" a="1"/>
  <c r="Y76" i="37" a="1"/>
  <c r="Q183" i="37" a="1"/>
  <c r="S154" i="37" a="1"/>
  <c r="Y86" i="37" a="1"/>
  <c r="Z133" i="37" a="1"/>
  <c r="X95" i="37" a="1"/>
  <c r="D91" i="37" a="1"/>
  <c r="I91" i="37" a="1"/>
  <c r="Y165" i="37" a="1"/>
  <c r="R131" i="37" a="1"/>
  <c r="Q110" i="37" a="1"/>
  <c r="X162" i="37" a="1"/>
  <c r="R183" i="37" a="1"/>
  <c r="T86" i="37" a="1"/>
  <c r="T163" i="37" a="1"/>
  <c r="L91" i="37" a="1"/>
  <c r="U165" i="37" a="1"/>
  <c r="Q152" i="37" a="1"/>
  <c r="U76" i="37" a="1"/>
  <c r="Y162" i="37" a="1"/>
  <c r="Q154" i="37" a="1"/>
  <c r="X164" i="37" a="1"/>
  <c r="E91" i="37" a="1"/>
  <c r="Y152" i="37" a="1"/>
  <c r="V76" i="37" a="1"/>
  <c r="E173" i="37" a="1"/>
  <c r="G84" i="37" a="1"/>
  <c r="I101" i="37" a="1"/>
  <c r="Q67" i="37" a="1"/>
  <c r="D67" i="37" a="1"/>
  <c r="U67" i="37" a="1"/>
  <c r="H67" i="37" a="1"/>
  <c r="Z67" i="37" a="1"/>
  <c r="L67" i="37" a="1"/>
  <c r="M67" i="37" a="1"/>
  <c r="T67" i="37" a="1"/>
  <c r="K67" i="37" a="1"/>
  <c r="G67" i="37" a="1"/>
  <c r="X67" i="37" a="1"/>
  <c r="S67" i="37" a="1"/>
  <c r="F67" i="37" a="1"/>
  <c r="R67" i="37" a="1"/>
  <c r="Y67" i="37" a="1"/>
  <c r="J67" i="37" a="1"/>
  <c r="W67" i="37" a="1"/>
  <c r="E67" i="37" a="1"/>
  <c r="X88" i="37" a="1"/>
  <c r="S88" i="37" a="1"/>
  <c r="M88" i="37" a="1"/>
  <c r="W88" i="37" a="1"/>
  <c r="L88" i="37" a="1"/>
  <c r="Q88" i="37" a="1"/>
  <c r="D88" i="37" a="1"/>
  <c r="V88" i="37" a="1"/>
  <c r="K88" i="37" a="1"/>
  <c r="U88" i="37" a="1"/>
  <c r="H88" i="37" a="1"/>
  <c r="J88" i="37" a="1"/>
  <c r="T88" i="37" a="1"/>
  <c r="G88" i="37" a="1"/>
  <c r="I88" i="37" a="1"/>
  <c r="Z88" i="37" a="1"/>
  <c r="F88" i="37" a="1"/>
  <c r="Z158" i="37" a="1"/>
  <c r="J158" i="37" a="1"/>
  <c r="Y158" i="37" a="1"/>
  <c r="M158" i="37" a="1"/>
  <c r="H158" i="37" a="1"/>
  <c r="Q158" i="37" a="1"/>
  <c r="L158" i="37" a="1"/>
  <c r="G158" i="37" a="1"/>
  <c r="V158" i="37" a="1"/>
  <c r="X158" i="37" a="1"/>
  <c r="F158" i="37" a="1"/>
  <c r="U158" i="37" a="1"/>
  <c r="W158" i="37" a="1"/>
  <c r="K158" i="37" a="1"/>
  <c r="T158" i="37" a="1"/>
  <c r="E158" i="37" a="1"/>
  <c r="S158" i="37" a="1"/>
  <c r="D158" i="37" a="1"/>
  <c r="T166" i="37" a="1"/>
  <c r="Z166" i="37" a="1"/>
  <c r="I166" i="37" a="1"/>
  <c r="R166" i="37" a="1"/>
  <c r="H166" i="37" a="1"/>
  <c r="Y166" i="37" a="1"/>
  <c r="F166" i="37" a="1"/>
  <c r="M166" i="37" a="1"/>
  <c r="X166" i="37" a="1"/>
  <c r="D166" i="37" a="1"/>
  <c r="G166" i="37" a="1"/>
  <c r="V166" i="37" a="1"/>
  <c r="Q166" i="37" a="1"/>
  <c r="U166" i="37" a="1"/>
  <c r="W166" i="37" a="1"/>
  <c r="Y132" i="37" a="1"/>
  <c r="Z132" i="37" a="1"/>
  <c r="S132" i="37" a="1"/>
  <c r="F132" i="37" a="1"/>
  <c r="H132" i="37" a="1"/>
  <c r="R132" i="37" a="1"/>
  <c r="J132" i="37" a="1"/>
  <c r="W132" i="37" a="1"/>
  <c r="E132" i="37" a="1"/>
  <c r="M132" i="37" a="1"/>
  <c r="V132" i="37" a="1"/>
  <c r="I132" i="37" a="1"/>
  <c r="Q132" i="37" a="1"/>
  <c r="U132" i="37" a="1"/>
  <c r="X98" i="37" a="1"/>
  <c r="W98" i="37" a="1"/>
  <c r="M98" i="37" a="1"/>
  <c r="Z98" i="37" a="1"/>
  <c r="V98" i="37" a="1"/>
  <c r="L98" i="37" a="1"/>
  <c r="F98" i="37" a="1"/>
  <c r="U98" i="37" a="1"/>
  <c r="Q98" i="37" a="1"/>
  <c r="D98" i="37" a="1"/>
  <c r="E98" i="37" a="1"/>
  <c r="J98" i="37" a="1"/>
  <c r="Y98" i="37" a="1"/>
  <c r="K98" i="37" a="1"/>
  <c r="T98" i="37" a="1"/>
  <c r="S98" i="37" a="1"/>
  <c r="W119" i="37" a="1"/>
  <c r="R119" i="37" a="1"/>
  <c r="I119" i="37" a="1"/>
  <c r="T119" i="37" a="1"/>
  <c r="G119" i="37" a="1"/>
  <c r="Z119" i="37" a="1"/>
  <c r="F119" i="37" a="1"/>
  <c r="Y119" i="37" a="1"/>
  <c r="M119" i="37" a="1"/>
  <c r="S119" i="37" a="1"/>
  <c r="E119" i="37" a="1"/>
  <c r="X119" i="37" a="1"/>
  <c r="K119" i="37" a="1"/>
  <c r="L119" i="37" a="1"/>
  <c r="V119" i="37" a="1"/>
  <c r="J119" i="37" a="1"/>
  <c r="D119" i="37" a="1"/>
  <c r="Y112" i="37" a="1"/>
  <c r="F112" i="37" a="1"/>
  <c r="M112" i="37" a="1"/>
  <c r="E112" i="37" a="1"/>
  <c r="L112" i="37" a="1"/>
  <c r="D112" i="37" a="1"/>
  <c r="Q112" i="37" a="1"/>
  <c r="X146" i="37" a="1"/>
  <c r="M146" i="37" a="1"/>
  <c r="Q146" i="37" a="1"/>
  <c r="G146" i="37" a="1"/>
  <c r="U146" i="37" a="1"/>
  <c r="W146" i="37" a="1"/>
  <c r="E146" i="37" a="1"/>
  <c r="Z146" i="37" a="1"/>
  <c r="V146" i="37" a="1"/>
  <c r="J146" i="37" a="1"/>
  <c r="T146" i="37" a="1"/>
  <c r="D146" i="37" a="1"/>
  <c r="Y146" i="37" a="1"/>
  <c r="I146" i="37" a="1"/>
  <c r="K146" i="37" a="1"/>
  <c r="S146" i="37" a="1"/>
  <c r="H146" i="37" a="1"/>
  <c r="F146" i="37" a="1"/>
  <c r="X82" i="37" a="1"/>
  <c r="H82" i="37" a="1"/>
  <c r="U82" i="37" a="1"/>
  <c r="W82" i="37" a="1"/>
  <c r="M82" i="37" a="1"/>
  <c r="T82" i="37" a="1"/>
  <c r="K82" i="37" a="1"/>
  <c r="Z82" i="37" a="1"/>
  <c r="L82" i="37" a="1"/>
  <c r="F82" i="37" a="1"/>
  <c r="S82" i="37" a="1"/>
  <c r="D82" i="37" a="1"/>
  <c r="E82" i="37" a="1"/>
  <c r="Y82" i="37" a="1"/>
  <c r="J82" i="37" a="1"/>
  <c r="R82" i="37" a="1"/>
  <c r="I82" i="37" a="1"/>
  <c r="Z117" i="37" a="1"/>
  <c r="M117" i="37" a="1"/>
  <c r="U117" i="37" a="1"/>
  <c r="L117" i="37" a="1"/>
  <c r="V117" i="37" a="1"/>
  <c r="T117" i="37" a="1"/>
  <c r="D117" i="37" a="1"/>
  <c r="S117" i="37" a="1"/>
  <c r="R117" i="37" a="1"/>
  <c r="K117" i="37" a="1"/>
  <c r="Y117" i="37" a="1"/>
  <c r="J117" i="37" a="1"/>
  <c r="X117" i="37" a="1"/>
  <c r="G117" i="37" a="1"/>
  <c r="I117" i="37" a="1"/>
  <c r="Q117" i="37" a="1"/>
  <c r="F117" i="37" a="1"/>
  <c r="H117" i="37" a="1"/>
  <c r="V103" i="37" a="1"/>
  <c r="E103" i="37" a="1"/>
  <c r="T103" i="37" a="1"/>
  <c r="J103" i="37" a="1"/>
  <c r="D103" i="37" a="1"/>
  <c r="Z103" i="37" a="1"/>
  <c r="I103" i="37" a="1"/>
  <c r="S103" i="37" a="1"/>
  <c r="H103" i="37" a="1"/>
  <c r="Y103" i="37" a="1"/>
  <c r="G103" i="37" a="1"/>
  <c r="W103" i="37" a="1"/>
  <c r="X103" i="37" a="1"/>
  <c r="F103" i="37" a="1"/>
  <c r="Q103" i="37" a="1"/>
  <c r="R103" i="37" a="1"/>
  <c r="M103" i="37" a="1"/>
  <c r="Z134" i="37" a="1"/>
  <c r="Y134" i="37" a="1"/>
  <c r="G134" i="37" a="1"/>
  <c r="S134" i="37" a="1"/>
  <c r="F134" i="37" a="1"/>
  <c r="X134" i="37" a="1"/>
  <c r="J134" i="37" a="1"/>
  <c r="M134" i="37" a="1"/>
  <c r="K134" i="37" a="1"/>
  <c r="R134" i="37" a="1"/>
  <c r="I134" i="37" a="1"/>
  <c r="E134" i="37" a="1"/>
  <c r="V134" i="37" a="1"/>
  <c r="W134" i="37" a="1"/>
  <c r="U134" i="37" a="1"/>
  <c r="Q134" i="37" a="1"/>
  <c r="R128" i="37" a="1"/>
  <c r="S128" i="37" a="1"/>
  <c r="I128" i="37" a="1"/>
  <c r="V128" i="37" a="1"/>
  <c r="M128" i="37" a="1"/>
  <c r="E128" i="37" a="1"/>
  <c r="Q128" i="37" a="1"/>
  <c r="H128" i="37" a="1"/>
  <c r="U128" i="37" a="1"/>
  <c r="D128" i="37" a="1"/>
  <c r="Z128" i="37" a="1"/>
  <c r="L128" i="37" a="1"/>
  <c r="T128" i="37" a="1"/>
  <c r="K128" i="37" a="1"/>
  <c r="X128" i="37" a="1"/>
  <c r="Y128" i="37" a="1"/>
  <c r="F128" i="37" a="1"/>
  <c r="T169" i="37" a="1"/>
  <c r="V169" i="37" a="1"/>
  <c r="E169" i="37" a="1"/>
  <c r="S169" i="37" a="1"/>
  <c r="I169" i="37" a="1"/>
  <c r="J169" i="37" a="1"/>
  <c r="Y169" i="37" a="1"/>
  <c r="D169" i="37" a="1"/>
  <c r="F169" i="37" a="1"/>
  <c r="R169" i="37" a="1"/>
  <c r="M169" i="37" a="1"/>
  <c r="X169" i="37" a="1"/>
  <c r="H169" i="37" a="1"/>
  <c r="Q169" i="37" a="1"/>
  <c r="G169" i="37" a="1"/>
  <c r="U169" i="37" a="1"/>
  <c r="W169" i="37" a="1"/>
  <c r="L169" i="37" a="1"/>
  <c r="X150" i="37" a="1"/>
  <c r="G150" i="37" a="1"/>
  <c r="W150" i="37" a="1"/>
  <c r="F150" i="37" a="1"/>
  <c r="Q150" i="37" a="1"/>
  <c r="E150" i="37" a="1"/>
  <c r="J150" i="37" a="1"/>
  <c r="T150" i="37" a="1"/>
  <c r="V150" i="37" a="1"/>
  <c r="M150" i="37" a="1"/>
  <c r="I150" i="37" a="1"/>
  <c r="Z150" i="37" a="1"/>
  <c r="U150" i="37" a="1"/>
  <c r="D150" i="37" a="1"/>
  <c r="Y150" i="37" a="1"/>
  <c r="H150" i="37" a="1"/>
  <c r="S150" i="37" a="1"/>
  <c r="L150" i="37" a="1"/>
  <c r="M170" i="37" a="1"/>
  <c r="I65" i="37" a="1"/>
  <c r="F159" i="37" a="1"/>
  <c r="L180" i="37" a="1"/>
  <c r="H89" i="37" a="1"/>
  <c r="M89" i="37" a="1"/>
  <c r="Y127" i="37" a="1"/>
  <c r="Z85" i="37" a="1"/>
  <c r="R65" i="37" a="1"/>
  <c r="Y180" i="37" a="1"/>
  <c r="I127" i="37" a="1"/>
  <c r="E96" i="37" a="1"/>
  <c r="G81" i="37" a="1"/>
  <c r="D65" i="37" a="1"/>
  <c r="G159" i="37" a="1"/>
  <c r="G180" i="37" a="1"/>
  <c r="G89" i="37" a="1"/>
  <c r="F89" i="37" a="1"/>
  <c r="S180" i="37" a="1"/>
  <c r="D85" i="37" a="1"/>
  <c r="D127" i="37" a="1"/>
  <c r="J127" i="37" a="1"/>
  <c r="L85" i="37" a="1"/>
  <c r="M96" i="37" a="1"/>
  <c r="E65" i="37" a="1"/>
  <c r="M159" i="37" a="1"/>
  <c r="H109" i="37" a="1"/>
  <c r="D180" i="37" a="1"/>
  <c r="J175" i="37" a="1"/>
  <c r="Q149" i="37" a="1"/>
  <c r="L160" i="37" a="1"/>
  <c r="W71" i="37" a="1"/>
  <c r="X64" i="37" a="1"/>
  <c r="R125" i="37" a="1"/>
  <c r="V129" i="37" a="1"/>
  <c r="W149" i="37" a="1"/>
  <c r="V90" i="37" a="1"/>
  <c r="T175" i="37" a="1"/>
  <c r="Z64" i="37" a="1"/>
  <c r="Y125" i="37" a="1"/>
  <c r="S71" i="37" a="1"/>
  <c r="U115" i="37" a="1"/>
  <c r="T125" i="37" a="1"/>
  <c r="U160" i="37" a="1"/>
  <c r="R84" i="37" a="1"/>
  <c r="L145" i="37" a="1"/>
  <c r="W70" i="37" a="1"/>
  <c r="Y62" i="37" a="1"/>
  <c r="Z62" i="37" a="1"/>
  <c r="R62" i="37" a="1"/>
  <c r="Q181" i="37" a="1"/>
  <c r="U181" i="37" a="1"/>
  <c r="T108" i="37" a="1"/>
  <c r="G108" i="37" a="1"/>
  <c r="R108" i="37" a="1"/>
  <c r="M108" i="37" a="1"/>
  <c r="W108" i="37" a="1"/>
  <c r="E108" i="37" a="1"/>
  <c r="V108" i="37" a="1"/>
  <c r="L108" i="37" a="1"/>
  <c r="Q108" i="37" a="1"/>
  <c r="D108" i="37" a="1"/>
  <c r="U108" i="37" a="1"/>
  <c r="I108" i="37" a="1"/>
  <c r="K108" i="37" a="1"/>
  <c r="Z108" i="37" a="1"/>
  <c r="H108" i="37" a="1"/>
  <c r="J108" i="37" a="1"/>
  <c r="V153" i="37" a="1"/>
  <c r="L153" i="37" a="1"/>
  <c r="F153" i="37" a="1"/>
  <c r="Y153" i="37" a="1"/>
  <c r="K153" i="37" a="1"/>
  <c r="T153" i="37" a="1"/>
  <c r="J153" i="37" a="1"/>
  <c r="S153" i="37" a="1"/>
  <c r="D153" i="37" a="1"/>
  <c r="X153" i="37" a="1"/>
  <c r="R153" i="37" a="1"/>
  <c r="I153" i="37" a="1"/>
  <c r="Q153" i="37" a="1"/>
  <c r="Z153" i="37" a="1"/>
  <c r="H153" i="37" a="1"/>
  <c r="W153" i="37" a="1"/>
  <c r="G153" i="37" a="1"/>
  <c r="F106" i="37" a="1"/>
  <c r="H106" i="37" a="1"/>
  <c r="D63" i="37" a="1"/>
  <c r="F63" i="37" a="1"/>
  <c r="F87" i="37" a="1"/>
  <c r="K63" i="37" a="1"/>
  <c r="G87" i="37" a="1"/>
  <c r="F136" i="37" a="1"/>
  <c r="D121" i="37" a="1"/>
  <c r="M142" i="37" a="1"/>
  <c r="I78" i="37" a="1"/>
  <c r="J78" i="37" a="1"/>
  <c r="Z136" i="37" a="1"/>
  <c r="Z121" i="37" a="1"/>
  <c r="V78" i="37" a="1"/>
  <c r="M87" i="37" a="1"/>
  <c r="G63" i="37" a="1"/>
  <c r="D60" i="37" a="1"/>
  <c r="I142" i="37" a="1"/>
  <c r="K78" i="37" a="1"/>
  <c r="Y136" i="37" a="1"/>
  <c r="V121" i="37" a="1"/>
  <c r="W78" i="37" a="1"/>
  <c r="H63" i="37" a="1"/>
  <c r="G106" i="37" a="1"/>
  <c r="J140" i="37" a="1"/>
  <c r="M121" i="37" a="1"/>
  <c r="J142" i="37" a="1"/>
  <c r="F78" i="37" a="1"/>
  <c r="E63" i="37" a="1"/>
  <c r="E106" i="37" a="1"/>
  <c r="I174" i="37" a="1"/>
  <c r="I121" i="37" a="1"/>
  <c r="G121" i="37" a="1"/>
  <c r="D142" i="37" a="1"/>
  <c r="K142" i="37" a="1"/>
  <c r="G78" i="37" a="1"/>
  <c r="X142" i="37" a="1"/>
  <c r="E136" i="37" a="1"/>
  <c r="G174" i="37" a="1"/>
  <c r="J121" i="37" a="1"/>
  <c r="L142" i="37" a="1"/>
  <c r="G142" i="37" a="1"/>
  <c r="M78" i="37" a="1"/>
  <c r="S140" i="37" a="1"/>
  <c r="T142" i="37" a="1"/>
  <c r="J63" i="37" a="1"/>
  <c r="J136" i="37" a="1"/>
  <c r="K121" i="37" a="1"/>
  <c r="H142" i="37" a="1"/>
  <c r="D78" i="37" a="1"/>
  <c r="H78" i="37" a="1"/>
  <c r="W63" i="37" a="1"/>
  <c r="Z142" i="37" a="1"/>
  <c r="E159" i="37" a="1"/>
  <c r="J151" i="37" a="1"/>
  <c r="H180" i="37" a="1"/>
  <c r="F180" i="37" a="1"/>
  <c r="L89" i="37" a="1"/>
  <c r="H127" i="37" a="1"/>
  <c r="K85" i="37" a="1"/>
  <c r="L96" i="37" a="1"/>
  <c r="L81" i="37" a="1"/>
  <c r="Z162" i="37" a="1"/>
  <c r="S162" i="37" a="1"/>
  <c r="T183" i="37" a="1"/>
  <c r="R171" i="37" a="1"/>
  <c r="R154" i="37" a="1"/>
  <c r="Y154" i="37" a="1"/>
  <c r="X137" i="37" a="1"/>
  <c r="W86" i="37" a="1"/>
  <c r="Q133" i="37" a="1"/>
  <c r="Y95" i="37" a="1"/>
  <c r="R164" i="37" a="1"/>
  <c r="W92" i="37" a="1"/>
  <c r="Z112" i="37" a="1"/>
  <c r="W122" i="37" a="1"/>
  <c r="R156" i="37" a="1"/>
  <c r="X122" i="37" a="1"/>
  <c r="X112" i="37" a="1"/>
  <c r="W112" i="37" a="1"/>
  <c r="V156" i="37" a="1"/>
  <c r="Y122" i="37" a="1"/>
  <c r="R112" i="37" a="1"/>
  <c r="S108" i="37" a="1"/>
  <c r="W156" i="37" a="1"/>
  <c r="S112" i="37" a="1"/>
  <c r="Y108" i="37" a="1"/>
  <c r="T112" i="37" a="1"/>
  <c r="Q89" i="37" a="1"/>
  <c r="R89" i="37" a="1"/>
  <c r="S89" i="37" a="1"/>
  <c r="Z89" i="37" a="1"/>
  <c r="S186" i="37" a="1"/>
  <c r="I96" i="37" a="1"/>
  <c r="G96" i="37" a="1"/>
  <c r="K65" i="37" a="1"/>
  <c r="H75" i="37" a="1"/>
  <c r="J96" i="37" a="1"/>
  <c r="H96" i="37" a="1"/>
  <c r="J81" i="37" a="1"/>
  <c r="L170" i="37" a="1"/>
  <c r="I170" i="37" a="1"/>
  <c r="L65" i="37" a="1"/>
  <c r="M151" i="37" a="1"/>
  <c r="L109" i="37" a="1"/>
  <c r="M75" i="37" a="1"/>
  <c r="L75" i="37" a="1"/>
  <c r="I81" i="37" a="1"/>
  <c r="D170" i="37" a="1"/>
  <c r="J65" i="37" a="1"/>
  <c r="L151" i="37" a="1"/>
  <c r="D109" i="37" a="1"/>
  <c r="I75" i="37" a="1"/>
  <c r="K96" i="37" a="1"/>
  <c r="D81" i="37" a="1"/>
  <c r="E170" i="37" a="1"/>
  <c r="X28" i="37" a="1"/>
  <c r="J170" i="37" a="1"/>
  <c r="G65" i="37" a="1"/>
  <c r="D151" i="37" a="1"/>
  <c r="M109" i="37" a="1"/>
  <c r="T96" i="37" a="1"/>
  <c r="Q156" i="37" a="1"/>
  <c r="S122" i="37" a="1"/>
  <c r="X156" i="37" a="1"/>
  <c r="T122" i="37" a="1"/>
  <c r="U122" i="37" a="1"/>
  <c r="T156" i="37" a="1"/>
  <c r="S156" i="37" a="1"/>
  <c r="V122" i="37" a="1"/>
  <c r="Z122" i="37" a="1"/>
  <c r="Y156" i="37" a="1"/>
  <c r="Z156" i="37" a="1"/>
  <c r="Q122" i="37" a="1"/>
  <c r="U156" i="37" a="1"/>
  <c r="R122" i="37" a="1"/>
  <c r="Y168" i="37" a="1"/>
  <c r="R168" i="37" a="1"/>
  <c r="S168" i="37" a="1"/>
  <c r="Z168" i="37" a="1"/>
  <c r="S183" i="37" a="1"/>
  <c r="X183" i="37" a="1"/>
  <c r="Z171" i="37" a="1"/>
  <c r="U154" i="37" a="1"/>
  <c r="R137" i="37" a="1"/>
  <c r="W133" i="37" a="1"/>
  <c r="U163" i="37" a="1"/>
  <c r="V95" i="37" a="1"/>
  <c r="Q164" i="37" a="1"/>
  <c r="Z105" i="37" a="1"/>
  <c r="U91" i="37" a="1"/>
  <c r="T91" i="37" a="1"/>
  <c r="W186" i="37" a="1"/>
  <c r="Z176" i="37" a="1"/>
  <c r="Y176" i="37" a="1"/>
  <c r="T171" i="37" a="1"/>
  <c r="X133" i="37" a="1"/>
  <c r="X163" i="37" a="1"/>
  <c r="V163" i="37" a="1"/>
  <c r="W95" i="37" a="1"/>
  <c r="Y164" i="37" a="1"/>
  <c r="Q105" i="37" a="1"/>
  <c r="T105" i="37" a="1"/>
  <c r="V91" i="37" a="1"/>
  <c r="Z91" i="37" a="1"/>
  <c r="S176" i="37" a="1"/>
  <c r="W91" i="37" a="1"/>
  <c r="T176" i="37" a="1"/>
  <c r="Q91" i="37" a="1"/>
  <c r="U176" i="37" a="1"/>
  <c r="W171" i="37" a="1"/>
  <c r="R105" i="37" a="1"/>
  <c r="X91" i="37" a="1"/>
  <c r="V176" i="37" a="1"/>
  <c r="Y171" i="37" a="1"/>
  <c r="X171" i="37" a="1"/>
  <c r="V133" i="37" a="1"/>
  <c r="S163" i="37" a="1"/>
  <c r="Z95" i="37" a="1"/>
  <c r="W164" i="37" a="1"/>
  <c r="U164" i="37" a="1"/>
  <c r="Y105" i="37" a="1"/>
  <c r="S91" i="37" a="1"/>
  <c r="T186" i="37" a="1"/>
  <c r="X176" i="37" a="1"/>
  <c r="S105" i="37" a="1"/>
  <c r="Y91" i="37" a="1"/>
  <c r="Q186" i="37" a="1"/>
  <c r="R176" i="37" a="1"/>
  <c r="Q176" i="37" a="1"/>
  <c r="Q168" i="37" a="1"/>
  <c r="V58" i="37" a="1"/>
  <c r="X168" i="37" a="1"/>
  <c r="E115" i="37" a="1"/>
  <c r="E90" i="37" a="1"/>
  <c r="K100" i="37" a="1"/>
  <c r="Q87" i="37" a="1"/>
  <c r="Y186" i="37" a="1"/>
  <c r="Z186" i="37" a="1"/>
  <c r="U186" i="37" a="1"/>
  <c r="V186" i="37" a="1"/>
  <c r="X186" i="37" a="1"/>
  <c r="R186" i="37" a="1"/>
  <c r="M173" i="37" a="1"/>
  <c r="I64" i="37" a="1"/>
  <c r="E84" i="37" a="1"/>
  <c r="L97" i="37" a="1"/>
  <c r="D118" i="37" a="1"/>
  <c r="V159" i="37" a="1"/>
  <c r="Z96" i="37" a="1"/>
  <c r="R180" i="37" a="1"/>
  <c r="X89" i="37" a="1"/>
  <c r="Z159" i="37" a="1"/>
  <c r="U81" i="37" a="1"/>
  <c r="R170" i="37" a="1"/>
  <c r="T180" i="37" a="1"/>
  <c r="Y89" i="37" a="1"/>
  <c r="W180" i="37" a="1"/>
  <c r="U180" i="37" a="1"/>
  <c r="U89" i="37" a="1"/>
  <c r="T89" i="37" a="1"/>
  <c r="Q180" i="37" a="1"/>
  <c r="W89" i="37" a="1"/>
  <c r="W151" i="37" a="1"/>
  <c r="L87" i="37" a="1"/>
  <c r="D106" i="37" a="1"/>
  <c r="D136" i="37" a="1"/>
  <c r="K60" i="37" a="1"/>
  <c r="E174" i="37" a="1"/>
  <c r="H140" i="37" a="1"/>
  <c r="X174" i="37" a="1"/>
  <c r="W174" i="37" a="1"/>
  <c r="W140" i="37" a="1"/>
  <c r="U140" i="37" a="1"/>
  <c r="U106" i="37" a="1"/>
  <c r="Y63" i="37" a="1"/>
  <c r="R136" i="37" a="1"/>
  <c r="Z60" i="37" a="1"/>
  <c r="T87" i="37" a="1"/>
  <c r="E87" i="37" a="1"/>
  <c r="L106" i="37" a="1"/>
  <c r="M136" i="37" a="1"/>
  <c r="F60" i="37" a="1"/>
  <c r="F174" i="37" a="1"/>
  <c r="F140" i="37" a="1"/>
  <c r="D140" i="37" a="1"/>
  <c r="R174" i="37" a="1"/>
  <c r="Q140" i="37" a="1"/>
  <c r="V140" i="37" a="1"/>
  <c r="W106" i="37" a="1"/>
  <c r="Q106" i="37" a="1"/>
  <c r="T63" i="37" a="1"/>
  <c r="S63" i="37" a="1"/>
  <c r="S136" i="37" a="1"/>
  <c r="T60" i="37" a="1"/>
  <c r="Z87" i="37" a="1"/>
  <c r="H60" i="37" a="1"/>
  <c r="G60" i="37" a="1"/>
  <c r="K174" i="37" a="1"/>
  <c r="I140" i="37" a="1"/>
  <c r="M140" i="37" a="1"/>
  <c r="Y174" i="37" a="1"/>
  <c r="X140" i="37" a="1"/>
  <c r="R106" i="37" a="1"/>
  <c r="V106" i="37" a="1"/>
  <c r="U63" i="37" a="1"/>
  <c r="Z63" i="37" a="1"/>
  <c r="X136" i="37" a="1"/>
  <c r="U60" i="37" a="1"/>
  <c r="V87" i="37" a="1"/>
  <c r="U87" i="37" a="1"/>
  <c r="M106" i="37" a="1"/>
  <c r="M60" i="37" a="1"/>
  <c r="L60" i="37" a="1"/>
  <c r="D174" i="37" a="1"/>
  <c r="L174" i="37" a="1"/>
  <c r="E140" i="37" a="1"/>
  <c r="S174" i="37" a="1"/>
  <c r="R140" i="37" a="1"/>
  <c r="X106" i="37" a="1"/>
  <c r="V63" i="37" a="1"/>
  <c r="U136" i="37" a="1"/>
  <c r="T136" i="37" a="1"/>
  <c r="V60" i="37" a="1"/>
  <c r="W87" i="37" a="1"/>
  <c r="L63" i="37" a="1"/>
  <c r="H87" i="37" a="1"/>
  <c r="I106" i="37" a="1"/>
  <c r="K136" i="37" a="1"/>
  <c r="I60" i="37" a="1"/>
  <c r="H174" i="37" a="1"/>
  <c r="K140" i="37" a="1"/>
  <c r="T174" i="37" a="1"/>
  <c r="Y140" i="37" a="1"/>
  <c r="Y106" i="37" a="1"/>
  <c r="Q63" i="37" a="1"/>
  <c r="V136" i="37" a="1"/>
  <c r="R60" i="37" a="1"/>
  <c r="Q60" i="37" a="1"/>
  <c r="X87" i="37" a="1"/>
  <c r="D87" i="37" a="1"/>
  <c r="I87" i="37" a="1"/>
  <c r="J106" i="37" a="1"/>
  <c r="I136" i="37" a="1"/>
  <c r="G136" i="37" a="1"/>
  <c r="J60" i="37" a="1"/>
  <c r="M174" i="37" a="1"/>
  <c r="G140" i="37" a="1"/>
  <c r="U174" i="37" a="1"/>
  <c r="Z140" i="37" a="1"/>
  <c r="T106" i="37" a="1"/>
  <c r="X63" i="37" a="1"/>
  <c r="Q136" i="37" a="1"/>
  <c r="Y60" i="37" a="1"/>
  <c r="X60" i="37" a="1"/>
  <c r="S87" i="37" a="1"/>
  <c r="K87" i="37" a="1"/>
  <c r="J87" i="37" a="1"/>
  <c r="K106" i="37" a="1"/>
  <c r="H136" i="37" a="1"/>
  <c r="L136" i="37" a="1"/>
  <c r="E60" i="37" a="1"/>
  <c r="J174" i="37" a="1"/>
  <c r="L140" i="37" a="1"/>
  <c r="Q174" i="37" a="1"/>
  <c r="V174" i="37" a="1"/>
  <c r="T140" i="37" a="1"/>
  <c r="Z106" i="37" a="1"/>
  <c r="R63" i="37" a="1"/>
  <c r="W136" i="37" a="1"/>
  <c r="S60" i="37" a="1"/>
  <c r="Y87" i="37" a="1"/>
  <c r="M148" i="37" a="1"/>
  <c r="F113" i="37" a="1"/>
  <c r="S93" i="37" a="1"/>
  <c r="Y113" i="37" a="1"/>
  <c r="R94" i="37" a="1"/>
  <c r="S111" i="37" a="1"/>
  <c r="V160" i="37" a="1"/>
  <c r="V118" i="37" a="1"/>
  <c r="Z97" i="37" a="1"/>
  <c r="S90" i="37" a="1"/>
  <c r="V64" i="37" a="1"/>
  <c r="V100" i="37" a="1"/>
  <c r="U109" i="37" a="1"/>
  <c r="X75" i="37" a="1"/>
  <c r="G138" i="37" a="1"/>
  <c r="R97" i="37" a="1"/>
  <c r="S118" i="37" a="1"/>
  <c r="D52" i="37" a="1"/>
  <c r="L40" i="37" a="1"/>
  <c r="M40" i="37" a="1"/>
  <c r="R49" i="37" a="1"/>
  <c r="L29" i="37" a="1"/>
  <c r="V50" i="37" a="1"/>
  <c r="R29" i="37" a="1"/>
  <c r="V29" i="37" a="1"/>
  <c r="V40" i="37" a="1"/>
  <c r="K28" i="37" a="1"/>
  <c r="F125" i="37" a="1"/>
  <c r="L138" i="37" a="1"/>
  <c r="R160" i="37" a="1"/>
  <c r="Z118" i="37" a="1"/>
  <c r="Z138" i="37" a="1"/>
  <c r="I175" i="37" a="1"/>
  <c r="M115" i="37" a="1"/>
  <c r="D173" i="37" a="1"/>
  <c r="K118" i="37" a="1"/>
  <c r="L84" i="37" a="1"/>
  <c r="K90" i="37" a="1"/>
  <c r="J100" i="37" a="1"/>
  <c r="H139" i="37" a="1"/>
  <c r="E175" i="37" a="1"/>
  <c r="Z160" i="37" a="1"/>
  <c r="S84" i="37" a="1"/>
  <c r="Q71" i="37" a="1"/>
  <c r="E97" i="37" a="1"/>
  <c r="F90" i="37" a="1"/>
  <c r="M139" i="37" a="1"/>
  <c r="H71" i="37" a="1"/>
  <c r="J64" i="37" a="1"/>
  <c r="K175" i="37" a="1"/>
  <c r="H138" i="37" a="1"/>
  <c r="W160" i="37" a="1"/>
  <c r="V84" i="37" a="1"/>
  <c r="S97" i="37" a="1"/>
  <c r="Y115" i="37" a="1"/>
  <c r="Z90" i="37" a="1"/>
  <c r="W100" i="37" a="1"/>
  <c r="I97" i="37" a="1"/>
  <c r="H90" i="37" a="1"/>
  <c r="E125" i="37" a="1"/>
  <c r="U129" i="37" a="1"/>
  <c r="S64" i="37" a="1"/>
  <c r="E129" i="37" a="1"/>
  <c r="K115" i="37" a="1"/>
  <c r="L173" i="37" a="1"/>
  <c r="K84" i="37" a="1"/>
  <c r="F100" i="37" a="1"/>
  <c r="K71" i="37" a="1"/>
  <c r="M175" i="37" a="1"/>
  <c r="W129" i="37" a="1"/>
  <c r="R118" i="37" a="1"/>
  <c r="V175" i="37" a="1"/>
  <c r="T100" i="37" a="1"/>
  <c r="Y84" i="37" a="1"/>
  <c r="U100" i="37" a="1"/>
  <c r="U118" i="37" a="1"/>
  <c r="T71" i="37" a="1"/>
  <c r="Y149" i="37" a="1"/>
  <c r="M123" i="37" a="1"/>
  <c r="H178" i="37" a="1"/>
  <c r="M145" i="37" a="1"/>
  <c r="G57" i="37" a="1"/>
  <c r="M57" i="37" a="1"/>
  <c r="V70" i="37" a="1"/>
  <c r="S104" i="37" a="1"/>
  <c r="R57" i="37" a="1"/>
  <c r="V62" i="37" a="1"/>
  <c r="X62" i="37" a="1"/>
  <c r="Y181" i="37" a="1"/>
  <c r="U151" i="37" a="1"/>
  <c r="Q96" i="37" a="1"/>
  <c r="V81" i="37" a="1"/>
  <c r="T170" i="37" a="1"/>
  <c r="Z170" i="37" a="1"/>
  <c r="S127" i="37" a="1"/>
  <c r="V85" i="37" a="1"/>
  <c r="T85" i="37" a="1"/>
  <c r="T65" i="37" a="1"/>
  <c r="S65" i="37" a="1"/>
  <c r="Y151" i="37" a="1"/>
  <c r="Z92" i="37" a="1"/>
  <c r="S58" i="37" a="1"/>
  <c r="V96" i="37" a="1"/>
  <c r="W81" i="37" a="1"/>
  <c r="U170" i="37" a="1"/>
  <c r="S170" i="37" a="1"/>
  <c r="Z127" i="37" a="1"/>
  <c r="W85" i="37" a="1"/>
  <c r="U85" i="37" a="1"/>
  <c r="Z65" i="37" a="1"/>
  <c r="Y65" i="37" a="1"/>
  <c r="Q151" i="37" a="1"/>
  <c r="T92" i="37" a="1"/>
  <c r="T58" i="37" a="1"/>
  <c r="H151" i="37" a="1"/>
  <c r="E109" i="37" a="1"/>
  <c r="R96" i="37" a="1"/>
  <c r="X81" i="37" a="1"/>
  <c r="U71" i="37" a="1"/>
  <c r="Q175" i="37" a="1"/>
  <c r="I138" i="37" a="1"/>
  <c r="U97" i="37" a="1"/>
  <c r="T149" i="37" a="1"/>
  <c r="Z104" i="37" a="1"/>
  <c r="K104" i="37" a="1"/>
  <c r="G155" i="37" a="1"/>
  <c r="R178" i="37" a="1"/>
  <c r="V115" i="37" a="1"/>
  <c r="Y90" i="37" a="1"/>
  <c r="Q64" i="37" a="1"/>
  <c r="U64" i="37" a="1"/>
  <c r="R175" i="37" a="1"/>
  <c r="Z100" i="37" a="1"/>
  <c r="V125" i="37" a="1"/>
  <c r="U125" i="37" a="1"/>
  <c r="Y138" i="37" a="1"/>
  <c r="W118" i="37" a="1"/>
  <c r="V97" i="37" a="1"/>
  <c r="Z149" i="37" a="1"/>
  <c r="W64" i="37" a="1"/>
  <c r="Q125" i="37" a="1"/>
  <c r="U138" i="37" a="1"/>
  <c r="Q138" i="37" a="1"/>
  <c r="R138" i="37" a="1"/>
  <c r="S173" i="37" a="1"/>
  <c r="S70" i="37" a="1"/>
  <c r="U70" i="37" a="1"/>
  <c r="Q75" i="37" a="1"/>
  <c r="S159" i="37" a="1"/>
  <c r="W109" i="37" a="1"/>
  <c r="Y75" i="37" a="1"/>
  <c r="T159" i="37" a="1"/>
  <c r="Y159" i="37" a="1"/>
  <c r="T151" i="37" a="1"/>
  <c r="Z151" i="37" a="1"/>
  <c r="T173" i="37" a="1"/>
  <c r="Y109" i="37" a="1"/>
  <c r="T75" i="37" a="1"/>
  <c r="U75" i="37" a="1"/>
  <c r="W159" i="37" a="1"/>
  <c r="R173" i="37" a="1"/>
  <c r="Y45" i="37" a="1"/>
  <c r="M45" i="37" a="1"/>
  <c r="S51" i="37" a="1"/>
  <c r="R31" i="37" a="1"/>
  <c r="T50" i="37" a="1"/>
  <c r="I29" i="37" a="1"/>
  <c r="G50" i="37" a="1"/>
  <c r="F29" i="37" a="1"/>
  <c r="T29" i="37" a="1"/>
  <c r="D28" i="37" a="1"/>
  <c r="I28" i="37" a="1"/>
  <c r="Q55" i="37" a="1"/>
  <c r="Z55" i="37" a="1"/>
  <c r="D38" i="37" a="1"/>
  <c r="V38" i="37" a="1"/>
  <c r="U30" i="37" a="1"/>
  <c r="D30" i="37" a="1"/>
  <c r="L25" i="37" a="1"/>
  <c r="V27" i="37" a="1"/>
  <c r="S27" i="37" a="1"/>
  <c r="I27" i="37" a="1"/>
  <c r="S56" i="37" a="1"/>
  <c r="R56" i="37" a="1"/>
  <c r="G47" i="37" a="1"/>
  <c r="Y47" i="37" a="1"/>
  <c r="M48" i="37" a="1"/>
  <c r="D48" i="37" a="1"/>
  <c r="J48" i="37" a="1"/>
  <c r="L48" i="37" a="1"/>
  <c r="H48" i="37" a="1"/>
  <c r="D35" i="37" a="1"/>
  <c r="J41" i="37" a="1"/>
  <c r="F37" i="37" a="1"/>
  <c r="T34" i="37" a="1"/>
  <c r="D31" i="37" a="1"/>
  <c r="M41" i="37" a="1"/>
  <c r="M33" i="37" a="1"/>
  <c r="F36" i="37" a="1"/>
  <c r="S26" i="37" a="1"/>
  <c r="E26" i="37" a="1"/>
  <c r="H26" i="37" a="1"/>
  <c r="Z37" i="37" a="1"/>
  <c r="Y37" i="37" a="1"/>
  <c r="K34" i="37" a="1"/>
  <c r="H34" i="37" a="1"/>
  <c r="I44" i="37" a="1"/>
  <c r="H44" i="37" a="1"/>
  <c r="E44" i="37" a="1"/>
  <c r="S39" i="37" a="1"/>
  <c r="E39" i="37" a="1"/>
  <c r="W39" i="37" a="1"/>
  <c r="W35" i="37" a="1"/>
  <c r="E35" i="37" a="1"/>
  <c r="I46" i="37" a="1"/>
  <c r="F46" i="37" a="1"/>
  <c r="Z53" i="37" a="1"/>
  <c r="F53" i="37" a="1"/>
  <c r="Q36" i="37" a="1"/>
  <c r="Y36" i="37" a="1"/>
  <c r="D49" i="37" a="1"/>
  <c r="J49" i="37" a="1"/>
  <c r="J54" i="37" a="1"/>
  <c r="L31" i="37" a="1"/>
  <c r="Y41" i="37" a="1"/>
  <c r="W36" i="37" a="1"/>
  <c r="V41" i="37" a="1"/>
  <c r="R42" i="37" a="1"/>
  <c r="H54" i="37" a="1"/>
  <c r="Z32" i="37" a="1"/>
  <c r="U45" i="37" a="1"/>
  <c r="V45" i="37" a="1"/>
  <c r="M32" i="37" a="1"/>
  <c r="D43" i="37" a="1"/>
  <c r="Y32" i="37" a="1"/>
  <c r="Q43" i="37" a="1"/>
  <c r="G52" i="37" a="1"/>
  <c r="S52" i="37" a="1"/>
  <c r="X40" i="37" a="1"/>
  <c r="X49" i="37" a="1"/>
  <c r="S54" i="37" a="1"/>
  <c r="S29" i="37" a="1"/>
  <c r="K50" i="37" a="1"/>
  <c r="Z29" i="37" a="1"/>
  <c r="U31" i="37" a="1"/>
  <c r="Q31" i="37" a="1"/>
  <c r="Z28" i="37" a="1"/>
  <c r="O183" i="37" a="1"/>
  <c r="O181" i="37" a="1"/>
  <c r="O177" i="37" a="1"/>
  <c r="O172" i="37" a="1"/>
  <c r="O167" i="37" a="1"/>
  <c r="O163" i="37" a="1"/>
  <c r="O160" i="37" a="1"/>
  <c r="O152" i="37" a="1"/>
  <c r="O145" i="37" a="1"/>
  <c r="O137" i="37" a="1"/>
  <c r="O131" i="37" a="1"/>
  <c r="O125" i="37" a="1"/>
  <c r="O122" i="37" a="1"/>
  <c r="O116" i="37" a="1"/>
  <c r="O109" i="37" a="1"/>
  <c r="O104" i="37" a="1"/>
  <c r="O100" i="37" a="1"/>
  <c r="O95" i="37" a="1"/>
  <c r="O89" i="37" a="1"/>
  <c r="O85" i="37" a="1"/>
  <c r="O77" i="37" a="1"/>
  <c r="O71" i="37" a="1"/>
  <c r="O67" i="37" a="1"/>
  <c r="O64" i="37" a="1"/>
  <c r="O60" i="37" a="1"/>
  <c r="O56" i="37" a="1"/>
  <c r="O53" i="37" a="1"/>
  <c r="O45" i="37" a="1"/>
  <c r="O42" i="37" a="1"/>
  <c r="O36" i="37" a="1"/>
  <c r="O32" i="37" a="1"/>
  <c r="O29" i="37" a="1"/>
  <c r="O25" i="37" a="1"/>
  <c r="O22" i="37" a="1"/>
  <c r="O13" i="37" a="1"/>
  <c r="O11" i="37" a="1"/>
  <c r="O185" i="37" a="1"/>
  <c r="O182" i="37" a="1"/>
  <c r="O178" i="37" a="1"/>
  <c r="O170" i="37" a="1"/>
  <c r="O166" i="37" a="1"/>
  <c r="O161" i="37" a="1"/>
  <c r="O156" i="37" a="1"/>
  <c r="O151" i="37" a="1"/>
  <c r="O148" i="37" a="1"/>
  <c r="O141" i="37" a="1"/>
  <c r="O134" i="37" a="1"/>
  <c r="O129" i="37" a="1"/>
  <c r="O123" i="37" a="1"/>
  <c r="O118" i="37" a="1"/>
  <c r="O114" i="37" a="1"/>
  <c r="O108" i="37" a="1"/>
  <c r="O102" i="37" a="1"/>
  <c r="O98" i="37" a="1"/>
  <c r="O93" i="37" a="1"/>
  <c r="O88" i="37" a="1"/>
  <c r="O83" i="37" a="1"/>
  <c r="O80" i="37" a="1"/>
  <c r="O76" i="37" a="1"/>
  <c r="O73" i="37" a="1"/>
  <c r="O66" i="37" a="1"/>
  <c r="O59" i="37" a="1"/>
  <c r="O52" i="37" a="1"/>
  <c r="O48" i="37" a="1"/>
  <c r="O44" i="37" a="1"/>
  <c r="O39" i="37" a="1"/>
  <c r="O30" i="37" a="1"/>
  <c r="O26" i="37" a="1"/>
  <c r="O19" i="37" a="1"/>
  <c r="O14" i="37" a="1"/>
  <c r="O184" i="37" a="1"/>
  <c r="O176" i="37" a="1"/>
  <c r="O173" i="37" a="1"/>
  <c r="O168" i="37" a="1"/>
  <c r="O162" i="37" a="1"/>
  <c r="O157" i="37" a="1"/>
  <c r="O153" i="37" a="1"/>
  <c r="O150" i="37" a="1"/>
  <c r="O147" i="37" a="1"/>
  <c r="O142" i="37" a="1"/>
  <c r="O138" i="37" a="1"/>
  <c r="O130" i="37" a="1"/>
  <c r="O126" i="37" a="1"/>
  <c r="O120" i="37" a="1"/>
  <c r="O115" i="37" a="1"/>
  <c r="O111" i="37" a="1"/>
  <c r="O106" i="37" a="1"/>
  <c r="O103" i="37" a="1"/>
  <c r="O94" i="37" a="1"/>
  <c r="O91" i="37" a="1"/>
  <c r="O86" i="37" a="1"/>
  <c r="O82" i="37" a="1"/>
  <c r="O78" i="37" a="1"/>
  <c r="O75" i="37" a="1"/>
  <c r="O69" i="37" a="1"/>
  <c r="O63" i="37" a="1"/>
  <c r="O57" i="37" a="1"/>
  <c r="O54" i="37" a="1"/>
  <c r="O49" i="37" a="1"/>
  <c r="O40" i="37" a="1"/>
  <c r="O37" i="37" a="1"/>
  <c r="O33" i="37" a="1"/>
  <c r="O27" i="37" a="1"/>
  <c r="O18" i="37" a="1"/>
  <c r="O15" i="37" a="1"/>
  <c r="O187" i="37" a="1"/>
  <c r="O180" i="37" a="1"/>
  <c r="O174" i="37" a="1"/>
  <c r="O169" i="37" a="1"/>
  <c r="O164" i="37" a="1"/>
  <c r="O158" i="37" a="1"/>
  <c r="O154" i="37" a="1"/>
  <c r="O144" i="37" a="1"/>
  <c r="O139" i="37" a="1"/>
  <c r="O136" i="37" a="1"/>
  <c r="O133" i="37" a="1"/>
  <c r="O127" i="37" a="1"/>
  <c r="O119" i="37" a="1"/>
  <c r="O113" i="37" a="1"/>
  <c r="O110" i="37" a="1"/>
  <c r="O105" i="37" a="1"/>
  <c r="O99" i="37" a="1"/>
  <c r="O96" i="37" a="1"/>
  <c r="O92" i="37" a="1"/>
  <c r="O81" i="37" a="1"/>
  <c r="O74" i="37" a="1"/>
  <c r="O70" i="37" a="1"/>
  <c r="O65" i="37" a="1"/>
  <c r="O62" i="37" a="1"/>
  <c r="O55" i="37" a="1"/>
  <c r="O50" i="37" a="1"/>
  <c r="O47" i="37" a="1"/>
  <c r="O43" i="37" a="1"/>
  <c r="O34" i="37" a="1"/>
  <c r="O28" i="37" a="1"/>
  <c r="O24" i="37" a="1"/>
  <c r="O21" i="37" a="1"/>
  <c r="O16" i="37" a="1"/>
  <c r="O12" i="37" a="1"/>
  <c r="O186" i="37" a="1"/>
  <c r="O179" i="37" a="1"/>
  <c r="O175" i="37" a="1"/>
  <c r="O171" i="37" a="1"/>
  <c r="O165" i="37" a="1"/>
  <c r="O159" i="37" a="1"/>
  <c r="O155" i="37" a="1"/>
  <c r="O149" i="37" a="1"/>
  <c r="O146" i="37" a="1"/>
  <c r="O143" i="37" a="1"/>
  <c r="O140" i="37" a="1"/>
  <c r="O135" i="37" a="1"/>
  <c r="O132" i="37" a="1"/>
  <c r="O128" i="37" a="1"/>
  <c r="O124" i="37" a="1"/>
  <c r="O121" i="37" a="1"/>
  <c r="O117" i="37" a="1"/>
  <c r="O112" i="37" a="1"/>
  <c r="O107" i="37" a="1"/>
  <c r="O101" i="37" a="1"/>
  <c r="O97" i="37" a="1"/>
  <c r="O90" i="37" a="1"/>
  <c r="O87" i="37" a="1"/>
  <c r="O84" i="37" a="1"/>
  <c r="O79" i="37" a="1"/>
  <c r="O72" i="37" a="1"/>
  <c r="O68" i="37" a="1"/>
  <c r="O61" i="37" a="1"/>
  <c r="O58" i="37" a="1"/>
  <c r="O51" i="37" a="1"/>
  <c r="O46" i="37" a="1"/>
  <c r="O41" i="37" a="1"/>
  <c r="O38" i="37" a="1"/>
  <c r="O35" i="37" a="1"/>
  <c r="O31" i="37" a="1"/>
  <c r="O23" i="37" a="1"/>
  <c r="O20" i="37" a="1"/>
  <c r="O17" i="37" a="1"/>
  <c r="B187" i="37" a="1"/>
  <c r="B186" i="37" a="1"/>
  <c r="B185" i="37" a="1"/>
  <c r="B184" i="37" a="1"/>
  <c r="B183" i="37" a="1"/>
  <c r="B182" i="37" a="1"/>
  <c r="B181" i="37" a="1"/>
  <c r="B180" i="37" a="1"/>
  <c r="B179" i="37" a="1"/>
  <c r="B178" i="37" a="1"/>
  <c r="B177" i="37" a="1"/>
  <c r="B176" i="37" a="1"/>
  <c r="B175" i="37" a="1"/>
  <c r="B174" i="37" a="1"/>
  <c r="B173" i="37" a="1"/>
  <c r="B172" i="37" a="1"/>
  <c r="B171" i="37" a="1"/>
  <c r="B170" i="37" a="1"/>
  <c r="B168" i="37" a="1"/>
  <c r="B167" i="37" a="1"/>
  <c r="B166" i="37" a="1"/>
  <c r="B164" i="37" a="1"/>
  <c r="B163" i="37" a="1"/>
  <c r="B162" i="37" a="1"/>
  <c r="B160" i="37" a="1"/>
  <c r="B159" i="37" a="1"/>
  <c r="B158" i="37" a="1"/>
  <c r="B155" i="37" a="1"/>
  <c r="B151" i="37" a="1"/>
  <c r="B147" i="37" a="1"/>
  <c r="B145" i="37" a="1"/>
  <c r="B142" i="37" a="1"/>
  <c r="B140" i="37" a="1"/>
  <c r="B136" i="37" a="1"/>
  <c r="B132" i="37" a="1"/>
  <c r="B129" i="37" a="1"/>
  <c r="B125" i="37" a="1"/>
  <c r="B123" i="37" a="1"/>
  <c r="B120" i="37" a="1"/>
  <c r="B116" i="37" a="1"/>
  <c r="B112" i="37" a="1"/>
  <c r="B107" i="37" a="1"/>
  <c r="B103" i="37" a="1"/>
  <c r="B101" i="37" a="1"/>
  <c r="B97" i="37" a="1"/>
  <c r="B94" i="37" a="1"/>
  <c r="B89" i="37" a="1"/>
  <c r="B61" i="37" a="1"/>
  <c r="B58" i="37" a="1"/>
  <c r="B161" i="37" a="1"/>
  <c r="B154" i="37" a="1"/>
  <c r="B149" i="37" a="1"/>
  <c r="B144" i="37" a="1"/>
  <c r="B138" i="37" a="1"/>
  <c r="B135" i="37" a="1"/>
  <c r="B133" i="37" a="1"/>
  <c r="B128" i="37" a="1"/>
  <c r="B124" i="37" a="1"/>
  <c r="B119" i="37" a="1"/>
  <c r="B115" i="37" a="1"/>
  <c r="B109" i="37" a="1"/>
  <c r="B106" i="37" a="1"/>
  <c r="B102" i="37" a="1"/>
  <c r="B98" i="37" a="1"/>
  <c r="B93" i="37" a="1"/>
  <c r="B90" i="37" a="1"/>
  <c r="B86" i="37" a="1"/>
  <c r="B83" i="37" a="1"/>
  <c r="B79" i="37" a="1"/>
  <c r="B76" i="37" a="1"/>
  <c r="B74" i="37" a="1"/>
  <c r="B71" i="37" a="1"/>
  <c r="B68" i="37" a="1"/>
  <c r="B65" i="37" a="1"/>
  <c r="B62" i="37" a="1"/>
  <c r="B169" i="37" a="1"/>
  <c r="B157" i="37" a="1"/>
  <c r="B153" i="37" a="1"/>
  <c r="B150" i="37" a="1"/>
  <c r="B146" i="37" a="1"/>
  <c r="B141" i="37" a="1"/>
  <c r="B130" i="37" a="1"/>
  <c r="B126" i="37" a="1"/>
  <c r="B121" i="37" a="1"/>
  <c r="B118" i="37" a="1"/>
  <c r="B114" i="37" a="1"/>
  <c r="B111" i="37" a="1"/>
  <c r="B108" i="37" a="1"/>
  <c r="B104" i="37" a="1"/>
  <c r="B100" i="37" a="1"/>
  <c r="B96" i="37" a="1"/>
  <c r="B91" i="37" a="1"/>
  <c r="B88" i="37" a="1"/>
  <c r="B84" i="37" a="1"/>
  <c r="B81" i="37" a="1"/>
  <c r="B78" i="37" a="1"/>
  <c r="B75" i="37" a="1"/>
  <c r="B73" i="37" a="1"/>
  <c r="B70" i="37" a="1"/>
  <c r="B67" i="37" a="1"/>
  <c r="B63" i="37" a="1"/>
  <c r="B57" i="37" a="1"/>
  <c r="B165" i="37" a="1"/>
  <c r="B156" i="37" a="1"/>
  <c r="B152" i="37" a="1"/>
  <c r="B148" i="37" a="1"/>
  <c r="B143" i="37" a="1"/>
  <c r="B139" i="37" a="1"/>
  <c r="B137" i="37" a="1"/>
  <c r="B134" i="37" a="1"/>
  <c r="B131" i="37" a="1"/>
  <c r="B127" i="37" a="1"/>
  <c r="B122" i="37" a="1"/>
  <c r="B117" i="37" a="1"/>
  <c r="B113" i="37" a="1"/>
  <c r="B110" i="37" a="1"/>
  <c r="B105" i="37" a="1"/>
  <c r="B99" i="37" a="1"/>
  <c r="B95" i="37" a="1"/>
  <c r="B92" i="37" a="1"/>
  <c r="B87" i="37" a="1"/>
  <c r="B85" i="37" a="1"/>
  <c r="B82" i="37" a="1"/>
  <c r="B80" i="37" a="1"/>
  <c r="B77" i="37" a="1"/>
  <c r="B72" i="37" a="1"/>
  <c r="B69" i="37" a="1"/>
  <c r="B66" i="37" a="1"/>
  <c r="B64" i="37" a="1"/>
  <c r="B60" i="37" a="1"/>
  <c r="B59" i="37" a="1"/>
  <c r="B56" i="37" a="1"/>
  <c r="H198" i="37" a="1"/>
  <c r="M188" i="37" a="1"/>
  <c r="F191" i="37" a="1"/>
  <c r="L190" i="37" a="1"/>
  <c r="J197" i="37" a="1"/>
  <c r="F196" i="37" a="1"/>
  <c r="M197" i="37" a="1"/>
  <c r="D197" i="37" a="1"/>
  <c r="I197" i="37" a="1"/>
  <c r="L196" i="37" a="1"/>
  <c r="T197" i="37" a="1"/>
  <c r="L197" i="37" a="1"/>
  <c r="H196" i="37" a="1"/>
  <c r="E197" i="37" a="1"/>
  <c r="G196" i="37" a="1"/>
  <c r="K197" i="37" a="1"/>
  <c r="M196" i="37" a="1"/>
  <c r="F197" i="37" a="1"/>
  <c r="G197" i="37" a="1"/>
  <c r="I196" i="37" a="1"/>
  <c r="K196" i="37" a="1"/>
  <c r="H197" i="37" a="1"/>
  <c r="V197" i="37" a="1"/>
  <c r="Q196" i="37" a="1"/>
  <c r="D196" i="37" a="1"/>
  <c r="J196" i="37" a="1"/>
  <c r="E196" i="37" a="1"/>
  <c r="V196" i="37" a="1"/>
  <c r="W192" i="37" a="1"/>
  <c r="U192" i="37" a="1"/>
  <c r="L192" i="37" a="1"/>
  <c r="I195" i="37" a="1"/>
  <c r="G192" i="37" a="1"/>
  <c r="I192" i="37" a="1"/>
  <c r="M192" i="37" a="1"/>
  <c r="H192" i="37" a="1"/>
  <c r="R197" i="37" a="1"/>
  <c r="U196" i="37" a="1"/>
  <c r="U197" i="37" a="1"/>
  <c r="Z197" i="37" a="1"/>
  <c r="W196" i="37" a="1"/>
  <c r="Y192" i="37" a="1"/>
  <c r="J192" i="37" a="1"/>
  <c r="K192" i="37" a="1"/>
  <c r="J195" i="37" a="1"/>
  <c r="D195" i="37" a="1"/>
  <c r="Y196" i="37" a="1"/>
  <c r="X197" i="37" a="1"/>
  <c r="Y197" i="37" a="1"/>
  <c r="S197" i="37" a="1"/>
  <c r="X196" i="37" a="1"/>
  <c r="R196" i="37" a="1"/>
  <c r="Q197" i="37" a="1"/>
  <c r="F190" i="37" a="1"/>
  <c r="E190" i="37" a="1"/>
  <c r="K190" i="37" a="1"/>
  <c r="J190" i="37" a="1"/>
  <c r="I190" i="37" a="1"/>
  <c r="G190" i="37" a="1"/>
  <c r="H190" i="37" a="1"/>
  <c r="D190" i="37" a="1"/>
  <c r="M190" i="37" a="1"/>
  <c r="K195" i="37" a="1"/>
  <c r="Y195" i="37" a="1"/>
  <c r="D192" i="37" a="1"/>
  <c r="S196" i="37" a="1"/>
  <c r="Z196" i="37" a="1"/>
  <c r="T196" i="37" a="1"/>
  <c r="W197" i="37" a="1"/>
  <c r="X190" i="37" a="1"/>
  <c r="Y190" i="37" a="1"/>
  <c r="Z190" i="37" a="1"/>
  <c r="T190" i="37" a="1"/>
  <c r="E195" i="37" a="1"/>
  <c r="Q192" i="37" a="1"/>
  <c r="E192" i="37" a="1"/>
  <c r="Z192" i="37" a="1"/>
  <c r="F192" i="37" a="1"/>
  <c r="R190" i="37" a="1"/>
  <c r="U190" i="37" a="1"/>
  <c r="S190" i="37" a="1"/>
  <c r="V190" i="37" a="1"/>
  <c r="W190" i="37" a="1"/>
  <c r="Q190" i="37" a="1"/>
  <c r="F188" i="37" a="1"/>
  <c r="V192" i="37" a="1"/>
  <c r="T192" i="37" a="1"/>
  <c r="X192" i="37" a="1"/>
  <c r="R192" i="37" a="1"/>
  <c r="S192" i="37" a="1"/>
  <c r="G195" i="37" a="1"/>
  <c r="W195" i="37" a="1"/>
  <c r="H195" i="37" a="1"/>
  <c r="X195" i="37" a="1"/>
  <c r="Q195" i="37" a="1"/>
  <c r="R195" i="37" a="1"/>
  <c r="F195" i="37" a="1"/>
  <c r="T195" i="37" a="1"/>
  <c r="S195" i="37" a="1"/>
  <c r="L195" i="37" a="1"/>
  <c r="U195" i="37" a="1"/>
  <c r="Z195" i="37" a="1"/>
  <c r="M195" i="37" a="1"/>
  <c r="V194" i="37" a="1"/>
  <c r="U189" i="37" a="1"/>
  <c r="D194" i="37" a="1"/>
  <c r="H194" i="37" a="1"/>
  <c r="X194" i="37" a="1"/>
  <c r="E189" i="37" a="1"/>
  <c r="V195" i="37" a="1"/>
  <c r="Z194" i="37" a="1"/>
  <c r="S189" i="37" a="1"/>
  <c r="F189" i="37" a="1"/>
  <c r="Y194" i="37" a="1"/>
  <c r="X189" i="37" a="1"/>
  <c r="K194" i="37" a="1"/>
  <c r="E194" i="37" a="1"/>
  <c r="K189" i="37" a="1"/>
  <c r="L194" i="37" a="1"/>
  <c r="G189" i="37" a="1"/>
  <c r="L189" i="37" a="1"/>
  <c r="S194" i="37" a="1"/>
  <c r="Y189" i="37" a="1"/>
  <c r="F194" i="37" a="1"/>
  <c r="D189" i="37" a="1"/>
  <c r="M189" i="37" a="1"/>
  <c r="T194" i="37" a="1"/>
  <c r="Z189" i="37" a="1"/>
  <c r="G194" i="37" a="1"/>
  <c r="H189" i="37" a="1"/>
  <c r="W194" i="37" a="1"/>
  <c r="U194" i="37" a="1"/>
  <c r="V189" i="37" a="1"/>
  <c r="T189" i="37" a="1"/>
  <c r="I194" i="37" a="1"/>
  <c r="M194" i="37" a="1"/>
  <c r="I189" i="37" a="1"/>
  <c r="Q194" i="37" a="1"/>
  <c r="Q189" i="37" a="1"/>
  <c r="J189" i="37" a="1"/>
  <c r="W189" i="37" a="1"/>
  <c r="J194" i="37" a="1"/>
  <c r="R194" i="37" a="1"/>
  <c r="R189" i="37" a="1"/>
  <c r="D198" i="37" a="1"/>
  <c r="D188" i="37" a="1"/>
  <c r="M191" i="37" a="1"/>
  <c r="E191" i="37" a="1"/>
  <c r="K193" i="37" a="1"/>
  <c r="V191" i="37" a="1"/>
  <c r="W188" i="37" a="1"/>
  <c r="V198" i="37" a="1"/>
  <c r="W191" i="37" a="1"/>
  <c r="K191" i="37" a="1"/>
  <c r="G188" i="37" a="1"/>
  <c r="I198" i="37" a="1"/>
  <c r="G191" i="37" a="1"/>
  <c r="J198" i="37" a="1"/>
  <c r="X188" i="37" a="1"/>
  <c r="E188" i="37" a="1"/>
  <c r="H191" i="37" a="1"/>
  <c r="H188" i="37" a="1"/>
  <c r="K198" i="37" a="1"/>
  <c r="Y188" i="37" a="1"/>
  <c r="I191" i="37" a="1"/>
  <c r="J188" i="37" a="1"/>
  <c r="E198" i="37" a="1"/>
  <c r="I188" i="37" a="1"/>
  <c r="J191" i="37" a="1"/>
  <c r="K188" i="37" a="1"/>
  <c r="G198" i="37" a="1"/>
  <c r="L198" i="37" a="1"/>
  <c r="Q191" i="37" a="1"/>
  <c r="L191" i="37" a="1"/>
  <c r="D191" i="37" a="1"/>
  <c r="L188" i="37" a="1"/>
  <c r="M198" i="37" a="1"/>
  <c r="F198" i="37" a="1"/>
  <c r="Y191" i="37" a="1"/>
  <c r="R191" i="37" a="1"/>
  <c r="X191" i="37" a="1"/>
  <c r="S188" i="37" a="1"/>
  <c r="S191" i="37" a="1"/>
  <c r="T188" i="37" a="1"/>
  <c r="Z191" i="37" a="1"/>
  <c r="Q188" i="37" a="1"/>
  <c r="U188" i="37" a="1"/>
  <c r="T191" i="37" a="1"/>
  <c r="V188" i="37" a="1"/>
  <c r="Z188" i="37" a="1"/>
  <c r="U191" i="37" a="1"/>
  <c r="R188" i="37" a="1"/>
  <c r="T199" i="37" a="1"/>
  <c r="X193" i="37" a="1"/>
  <c r="K199" i="37" a="1"/>
  <c r="F199" i="37" a="1"/>
  <c r="W198" i="37" a="1"/>
  <c r="X198" i="37" a="1"/>
  <c r="Q198" i="37" a="1"/>
  <c r="Z198" i="37" a="1"/>
  <c r="R198" i="37" a="1"/>
  <c r="S198" i="37" a="1"/>
  <c r="Y198" i="37" a="1"/>
  <c r="T198" i="37" a="1"/>
  <c r="U198" i="37" a="1"/>
  <c r="Q193" i="37" a="1"/>
  <c r="W193" i="37" a="1"/>
  <c r="D193" i="37" a="1"/>
  <c r="V193" i="37" a="1"/>
  <c r="J193" i="37" a="1"/>
  <c r="U193" i="37" a="1"/>
  <c r="T193" i="37" a="1"/>
  <c r="H193" i="37" a="1"/>
  <c r="Y193" i="37" a="1"/>
  <c r="S193" i="37" a="1"/>
  <c r="G193" i="37" a="1"/>
  <c r="R193" i="37" a="1"/>
  <c r="Z193" i="37" a="1"/>
  <c r="Z199" i="37" a="1"/>
  <c r="E199" i="37" a="1"/>
  <c r="S199" i="37" a="1"/>
  <c r="I199" i="37" a="1"/>
  <c r="D199" i="37" a="1"/>
  <c r="Y199" i="37" a="1"/>
  <c r="H199" i="37" a="1"/>
  <c r="J199" i="37" a="1"/>
  <c r="G199" i="37" a="1"/>
  <c r="R199" i="37" a="1"/>
  <c r="Q199" i="37" a="1"/>
  <c r="M199" i="37" a="1"/>
  <c r="V199" i="37" a="1"/>
  <c r="X199" i="37" a="1"/>
  <c r="L199" i="37" a="1"/>
  <c r="W131" i="37" a="1"/>
  <c r="V110" i="37" a="1"/>
  <c r="Q171" i="37" a="1"/>
  <c r="U137" i="37" a="1"/>
  <c r="U105" i="37" a="1"/>
  <c r="S131" i="37" a="1"/>
  <c r="Q76" i="37" a="1"/>
  <c r="Z137" i="37" a="1"/>
  <c r="R95" i="37" a="1"/>
  <c r="X110" i="37" a="1"/>
  <c r="T162" i="37" a="1"/>
  <c r="W137" i="37" a="1"/>
  <c r="S95" i="37" a="1"/>
  <c r="V165" i="37" a="1"/>
  <c r="S110" i="37" a="1"/>
  <c r="F84" i="37" a="1"/>
  <c r="D125" i="37" a="1"/>
  <c r="X100" i="37" a="1"/>
  <c r="H84" i="37" a="1"/>
  <c r="G64" i="37" a="1"/>
  <c r="J129" i="37" a="1"/>
  <c r="G173" i="37" a="1"/>
  <c r="M100" i="37" a="1"/>
  <c r="I118" i="37" a="1"/>
  <c r="J138" i="37" a="1"/>
  <c r="T84" i="37" a="1"/>
  <c r="S129" i="37" a="1"/>
  <c r="T90" i="37" a="1"/>
  <c r="Y100" i="37" a="1"/>
  <c r="R90" i="37" a="1"/>
  <c r="X84" i="37" a="1"/>
  <c r="Y97" i="37" a="1"/>
  <c r="F123" i="37" a="1"/>
  <c r="M178" i="37" a="1"/>
  <c r="T104" i="37" a="1"/>
  <c r="T57" i="37" a="1"/>
  <c r="T181" i="37" a="1"/>
  <c r="F66" i="37" a="1"/>
  <c r="H184" i="37" a="1"/>
  <c r="F142" i="37" a="1"/>
  <c r="R69" i="37" a="1"/>
  <c r="Y78" i="37" a="1"/>
  <c r="L69" i="37" a="1"/>
  <c r="I184" i="37" a="1"/>
  <c r="E78" i="37" a="1"/>
  <c r="T66" i="37" a="1"/>
  <c r="I69" i="37" a="1"/>
  <c r="E121" i="37" a="1"/>
  <c r="X69" i="37" a="1"/>
  <c r="M63" i="37" a="1"/>
  <c r="D69" i="37" a="1"/>
  <c r="F121" i="37" a="1"/>
  <c r="Q69" i="37" a="1"/>
  <c r="V184" i="37" a="1"/>
  <c r="I63" i="37" a="1"/>
  <c r="J66" i="37" a="1"/>
  <c r="E69" i="37" a="1"/>
  <c r="M184" i="37" a="1"/>
  <c r="T69" i="37" a="1"/>
  <c r="V66" i="37" a="1"/>
  <c r="Q184" i="37" a="1"/>
  <c r="J128" i="37" a="1"/>
  <c r="L103" i="37" a="1"/>
  <c r="X132" i="37" a="1"/>
  <c r="Z169" i="37" a="1"/>
  <c r="G98" i="37" a="1"/>
  <c r="E166" i="37" a="1"/>
  <c r="H98" i="37" a="1"/>
  <c r="G112" i="37" a="1"/>
  <c r="E177" i="37" a="1"/>
  <c r="H143" i="37" a="1"/>
  <c r="K103" i="37" a="1"/>
  <c r="W117" i="37" a="1"/>
  <c r="H112" i="37" a="1"/>
  <c r="G101" i="37" a="1"/>
  <c r="V67" i="37" a="1"/>
  <c r="L166" i="37" a="1"/>
  <c r="I98" i="37" a="1"/>
  <c r="I112" i="37" a="1"/>
  <c r="U119" i="37" a="1"/>
  <c r="H134" i="37" a="1"/>
  <c r="V82" i="37" a="1"/>
  <c r="H119" i="37" a="1"/>
  <c r="W72" i="37" a="1"/>
  <c r="M79" i="37" a="1"/>
  <c r="H72" i="37" a="1"/>
  <c r="X185" i="37" a="1"/>
  <c r="F79" i="37" a="1"/>
  <c r="Z161" i="37" a="1"/>
  <c r="M168" i="37" a="1"/>
  <c r="V168" i="37" a="1"/>
  <c r="E168" i="37" a="1"/>
  <c r="F168" i="37" a="1"/>
  <c r="W126" i="37" a="1"/>
  <c r="U126" i="37" a="1"/>
  <c r="T126" i="37" a="1"/>
  <c r="S126" i="37" a="1"/>
  <c r="G126" i="37" a="1"/>
  <c r="E126" i="37" a="1"/>
  <c r="R126" i="37" a="1"/>
  <c r="H92" i="37" a="1"/>
  <c r="G92" i="37" a="1"/>
  <c r="J92" i="37" a="1"/>
  <c r="L92" i="37" a="1"/>
  <c r="H58" i="37" a="1"/>
  <c r="L58" i="37" a="1"/>
  <c r="G58" i="37" a="1"/>
  <c r="U72" i="37" a="1"/>
  <c r="T72" i="37" a="1"/>
  <c r="Z72" i="37" a="1"/>
  <c r="G72" i="37" a="1"/>
  <c r="X72" i="37" a="1"/>
  <c r="S161" i="37" a="1"/>
  <c r="I161" i="37" a="1"/>
  <c r="M161" i="37" a="1"/>
  <c r="Q161" i="37" a="1"/>
  <c r="W161" i="37" a="1"/>
  <c r="L161" i="37" a="1"/>
  <c r="D79" i="37" a="1"/>
  <c r="J79" i="37" a="1"/>
  <c r="V79" i="37" a="1"/>
  <c r="T79" i="37" a="1"/>
  <c r="L79" i="37" a="1"/>
  <c r="V187" i="37" a="1"/>
  <c r="Y187" i="37" a="1"/>
  <c r="T187" i="37" a="1"/>
  <c r="X187" i="37" a="1"/>
  <c r="D187" i="37" a="1"/>
  <c r="F141" i="37" a="1"/>
  <c r="J141" i="37" a="1"/>
  <c r="Q141" i="37" a="1"/>
  <c r="L141" i="37" a="1"/>
  <c r="U141" i="37" a="1"/>
  <c r="L144" i="37" a="1"/>
  <c r="G144" i="37" a="1"/>
  <c r="R144" i="37" a="1"/>
  <c r="Q144" i="37" a="1"/>
  <c r="G102" i="37" a="1"/>
  <c r="S102" i="37" a="1"/>
  <c r="V102" i="37" a="1"/>
  <c r="U102" i="37" a="1"/>
  <c r="D185" i="37" a="1"/>
  <c r="L185" i="37" a="1"/>
  <c r="T185" i="37" a="1"/>
  <c r="G185" i="37" a="1"/>
  <c r="M185" i="37" a="1"/>
  <c r="V167" i="37" a="1"/>
  <c r="U167" i="37" a="1"/>
  <c r="K167" i="37" a="1"/>
  <c r="Y167" i="37" a="1"/>
  <c r="I167" i="37" a="1"/>
  <c r="U172" i="37" a="1"/>
  <c r="T172" i="37" a="1"/>
  <c r="D172" i="37" a="1"/>
  <c r="Y172" i="37" a="1"/>
  <c r="K172" i="37" a="1"/>
  <c r="F172" i="37" a="1"/>
  <c r="H61" i="37" a="1"/>
  <c r="M61" i="37" a="1"/>
  <c r="G61" i="37" a="1"/>
  <c r="T61" i="37" a="1"/>
  <c r="U199" i="37" a="1"/>
  <c r="W199" i="37" a="1"/>
  <c r="F193" i="37" a="1"/>
  <c r="L193" i="37" a="1"/>
  <c r="M193" i="37" a="1"/>
  <c r="I193" i="37" a="1"/>
  <c r="E193" i="37" a="1"/>
  <c r="B33" i="37" a="1"/>
  <c r="T147" i="37" a="1"/>
  <c r="G100" i="37" a="1"/>
  <c r="U153" i="37" a="1"/>
  <c r="K74" i="37" a="1"/>
  <c r="F108" i="37" a="1"/>
  <c r="Q116" i="37" a="1"/>
  <c r="R150" i="37" a="1"/>
  <c r="K169" i="37" a="1"/>
  <c r="G128" i="37" a="1"/>
  <c r="T134" i="37" a="1"/>
  <c r="E61" i="37" a="1"/>
  <c r="U103" i="37" a="1"/>
  <c r="W172" i="37" a="1"/>
  <c r="E117" i="37" a="1"/>
  <c r="U159" i="37" a="1"/>
  <c r="K64" i="37" a="1"/>
  <c r="Q82" i="37" a="1"/>
  <c r="R146" i="37" a="1"/>
  <c r="L70" i="37" a="1"/>
  <c r="M167" i="37" a="1"/>
  <c r="V112" i="37" a="1"/>
  <c r="F175" i="37" a="1"/>
  <c r="K185" i="37" a="1"/>
  <c r="Q119" i="37" a="1"/>
  <c r="R98" i="37" a="1"/>
  <c r="F115" i="37" a="1"/>
  <c r="E68" i="37" a="1"/>
  <c r="T132" i="37" a="1"/>
  <c r="I149" i="37" a="1"/>
  <c r="Z102" i="37" a="1"/>
  <c r="K166" i="37" a="1"/>
  <c r="F144" i="37" a="1"/>
  <c r="Z75" i="37" a="1"/>
  <c r="F92" i="37" a="1"/>
  <c r="H129" i="37" a="1"/>
  <c r="D90" i="37" a="1"/>
  <c r="Z141" i="37" a="1"/>
  <c r="R158" i="37" a="1"/>
  <c r="J187" i="37" a="1"/>
  <c r="M71" i="37" a="1"/>
  <c r="R88" i="37" a="1"/>
  <c r="K97" i="37" a="1"/>
  <c r="K122" i="37" a="1"/>
  <c r="D139" i="37" a="1"/>
  <c r="J156" i="37" a="1"/>
  <c r="J137" i="37" a="1"/>
  <c r="I67" i="37" a="1"/>
  <c r="D84" i="37" a="1"/>
  <c r="Q101" i="37" a="1"/>
  <c r="J118" i="37" a="1"/>
  <c r="S79" i="37" a="1"/>
  <c r="Q143" i="37" a="1"/>
  <c r="E160" i="37" a="1"/>
  <c r="E161" i="37" a="1"/>
  <c r="Z177" i="37" a="1"/>
  <c r="I72" i="37" a="1"/>
  <c r="J58" i="37" a="1"/>
  <c r="X109" i="37" a="1"/>
  <c r="I173" i="37" a="1"/>
  <c r="V126" i="37" a="1"/>
  <c r="V151" i="37" a="1"/>
  <c r="L168" i="37" a="1"/>
  <c r="M95" i="37" a="1"/>
  <c r="E176" i="37" a="1"/>
  <c r="L163" i="37" a="1"/>
  <c r="F176" i="37" a="1"/>
  <c r="J164" i="37" a="1"/>
  <c r="L86" i="37" a="1"/>
  <c r="D105" i="37" a="1"/>
  <c r="H176" i="37" a="1"/>
  <c r="F105" i="37" a="1"/>
  <c r="F164" i="37" a="1"/>
  <c r="M176" i="37" a="1"/>
  <c r="V137" i="37" a="1"/>
  <c r="D86" i="37" a="1"/>
  <c r="U86" i="37" a="1"/>
  <c r="G137" i="37" a="1"/>
  <c r="M162" i="37" a="1"/>
  <c r="L95" i="37" a="1"/>
  <c r="L137" i="37" a="1"/>
  <c r="F95" i="37" a="1"/>
  <c r="H86" i="37" a="1"/>
  <c r="E163" i="37" a="1"/>
  <c r="I183" i="37" a="1"/>
  <c r="D154" i="37" a="1"/>
  <c r="M133" i="37" a="1"/>
  <c r="E154" i="37" a="1"/>
  <c r="D95" i="37" a="1"/>
  <c r="D163" i="37" a="1"/>
  <c r="H162" i="37" a="1"/>
  <c r="K176" i="37" a="1"/>
  <c r="I164" i="37" a="1"/>
  <c r="E137" i="37" a="1"/>
  <c r="M163" i="37" a="1"/>
  <c r="D162" i="37" a="1"/>
  <c r="L154" i="37" a="1"/>
  <c r="I95" i="37" a="1"/>
  <c r="F86" i="37" a="1"/>
  <c r="F133" i="37" a="1"/>
  <c r="H163" i="37" a="1"/>
  <c r="W163" i="37" a="1"/>
  <c r="M154" i="37" a="1"/>
  <c r="J95" i="37" a="1"/>
  <c r="M86" i="37" a="1"/>
  <c r="K133" i="37" a="1"/>
  <c r="K105" i="37" a="1"/>
  <c r="D176" i="37" a="1"/>
  <c r="L164" i="37" a="1"/>
  <c r="I86" i="37" a="1"/>
  <c r="I133" i="37" a="1"/>
  <c r="M105" i="37" a="1"/>
  <c r="J183" i="37" a="1"/>
  <c r="I163" i="37" a="1"/>
  <c r="J91" i="37" a="1"/>
  <c r="K154" i="37" a="1"/>
  <c r="I176" i="37" a="1"/>
  <c r="G95" i="37" a="1"/>
  <c r="M164" i="37" a="1"/>
  <c r="M137" i="37" a="1"/>
  <c r="F137" i="37" a="1"/>
  <c r="J86" i="37" a="1"/>
  <c r="L133" i="37" a="1"/>
  <c r="E133" i="37" a="1"/>
  <c r="F163" i="37" a="1"/>
  <c r="L105" i="37" a="1"/>
  <c r="V164" i="37" a="1"/>
  <c r="F154" i="37" a="1"/>
  <c r="J176" i="37" a="1"/>
  <c r="H95" i="37" a="1"/>
  <c r="D164" i="37" a="1"/>
  <c r="D137" i="37" a="1"/>
  <c r="K137" i="37" a="1"/>
  <c r="K86" i="37" a="1"/>
  <c r="G133" i="37" a="1"/>
  <c r="J133" i="37" a="1"/>
  <c r="G163" i="37" a="1"/>
  <c r="E105" i="37" a="1"/>
  <c r="Q137" i="37" a="1"/>
  <c r="W176" i="37" a="1"/>
  <c r="I162" i="37" a="1"/>
  <c r="J154" i="37" a="1"/>
  <c r="L176" i="37" a="1"/>
  <c r="K95" i="37" a="1"/>
  <c r="E164" i="37" a="1"/>
  <c r="G164" i="37" a="1"/>
  <c r="H137" i="37" a="1"/>
  <c r="E86" i="37" a="1"/>
  <c r="H133" i="37" a="1"/>
  <c r="J163" i="37" a="1"/>
  <c r="H105" i="37" a="1"/>
  <c r="K91" i="37" a="1"/>
  <c r="G154" i="37" a="1"/>
  <c r="J162" i="37" a="1"/>
  <c r="I154" i="37" a="1"/>
  <c r="H154" i="37" a="1"/>
  <c r="G176" i="37" a="1"/>
  <c r="E95" i="37" a="1"/>
  <c r="H164" i="37" a="1"/>
  <c r="K164" i="37" a="1"/>
  <c r="I137" i="37" a="1"/>
  <c r="G86" i="37" a="1"/>
  <c r="D133" i="37" a="1"/>
  <c r="K163" i="37" a="1"/>
  <c r="J105" i="37" a="1"/>
  <c r="G91" i="37" a="1"/>
  <c r="F162" i="37" a="1"/>
  <c r="E162" i="37" a="1"/>
  <c r="L162" i="37" a="1"/>
  <c r="K162" i="37" a="1"/>
  <c r="G162" i="37" a="1"/>
  <c r="M76" i="37" a="1"/>
  <c r="G152" i="37" a="1"/>
  <c r="G66" i="37" a="1"/>
  <c r="F165" i="37" a="1"/>
  <c r="G76" i="37" a="1"/>
  <c r="K110" i="37" a="1"/>
  <c r="M187" i="37" a="1"/>
  <c r="R184" i="37" a="1"/>
  <c r="G69" i="37" a="1"/>
  <c r="L131" i="37" a="1"/>
  <c r="R162" i="37" a="1"/>
  <c r="F186" i="37" a="1"/>
  <c r="K171" i="37" a="1"/>
  <c r="J186" i="37" a="1"/>
  <c r="Y183" i="37" a="1"/>
  <c r="K68" i="37" a="1"/>
  <c r="K144" i="37" a="1"/>
  <c r="H102" i="37" a="1"/>
  <c r="I147" i="37" a="1"/>
  <c r="M66" i="37" a="1"/>
  <c r="D184" i="37" a="1"/>
  <c r="E66" i="37" a="1"/>
  <c r="K66" i="37" a="1"/>
  <c r="G165" i="37" a="1"/>
  <c r="D76" i="37" a="1"/>
  <c r="E183" i="37" a="1"/>
  <c r="L171" i="37" a="1"/>
  <c r="H131" i="37" a="1"/>
  <c r="H152" i="37" a="1"/>
  <c r="H165" i="37" a="1"/>
  <c r="E76" i="37" a="1"/>
  <c r="K183" i="37" a="1"/>
  <c r="D171" i="37" a="1"/>
  <c r="E131" i="37" a="1"/>
  <c r="F110" i="37" a="1"/>
  <c r="Y131" i="37" a="1"/>
  <c r="M165" i="37" a="1"/>
  <c r="K76" i="37" a="1"/>
  <c r="F183" i="37" a="1"/>
  <c r="I171" i="37" a="1"/>
  <c r="J131" i="37" a="1"/>
  <c r="G110" i="37" a="1"/>
  <c r="D165" i="37" a="1"/>
  <c r="F76" i="37" a="1"/>
  <c r="G183" i="37" a="1"/>
  <c r="E171" i="37" a="1"/>
  <c r="L186" i="37" a="1"/>
  <c r="K131" i="37" a="1"/>
  <c r="I110" i="37" a="1"/>
  <c r="K165" i="37" a="1"/>
  <c r="L76" i="37" a="1"/>
  <c r="M183" i="37" a="1"/>
  <c r="H186" i="37" a="1"/>
  <c r="F152" i="37" a="1"/>
  <c r="E110" i="37" a="1"/>
  <c r="H76" i="37" a="1"/>
  <c r="D183" i="37" a="1"/>
  <c r="F171" i="37" a="1"/>
  <c r="I186" i="37" a="1"/>
  <c r="K152" i="37" a="1"/>
  <c r="M110" i="37" a="1"/>
  <c r="R110" i="37" a="1"/>
  <c r="I165" i="37" a="1"/>
  <c r="I76" i="37" a="1"/>
  <c r="H183" i="37" a="1"/>
  <c r="H171" i="37" a="1"/>
  <c r="G186" i="37" a="1"/>
  <c r="D131" i="37" a="1"/>
  <c r="E152" i="37" a="1"/>
  <c r="D152" i="37" a="1"/>
  <c r="D110" i="37" a="1"/>
  <c r="V154" i="37" a="1"/>
  <c r="J165" i="37" a="1"/>
  <c r="J76" i="37" a="1"/>
  <c r="L183" i="37" a="1"/>
  <c r="M171" i="37" a="1"/>
  <c r="M186" i="37" a="1"/>
  <c r="M131" i="37" a="1"/>
  <c r="J152" i="37" a="1"/>
  <c r="I152" i="37" a="1"/>
  <c r="L110" i="37" a="1"/>
  <c r="E165" i="37" a="1"/>
  <c r="L165" i="37" a="1"/>
  <c r="G171" i="37" a="1"/>
  <c r="J171" i="37" a="1"/>
  <c r="D186" i="37" a="1"/>
  <c r="F131" i="37" a="1"/>
  <c r="L152" i="37" a="1"/>
  <c r="H110" i="37" a="1"/>
  <c r="X152" i="37" a="1"/>
  <c r="K186" i="37" a="1"/>
  <c r="I131" i="37" a="1"/>
  <c r="G131" i="37" a="1"/>
  <c r="M152" i="37" a="1"/>
  <c r="J110" i="37" a="1"/>
  <c r="E186" i="37" a="1"/>
  <c r="J69" i="37" a="1"/>
  <c r="L78" i="37" a="1"/>
  <c r="V69" i="37" a="1"/>
  <c r="F69" i="37" a="1"/>
  <c r="S69" i="37" a="1"/>
  <c r="F184" i="37" a="1"/>
  <c r="J184" i="37" a="1"/>
  <c r="S66" i="37" a="1"/>
  <c r="V89" i="37" a="1"/>
  <c r="V142" i="37" a="1"/>
  <c r="L121" i="37" a="1"/>
  <c r="E142" i="37" a="1"/>
  <c r="Q66" i="37" a="1"/>
  <c r="U69" i="37" a="1"/>
  <c r="W121" i="37" a="1"/>
  <c r="W69" i="37" a="1"/>
  <c r="I141" i="37" a="1"/>
  <c r="L146" i="37" a="1"/>
  <c r="I158" i="37" a="1"/>
  <c r="K112" i="37" a="1"/>
  <c r="K150" i="37" a="1"/>
  <c r="T76" i="37" a="1"/>
  <c r="T165" i="37" a="1"/>
  <c r="M153" i="37" a="1"/>
  <c r="H85" i="37" a="1"/>
  <c r="F85" i="37" a="1"/>
  <c r="E153" i="37" a="1"/>
  <c r="X108" i="37" a="1"/>
  <c r="F127" i="37" a="1"/>
  <c r="J180" i="37" a="1"/>
  <c r="W128" i="37" a="1"/>
  <c r="L132" i="37" a="1"/>
  <c r="L134" i="37" a="1"/>
  <c r="J166" i="37" a="1"/>
  <c r="K132" i="37" a="1"/>
  <c r="D134" i="37" a="1"/>
  <c r="S166" i="37" a="1"/>
  <c r="E88" i="37" a="1"/>
  <c r="M92" i="37" a="1"/>
  <c r="R72" i="37" a="1"/>
  <c r="G68" i="37" a="1"/>
  <c r="D147" i="37" a="1"/>
  <c r="K141" i="37" a="1"/>
  <c r="F116" i="37" a="1"/>
  <c r="L167" i="37" a="1"/>
  <c r="Q187" i="37" a="1"/>
  <c r="R74" i="37" a="1"/>
  <c r="I102" i="37" a="1"/>
  <c r="K102" i="37" a="1"/>
  <c r="L68" i="37" a="1"/>
  <c r="K147" i="37" a="1"/>
  <c r="H126" i="37" a="1"/>
  <c r="H161" i="37" a="1"/>
  <c r="E172" i="37" a="1"/>
  <c r="M144" i="37" a="1"/>
  <c r="D102" i="37" a="1"/>
  <c r="L126" i="37" a="1"/>
  <c r="X68" i="37" a="1"/>
  <c r="J144" i="37" a="1"/>
  <c r="L102" i="37" a="1"/>
  <c r="M68" i="37" a="1"/>
  <c r="G79" i="37" a="1"/>
  <c r="E72" i="37" a="1"/>
  <c r="G74" i="37" a="1"/>
  <c r="Z68" i="37" a="1"/>
  <c r="Y61" i="37" a="1"/>
  <c r="H144" i="37" a="1"/>
  <c r="H68" i="37" a="1"/>
  <c r="D168" i="37" a="1"/>
  <c r="H79" i="37" a="1"/>
  <c r="L72" i="37" a="1"/>
  <c r="I74" i="37" a="1"/>
  <c r="U144" i="37" a="1"/>
  <c r="E144" i="37" a="1"/>
  <c r="F102" i="37" a="1"/>
  <c r="D68" i="37" a="1"/>
  <c r="M147" i="37" a="1"/>
  <c r="J168" i="37" a="1"/>
  <c r="K92" i="37" a="1"/>
  <c r="M102" i="37" a="1"/>
  <c r="E147" i="37" a="1"/>
  <c r="G168" i="37" a="1"/>
  <c r="D92" i="37" a="1"/>
  <c r="E187" i="37" a="1"/>
  <c r="M141" i="37" a="1"/>
  <c r="W167" i="37" a="1"/>
  <c r="I159" i="37" a="1"/>
  <c r="M180" i="37" a="1"/>
  <c r="G85" i="37" a="1"/>
  <c r="L159" i="37" a="1"/>
  <c r="E89" i="37" a="1"/>
  <c r="I85" i="37" a="1"/>
  <c r="E180" i="37" a="1"/>
  <c r="M127" i="37" a="1"/>
  <c r="J85" i="37" a="1"/>
  <c r="K180" i="37" a="1"/>
  <c r="Y88" i="37" a="1"/>
  <c r="J159" i="37" a="1"/>
  <c r="K89" i="37" a="1"/>
  <c r="G127" i="37" a="1"/>
  <c r="M65" i="37" a="1"/>
  <c r="D159" i="37" a="1"/>
  <c r="D89" i="37" a="1"/>
  <c r="X180" i="37" a="1"/>
  <c r="V180" i="37" a="1"/>
  <c r="L127" i="37" a="1"/>
  <c r="K127" i="37" a="1"/>
  <c r="M85" i="37" a="1"/>
  <c r="M81" i="37" a="1"/>
  <c r="K159" i="37" a="1"/>
  <c r="I109" i="37" a="1"/>
  <c r="W60" i="37" a="1"/>
  <c r="K109" i="37" a="1"/>
  <c r="F151" i="37" a="1"/>
  <c r="G109" i="37" a="1"/>
  <c r="D75" i="37" a="1"/>
  <c r="W184" i="37" a="1"/>
  <c r="Q78" i="37" a="1"/>
  <c r="U112" i="37" a="1"/>
  <c r="Z184" i="37" a="1"/>
  <c r="W58" i="37" a="1"/>
  <c r="U58" i="37" a="1"/>
  <c r="W66" i="37" a="1"/>
  <c r="R121" i="37" a="1"/>
  <c r="X78" i="37" a="1"/>
  <c r="T121" i="37" a="1"/>
  <c r="Y184" i="37" a="1"/>
  <c r="Q142" i="37" a="1"/>
  <c r="R78" i="37" a="1"/>
  <c r="S184" i="37" a="1"/>
  <c r="W142" i="37" a="1"/>
  <c r="T78" i="37" a="1"/>
  <c r="U184" i="37" a="1"/>
  <c r="Z180" i="37" a="1"/>
  <c r="R152" i="37" a="1"/>
  <c r="R76" i="37" a="1"/>
  <c r="U162" i="37" a="1"/>
  <c r="R133" i="37" a="1"/>
  <c r="T95" i="37" a="1"/>
  <c r="V131" i="37" a="1"/>
  <c r="T110" i="37" a="1"/>
  <c r="Z76" i="37" a="1"/>
  <c r="V162" i="37" a="1"/>
  <c r="U171" i="37" a="1"/>
  <c r="X86" i="37" a="1"/>
  <c r="S133" i="37" a="1"/>
  <c r="Y163" i="37" a="1"/>
  <c r="Z164" i="37" a="1"/>
  <c r="W105" i="37" a="1"/>
  <c r="R91" i="37" a="1"/>
  <c r="X165" i="37" a="1"/>
  <c r="Q131" i="37" a="1"/>
  <c r="T152" i="37" a="1"/>
  <c r="Y110" i="37" a="1"/>
  <c r="W162" i="37" a="1"/>
  <c r="W183" i="37" a="1"/>
  <c r="S86" i="37" a="1"/>
  <c r="Q95" i="37" a="1"/>
  <c r="I105" i="37" a="1"/>
  <c r="H91" i="37" a="1"/>
  <c r="S165" i="37" a="1"/>
  <c r="U152" i="37" a="1"/>
  <c r="Q162" i="37" a="1"/>
  <c r="Z86" i="37" a="1"/>
  <c r="Z163" i="37" a="1"/>
  <c r="Z165" i="37" a="1"/>
  <c r="V152" i="37" a="1"/>
  <c r="T154" i="37" a="1"/>
  <c r="T133" i="37" a="1"/>
  <c r="T131" i="37" a="1"/>
  <c r="Z183" i="37" a="1"/>
  <c r="V86" i="37" a="1"/>
  <c r="U133" i="37" a="1"/>
  <c r="Z131" i="37" a="1"/>
  <c r="H115" i="37" a="1"/>
  <c r="H160" i="37" a="1"/>
  <c r="I139" i="37" a="1"/>
  <c r="W84" i="37" a="1"/>
  <c r="I160" i="37" a="1"/>
  <c r="J139" i="37" a="1"/>
  <c r="G115" i="37" a="1"/>
  <c r="D115" i="37" a="1"/>
  <c r="H118" i="37" a="1"/>
  <c r="L90" i="37" a="1"/>
  <c r="D175" i="37" a="1"/>
  <c r="W125" i="37" a="1"/>
  <c r="V149" i="37" a="1"/>
  <c r="Q100" i="37" a="1"/>
  <c r="R149" i="37" a="1"/>
  <c r="S138" i="37" a="1"/>
  <c r="W90" i="37" a="1"/>
  <c r="J157" i="37" a="1"/>
  <c r="D104" i="37" a="1"/>
  <c r="S155" i="37" a="1"/>
  <c r="V104" i="37" a="1"/>
  <c r="Z57" i="37" a="1"/>
  <c r="L66" i="37" a="1"/>
  <c r="K69" i="37" a="1"/>
  <c r="G184" i="37" a="1"/>
  <c r="S106" i="37" a="1"/>
  <c r="Z66" i="37" a="1"/>
  <c r="H66" i="37" a="1"/>
  <c r="H121" i="37" a="1"/>
  <c r="K184" i="37" a="1"/>
  <c r="Y69" i="37" a="1"/>
  <c r="D66" i="37" a="1"/>
  <c r="M69" i="37" a="1"/>
  <c r="L184" i="37" a="1"/>
  <c r="Z69" i="37" a="1"/>
  <c r="I66" i="37" a="1"/>
  <c r="H69" i="37" a="1"/>
  <c r="E184" i="37" a="1"/>
  <c r="G132" i="37" a="1"/>
  <c r="M101" i="37" a="1"/>
  <c r="D132" i="37" a="1"/>
  <c r="U143" i="37" a="1"/>
  <c r="J112" i="37" a="1"/>
  <c r="G82" i="37" a="1"/>
  <c r="I126" i="37" a="1"/>
  <c r="G187" i="37" a="1"/>
  <c r="Q126" i="37" a="1"/>
  <c r="D126" i="37" a="1"/>
  <c r="M58" i="37" a="1"/>
  <c r="D161" i="37" a="1"/>
  <c r="I168" i="37" a="1"/>
  <c r="H168" i="37" a="1"/>
  <c r="K168" i="37" a="1"/>
  <c r="Z126" i="37" a="1"/>
  <c r="K126" i="37" a="1"/>
  <c r="J126" i="37" a="1"/>
  <c r="Y126" i="37" a="1"/>
  <c r="M126" i="37" a="1"/>
  <c r="X126" i="37" a="1"/>
  <c r="F126" i="37" a="1"/>
  <c r="Y92" i="37" a="1"/>
  <c r="I92" i="37" a="1"/>
  <c r="E92" i="37" a="1"/>
  <c r="I58" i="37" a="1"/>
  <c r="F58" i="37" a="1"/>
  <c r="K58" i="37" a="1"/>
  <c r="E58" i="37" a="1"/>
  <c r="V72" i="37" a="1"/>
  <c r="M72" i="37" a="1"/>
  <c r="Y72" i="37" a="1"/>
  <c r="Q72" i="37" a="1"/>
  <c r="J72" i="37" a="1"/>
  <c r="K161" i="37" a="1"/>
  <c r="R161" i="37" a="1"/>
  <c r="J161" i="37" a="1"/>
  <c r="G161" i="37" a="1"/>
  <c r="F161" i="37" a="1"/>
  <c r="Y79" i="37" a="1"/>
  <c r="Q79" i="37" a="1"/>
  <c r="W79" i="37" a="1"/>
  <c r="I79" i="37" a="1"/>
  <c r="Z79" i="37" a="1"/>
  <c r="I187" i="37" a="1"/>
  <c r="U187" i="37" a="1"/>
  <c r="S187" i="37" a="1"/>
  <c r="K187" i="37" a="1"/>
  <c r="R187" i="37" a="1"/>
  <c r="T141" i="37" a="1"/>
  <c r="X141" i="37" a="1"/>
  <c r="H141" i="37" a="1"/>
  <c r="V141" i="37" a="1"/>
  <c r="G141" i="37" a="1"/>
  <c r="D144" i="37" a="1"/>
  <c r="X144" i="37" a="1"/>
  <c r="S144" i="37" a="1"/>
  <c r="I144" i="37" a="1"/>
  <c r="E102" i="37" a="1"/>
  <c r="R102" i="37" a="1"/>
  <c r="Q102" i="37" a="1"/>
  <c r="W102" i="37" a="1"/>
  <c r="J68" i="37" a="1"/>
  <c r="I68" i="37" a="1"/>
  <c r="T68" i="37" a="1"/>
  <c r="Q68" i="37" a="1"/>
  <c r="Y68" i="37" a="1"/>
  <c r="E185" i="37" a="1"/>
  <c r="U185" i="37" a="1"/>
  <c r="Z185" i="37" a="1"/>
  <c r="H185" i="37" a="1"/>
  <c r="F185" i="37" a="1"/>
  <c r="T167" i="37" a="1"/>
  <c r="J167" i="37" a="1"/>
  <c r="G167" i="37" a="1"/>
  <c r="R167" i="37" a="1"/>
  <c r="E167" i="37" a="1"/>
  <c r="X167" i="37" a="1"/>
  <c r="J172" i="37" a="1"/>
  <c r="I172" i="37" a="1"/>
  <c r="S172" i="37" a="1"/>
  <c r="L172" i="37" a="1"/>
  <c r="X172" i="37" a="1"/>
  <c r="R61" i="37" a="1"/>
  <c r="X61" i="37" a="1"/>
  <c r="W61" i="37" a="1"/>
  <c r="L61" i="37" a="1"/>
  <c r="D58" i="37" a="1"/>
  <c r="D72" i="37" a="1"/>
  <c r="S72" i="37" a="1"/>
  <c r="F72" i="37" a="1"/>
  <c r="K72" i="37" a="1"/>
  <c r="Y161" i="37" a="1"/>
  <c r="X161" i="37" a="1"/>
  <c r="V161" i="37" a="1"/>
  <c r="U161" i="37" a="1"/>
  <c r="T161" i="37" a="1"/>
  <c r="X79" i="37" a="1"/>
  <c r="R79" i="37" a="1"/>
  <c r="K79" i="37" a="1"/>
  <c r="U79" i="37" a="1"/>
  <c r="E79" i="37" a="1"/>
  <c r="W187" i="37" a="1"/>
  <c r="H187" i="37" a="1"/>
  <c r="Z187" i="37" a="1"/>
  <c r="L187" i="37" a="1"/>
  <c r="F187" i="37" a="1"/>
  <c r="Y141" i="37" a="1"/>
  <c r="R141" i="37" a="1"/>
  <c r="S141" i="37" a="1"/>
  <c r="W141" i="37" a="1"/>
  <c r="D141" i="37" a="1"/>
  <c r="E141" i="37" a="1"/>
  <c r="Z144" i="37" a="1"/>
  <c r="T144" i="37" a="1"/>
  <c r="Y144" i="37" a="1"/>
  <c r="W144" i="37" a="1"/>
  <c r="V144" i="37" a="1"/>
  <c r="T102" i="37" a="1"/>
  <c r="Y102" i="37" a="1"/>
  <c r="X102" i="37" a="1"/>
  <c r="J102" i="37" a="1"/>
  <c r="S68" i="37" a="1"/>
  <c r="W68" i="37" a="1"/>
  <c r="V68" i="37" a="1"/>
  <c r="U68" i="37" a="1"/>
  <c r="R68" i="37" a="1"/>
  <c r="F68" i="37" a="1"/>
  <c r="R185" i="37" a="1"/>
  <c r="V185" i="37" a="1"/>
  <c r="Q185" i="37" a="1"/>
  <c r="W185" i="37" a="1"/>
  <c r="J185" i="37" a="1"/>
  <c r="Y185" i="37" a="1"/>
  <c r="S185" i="37" a="1"/>
  <c r="I185" i="37" a="1"/>
  <c r="H167" i="37" a="1"/>
  <c r="S167" i="37" a="1"/>
  <c r="Z167" i="37" a="1"/>
  <c r="F167" i="37" a="1"/>
  <c r="Q167" i="37" a="1"/>
  <c r="D167" i="37" a="1"/>
  <c r="Q172" i="37" a="1"/>
  <c r="V172" i="37" a="1"/>
  <c r="Z172" i="37" a="1"/>
  <c r="G172" i="37" a="1"/>
  <c r="R172" i="37" a="1"/>
  <c r="M172" i="37" a="1"/>
  <c r="H172" i="37" a="1"/>
  <c r="D61" i="37" a="1"/>
  <c r="I61" i="37" a="1"/>
  <c r="Q61" i="37" a="1"/>
  <c r="V61" i="37" a="1"/>
  <c r="M84" i="37" a="1"/>
  <c r="D100" i="37" a="1"/>
  <c r="M129" i="37" a="1"/>
  <c r="L149" i="37" a="1"/>
  <c r="M97" i="37" a="1"/>
  <c r="K139" i="37" a="1"/>
  <c r="X97" i="37" a="1"/>
  <c r="E149" i="37" a="1"/>
  <c r="G118" i="37" a="1"/>
  <c r="H97" i="37" a="1"/>
  <c r="G90" i="37" a="1"/>
  <c r="E100" i="37" a="1"/>
  <c r="D71" i="37" a="1"/>
  <c r="L125" i="37" a="1"/>
  <c r="Y71" i="37" a="1"/>
  <c r="R64" i="37" a="1"/>
  <c r="I129" i="37" a="1"/>
  <c r="K173" i="37" a="1"/>
  <c r="J84" i="37" a="1"/>
  <c r="F71" i="37" a="1"/>
  <c r="H175" i="37" a="1"/>
  <c r="E138" i="37" a="1"/>
  <c r="D129" i="37" a="1"/>
  <c r="K129" i="37" a="1"/>
  <c r="L115" i="37" a="1"/>
  <c r="H173" i="37" a="1"/>
  <c r="H64" i="37" a="1"/>
  <c r="M125" i="37" a="1"/>
  <c r="Y160" i="37" a="1"/>
  <c r="X160" i="37" a="1"/>
  <c r="Q115" i="37" a="1"/>
  <c r="Y175" i="37" a="1"/>
  <c r="V138" i="37" a="1"/>
  <c r="T129" i="37" a="1"/>
  <c r="S125" i="37" a="1"/>
  <c r="R115" i="37" a="1"/>
  <c r="W175" i="37" a="1"/>
  <c r="T118" i="37" a="1"/>
  <c r="Q129" i="37" a="1"/>
  <c r="X115" i="37" a="1"/>
  <c r="X90" i="37" a="1"/>
  <c r="T64" i="37" a="1"/>
  <c r="X129" i="37" a="1"/>
  <c r="F181" i="37" a="1"/>
  <c r="F145" i="37" a="1"/>
  <c r="K62" i="37" a="1"/>
  <c r="Q130" i="37" a="1"/>
  <c r="U124" i="37" a="1"/>
  <c r="E157" i="37" a="1"/>
  <c r="Q70" i="37" a="1"/>
  <c r="U104" i="37" a="1"/>
  <c r="X57" i="37" a="1"/>
  <c r="Y57" i="37" a="1"/>
  <c r="R181" i="37" a="1"/>
  <c r="Z181" i="37" a="1"/>
  <c r="L135" i="37" a="1"/>
  <c r="G77" i="37" a="1"/>
  <c r="M70" i="37" a="1"/>
  <c r="I113" i="37" a="1"/>
  <c r="H73" i="37" a="1"/>
  <c r="T182" i="37" a="1"/>
  <c r="Z114" i="37" a="1"/>
  <c r="R93" i="37" a="1"/>
  <c r="W94" i="37" a="1"/>
  <c r="R111" i="37" a="1"/>
  <c r="M83" i="37" a="1"/>
  <c r="U148" i="37" a="1"/>
  <c r="V94" i="37" a="1"/>
  <c r="U83" i="37" a="1"/>
  <c r="U73" i="37" a="1"/>
  <c r="M107" i="37" a="1"/>
  <c r="M59" i="37" a="1"/>
  <c r="H94" i="37" a="1"/>
  <c r="F107" i="37" a="1"/>
  <c r="F83" i="37" a="1"/>
  <c r="J182" i="37" a="1"/>
  <c r="J120" i="37" a="1"/>
  <c r="V148" i="37" a="1"/>
  <c r="S59" i="37" a="1"/>
  <c r="V83" i="37" a="1"/>
  <c r="Y73" i="37" a="1"/>
  <c r="E148" i="37" a="1"/>
  <c r="R113" i="37" a="1"/>
  <c r="H59" i="37" a="1"/>
  <c r="E182" i="37" a="1"/>
  <c r="K120" i="37" a="1"/>
  <c r="T135" i="37" a="1"/>
  <c r="X59" i="37" a="1"/>
  <c r="S179" i="37" a="1"/>
  <c r="T83" i="37" a="1"/>
  <c r="L59" i="37" a="1"/>
  <c r="D70" i="37" a="1"/>
  <c r="K93" i="37" a="1"/>
  <c r="F111" i="37" a="1"/>
  <c r="H120" i="37" a="1"/>
  <c r="Z135" i="37" a="1"/>
  <c r="T179" i="37" a="1"/>
  <c r="Y77" i="37" a="1"/>
  <c r="Z83" i="37" a="1"/>
  <c r="G113" i="37" a="1"/>
  <c r="H179" i="37" a="1"/>
  <c r="D114" i="37" a="1"/>
  <c r="I70" i="37" a="1"/>
  <c r="D93" i="37" a="1"/>
  <c r="G111" i="37" a="1"/>
  <c r="I120" i="37" a="1"/>
  <c r="S114" i="37" a="1"/>
  <c r="S77" i="37" a="1"/>
  <c r="U107" i="37" a="1"/>
  <c r="U120" i="37" a="1"/>
  <c r="G94" i="37" a="1"/>
  <c r="M179" i="37" a="1"/>
  <c r="L114" i="37" a="1"/>
  <c r="G135" i="37" a="1"/>
  <c r="L77" i="37" a="1"/>
  <c r="H70" i="37" a="1"/>
  <c r="H113" i="37" a="1"/>
  <c r="M73" i="37" a="1"/>
  <c r="Y182" i="37" a="1"/>
  <c r="U114" i="37" a="1"/>
  <c r="T93" i="37" a="1"/>
  <c r="Q107" i="37" a="1"/>
  <c r="Q120" i="37" a="1"/>
  <c r="I94" i="37" a="1"/>
  <c r="M77" i="37" a="1"/>
  <c r="J70" i="37" a="1"/>
  <c r="G83" i="37" a="1"/>
  <c r="F182" i="37" a="1"/>
  <c r="J148" i="37" a="1"/>
  <c r="I148" i="37" a="1"/>
  <c r="J113" i="37" a="1"/>
  <c r="L93" i="37" a="1"/>
  <c r="H111" i="37" a="1"/>
  <c r="I73" i="37" a="1"/>
  <c r="D120" i="37" a="1"/>
  <c r="V182" i="37" a="1"/>
  <c r="Z182" i="37" a="1"/>
  <c r="Q148" i="37" a="1"/>
  <c r="T114" i="37" a="1"/>
  <c r="W114" i="37" a="1"/>
  <c r="S113" i="37" a="1"/>
  <c r="U135" i="37" a="1"/>
  <c r="Z93" i="37" a="1"/>
  <c r="Y93" i="37" a="1"/>
  <c r="Y59" i="37" a="1"/>
  <c r="U179" i="37" a="1"/>
  <c r="X94" i="37" a="1"/>
  <c r="Z77" i="37" a="1"/>
  <c r="V107" i="37" a="1"/>
  <c r="Z111" i="37" a="1"/>
  <c r="W83" i="37" a="1"/>
  <c r="V73" i="37" a="1"/>
  <c r="S120" i="37" a="1"/>
  <c r="V120" i="37" a="1"/>
  <c r="D179" i="37" a="1"/>
  <c r="F114" i="37" a="1"/>
  <c r="H135" i="37" a="1"/>
  <c r="G114" i="37" a="1"/>
  <c r="M114" i="37" a="1"/>
  <c r="J135" i="37" a="1"/>
  <c r="D135" i="37" a="1"/>
  <c r="D59" i="37" a="1"/>
  <c r="J94" i="37" a="1"/>
  <c r="D77" i="37" a="1"/>
  <c r="H77" i="37" a="1"/>
  <c r="H107" i="37" a="1"/>
  <c r="E70" i="37" a="1"/>
  <c r="L83" i="37" a="1"/>
  <c r="H83" i="37" a="1"/>
  <c r="K182" i="37" a="1"/>
  <c r="H148" i="37" a="1"/>
  <c r="K148" i="37" a="1"/>
  <c r="K113" i="37" a="1"/>
  <c r="E93" i="37" a="1"/>
  <c r="I111" i="37" a="1"/>
  <c r="D73" i="37" a="1"/>
  <c r="L120" i="37" a="1"/>
  <c r="Q182" i="37" a="1"/>
  <c r="U182" i="37" a="1"/>
  <c r="W148" i="37" a="1"/>
  <c r="V114" i="37" a="1"/>
  <c r="T113" i="37" a="1"/>
  <c r="X113" i="37" a="1"/>
  <c r="V135" i="37" a="1"/>
  <c r="U93" i="37" a="1"/>
  <c r="T59" i="37" a="1"/>
  <c r="V179" i="37" a="1"/>
  <c r="Y94" i="37" a="1"/>
  <c r="U77" i="37" a="1"/>
  <c r="T77" i="37" a="1"/>
  <c r="R107" i="37" a="1"/>
  <c r="T111" i="37" a="1"/>
  <c r="Q83" i="37" a="1"/>
  <c r="W73" i="37" a="1"/>
  <c r="W120" i="37" a="1"/>
  <c r="R120" i="37" a="1"/>
  <c r="E114" i="37" a="1"/>
  <c r="I59" i="37" a="1"/>
  <c r="I77" i="37" a="1"/>
  <c r="G107" i="37" a="1"/>
  <c r="I179" i="37" a="1"/>
  <c r="J179" i="37" a="1"/>
  <c r="H114" i="37" a="1"/>
  <c r="I135" i="37" a="1"/>
  <c r="M135" i="37" a="1"/>
  <c r="E59" i="37" a="1"/>
  <c r="K94" i="37" a="1"/>
  <c r="E77" i="37" a="1"/>
  <c r="I107" i="37" a="1"/>
  <c r="K70" i="37" a="1"/>
  <c r="D83" i="37" a="1"/>
  <c r="J83" i="37" a="1"/>
  <c r="D182" i="37" a="1"/>
  <c r="L182" i="37" a="1"/>
  <c r="D148" i="37" a="1"/>
  <c r="D113" i="37" a="1"/>
  <c r="G93" i="37" a="1"/>
  <c r="M93" i="37" a="1"/>
  <c r="D111" i="37" a="1"/>
  <c r="J111" i="37" a="1"/>
  <c r="F73" i="37" a="1"/>
  <c r="E73" i="37" a="1"/>
  <c r="E120" i="37" a="1"/>
  <c r="W182" i="37" a="1"/>
  <c r="R148" i="37" a="1"/>
  <c r="Y114" i="37" a="1"/>
  <c r="U113" i="37" a="1"/>
  <c r="Z113" i="37" a="1"/>
  <c r="Q135" i="37" a="1"/>
  <c r="V93" i="37" a="1"/>
  <c r="Q59" i="37" a="1"/>
  <c r="Z59" i="37" a="1"/>
  <c r="Q179" i="37" a="1"/>
  <c r="W179" i="37" a="1"/>
  <c r="S94" i="37" a="1"/>
  <c r="W77" i="37" a="1"/>
  <c r="V77" i="37" a="1"/>
  <c r="S107" i="37" a="1"/>
  <c r="W107" i="37" a="1"/>
  <c r="U111" i="37" a="1"/>
  <c r="X83" i="37" a="1"/>
  <c r="Q73" i="37" a="1"/>
  <c r="X120" i="37" a="1"/>
  <c r="J59" i="37" a="1"/>
  <c r="E94" i="37" a="1"/>
  <c r="D94" i="37" a="1"/>
  <c r="J77" i="37" a="1"/>
  <c r="L107" i="37" a="1"/>
  <c r="J107" i="37" a="1"/>
  <c r="F70" i="37" a="1"/>
  <c r="I83" i="37" a="1"/>
  <c r="I182" i="37" a="1"/>
  <c r="G182" i="37" a="1"/>
  <c r="L148" i="37" a="1"/>
  <c r="L113" i="37" a="1"/>
  <c r="H93" i="37" a="1"/>
  <c r="F93" i="37" a="1"/>
  <c r="L111" i="37" a="1"/>
  <c r="K111" i="37" a="1"/>
  <c r="K73" i="37" a="1"/>
  <c r="J73" i="37" a="1"/>
  <c r="M120" i="37" a="1"/>
  <c r="R182" i="37" a="1"/>
  <c r="T148" i="37" a="1"/>
  <c r="S148" i="37" a="1"/>
  <c r="Q114" i="37" a="1"/>
  <c r="V113" i="37" a="1"/>
  <c r="W135" i="37" a="1"/>
  <c r="W93" i="37" a="1"/>
  <c r="V59" i="37" a="1"/>
  <c r="U59" i="37" a="1"/>
  <c r="Y179" i="37" a="1"/>
  <c r="X179" i="37" a="1"/>
  <c r="Z94" i="37" a="1"/>
  <c r="Q77" i="37" a="1"/>
  <c r="Y107" i="37" a="1"/>
  <c r="X107" i="37" a="1"/>
  <c r="V111" i="37" a="1"/>
  <c r="R83" i="37" a="1"/>
  <c r="X73" i="37" a="1"/>
  <c r="Y120" i="37" a="1"/>
  <c r="G179" i="37" a="1"/>
  <c r="F179" i="37" a="1"/>
  <c r="I114" i="37" a="1"/>
  <c r="K179" i="37" a="1"/>
  <c r="J114" i="37" a="1"/>
  <c r="F135" i="37" a="1"/>
  <c r="F59" i="37" a="1"/>
  <c r="F94" i="37" a="1"/>
  <c r="L94" i="37" a="1"/>
  <c r="F77" i="37" a="1"/>
  <c r="D107" i="37" a="1"/>
  <c r="K107" i="37" a="1"/>
  <c r="G70" i="37" a="1"/>
  <c r="K83" i="37" a="1"/>
  <c r="H182" i="37" a="1"/>
  <c r="F148" i="37" a="1"/>
  <c r="E113" i="37" a="1"/>
  <c r="I93" i="37" a="1"/>
  <c r="E111" i="37" a="1"/>
  <c r="L73" i="37" a="1"/>
  <c r="F120" i="37" a="1"/>
  <c r="X182" i="37" a="1"/>
  <c r="Y148" i="37" a="1"/>
  <c r="X148" i="37" a="1"/>
  <c r="R114" i="37" a="1"/>
  <c r="W113" i="37" a="1"/>
  <c r="S135" i="37" a="1"/>
  <c r="R135" i="37" a="1"/>
  <c r="Q93" i="37" a="1"/>
  <c r="R59" i="37" a="1"/>
  <c r="R179" i="37" a="1"/>
  <c r="T94" i="37" a="1"/>
  <c r="X77" i="37" a="1"/>
  <c r="Z107" i="37" a="1"/>
  <c r="Q111" i="37" a="1"/>
  <c r="W111" i="37" a="1"/>
  <c r="S83" i="37" a="1"/>
  <c r="S73" i="37" a="1"/>
  <c r="R73" i="37" a="1"/>
  <c r="T120" i="37" a="1"/>
  <c r="E179" i="37" a="1"/>
  <c r="E135" i="37" a="1"/>
  <c r="L179" i="37" a="1"/>
  <c r="K114" i="37" a="1"/>
  <c r="K135" i="37" a="1"/>
  <c r="G59" i="37" a="1"/>
  <c r="K59" i="37" a="1"/>
  <c r="M94" i="37" a="1"/>
  <c r="K77" i="37" a="1"/>
  <c r="E107" i="37" a="1"/>
  <c r="E83" i="37" a="1"/>
  <c r="M182" i="37" a="1"/>
  <c r="G148" i="37" a="1"/>
  <c r="M113" i="37" a="1"/>
  <c r="J93" i="37" a="1"/>
  <c r="M111" i="37" a="1"/>
  <c r="G73" i="37" a="1"/>
  <c r="G120" i="37" a="1"/>
  <c r="S182" i="37" a="1"/>
  <c r="Z148" i="37" a="1"/>
  <c r="X114" i="37" a="1"/>
  <c r="Q113" i="37" a="1"/>
  <c r="Y135" i="37" a="1"/>
  <c r="X135" i="37" a="1"/>
  <c r="X93" i="37" a="1"/>
  <c r="W59" i="37" a="1"/>
  <c r="Z179" i="37" a="1"/>
  <c r="Q94" i="37" a="1"/>
  <c r="U94" i="37" a="1"/>
  <c r="R77" i="37" a="1"/>
  <c r="T107" i="37" a="1"/>
  <c r="X111" i="37" a="1"/>
  <c r="Y111" i="37" a="1"/>
  <c r="Y83" i="37" a="1"/>
  <c r="T73" i="37" a="1"/>
  <c r="Z73" i="37" a="1"/>
  <c r="Z120" i="37" a="1"/>
  <c r="R87" i="37" a="1"/>
  <c r="X96" i="37" a="1"/>
  <c r="S81" i="37" a="1"/>
  <c r="R81" i="37" a="1"/>
  <c r="X170" i="37" a="1"/>
  <c r="W127" i="37" a="1"/>
  <c r="V127" i="37" a="1"/>
  <c r="R85" i="37" a="1"/>
  <c r="W65" i="37" a="1"/>
  <c r="W168" i="37" a="1"/>
  <c r="S109" i="37" a="1"/>
  <c r="R92" i="37" a="1"/>
  <c r="S75" i="37" a="1"/>
  <c r="Z58" i="37" a="1"/>
  <c r="S96" i="37" a="1"/>
  <c r="Z81" i="37" a="1"/>
  <c r="Y81" i="37" a="1"/>
  <c r="Q170" i="37" a="1"/>
  <c r="R127" i="37" a="1"/>
  <c r="Q127" i="37" a="1"/>
  <c r="Y85" i="37" a="1"/>
  <c r="Q65" i="37" a="1"/>
  <c r="S151" i="37" a="1"/>
  <c r="V109" i="37" a="1"/>
  <c r="X92" i="37" a="1"/>
  <c r="R75" i="37" a="1"/>
  <c r="R58" i="37" a="1"/>
  <c r="Q58" i="37" a="1"/>
  <c r="G151" i="37" a="1"/>
  <c r="J109" i="37" a="1"/>
  <c r="U96" i="37" a="1"/>
  <c r="Y96" i="37" a="1"/>
  <c r="T81" i="37" a="1"/>
  <c r="Y170" i="37" a="1"/>
  <c r="X127" i="37" a="1"/>
  <c r="S85" i="37" a="1"/>
  <c r="X65" i="37" a="1"/>
  <c r="V170" i="37" a="1"/>
  <c r="T127" i="37" a="1"/>
  <c r="X85" i="37" a="1"/>
  <c r="U65" i="37" a="1"/>
  <c r="U168" i="37" a="1"/>
  <c r="R151" i="37" a="1"/>
  <c r="R109" i="37" a="1"/>
  <c r="Q92" i="37" a="1"/>
  <c r="U92" i="37" a="1"/>
  <c r="Y58" i="37" a="1"/>
  <c r="W96" i="37" a="1"/>
  <c r="Q81" i="37" a="1"/>
  <c r="W170" i="37" a="1"/>
  <c r="U127" i="37" a="1"/>
  <c r="Q85" i="37" a="1"/>
  <c r="V65" i="37" a="1"/>
  <c r="F160" i="37" a="1"/>
  <c r="I100" i="37" a="1"/>
  <c r="J90" i="37" a="1"/>
  <c r="J149" i="37" a="1"/>
  <c r="K149" i="37" a="1"/>
  <c r="G129" i="37" a="1"/>
  <c r="G160" i="37" a="1"/>
  <c r="S62" i="37" a="1"/>
  <c r="R145" i="37" a="1"/>
  <c r="J178" i="37" a="1"/>
  <c r="U157" i="37" a="1"/>
  <c r="M124" i="37" a="1"/>
  <c r="L80" i="37" a="1"/>
  <c r="D57" i="37" a="1"/>
  <c r="K130" i="37" a="1"/>
  <c r="R70" i="37" a="1"/>
  <c r="Q173" i="37" a="1"/>
  <c r="S139" i="37" a="1"/>
  <c r="Z84" i="37" a="1"/>
  <c r="V71" i="37" a="1"/>
  <c r="R129" i="37" a="1"/>
  <c r="S149" i="37" a="1"/>
  <c r="W115" i="37" a="1"/>
  <c r="X175" i="37" a="1"/>
  <c r="Z125" i="37" a="1"/>
  <c r="W138" i="37" a="1"/>
  <c r="X151" i="37" a="1"/>
  <c r="X159" i="37" a="1"/>
  <c r="J125" i="37" a="1"/>
  <c r="S100" i="37" a="1"/>
  <c r="U84" i="37" a="1"/>
  <c r="S175" i="37" a="1"/>
  <c r="Z71" i="37" a="1"/>
  <c r="S160" i="37" a="1"/>
  <c r="H125" i="37" a="1"/>
  <c r="F138" i="37" a="1"/>
  <c r="Q84" i="37" a="1"/>
  <c r="Y129" i="37" a="1"/>
  <c r="X125" i="37" a="1"/>
  <c r="L139" i="37" a="1"/>
  <c r="L71" i="37" a="1"/>
  <c r="M64" i="37" a="1"/>
  <c r="L129" i="37" a="1"/>
  <c r="G149" i="37" a="1"/>
  <c r="F149" i="37" a="1"/>
  <c r="K160" i="37" a="1"/>
  <c r="D97" i="37" a="1"/>
  <c r="H100" i="37" a="1"/>
  <c r="G71" i="37" a="1"/>
  <c r="D64" i="37" a="1"/>
  <c r="I125" i="37" a="1"/>
  <c r="G125" i="37" a="1"/>
  <c r="K138" i="37" a="1"/>
  <c r="X118" i="37" a="1"/>
  <c r="Q97" i="37" a="1"/>
  <c r="Z129" i="37" a="1"/>
  <c r="U175" i="37" a="1"/>
  <c r="J173" i="37" a="1"/>
  <c r="E64" i="37" a="1"/>
  <c r="K125" i="37" a="1"/>
  <c r="Y118" i="37" a="1"/>
  <c r="X71" i="37" a="1"/>
  <c r="Z175" i="37" a="1"/>
  <c r="F129" i="37" a="1"/>
  <c r="F118" i="37" a="1"/>
  <c r="E118" i="37" a="1"/>
  <c r="G97" i="37" a="1"/>
  <c r="M90" i="37" a="1"/>
  <c r="L100" i="37" a="1"/>
  <c r="I71" i="37" a="1"/>
  <c r="F64" i="37" a="1"/>
  <c r="Z115" i="37" a="1"/>
  <c r="U90" i="37" a="1"/>
  <c r="M160" i="37" a="1"/>
  <c r="I115" i="37" a="1"/>
  <c r="F173" i="37" a="1"/>
  <c r="M118" i="37" a="1"/>
  <c r="F97" i="37" a="1"/>
  <c r="J71" i="37" a="1"/>
  <c r="G175" i="37" a="1"/>
  <c r="M138" i="37" a="1"/>
  <c r="U149" i="37" a="1"/>
  <c r="J115" i="37" a="1"/>
  <c r="J160" i="37" a="1"/>
  <c r="Z109" i="37" a="1"/>
  <c r="V75" i="37" a="1"/>
  <c r="Q159" i="37" a="1"/>
  <c r="Z173" i="37" a="1"/>
  <c r="T109" i="37" a="1"/>
  <c r="W75" i="37" a="1"/>
  <c r="R159" i="37" a="1"/>
  <c r="X138" i="37" a="1"/>
  <c r="Q109" i="37" a="1"/>
  <c r="G80" i="37" a="1"/>
  <c r="J80" i="37" a="1"/>
  <c r="Z139" i="37" a="1"/>
  <c r="U173" i="37" a="1"/>
  <c r="V173" i="37" a="1"/>
  <c r="U139" i="37" a="1"/>
  <c r="Y173" i="37" a="1"/>
  <c r="W139" i="37" a="1"/>
  <c r="V139" i="37" a="1"/>
  <c r="Q139" i="37" a="1"/>
  <c r="X139" i="37" a="1"/>
  <c r="W173" i="37" a="1"/>
  <c r="R139" i="37" a="1"/>
  <c r="X173" i="37" a="1"/>
  <c r="Y139" i="37" a="1"/>
  <c r="T139" i="37" a="1"/>
  <c r="J130" i="37" a="1"/>
  <c r="K157" i="37" a="1"/>
  <c r="Y80" i="37" a="1"/>
  <c r="I130" i="37" a="1"/>
  <c r="J145" i="37" a="1"/>
  <c r="L157" i="37" a="1"/>
  <c r="M80" i="37" a="1"/>
  <c r="X104" i="37" a="1"/>
  <c r="H104" i="37" a="1"/>
  <c r="J104" i="37" a="1"/>
  <c r="G104" i="37" a="1"/>
  <c r="M104" i="37" a="1"/>
  <c r="F104" i="37" a="1"/>
  <c r="Y104" i="37" a="1"/>
  <c r="E104" i="37" a="1"/>
  <c r="R104" i="37" a="1"/>
  <c r="L104" i="37" a="1"/>
  <c r="Q104" i="37" a="1"/>
  <c r="W62" i="37" a="1"/>
  <c r="J62" i="37" a="1"/>
  <c r="M62" i="37" a="1"/>
  <c r="I62" i="37" a="1"/>
  <c r="L62" i="37" a="1"/>
  <c r="H62" i="37" a="1"/>
  <c r="D62" i="37" a="1"/>
  <c r="G62" i="37" a="1"/>
  <c r="F62" i="37" a="1"/>
  <c r="U62" i="37" a="1"/>
  <c r="W145" i="37" a="1"/>
  <c r="Q145" i="37" a="1"/>
  <c r="I145" i="37" a="1"/>
  <c r="V145" i="37" a="1"/>
  <c r="D145" i="37" a="1"/>
  <c r="T145" i="37" a="1"/>
  <c r="Z145" i="37" a="1"/>
  <c r="Y145" i="37" a="1"/>
  <c r="U145" i="37" a="1"/>
  <c r="H145" i="37" a="1"/>
  <c r="E145" i="37" a="1"/>
  <c r="S145" i="37" a="1"/>
  <c r="G145" i="37" a="1"/>
  <c r="X145" i="37" a="1"/>
  <c r="X178" i="37" a="1"/>
  <c r="Q178" i="37" a="1"/>
  <c r="K178" i="37" a="1"/>
  <c r="W178" i="37" a="1"/>
  <c r="F178" i="37" a="1"/>
  <c r="Z178" i="37" a="1"/>
  <c r="V178" i="37" a="1"/>
  <c r="T178" i="37" a="1"/>
  <c r="U178" i="37" a="1"/>
  <c r="I178" i="37" a="1"/>
  <c r="L178" i="37" a="1"/>
  <c r="S178" i="37" a="1"/>
  <c r="D178" i="37" a="1"/>
  <c r="Y178" i="37" a="1"/>
  <c r="T157" i="37" a="1"/>
  <c r="S157" i="37" a="1"/>
  <c r="I157" i="37" a="1"/>
  <c r="Z157" i="37" a="1"/>
  <c r="H157" i="37" a="1"/>
  <c r="R157" i="37" a="1"/>
  <c r="Y157" i="37" a="1"/>
  <c r="G157" i="37" a="1"/>
  <c r="X157" i="37" a="1"/>
  <c r="W157" i="37" a="1"/>
  <c r="F157" i="37" a="1"/>
  <c r="V157" i="37" a="1"/>
  <c r="Q157" i="37" a="1"/>
  <c r="Z123" i="37" a="1"/>
  <c r="E123" i="37" a="1"/>
  <c r="T123" i="37" a="1"/>
  <c r="K123" i="37" a="1"/>
  <c r="L123" i="37" a="1"/>
  <c r="S123" i="37" a="1"/>
  <c r="J123" i="37" a="1"/>
  <c r="D123" i="37" a="1"/>
  <c r="I123" i="37" a="1"/>
  <c r="Y123" i="37" a="1"/>
  <c r="R123" i="37" a="1"/>
  <c r="H123" i="37" a="1"/>
  <c r="W123" i="37" a="1"/>
  <c r="X123" i="37" a="1"/>
  <c r="G123" i="37" a="1"/>
  <c r="V123" i="37" a="1"/>
  <c r="Q123" i="37" a="1"/>
  <c r="Z124" i="37" a="1"/>
  <c r="H124" i="37" a="1"/>
  <c r="J124" i="37" a="1"/>
  <c r="S124" i="37" a="1"/>
  <c r="Y124" i="37" a="1"/>
  <c r="G124" i="37" a="1"/>
  <c r="X124" i="37" a="1"/>
  <c r="T124" i="37" a="1"/>
  <c r="F124" i="37" a="1"/>
  <c r="R124" i="37" a="1"/>
  <c r="Q124" i="37" a="1"/>
  <c r="E124" i="37" a="1"/>
  <c r="W124" i="37" a="1"/>
  <c r="L124" i="37" a="1"/>
  <c r="V124" i="37" a="1"/>
  <c r="X80" i="37" a="1"/>
  <c r="R80" i="37" a="1"/>
  <c r="F80" i="37" a="1"/>
  <c r="W80" i="37" a="1"/>
  <c r="E80" i="37" a="1"/>
  <c r="U80" i="37" a="1"/>
  <c r="Q80" i="37" a="1"/>
  <c r="T80" i="37" a="1"/>
  <c r="V80" i="37" a="1"/>
  <c r="H80" i="37" a="1"/>
  <c r="I80" i="37" a="1"/>
  <c r="D80" i="37" a="1"/>
  <c r="Z80" i="37" a="1"/>
  <c r="S80" i="37" a="1"/>
  <c r="T99" i="37" a="1"/>
  <c r="M99" i="37" a="1"/>
  <c r="Y99" i="37" a="1"/>
  <c r="E99" i="37" a="1"/>
  <c r="K99" i="37" a="1"/>
  <c r="S99" i="37" a="1"/>
  <c r="L99" i="37" a="1"/>
  <c r="J99" i="37" a="1"/>
  <c r="W99" i="37" a="1"/>
  <c r="X99" i="37" a="1"/>
  <c r="Q99" i="37" a="1"/>
  <c r="R99" i="37" a="1"/>
  <c r="I99" i="37" a="1"/>
  <c r="D99" i="37" a="1"/>
  <c r="G99" i="37" a="1"/>
  <c r="V99" i="37" a="1"/>
  <c r="H99" i="37" a="1"/>
  <c r="Z99" i="37" a="1"/>
  <c r="U57" i="37" a="1"/>
  <c r="L57" i="37" a="1"/>
  <c r="J57" i="37" a="1"/>
  <c r="K57" i="37" a="1"/>
  <c r="E57" i="37" a="1"/>
  <c r="F57" i="37" a="1"/>
  <c r="I57" i="37" a="1"/>
  <c r="V57" i="37" a="1"/>
  <c r="H57" i="37" a="1"/>
  <c r="Y155" i="37" a="1"/>
  <c r="L155" i="37" a="1"/>
  <c r="R155" i="37" a="1"/>
  <c r="K155" i="37" a="1"/>
  <c r="F155" i="37" a="1"/>
  <c r="X155" i="37" a="1"/>
  <c r="J155" i="37" a="1"/>
  <c r="E155" i="37" a="1"/>
  <c r="Q155" i="37" a="1"/>
  <c r="D155" i="37" a="1"/>
  <c r="V155" i="37" a="1"/>
  <c r="W155" i="37" a="1"/>
  <c r="I155" i="37" a="1"/>
  <c r="T155" i="37" a="1"/>
  <c r="U155" i="37" a="1"/>
  <c r="H155" i="37" a="1"/>
  <c r="Z155" i="37" a="1"/>
  <c r="M155" i="37" a="1"/>
  <c r="V181" i="37" a="1"/>
  <c r="M181" i="37" a="1"/>
  <c r="L181" i="37" a="1"/>
  <c r="H181" i="37" a="1"/>
  <c r="K181" i="37" a="1"/>
  <c r="G181" i="37" a="1"/>
  <c r="E181" i="37" a="1"/>
  <c r="J181" i="37" a="1"/>
  <c r="Z130" i="37" a="1"/>
  <c r="V130" i="37" a="1"/>
  <c r="T130" i="37" a="1"/>
  <c r="M130" i="37" a="1"/>
  <c r="D130" i="37" a="1"/>
  <c r="Y130" i="37" a="1"/>
  <c r="S130" i="37" a="1"/>
  <c r="X130" i="37" a="1"/>
  <c r="L130" i="37" a="1"/>
  <c r="E130" i="37" a="1"/>
  <c r="G130" i="37" a="1"/>
  <c r="R130" i="37" a="1"/>
  <c r="W130" i="37" a="1"/>
  <c r="K80" i="37" a="1"/>
  <c r="F130" i="37" a="1"/>
  <c r="M157" i="37" a="1"/>
  <c r="I124" i="37" a="1"/>
  <c r="D181" i="37" a="1"/>
  <c r="U99" i="37" a="1"/>
  <c r="D157" i="37" a="1"/>
  <c r="I181" i="37" a="1"/>
  <c r="H130" i="37" a="1"/>
  <c r="K145" i="37" a="1"/>
  <c r="E178" i="37" a="1"/>
  <c r="E62" i="37" a="1"/>
  <c r="G178" i="37" a="1"/>
  <c r="F99" i="37" a="1"/>
  <c r="K124" i="37" a="1"/>
  <c r="D124" i="37" a="1"/>
  <c r="U123" i="37" a="1"/>
  <c r="T70" i="37" a="1"/>
  <c r="Y70" i="37" a="1"/>
  <c r="X70" i="37" a="1"/>
  <c r="W57" i="37" a="1"/>
  <c r="S57" i="37" a="1"/>
  <c r="Q62" i="37" a="1"/>
  <c r="X181" i="37" a="1"/>
  <c r="Q57" i="37" a="1"/>
  <c r="B26" i="37" a="1"/>
  <c r="B25" i="37" a="1"/>
  <c r="B55" i="37" a="1"/>
  <c r="B32" i="37" a="1"/>
  <c r="B31" i="37" a="1"/>
  <c r="B53" i="37" a="1"/>
  <c r="B51" i="37" a="1"/>
  <c r="B49" i="37" a="1"/>
  <c r="B38" i="37" a="1"/>
  <c r="B36" i="37" a="1"/>
  <c r="B41" i="37" a="1"/>
  <c r="B40" i="37" a="1"/>
  <c r="B30" i="37" a="1"/>
  <c r="B39" i="37" a="1"/>
  <c r="B46" i="37" a="1"/>
  <c r="B35" i="37" a="1"/>
  <c r="B28" i="37" a="1"/>
  <c r="B43" i="37" a="1"/>
  <c r="B52" i="37" a="1"/>
  <c r="B34" i="37" a="1"/>
  <c r="B44" i="37" a="1"/>
  <c r="B37" i="37" a="1"/>
  <c r="B42" i="37" a="1"/>
  <c r="B48" i="37" a="1"/>
  <c r="B27" i="37" a="1"/>
  <c r="B29" i="37" a="1"/>
  <c r="B45" i="37" a="1"/>
  <c r="B50" i="37" a="1"/>
  <c r="B54" i="37" a="1"/>
  <c r="B47" i="37" a="1"/>
  <c r="W31" i="37" a="1"/>
  <c r="H46" i="37" a="1"/>
  <c r="R35" i="37" a="1"/>
  <c r="M53" i="37" a="1"/>
  <c r="Q40" i="37" a="1"/>
  <c r="J50" i="37" a="1"/>
  <c r="G39" i="37" a="1"/>
  <c r="T44" i="37" a="1"/>
  <c r="I34" i="37" a="1"/>
  <c r="K26" i="37" a="1"/>
  <c r="H29" i="37" a="1"/>
  <c r="Q37" i="37" a="1"/>
  <c r="H41" i="37" a="1"/>
  <c r="M42" i="37" a="1"/>
  <c r="F42" i="37" a="1"/>
  <c r="G42" i="37" a="1"/>
  <c r="H49" i="37" a="1"/>
  <c r="I53" i="37" a="1"/>
  <c r="M37" i="37" a="1"/>
  <c r="G34" i="37" a="1"/>
  <c r="L26" i="37" a="1"/>
  <c r="Q26" i="37" a="1"/>
  <c r="W37" i="37" a="1"/>
  <c r="R37" i="37" a="1"/>
  <c r="X34" i="37" a="1"/>
  <c r="E34" i="37" a="1"/>
  <c r="L44" i="37" a="1"/>
  <c r="W44" i="37" a="1"/>
  <c r="R39" i="37" a="1"/>
  <c r="V39" i="37" a="1"/>
  <c r="M35" i="37" a="1"/>
  <c r="S35" i="37" a="1"/>
  <c r="F54" i="37" a="1"/>
  <c r="Q46" i="37" a="1"/>
  <c r="E46" i="37" a="1"/>
  <c r="L53" i="37" a="1"/>
  <c r="E53" i="37" a="1"/>
  <c r="G43" i="37" a="1"/>
  <c r="W33" i="37" a="1"/>
  <c r="D33" i="37" a="1"/>
  <c r="H36" i="37" a="1"/>
  <c r="G45" i="37" a="1"/>
  <c r="W32" i="37" a="1"/>
  <c r="J31" i="37" a="1"/>
  <c r="E51" i="37" a="1"/>
  <c r="T36" i="37" a="1"/>
  <c r="U41" i="37" a="1"/>
  <c r="W42" i="37" a="1"/>
  <c r="Y42" i="37" a="1"/>
  <c r="L54" i="37" a="1"/>
  <c r="I54" i="37" a="1"/>
  <c r="T48" i="37" a="1"/>
  <c r="R48" i="37" a="1"/>
  <c r="Q41" i="37" a="1"/>
  <c r="S33" i="37" a="1"/>
  <c r="X43" i="37" a="1"/>
  <c r="Z45" i="37" a="1"/>
  <c r="S32" i="37" a="1"/>
  <c r="U33" i="37" a="1"/>
  <c r="S43" i="37" a="1"/>
  <c r="T32" i="37" a="1"/>
  <c r="V33" i="37" a="1"/>
  <c r="T43" i="37" a="1"/>
  <c r="X32" i="37" a="1"/>
  <c r="X33" i="37" a="1"/>
  <c r="H45" i="37" a="1"/>
  <c r="W52" i="37" a="1"/>
  <c r="F40" i="37" a="1"/>
  <c r="I52" i="37" a="1"/>
  <c r="Y52" i="37" a="1"/>
  <c r="U54" i="37" a="1"/>
  <c r="X51" i="37" a="1"/>
  <c r="M29" i="37" a="1"/>
  <c r="F30" i="37" a="1"/>
  <c r="J29" i="37" a="1"/>
  <c r="L50" i="37" a="1"/>
  <c r="D29" i="37" a="1"/>
  <c r="M50" i="37" a="1"/>
  <c r="Q50" i="37" a="1"/>
  <c r="U40" i="37" a="1"/>
  <c r="Z31" i="37" a="1"/>
  <c r="J38" i="37" a="1"/>
  <c r="L28" i="37" a="1"/>
  <c r="G28" i="37" a="1"/>
  <c r="K55" i="37" a="1"/>
  <c r="U55" i="37" a="1"/>
  <c r="Z38" i="37" a="1"/>
  <c r="F38" i="37" a="1"/>
  <c r="G30" i="37" a="1"/>
  <c r="W30" i="37" a="1"/>
  <c r="H25" i="37" a="1"/>
  <c r="F27" i="37" a="1"/>
  <c r="J27" i="37" a="1"/>
  <c r="L56" i="37" a="1"/>
  <c r="W56" i="37" a="1"/>
  <c r="J47" i="37" a="1"/>
  <c r="L47" i="37" a="1"/>
  <c r="F48" i="37" a="1"/>
  <c r="K42" i="37" a="1"/>
  <c r="H42" i="37" a="1"/>
  <c r="T39" i="37" a="1"/>
  <c r="I51" i="37" a="1"/>
  <c r="K51" i="37" a="1"/>
  <c r="I41" i="37" a="1"/>
  <c r="M26" i="37" a="1"/>
  <c r="I26" i="37" a="1"/>
  <c r="J37" i="37" a="1"/>
  <c r="S37" i="37" a="1"/>
  <c r="Y34" i="37" a="1"/>
  <c r="U34" i="37" a="1"/>
  <c r="M44" i="37" a="1"/>
  <c r="K44" i="37" a="1"/>
  <c r="F39" i="37" a="1"/>
  <c r="X39" i="37" a="1"/>
  <c r="V35" i="37" a="1"/>
  <c r="G35" i="37" a="1"/>
  <c r="G46" i="37" a="1"/>
  <c r="Y46" i="37" a="1"/>
  <c r="Q53" i="37" a="1"/>
  <c r="Y53" i="37" a="1"/>
  <c r="L33" i="37" a="1"/>
  <c r="L45" i="37" a="1"/>
  <c r="E31" i="37" a="1"/>
  <c r="U36" i="37" a="1"/>
  <c r="V42" i="37" a="1"/>
  <c r="M54" i="37" a="1"/>
  <c r="W48" i="37" a="1"/>
  <c r="J45" i="37" a="1"/>
  <c r="J43" i="37" a="1"/>
  <c r="R33" i="37" a="1"/>
  <c r="Y43" i="37" a="1"/>
  <c r="E32" i="37" a="1"/>
  <c r="R45" i="37" a="1"/>
  <c r="G40" i="37" a="1"/>
  <c r="J52" i="37" a="1"/>
  <c r="H40" i="37" a="1"/>
  <c r="Y49" i="37" a="1"/>
  <c r="T49" i="37" a="1"/>
  <c r="Y51" i="37" a="1"/>
  <c r="Q29" i="37" a="1"/>
  <c r="F50" i="37" a="1"/>
  <c r="G29" i="37" a="1"/>
  <c r="K29" i="37" a="1"/>
  <c r="H50" i="37" a="1"/>
  <c r="Y29" i="37" a="1"/>
  <c r="S40" i="37" a="1"/>
  <c r="Y31" i="37" a="1"/>
  <c r="H28" i="37" a="1"/>
  <c r="J28" i="37" a="1"/>
  <c r="W55" i="37" a="1"/>
  <c r="H55" i="37" a="1"/>
  <c r="L38" i="37" a="1"/>
  <c r="G38" i="37" a="1"/>
  <c r="Z30" i="37" a="1"/>
  <c r="Y30" i="37" a="1"/>
  <c r="T27" i="37" a="1"/>
  <c r="D27" i="37" a="1"/>
  <c r="Y56" i="37" a="1"/>
  <c r="I56" i="37" a="1"/>
  <c r="W47" i="37" a="1"/>
  <c r="T47" i="37" a="1"/>
  <c r="J42" i="37" a="1"/>
  <c r="D42" i="37" a="1"/>
  <c r="I42" i="37" a="1"/>
  <c r="Z42" i="37" a="1"/>
  <c r="L35" i="37" a="1"/>
  <c r="G51" i="37" a="1"/>
  <c r="W53" i="37" a="1"/>
  <c r="U53" i="37" a="1"/>
  <c r="R26" i="37" a="1"/>
  <c r="V26" i="37" a="1"/>
  <c r="V37" i="37" a="1"/>
  <c r="H37" i="37" a="1"/>
  <c r="W34" i="37" a="1"/>
  <c r="X44" i="37" a="1"/>
  <c r="U44" i="37" a="1"/>
  <c r="Y39" i="37" a="1"/>
  <c r="H39" i="37" a="1"/>
  <c r="X35" i="37" a="1"/>
  <c r="Z35" i="37" a="1"/>
  <c r="G54" i="37" a="1"/>
  <c r="X46" i="37" a="1"/>
  <c r="T46" i="37" a="1"/>
  <c r="J46" i="37" a="1"/>
  <c r="H53" i="37" a="1"/>
  <c r="K53" i="37" a="1"/>
  <c r="H33" i="37" a="1"/>
  <c r="G36" i="37" a="1"/>
  <c r="Z36" i="37" a="1"/>
  <c r="I33" i="37" a="1"/>
  <c r="I43" i="37" a="1"/>
  <c r="U43" i="37" a="1"/>
  <c r="I31" i="37" a="1"/>
  <c r="R51" i="37" a="1"/>
  <c r="F49" i="37" a="1"/>
  <c r="F51" i="37" a="1"/>
  <c r="S36" i="37" a="1"/>
  <c r="Q48" i="37" a="1"/>
  <c r="S48" i="37" a="1"/>
  <c r="Q45" i="37" a="1"/>
  <c r="G48" i="37" a="1"/>
  <c r="K48" i="37" a="1"/>
  <c r="L42" i="37" a="1"/>
  <c r="E33" i="37" a="1"/>
  <c r="J33" i="37" a="1"/>
  <c r="H32" i="37" a="1"/>
  <c r="J36" i="37" a="1"/>
  <c r="J44" i="37" a="1"/>
  <c r="J26" i="37" a="1"/>
  <c r="H51" i="37" a="1"/>
  <c r="G41" i="37" a="1"/>
  <c r="D46" i="37" a="1"/>
  <c r="D26" i="37" a="1"/>
  <c r="T26" i="37" a="1"/>
  <c r="U37" i="37" a="1"/>
  <c r="E37" i="37" a="1"/>
  <c r="S34" i="37" a="1"/>
  <c r="Q34" i="37" a="1"/>
  <c r="Z44" i="37" a="1"/>
  <c r="G44" i="37" a="1"/>
  <c r="Q44" i="37" a="1"/>
  <c r="I39" i="37" a="1"/>
  <c r="U39" i="37" a="1"/>
  <c r="U35" i="37" a="1"/>
  <c r="K35" i="37" a="1"/>
  <c r="K54" i="37" a="1"/>
  <c r="M46" i="37" a="1"/>
  <c r="V46" i="37" a="1"/>
  <c r="D53" i="37" a="1"/>
  <c r="S53" i="37" a="1"/>
  <c r="M36" i="37" a="1"/>
  <c r="F33" i="37" a="1"/>
  <c r="L36" i="37" a="1"/>
  <c r="E36" i="37" a="1"/>
  <c r="I36" i="37" a="1"/>
  <c r="K49" i="37" a="1"/>
  <c r="W41" i="37" a="1"/>
  <c r="T41" i="37" a="1"/>
  <c r="T42" i="37" a="1"/>
  <c r="D54" i="37" a="1"/>
  <c r="V55" i="37" a="1"/>
  <c r="X38" i="37" a="1"/>
  <c r="U38" i="37" a="1"/>
  <c r="H30" i="37" a="1"/>
  <c r="M30" i="37" a="1"/>
  <c r="D25" i="37" a="1"/>
  <c r="X27" i="37" a="1"/>
  <c r="E27" i="37" a="1"/>
  <c r="K27" i="37" a="1"/>
  <c r="F56" i="37" a="1"/>
  <c r="D56" i="37" a="1"/>
  <c r="L41" i="37" a="1"/>
  <c r="E42" i="37" a="1"/>
  <c r="K37" i="37" a="1"/>
  <c r="M51" i="37" a="1"/>
  <c r="G31" i="37" a="1"/>
  <c r="K36" i="37" a="1"/>
  <c r="F26" i="37" a="1"/>
  <c r="Y26" i="37" a="1"/>
  <c r="U26" i="37" a="1"/>
  <c r="T37" i="37" a="1"/>
  <c r="D37" i="37" a="1"/>
  <c r="Z34" i="37" a="1"/>
  <c r="F34" i="37" a="1"/>
  <c r="S44" i="37" a="1"/>
  <c r="R44" i="37" a="1"/>
  <c r="L39" i="37" a="1"/>
  <c r="Q39" i="37" a="1"/>
  <c r="M39" i="37" a="1"/>
  <c r="Y35" i="37" a="1"/>
  <c r="I35" i="37" a="1"/>
  <c r="I49" i="37" a="1"/>
  <c r="W46" i="37" a="1"/>
  <c r="Z46" i="37" a="1"/>
  <c r="V53" i="37" a="1"/>
  <c r="R53" i="37" a="1"/>
  <c r="J32" i="37" a="1"/>
  <c r="L49" i="37" a="1"/>
  <c r="X41" i="37" a="1"/>
  <c r="R36" i="37" a="1"/>
  <c r="S42" i="37" a="1"/>
  <c r="Q42" i="37" a="1"/>
  <c r="V54" i="37" a="1"/>
  <c r="U48" i="37" a="1"/>
  <c r="S41" i="37" a="1"/>
  <c r="T33" i="37" a="1"/>
  <c r="R43" i="37" a="1"/>
  <c r="K33" i="37" a="1"/>
  <c r="D32" i="37" a="1"/>
  <c r="Y33" i="37" a="1"/>
  <c r="R40" i="37" a="1"/>
  <c r="D40" i="37" a="1"/>
  <c r="R52" i="37" a="1"/>
  <c r="X52" i="37" a="1"/>
  <c r="K40" i="37" a="1"/>
  <c r="V52" i="37" a="1"/>
  <c r="F52" i="37" a="1"/>
  <c r="Q52" i="37" a="1"/>
  <c r="W51" i="37" a="1"/>
  <c r="Q51" i="37" a="1"/>
  <c r="Z49" i="37" a="1"/>
  <c r="W54" i="37" a="1"/>
  <c r="W49" i="37" a="1"/>
  <c r="X54" i="37" a="1"/>
  <c r="Z51" i="37" a="1"/>
  <c r="T40" i="37" a="1"/>
  <c r="Z40" i="37" a="1"/>
  <c r="S31" i="37" a="1"/>
  <c r="Y28" i="37" a="1"/>
  <c r="V28" i="37" a="1"/>
  <c r="S55" i="37" a="1"/>
  <c r="I55" i="37" a="1"/>
  <c r="Y38" i="37" a="1"/>
  <c r="T30" i="37" a="1"/>
  <c r="X30" i="37" a="1"/>
  <c r="K25" i="37" a="1"/>
  <c r="G27" i="37" a="1"/>
  <c r="Z27" i="37" a="1"/>
  <c r="E48" i="37" a="1"/>
  <c r="D36" i="37" a="1"/>
  <c r="D34" i="37" a="1"/>
  <c r="F35" i="37" a="1"/>
  <c r="H31" i="37" a="1"/>
  <c r="K31" i="37" a="1"/>
  <c r="F41" i="37" a="1"/>
  <c r="R46" i="37" a="1"/>
  <c r="W26" i="37" a="1"/>
  <c r="G26" i="37" a="1"/>
  <c r="X37" i="37" a="1"/>
  <c r="L37" i="37" a="1"/>
  <c r="J34" i="37" a="1"/>
  <c r="V34" i="37" a="1"/>
  <c r="D44" i="37" a="1"/>
  <c r="F44" i="37" a="1"/>
  <c r="Z39" i="37" a="1"/>
  <c r="D39" i="37" a="1"/>
  <c r="J35" i="37" a="1"/>
  <c r="T35" i="37" a="1"/>
  <c r="L46" i="37" a="1"/>
  <c r="K46" i="37" a="1"/>
  <c r="G53" i="37" a="1"/>
  <c r="J53" i="37" a="1"/>
  <c r="K45" i="37" a="1"/>
  <c r="K32" i="37" a="1"/>
  <c r="G33" i="37" a="1"/>
  <c r="X36" i="37" a="1"/>
  <c r="E49" i="37" a="1"/>
  <c r="Z41" i="37" a="1"/>
  <c r="U42" i="37" a="1"/>
  <c r="Z48" i="37" a="1"/>
  <c r="R41" i="37" a="1"/>
  <c r="H52" i="37" a="1"/>
  <c r="F45" i="37" a="1"/>
  <c r="M43" i="37" a="1"/>
  <c r="Z33" i="37" a="1"/>
  <c r="Q32" i="37" a="1"/>
  <c r="W43" i="37" a="1"/>
  <c r="E45" i="37" a="1"/>
  <c r="E40" i="37" a="1"/>
  <c r="M52" i="37" a="1"/>
  <c r="Y40" i="37" a="1"/>
  <c r="K52" i="37" a="1"/>
  <c r="U51" i="37" a="1"/>
  <c r="V51" i="37" a="1"/>
  <c r="Q49" i="37" a="1"/>
  <c r="Y54" i="37" a="1"/>
  <c r="R28" i="37" a="1"/>
  <c r="U50" i="37" a="1"/>
  <c r="X50" i="37" a="1"/>
  <c r="Y50" i="37" a="1"/>
  <c r="T31" i="37" a="1"/>
  <c r="W50" i="37" a="1"/>
  <c r="X31" i="37" a="1"/>
  <c r="H38" i="37" a="1"/>
  <c r="E28" i="37" a="1"/>
  <c r="T28" i="37" a="1"/>
  <c r="L55" i="37" a="1"/>
  <c r="E55" i="37" a="1"/>
  <c r="W38" i="37" a="1"/>
  <c r="E30" i="37" a="1"/>
  <c r="Q30" i="37" a="1"/>
  <c r="I25" i="37" a="1"/>
  <c r="U27" i="37" a="1"/>
  <c r="L27" i="37" a="1"/>
  <c r="J56" i="37" a="1"/>
  <c r="V56" i="37" a="1"/>
  <c r="R47" i="37" a="1"/>
  <c r="I48" i="37" a="1"/>
  <c r="K41" i="37" a="1"/>
  <c r="M34" i="37" a="1"/>
  <c r="L51" i="37" a="1"/>
  <c r="E54" i="37" a="1"/>
  <c r="M49" i="37" a="1"/>
  <c r="G49" i="37" a="1"/>
  <c r="D41" i="37" a="1"/>
  <c r="E41" i="37" a="1"/>
  <c r="Z26" i="37" a="1"/>
  <c r="X26" i="37" a="1"/>
  <c r="G37" i="37" a="1"/>
  <c r="I37" i="37" a="1"/>
  <c r="R34" i="37" a="1"/>
  <c r="L34" i="37" a="1"/>
  <c r="Y44" i="37" a="1"/>
  <c r="V44" i="37" a="1"/>
  <c r="K39" i="37" a="1"/>
  <c r="J39" i="37" a="1"/>
  <c r="Q35" i="37" a="1"/>
  <c r="H35" i="37" a="1"/>
  <c r="U46" i="37" a="1"/>
  <c r="S46" i="37" a="1"/>
  <c r="T53" i="37" a="1"/>
  <c r="X53" i="37" a="1"/>
  <c r="D51" i="37" a="1"/>
  <c r="M31" i="37" a="1"/>
  <c r="U49" i="37" a="1"/>
  <c r="J51" i="37" a="1"/>
  <c r="F31" i="37" a="1"/>
  <c r="V36" i="37" a="1"/>
  <c r="X42" i="37" a="1"/>
  <c r="X48" i="37" a="1"/>
  <c r="Y48" i="37" a="1"/>
  <c r="V48" i="37" a="1"/>
  <c r="R32" i="37" a="1"/>
  <c r="I32" i="37" a="1"/>
  <c r="L43" i="37" a="1"/>
  <c r="U32" i="37" a="1"/>
  <c r="Z43" i="37" a="1"/>
  <c r="V32" i="37" a="1"/>
  <c r="V43" i="37" a="1"/>
  <c r="D45" i="37" a="1"/>
  <c r="Q33" i="37" a="1"/>
  <c r="F32" i="37" a="1"/>
  <c r="F43" i="37" a="1"/>
  <c r="S45" i="37" a="1"/>
  <c r="Z52" i="37" a="1"/>
  <c r="T45" i="37" a="1"/>
  <c r="E52" i="37" a="1"/>
  <c r="U52" i="37" a="1"/>
  <c r="W40" i="37" a="1"/>
  <c r="W45" i="37" a="1"/>
  <c r="Q54" i="37" a="1"/>
  <c r="V49" i="37" a="1"/>
  <c r="R54" i="37" a="1"/>
  <c r="T51" i="37" a="1"/>
  <c r="M55" i="37" a="1"/>
  <c r="E38" i="37" a="1"/>
  <c r="R50" i="37" a="1"/>
  <c r="D50" i="37" a="1"/>
  <c r="E29" i="37" a="1"/>
  <c r="I50" i="37" a="1"/>
  <c r="E50" i="37" a="1"/>
  <c r="U29" i="37" a="1"/>
  <c r="V31" i="37" a="1"/>
  <c r="Q28" i="37" a="1"/>
  <c r="U28" i="37" a="1"/>
  <c r="R55" i="37" a="1"/>
  <c r="Y55" i="37" a="1"/>
  <c r="S38" i="37" a="1"/>
  <c r="Q38" i="37" a="1"/>
  <c r="S30" i="37" a="1"/>
  <c r="K30" i="37" a="1"/>
  <c r="F25" i="37" a="1"/>
  <c r="W27" i="37" a="1"/>
  <c r="R27" i="37" a="1"/>
  <c r="T56" i="37" a="1"/>
  <c r="K56" i="37" a="1"/>
  <c r="M56" i="37" a="1"/>
  <c r="I47" i="37" a="1"/>
  <c r="Z47" i="37" a="1"/>
  <c r="G32" i="37" a="1"/>
  <c r="Z54" i="37" a="1"/>
  <c r="X29" i="37" a="1"/>
  <c r="Y27" i="37" a="1"/>
  <c r="U47" i="37" a="1"/>
  <c r="I30" i="37" a="1"/>
  <c r="V30" i="37" a="1"/>
  <c r="L30" i="37" a="1"/>
  <c r="U56" i="37" a="1"/>
  <c r="T38" i="37" a="1"/>
  <c r="Q25" i="37" a="1"/>
  <c r="G55" i="37" a="1"/>
  <c r="R25" i="37" a="1"/>
  <c r="S25" i="37" a="1"/>
  <c r="H56" i="37" a="1"/>
  <c r="J55" i="37" a="1"/>
  <c r="Y25" i="37" a="1"/>
  <c r="K43" i="37" a="1"/>
  <c r="D55" i="37" a="1"/>
  <c r="S49" i="37" a="1"/>
  <c r="Z50" i="37" a="1"/>
  <c r="K47" i="37" a="1"/>
  <c r="Q27" i="37" a="1"/>
  <c r="G25" i="37" a="1"/>
  <c r="I38" i="37" a="1"/>
  <c r="Q56" i="37" a="1"/>
  <c r="M25" i="37" a="1"/>
  <c r="X47" i="37" a="1"/>
  <c r="M27" i="37" a="1"/>
  <c r="X55" i="37" a="1"/>
  <c r="L32" i="37" a="1"/>
  <c r="E43" i="37" a="1"/>
  <c r="I40" i="37" a="1"/>
  <c r="E25" i="37" a="1"/>
  <c r="T25" i="37" a="1"/>
  <c r="V47" i="37" a="1"/>
  <c r="H43" i="37" a="1"/>
  <c r="L52" i="37" a="1"/>
  <c r="R38" i="37" a="1"/>
  <c r="R30" i="37" a="1"/>
  <c r="G56" i="37" a="1"/>
  <c r="K38" i="37" a="1"/>
  <c r="M28" i="37" a="1"/>
  <c r="J30" i="37" a="1"/>
  <c r="F47" i="37" a="1"/>
  <c r="W29" i="37" a="1"/>
  <c r="M47" i="37" a="1"/>
  <c r="J25" i="37" a="1"/>
  <c r="I45" i="37" a="1"/>
  <c r="T52" i="37" a="1"/>
  <c r="J40" i="37" a="1"/>
  <c r="W28" i="37" a="1"/>
  <c r="M38" i="37" a="1"/>
  <c r="U25" i="37" a="1"/>
  <c r="X56" i="37" a="1"/>
  <c r="Q47" i="37" a="1"/>
  <c r="E47" i="37" a="1"/>
  <c r="D47" i="37" a="1"/>
  <c r="X25" i="37" a="1"/>
  <c r="Z25" i="37" a="1"/>
  <c r="X45" i="37" a="1"/>
  <c r="T54" i="37" a="1"/>
  <c r="S50" i="37" a="1"/>
  <c r="S28" i="37" a="1"/>
  <c r="E56" i="37" a="1"/>
  <c r="H47" i="37" a="1"/>
  <c r="F28" i="37" a="1"/>
  <c r="W25" i="37" a="1"/>
  <c r="Z56" i="37" a="1"/>
  <c r="H27" i="37" a="1"/>
  <c r="T55" i="37" a="1"/>
  <c r="V25" i="37" a="1"/>
  <c r="F55" i="37" a="1"/>
  <c r="S47" i="37" a="1"/>
  <c r="O10" i="37" s="1" a="1"/>
  <c r="AK10" i="37" s="1" a="1"/>
  <c r="B11" i="37" a="1"/>
  <c r="B21" i="37" a="1"/>
  <c r="B13" i="37" a="1"/>
  <c r="Z19" i="37" a="1"/>
  <c r="B14" i="37" a="1"/>
  <c r="B18" i="37" a="1"/>
  <c r="H24" i="37" a="1"/>
  <c r="B16" i="37" a="1"/>
  <c r="B17" i="37" a="1"/>
  <c r="J12" i="37" a="1"/>
  <c r="B20" i="37" a="1"/>
  <c r="B23" i="37" a="1"/>
  <c r="B22" i="37" a="1"/>
  <c r="J17" i="37" a="1"/>
  <c r="M22" i="37" a="1"/>
  <c r="E17" i="37" a="1"/>
  <c r="H23" i="37" a="1"/>
  <c r="H14" i="37" a="1"/>
  <c r="J14" i="37" a="1"/>
  <c r="S24" i="37" a="1"/>
  <c r="L24" i="37" a="1"/>
  <c r="Y19" i="37" a="1"/>
  <c r="L19" i="37" a="1"/>
  <c r="R20" i="37" a="1"/>
  <c r="B12" i="37" a="1"/>
  <c r="Z12" i="37" a="1"/>
  <c r="Q12" i="37" a="1"/>
  <c r="H11" i="37" a="1"/>
  <c r="G21" i="37" a="1"/>
  <c r="K18" i="37" a="1"/>
  <c r="K14" i="37" a="1"/>
  <c r="M14" i="37" a="1"/>
  <c r="W22" i="37" a="1"/>
  <c r="V14" i="37" a="1"/>
  <c r="S23" i="37" a="1"/>
  <c r="Y18" i="37" a="1"/>
  <c r="U11" i="37" a="1"/>
  <c r="X11" i="37" a="1"/>
  <c r="S11" i="37" a="1"/>
  <c r="F16" i="37" a="1"/>
  <c r="I16" i="37" a="1"/>
  <c r="W11" i="37" a="1"/>
  <c r="Q20" i="37" a="1"/>
  <c r="F15" i="37" a="1"/>
  <c r="L15" i="37" a="1"/>
  <c r="H15" i="37" a="1"/>
  <c r="X21" i="37" a="1"/>
  <c r="J13" i="37" a="1"/>
  <c r="U17" i="37" a="1"/>
  <c r="Q21" i="37" a="1"/>
  <c r="D16" i="37" a="1"/>
  <c r="T15" i="37" a="1"/>
  <c r="G17" i="37" a="1"/>
  <c r="D22" i="37" a="1"/>
  <c r="E23" i="37" a="1"/>
  <c r="T17" i="37" a="1"/>
  <c r="V24" i="37" a="1"/>
  <c r="Z18" i="37" a="1"/>
  <c r="F24" i="37" a="1"/>
  <c r="Q24" i="37" a="1"/>
  <c r="F19" i="37" a="1"/>
  <c r="U19" i="37" a="1"/>
  <c r="L20" i="37" a="1"/>
  <c r="U12" i="37" a="1"/>
  <c r="E12" i="37" a="1"/>
  <c r="D12" i="37" a="1"/>
  <c r="M21" i="37" a="1"/>
  <c r="G11" i="37" a="1"/>
  <c r="E18" i="37" a="1"/>
  <c r="H18" i="37" a="1"/>
  <c r="F13" i="37" a="1"/>
  <c r="D20" i="37" a="1"/>
  <c r="L14" i="37" a="1"/>
  <c r="S22" i="37" a="1"/>
  <c r="V22" i="37" a="1"/>
  <c r="W14" i="37" a="1"/>
  <c r="H20" i="37" a="1"/>
  <c r="D13" i="37" a="1"/>
  <c r="X23" i="37" a="1"/>
  <c r="Q14" i="37" a="1"/>
  <c r="T18" i="37" a="1"/>
  <c r="R11" i="37" a="1"/>
  <c r="T11" i="37" a="1"/>
  <c r="J16" i="37" a="1"/>
  <c r="G16" i="37" a="1"/>
  <c r="Y16" i="37" a="1"/>
  <c r="Y15" i="37" a="1"/>
  <c r="W15" i="37" a="1"/>
  <c r="R15" i="37" a="1"/>
  <c r="H22" i="37" a="1"/>
  <c r="E20" i="37" a="1"/>
  <c r="M12" i="37" a="1"/>
  <c r="M13" i="37" a="1"/>
  <c r="E22" i="37" a="1"/>
  <c r="F22" i="37" a="1"/>
  <c r="K23" i="37" a="1"/>
  <c r="D23" i="37" a="1"/>
  <c r="J24" i="37" a="1"/>
  <c r="G14" i="37" a="1"/>
  <c r="H13" i="37" a="1"/>
  <c r="Z24" i="37" a="1"/>
  <c r="D24" i="37" a="1"/>
  <c r="W19" i="37" a="1"/>
  <c r="I19" i="37" a="1"/>
  <c r="H12" i="37" a="1"/>
  <c r="R12" i="37" a="1"/>
  <c r="L18" i="37" a="1"/>
  <c r="Q18" i="37" a="1"/>
  <c r="Q17" i="37" a="1"/>
  <c r="Z22" i="37" a="1"/>
  <c r="U13" i="37" a="1"/>
  <c r="X14" i="37" a="1"/>
  <c r="T23" i="37" a="1"/>
  <c r="Q23" i="37" a="1"/>
  <c r="T14" i="37" a="1"/>
  <c r="X18" i="37" a="1"/>
  <c r="Y11" i="37" a="1"/>
  <c r="Z16" i="37" a="1"/>
  <c r="H16" i="37" a="1"/>
  <c r="W16" i="37" a="1"/>
  <c r="T20" i="37" a="1"/>
  <c r="X13" i="37" a="1"/>
  <c r="U20" i="37" a="1"/>
  <c r="Q13" i="37" a="1"/>
  <c r="Y13" i="37" a="1"/>
  <c r="R13" i="37" a="1"/>
  <c r="S15" i="37" a="1"/>
  <c r="K15" i="37" a="1"/>
  <c r="I24" i="37" a="1"/>
  <c r="K19" i="37" a="1"/>
  <c r="G18" i="37" a="1"/>
  <c r="R23" i="37" a="1"/>
  <c r="Q11" i="37" a="1"/>
  <c r="M17" i="37" a="1"/>
  <c r="J22" i="37" a="1"/>
  <c r="L22" i="37" a="1"/>
  <c r="L17" i="37" a="1"/>
  <c r="J23" i="37" a="1"/>
  <c r="D21" i="37" a="1"/>
  <c r="I23" i="37" a="1"/>
  <c r="F18" i="37" a="1"/>
  <c r="M18" i="37" a="1"/>
  <c r="D18" i="37" a="1"/>
  <c r="T12" i="37" a="1"/>
  <c r="M24" i="37" a="1"/>
  <c r="T24" i="37" a="1"/>
  <c r="W24" i="37" a="1"/>
  <c r="M19" i="37" a="1"/>
  <c r="D19" i="37" a="1"/>
  <c r="G13" i="37" a="1"/>
  <c r="K12" i="37" a="1"/>
  <c r="I12" i="37" a="1"/>
  <c r="E21" i="37" a="1"/>
  <c r="W18" i="37" a="1"/>
  <c r="I18" i="37" a="1"/>
  <c r="I20" i="37" a="1"/>
  <c r="U23" i="37" a="1"/>
  <c r="S21" i="37" a="1"/>
  <c r="K11" i="37" a="1"/>
  <c r="Y21" i="37" a="1"/>
  <c r="M16" i="37" a="1"/>
  <c r="T16" i="37" a="1"/>
  <c r="M20" i="37" a="1"/>
  <c r="W13" i="37" a="1"/>
  <c r="K20" i="37" a="1"/>
  <c r="Q15" i="37" a="1"/>
  <c r="X15" i="37" a="1"/>
  <c r="Q22" i="37" a="1"/>
  <c r="Z17" i="37" a="1"/>
  <c r="S18" i="37" a="1"/>
  <c r="S16" i="37" a="1"/>
  <c r="H17" i="37" a="1"/>
  <c r="G22" i="37" a="1"/>
  <c r="V17" i="37" a="1"/>
  <c r="F23" i="37" a="1"/>
  <c r="L23" i="37" a="1"/>
  <c r="G19" i="37" a="1"/>
  <c r="B24" i="37" a="1"/>
  <c r="X24" i="37" a="1"/>
  <c r="K24" i="37" a="1"/>
  <c r="V19" i="37" a="1"/>
  <c r="X19" i="37" a="1"/>
  <c r="X12" i="37" a="1"/>
  <c r="W12" i="37" a="1"/>
  <c r="F11" i="37" a="1"/>
  <c r="F20" i="37" a="1"/>
  <c r="I14" i="37" a="1"/>
  <c r="E14" i="37" a="1"/>
  <c r="F14" i="37" a="1"/>
  <c r="R18" i="37" a="1"/>
  <c r="V13" i="37" a="1"/>
  <c r="R17" i="37" a="1"/>
  <c r="X22" i="37" a="1"/>
  <c r="X17" i="37" a="1"/>
  <c r="G20" i="37" a="1"/>
  <c r="S14" i="37" a="1"/>
  <c r="Y23" i="37" a="1"/>
  <c r="Y14" i="37" a="1"/>
  <c r="U14" i="37" a="1"/>
  <c r="E11" i="37" a="1"/>
  <c r="M11" i="37" a="1"/>
  <c r="U21" i="37" a="1"/>
  <c r="I11" i="37" a="1"/>
  <c r="D11" i="37" a="1"/>
  <c r="E16" i="37" a="1"/>
  <c r="U16" i="37" a="1"/>
  <c r="V20" i="37" a="1"/>
  <c r="Z13" i="37" a="1"/>
  <c r="T13" i="37" a="1"/>
  <c r="I15" i="37" a="1"/>
  <c r="Z15" i="37" a="1"/>
  <c r="G15" i="37" a="1"/>
  <c r="D15" i="37" a="1"/>
  <c r="G12" i="37" a="1"/>
  <c r="F21" i="37" a="1"/>
  <c r="E13" i="37" a="1"/>
  <c r="W23" i="37" a="1"/>
  <c r="V11" i="37" a="1"/>
  <c r="J15" i="37" a="1"/>
  <c r="I17" i="37" a="1"/>
  <c r="G23" i="37" a="1"/>
  <c r="M23" i="37" a="1"/>
  <c r="R24" i="37" a="1"/>
  <c r="E24" i="37" a="1"/>
  <c r="B19" i="37" a="1"/>
  <c r="E19" i="37" a="1"/>
  <c r="T19" i="37" a="1"/>
  <c r="F12" i="37" a="1"/>
  <c r="Y12" i="37" a="1"/>
  <c r="I13" i="37" a="1"/>
  <c r="K13" i="37" a="1"/>
  <c r="J20" i="37" a="1"/>
  <c r="D14" i="37" a="1"/>
  <c r="R22" i="37" a="1"/>
  <c r="T22" i="37" a="1"/>
  <c r="L13" i="37" a="1"/>
  <c r="Y22" i="37" a="1"/>
  <c r="V23" i="37" a="1"/>
  <c r="Y20" i="37" a="1"/>
  <c r="R14" i="37" a="1"/>
  <c r="Z14" i="37" a="1"/>
  <c r="V21" i="37" a="1"/>
  <c r="J21" i="37" a="1"/>
  <c r="Z11" i="37" a="1"/>
  <c r="J11" i="37" a="1"/>
  <c r="R16" i="37" a="1"/>
  <c r="Q16" i="37" a="1"/>
  <c r="B15" i="37" a="1"/>
  <c r="U15" i="37" a="1"/>
  <c r="E15" i="37" a="1"/>
  <c r="V15" i="37" a="1"/>
  <c r="R21" i="37" a="1"/>
  <c r="K16" i="37" a="1"/>
  <c r="K17" i="37" a="1"/>
  <c r="V12" i="37" a="1"/>
  <c r="T21" i="37" a="1"/>
  <c r="S20" i="37" a="1"/>
  <c r="X20" i="37" a="1"/>
  <c r="M15" i="37" a="1"/>
  <c r="D17" i="37" a="1"/>
  <c r="K22" i="37" a="1"/>
  <c r="I22" i="37" a="1"/>
  <c r="F17" i="37" a="1"/>
  <c r="S19" i="37" a="1"/>
  <c r="J18" i="37" a="1"/>
  <c r="I21" i="37" a="1"/>
  <c r="G24" i="37" a="1"/>
  <c r="Y24" i="37" a="1"/>
  <c r="Q19" i="37" a="1"/>
  <c r="R19" i="37" a="1"/>
  <c r="H19" i="37" a="1"/>
  <c r="S12" i="37" a="1"/>
  <c r="L12" i="37" a="1"/>
  <c r="L21" i="37" a="1"/>
  <c r="H21" i="37" a="1"/>
  <c r="K21" i="37" a="1"/>
  <c r="S17" i="37" a="1"/>
  <c r="W17" i="37" a="1"/>
  <c r="U22" i="37" a="1"/>
  <c r="Z23" i="37" a="1"/>
  <c r="V18" i="37" a="1"/>
  <c r="W21" i="37" a="1"/>
  <c r="Z21" i="37" a="1"/>
  <c r="L11" i="37" a="1"/>
  <c r="L16" i="37" a="1"/>
  <c r="X16" i="37" a="1"/>
  <c r="V16" i="37" a="1"/>
  <c r="W20" i="37" a="1"/>
  <c r="S13" i="37" a="1"/>
  <c r="U24" i="37" a="1"/>
  <c r="J19" i="37" a="1"/>
  <c r="U18" i="37" a="1"/>
  <c r="Y17" i="37" a="1"/>
  <c r="Z20" i="37" a="1"/>
  <c r="K206" i="50" a="1"/>
  <c r="K209" i="50" s="1" a="1"/>
  <c r="M206" i="50" a="1"/>
  <c r="M209" i="50" s="1" a="1"/>
  <c r="B10" i="37" a="1"/>
  <c r="I10" i="37" a="1"/>
  <c r="F10" i="37" a="1"/>
  <c r="U10" i="37" a="1"/>
  <c r="V10" i="37" a="1"/>
  <c r="Z10" i="37" a="1"/>
  <c r="W10" i="37" a="1"/>
  <c r="D10" i="37" a="1"/>
  <c r="Q10" i="37" a="1"/>
  <c r="H10" i="37" a="1"/>
  <c r="M10" i="37" a="1"/>
  <c r="K10" i="37" a="1"/>
  <c r="L10" i="37" a="1"/>
  <c r="R10" i="37" a="1"/>
  <c r="J10" i="37" a="1"/>
  <c r="Y10" i="37" a="1"/>
  <c r="G10" i="37" a="1"/>
  <c r="T10" i="37" a="1"/>
  <c r="S10" i="37" a="1"/>
  <c r="X10" i="37" a="1"/>
  <c r="E10" i="37" a="1"/>
  <c r="AK19" i="37" l="1"/>
  <c r="AK16" i="37"/>
  <c r="AK13" i="37"/>
  <c r="AK17" i="37"/>
  <c r="AK20" i="37"/>
  <c r="AK24" i="37"/>
  <c r="AK14" i="37"/>
  <c r="AK22" i="37"/>
  <c r="AK15" i="37"/>
  <c r="AK18" i="37"/>
  <c r="AK11" i="37"/>
  <c r="AK21" i="37"/>
  <c r="AK23" i="37"/>
  <c r="AK12" i="37"/>
  <c r="AK197" i="37"/>
  <c r="AK81" i="37"/>
  <c r="AK29" i="37"/>
  <c r="AK64" i="37"/>
  <c r="AK52" i="37"/>
  <c r="AK177" i="37"/>
  <c r="AK160" i="37"/>
  <c r="AK227" i="37"/>
  <c r="AK48" i="37"/>
  <c r="AK207" i="37"/>
  <c r="AK211" i="37"/>
  <c r="AK117" i="37"/>
  <c r="AK38" i="37"/>
  <c r="AK63" i="37"/>
  <c r="AK240" i="37"/>
  <c r="AK158" i="37"/>
  <c r="AK168" i="37"/>
  <c r="AK245" i="37"/>
  <c r="AK92" i="37"/>
  <c r="AK218" i="37"/>
  <c r="AK32" i="37"/>
  <c r="AK159" i="37"/>
  <c r="AK187" i="37"/>
  <c r="AK220" i="37"/>
  <c r="AK114" i="37"/>
  <c r="AK101" i="37"/>
  <c r="AK126" i="37"/>
  <c r="AK30" i="37"/>
  <c r="AK131" i="37"/>
  <c r="AK217" i="37"/>
  <c r="AK170" i="37"/>
  <c r="AK202" i="37"/>
  <c r="AK105" i="37"/>
  <c r="AK120" i="37"/>
  <c r="AK226" i="37"/>
  <c r="AK206" i="37"/>
  <c r="AK161" i="37"/>
  <c r="AK156" i="37"/>
  <c r="AK198" i="37"/>
  <c r="AK56" i="37"/>
  <c r="AK121" i="37"/>
  <c r="AK103" i="37"/>
  <c r="AK72" i="37"/>
  <c r="AK39" i="37"/>
  <c r="AK193" i="37"/>
  <c r="AK242" i="37"/>
  <c r="AK188" i="37"/>
  <c r="AK143" i="37"/>
  <c r="AK219" i="37"/>
  <c r="AK98" i="37"/>
  <c r="AK123" i="37"/>
  <c r="AK78" i="37"/>
  <c r="AK26" i="37"/>
  <c r="AK74" i="37"/>
  <c r="AK244" i="37"/>
  <c r="AK181" i="37"/>
  <c r="AK83" i="37"/>
  <c r="AK154" i="37"/>
  <c r="AK179" i="37"/>
  <c r="AK204" i="37"/>
  <c r="AK85" i="37"/>
  <c r="AK55" i="37"/>
  <c r="AK139" i="37"/>
  <c r="AK239" i="37"/>
  <c r="AK112" i="37"/>
  <c r="AK236" i="37"/>
  <c r="AK35" i="37"/>
  <c r="AK60" i="37"/>
  <c r="AK216" i="37"/>
  <c r="AK201" i="37"/>
  <c r="AK215" i="37"/>
  <c r="AK95" i="37"/>
  <c r="AK208" i="37"/>
  <c r="AK34" i="37"/>
  <c r="AK200" i="37"/>
  <c r="AK144" i="37"/>
  <c r="AK234" i="37"/>
  <c r="AK189" i="37"/>
  <c r="AK146" i="37"/>
  <c r="AK184" i="37"/>
  <c r="AK108" i="37"/>
  <c r="AK45" i="37"/>
  <c r="AK141" i="37"/>
  <c r="AK43" i="37"/>
  <c r="AK232" i="37"/>
  <c r="AK36" i="37"/>
  <c r="AK106" i="37"/>
  <c r="AK54" i="37"/>
  <c r="AK210" i="37"/>
  <c r="AK229" i="37"/>
  <c r="AK195" i="37"/>
  <c r="AK137" i="37"/>
  <c r="AK157" i="37"/>
  <c r="AK182" i="37"/>
  <c r="AK130" i="37"/>
  <c r="AK228" i="37"/>
  <c r="AK76" i="37"/>
  <c r="AK176" i="37"/>
  <c r="AK233" i="37"/>
  <c r="AK104" i="37"/>
  <c r="AK27" i="37"/>
  <c r="AK238" i="37"/>
  <c r="AK96" i="37"/>
  <c r="AK100" i="37"/>
  <c r="AK166" i="37"/>
  <c r="AK88" i="37"/>
  <c r="AK28" i="37"/>
  <c r="AK135" i="37"/>
  <c r="AK149" i="37"/>
  <c r="AK224" i="37"/>
  <c r="AK119" i="37"/>
  <c r="AK49" i="37"/>
  <c r="AK86" i="37"/>
  <c r="AK235" i="37"/>
  <c r="AK79" i="37"/>
  <c r="AK125" i="37"/>
  <c r="AK175" i="37"/>
  <c r="AK148" i="37"/>
  <c r="AK194" i="37"/>
  <c r="AK40" i="37"/>
  <c r="AK169" i="37"/>
  <c r="AK186" i="37"/>
  <c r="AK107" i="37"/>
  <c r="AK44" i="37"/>
  <c r="AK214" i="37"/>
  <c r="AK42" i="37"/>
  <c r="AK67" i="37"/>
  <c r="AK209" i="37"/>
  <c r="AK70" i="37"/>
  <c r="AK68" i="37"/>
  <c r="AK58" i="37"/>
  <c r="AK94" i="37"/>
  <c r="AK246" i="37"/>
  <c r="AK138" i="37"/>
  <c r="AK173" i="37"/>
  <c r="AK171" i="37"/>
  <c r="AK113" i="37"/>
  <c r="AK99" i="37"/>
  <c r="AK183" i="37"/>
  <c r="AK145" i="37"/>
  <c r="AK118" i="37"/>
  <c r="AK66" i="37"/>
  <c r="AK213" i="37"/>
  <c r="AK116" i="37"/>
  <c r="AK53" i="37"/>
  <c r="AK65" i="37"/>
  <c r="AK221" i="37"/>
  <c r="AK155" i="37"/>
  <c r="AK174" i="37"/>
  <c r="AK199" i="37"/>
  <c r="AK91" i="37"/>
  <c r="AK172" i="37"/>
  <c r="AK109" i="37"/>
  <c r="AK134" i="37"/>
  <c r="AK150" i="37"/>
  <c r="AK243" i="37"/>
  <c r="AK69" i="37"/>
  <c r="AK180" i="37"/>
  <c r="AK212" i="37"/>
  <c r="AK89" i="37"/>
  <c r="AK152" i="37"/>
  <c r="AK237" i="37"/>
  <c r="AK185" i="37"/>
  <c r="AK205" i="37"/>
  <c r="AK165" i="37"/>
  <c r="AK124" i="37"/>
  <c r="AK31" i="37"/>
  <c r="AK93" i="37"/>
  <c r="AK41" i="37"/>
  <c r="AK84" i="37"/>
  <c r="AK231" i="37"/>
  <c r="AK46" i="37"/>
  <c r="AK71" i="37"/>
  <c r="AK73" i="37"/>
  <c r="AK162" i="37"/>
  <c r="AK136" i="37"/>
  <c r="AK97" i="37"/>
  <c r="AK122" i="37"/>
  <c r="AK147" i="37"/>
  <c r="AK102" i="37"/>
  <c r="AK127" i="37"/>
  <c r="AK57" i="37"/>
  <c r="AK167" i="37"/>
  <c r="AK191" i="37"/>
  <c r="AK87" i="37"/>
  <c r="AK33" i="37"/>
  <c r="AK142" i="37"/>
  <c r="AK37" i="37"/>
  <c r="AK230" i="37"/>
  <c r="AK80" i="37"/>
  <c r="AK203" i="37"/>
  <c r="AK223" i="37"/>
  <c r="AK190" i="37"/>
  <c r="AK61" i="37"/>
  <c r="AK47" i="37"/>
  <c r="AK111" i="37"/>
  <c r="AK59" i="37"/>
  <c r="AK128" i="37"/>
  <c r="AK163" i="37"/>
  <c r="AK192" i="37"/>
  <c r="AK241" i="37"/>
  <c r="AK129" i="37"/>
  <c r="AK110" i="37"/>
  <c r="AK90" i="37"/>
  <c r="AK115" i="37"/>
  <c r="AK140" i="37"/>
  <c r="AK164" i="37"/>
  <c r="AK25" i="37"/>
  <c r="AK50" i="37"/>
  <c r="AK75" i="37"/>
  <c r="AK222" i="37"/>
  <c r="AK132" i="37"/>
  <c r="AK77" i="37"/>
  <c r="AK51" i="37"/>
  <c r="AK82" i="37"/>
  <c r="AK225" i="37"/>
  <c r="AK153" i="37"/>
  <c r="AK178" i="37"/>
  <c r="AK133" i="37"/>
  <c r="AK62" i="37"/>
  <c r="AK151" i="37"/>
  <c r="AK196" i="37"/>
  <c r="AK10" i="37"/>
  <c r="AN10" i="37" a="1"/>
  <c r="AO10" i="37" a="1"/>
  <c r="AT10" i="37" a="1"/>
  <c r="AM10" i="37" a="1"/>
  <c r="AQ10" i="37" a="1"/>
  <c r="AU10" i="37" a="1"/>
  <c r="AS10" i="37" a="1"/>
  <c r="AL10" i="37" a="1"/>
  <c r="AP10" i="37" a="1"/>
  <c r="AR10" i="37" a="1"/>
  <c r="AJ10" i="37" l="1" a="1"/>
  <c r="AI10" i="37" a="1"/>
  <c r="AN147" i="37"/>
  <c r="AN59" i="37"/>
  <c r="AN239" i="37"/>
  <c r="AN178" i="37"/>
  <c r="AN56" i="37"/>
  <c r="AN139" i="37"/>
  <c r="AN120" i="37"/>
  <c r="AN82" i="37"/>
  <c r="AN40" i="37"/>
  <c r="AN47" i="37"/>
  <c r="AN79" i="37"/>
  <c r="AN174" i="37"/>
  <c r="AN140" i="37"/>
  <c r="AN106" i="37"/>
  <c r="AN31" i="37"/>
  <c r="AN229" i="37"/>
  <c r="AN21" i="37"/>
  <c r="AN102" i="37"/>
  <c r="AN93" i="37"/>
  <c r="AN150" i="37"/>
  <c r="AN97" i="37"/>
  <c r="AN110" i="37"/>
  <c r="AN76" i="37"/>
  <c r="AN42" i="37"/>
  <c r="AN206" i="37"/>
  <c r="AN172" i="37"/>
  <c r="AN138" i="37"/>
  <c r="AN195" i="37"/>
  <c r="AN160" i="37"/>
  <c r="AN84" i="37"/>
  <c r="AN116" i="37"/>
  <c r="AN151" i="37"/>
  <c r="AN187" i="37"/>
  <c r="AN78" i="37"/>
  <c r="AN177" i="37"/>
  <c r="AN104" i="37"/>
  <c r="AN29" i="37"/>
  <c r="AN14" i="37"/>
  <c r="AN204" i="37"/>
  <c r="AN123" i="37"/>
  <c r="AN55" i="37"/>
  <c r="AN168" i="37"/>
  <c r="AN148" i="37"/>
  <c r="AN63" i="37"/>
  <c r="AN49" i="37"/>
  <c r="AN64" i="37"/>
  <c r="AN68" i="37"/>
  <c r="AN125" i="37"/>
  <c r="AN211" i="37"/>
  <c r="AN135" i="37"/>
  <c r="AN81" i="37"/>
  <c r="AN61" i="37"/>
  <c r="AN91" i="37"/>
  <c r="AN152" i="37"/>
  <c r="AN141" i="37"/>
  <c r="AN233" i="37"/>
  <c r="AN157" i="37"/>
  <c r="AN112" i="37"/>
  <c r="AN159" i="37"/>
  <c r="AN235" i="37"/>
  <c r="AN179" i="37"/>
  <c r="AN234" i="37"/>
  <c r="AN219" i="37"/>
  <c r="AN217" i="37"/>
  <c r="AN170" i="37"/>
  <c r="AN98" i="37"/>
  <c r="AN226" i="37"/>
  <c r="AN27" i="37"/>
  <c r="AN238" i="37"/>
  <c r="AN225" i="37"/>
  <c r="AN237" i="37"/>
  <c r="AN241" i="37"/>
  <c r="AN19" i="37"/>
  <c r="AN212" i="37"/>
  <c r="AN176" i="37"/>
  <c r="AN214" i="37"/>
  <c r="AN243" i="37"/>
  <c r="AN129" i="37"/>
  <c r="AN10" i="37"/>
  <c r="AN149" i="37"/>
  <c r="AN88" i="37"/>
  <c r="AN131" i="37"/>
  <c r="AN242" i="37"/>
  <c r="AN183" i="37"/>
  <c r="AN144" i="37"/>
  <c r="AN100" i="37"/>
  <c r="AN15" i="37"/>
  <c r="AN94" i="37"/>
  <c r="AN207" i="37"/>
  <c r="AN20" i="37"/>
  <c r="AN111" i="37"/>
  <c r="AN77" i="37"/>
  <c r="AN194" i="37"/>
  <c r="AN52" i="37"/>
  <c r="AN222" i="37"/>
  <c r="AN228" i="37"/>
  <c r="AN171" i="37"/>
  <c r="AN33" i="37"/>
  <c r="AN165" i="37"/>
  <c r="AN83" i="37"/>
  <c r="AN186" i="37"/>
  <c r="AN115" i="37"/>
  <c r="AN199" i="37"/>
  <c r="AN41" i="37"/>
  <c r="AN240" i="37"/>
  <c r="AN26" i="37"/>
  <c r="AN66" i="37"/>
  <c r="AN32" i="37"/>
  <c r="AN245" i="37"/>
  <c r="AN18" i="37"/>
  <c r="AN103" i="37"/>
  <c r="AN208" i="37"/>
  <c r="AN124" i="37"/>
  <c r="AN70" i="37"/>
  <c r="AN143" i="37"/>
  <c r="AN180" i="37"/>
  <c r="AN48" i="37"/>
  <c r="AN118" i="37"/>
  <c r="AN95" i="37"/>
  <c r="AN65" i="37"/>
  <c r="AN173" i="37"/>
  <c r="AN210" i="37"/>
  <c r="AN184" i="37"/>
  <c r="AN230" i="37"/>
  <c r="AN28" i="37"/>
  <c r="AN86" i="37"/>
  <c r="AN182" i="37"/>
  <c r="AN128" i="37"/>
  <c r="AN71" i="37"/>
  <c r="AN154" i="37"/>
  <c r="AN72" i="37"/>
  <c r="AN24" i="37"/>
  <c r="AN189" i="37"/>
  <c r="AN155" i="37"/>
  <c r="AN43" i="37"/>
  <c r="AN231" i="37"/>
  <c r="AN58" i="37"/>
  <c r="AN232" i="37"/>
  <c r="AN50" i="37"/>
  <c r="AN185" i="37"/>
  <c r="AN37" i="37"/>
  <c r="AN161" i="37"/>
  <c r="AN38" i="37"/>
  <c r="AN25" i="37"/>
  <c r="AN236" i="37"/>
  <c r="AN202" i="37"/>
  <c r="AN132" i="37"/>
  <c r="AN13" i="37"/>
  <c r="AN181" i="37"/>
  <c r="AN218" i="37"/>
  <c r="AN209" i="37"/>
  <c r="AN244" i="37"/>
  <c r="AN34" i="37"/>
  <c r="AN201" i="37"/>
  <c r="AN62" i="37"/>
  <c r="AN99" i="37"/>
  <c r="AN54" i="37"/>
  <c r="AN145" i="37"/>
  <c r="AN69" i="37"/>
  <c r="AN169" i="37"/>
  <c r="AN90" i="37"/>
  <c r="AN96" i="37"/>
  <c r="AN36" i="37"/>
  <c r="AN137" i="37"/>
  <c r="AN126" i="37"/>
  <c r="AN163" i="37"/>
  <c r="AN57" i="37"/>
  <c r="AN101" i="37"/>
  <c r="AN130" i="37"/>
  <c r="AN119" i="37"/>
  <c r="AN156" i="37"/>
  <c r="AN223" i="37"/>
  <c r="AN213" i="37"/>
  <c r="AN11" i="37"/>
  <c r="AN191" i="37"/>
  <c r="AN23" i="37"/>
  <c r="AN134" i="37"/>
  <c r="AN192" i="37"/>
  <c r="AN87" i="37"/>
  <c r="AN193" i="37"/>
  <c r="AN197" i="37"/>
  <c r="AN198" i="37"/>
  <c r="AN39" i="37"/>
  <c r="AN51" i="37"/>
  <c r="AN153" i="37"/>
  <c r="AN45" i="37"/>
  <c r="AN215" i="37"/>
  <c r="AN205" i="37"/>
  <c r="AN220" i="37"/>
  <c r="AN117" i="37"/>
  <c r="AN166" i="37"/>
  <c r="AN158" i="37"/>
  <c r="AN113" i="37"/>
  <c r="AN105" i="37"/>
  <c r="AN109" i="37"/>
  <c r="AN30" i="37"/>
  <c r="AN190" i="37"/>
  <c r="AN122" i="37"/>
  <c r="AN80" i="37"/>
  <c r="AN196" i="37"/>
  <c r="AN188" i="37"/>
  <c r="AN73" i="37"/>
  <c r="AN203" i="37"/>
  <c r="AN53" i="37"/>
  <c r="AN224" i="37"/>
  <c r="AN92" i="37"/>
  <c r="AN164" i="37"/>
  <c r="AN22" i="37"/>
  <c r="AN133" i="37"/>
  <c r="AN121" i="37"/>
  <c r="AN46" i="37"/>
  <c r="AN12" i="37"/>
  <c r="AN200" i="37"/>
  <c r="AN142" i="37"/>
  <c r="AN108" i="37"/>
  <c r="AN74" i="37"/>
  <c r="AN35" i="37"/>
  <c r="AN246" i="37"/>
  <c r="AN75" i="37"/>
  <c r="AN16" i="37"/>
  <c r="AN85" i="37"/>
  <c r="AN221" i="37"/>
  <c r="AN216" i="37"/>
  <c r="AN44" i="37"/>
  <c r="AN114" i="37"/>
  <c r="AN17" i="37"/>
  <c r="AN60" i="37"/>
  <c r="AN107" i="37"/>
  <c r="AN89" i="37"/>
  <c r="AN146" i="37"/>
  <c r="AN136" i="37"/>
  <c r="AN67" i="37"/>
  <c r="AN167" i="37"/>
  <c r="AN227" i="37"/>
  <c r="AN175" i="37"/>
  <c r="AN162" i="37"/>
  <c r="AN127" i="37"/>
  <c r="AO12" i="37"/>
  <c r="AO11" i="37"/>
  <c r="AO235" i="37"/>
  <c r="AO100" i="37"/>
  <c r="AO65" i="37"/>
  <c r="AO176" i="37"/>
  <c r="AO91" i="37"/>
  <c r="AO141" i="37"/>
  <c r="AO134" i="37"/>
  <c r="AO107" i="37"/>
  <c r="AO237" i="37"/>
  <c r="AO79" i="37"/>
  <c r="AO122" i="37"/>
  <c r="AO17" i="37"/>
  <c r="AO170" i="37"/>
  <c r="AO240" i="37"/>
  <c r="AO183" i="37"/>
  <c r="AO241" i="37"/>
  <c r="AO203" i="37"/>
  <c r="AO164" i="37"/>
  <c r="AO125" i="37"/>
  <c r="AO185" i="37"/>
  <c r="AO45" i="37"/>
  <c r="AO150" i="37"/>
  <c r="AO201" i="37"/>
  <c r="AO33" i="37"/>
  <c r="AO81" i="37"/>
  <c r="AO244" i="37"/>
  <c r="AO42" i="37"/>
  <c r="AO166" i="37"/>
  <c r="AO142" i="37"/>
  <c r="AO158" i="37"/>
  <c r="AO40" i="37"/>
  <c r="AO202" i="37"/>
  <c r="AO230" i="37"/>
  <c r="AO50" i="37"/>
  <c r="AO223" i="37"/>
  <c r="AO218" i="37"/>
  <c r="AO71" i="37"/>
  <c r="AO28" i="37"/>
  <c r="AO145" i="37"/>
  <c r="AO245" i="37"/>
  <c r="AO47" i="37"/>
  <c r="AO106" i="37"/>
  <c r="AO36" i="37"/>
  <c r="AO182" i="37"/>
  <c r="AO173" i="37"/>
  <c r="AO194" i="37"/>
  <c r="AO132" i="37"/>
  <c r="AO229" i="37"/>
  <c r="AO138" i="37"/>
  <c r="AO86" i="37"/>
  <c r="AO178" i="37"/>
  <c r="AO103" i="37"/>
  <c r="AO211" i="37"/>
  <c r="AO214" i="37"/>
  <c r="AO115" i="37"/>
  <c r="AO21" i="37"/>
  <c r="AO199" i="37"/>
  <c r="AO10" i="37"/>
  <c r="AO18" i="37"/>
  <c r="AO148" i="37"/>
  <c r="AO90" i="37"/>
  <c r="AO124" i="37"/>
  <c r="AO144" i="37"/>
  <c r="AO78" i="37"/>
  <c r="AO242" i="37"/>
  <c r="AO159" i="37"/>
  <c r="AO177" i="37"/>
  <c r="AO206" i="37"/>
  <c r="AO147" i="37"/>
  <c r="AO39" i="37"/>
  <c r="AO92" i="37"/>
  <c r="AO246" i="37"/>
  <c r="AO189" i="37"/>
  <c r="AO104" i="37"/>
  <c r="AO82" i="37"/>
  <c r="AO231" i="37"/>
  <c r="AO161" i="37"/>
  <c r="AO197" i="37"/>
  <c r="AO25" i="37"/>
  <c r="AO126" i="37"/>
  <c r="AO193" i="37"/>
  <c r="AO94" i="37"/>
  <c r="AO169" i="37"/>
  <c r="AO198" i="37"/>
  <c r="AO73" i="37"/>
  <c r="AO129" i="37"/>
  <c r="AO215" i="37"/>
  <c r="AO30" i="37"/>
  <c r="AO236" i="37"/>
  <c r="AO19" i="37"/>
  <c r="AO143" i="37"/>
  <c r="AO192" i="37"/>
  <c r="AO34" i="37"/>
  <c r="AO111" i="37"/>
  <c r="AO51" i="37"/>
  <c r="AO77" i="37"/>
  <c r="AO98" i="37"/>
  <c r="AO14" i="37"/>
  <c r="AO187" i="37"/>
  <c r="AO149" i="37"/>
  <c r="AO137" i="37"/>
  <c r="AO186" i="37"/>
  <c r="AO102" i="37"/>
  <c r="AO54" i="37"/>
  <c r="AO64" i="37"/>
  <c r="AO72" i="37"/>
  <c r="AO31" i="37"/>
  <c r="AO109" i="37"/>
  <c r="AO168" i="37"/>
  <c r="AO89" i="37"/>
  <c r="AO48" i="37"/>
  <c r="AO139" i="37"/>
  <c r="AO217" i="37"/>
  <c r="AO213" i="37"/>
  <c r="AO234" i="37"/>
  <c r="AO180" i="37"/>
  <c r="AO233" i="37"/>
  <c r="AO165" i="37"/>
  <c r="AO200" i="37"/>
  <c r="AO53" i="37"/>
  <c r="AO114" i="37"/>
  <c r="AO224" i="37"/>
  <c r="AO22" i="37"/>
  <c r="AO68" i="37"/>
  <c r="AO175" i="37"/>
  <c r="AO131" i="37"/>
  <c r="AO87" i="37"/>
  <c r="AO67" i="37"/>
  <c r="AO66" i="37"/>
  <c r="AO85" i="37"/>
  <c r="AO105" i="37"/>
  <c r="AO52" i="37"/>
  <c r="AO209" i="37"/>
  <c r="AO69" i="37"/>
  <c r="AO121" i="37"/>
  <c r="AO112" i="37"/>
  <c r="AO196" i="37"/>
  <c r="AO179" i="37"/>
  <c r="AO27" i="37"/>
  <c r="AO37" i="37"/>
  <c r="AO153" i="37"/>
  <c r="AO57" i="37"/>
  <c r="AO119" i="37"/>
  <c r="AO26" i="37"/>
  <c r="AO167" i="37"/>
  <c r="AO61" i="37"/>
  <c r="AO152" i="37"/>
  <c r="AO110" i="37"/>
  <c r="AO76" i="37"/>
  <c r="AO70" i="37"/>
  <c r="AO227" i="37"/>
  <c r="AO49" i="37"/>
  <c r="AO128" i="37"/>
  <c r="AO120" i="37"/>
  <c r="AO151" i="37"/>
  <c r="AO226" i="37"/>
  <c r="AO101" i="37"/>
  <c r="AO75" i="37"/>
  <c r="AO123" i="37"/>
  <c r="AO23" i="37"/>
  <c r="AO156" i="37"/>
  <c r="AO24" i="37"/>
  <c r="AO221" i="37"/>
  <c r="AO162" i="37"/>
  <c r="AO96" i="37"/>
  <c r="AO146" i="37"/>
  <c r="AO222" i="37"/>
  <c r="AO32" i="37"/>
  <c r="AO55" i="37"/>
  <c r="AO97" i="37"/>
  <c r="AO13" i="37"/>
  <c r="AO43" i="37"/>
  <c r="AO163" i="37"/>
  <c r="AO190" i="37"/>
  <c r="AO84" i="37"/>
  <c r="AO191" i="37"/>
  <c r="AO157" i="37"/>
  <c r="AO243" i="37"/>
  <c r="AO113" i="37"/>
  <c r="AO80" i="37"/>
  <c r="AO135" i="37"/>
  <c r="AO184" i="37"/>
  <c r="AO188" i="37"/>
  <c r="AO35" i="37"/>
  <c r="AO212" i="37"/>
  <c r="AO20" i="37"/>
  <c r="AO207" i="37"/>
  <c r="AO225" i="37"/>
  <c r="AO118" i="37"/>
  <c r="AO210" i="37"/>
  <c r="AO174" i="37"/>
  <c r="AO130" i="37"/>
  <c r="AO60" i="37"/>
  <c r="AO116" i="37"/>
  <c r="AO181" i="37"/>
  <c r="AO195" i="37"/>
  <c r="AO38" i="37"/>
  <c r="AO62" i="37"/>
  <c r="AO15" i="37"/>
  <c r="AO172" i="37"/>
  <c r="AO83" i="37"/>
  <c r="AO205" i="37"/>
  <c r="AO99" i="37"/>
  <c r="AO93" i="37"/>
  <c r="AO44" i="37"/>
  <c r="AO232" i="37"/>
  <c r="AO133" i="37"/>
  <c r="AO216" i="37"/>
  <c r="AO29" i="37"/>
  <c r="AO108" i="37"/>
  <c r="AO95" i="37"/>
  <c r="AO140" i="37"/>
  <c r="AO58" i="37"/>
  <c r="AO228" i="37"/>
  <c r="AO41" i="37"/>
  <c r="AO154" i="37"/>
  <c r="AO136" i="37"/>
  <c r="AO127" i="37"/>
  <c r="AO59" i="37"/>
  <c r="AO74" i="37"/>
  <c r="AO46" i="37"/>
  <c r="AO155" i="37"/>
  <c r="AO160" i="37"/>
  <c r="AO204" i="37"/>
  <c r="AO16" i="37"/>
  <c r="AO117" i="37"/>
  <c r="AO63" i="37"/>
  <c r="AO208" i="37"/>
  <c r="AO219" i="37"/>
  <c r="AO238" i="37"/>
  <c r="AO88" i="37"/>
  <c r="AO220" i="37"/>
  <c r="AO171" i="37"/>
  <c r="AO56" i="37"/>
  <c r="AO239" i="37"/>
  <c r="AT57" i="37"/>
  <c r="AT206" i="37"/>
  <c r="AT213" i="37"/>
  <c r="AT120" i="37"/>
  <c r="AT166" i="37"/>
  <c r="AT240" i="37"/>
  <c r="AT167" i="37"/>
  <c r="AT178" i="37"/>
  <c r="AT48" i="37"/>
  <c r="AT62" i="37"/>
  <c r="AT128" i="37"/>
  <c r="AT241" i="37"/>
  <c r="AT63" i="37"/>
  <c r="AT67" i="37"/>
  <c r="AT104" i="37"/>
  <c r="AT82" i="37"/>
  <c r="AT212" i="37"/>
  <c r="AT40" i="37"/>
  <c r="AT88" i="37"/>
  <c r="AT186" i="37"/>
  <c r="AT180" i="37"/>
  <c r="AT214" i="37"/>
  <c r="AT26" i="37"/>
  <c r="AT194" i="37"/>
  <c r="AT41" i="37"/>
  <c r="AT51" i="37"/>
  <c r="AT216" i="37"/>
  <c r="AT61" i="37"/>
  <c r="AT13" i="37"/>
  <c r="AT98" i="37"/>
  <c r="AT19" i="37"/>
  <c r="AT126" i="37"/>
  <c r="AT152" i="37"/>
  <c r="AT80" i="37"/>
  <c r="AT139" i="37"/>
  <c r="AT155" i="37"/>
  <c r="AT246" i="37"/>
  <c r="AT149" i="37"/>
  <c r="AT242" i="37"/>
  <c r="AT33" i="37"/>
  <c r="AT15" i="37"/>
  <c r="AT122" i="37"/>
  <c r="AT193" i="37"/>
  <c r="AT35" i="37"/>
  <c r="AT111" i="37"/>
  <c r="AT177" i="37"/>
  <c r="AT53" i="37"/>
  <c r="AT79" i="37"/>
  <c r="AT228" i="37"/>
  <c r="AT17" i="37"/>
  <c r="AT220" i="37"/>
  <c r="AT156" i="37"/>
  <c r="AT183" i="37"/>
  <c r="AT181" i="37"/>
  <c r="AT239" i="37"/>
  <c r="AT102" i="37"/>
  <c r="AT91" i="37"/>
  <c r="AT38" i="37"/>
  <c r="AT148" i="37"/>
  <c r="AT65" i="37"/>
  <c r="AT112" i="37"/>
  <c r="AT97" i="37"/>
  <c r="AT162" i="37"/>
  <c r="AT245" i="37"/>
  <c r="AT18" i="37"/>
  <c r="AT218" i="37"/>
  <c r="AT96" i="37"/>
  <c r="AT184" i="37"/>
  <c r="AT45" i="37"/>
  <c r="AT157" i="37"/>
  <c r="AT134" i="37"/>
  <c r="AT55" i="37"/>
  <c r="AT163" i="37"/>
  <c r="AT158" i="37"/>
  <c r="AT205" i="37"/>
  <c r="AT147" i="37"/>
  <c r="AT58" i="37"/>
  <c r="AT170" i="37"/>
  <c r="AT20" i="37"/>
  <c r="AT60" i="37"/>
  <c r="AT195" i="37"/>
  <c r="AT188" i="37"/>
  <c r="AT244" i="37"/>
  <c r="AT129" i="37"/>
  <c r="AT176" i="37"/>
  <c r="AT150" i="37"/>
  <c r="AT100" i="37"/>
  <c r="AT71" i="37"/>
  <c r="AT117" i="37"/>
  <c r="AT72" i="37"/>
  <c r="AT182" i="37"/>
  <c r="AT154" i="37"/>
  <c r="AT133" i="37"/>
  <c r="AT78" i="37"/>
  <c r="AT130" i="37"/>
  <c r="AT12" i="37"/>
  <c r="AT113" i="37"/>
  <c r="AT105" i="37"/>
  <c r="AT187" i="37"/>
  <c r="AT109" i="37"/>
  <c r="AT75" i="37"/>
  <c r="AT235" i="37"/>
  <c r="AT83" i="37"/>
  <c r="AT140" i="37"/>
  <c r="AT217" i="37"/>
  <c r="AT54" i="37"/>
  <c r="AT47" i="37"/>
  <c r="AT168" i="37"/>
  <c r="AT146" i="37"/>
  <c r="AT86" i="37"/>
  <c r="AT203" i="37"/>
  <c r="AT226" i="37"/>
  <c r="AT243" i="37"/>
  <c r="AT85" i="37"/>
  <c r="AT21" i="37"/>
  <c r="AT32" i="37"/>
  <c r="AT101" i="37"/>
  <c r="AT27" i="37"/>
  <c r="AT232" i="37"/>
  <c r="AT124" i="37"/>
  <c r="AT121" i="37"/>
  <c r="AT204" i="37"/>
  <c r="AT11" i="37"/>
  <c r="AT175" i="37"/>
  <c r="AT223" i="37"/>
  <c r="AT118" i="37"/>
  <c r="AT138" i="37"/>
  <c r="AT42" i="37"/>
  <c r="AT196" i="37"/>
  <c r="AT160" i="37"/>
  <c r="AT131" i="37"/>
  <c r="AT106" i="37"/>
  <c r="AT197" i="37"/>
  <c r="AT107" i="37"/>
  <c r="AT14" i="37"/>
  <c r="AT202" i="37"/>
  <c r="AT135" i="37"/>
  <c r="AT227" i="37"/>
  <c r="AT81" i="37"/>
  <c r="AT28" i="37"/>
  <c r="AT209" i="37"/>
  <c r="AT108" i="37"/>
  <c r="AT201" i="37"/>
  <c r="AT87" i="37"/>
  <c r="AT229" i="37"/>
  <c r="AT43" i="37"/>
  <c r="AT22" i="37"/>
  <c r="AT10" i="37"/>
  <c r="AT144" i="37"/>
  <c r="AT116" i="37"/>
  <c r="AT198" i="37"/>
  <c r="AT115" i="37"/>
  <c r="AT199" i="37"/>
  <c r="AT159" i="37"/>
  <c r="AT29" i="37"/>
  <c r="AT208" i="37"/>
  <c r="AT49" i="37"/>
  <c r="AT31" i="37"/>
  <c r="AT89" i="37"/>
  <c r="AT169" i="37"/>
  <c r="AT56" i="37"/>
  <c r="AT59" i="37"/>
  <c r="AT238" i="37"/>
  <c r="AT77" i="37"/>
  <c r="AT145" i="37"/>
  <c r="AT172" i="37"/>
  <c r="AT123" i="37"/>
  <c r="AT16" i="37"/>
  <c r="AT36" i="37"/>
  <c r="AT66" i="37"/>
  <c r="AT125" i="37"/>
  <c r="AT219" i="37"/>
  <c r="AT161" i="37"/>
  <c r="AT190" i="37"/>
  <c r="AT151" i="37"/>
  <c r="AT52" i="37"/>
  <c r="AT137" i="37"/>
  <c r="AT236" i="37"/>
  <c r="AT189" i="37"/>
  <c r="AT215" i="37"/>
  <c r="AT207" i="37"/>
  <c r="AT136" i="37"/>
  <c r="AT142" i="37"/>
  <c r="AT165" i="37"/>
  <c r="AT231" i="37"/>
  <c r="AT68" i="37"/>
  <c r="AT224" i="37"/>
  <c r="AT143" i="37"/>
  <c r="AT73" i="37"/>
  <c r="AT95" i="37"/>
  <c r="AT164" i="37"/>
  <c r="AT110" i="37"/>
  <c r="AT179" i="37"/>
  <c r="AT211" i="37"/>
  <c r="AT132" i="37"/>
  <c r="AT24" i="37"/>
  <c r="AT127" i="37"/>
  <c r="AT103" i="37"/>
  <c r="AT233" i="37"/>
  <c r="AT30" i="37"/>
  <c r="AT237" i="37"/>
  <c r="AT64" i="37"/>
  <c r="AT114" i="37"/>
  <c r="AT93" i="37"/>
  <c r="AT200" i="37"/>
  <c r="AT70" i="37"/>
  <c r="AT92" i="37"/>
  <c r="AT222" i="37"/>
  <c r="AT50" i="37"/>
  <c r="AT46" i="37"/>
  <c r="AT141" i="37"/>
  <c r="AT173" i="37"/>
  <c r="AT191" i="37"/>
  <c r="AT76" i="37"/>
  <c r="AT37" i="37"/>
  <c r="AT185" i="37"/>
  <c r="AT119" i="37"/>
  <c r="AT84" i="37"/>
  <c r="AT94" i="37"/>
  <c r="AT234" i="37"/>
  <c r="AT44" i="37"/>
  <c r="AT23" i="37"/>
  <c r="AT90" i="37"/>
  <c r="AT99" i="37"/>
  <c r="AT210" i="37"/>
  <c r="AT153" i="37"/>
  <c r="AT171" i="37"/>
  <c r="AT39" i="37"/>
  <c r="AT74" i="37"/>
  <c r="AT221" i="37"/>
  <c r="AT230" i="37"/>
  <c r="AT225" i="37"/>
  <c r="AT174" i="37"/>
  <c r="AT192" i="37"/>
  <c r="AT34" i="37"/>
  <c r="AT69" i="37"/>
  <c r="AT25" i="37"/>
  <c r="AM101" i="37"/>
  <c r="AM94" i="37"/>
  <c r="AM85" i="37"/>
  <c r="AM171" i="37"/>
  <c r="AM145" i="37"/>
  <c r="AM212" i="37"/>
  <c r="AM211" i="37"/>
  <c r="AM54" i="37"/>
  <c r="AM25" i="37"/>
  <c r="AM202" i="37"/>
  <c r="AM196" i="37"/>
  <c r="AM166" i="37"/>
  <c r="AM198" i="37"/>
  <c r="AM160" i="37"/>
  <c r="AM219" i="37"/>
  <c r="AM144" i="37"/>
  <c r="AM168" i="37"/>
  <c r="AM231" i="37"/>
  <c r="AM162" i="37"/>
  <c r="AM191" i="37"/>
  <c r="AM31" i="37"/>
  <c r="AM49" i="37"/>
  <c r="AM126" i="37"/>
  <c r="AM216" i="37"/>
  <c r="AM207" i="37"/>
  <c r="AM155" i="37"/>
  <c r="AM88" i="37"/>
  <c r="AM220" i="37"/>
  <c r="AM215" i="37"/>
  <c r="AM96" i="37"/>
  <c r="AM111" i="37"/>
  <c r="AM34" i="37"/>
  <c r="AM178" i="37"/>
  <c r="AM115" i="37"/>
  <c r="AM161" i="37"/>
  <c r="AM129" i="37"/>
  <c r="AM79" i="37"/>
  <c r="AM27" i="37"/>
  <c r="AM156" i="37"/>
  <c r="AM209" i="37"/>
  <c r="AM132" i="37"/>
  <c r="AM37" i="37"/>
  <c r="AM192" i="37"/>
  <c r="AM149" i="37"/>
  <c r="AM52" i="37"/>
  <c r="AM123" i="37"/>
  <c r="AM122" i="37"/>
  <c r="AM100" i="37"/>
  <c r="AM229" i="37"/>
  <c r="AM74" i="37"/>
  <c r="AM89" i="37"/>
  <c r="AM81" i="37"/>
  <c r="AM206" i="37"/>
  <c r="AM102" i="37"/>
  <c r="AM68" i="37"/>
  <c r="AM14" i="37"/>
  <c r="AM124" i="37"/>
  <c r="AM15" i="37"/>
  <c r="AM188" i="37"/>
  <c r="AM45" i="37"/>
  <c r="AM12" i="37"/>
  <c r="AM147" i="37"/>
  <c r="AM245" i="37"/>
  <c r="AM217" i="37"/>
  <c r="AM86" i="37"/>
  <c r="AM125" i="37"/>
  <c r="AM208" i="37"/>
  <c r="AM78" i="37"/>
  <c r="AM210" i="37"/>
  <c r="AM70" i="37"/>
  <c r="AM174" i="37"/>
  <c r="AM137" i="37"/>
  <c r="AM84" i="37"/>
  <c r="AM80" i="37"/>
  <c r="AM64" i="37"/>
  <c r="AM165" i="37"/>
  <c r="AM239" i="37"/>
  <c r="AM127" i="37"/>
  <c r="AM237" i="37"/>
  <c r="AM224" i="37"/>
  <c r="AM244" i="37"/>
  <c r="AM60" i="37"/>
  <c r="AM175" i="37"/>
  <c r="AM131" i="37"/>
  <c r="AM117" i="37"/>
  <c r="AM197" i="37"/>
  <c r="AM225" i="37"/>
  <c r="AM23" i="37"/>
  <c r="AM98" i="37"/>
  <c r="AM140" i="37"/>
  <c r="AM226" i="37"/>
  <c r="AM17" i="37"/>
  <c r="AM22" i="37"/>
  <c r="AM176" i="37"/>
  <c r="AM232" i="37"/>
  <c r="AM190" i="37"/>
  <c r="AM150" i="37"/>
  <c r="AM75" i="37"/>
  <c r="AM105" i="37"/>
  <c r="AM182" i="37"/>
  <c r="AM16" i="37"/>
  <c r="AM24" i="37"/>
  <c r="AM184" i="37"/>
  <c r="AM99" i="37"/>
  <c r="AM103" i="37"/>
  <c r="AM13" i="37"/>
  <c r="AM179" i="37"/>
  <c r="AM200" i="37"/>
  <c r="AM10" i="37"/>
  <c r="AM108" i="37"/>
  <c r="AM194" i="37"/>
  <c r="AM51" i="37"/>
  <c r="AM227" i="37"/>
  <c r="AM62" i="37"/>
  <c r="AM221" i="37"/>
  <c r="AM242" i="37"/>
  <c r="AM241" i="37"/>
  <c r="AM222" i="37"/>
  <c r="AM228" i="37"/>
  <c r="AM142" i="37"/>
  <c r="AM73" i="37"/>
  <c r="AM169" i="37"/>
  <c r="AM92" i="37"/>
  <c r="AM106" i="37"/>
  <c r="AM170" i="37"/>
  <c r="AM66" i="37"/>
  <c r="AM167" i="37"/>
  <c r="AM218" i="37"/>
  <c r="AM59" i="37"/>
  <c r="AM104" i="37"/>
  <c r="AM43" i="37"/>
  <c r="AM238" i="37"/>
  <c r="AM180" i="37"/>
  <c r="AM164" i="37"/>
  <c r="AM97" i="37"/>
  <c r="AM119" i="37"/>
  <c r="AM214" i="37"/>
  <c r="AM146" i="37"/>
  <c r="AM152" i="37"/>
  <c r="AM63" i="37"/>
  <c r="AM28" i="37"/>
  <c r="AM72" i="37"/>
  <c r="AM29" i="37"/>
  <c r="AM76" i="37"/>
  <c r="AM159" i="37"/>
  <c r="AM243" i="37"/>
  <c r="AM48" i="37"/>
  <c r="AM148" i="37"/>
  <c r="AM157" i="37"/>
  <c r="AM213" i="37"/>
  <c r="AM201" i="37"/>
  <c r="AM33" i="37"/>
  <c r="AM56" i="37"/>
  <c r="AM153" i="37"/>
  <c r="AM91" i="37"/>
  <c r="AM193" i="37"/>
  <c r="AM40" i="37"/>
  <c r="AM154" i="37"/>
  <c r="AM36" i="37"/>
  <c r="AM44" i="37"/>
  <c r="AM235" i="37"/>
  <c r="AM71" i="37"/>
  <c r="AM26" i="37"/>
  <c r="AM139" i="37"/>
  <c r="AM58" i="37"/>
  <c r="AM95" i="37"/>
  <c r="AM50" i="37"/>
  <c r="AM163" i="37"/>
  <c r="AM177" i="37"/>
  <c r="AM143" i="37"/>
  <c r="AM130" i="37"/>
  <c r="AM173" i="37"/>
  <c r="AM38" i="37"/>
  <c r="AM93" i="37"/>
  <c r="AM151" i="37"/>
  <c r="AM69" i="37"/>
  <c r="AM118" i="37"/>
  <c r="AM185" i="37"/>
  <c r="AM87" i="37"/>
  <c r="AM55" i="37"/>
  <c r="AM128" i="37"/>
  <c r="AM133" i="37"/>
  <c r="AM120" i="37"/>
  <c r="AM138" i="37"/>
  <c r="AM121" i="37"/>
  <c r="AM189" i="37"/>
  <c r="AM42" i="37"/>
  <c r="AM134" i="37"/>
  <c r="AM77" i="37"/>
  <c r="AM195" i="37"/>
  <c r="AM172" i="37"/>
  <c r="AM53" i="37"/>
  <c r="AM19" i="37"/>
  <c r="AM90" i="37"/>
  <c r="AM21" i="37"/>
  <c r="AM199" i="37"/>
  <c r="AM158" i="37"/>
  <c r="AM116" i="37"/>
  <c r="AM11" i="37"/>
  <c r="AM39" i="37"/>
  <c r="AM65" i="37"/>
  <c r="AM109" i="37"/>
  <c r="AM35" i="37"/>
  <c r="AM205" i="37"/>
  <c r="AM61" i="37"/>
  <c r="AM83" i="37"/>
  <c r="AM186" i="37"/>
  <c r="AM236" i="37"/>
  <c r="AM41" i="37"/>
  <c r="AM223" i="37"/>
  <c r="AM112" i="37"/>
  <c r="AM32" i="37"/>
  <c r="AM203" i="37"/>
  <c r="AM136" i="37"/>
  <c r="AM82" i="37"/>
  <c r="AM181" i="37"/>
  <c r="AM67" i="37"/>
  <c r="AM230" i="37"/>
  <c r="AM47" i="37"/>
  <c r="AM187" i="37"/>
  <c r="AM183" i="37"/>
  <c r="AM18" i="37"/>
  <c r="AM240" i="37"/>
  <c r="AM204" i="37"/>
  <c r="AM46" i="37"/>
  <c r="AM30" i="37"/>
  <c r="AM20" i="37"/>
  <c r="AM114" i="37"/>
  <c r="AM135" i="37"/>
  <c r="AM233" i="37"/>
  <c r="AM110" i="37"/>
  <c r="AM141" i="37"/>
  <c r="AM234" i="37"/>
  <c r="AM107" i="37"/>
  <c r="AM57" i="37"/>
  <c r="AM113" i="37"/>
  <c r="AM246" i="37"/>
  <c r="AQ185" i="37"/>
  <c r="AQ196" i="37"/>
  <c r="AQ237" i="37"/>
  <c r="AQ62" i="37"/>
  <c r="AQ128" i="37"/>
  <c r="AQ207" i="37"/>
  <c r="AQ78" i="37"/>
  <c r="AQ11" i="37"/>
  <c r="AQ183" i="37"/>
  <c r="AQ179" i="37"/>
  <c r="AQ61" i="37"/>
  <c r="AQ35" i="37"/>
  <c r="AQ26" i="37"/>
  <c r="AQ49" i="37"/>
  <c r="AQ135" i="37"/>
  <c r="AQ225" i="37"/>
  <c r="AQ170" i="37"/>
  <c r="AQ209" i="37"/>
  <c r="AQ162" i="37"/>
  <c r="AQ184" i="37"/>
  <c r="AQ27" i="37"/>
  <c r="AQ39" i="37"/>
  <c r="AQ36" i="37"/>
  <c r="AQ165" i="37"/>
  <c r="AQ32" i="37"/>
  <c r="AQ29" i="37"/>
  <c r="AQ80" i="37"/>
  <c r="AQ81" i="37"/>
  <c r="AQ98" i="37"/>
  <c r="AQ66" i="37"/>
  <c r="AQ45" i="37"/>
  <c r="AQ148" i="37"/>
  <c r="AQ111" i="37"/>
  <c r="AQ84" i="37"/>
  <c r="AQ197" i="37"/>
  <c r="AQ114" i="37"/>
  <c r="AQ166" i="37"/>
  <c r="AQ38" i="37"/>
  <c r="AQ175" i="37"/>
  <c r="AQ25" i="37"/>
  <c r="AQ136" i="37"/>
  <c r="AQ102" i="37"/>
  <c r="AQ131" i="37"/>
  <c r="AQ224" i="37"/>
  <c r="AQ50" i="37"/>
  <c r="AQ230" i="37"/>
  <c r="AQ127" i="37"/>
  <c r="AQ163" i="37"/>
  <c r="AQ141" i="37"/>
  <c r="AQ188" i="37"/>
  <c r="AQ53" i="37"/>
  <c r="AQ139" i="37"/>
  <c r="AQ57" i="37"/>
  <c r="AQ67" i="37"/>
  <c r="AQ177" i="37"/>
  <c r="AQ146" i="37"/>
  <c r="AQ153" i="37"/>
  <c r="AQ43" i="37"/>
  <c r="AQ129" i="37"/>
  <c r="AQ122" i="37"/>
  <c r="AQ173" i="37"/>
  <c r="AQ107" i="37"/>
  <c r="AQ72" i="37"/>
  <c r="AQ242" i="37"/>
  <c r="AQ160" i="37"/>
  <c r="AQ18" i="37"/>
  <c r="AQ216" i="37"/>
  <c r="AQ154" i="37"/>
  <c r="AQ112" i="37"/>
  <c r="AQ88" i="37"/>
  <c r="AQ218" i="37"/>
  <c r="AQ23" i="37"/>
  <c r="AQ161" i="37"/>
  <c r="AQ204" i="37"/>
  <c r="AQ164" i="37"/>
  <c r="AQ231" i="37"/>
  <c r="AQ101" i="37"/>
  <c r="AQ73" i="37"/>
  <c r="AQ152" i="37"/>
  <c r="AQ65" i="37"/>
  <c r="AQ189" i="37"/>
  <c r="AQ116" i="37"/>
  <c r="AQ240" i="37"/>
  <c r="AQ58" i="37"/>
  <c r="AQ69" i="37"/>
  <c r="AQ120" i="37"/>
  <c r="AQ30" i="37"/>
  <c r="AQ234" i="37"/>
  <c r="AQ157" i="37"/>
  <c r="AQ64" i="37"/>
  <c r="AQ243" i="37"/>
  <c r="AQ143" i="37"/>
  <c r="AQ56" i="37"/>
  <c r="AQ236" i="37"/>
  <c r="AQ202" i="37"/>
  <c r="AQ191" i="37"/>
  <c r="AQ168" i="37"/>
  <c r="AQ54" i="37"/>
  <c r="AQ19" i="37"/>
  <c r="AQ113" i="37"/>
  <c r="AQ89" i="37"/>
  <c r="AQ212" i="37"/>
  <c r="AQ96" i="37"/>
  <c r="AQ200" i="37"/>
  <c r="AQ193" i="37"/>
  <c r="AQ46" i="37"/>
  <c r="AQ142" i="37"/>
  <c r="AQ105" i="37"/>
  <c r="AQ99" i="37"/>
  <c r="AQ239" i="37"/>
  <c r="AQ110" i="37"/>
  <c r="AQ137" i="37"/>
  <c r="AQ97" i="37"/>
  <c r="AQ140" i="37"/>
  <c r="AQ106" i="37"/>
  <c r="AQ201" i="37"/>
  <c r="AQ199" i="37"/>
  <c r="AQ150" i="37"/>
  <c r="AQ115" i="37"/>
  <c r="AQ215" i="37"/>
  <c r="AQ33" i="37"/>
  <c r="AQ108" i="37"/>
  <c r="AQ74" i="37"/>
  <c r="AQ15" i="37"/>
  <c r="AQ145" i="37"/>
  <c r="AQ130" i="37"/>
  <c r="AQ178" i="37"/>
  <c r="AQ20" i="37"/>
  <c r="AQ198" i="37"/>
  <c r="AQ176" i="37"/>
  <c r="AQ156" i="37"/>
  <c r="AQ14" i="37"/>
  <c r="AQ149" i="37"/>
  <c r="AQ210" i="37"/>
  <c r="AQ63" i="37"/>
  <c r="AQ220" i="37"/>
  <c r="AQ47" i="37"/>
  <c r="AQ208" i="37"/>
  <c r="AQ76" i="37"/>
  <c r="AQ42" i="37"/>
  <c r="AQ117" i="37"/>
  <c r="AQ232" i="37"/>
  <c r="AQ86" i="37"/>
  <c r="AQ51" i="37"/>
  <c r="AQ87" i="37"/>
  <c r="AQ144" i="37"/>
  <c r="AQ44" i="37"/>
  <c r="AQ10" i="37"/>
  <c r="AQ169" i="37"/>
  <c r="AQ17" i="37"/>
  <c r="AQ100" i="37"/>
  <c r="AQ125" i="37"/>
  <c r="AQ235" i="37"/>
  <c r="AQ227" i="37"/>
  <c r="AQ71" i="37"/>
  <c r="AQ223" i="37"/>
  <c r="AQ138" i="37"/>
  <c r="AQ109" i="37"/>
  <c r="AQ211" i="37"/>
  <c r="AQ241" i="37"/>
  <c r="AQ233" i="37"/>
  <c r="AQ133" i="37"/>
  <c r="AQ244" i="37"/>
  <c r="AQ92" i="37"/>
  <c r="AQ245" i="37"/>
  <c r="AQ158" i="37"/>
  <c r="AQ214" i="37"/>
  <c r="AQ190" i="37"/>
  <c r="AQ95" i="37"/>
  <c r="AQ83" i="37"/>
  <c r="AQ60" i="37"/>
  <c r="AQ167" i="37"/>
  <c r="AQ174" i="37"/>
  <c r="AQ48" i="37"/>
  <c r="AQ203" i="37"/>
  <c r="AQ159" i="37"/>
  <c r="AQ94" i="37"/>
  <c r="AQ12" i="37"/>
  <c r="AQ31" i="37"/>
  <c r="AQ22" i="37"/>
  <c r="AQ85" i="37"/>
  <c r="AQ126" i="37"/>
  <c r="AQ40" i="37"/>
  <c r="AQ194" i="37"/>
  <c r="AQ180" i="37"/>
  <c r="AQ119" i="37"/>
  <c r="AQ186" i="37"/>
  <c r="AQ123" i="37"/>
  <c r="AQ93" i="37"/>
  <c r="AQ155" i="37"/>
  <c r="AQ246" i="37"/>
  <c r="AQ134" i="37"/>
  <c r="AQ192" i="37"/>
  <c r="AQ238" i="37"/>
  <c r="AQ34" i="37"/>
  <c r="AQ213" i="37"/>
  <c r="AQ52" i="37"/>
  <c r="AQ205" i="37"/>
  <c r="AQ226" i="37"/>
  <c r="AQ222" i="37"/>
  <c r="AQ77" i="37"/>
  <c r="AQ217" i="37"/>
  <c r="AQ79" i="37"/>
  <c r="AQ16" i="37"/>
  <c r="AQ171" i="37"/>
  <c r="AQ59" i="37"/>
  <c r="AQ182" i="37"/>
  <c r="AQ147" i="37"/>
  <c r="AQ229" i="37"/>
  <c r="AQ13" i="37"/>
  <c r="AQ91" i="37"/>
  <c r="AQ181" i="37"/>
  <c r="AQ132" i="37"/>
  <c r="AQ103" i="37"/>
  <c r="AQ172" i="37"/>
  <c r="AQ41" i="37"/>
  <c r="AQ118" i="37"/>
  <c r="AQ195" i="37"/>
  <c r="AQ70" i="37"/>
  <c r="AQ151" i="37"/>
  <c r="AQ90" i="37"/>
  <c r="AQ82" i="37"/>
  <c r="AQ24" i="37"/>
  <c r="AQ21" i="37"/>
  <c r="AQ187" i="37"/>
  <c r="AQ104" i="37"/>
  <c r="AQ68" i="37"/>
  <c r="AQ121" i="37"/>
  <c r="AQ219" i="37"/>
  <c r="AQ55" i="37"/>
  <c r="AQ228" i="37"/>
  <c r="AQ37" i="37"/>
  <c r="AQ206" i="37"/>
  <c r="AQ28" i="37"/>
  <c r="AQ124" i="37"/>
  <c r="AQ75" i="37"/>
  <c r="AQ221" i="37"/>
  <c r="AU26" i="37"/>
  <c r="AU76" i="37"/>
  <c r="AU194" i="37"/>
  <c r="AU242" i="37"/>
  <c r="AU22" i="37"/>
  <c r="AU65" i="37"/>
  <c r="AU118" i="37"/>
  <c r="AU19" i="37"/>
  <c r="AU203" i="37"/>
  <c r="AU231" i="37"/>
  <c r="AU71" i="37"/>
  <c r="AU246" i="37"/>
  <c r="AU179" i="37"/>
  <c r="AU57" i="37"/>
  <c r="AU86" i="37"/>
  <c r="AU197" i="37"/>
  <c r="AU151" i="37"/>
  <c r="AU122" i="37"/>
  <c r="AU58" i="37"/>
  <c r="AU101" i="37"/>
  <c r="AU195" i="37"/>
  <c r="AU237" i="37"/>
  <c r="AU169" i="37"/>
  <c r="AU167" i="37"/>
  <c r="AU127" i="37"/>
  <c r="AU90" i="37"/>
  <c r="AU240" i="37"/>
  <c r="AU23" i="37"/>
  <c r="AU10" i="37"/>
  <c r="AU80" i="37"/>
  <c r="AU137" i="37"/>
  <c r="AU157" i="37"/>
  <c r="AU226" i="37"/>
  <c r="AU204" i="37"/>
  <c r="AU38" i="37"/>
  <c r="AU217" i="37"/>
  <c r="AU160" i="37"/>
  <c r="AU111" i="37"/>
  <c r="AU39" i="37"/>
  <c r="AU139" i="37"/>
  <c r="AU159" i="37"/>
  <c r="AU227" i="37"/>
  <c r="AU46" i="37"/>
  <c r="AU103" i="37"/>
  <c r="AU124" i="37"/>
  <c r="AU113" i="37"/>
  <c r="AU212" i="37"/>
  <c r="AU32" i="37"/>
  <c r="AU245" i="37"/>
  <c r="AU126" i="37"/>
  <c r="AU74" i="37"/>
  <c r="AU94" i="37"/>
  <c r="AU106" i="37"/>
  <c r="AU244" i="37"/>
  <c r="AU50" i="37"/>
  <c r="AU20" i="37"/>
  <c r="AU144" i="37"/>
  <c r="AU150" i="37"/>
  <c r="AU83" i="37"/>
  <c r="AU88" i="37"/>
  <c r="AU193" i="37"/>
  <c r="AU61" i="37"/>
  <c r="AU176" i="37"/>
  <c r="AU182" i="37"/>
  <c r="AU62" i="37"/>
  <c r="AU233" i="37"/>
  <c r="AU21" i="37"/>
  <c r="AU201" i="37"/>
  <c r="AU112" i="37"/>
  <c r="AU93" i="37"/>
  <c r="AU164" i="37"/>
  <c r="AU230" i="37"/>
  <c r="AU177" i="37"/>
  <c r="AU163" i="37"/>
  <c r="AU99" i="37"/>
  <c r="AU121" i="37"/>
  <c r="AU200" i="37"/>
  <c r="AU133" i="37"/>
  <c r="AU232" i="37"/>
  <c r="AU145" i="37"/>
  <c r="AU63" i="37"/>
  <c r="AU129" i="37"/>
  <c r="AU25" i="37"/>
  <c r="AU125" i="37"/>
  <c r="AU43" i="37"/>
  <c r="AU17" i="37"/>
  <c r="AU155" i="37"/>
  <c r="AU78" i="37"/>
  <c r="AU34" i="37"/>
  <c r="AU115" i="37"/>
  <c r="AU24" i="37"/>
  <c r="AU91" i="37"/>
  <c r="AU174" i="37"/>
  <c r="AU66" i="37"/>
  <c r="AU173" i="37"/>
  <c r="AU140" i="37"/>
  <c r="AU72" i="37"/>
  <c r="AU41" i="37"/>
  <c r="AU35" i="37"/>
  <c r="AU225" i="37"/>
  <c r="AU143" i="37"/>
  <c r="AU18" i="37"/>
  <c r="AU208" i="37"/>
  <c r="AU214" i="37"/>
  <c r="AU114" i="37"/>
  <c r="AU110" i="37"/>
  <c r="AU188" i="37"/>
  <c r="AU166" i="37"/>
  <c r="AU207" i="37"/>
  <c r="AU60" i="37"/>
  <c r="AU211" i="37"/>
  <c r="AU206" i="37"/>
  <c r="AU82" i="37"/>
  <c r="AU120" i="37"/>
  <c r="AU131" i="37"/>
  <c r="AU134" i="37"/>
  <c r="AU81" i="37"/>
  <c r="AU92" i="37"/>
  <c r="AU132" i="37"/>
  <c r="AU27" i="37"/>
  <c r="AU42" i="37"/>
  <c r="AU16" i="37"/>
  <c r="AU218" i="37"/>
  <c r="AU221" i="37"/>
  <c r="AU102" i="37"/>
  <c r="AU162" i="37"/>
  <c r="AU14" i="37"/>
  <c r="AU87" i="37"/>
  <c r="AU183" i="37"/>
  <c r="AU123" i="37"/>
  <c r="AU11" i="37"/>
  <c r="AU153" i="37"/>
  <c r="AU213" i="37"/>
  <c r="AU97" i="37"/>
  <c r="AU15" i="37"/>
  <c r="AU199" i="37"/>
  <c r="AU77" i="37"/>
  <c r="AU190" i="37"/>
  <c r="AU138" i="37"/>
  <c r="AU222" i="37"/>
  <c r="AU75" i="37"/>
  <c r="AU68" i="37"/>
  <c r="AU241" i="37"/>
  <c r="AU180" i="37"/>
  <c r="AU56" i="37"/>
  <c r="AU70" i="37"/>
  <c r="AU130" i="37"/>
  <c r="AU219" i="37"/>
  <c r="AU239" i="37"/>
  <c r="AU216" i="37"/>
  <c r="AU117" i="37"/>
  <c r="AU210" i="37"/>
  <c r="AU175" i="37"/>
  <c r="AU64" i="37"/>
  <c r="AU116" i="37"/>
  <c r="AU209" i="37"/>
  <c r="AU85" i="37"/>
  <c r="AU146" i="37"/>
  <c r="AU149" i="37"/>
  <c r="AU187" i="37"/>
  <c r="AU12" i="37"/>
  <c r="AU235" i="37"/>
  <c r="AU40" i="37"/>
  <c r="AU172" i="37"/>
  <c r="AU73" i="37"/>
  <c r="AU156" i="37"/>
  <c r="AU228" i="37"/>
  <c r="AU84" i="37"/>
  <c r="AU161" i="37"/>
  <c r="AU205" i="37"/>
  <c r="AU67" i="37"/>
  <c r="AU148" i="37"/>
  <c r="AU152" i="37"/>
  <c r="AU141" i="37"/>
  <c r="AU154" i="37"/>
  <c r="AU198" i="37"/>
  <c r="AU229" i="37"/>
  <c r="AU29" i="37"/>
  <c r="AU171" i="37"/>
  <c r="AU105" i="37"/>
  <c r="AU119" i="37"/>
  <c r="AU69" i="37"/>
  <c r="AU234" i="37"/>
  <c r="AU168" i="37"/>
  <c r="AU178" i="37"/>
  <c r="AU181" i="37"/>
  <c r="AU48" i="37"/>
  <c r="AU44" i="37"/>
  <c r="AU98" i="37"/>
  <c r="AU109" i="37"/>
  <c r="AU45" i="37"/>
  <c r="AU59" i="37"/>
  <c r="AU53" i="37"/>
  <c r="AU224" i="37"/>
  <c r="AU243" i="37"/>
  <c r="AU238" i="37"/>
  <c r="AU185" i="37"/>
  <c r="AU196" i="37"/>
  <c r="AU191" i="37"/>
  <c r="AU51" i="37"/>
  <c r="AU96" i="37"/>
  <c r="AU135" i="37"/>
  <c r="AU215" i="37"/>
  <c r="AU165" i="37"/>
  <c r="AU107" i="37"/>
  <c r="AU36" i="37"/>
  <c r="AU55" i="37"/>
  <c r="AU236" i="37"/>
  <c r="AU170" i="37"/>
  <c r="AU104" i="37"/>
  <c r="AU13" i="37"/>
  <c r="AU28" i="37"/>
  <c r="AU33" i="37"/>
  <c r="AU184" i="37"/>
  <c r="AU223" i="37"/>
  <c r="AU30" i="37"/>
  <c r="AU186" i="37"/>
  <c r="AU189" i="37"/>
  <c r="AU128" i="37"/>
  <c r="AU147" i="37"/>
  <c r="AU142" i="37"/>
  <c r="AU89" i="37"/>
  <c r="AU100" i="37"/>
  <c r="AU95" i="37"/>
  <c r="AU49" i="37"/>
  <c r="AU52" i="37"/>
  <c r="AU220" i="37"/>
  <c r="AU47" i="37"/>
  <c r="AU31" i="37"/>
  <c r="AU202" i="37"/>
  <c r="AU136" i="37"/>
  <c r="AU158" i="37"/>
  <c r="AU108" i="37"/>
  <c r="AU37" i="37"/>
  <c r="AU54" i="37"/>
  <c r="AU192" i="37"/>
  <c r="AU79" i="37"/>
  <c r="AS15" i="37"/>
  <c r="AS59" i="37"/>
  <c r="AS134" i="37"/>
  <c r="AS206" i="37"/>
  <c r="AS48" i="37"/>
  <c r="AS151" i="37"/>
  <c r="AS34" i="37"/>
  <c r="AS207" i="37"/>
  <c r="AS33" i="37"/>
  <c r="AS20" i="37"/>
  <c r="AS124" i="37"/>
  <c r="AS23" i="37"/>
  <c r="AS115" i="37"/>
  <c r="AS18" i="37"/>
  <c r="AS51" i="37"/>
  <c r="AS21" i="37"/>
  <c r="AS72" i="37"/>
  <c r="AS102" i="37"/>
  <c r="AS232" i="37"/>
  <c r="AS78" i="37"/>
  <c r="AS194" i="37"/>
  <c r="AS135" i="37"/>
  <c r="AS50" i="37"/>
  <c r="AS229" i="37"/>
  <c r="AS153" i="37"/>
  <c r="AS165" i="37"/>
  <c r="AS239" i="37"/>
  <c r="AS28" i="37"/>
  <c r="AS188" i="37"/>
  <c r="AS118" i="37"/>
  <c r="AS40" i="37"/>
  <c r="AS186" i="37"/>
  <c r="AS161" i="37"/>
  <c r="AS243" i="37"/>
  <c r="AS76" i="37"/>
  <c r="AS87" i="37"/>
  <c r="AS86" i="37"/>
  <c r="AS223" i="37"/>
  <c r="AS108" i="37"/>
  <c r="AS198" i="37"/>
  <c r="AS26" i="37"/>
  <c r="AS210" i="37"/>
  <c r="AS120" i="37"/>
  <c r="AS227" i="37"/>
  <c r="AS105" i="37"/>
  <c r="AS201" i="37"/>
  <c r="AS67" i="37"/>
  <c r="AS32" i="37"/>
  <c r="AS143" i="37"/>
  <c r="AS73" i="37"/>
  <c r="AS13" i="37"/>
  <c r="AS191" i="37"/>
  <c r="AS238" i="37"/>
  <c r="AS142" i="37"/>
  <c r="AS215" i="37"/>
  <c r="AS211" i="37"/>
  <c r="AS43" i="37"/>
  <c r="AS221" i="37"/>
  <c r="AS202" i="37"/>
  <c r="AS189" i="37"/>
  <c r="AS173" i="37"/>
  <c r="AS129" i="37"/>
  <c r="AS88" i="37"/>
  <c r="AS235" i="37"/>
  <c r="AS155" i="37"/>
  <c r="AS172" i="37"/>
  <c r="AS199" i="37"/>
  <c r="AS58" i="37"/>
  <c r="AS132" i="37"/>
  <c r="AS113" i="37"/>
  <c r="AS45" i="37"/>
  <c r="AS131" i="37"/>
  <c r="AS82" i="37"/>
  <c r="AS169" i="37"/>
  <c r="AS204" i="37"/>
  <c r="AS179" i="37"/>
  <c r="AS11" i="37"/>
  <c r="AS14" i="37"/>
  <c r="AS126" i="37"/>
  <c r="AS192" i="37"/>
  <c r="AS181" i="37"/>
  <c r="AS125" i="37"/>
  <c r="AS101" i="37"/>
  <c r="AS62" i="37"/>
  <c r="AS216" i="37"/>
  <c r="AS65" i="37"/>
  <c r="AS164" i="37"/>
  <c r="AS197" i="37"/>
  <c r="AS183" i="37"/>
  <c r="AS160" i="37"/>
  <c r="AS27" i="37"/>
  <c r="AS54" i="37"/>
  <c r="AS110" i="37"/>
  <c r="AS138" i="37"/>
  <c r="AS141" i="37"/>
  <c r="AS42" i="37"/>
  <c r="AS64" i="37"/>
  <c r="AS114" i="37"/>
  <c r="AS99" i="37"/>
  <c r="AS12" i="37"/>
  <c r="AS19" i="37"/>
  <c r="AS57" i="37"/>
  <c r="AS137" i="37"/>
  <c r="AS196" i="37"/>
  <c r="AS245" i="37"/>
  <c r="AS83" i="37"/>
  <c r="AS193" i="37"/>
  <c r="AS230" i="37"/>
  <c r="AS70" i="37"/>
  <c r="AS150" i="37"/>
  <c r="AS36" i="37"/>
  <c r="AS81" i="37"/>
  <c r="AS152" i="37"/>
  <c r="AS69" i="37"/>
  <c r="AS217" i="37"/>
  <c r="AS209" i="37"/>
  <c r="AS46" i="37"/>
  <c r="AS74" i="37"/>
  <c r="AS111" i="37"/>
  <c r="AS149" i="37"/>
  <c r="AS39" i="37"/>
  <c r="AS35" i="37"/>
  <c r="AS228" i="37"/>
  <c r="AS140" i="37"/>
  <c r="AS68" i="37"/>
  <c r="AS29" i="37"/>
  <c r="AS133" i="37"/>
  <c r="AS208" i="37"/>
  <c r="AS158" i="37"/>
  <c r="AS30" i="37"/>
  <c r="AS49" i="37"/>
  <c r="AS116" i="37"/>
  <c r="AS106" i="37"/>
  <c r="AS231" i="37"/>
  <c r="AS17" i="37"/>
  <c r="AS92" i="37"/>
  <c r="AS117" i="37"/>
  <c r="AS22" i="37"/>
  <c r="AS66" i="37"/>
  <c r="AS128" i="37"/>
  <c r="AS233" i="37"/>
  <c r="AS240" i="37"/>
  <c r="AS205" i="37"/>
  <c r="AS80" i="37"/>
  <c r="AS121" i="37"/>
  <c r="AS10" i="37"/>
  <c r="AS122" i="37"/>
  <c r="AS200" i="37"/>
  <c r="AS71" i="37"/>
  <c r="AS213" i="37"/>
  <c r="AS90" i="37"/>
  <c r="AS176" i="37"/>
  <c r="AS224" i="37"/>
  <c r="AS97" i="37"/>
  <c r="AS91" i="37"/>
  <c r="AS148" i="37"/>
  <c r="AS98" i="37"/>
  <c r="AS139" i="37"/>
  <c r="AS94" i="37"/>
  <c r="AS31" i="37"/>
  <c r="AS107" i="37"/>
  <c r="AS119" i="37"/>
  <c r="AS16" i="37"/>
  <c r="AS222" i="37"/>
  <c r="AS127" i="37"/>
  <c r="AS37" i="37"/>
  <c r="AS136" i="37"/>
  <c r="AS170" i="37"/>
  <c r="AS75" i="37"/>
  <c r="AS242" i="37"/>
  <c r="AS112" i="37"/>
  <c r="AS89" i="37"/>
  <c r="AS214" i="37"/>
  <c r="AS244" i="37"/>
  <c r="AS84" i="37"/>
  <c r="AS100" i="37"/>
  <c r="AS171" i="37"/>
  <c r="AS44" i="37"/>
  <c r="AS24" i="37"/>
  <c r="AS103" i="37"/>
  <c r="AS184" i="37"/>
  <c r="AS63" i="37"/>
  <c r="AS145" i="37"/>
  <c r="AS144" i="37"/>
  <c r="AS167" i="37"/>
  <c r="AS109" i="37"/>
  <c r="AS246" i="37"/>
  <c r="AS162" i="37"/>
  <c r="AS195" i="37"/>
  <c r="AS212" i="37"/>
  <c r="AS166" i="37"/>
  <c r="AS25" i="37"/>
  <c r="AS154" i="37"/>
  <c r="AS130" i="37"/>
  <c r="AS123" i="37"/>
  <c r="AS237" i="37"/>
  <c r="AS225" i="37"/>
  <c r="AS218" i="37"/>
  <c r="AS226" i="37"/>
  <c r="AS180" i="37"/>
  <c r="AS95" i="37"/>
  <c r="AS220" i="37"/>
  <c r="AS190" i="37"/>
  <c r="AS159" i="37"/>
  <c r="AS168" i="37"/>
  <c r="AS56" i="37"/>
  <c r="AS174" i="37"/>
  <c r="AS157" i="37"/>
  <c r="AS38" i="37"/>
  <c r="AS55" i="37"/>
  <c r="AS47" i="37"/>
  <c r="AS93" i="37"/>
  <c r="AS52" i="37"/>
  <c r="AS178" i="37"/>
  <c r="AS156" i="37"/>
  <c r="AS53" i="37"/>
  <c r="AS177" i="37"/>
  <c r="AS104" i="37"/>
  <c r="AS241" i="37"/>
  <c r="AS182" i="37"/>
  <c r="AS60" i="37"/>
  <c r="AS147" i="37"/>
  <c r="AS41" i="37"/>
  <c r="AS79" i="37"/>
  <c r="AS96" i="37"/>
  <c r="AS163" i="37"/>
  <c r="AS219" i="37"/>
  <c r="AS187" i="37"/>
  <c r="AS234" i="37"/>
  <c r="AS236" i="37"/>
  <c r="AS85" i="37"/>
  <c r="AS175" i="37"/>
  <c r="AS203" i="37"/>
  <c r="AS146" i="37"/>
  <c r="AS185" i="37"/>
  <c r="AS77" i="37"/>
  <c r="AS61" i="37"/>
  <c r="AL122" i="37"/>
  <c r="AL191" i="37"/>
  <c r="AL94" i="37"/>
  <c r="AL56" i="37"/>
  <c r="AL227" i="37"/>
  <c r="AL125" i="37"/>
  <c r="AL15" i="37"/>
  <c r="AL14" i="37"/>
  <c r="AL141" i="37"/>
  <c r="AL25" i="37"/>
  <c r="AL189" i="37"/>
  <c r="AL24" i="37"/>
  <c r="AL45" i="37"/>
  <c r="AL243" i="37"/>
  <c r="AL121" i="37"/>
  <c r="AL117" i="37"/>
  <c r="AL221" i="37"/>
  <c r="AL186" i="37"/>
  <c r="AL131" i="37"/>
  <c r="AL39" i="37"/>
  <c r="AL212" i="37"/>
  <c r="AL52" i="37"/>
  <c r="AL123" i="37"/>
  <c r="AL96" i="37"/>
  <c r="AL190" i="37"/>
  <c r="AL100" i="37"/>
  <c r="AL169" i="37"/>
  <c r="AL246" i="37"/>
  <c r="AL63" i="37"/>
  <c r="AL86" i="37"/>
  <c r="AL168" i="37"/>
  <c r="AL230" i="37"/>
  <c r="AL31" i="37"/>
  <c r="AL240" i="37"/>
  <c r="AL65" i="37"/>
  <c r="AL62" i="37"/>
  <c r="AL145" i="37"/>
  <c r="AL118" i="37"/>
  <c r="AL194" i="37"/>
  <c r="AL38" i="37"/>
  <c r="AL137" i="37"/>
  <c r="AL167" i="37"/>
  <c r="AL76" i="37"/>
  <c r="AL198" i="37"/>
  <c r="AL113" i="37"/>
  <c r="AL147" i="37"/>
  <c r="AL36" i="37"/>
  <c r="AL166" i="37"/>
  <c r="AL233" i="37"/>
  <c r="AL93" i="37"/>
  <c r="AL232" i="37"/>
  <c r="AL106" i="37"/>
  <c r="AL150" i="37"/>
  <c r="AL110" i="37"/>
  <c r="AL78" i="37"/>
  <c r="AL210" i="37"/>
  <c r="AL33" i="37"/>
  <c r="AL61" i="37"/>
  <c r="AL195" i="37"/>
  <c r="AL48" i="37"/>
  <c r="AL172" i="37"/>
  <c r="AL153" i="37"/>
  <c r="AL180" i="37"/>
  <c r="AL216" i="37"/>
  <c r="AL22" i="37"/>
  <c r="AL103" i="37"/>
  <c r="AL66" i="37"/>
  <c r="AL82" i="37"/>
  <c r="AL134" i="37"/>
  <c r="AL23" i="37"/>
  <c r="AL156" i="37"/>
  <c r="AL211" i="37"/>
  <c r="AL79" i="37"/>
  <c r="AL144" i="37"/>
  <c r="AL43" i="37"/>
  <c r="AL179" i="37"/>
  <c r="AL164" i="37"/>
  <c r="AL124" i="37"/>
  <c r="AL55" i="37"/>
  <c r="AL27" i="37"/>
  <c r="AL77" i="37"/>
  <c r="AL199" i="37"/>
  <c r="AL49" i="37"/>
  <c r="AL47" i="37"/>
  <c r="AL174" i="37"/>
  <c r="AL92" i="37"/>
  <c r="AL204" i="37"/>
  <c r="AL112" i="37"/>
  <c r="AL245" i="37"/>
  <c r="AL67" i="37"/>
  <c r="AL239" i="37"/>
  <c r="AL11" i="37"/>
  <c r="AL215" i="37"/>
  <c r="AL136" i="37"/>
  <c r="AL226" i="37"/>
  <c r="AL102" i="37"/>
  <c r="AL154" i="37"/>
  <c r="AL163" i="37"/>
  <c r="AL50" i="37"/>
  <c r="AL184" i="37"/>
  <c r="AL173" i="37"/>
  <c r="AL54" i="37"/>
  <c r="AL132" i="37"/>
  <c r="AL126" i="37"/>
  <c r="AL89" i="37"/>
  <c r="AL208" i="37"/>
  <c r="AL218" i="37"/>
  <c r="AL140" i="37"/>
  <c r="AL203" i="37"/>
  <c r="AL165" i="37"/>
  <c r="AL241" i="37"/>
  <c r="AL10" i="37"/>
  <c r="AL119" i="37"/>
  <c r="AL44" i="37"/>
  <c r="AL244" i="37"/>
  <c r="AL105" i="37"/>
  <c r="AL196" i="37"/>
  <c r="AL133" i="37"/>
  <c r="AL129" i="37"/>
  <c r="AL160" i="37"/>
  <c r="AL42" i="37"/>
  <c r="AL175" i="37"/>
  <c r="AL120" i="37"/>
  <c r="AL59" i="37"/>
  <c r="AL72" i="37"/>
  <c r="AL34" i="37"/>
  <c r="AL209" i="37"/>
  <c r="AL142" i="37"/>
  <c r="AL68" i="37"/>
  <c r="AL16" i="37"/>
  <c r="AL91" i="37"/>
  <c r="AL83" i="37"/>
  <c r="AL85" i="37"/>
  <c r="AL225" i="37"/>
  <c r="AL97" i="37"/>
  <c r="AL177" i="37"/>
  <c r="AL185" i="37"/>
  <c r="AL157" i="37"/>
  <c r="AL188" i="37"/>
  <c r="AL57" i="37"/>
  <c r="AL176" i="37"/>
  <c r="AL30" i="37"/>
  <c r="AL238" i="37"/>
  <c r="AL32" i="37"/>
  <c r="AL214" i="37"/>
  <c r="AL181" i="37"/>
  <c r="AL152" i="37"/>
  <c r="AL58" i="37"/>
  <c r="AL111" i="37"/>
  <c r="AL206" i="37"/>
  <c r="AL28" i="37"/>
  <c r="AL138" i="37"/>
  <c r="AL20" i="37"/>
  <c r="AL229" i="37"/>
  <c r="AL84" i="37"/>
  <c r="AL170" i="37"/>
  <c r="AL202" i="37"/>
  <c r="AL64" i="37"/>
  <c r="AL12" i="37"/>
  <c r="AL224" i="37"/>
  <c r="AL223" i="37"/>
  <c r="AL200" i="37"/>
  <c r="AL107" i="37"/>
  <c r="AL101" i="37"/>
  <c r="AL73" i="37"/>
  <c r="AL127" i="37"/>
  <c r="AL171" i="37"/>
  <c r="AL228" i="37"/>
  <c r="AL88" i="37"/>
  <c r="AL26" i="37"/>
  <c r="AL205" i="37"/>
  <c r="AL18" i="37"/>
  <c r="AL40" i="37"/>
  <c r="AL13" i="37"/>
  <c r="AL98" i="37"/>
  <c r="AL220" i="37"/>
  <c r="AL17" i="37"/>
  <c r="AL99" i="37"/>
  <c r="AL158" i="37"/>
  <c r="AL151" i="37"/>
  <c r="AL81" i="37"/>
  <c r="AL116" i="37"/>
  <c r="AL60" i="37"/>
  <c r="AL19" i="37"/>
  <c r="AL146" i="37"/>
  <c r="AL222" i="37"/>
  <c r="AL178" i="37"/>
  <c r="AL130" i="37"/>
  <c r="AL183" i="37"/>
  <c r="AL41" i="37"/>
  <c r="AL95" i="37"/>
  <c r="AL235" i="37"/>
  <c r="AL192" i="37"/>
  <c r="AL37" i="37"/>
  <c r="AL155" i="37"/>
  <c r="AL217" i="37"/>
  <c r="AL75" i="37"/>
  <c r="AL108" i="37"/>
  <c r="AL201" i="37"/>
  <c r="AL242" i="37"/>
  <c r="AL234" i="37"/>
  <c r="AL159" i="37"/>
  <c r="AL148" i="37"/>
  <c r="AL74" i="37"/>
  <c r="AL197" i="37"/>
  <c r="AL182" i="37"/>
  <c r="AL219" i="37"/>
  <c r="AL71" i="37"/>
  <c r="AL213" i="37"/>
  <c r="AL104" i="37"/>
  <c r="AL115" i="37"/>
  <c r="AL109" i="37"/>
  <c r="AL187" i="37"/>
  <c r="AL207" i="37"/>
  <c r="AL80" i="37"/>
  <c r="AL35" i="37"/>
  <c r="AL149" i="37"/>
  <c r="AL143" i="37"/>
  <c r="AL162" i="37"/>
  <c r="AL231" i="37"/>
  <c r="AL128" i="37"/>
  <c r="AL53" i="37"/>
  <c r="AL21" i="37"/>
  <c r="AL135" i="37"/>
  <c r="AL114" i="37"/>
  <c r="AL87" i="37"/>
  <c r="AL90" i="37"/>
  <c r="AL139" i="37"/>
  <c r="AL70" i="37"/>
  <c r="AL193" i="37"/>
  <c r="AL46" i="37"/>
  <c r="AL69" i="37"/>
  <c r="AL51" i="37"/>
  <c r="AL29" i="37"/>
  <c r="AL161" i="37"/>
  <c r="AL236" i="37"/>
  <c r="AL237" i="37"/>
  <c r="AP57" i="37"/>
  <c r="AP141" i="37"/>
  <c r="AP66" i="37"/>
  <c r="AP44" i="37"/>
  <c r="AP229" i="37"/>
  <c r="AP42" i="37"/>
  <c r="AP52" i="37"/>
  <c r="AP53" i="37"/>
  <c r="AP155" i="37"/>
  <c r="AP91" i="37"/>
  <c r="AP162" i="37"/>
  <c r="AP111" i="37"/>
  <c r="AP223" i="37"/>
  <c r="AP214" i="37"/>
  <c r="AP245" i="37"/>
  <c r="AP126" i="37"/>
  <c r="AP68" i="37"/>
  <c r="AP129" i="37"/>
  <c r="AP92" i="37"/>
  <c r="AP192" i="37"/>
  <c r="AP145" i="37"/>
  <c r="AP189" i="37"/>
  <c r="AP46" i="37"/>
  <c r="AP76" i="37"/>
  <c r="AP240" i="37"/>
  <c r="AP188" i="37"/>
  <c r="AP244" i="37"/>
  <c r="AP170" i="37"/>
  <c r="AP96" i="37"/>
  <c r="AP197" i="37"/>
  <c r="AP198" i="37"/>
  <c r="AP98" i="37"/>
  <c r="AP165" i="37"/>
  <c r="AP181" i="37"/>
  <c r="AP179" i="37"/>
  <c r="AP67" i="37"/>
  <c r="AP182" i="37"/>
  <c r="AP136" i="37"/>
  <c r="AP180" i="37"/>
  <c r="AP86" i="37"/>
  <c r="AP175" i="37"/>
  <c r="AP187" i="37"/>
  <c r="AP121" i="37"/>
  <c r="AP153" i="37"/>
  <c r="AP190" i="37"/>
  <c r="AP218" i="37"/>
  <c r="AP184" i="37"/>
  <c r="AP93" i="37"/>
  <c r="AP116" i="37"/>
  <c r="AP74" i="37"/>
  <c r="AP191" i="37"/>
  <c r="AP34" i="37"/>
  <c r="AP60" i="37"/>
  <c r="AP80" i="37"/>
  <c r="AP233" i="37"/>
  <c r="AP217" i="37"/>
  <c r="AP28" i="37"/>
  <c r="AP211" i="37"/>
  <c r="AP142" i="37"/>
  <c r="AP215" i="37"/>
  <c r="AP183" i="37"/>
  <c r="AP65" i="37"/>
  <c r="AP18" i="37"/>
  <c r="AP101" i="37"/>
  <c r="AP163" i="37"/>
  <c r="AP120" i="37"/>
  <c r="AP15" i="37"/>
  <c r="AP206" i="37"/>
  <c r="AP230" i="37"/>
  <c r="AP205" i="37"/>
  <c r="AP177" i="37"/>
  <c r="AP122" i="37"/>
  <c r="AP216" i="37"/>
  <c r="AP228" i="37"/>
  <c r="AP219" i="37"/>
  <c r="AP29" i="37"/>
  <c r="AP79" i="37"/>
  <c r="AP26" i="37"/>
  <c r="AP62" i="37"/>
  <c r="AP203" i="37"/>
  <c r="AP193" i="37"/>
  <c r="AP160" i="37"/>
  <c r="AP117" i="37"/>
  <c r="AP35" i="37"/>
  <c r="AP40" i="37"/>
  <c r="AP158" i="37"/>
  <c r="AP37" i="37"/>
  <c r="AP89" i="37"/>
  <c r="AP43" i="37"/>
  <c r="AP87" i="37"/>
  <c r="AP85" i="37"/>
  <c r="AP22" i="37"/>
  <c r="AP124" i="37"/>
  <c r="AP69" i="37"/>
  <c r="AP54" i="37"/>
  <c r="AP242" i="37"/>
  <c r="AP73" i="37"/>
  <c r="AP173" i="37"/>
  <c r="AP50" i="37"/>
  <c r="AP139" i="37"/>
  <c r="AP84" i="37"/>
  <c r="AP39" i="37"/>
  <c r="AP103" i="37"/>
  <c r="AP146" i="37"/>
  <c r="AP185" i="37"/>
  <c r="AP234" i="37"/>
  <c r="AP148" i="37"/>
  <c r="AP49" i="37"/>
  <c r="AP151" i="37"/>
  <c r="AP58" i="37"/>
  <c r="AP202" i="37"/>
  <c r="AP144" i="37"/>
  <c r="AP204" i="37"/>
  <c r="AP171" i="37"/>
  <c r="AP147" i="37"/>
  <c r="AP47" i="37"/>
  <c r="AP21" i="37"/>
  <c r="AP20" i="37"/>
  <c r="AP133" i="37"/>
  <c r="AP81" i="37"/>
  <c r="AP78" i="37"/>
  <c r="AP167" i="37"/>
  <c r="AP243" i="37"/>
  <c r="AP106" i="37"/>
  <c r="AP134" i="37"/>
  <c r="AP236" i="37"/>
  <c r="AP77" i="37"/>
  <c r="AP108" i="37"/>
  <c r="AP174" i="37"/>
  <c r="AP246" i="37"/>
  <c r="AP131" i="37"/>
  <c r="AP225" i="37"/>
  <c r="AP164" i="37"/>
  <c r="AP152" i="37"/>
  <c r="AP70" i="37"/>
  <c r="AP107" i="37"/>
  <c r="AP12" i="37"/>
  <c r="AP75" i="37"/>
  <c r="AP59" i="37"/>
  <c r="AP196" i="37"/>
  <c r="AP157" i="37"/>
  <c r="AP83" i="37"/>
  <c r="AP56" i="37"/>
  <c r="AP227" i="37"/>
  <c r="AP138" i="37"/>
  <c r="AP41" i="37"/>
  <c r="AP140" i="37"/>
  <c r="AP224" i="37"/>
  <c r="AP31" i="37"/>
  <c r="AP226" i="37"/>
  <c r="AP166" i="37"/>
  <c r="AP51" i="37"/>
  <c r="AP238" i="37"/>
  <c r="AP156" i="37"/>
  <c r="AP208" i="37"/>
  <c r="AP16" i="37"/>
  <c r="AP36" i="37"/>
  <c r="AP13" i="37"/>
  <c r="AP113" i="37"/>
  <c r="AP112" i="37"/>
  <c r="AP221" i="37"/>
  <c r="AP104" i="37"/>
  <c r="AP45" i="37"/>
  <c r="AP207" i="37"/>
  <c r="AP119" i="37"/>
  <c r="AP63" i="37"/>
  <c r="AP19" i="37"/>
  <c r="AP27" i="37"/>
  <c r="AP105" i="37"/>
  <c r="AP100" i="37"/>
  <c r="AP178" i="37"/>
  <c r="AP32" i="37"/>
  <c r="AP109" i="37"/>
  <c r="AP23" i="37"/>
  <c r="AP125" i="37"/>
  <c r="AP213" i="37"/>
  <c r="AP61" i="37"/>
  <c r="AP135" i="37"/>
  <c r="AP168" i="37"/>
  <c r="AP94" i="37"/>
  <c r="AP220" i="37"/>
  <c r="AP97" i="37"/>
  <c r="AP237" i="37"/>
  <c r="AP24" i="37"/>
  <c r="AP128" i="37"/>
  <c r="AP127" i="37"/>
  <c r="AP10" i="37"/>
  <c r="AP130" i="37"/>
  <c r="AP132" i="37"/>
  <c r="AP232" i="37"/>
  <c r="AP149" i="37"/>
  <c r="AP231" i="37"/>
  <c r="AP71" i="37"/>
  <c r="AP235" i="37"/>
  <c r="AP154" i="37"/>
  <c r="AP212" i="37"/>
  <c r="AP137" i="37"/>
  <c r="AP161" i="37"/>
  <c r="AP210" i="37"/>
  <c r="AP169" i="37"/>
  <c r="AP14" i="37"/>
  <c r="AP176" i="37"/>
  <c r="AP64" i="37"/>
  <c r="AP123" i="37"/>
  <c r="AP17" i="37"/>
  <c r="AP209" i="37"/>
  <c r="AP95" i="37"/>
  <c r="AP72" i="37"/>
  <c r="AP38" i="37"/>
  <c r="AP114" i="37"/>
  <c r="AP194" i="37"/>
  <c r="AP11" i="37"/>
  <c r="AP159" i="37"/>
  <c r="AP239" i="37"/>
  <c r="AP90" i="37"/>
  <c r="AP110" i="37"/>
  <c r="AP115" i="37"/>
  <c r="AP25" i="37"/>
  <c r="AP201" i="37"/>
  <c r="AP102" i="37"/>
  <c r="AP82" i="37"/>
  <c r="AP199" i="37"/>
  <c r="AP88" i="37"/>
  <c r="AP186" i="37"/>
  <c r="AP241" i="37"/>
  <c r="AP200" i="37"/>
  <c r="AP150" i="37"/>
  <c r="AP48" i="37"/>
  <c r="AP33" i="37"/>
  <c r="AP143" i="37"/>
  <c r="AP172" i="37"/>
  <c r="AP99" i="37"/>
  <c r="AP118" i="37"/>
  <c r="AP195" i="37"/>
  <c r="AP30" i="37"/>
  <c r="AP55" i="37"/>
  <c r="AP222" i="37"/>
  <c r="AR227" i="37"/>
  <c r="AR67" i="37"/>
  <c r="AR181" i="37"/>
  <c r="AR99" i="37"/>
  <c r="AR152" i="37"/>
  <c r="AR101" i="37"/>
  <c r="AR135" i="37"/>
  <c r="AR66" i="37"/>
  <c r="AR217" i="37"/>
  <c r="AR76" i="37"/>
  <c r="AR10" i="37"/>
  <c r="AR18" i="37"/>
  <c r="AR153" i="37"/>
  <c r="AR110" i="37"/>
  <c r="AR60" i="37"/>
  <c r="AR120" i="37"/>
  <c r="AR218" i="37"/>
  <c r="AR103" i="37"/>
  <c r="AR81" i="37"/>
  <c r="AR236" i="37"/>
  <c r="AR21" i="37"/>
  <c r="AR219" i="37"/>
  <c r="AR25" i="37"/>
  <c r="AR90" i="37"/>
  <c r="AR11" i="37"/>
  <c r="AR28" i="37"/>
  <c r="AR211" i="37"/>
  <c r="AR107" i="37"/>
  <c r="AR156" i="37"/>
  <c r="AR122" i="37"/>
  <c r="AR226" i="37"/>
  <c r="AR40" i="37"/>
  <c r="AR118" i="37"/>
  <c r="AR208" i="37"/>
  <c r="AR173" i="37"/>
  <c r="AR199" i="37"/>
  <c r="AR207" i="37"/>
  <c r="AR96" i="37"/>
  <c r="AR100" i="37"/>
  <c r="AR32" i="37"/>
  <c r="AR163" i="37"/>
  <c r="AR201" i="37"/>
  <c r="AR98" i="37"/>
  <c r="AR52" i="37"/>
  <c r="AR169" i="37"/>
  <c r="AR117" i="37"/>
  <c r="AR17" i="37"/>
  <c r="AR129" i="37"/>
  <c r="AR36" i="37"/>
  <c r="AR86" i="37"/>
  <c r="AR232" i="37"/>
  <c r="AR30" i="37"/>
  <c r="AR27" i="37"/>
  <c r="AR240" i="37"/>
  <c r="AR39" i="37"/>
  <c r="AR44" i="37"/>
  <c r="AR51" i="37"/>
  <c r="AR157" i="37"/>
  <c r="AR158" i="37"/>
  <c r="AR114" i="37"/>
  <c r="AR216" i="37"/>
  <c r="AR186" i="37"/>
  <c r="AR77" i="37"/>
  <c r="AR148" i="37"/>
  <c r="AR87" i="37"/>
  <c r="AR147" i="37"/>
  <c r="AR70" i="37"/>
  <c r="AR237" i="37"/>
  <c r="AR150" i="37"/>
  <c r="AR119" i="37"/>
  <c r="AR13" i="37"/>
  <c r="AR82" i="37"/>
  <c r="AR187" i="37"/>
  <c r="AR229" i="37"/>
  <c r="AR230" i="37"/>
  <c r="AR212" i="37"/>
  <c r="AR89" i="37"/>
  <c r="AR58" i="37"/>
  <c r="AR46" i="37"/>
  <c r="AR71" i="37"/>
  <c r="AR97" i="37"/>
  <c r="AR54" i="37"/>
  <c r="AR64" i="37"/>
  <c r="AR104" i="37"/>
  <c r="AR88" i="37"/>
  <c r="AR164" i="37"/>
  <c r="AR203" i="37"/>
  <c r="AR123" i="37"/>
  <c r="AR15" i="37"/>
  <c r="AR231" i="37"/>
  <c r="AR142" i="37"/>
  <c r="AR189" i="37"/>
  <c r="AR29" i="37"/>
  <c r="AR202" i="37"/>
  <c r="AR220" i="37"/>
  <c r="AR112" i="37"/>
  <c r="AR133" i="37"/>
  <c r="AR143" i="37"/>
  <c r="AR146" i="37"/>
  <c r="AR206" i="37"/>
  <c r="AR149" i="37"/>
  <c r="AR109" i="37"/>
  <c r="AR42" i="37"/>
  <c r="AR68" i="37"/>
  <c r="AR174" i="37"/>
  <c r="AR241" i="37"/>
  <c r="AR180" i="37"/>
  <c r="AR94" i="37"/>
  <c r="AR23" i="37"/>
  <c r="AR197" i="37"/>
  <c r="AR20" i="37"/>
  <c r="AR244" i="37"/>
  <c r="AR56" i="37"/>
  <c r="AR62" i="37"/>
  <c r="AR171" i="37"/>
  <c r="AR228" i="37"/>
  <c r="AR151" i="37"/>
  <c r="AR131" i="37"/>
  <c r="AR16" i="37"/>
  <c r="AR200" i="37"/>
  <c r="AR195" i="37"/>
  <c r="AR165" i="37"/>
  <c r="AR222" i="37"/>
  <c r="AR106" i="37"/>
  <c r="AR233" i="37"/>
  <c r="AR136" i="37"/>
  <c r="AR84" i="37"/>
  <c r="AR188" i="37"/>
  <c r="AR183" i="37"/>
  <c r="AR37" i="37"/>
  <c r="AR121" i="37"/>
  <c r="AR192" i="37"/>
  <c r="AR73" i="37"/>
  <c r="AR61" i="37"/>
  <c r="AR196" i="37"/>
  <c r="AR191" i="37"/>
  <c r="AR50" i="37"/>
  <c r="AR33" i="37"/>
  <c r="AR91" i="37"/>
  <c r="AR154" i="37"/>
  <c r="AR177" i="37"/>
  <c r="AR159" i="37"/>
  <c r="AR198" i="37"/>
  <c r="AR184" i="37"/>
  <c r="AR214" i="37"/>
  <c r="AR172" i="37"/>
  <c r="AR162" i="37"/>
  <c r="AR210" i="37"/>
  <c r="AR124" i="37"/>
  <c r="AR83" i="37"/>
  <c r="AR93" i="37"/>
  <c r="AR238" i="37"/>
  <c r="AR144" i="37"/>
  <c r="AR243" i="37"/>
  <c r="AR193" i="37"/>
  <c r="AR167" i="37"/>
  <c r="AR134" i="37"/>
  <c r="AR47" i="37"/>
  <c r="AR223" i="37"/>
  <c r="AR14" i="37"/>
  <c r="AR125" i="37"/>
  <c r="AR127" i="37"/>
  <c r="AR115" i="37"/>
  <c r="AR105" i="37"/>
  <c r="AR111" i="37"/>
  <c r="AR141" i="37"/>
  <c r="AR113" i="37"/>
  <c r="AR102" i="37"/>
  <c r="AR31" i="37"/>
  <c r="AR12" i="37"/>
  <c r="AR126" i="37"/>
  <c r="AR155" i="37"/>
  <c r="AR185" i="37"/>
  <c r="AR132" i="37"/>
  <c r="AR139" i="37"/>
  <c r="AR80" i="37"/>
  <c r="AR75" i="37"/>
  <c r="AR72" i="37"/>
  <c r="AR161" i="37"/>
  <c r="AR235" i="37"/>
  <c r="AR63" i="37"/>
  <c r="AR137" i="37"/>
  <c r="AR65" i="37"/>
  <c r="AR138" i="37"/>
  <c r="AR176" i="37"/>
  <c r="AR69" i="37"/>
  <c r="AR43" i="37"/>
  <c r="AR178" i="37"/>
  <c r="AR160" i="37"/>
  <c r="AR140" i="37"/>
  <c r="AR215" i="37"/>
  <c r="AR209" i="37"/>
  <c r="AR246" i="37"/>
  <c r="AR190" i="37"/>
  <c r="AR175" i="37"/>
  <c r="AR116" i="37"/>
  <c r="AR55" i="37"/>
  <c r="AR57" i="37"/>
  <c r="AR48" i="37"/>
  <c r="AR45" i="37"/>
  <c r="AR78" i="37"/>
  <c r="AR145" i="37"/>
  <c r="AR22" i="37"/>
  <c r="AR128" i="37"/>
  <c r="AR53" i="37"/>
  <c r="AR79" i="37"/>
  <c r="AR182" i="37"/>
  <c r="AR234" i="37"/>
  <c r="AR74" i="37"/>
  <c r="AR194" i="37"/>
  <c r="AR168" i="37"/>
  <c r="AR59" i="37"/>
  <c r="AR35" i="37"/>
  <c r="AR179" i="37"/>
  <c r="AR166" i="37"/>
  <c r="AR49" i="37"/>
  <c r="AR204" i="37"/>
  <c r="AR108" i="37"/>
  <c r="AR41" i="37"/>
  <c r="AR245" i="37"/>
  <c r="AR85" i="37"/>
  <c r="AR170" i="37"/>
  <c r="AR95" i="37"/>
  <c r="AR24" i="37"/>
  <c r="AR225" i="37"/>
  <c r="AR213" i="37"/>
  <c r="AR34" i="37"/>
  <c r="AR19" i="37"/>
  <c r="AR239" i="37"/>
  <c r="AR205" i="37"/>
  <c r="AR130" i="37"/>
  <c r="AR92" i="37"/>
  <c r="AR26" i="37"/>
  <c r="AR224" i="37"/>
  <c r="AR38" i="37"/>
  <c r="AR242" i="37"/>
  <c r="AR221" i="37"/>
  <c r="AR6" i="37"/>
  <c r="AU6" i="37" l="1"/>
  <c r="AS6" i="37"/>
  <c r="AL6" i="37"/>
  <c r="AT6" i="37"/>
  <c r="AP6" i="37"/>
  <c r="AM6" i="37"/>
  <c r="AQ6" i="37"/>
  <c r="AO6" i="37"/>
  <c r="AN6" i="37"/>
  <c r="AV202" i="37"/>
  <c r="AV210" i="37"/>
  <c r="AV218" i="37"/>
  <c r="AV226" i="37"/>
  <c r="AV234" i="37"/>
  <c r="AV242" i="37"/>
  <c r="AV215" i="37"/>
  <c r="AV208" i="37"/>
  <c r="AV216" i="37"/>
  <c r="AV225" i="37"/>
  <c r="AV203" i="37"/>
  <c r="AV211" i="37"/>
  <c r="AV219" i="37"/>
  <c r="AV227" i="37"/>
  <c r="AV235" i="37"/>
  <c r="AV243" i="37"/>
  <c r="AV223" i="37"/>
  <c r="AV240" i="37"/>
  <c r="AV201" i="37"/>
  <c r="AV233" i="37"/>
  <c r="AV204" i="37"/>
  <c r="AV212" i="37"/>
  <c r="AV220" i="37"/>
  <c r="AV228" i="37"/>
  <c r="AV236" i="37"/>
  <c r="AV244" i="37"/>
  <c r="AV207" i="37"/>
  <c r="AV231" i="37"/>
  <c r="AV200" i="37"/>
  <c r="AV232" i="37"/>
  <c r="AV209" i="37"/>
  <c r="AV241" i="37"/>
  <c r="AV205" i="37"/>
  <c r="AV213" i="37"/>
  <c r="AV221" i="37"/>
  <c r="AV229" i="37"/>
  <c r="AV237" i="37"/>
  <c r="AV245" i="37"/>
  <c r="AV239" i="37"/>
  <c r="AV224" i="37"/>
  <c r="AV217" i="37"/>
  <c r="AV206" i="37"/>
  <c r="AV214" i="37"/>
  <c r="AV222" i="37"/>
  <c r="AV230" i="37"/>
  <c r="AV238" i="37"/>
  <c r="AV246" i="37"/>
  <c r="AW223" i="37"/>
  <c r="AW232" i="37"/>
  <c r="AW201" i="37"/>
  <c r="AW209" i="37"/>
  <c r="AW217" i="37"/>
  <c r="AW225" i="37"/>
  <c r="AW233" i="37"/>
  <c r="AW241" i="37"/>
  <c r="AW202" i="37"/>
  <c r="AW210" i="37"/>
  <c r="AW218" i="37"/>
  <c r="AW226" i="37"/>
  <c r="AW234" i="37"/>
  <c r="AW242" i="37"/>
  <c r="AW215" i="37"/>
  <c r="AW240" i="37"/>
  <c r="AW203" i="37"/>
  <c r="AW211" i="37"/>
  <c r="AW219" i="37"/>
  <c r="AW227" i="37"/>
  <c r="AW235" i="37"/>
  <c r="AW243" i="37"/>
  <c r="AW239" i="37"/>
  <c r="AW216" i="37"/>
  <c r="AW204" i="37"/>
  <c r="AW212" i="37"/>
  <c r="AW220" i="37"/>
  <c r="AW228" i="37"/>
  <c r="AW236" i="37"/>
  <c r="AW244" i="37"/>
  <c r="AW207" i="37"/>
  <c r="AW224" i="37"/>
  <c r="AW205" i="37"/>
  <c r="AW213" i="37"/>
  <c r="AW221" i="37"/>
  <c r="AW229" i="37"/>
  <c r="AW237" i="37"/>
  <c r="AW245" i="37"/>
  <c r="AW231" i="37"/>
  <c r="AW200" i="37"/>
  <c r="AW208" i="37"/>
  <c r="AW206" i="37"/>
  <c r="AW214" i="37"/>
  <c r="AW222" i="37"/>
  <c r="AW230" i="37"/>
  <c r="AW238" i="37"/>
  <c r="AW246" i="37"/>
  <c r="AW159" i="37"/>
  <c r="BD52" i="37"/>
  <c r="BI34" i="37"/>
  <c r="BI36" i="37"/>
  <c r="BI29" i="37"/>
  <c r="BC28" i="37"/>
  <c r="BH54" i="37"/>
  <c r="BD38" i="37"/>
  <c r="BE29" i="37"/>
  <c r="BB45" i="37"/>
  <c r="BC15" i="37"/>
  <c r="BH21" i="37"/>
  <c r="BD14" i="37"/>
  <c r="BC21" i="37"/>
  <c r="BI20" i="37"/>
  <c r="BH19" i="37"/>
  <c r="BB21" i="37"/>
  <c r="BJ15" i="37"/>
  <c r="BE18" i="37"/>
  <c r="BG12" i="37"/>
  <c r="BC10" i="37"/>
  <c r="BJ12" i="37"/>
  <c r="BH11" i="37"/>
  <c r="BB49" i="37"/>
  <c r="BJ23" i="37"/>
  <c r="BJ51" i="37"/>
  <c r="BE55" i="37"/>
  <c r="BF53" i="37"/>
  <c r="BE43" i="37"/>
  <c r="BA56" i="37"/>
  <c r="BF17" i="37"/>
  <c r="BB55" i="37"/>
  <c r="BI38" i="37"/>
  <c r="BA24" i="37"/>
  <c r="D264" i="37" s="1"/>
  <c r="BE27" i="37"/>
  <c r="BI46" i="37"/>
  <c r="BF51" i="37"/>
  <c r="BD55" i="37"/>
  <c r="BB33" i="37"/>
  <c r="BH26" i="37"/>
  <c r="BE45" i="37"/>
  <c r="BC12" i="37"/>
  <c r="BA17" i="37"/>
  <c r="D257" i="37" s="1"/>
  <c r="BG45" i="37"/>
  <c r="BJ48" i="37"/>
  <c r="BF29" i="37"/>
  <c r="BA52" i="37"/>
  <c r="BJ52" i="37"/>
  <c r="BH55" i="37"/>
  <c r="BJ34" i="37"/>
  <c r="BA11" i="37"/>
  <c r="BI33" i="37"/>
  <c r="BF33" i="37"/>
  <c r="BH30" i="37"/>
  <c r="BB51" i="37"/>
  <c r="BC39" i="37"/>
  <c r="BA41" i="37"/>
  <c r="BD27" i="37"/>
  <c r="BH39" i="37"/>
  <c r="BJ29" i="37"/>
  <c r="BA48" i="37"/>
  <c r="BD49" i="37"/>
  <c r="BE53" i="37"/>
  <c r="BI47" i="37"/>
  <c r="BB24" i="37"/>
  <c r="BH49" i="37"/>
  <c r="BG16" i="37"/>
  <c r="BG21" i="37"/>
  <c r="BF20" i="37"/>
  <c r="BH16" i="37"/>
  <c r="BF21" i="37"/>
  <c r="BG19" i="37"/>
  <c r="BH15" i="37"/>
  <c r="BA15" i="37"/>
  <c r="D255" i="37" s="1"/>
  <c r="BD15" i="37"/>
  <c r="BB19" i="37"/>
  <c r="BE20" i="37"/>
  <c r="BB20" i="37"/>
  <c r="BB14" i="37"/>
  <c r="BJ20" i="37"/>
  <c r="BD11" i="37"/>
  <c r="BI13" i="37"/>
  <c r="BC11" i="37"/>
  <c r="BF13" i="37"/>
  <c r="BA12" i="37"/>
  <c r="D252" i="37" s="1"/>
  <c r="BE12" i="37"/>
  <c r="BG38" i="37"/>
  <c r="BA23" i="37"/>
  <c r="D263" i="37" s="1"/>
  <c r="BF46" i="37"/>
  <c r="BF32" i="37"/>
  <c r="BA34" i="37"/>
  <c r="BI25" i="37"/>
  <c r="BI55" i="37"/>
  <c r="BD48" i="37"/>
  <c r="BH53" i="37"/>
  <c r="BA42" i="37"/>
  <c r="BE44" i="37"/>
  <c r="BI53" i="37"/>
  <c r="BC55" i="37"/>
  <c r="BC36" i="37"/>
  <c r="BG43" i="37"/>
  <c r="BI56" i="37"/>
  <c r="BJ26" i="37"/>
  <c r="BJ50" i="37"/>
  <c r="BD24" i="37"/>
  <c r="BH52" i="37"/>
  <c r="BD53" i="37"/>
  <c r="BJ11" i="37"/>
  <c r="BE41" i="37"/>
  <c r="BI54" i="37"/>
  <c r="BG52" i="37"/>
  <c r="BF52" i="37"/>
  <c r="BG29" i="37"/>
  <c r="BC40" i="37"/>
  <c r="BF36" i="37"/>
  <c r="BF43" i="37"/>
  <c r="BF38" i="37"/>
  <c r="BG28" i="37"/>
  <c r="BD50" i="37"/>
  <c r="BG36" i="37"/>
  <c r="BC52" i="37"/>
  <c r="BB39" i="37"/>
  <c r="BC33" i="37"/>
  <c r="BG42" i="37"/>
  <c r="BB52" i="37"/>
  <c r="BA54" i="37"/>
  <c r="BC23" i="37"/>
  <c r="BE51" i="37"/>
  <c r="BJ54" i="37"/>
  <c r="BC46" i="37"/>
  <c r="BB34" i="37"/>
  <c r="BD37" i="37"/>
  <c r="BI44" i="37"/>
  <c r="BD30" i="37"/>
  <c r="BH46" i="37"/>
  <c r="BF54" i="37"/>
  <c r="BA25" i="37"/>
  <c r="D265" i="37" s="1"/>
  <c r="BD51" i="37"/>
  <c r="BE48" i="37"/>
  <c r="BG30" i="37"/>
  <c r="BB31" i="37"/>
  <c r="BG46" i="37"/>
  <c r="BG35" i="37"/>
  <c r="BB37" i="37"/>
  <c r="BG34" i="37"/>
  <c r="BB35" i="37"/>
  <c r="BA27" i="37"/>
  <c r="D267" i="37" s="1"/>
  <c r="BD17" i="37"/>
  <c r="BJ55" i="37"/>
  <c r="BB47" i="37"/>
  <c r="BE32" i="37"/>
  <c r="BE37" i="37"/>
  <c r="BF39" i="37"/>
  <c r="BE40" i="37"/>
  <c r="BE42" i="37"/>
  <c r="BI43" i="37"/>
  <c r="BG39" i="37"/>
  <c r="BJ32" i="37"/>
  <c r="BB36" i="37"/>
  <c r="BI50" i="37"/>
  <c r="BE26" i="37"/>
  <c r="BC44" i="37"/>
  <c r="BI17" i="37"/>
  <c r="BD20" i="37"/>
  <c r="BI14" i="37"/>
  <c r="BC19" i="37"/>
  <c r="BC14" i="37"/>
  <c r="BG15" i="37"/>
  <c r="BJ18" i="37"/>
  <c r="BF14" i="37"/>
  <c r="BA20" i="37"/>
  <c r="D260" i="37" s="1"/>
  <c r="BC13" i="37"/>
  <c r="BE13" i="37"/>
  <c r="BI12" i="37"/>
  <c r="BJ13" i="37"/>
  <c r="BC47" i="37"/>
  <c r="BJ42" i="37"/>
  <c r="BF47" i="37"/>
  <c r="BG31" i="37"/>
  <c r="BA38" i="37"/>
  <c r="BG53" i="37"/>
  <c r="BC32" i="37"/>
  <c r="BG25" i="37"/>
  <c r="BC37" i="37"/>
  <c r="BA47" i="37"/>
  <c r="BD45" i="37"/>
  <c r="BJ41" i="37"/>
  <c r="BF40" i="37"/>
  <c r="BI22" i="37"/>
  <c r="BE47" i="37"/>
  <c r="BG22" i="37"/>
  <c r="BA45" i="37"/>
  <c r="BD54" i="37"/>
  <c r="BE36" i="37"/>
  <c r="BC53" i="37"/>
  <c r="BD33" i="37"/>
  <c r="BG48" i="37"/>
  <c r="BC34" i="37"/>
  <c r="BI26" i="37"/>
  <c r="BI51" i="37"/>
  <c r="BF55" i="37"/>
  <c r="BC49" i="37"/>
  <c r="BB42" i="37"/>
  <c r="BC50" i="37"/>
  <c r="BH32" i="37"/>
  <c r="BA39" i="37"/>
  <c r="BI42" i="37"/>
  <c r="BJ40" i="37"/>
  <c r="BH34" i="37"/>
  <c r="BD36" i="37"/>
  <c r="BI35" i="37"/>
  <c r="BC27" i="37"/>
  <c r="BG40" i="37"/>
  <c r="BD41" i="37"/>
  <c r="BH29" i="37"/>
  <c r="BA37" i="37"/>
  <c r="BJ53" i="37"/>
  <c r="BJ24" i="37"/>
  <c r="BB38" i="37"/>
  <c r="BF26" i="37"/>
  <c r="BH23" i="37"/>
  <c r="BE46" i="37"/>
  <c r="BJ35" i="37"/>
  <c r="BE31" i="37"/>
  <c r="BD40" i="37"/>
  <c r="BG26" i="37"/>
  <c r="BD22" i="37"/>
  <c r="BE52" i="37"/>
  <c r="BH22" i="37"/>
  <c r="BC26" i="37"/>
  <c r="BA35" i="37"/>
  <c r="BF44" i="37"/>
  <c r="BH27" i="37"/>
  <c r="BJ39" i="37"/>
  <c r="BJ43" i="37"/>
  <c r="BA31" i="37"/>
  <c r="BA46" i="37"/>
  <c r="BE22" i="37"/>
  <c r="BH43" i="37"/>
  <c r="BC29" i="37"/>
  <c r="BC42" i="37"/>
  <c r="BF27" i="37"/>
  <c r="BC38" i="37"/>
  <c r="BI32" i="37"/>
  <c r="BA43" i="37"/>
  <c r="BF42" i="37"/>
  <c r="BE35" i="37"/>
  <c r="BC51" i="37"/>
  <c r="BB53" i="37"/>
  <c r="BB26" i="37"/>
  <c r="BB48" i="37"/>
  <c r="BF15" i="37"/>
  <c r="BH45" i="37"/>
  <c r="BJ33" i="37"/>
  <c r="BH56" i="37"/>
  <c r="BG32" i="37"/>
  <c r="BH25" i="37"/>
  <c r="BI45" i="37"/>
  <c r="BI31" i="37"/>
  <c r="BF28" i="37"/>
  <c r="BF25" i="37"/>
  <c r="BE49" i="37"/>
  <c r="BG18" i="37"/>
  <c r="BC16" i="37"/>
  <c r="BF19" i="37"/>
  <c r="BI19" i="37"/>
  <c r="BG20" i="37"/>
  <c r="BH14" i="37"/>
  <c r="BI15" i="37"/>
  <c r="BA18" i="37"/>
  <c r="D258" i="37" s="1"/>
  <c r="BA21" i="37"/>
  <c r="D261" i="37" s="1"/>
  <c r="BE16" i="37"/>
  <c r="BE14" i="37"/>
  <c r="BE15" i="37"/>
  <c r="BA16" i="37"/>
  <c r="D256" i="37" s="1"/>
  <c r="BD13" i="37"/>
  <c r="BG11" i="37"/>
  <c r="BH13" i="37"/>
  <c r="BD10" i="37"/>
  <c r="BB11" i="37"/>
  <c r="BA10" i="37"/>
  <c r="D250" i="37" s="1"/>
  <c r="BI10" i="37"/>
  <c r="BF10" i="37"/>
  <c r="BJ47" i="37"/>
  <c r="BF37" i="37"/>
  <c r="BB54" i="37"/>
  <c r="BH35" i="37"/>
  <c r="BJ28" i="37"/>
  <c r="BD43" i="37"/>
  <c r="BA29" i="37"/>
  <c r="D269" i="37" s="1"/>
  <c r="BJ31" i="37"/>
  <c r="BI39" i="37"/>
  <c r="BA49" i="37"/>
  <c r="BC35" i="37"/>
  <c r="BE34" i="37"/>
  <c r="BG49" i="37"/>
  <c r="BI24" i="37"/>
  <c r="BG24" i="37"/>
  <c r="BG56" i="37"/>
  <c r="BE56" i="37"/>
  <c r="BD32" i="37"/>
  <c r="BH48" i="37"/>
  <c r="BC24" i="37"/>
  <c r="BI28" i="37"/>
  <c r="BB43" i="37"/>
  <c r="BF41" i="37"/>
  <c r="BJ27" i="37"/>
  <c r="BF48" i="37"/>
  <c r="BC54" i="37"/>
  <c r="BE50" i="37"/>
  <c r="BD47" i="37"/>
  <c r="BA44" i="37"/>
  <c r="BA22" i="37"/>
  <c r="D262" i="37" s="1"/>
  <c r="BI52" i="37"/>
  <c r="BD29" i="37"/>
  <c r="BD35" i="37"/>
  <c r="BA32" i="37"/>
  <c r="BD42" i="37"/>
  <c r="BC41" i="37"/>
  <c r="BI40" i="37"/>
  <c r="BE54" i="37"/>
  <c r="BH41" i="37"/>
  <c r="BE24" i="37"/>
  <c r="BJ46" i="37"/>
  <c r="BD46" i="37"/>
  <c r="BG51" i="37"/>
  <c r="BD56" i="37"/>
  <c r="BH24" i="37"/>
  <c r="BF45" i="37"/>
  <c r="BI37" i="37"/>
  <c r="BA53" i="37"/>
  <c r="BB44" i="37"/>
  <c r="BB50" i="37"/>
  <c r="BJ37" i="37"/>
  <c r="BF24" i="37"/>
  <c r="BD25" i="37"/>
  <c r="BH33" i="37"/>
  <c r="BD18" i="37"/>
  <c r="BH18" i="37"/>
  <c r="BF16" i="37"/>
  <c r="BC18" i="37"/>
  <c r="BC20" i="37"/>
  <c r="BI16" i="37"/>
  <c r="BB18" i="37"/>
  <c r="BA19" i="37"/>
  <c r="D259" i="37" s="1"/>
  <c r="BE21" i="37"/>
  <c r="BB15" i="37"/>
  <c r="BB16" i="37"/>
  <c r="BJ21" i="37"/>
  <c r="BD12" i="37"/>
  <c r="BG13" i="37"/>
  <c r="BA13" i="37"/>
  <c r="D253" i="37" s="1"/>
  <c r="BB13" i="37"/>
  <c r="BB12" i="37"/>
  <c r="BG10" i="37"/>
  <c r="BF11" i="37"/>
  <c r="BE10" i="37"/>
  <c r="BB10" i="37"/>
  <c r="BE25" i="37"/>
  <c r="BA28" i="37"/>
  <c r="D268" i="37" s="1"/>
  <c r="BG33" i="37"/>
  <c r="BA36" i="37"/>
  <c r="BB25" i="37"/>
  <c r="BE23" i="37"/>
  <c r="BB41" i="37"/>
  <c r="BH28" i="37"/>
  <c r="BJ22" i="37"/>
  <c r="BJ36" i="37"/>
  <c r="BH40" i="37"/>
  <c r="BC48" i="37"/>
  <c r="BI41" i="37"/>
  <c r="BE17" i="37"/>
  <c r="BB40" i="37"/>
  <c r="BF23" i="37"/>
  <c r="BG37" i="37"/>
  <c r="BI48" i="37"/>
  <c r="BG23" i="37"/>
  <c r="BE39" i="37"/>
  <c r="BG47" i="37"/>
  <c r="BJ44" i="37"/>
  <c r="BD34" i="37"/>
  <c r="BJ49" i="37"/>
  <c r="BH50" i="37"/>
  <c r="BE38" i="37"/>
  <c r="BA50" i="37"/>
  <c r="BC56" i="37"/>
  <c r="BB28" i="37"/>
  <c r="BA51" i="37"/>
  <c r="BH17" i="37"/>
  <c r="BH44" i="37"/>
  <c r="BD28" i="37"/>
  <c r="BA26" i="37"/>
  <c r="D266" i="37" s="1"/>
  <c r="BJ30" i="37"/>
  <c r="BB56" i="37"/>
  <c r="BD44" i="37"/>
  <c r="BC25" i="37"/>
  <c r="BF50" i="37"/>
  <c r="BJ56" i="37"/>
  <c r="BG27" i="37"/>
  <c r="BA30" i="37"/>
  <c r="BJ38" i="37"/>
  <c r="BI27" i="37"/>
  <c r="BI30" i="37"/>
  <c r="BC43" i="37"/>
  <c r="BB27" i="37"/>
  <c r="BC30" i="37"/>
  <c r="BH47" i="37"/>
  <c r="BB46" i="37"/>
  <c r="BD26" i="37"/>
  <c r="BB32" i="37"/>
  <c r="BH31" i="37"/>
  <c r="BF35" i="37"/>
  <c r="BG44" i="37"/>
  <c r="BH37" i="37"/>
  <c r="BA40" i="37"/>
  <c r="BG17" i="37"/>
  <c r="BC17" i="37"/>
  <c r="BH38" i="37"/>
  <c r="BB17" i="37"/>
  <c r="BH36" i="37"/>
  <c r="BB30" i="37"/>
  <c r="BF49" i="37"/>
  <c r="BJ45" i="37"/>
  <c r="BC22" i="37"/>
  <c r="BB22" i="37"/>
  <c r="BJ25" i="37"/>
  <c r="BD39" i="37"/>
  <c r="BC45" i="37"/>
  <c r="BF30" i="37"/>
  <c r="BJ17" i="37"/>
  <c r="BH51" i="37"/>
  <c r="BC31" i="37"/>
  <c r="BI49" i="37"/>
  <c r="BH42" i="37"/>
  <c r="BI23" i="37"/>
  <c r="BA33" i="37"/>
  <c r="BG54" i="37"/>
  <c r="BD23" i="37"/>
  <c r="BB29" i="37"/>
  <c r="BF31" i="37"/>
  <c r="BG50" i="37"/>
  <c r="BA55" i="37"/>
  <c r="BD31" i="37"/>
  <c r="BF22" i="37"/>
  <c r="BG41" i="37"/>
  <c r="BF56" i="37"/>
  <c r="BE30" i="37"/>
  <c r="BB23" i="37"/>
  <c r="BE33" i="37"/>
  <c r="BG55" i="37"/>
  <c r="BE28" i="37"/>
  <c r="BF34" i="37"/>
  <c r="BD21" i="37"/>
  <c r="BF18" i="37"/>
  <c r="BI21" i="37"/>
  <c r="BG14" i="37"/>
  <c r="BD16" i="37"/>
  <c r="BI18" i="37"/>
  <c r="BH20" i="37"/>
  <c r="BD19" i="37"/>
  <c r="BJ16" i="37"/>
  <c r="BJ14" i="37"/>
  <c r="BE19" i="37"/>
  <c r="BJ19" i="37"/>
  <c r="BA14" i="37"/>
  <c r="D254" i="37" s="1"/>
  <c r="BI11" i="37"/>
  <c r="BE11" i="37"/>
  <c r="BH12" i="37"/>
  <c r="BH10" i="37"/>
  <c r="BF12" i="37"/>
  <c r="BJ10" i="37"/>
  <c r="AW88" i="37"/>
  <c r="AW67" i="37"/>
  <c r="AW128" i="37"/>
  <c r="AW176" i="37"/>
  <c r="AW131" i="37"/>
  <c r="AW147" i="37"/>
  <c r="AW139" i="37"/>
  <c r="AW163" i="37"/>
  <c r="AW155" i="37"/>
  <c r="AW171" i="37"/>
  <c r="AW179" i="37"/>
  <c r="AW187" i="37"/>
  <c r="AW100" i="37"/>
  <c r="AW63" i="37"/>
  <c r="AW167" i="37"/>
  <c r="AW76" i="37"/>
  <c r="AW172" i="37"/>
  <c r="AW180" i="37"/>
  <c r="AW164" i="37"/>
  <c r="AW116" i="37"/>
  <c r="AW84" i="37"/>
  <c r="AW95" i="37"/>
  <c r="AW148" i="37"/>
  <c r="AW132" i="37"/>
  <c r="AW108" i="37"/>
  <c r="AW92" i="37"/>
  <c r="AW60" i="37"/>
  <c r="AW151" i="37"/>
  <c r="AW156" i="37"/>
  <c r="AW140" i="37"/>
  <c r="AW124" i="37"/>
  <c r="AW68" i="37"/>
  <c r="AW152" i="37"/>
  <c r="AW80" i="37"/>
  <c r="AW135" i="37"/>
  <c r="AW120" i="37"/>
  <c r="AW71" i="37"/>
  <c r="AW64" i="37"/>
  <c r="AW111" i="37"/>
  <c r="AW61" i="37"/>
  <c r="AW93" i="37"/>
  <c r="AW117" i="37"/>
  <c r="AW125" i="37"/>
  <c r="AW109" i="37"/>
  <c r="AW77" i="37"/>
  <c r="AW101" i="37"/>
  <c r="AW69" i="37"/>
  <c r="AW133" i="37"/>
  <c r="AW85" i="37"/>
  <c r="AW72" i="37"/>
  <c r="AW160" i="37"/>
  <c r="AW112" i="37"/>
  <c r="AW141" i="37"/>
  <c r="AW149" i="37"/>
  <c r="AW143" i="37"/>
  <c r="AW70" i="37"/>
  <c r="AW157" i="37"/>
  <c r="AW181" i="37"/>
  <c r="AW119" i="37"/>
  <c r="AW175" i="37"/>
  <c r="AW79" i="37"/>
  <c r="AW56" i="37"/>
  <c r="AW168" i="37"/>
  <c r="AW62" i="37"/>
  <c r="AW104" i="37"/>
  <c r="AW136" i="37"/>
  <c r="AW173" i="37"/>
  <c r="AW165" i="37"/>
  <c r="AW86" i="37"/>
  <c r="AW78" i="37"/>
  <c r="AW94" i="37"/>
  <c r="AV169" i="37"/>
  <c r="AV166" i="37"/>
  <c r="AV110" i="37"/>
  <c r="AV176" i="37"/>
  <c r="AV167" i="37"/>
  <c r="AV149" i="37"/>
  <c r="AV101" i="37"/>
  <c r="AV168" i="37"/>
  <c r="AV79" i="37"/>
  <c r="AV132" i="37"/>
  <c r="AV60" i="37"/>
  <c r="AV171" i="37"/>
  <c r="AV99" i="37"/>
  <c r="AV145" i="37"/>
  <c r="AV173" i="37"/>
  <c r="AV77" i="37"/>
  <c r="AV148" i="37"/>
  <c r="AV153" i="37"/>
  <c r="AV155" i="37"/>
  <c r="AV121" i="37"/>
  <c r="AV85" i="37"/>
  <c r="AV175" i="37"/>
  <c r="AV100" i="37"/>
  <c r="AV143" i="37"/>
  <c r="AV83" i="37"/>
  <c r="AV62" i="37"/>
  <c r="AV181" i="37"/>
  <c r="AV117" i="37"/>
  <c r="AV140" i="37"/>
  <c r="AV76" i="37"/>
  <c r="AV152" i="37"/>
  <c r="AV107" i="37"/>
  <c r="AV142" i="37"/>
  <c r="AV135" i="37"/>
  <c r="AV61" i="37"/>
  <c r="AV119" i="37"/>
  <c r="AV108" i="37"/>
  <c r="AV112" i="37"/>
  <c r="AV115" i="37"/>
  <c r="AV118" i="37"/>
  <c r="AV136" i="37"/>
  <c r="AV103" i="37"/>
  <c r="AV133" i="37"/>
  <c r="AV69" i="37"/>
  <c r="AV137" i="37"/>
  <c r="AV151" i="37"/>
  <c r="AV180" i="37"/>
  <c r="AV116" i="37"/>
  <c r="AV80" i="37"/>
  <c r="AV187" i="37"/>
  <c r="AV123" i="37"/>
  <c r="AV182" i="37"/>
  <c r="AV126" i="37"/>
  <c r="AV86" i="37"/>
  <c r="AV141" i="37"/>
  <c r="AV161" i="37"/>
  <c r="AV156" i="37"/>
  <c r="AV131" i="37"/>
  <c r="AV158" i="37"/>
  <c r="AV78" i="37"/>
  <c r="AV157" i="37"/>
  <c r="AV177" i="37"/>
  <c r="AV124" i="37"/>
  <c r="AV68" i="37"/>
  <c r="AV73" i="37"/>
  <c r="AV71" i="37"/>
  <c r="AV75" i="37"/>
  <c r="AW166" i="37"/>
  <c r="AW126" i="37"/>
  <c r="AW110" i="37"/>
  <c r="AW182" i="37"/>
  <c r="AW150" i="37"/>
  <c r="AW134" i="37"/>
  <c r="AV97" i="37"/>
  <c r="AV65" i="37"/>
  <c r="AV184" i="37"/>
  <c r="AV160" i="37"/>
  <c r="AV128" i="37"/>
  <c r="AV96" i="37"/>
  <c r="AV72" i="37"/>
  <c r="AV183" i="37"/>
  <c r="AV159" i="37"/>
  <c r="AV127" i="37"/>
  <c r="AV111" i="37"/>
  <c r="AV87" i="37"/>
  <c r="AV186" i="37"/>
  <c r="AV170" i="37"/>
  <c r="AV154" i="37"/>
  <c r="AV146" i="37"/>
  <c r="AW42" i="37"/>
  <c r="AV28" i="37"/>
  <c r="AV11" i="37"/>
  <c r="AV16" i="37"/>
  <c r="AV178" i="37"/>
  <c r="AW29" i="37"/>
  <c r="AW15" i="37"/>
  <c r="AV82" i="37"/>
  <c r="AW12" i="37"/>
  <c r="AW45" i="37"/>
  <c r="AW48" i="37"/>
  <c r="AW17" i="37"/>
  <c r="AW26" i="37"/>
  <c r="AW28" i="37"/>
  <c r="AV21" i="37"/>
  <c r="AV15" i="37"/>
  <c r="AV58" i="37"/>
  <c r="AW55" i="37"/>
  <c r="AW21" i="37"/>
  <c r="AW23" i="37"/>
  <c r="AW46" i="37"/>
  <c r="AW40" i="37"/>
  <c r="AW47" i="37"/>
  <c r="AW22" i="37"/>
  <c r="AV27" i="37"/>
  <c r="AW10" i="37"/>
  <c r="AW16" i="37"/>
  <c r="AW31" i="37"/>
  <c r="AV42" i="37"/>
  <c r="AW32" i="37"/>
  <c r="AV36" i="37"/>
  <c r="AW13" i="37"/>
  <c r="AV49" i="37"/>
  <c r="AV26" i="37"/>
  <c r="AV17" i="37"/>
  <c r="AV195" i="37"/>
  <c r="AV194" i="37"/>
  <c r="AW87" i="37"/>
  <c r="AW183" i="37"/>
  <c r="AW127" i="37"/>
  <c r="AV188" i="37"/>
  <c r="AW81" i="37"/>
  <c r="AV43" i="37"/>
  <c r="AW96" i="37"/>
  <c r="AW161" i="37"/>
  <c r="AW113" i="37"/>
  <c r="AW73" i="37"/>
  <c r="AW184" i="37"/>
  <c r="AW121" i="37"/>
  <c r="AW129" i="37"/>
  <c r="AW97" i="37"/>
  <c r="AV18" i="37"/>
  <c r="AW89" i="37"/>
  <c r="AW105" i="37"/>
  <c r="AW57" i="37"/>
  <c r="AW65" i="37"/>
  <c r="AW144" i="37"/>
  <c r="AW169" i="37"/>
  <c r="AW145" i="37"/>
  <c r="AW137" i="37"/>
  <c r="AV20" i="37"/>
  <c r="AV31" i="37"/>
  <c r="AW153" i="37"/>
  <c r="AW193" i="37"/>
  <c r="AW177" i="37"/>
  <c r="AW185" i="37"/>
  <c r="AW58" i="37"/>
  <c r="AW82" i="37"/>
  <c r="AW195" i="37"/>
  <c r="AW106" i="37"/>
  <c r="AV39" i="37"/>
  <c r="AW66" i="37"/>
  <c r="AW191" i="37"/>
  <c r="AW194" i="37"/>
  <c r="AW196" i="37"/>
  <c r="AW188" i="37"/>
  <c r="AW154" i="37"/>
  <c r="AW138" i="37"/>
  <c r="AW122" i="37"/>
  <c r="AW192" i="37"/>
  <c r="AW170" i="37"/>
  <c r="AW146" i="37"/>
  <c r="AW130" i="37"/>
  <c r="AW114" i="37"/>
  <c r="AW90" i="37"/>
  <c r="AW98" i="37"/>
  <c r="AW74" i="37"/>
  <c r="AW199" i="37"/>
  <c r="AW198" i="37"/>
  <c r="AW190" i="37"/>
  <c r="AW197" i="37"/>
  <c r="AW189" i="37"/>
  <c r="AW162" i="37"/>
  <c r="AV190" i="37"/>
  <c r="AV192" i="37"/>
  <c r="AV189" i="37"/>
  <c r="AV191" i="37"/>
  <c r="AV199" i="37"/>
  <c r="AV198" i="37"/>
  <c r="AV197" i="37"/>
  <c r="AV196" i="37"/>
  <c r="AV193" i="37"/>
  <c r="AV81" i="37"/>
  <c r="AV84" i="37"/>
  <c r="AV95" i="37"/>
  <c r="AV52" i="37"/>
  <c r="AV91" i="37"/>
  <c r="AV40" i="37"/>
  <c r="AV45" i="37"/>
  <c r="AV165" i="37"/>
  <c r="AV113" i="37"/>
  <c r="AV164" i="37"/>
  <c r="AV105" i="37"/>
  <c r="AV59" i="37"/>
  <c r="AV147" i="37"/>
  <c r="AV174" i="37"/>
  <c r="AV102" i="37"/>
  <c r="AV104" i="37"/>
  <c r="AV63" i="37"/>
  <c r="AV144" i="37"/>
  <c r="AV163" i="37"/>
  <c r="AV94" i="37"/>
  <c r="AV185" i="37"/>
  <c r="AV125" i="37"/>
  <c r="AV57" i="37"/>
  <c r="AV172" i="37"/>
  <c r="AV179" i="37"/>
  <c r="AV150" i="37"/>
  <c r="AV70" i="37"/>
  <c r="AV89" i="37"/>
  <c r="AV93" i="37"/>
  <c r="AV120" i="37"/>
  <c r="AV92" i="37"/>
  <c r="AV56" i="37"/>
  <c r="AV67" i="37"/>
  <c r="AV134" i="37"/>
  <c r="AV64" i="37"/>
  <c r="AV109" i="37"/>
  <c r="AV88" i="37"/>
  <c r="AV139" i="37"/>
  <c r="AW158" i="37"/>
  <c r="AW118" i="37"/>
  <c r="AW102" i="37"/>
  <c r="AW174" i="37"/>
  <c r="AW142" i="37"/>
  <c r="AV129" i="37"/>
  <c r="AV33" i="37"/>
  <c r="AV35" i="37"/>
  <c r="AV32" i="37"/>
  <c r="AW41" i="37"/>
  <c r="AW52" i="37"/>
  <c r="AW36" i="37"/>
  <c r="AW11" i="37"/>
  <c r="AW49" i="37"/>
  <c r="AW50" i="37"/>
  <c r="AV38" i="37"/>
  <c r="AV19" i="37"/>
  <c r="AV53" i="37"/>
  <c r="AV13" i="37"/>
  <c r="AV23" i="37"/>
  <c r="AV47" i="37"/>
  <c r="AV48" i="37"/>
  <c r="AW51" i="37"/>
  <c r="AV55" i="37"/>
  <c r="AV46" i="37"/>
  <c r="AV34" i="37"/>
  <c r="AV24" i="37"/>
  <c r="AV50" i="37"/>
  <c r="AV29" i="37"/>
  <c r="AV44" i="37"/>
  <c r="AV138" i="37"/>
  <c r="AV51" i="37"/>
  <c r="AV14" i="37"/>
  <c r="AW38" i="37"/>
  <c r="AW34" i="37"/>
  <c r="AW27" i="37"/>
  <c r="AW53" i="37"/>
  <c r="AV22" i="37"/>
  <c r="AW18" i="37"/>
  <c r="AW24" i="37"/>
  <c r="AV30" i="37"/>
  <c r="AV54" i="37"/>
  <c r="AV37" i="37"/>
  <c r="AW37" i="37"/>
  <c r="AW25" i="37"/>
  <c r="AV10" i="37"/>
  <c r="AW14" i="37"/>
  <c r="AW35" i="37"/>
  <c r="AV12" i="37"/>
  <c r="AV41" i="37"/>
  <c r="AV25" i="37"/>
  <c r="AV162" i="37"/>
  <c r="AV130" i="37"/>
  <c r="AV122" i="37"/>
  <c r="AV114" i="37"/>
  <c r="AV106" i="37"/>
  <c r="AV98" i="37"/>
  <c r="AV90" i="37"/>
  <c r="AV74" i="37"/>
  <c r="AV66" i="37"/>
  <c r="AW30" i="37"/>
  <c r="AW19" i="37"/>
  <c r="AW39" i="37"/>
  <c r="AW20" i="37"/>
  <c r="AW43" i="37"/>
  <c r="AW44" i="37"/>
  <c r="AW33" i="37"/>
  <c r="AW186" i="37"/>
  <c r="AW178" i="37"/>
  <c r="AW103" i="37"/>
  <c r="AW123" i="37"/>
  <c r="AW99" i="37"/>
  <c r="AW91" i="37"/>
  <c r="AW115" i="37"/>
  <c r="AW83" i="37"/>
  <c r="AW107" i="37"/>
  <c r="AW75" i="37"/>
  <c r="AW59" i="37"/>
  <c r="AW54" i="37"/>
  <c r="BI6" i="37" l="1"/>
  <c r="BI5" i="37" s="1"/>
  <c r="BE6" i="37"/>
  <c r="BE5" i="37" s="1"/>
  <c r="BH6" i="37"/>
  <c r="BH5" i="37" s="1"/>
  <c r="BD6" i="37"/>
  <c r="BD5" i="37" s="1"/>
  <c r="BF6" i="37"/>
  <c r="BF5" i="37" s="1"/>
  <c r="BC6" i="37"/>
  <c r="BC5" i="37" s="1"/>
  <c r="BG6" i="37"/>
  <c r="BG5" i="37" s="1"/>
  <c r="BB6" i="37"/>
  <c r="BB5" i="37" s="1"/>
  <c r="BJ6" i="37"/>
  <c r="BJ5" i="37" s="1"/>
  <c r="L264" i="37"/>
  <c r="K264" i="37"/>
  <c r="I264" i="37"/>
  <c r="H264" i="37"/>
  <c r="G264" i="37"/>
  <c r="F264" i="37"/>
  <c r="J264" i="37"/>
  <c r="M264" i="37"/>
  <c r="E264" i="37"/>
  <c r="I257" i="37"/>
  <c r="H257" i="37"/>
  <c r="G257" i="37"/>
  <c r="F257" i="37"/>
  <c r="M257" i="37"/>
  <c r="E257" i="37"/>
  <c r="L257" i="37"/>
  <c r="K257" i="37"/>
  <c r="J257" i="37"/>
  <c r="D251" i="37"/>
  <c r="BA6" i="37"/>
  <c r="BA5" i="37" s="1"/>
  <c r="H255" i="37"/>
  <c r="G255" i="37"/>
  <c r="M255" i="37"/>
  <c r="F255" i="37"/>
  <c r="E255" i="37"/>
  <c r="J255" i="37"/>
  <c r="K255" i="37"/>
  <c r="L255" i="37"/>
  <c r="I255" i="37"/>
  <c r="M263" i="37"/>
  <c r="E263" i="37"/>
  <c r="I263" i="37"/>
  <c r="H263" i="37"/>
  <c r="G263" i="37"/>
  <c r="L263" i="37"/>
  <c r="F263" i="37"/>
  <c r="J263" i="37"/>
  <c r="K263" i="37"/>
  <c r="K265" i="37"/>
  <c r="J265" i="37"/>
  <c r="L265" i="37"/>
  <c r="I265" i="37"/>
  <c r="M265" i="37"/>
  <c r="F265" i="37"/>
  <c r="E265" i="37"/>
  <c r="H265" i="37"/>
  <c r="G265" i="37"/>
  <c r="G267" i="37"/>
  <c r="F267" i="37"/>
  <c r="M267" i="37"/>
  <c r="H267" i="37"/>
  <c r="L267" i="37"/>
  <c r="K267" i="37"/>
  <c r="E267" i="37"/>
  <c r="I267" i="37"/>
  <c r="J267" i="37"/>
  <c r="H260" i="37"/>
  <c r="G260" i="37"/>
  <c r="F260" i="37"/>
  <c r="M260" i="37"/>
  <c r="E260" i="37"/>
  <c r="L260" i="37"/>
  <c r="K260" i="37"/>
  <c r="J260" i="37"/>
  <c r="I260" i="37"/>
  <c r="L258" i="37"/>
  <c r="G258" i="37"/>
  <c r="H258" i="37"/>
  <c r="F258" i="37"/>
  <c r="I258" i="37"/>
  <c r="M258" i="37"/>
  <c r="E258" i="37"/>
  <c r="K258" i="37"/>
  <c r="J258" i="37"/>
  <c r="L261" i="37"/>
  <c r="E261" i="37"/>
  <c r="M261" i="37"/>
  <c r="G261" i="37"/>
  <c r="F261" i="37"/>
  <c r="H261" i="37"/>
  <c r="I261" i="37"/>
  <c r="J261" i="37"/>
  <c r="K261" i="37"/>
  <c r="E256" i="37"/>
  <c r="I256" i="37"/>
  <c r="L256" i="37"/>
  <c r="F256" i="37"/>
  <c r="J256" i="37"/>
  <c r="H256" i="37"/>
  <c r="G256" i="37"/>
  <c r="K256" i="37"/>
  <c r="M256" i="37"/>
  <c r="E269" i="37"/>
  <c r="M269" i="37"/>
  <c r="L269" i="37"/>
  <c r="K269" i="37"/>
  <c r="J269" i="37"/>
  <c r="I269" i="37"/>
  <c r="H269" i="37"/>
  <c r="G269" i="37"/>
  <c r="F269" i="37"/>
  <c r="J262" i="37"/>
  <c r="E262" i="37"/>
  <c r="K262" i="37"/>
  <c r="M262" i="37"/>
  <c r="L262" i="37"/>
  <c r="I262" i="37"/>
  <c r="G262" i="37"/>
  <c r="F262" i="37"/>
  <c r="H262" i="37"/>
  <c r="L259" i="37"/>
  <c r="E259" i="37"/>
  <c r="I259" i="37"/>
  <c r="F259" i="37"/>
  <c r="K259" i="37"/>
  <c r="M259" i="37"/>
  <c r="H259" i="37"/>
  <c r="G259" i="37"/>
  <c r="J259" i="37"/>
  <c r="F253" i="37"/>
  <c r="M253" i="37"/>
  <c r="E253" i="37"/>
  <c r="L253" i="37"/>
  <c r="K253" i="37"/>
  <c r="J253" i="37"/>
  <c r="I253" i="37"/>
  <c r="H253" i="37"/>
  <c r="G253" i="37"/>
  <c r="M268" i="37"/>
  <c r="E268" i="37"/>
  <c r="G268" i="37"/>
  <c r="L268" i="37"/>
  <c r="K268" i="37"/>
  <c r="I268" i="37"/>
  <c r="H268" i="37"/>
  <c r="J268" i="37"/>
  <c r="F268" i="37"/>
  <c r="I266" i="37"/>
  <c r="L266" i="37"/>
  <c r="E266" i="37"/>
  <c r="M266" i="37"/>
  <c r="F266" i="37"/>
  <c r="G266" i="37"/>
  <c r="H266" i="37"/>
  <c r="J266" i="37"/>
  <c r="K266" i="37"/>
  <c r="K254" i="37"/>
  <c r="L254" i="37"/>
  <c r="F254" i="37"/>
  <c r="G254" i="37"/>
  <c r="H254" i="37"/>
  <c r="I254" i="37"/>
  <c r="E254" i="37"/>
  <c r="J254" i="37"/>
  <c r="M254" i="37"/>
  <c r="E250" i="37"/>
  <c r="H250" i="37"/>
  <c r="G250" i="37"/>
  <c r="F250" i="37"/>
  <c r="M250" i="37"/>
  <c r="L250" i="37"/>
  <c r="I250" i="37"/>
  <c r="K250" i="37"/>
  <c r="J250" i="37"/>
  <c r="F252" i="37"/>
  <c r="G252" i="37"/>
  <c r="M252" i="37"/>
  <c r="E252" i="37"/>
  <c r="L252" i="37"/>
  <c r="K252" i="37"/>
  <c r="J252" i="37"/>
  <c r="I252" i="37"/>
  <c r="H252" i="37"/>
  <c r="G251" i="37" l="1"/>
  <c r="F251" i="37"/>
  <c r="M251" i="37"/>
  <c r="E251" i="37"/>
  <c r="H251" i="37"/>
  <c r="L251" i="37"/>
  <c r="K251" i="37"/>
  <c r="J251" i="37"/>
  <c r="I251" i="3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<sst xmlns="http://schemas.openxmlformats.org/spreadsheetml/2006/main" count="11353" uniqueCount="1093">
  <si>
    <t>GDX index</t>
  </si>
  <si>
    <t>Location of input tables</t>
  </si>
  <si>
    <t>Type</t>
  </si>
  <si>
    <t>Name</t>
  </si>
  <si>
    <t>Location</t>
  </si>
  <si>
    <t>Row</t>
  </si>
  <si>
    <t>Column</t>
  </si>
  <si>
    <t>rdim</t>
  </si>
  <si>
    <t>cdim</t>
  </si>
  <si>
    <t>gdptab1p</t>
  </si>
  <si>
    <t>c</t>
  </si>
  <si>
    <t>par</t>
  </si>
  <si>
    <t>sgrowth</t>
  </si>
  <si>
    <t>scontr</t>
  </si>
  <si>
    <t>r</t>
  </si>
  <si>
    <t>evtab</t>
  </si>
  <si>
    <t>qhtab2</t>
  </si>
  <si>
    <t>yitab</t>
  </si>
  <si>
    <t>yfxp</t>
  </si>
  <si>
    <t>wfxp</t>
  </si>
  <si>
    <t>qfsxp</t>
  </si>
  <si>
    <t>qfxp</t>
  </si>
  <si>
    <t>wfdistxp</t>
  </si>
  <si>
    <t>Macroeconomic results</t>
  </si>
  <si>
    <t>Macroeconomic results table</t>
  </si>
  <si>
    <t>Change from base (%)</t>
  </si>
  <si>
    <t>share</t>
  </si>
  <si>
    <t>base</t>
  </si>
  <si>
    <t>Quantity</t>
  </si>
  <si>
    <t>Absorption</t>
  </si>
  <si>
    <t>QABSTOT</t>
  </si>
  <si>
    <t>Consumption</t>
  </si>
  <si>
    <t>QHTOT</t>
  </si>
  <si>
    <t>Investment</t>
  </si>
  <si>
    <t>QINVTOT</t>
  </si>
  <si>
    <t>Government</t>
  </si>
  <si>
    <t>QGTOT</t>
  </si>
  <si>
    <t>Exports</t>
  </si>
  <si>
    <t>QETOT</t>
  </si>
  <si>
    <t>Imports</t>
  </si>
  <si>
    <t>QMTOT</t>
  </si>
  <si>
    <t>Prices</t>
  </si>
  <si>
    <t>Real exchange rate</t>
  </si>
  <si>
    <t>REXR</t>
  </si>
  <si>
    <t>Nominal exchange rate</t>
  </si>
  <si>
    <t>NEXR</t>
  </si>
  <si>
    <t>World export prices</t>
  </si>
  <si>
    <t>PWEIND</t>
  </si>
  <si>
    <t>World import prices</t>
  </si>
  <si>
    <t>PWMIND</t>
  </si>
  <si>
    <t>World price index</t>
  </si>
  <si>
    <t>PWIND</t>
  </si>
  <si>
    <t>Domestic price index</t>
  </si>
  <si>
    <t>PDIND</t>
  </si>
  <si>
    <t>Consumer price index</t>
  </si>
  <si>
    <t>CPI</t>
  </si>
  <si>
    <t>Terms-of-trade</t>
  </si>
  <si>
    <t>TOFT</t>
  </si>
  <si>
    <t>Shares</t>
  </si>
  <si>
    <t>Investment / GDP</t>
  </si>
  <si>
    <t>INVGDP</t>
  </si>
  <si>
    <t>Private savings / GDP</t>
  </si>
  <si>
    <t>PRVSAVGDP</t>
  </si>
  <si>
    <t>Foreign savings / GDP</t>
  </si>
  <si>
    <t>FORSAVGDP</t>
  </si>
  <si>
    <t>TRDDEFGDP</t>
  </si>
  <si>
    <t>Public savings / GDP</t>
  </si>
  <si>
    <t>GOVSAVGDP</t>
  </si>
  <si>
    <t>Import taxes / GDP</t>
  </si>
  <si>
    <t>IMPTAXGDP</t>
  </si>
  <si>
    <t>Direct taxes / GDP</t>
  </si>
  <si>
    <t>DIRTAXGDP</t>
  </si>
  <si>
    <t>GDP at market prices</t>
  </si>
  <si>
    <t>Demand-side GDP table</t>
  </si>
  <si>
    <t>Nominal</t>
  </si>
  <si>
    <t>Stocks</t>
  </si>
  <si>
    <t>Indirect taxes</t>
  </si>
  <si>
    <t>GDP at factor cost</t>
  </si>
  <si>
    <t>Real</t>
  </si>
  <si>
    <t>Deflator</t>
  </si>
  <si>
    <t>Sectoral GDP at factor cost</t>
  </si>
  <si>
    <t>Sectoral change and contribution</t>
  </si>
  <si>
    <t>Percentage change (%)</t>
  </si>
  <si>
    <t>Percentage point contribution to change (%)</t>
  </si>
  <si>
    <t>sGDP</t>
  </si>
  <si>
    <t>Agriculture</t>
  </si>
  <si>
    <t>sAGR</t>
  </si>
  <si>
    <t>Export prices (PE)</t>
  </si>
  <si>
    <t>Import prices (PM)</t>
  </si>
  <si>
    <t>Factor markets</t>
  </si>
  <si>
    <t>Total factor supply (QFS)</t>
  </si>
  <si>
    <t>Total factor income (YF)</t>
  </si>
  <si>
    <t>Income,  equivalent variation, and real total consumption spending</t>
  </si>
  <si>
    <t>Equivalent variation (EV)</t>
  </si>
  <si>
    <t>Enterprises</t>
  </si>
  <si>
    <t>ent</t>
  </si>
  <si>
    <t>Construction date:</t>
  </si>
  <si>
    <t>SAM</t>
  </si>
  <si>
    <t>Model</t>
  </si>
  <si>
    <t>Units:</t>
  </si>
  <si>
    <t>Structure:</t>
  </si>
  <si>
    <t>Social Accounting Matrix</t>
  </si>
  <si>
    <t>Country</t>
  </si>
  <si>
    <t>Year</t>
  </si>
  <si>
    <t>Unit</t>
  </si>
  <si>
    <t>Citation</t>
  </si>
  <si>
    <t>Lofgren, H., Robinson, S. and Harris, R. 2001. "A standard computable general equilibrium (CGE) model in GAMS", International Food Policy Research Institute, Washington D.C.</t>
  </si>
  <si>
    <t>Activities</t>
  </si>
  <si>
    <t>Commodities</t>
  </si>
  <si>
    <t>Factors</t>
  </si>
  <si>
    <t>Other accounts</t>
  </si>
  <si>
    <t>gov</t>
  </si>
  <si>
    <t>atax</t>
  </si>
  <si>
    <t>dtax</t>
  </si>
  <si>
    <t>mtax</t>
  </si>
  <si>
    <t>stax</t>
  </si>
  <si>
    <t>s-i</t>
  </si>
  <si>
    <t>dstk</t>
  </si>
  <si>
    <t>row</t>
  </si>
  <si>
    <t>total</t>
  </si>
  <si>
    <t>Initial value or share</t>
  </si>
  <si>
    <t>Initial Share of GDP (%)</t>
  </si>
  <si>
    <t>pqtab2</t>
  </si>
  <si>
    <t>pxtab2</t>
  </si>
  <si>
    <t>petab2</t>
  </si>
  <si>
    <t>pmtab2</t>
  </si>
  <si>
    <t>xAGR</t>
  </si>
  <si>
    <t>Initial Value</t>
  </si>
  <si>
    <t>PXTAB2</t>
  </si>
  <si>
    <t>QFSXP</t>
  </si>
  <si>
    <t>Initial value</t>
  </si>
  <si>
    <t>Factor demand by sector (QF)</t>
  </si>
  <si>
    <t>Sector</t>
  </si>
  <si>
    <t>Sector specific wage premium by factor (WFDIST)</t>
  </si>
  <si>
    <t>b</t>
  </si>
  <si>
    <t>WFXP</t>
  </si>
  <si>
    <t>YFXP</t>
  </si>
  <si>
    <t>Sectoral factor markets</t>
  </si>
  <si>
    <t>Institution</t>
  </si>
  <si>
    <t>Institutions</t>
  </si>
  <si>
    <t>Impact on Nominal Household Incomes</t>
  </si>
  <si>
    <t>PQTAB2</t>
  </si>
  <si>
    <t>PETAB2</t>
  </si>
  <si>
    <t>PMTAB2</t>
  </si>
  <si>
    <t>NOMINAL</t>
  </si>
  <si>
    <t>ABSORP</t>
  </si>
  <si>
    <t>PRVCON</t>
  </si>
  <si>
    <t>FIXINV</t>
  </si>
  <si>
    <t>DSTOCK</t>
  </si>
  <si>
    <t>GOVCON</t>
  </si>
  <si>
    <t>EXPORTS</t>
  </si>
  <si>
    <t>IMPORTS</t>
  </si>
  <si>
    <t>GDPMP</t>
  </si>
  <si>
    <t>GDPMP2</t>
  </si>
  <si>
    <t>NETITAX</t>
  </si>
  <si>
    <t>GDPFC2</t>
  </si>
  <si>
    <t>REAL</t>
  </si>
  <si>
    <t>NOMSHARE</t>
  </si>
  <si>
    <t>REALSHARE</t>
  </si>
  <si>
    <t>DEFLATOR</t>
  </si>
  <si>
    <t>macrotab</t>
  </si>
  <si>
    <t>qmtab2</t>
  </si>
  <si>
    <t>qetab2</t>
  </si>
  <si>
    <t>Export quantities (QE)</t>
  </si>
  <si>
    <t>Import quantities (QM)</t>
  </si>
  <si>
    <t>International Trade</t>
  </si>
  <si>
    <t>Notes</t>
  </si>
  <si>
    <t>Macro</t>
  </si>
  <si>
    <t>Trade</t>
  </si>
  <si>
    <t>Factors2</t>
  </si>
  <si>
    <t>Households</t>
  </si>
  <si>
    <t>HH Charts</t>
  </si>
  <si>
    <t>Sheet name</t>
  </si>
  <si>
    <t>Content</t>
  </si>
  <si>
    <t>Details about the structure of the data</t>
  </si>
  <si>
    <t>Gross domestic product and its components</t>
  </si>
  <si>
    <t>Various macroeconomic indicators</t>
  </si>
  <si>
    <t>Prices of output, composite demand, export and imports</t>
  </si>
  <si>
    <t>Factor supplies, wages and incomes</t>
  </si>
  <si>
    <t>Charts of household income distribution</t>
  </si>
  <si>
    <t>Sectoral factor demands and wage premia</t>
  </si>
  <si>
    <t>Initial Share</t>
  </si>
  <si>
    <t>dummy1</t>
  </si>
  <si>
    <t>Last run</t>
  </si>
  <si>
    <t>Trade Balance / GDP</t>
  </si>
  <si>
    <t>Results File</t>
  </si>
  <si>
    <t xml:space="preserve">Sectoral GDP: contributions to national GDP growth </t>
  </si>
  <si>
    <t>GDPTAB1</t>
  </si>
  <si>
    <t>sims range, Used to get titles of tables. Linked to 2sim.xlsx. The 4th column is used to ensure that only sim titles of active sims are used</t>
  </si>
  <si>
    <t>Macro labels</t>
  </si>
  <si>
    <t>Macro Descriptions</t>
  </si>
  <si>
    <t>Data about the base</t>
  </si>
  <si>
    <t>strucbase</t>
  </si>
  <si>
    <t>TOTAL-1</t>
  </si>
  <si>
    <t>TAGR</t>
  </si>
  <si>
    <t>TNAGR</t>
  </si>
  <si>
    <t>TOTAL-2</t>
  </si>
  <si>
    <t>VAshr</t>
  </si>
  <si>
    <t>PRDshr</t>
  </si>
  <si>
    <t>EMPshr</t>
  </si>
  <si>
    <t>EXPshr</t>
  </si>
  <si>
    <t>EXP-OUTshr</t>
  </si>
  <si>
    <t>IMPshr</t>
  </si>
  <si>
    <t>IMP-DEMshr</t>
  </si>
  <si>
    <t>factab1</t>
  </si>
  <si>
    <t>factab2</t>
  </si>
  <si>
    <t>factab3</t>
  </si>
  <si>
    <t>factab5</t>
  </si>
  <si>
    <t>QVASHR</t>
  </si>
  <si>
    <t>QINTSHR</t>
  </si>
  <si>
    <t>SIGMAVA</t>
  </si>
  <si>
    <t>FACTOR SHARES WITHIN SECTORS</t>
  </si>
  <si>
    <t>FACTOR SHARES ACROSS SECTORS</t>
  </si>
  <si>
    <t>AGGREGATE VALUE ADDED AND INTERMEDIATE SHARES AND ELASTICITY OF SUBSTITUTION</t>
  </si>
  <si>
    <t>factab4A</t>
  </si>
  <si>
    <t>STRUCTURE IN THE BASE (%)</t>
  </si>
  <si>
    <t>Basedata</t>
  </si>
  <si>
    <t>Data about the structure of the economy prior to any shocks</t>
  </si>
  <si>
    <t>Value added, gross output, employment, export and import shares in economy. EXP-OUTshr = share of exports in output; IM-DEMshr = import penetration</t>
  </si>
  <si>
    <t>GDP at market prices: Demand-side expenditures</t>
  </si>
  <si>
    <t>Cover</t>
  </si>
  <si>
    <t>Sim code</t>
  </si>
  <si>
    <t>Sim Description</t>
  </si>
  <si>
    <t>Sim active?</t>
  </si>
  <si>
    <t>Return to Cover</t>
  </si>
  <si>
    <t>qdtab2</t>
  </si>
  <si>
    <t>qqtab2</t>
  </si>
  <si>
    <t>Domestically supplied quantities (QD)</t>
  </si>
  <si>
    <t>Composite quantities (QQ)</t>
  </si>
  <si>
    <t>Quantities of exports,  imports, domestically supplied and composite</t>
  </si>
  <si>
    <t>tinsx</t>
  </si>
  <si>
    <t>tqx</t>
  </si>
  <si>
    <t>trnsfrx</t>
  </si>
  <si>
    <t>Transfers</t>
  </si>
  <si>
    <t>YG1X</t>
  </si>
  <si>
    <t>YG2X</t>
  </si>
  <si>
    <t>YG3X</t>
  </si>
  <si>
    <t>YG4X</t>
  </si>
  <si>
    <t>YG5X</t>
  </si>
  <si>
    <t>YG6X</t>
  </si>
  <si>
    <t>YG7X</t>
  </si>
  <si>
    <t>YG8X</t>
  </si>
  <si>
    <t>YG9X</t>
  </si>
  <si>
    <t>f</t>
  </si>
  <si>
    <t>i</t>
  </si>
  <si>
    <t>l</t>
  </si>
  <si>
    <t>o</t>
  </si>
  <si>
    <t>u</t>
  </si>
  <si>
    <t>x</t>
  </si>
  <si>
    <t>aa</t>
  </si>
  <si>
    <t xml:space="preserve">direct tax revenues            </t>
  </si>
  <si>
    <t xml:space="preserve">factor tax revenues            </t>
  </si>
  <si>
    <t xml:space="preserve">value added tax revenues       </t>
  </si>
  <si>
    <t xml:space="preserve">activity tax revenues          </t>
  </si>
  <si>
    <t xml:space="preserve">import duty revenues           </t>
  </si>
  <si>
    <t xml:space="preserve">export tax revenues            </t>
  </si>
  <si>
    <t xml:space="preserve">sales tax revenues             </t>
  </si>
  <si>
    <t>transfers received from factors</t>
  </si>
  <si>
    <t xml:space="preserve">transfers received from ROW    </t>
  </si>
  <si>
    <t>Total Government Income</t>
  </si>
  <si>
    <t>Government consumption</t>
  </si>
  <si>
    <t>CPIX</t>
  </si>
  <si>
    <t>Government expenditure</t>
  </si>
  <si>
    <t>Government savings (Budget Surplus)</t>
  </si>
  <si>
    <t>Budget</t>
  </si>
  <si>
    <t>Government revenues, expenditures and deficits</t>
  </si>
  <si>
    <t>tmx</t>
  </si>
  <si>
    <t>Tax_Rates</t>
  </si>
  <si>
    <t>Tariff_Rates</t>
  </si>
  <si>
    <t>Tax rates and transfers</t>
  </si>
  <si>
    <t>Tariff Rates</t>
  </si>
  <si>
    <t>Aggregation of Households</t>
  </si>
  <si>
    <t>Mappings</t>
  </si>
  <si>
    <t>Raw_Prices</t>
  </si>
  <si>
    <t>Raw_Factors</t>
  </si>
  <si>
    <t>act</t>
  </si>
  <si>
    <t>Total</t>
  </si>
  <si>
    <t>QF Level change for detailed activities</t>
  </si>
  <si>
    <t>QF Level change for sub activities</t>
  </si>
  <si>
    <t>raw_HH</t>
  </si>
  <si>
    <t>raw_Macro</t>
  </si>
  <si>
    <t>raw_Trade</t>
  </si>
  <si>
    <t>raw_sGDP</t>
  </si>
  <si>
    <t>Raw_GDPTAB</t>
  </si>
  <si>
    <t>ad</t>
  </si>
  <si>
    <t>Total household consumption of commodities (detailed commodities</t>
  </si>
  <si>
    <t>Raw_Factors_QFXP</t>
  </si>
  <si>
    <t>Raw_Factors_WFDISTXP</t>
  </si>
  <si>
    <t>Sheet</t>
  </si>
  <si>
    <t>Start Col</t>
  </si>
  <si>
    <t>Start Row</t>
  </si>
  <si>
    <t>ac</t>
  </si>
  <si>
    <t>Raw_Govt</t>
  </si>
  <si>
    <t>GAMS Dump</t>
  </si>
  <si>
    <t>trd</t>
  </si>
  <si>
    <t>tre</t>
  </si>
  <si>
    <t>trm</t>
  </si>
  <si>
    <t>Do not delete!!</t>
  </si>
  <si>
    <t xml:space="preserve">Share in </t>
  </si>
  <si>
    <t>Parent Tot</t>
  </si>
  <si>
    <t>Level 1</t>
  </si>
  <si>
    <t>Aggr Act</t>
  </si>
  <si>
    <t>Level 2</t>
  </si>
  <si>
    <t>factor</t>
  </si>
  <si>
    <t>factor_act</t>
  </si>
  <si>
    <t>Select factor ===&gt;</t>
  </si>
  <si>
    <t>Level1</t>
  </si>
  <si>
    <t>Level2</t>
  </si>
  <si>
    <t>Error</t>
  </si>
  <si>
    <t>Note: Eps = zero</t>
  </si>
  <si>
    <r>
      <t>Institutional Incomes (nominal</t>
    </r>
    <r>
      <rPr>
        <b/>
        <i/>
        <sz val="10"/>
        <color theme="0"/>
        <rFont val="Arial Narrow"/>
        <family val="2"/>
      </rPr>
      <t>)</t>
    </r>
    <r>
      <rPr>
        <b/>
        <sz val="10"/>
        <color theme="0"/>
        <rFont val="Arial Narrow"/>
        <family val="2"/>
      </rPr>
      <t xml:space="preserve"> (YI)</t>
    </r>
  </si>
  <si>
    <t>flnd</t>
  </si>
  <si>
    <t>OUTPUT-FACTOR RATIOS (LCU per unit of factor)</t>
  </si>
  <si>
    <t>FACTOR WAGES BY SECTOR (LCU pa)</t>
  </si>
  <si>
    <t>Rob Davies, Dirk van Seventer,Karl Pauw and James Thurlow</t>
  </si>
  <si>
    <t>Margins on domestic trade</t>
  </si>
  <si>
    <t>Margins on imports</t>
  </si>
  <si>
    <t>Margins on exports</t>
  </si>
  <si>
    <t>Taxes - activity</t>
  </si>
  <si>
    <t>Taxes - direct</t>
  </si>
  <si>
    <t>ftax</t>
  </si>
  <si>
    <t>Taxes - factor</t>
  </si>
  <si>
    <t>Taxes - import</t>
  </si>
  <si>
    <t>Taxes - sales</t>
  </si>
  <si>
    <t>Savings-investment</t>
  </si>
  <si>
    <t>Change in stocks</t>
  </si>
  <si>
    <t>Various Sectoral Output indicators</t>
  </si>
  <si>
    <t>Product</t>
  </si>
  <si>
    <t>Tax Revenues</t>
  </si>
  <si>
    <t>Factor taxes</t>
  </si>
  <si>
    <t>Activity taxes</t>
  </si>
  <si>
    <t>Import duties</t>
  </si>
  <si>
    <t>Sales taxes</t>
  </si>
  <si>
    <t>Transfers received from factors</t>
  </si>
  <si>
    <t>Direct taxes</t>
  </si>
  <si>
    <t>Value added tax</t>
  </si>
  <si>
    <t>Export taxes</t>
  </si>
  <si>
    <t xml:space="preserve">Transfers received from ROW    </t>
  </si>
  <si>
    <t>Other Income</t>
  </si>
  <si>
    <t>To</t>
  </si>
  <si>
    <t>From</t>
  </si>
  <si>
    <t>Output, composite demand, export and import prices</t>
  </si>
  <si>
    <t>Economy-wide factor wage rates (WF)</t>
  </si>
  <si>
    <t>WALRASX</t>
  </si>
  <si>
    <t>Cutoff</t>
  </si>
  <si>
    <t>Online Course CGE Model</t>
  </si>
  <si>
    <t>Raw_Basedata</t>
  </si>
  <si>
    <t>Composite good prices (PQ)</t>
  </si>
  <si>
    <t>Average output prices (PX)</t>
  </si>
  <si>
    <t>Raw_Tax_Rates</t>
  </si>
  <si>
    <t>Direct tax rates (TINSX) %</t>
  </si>
  <si>
    <t>Sales tax rates (tqx) %</t>
  </si>
  <si>
    <t>Tariff Rates (tm) %</t>
  </si>
  <si>
    <t>Taxes rates and transfers</t>
  </si>
  <si>
    <t>BOP</t>
  </si>
  <si>
    <t>BoP</t>
  </si>
  <si>
    <t>Total Imports</t>
  </si>
  <si>
    <t>Total Exports</t>
  </si>
  <si>
    <t>Balance</t>
  </si>
  <si>
    <t>Inflows of Forex</t>
  </si>
  <si>
    <t>Outflows of Forex</t>
  </si>
  <si>
    <t>Other Forex Receipts</t>
  </si>
  <si>
    <t>Balance of Payments Summarry</t>
  </si>
  <si>
    <t>pwex</t>
  </si>
  <si>
    <t>pwmx</t>
  </si>
  <si>
    <t>World Export Prices</t>
  </si>
  <si>
    <t>pwexp</t>
  </si>
  <si>
    <t>pwmxp</t>
  </si>
  <si>
    <t>World Import Prices</t>
  </si>
  <si>
    <t>Percentage change from base</t>
  </si>
  <si>
    <t>SUMMARY BALANCE OF PAYMENTS (millions of Local Currency Units )</t>
  </si>
  <si>
    <t>sim1</t>
  </si>
  <si>
    <t>SITAB</t>
  </si>
  <si>
    <t>Sav_INV</t>
  </si>
  <si>
    <t>Pvt SAV</t>
  </si>
  <si>
    <t xml:space="preserve">  Ent SAV</t>
  </si>
  <si>
    <t xml:space="preserve">  HRP SAV</t>
  </si>
  <si>
    <t xml:space="preserve">  HRN SAV</t>
  </si>
  <si>
    <t xml:space="preserve">  HUP SAV</t>
  </si>
  <si>
    <t xml:space="preserve">  HUN SAV</t>
  </si>
  <si>
    <t>Gov SAV</t>
  </si>
  <si>
    <t>For SAV</t>
  </si>
  <si>
    <t>Tot SAV</t>
  </si>
  <si>
    <t xml:space="preserve">  GFC INV</t>
  </si>
  <si>
    <t xml:space="preserve">  DST INV</t>
  </si>
  <si>
    <t>Tot INV</t>
  </si>
  <si>
    <t>Savings-Investment Table</t>
  </si>
  <si>
    <t>Private Savings</t>
  </si>
  <si>
    <t>Government Savings</t>
  </si>
  <si>
    <t>Foreign Savings</t>
  </si>
  <si>
    <t>Total Savings</t>
  </si>
  <si>
    <t>Gross Fixed Capital Formation</t>
  </si>
  <si>
    <t>Change in Inventories</t>
  </si>
  <si>
    <t>Total Investment</t>
  </si>
  <si>
    <t>SAVINGS AND INVESTMENT SUMMARY (millions of Local Currency Units )</t>
  </si>
  <si>
    <t>hhd</t>
  </si>
  <si>
    <t>Version: Static 1.06 beta</t>
  </si>
  <si>
    <t>Eps</t>
  </si>
  <si>
    <t>Page1</t>
  </si>
  <si>
    <t>(All)</t>
  </si>
  <si>
    <t>Sum of Value</t>
  </si>
  <si>
    <t>Grand Total</t>
  </si>
  <si>
    <t>Coal</t>
  </si>
  <si>
    <t>NatGas</t>
  </si>
  <si>
    <t>CrOil</t>
  </si>
  <si>
    <t>LiqGas</t>
  </si>
  <si>
    <t>Petrol</t>
  </si>
  <si>
    <t>JetFue</t>
  </si>
  <si>
    <t>Kerose</t>
  </si>
  <si>
    <t>Diesel</t>
  </si>
  <si>
    <t>FueOil</t>
  </si>
  <si>
    <t>Lubric</t>
  </si>
  <si>
    <t>Bitume</t>
  </si>
  <si>
    <t>NSpOil</t>
  </si>
  <si>
    <t>SoBioF</t>
  </si>
  <si>
    <t>Electr</t>
  </si>
  <si>
    <t>Base Level Energy Use (2019 Tj)</t>
  </si>
  <si>
    <t>Eng Use (Tj)</t>
  </si>
  <si>
    <t>Srt Eng Use (Tj)</t>
  </si>
  <si>
    <t>GDPTAB</t>
  </si>
  <si>
    <t>RoW</t>
  </si>
  <si>
    <t>S=I</t>
  </si>
  <si>
    <t>HH</t>
  </si>
  <si>
    <t>QINTAX</t>
  </si>
  <si>
    <t>Raw_QINTA</t>
  </si>
  <si>
    <t>All households</t>
  </si>
  <si>
    <t>sMIN</t>
  </si>
  <si>
    <t>sMND</t>
  </si>
  <si>
    <t>sMDU</t>
  </si>
  <si>
    <t>sELN</t>
  </si>
  <si>
    <t>sELR</t>
  </si>
  <si>
    <t>sETD</t>
  </si>
  <si>
    <t>sTRD</t>
  </si>
  <si>
    <t>sTRP</t>
  </si>
  <si>
    <t>sPSV</t>
  </si>
  <si>
    <t>sGSV</t>
  </si>
  <si>
    <t>xMIN</t>
  </si>
  <si>
    <t>xMND</t>
  </si>
  <si>
    <t>xMDU</t>
  </si>
  <si>
    <t>xELP</t>
  </si>
  <si>
    <t>xETD</t>
  </si>
  <si>
    <t>xTRD</t>
  </si>
  <si>
    <t>xTRP</t>
  </si>
  <si>
    <t>xPSV</t>
  </si>
  <si>
    <t>xGSV</t>
  </si>
  <si>
    <t>Aggr Label</t>
  </si>
  <si>
    <t>Tot Act</t>
  </si>
  <si>
    <t>Mining</t>
  </si>
  <si>
    <t>Manf non-Dur</t>
  </si>
  <si>
    <t>Manf Dur</t>
  </si>
  <si>
    <t>Transp</t>
  </si>
  <si>
    <t>Oth Priv Srv</t>
  </si>
  <si>
    <t>Publ Srv</t>
  </si>
  <si>
    <t>All Electr</t>
  </si>
  <si>
    <t>Elctr TrDistr</t>
  </si>
  <si>
    <t>Trade+Acco</t>
  </si>
  <si>
    <t>Aggregation of Reporting Activities</t>
  </si>
  <si>
    <t>Aggregation of Reporting Commodities</t>
  </si>
  <si>
    <t>Viet Nam</t>
  </si>
  <si>
    <t>Trillions of Dong</t>
  </si>
  <si>
    <t>Non-Dur Manf</t>
  </si>
  <si>
    <t>Durble Manf</t>
  </si>
  <si>
    <t>Elec TrsmDistr</t>
  </si>
  <si>
    <t>Priv Srv</t>
  </si>
  <si>
    <t>All Electr Powr</t>
  </si>
  <si>
    <t>Activity</t>
  </si>
  <si>
    <t>Commodity</t>
  </si>
  <si>
    <t>N-Renw ElecGen</t>
  </si>
  <si>
    <t>Renwbl ElecGen</t>
  </si>
  <si>
    <t>Results for aggregates are shown at the bottom of the table</t>
  </si>
  <si>
    <t>Results for aggregates are shown at the bottom</t>
  </si>
  <si>
    <t>GOVERNMENT BUDGET (% Change from Base)</t>
  </si>
  <si>
    <t>Other Forex Uses</t>
  </si>
  <si>
    <t>Balance (Foreign Savings)</t>
  </si>
  <si>
    <t>Error in Savings = Investment</t>
  </si>
  <si>
    <t>Based on a Viet Nam 2019 SAM</t>
  </si>
  <si>
    <t>c_001</t>
  </si>
  <si>
    <t>c_002</t>
  </si>
  <si>
    <t>c_003</t>
  </si>
  <si>
    <t>c_004</t>
  </si>
  <si>
    <t>c_005</t>
  </si>
  <si>
    <t>c_006</t>
  </si>
  <si>
    <t>c_007</t>
  </si>
  <si>
    <t>c_008</t>
  </si>
  <si>
    <t>c_009</t>
  </si>
  <si>
    <t>c_010</t>
  </si>
  <si>
    <t>c_011</t>
  </si>
  <si>
    <t>c_012</t>
  </si>
  <si>
    <t>c_013</t>
  </si>
  <si>
    <t>c_014</t>
  </si>
  <si>
    <t>c_015</t>
  </si>
  <si>
    <t>c_016</t>
  </si>
  <si>
    <t>c_017</t>
  </si>
  <si>
    <t>c_018</t>
  </si>
  <si>
    <t>c_019</t>
  </si>
  <si>
    <t>c_020</t>
  </si>
  <si>
    <t>c_021</t>
  </si>
  <si>
    <t>c_022</t>
  </si>
  <si>
    <t>c_023</t>
  </si>
  <si>
    <t>c_024</t>
  </si>
  <si>
    <t>c_025</t>
  </si>
  <si>
    <t>c_026</t>
  </si>
  <si>
    <t>c_027</t>
  </si>
  <si>
    <t>c_028</t>
  </si>
  <si>
    <t>c_029</t>
  </si>
  <si>
    <t>c_030</t>
  </si>
  <si>
    <t>c_031</t>
  </si>
  <si>
    <t>c_032</t>
  </si>
  <si>
    <t>c_033</t>
  </si>
  <si>
    <t>c_034</t>
  </si>
  <si>
    <t>c_035</t>
  </si>
  <si>
    <t>c_036</t>
  </si>
  <si>
    <t>c_037</t>
  </si>
  <si>
    <t>c_038</t>
  </si>
  <si>
    <t>c_039</t>
  </si>
  <si>
    <t>c_040</t>
  </si>
  <si>
    <t>c_041</t>
  </si>
  <si>
    <t>c_042</t>
  </si>
  <si>
    <t>c_043</t>
  </si>
  <si>
    <t>c_044</t>
  </si>
  <si>
    <t>c_045</t>
  </si>
  <si>
    <t>c_046</t>
  </si>
  <si>
    <t>c_047</t>
  </si>
  <si>
    <t>c_048</t>
  </si>
  <si>
    <t>c_049</t>
  </si>
  <si>
    <t>c_050</t>
  </si>
  <si>
    <t>c_051</t>
  </si>
  <si>
    <t>c_052</t>
  </si>
  <si>
    <t>c_053</t>
  </si>
  <si>
    <t>c_054</t>
  </si>
  <si>
    <t>c_055</t>
  </si>
  <si>
    <t>c_056</t>
  </si>
  <si>
    <t>c_057</t>
  </si>
  <si>
    <t>c_058</t>
  </si>
  <si>
    <t>c_059</t>
  </si>
  <si>
    <t>c_060</t>
  </si>
  <si>
    <t>c_061</t>
  </si>
  <si>
    <t>c_062</t>
  </si>
  <si>
    <t>c_063</t>
  </si>
  <si>
    <t>c_064</t>
  </si>
  <si>
    <t>c_065</t>
  </si>
  <si>
    <t>c_066</t>
  </si>
  <si>
    <t>c_067</t>
  </si>
  <si>
    <t>c_068</t>
  </si>
  <si>
    <t>c_069</t>
  </si>
  <si>
    <t>c_070</t>
  </si>
  <si>
    <t>c_071</t>
  </si>
  <si>
    <t>c_072</t>
  </si>
  <si>
    <t>c_073</t>
  </si>
  <si>
    <t>c_074</t>
  </si>
  <si>
    <t>c_075</t>
  </si>
  <si>
    <t>c_076</t>
  </si>
  <si>
    <t>c_077</t>
  </si>
  <si>
    <t>c_078</t>
  </si>
  <si>
    <t>c_079</t>
  </si>
  <si>
    <t>c_080</t>
  </si>
  <si>
    <t>c_081</t>
  </si>
  <si>
    <t>c_082</t>
  </si>
  <si>
    <t>c_083</t>
  </si>
  <si>
    <t>c_084</t>
  </si>
  <si>
    <t>c_085</t>
  </si>
  <si>
    <t>c_086</t>
  </si>
  <si>
    <t>c_087</t>
  </si>
  <si>
    <t>c_088</t>
  </si>
  <si>
    <t>c_089</t>
  </si>
  <si>
    <t>c_090</t>
  </si>
  <si>
    <t>c_091</t>
  </si>
  <si>
    <t>c_092</t>
  </si>
  <si>
    <t>c_093</t>
  </si>
  <si>
    <t>c_094</t>
  </si>
  <si>
    <t>c_095</t>
  </si>
  <si>
    <t>c_096</t>
  </si>
  <si>
    <t>c_097</t>
  </si>
  <si>
    <t>c_098</t>
  </si>
  <si>
    <t>c_099</t>
  </si>
  <si>
    <t>c_100</t>
  </si>
  <si>
    <t>c_101</t>
  </si>
  <si>
    <t>c_102</t>
  </si>
  <si>
    <t>c_103</t>
  </si>
  <si>
    <t>c_104</t>
  </si>
  <si>
    <t>c_105</t>
  </si>
  <si>
    <t>c_106</t>
  </si>
  <si>
    <t>c_107</t>
  </si>
  <si>
    <t>c_108</t>
  </si>
  <si>
    <t>c_109</t>
  </si>
  <si>
    <t>c_110</t>
  </si>
  <si>
    <t>c_111</t>
  </si>
  <si>
    <t>c_112</t>
  </si>
  <si>
    <t>c_113</t>
  </si>
  <si>
    <t>c_114</t>
  </si>
  <si>
    <t>c_115</t>
  </si>
  <si>
    <t>c_116</t>
  </si>
  <si>
    <t>c_117</t>
  </si>
  <si>
    <t>c_118</t>
  </si>
  <si>
    <t>c_119</t>
  </si>
  <si>
    <t>c_120</t>
  </si>
  <si>
    <t>c_121</t>
  </si>
  <si>
    <t>c_122</t>
  </si>
  <si>
    <t>c_123</t>
  </si>
  <si>
    <t>c_124</t>
  </si>
  <si>
    <t>c_125</t>
  </si>
  <si>
    <t>c_126</t>
  </si>
  <si>
    <t>c_127</t>
  </si>
  <si>
    <t>c_128</t>
  </si>
  <si>
    <t>c_129</t>
  </si>
  <si>
    <t>c_130</t>
  </si>
  <si>
    <t>c_131</t>
  </si>
  <si>
    <t>c_132</t>
  </si>
  <si>
    <t>c_133</t>
  </si>
  <si>
    <t>c_134</t>
  </si>
  <si>
    <t>c_135</t>
  </si>
  <si>
    <t>c_136</t>
  </si>
  <si>
    <t>c_137</t>
  </si>
  <si>
    <t>c_138</t>
  </si>
  <si>
    <t>c_139</t>
  </si>
  <si>
    <t>c_140</t>
  </si>
  <si>
    <t>c_141</t>
  </si>
  <si>
    <t>c_142</t>
  </si>
  <si>
    <t>c_143</t>
  </si>
  <si>
    <t>c_144</t>
  </si>
  <si>
    <t>c_145</t>
  </si>
  <si>
    <t>c_146</t>
  </si>
  <si>
    <t>c_147</t>
  </si>
  <si>
    <t>c_148</t>
  </si>
  <si>
    <t>c_149</t>
  </si>
  <si>
    <t>c_150</t>
  </si>
  <si>
    <t>c_151</t>
  </si>
  <si>
    <t>c_152</t>
  </si>
  <si>
    <t>c_153</t>
  </si>
  <si>
    <t>c_154</t>
  </si>
  <si>
    <t>c_155</t>
  </si>
  <si>
    <t>c_156</t>
  </si>
  <si>
    <t>c_157</t>
  </si>
  <si>
    <t>c_158</t>
  </si>
  <si>
    <t>c_159</t>
  </si>
  <si>
    <t>c_160</t>
  </si>
  <si>
    <t>c_161</t>
  </si>
  <si>
    <t>c_162</t>
  </si>
  <si>
    <t>c_163</t>
  </si>
  <si>
    <t>c_164</t>
  </si>
  <si>
    <t>c_165</t>
  </si>
  <si>
    <t>c_166</t>
  </si>
  <si>
    <t>c_167</t>
  </si>
  <si>
    <t>c_168</t>
  </si>
  <si>
    <t>c_169</t>
  </si>
  <si>
    <t>c_170</t>
  </si>
  <si>
    <t>c_171</t>
  </si>
  <si>
    <t>c_172</t>
  </si>
  <si>
    <t>c_173</t>
  </si>
  <si>
    <t>a_001</t>
  </si>
  <si>
    <t>a_002</t>
  </si>
  <si>
    <t>a_003</t>
  </si>
  <si>
    <t>a_004</t>
  </si>
  <si>
    <t>a_005</t>
  </si>
  <si>
    <t>a_006</t>
  </si>
  <si>
    <t>a_007</t>
  </si>
  <si>
    <t>a_008</t>
  </si>
  <si>
    <t>a_009</t>
  </si>
  <si>
    <t>a_010</t>
  </si>
  <si>
    <t>a_011</t>
  </si>
  <si>
    <t>a_012</t>
  </si>
  <si>
    <t>a_013</t>
  </si>
  <si>
    <t>a_014</t>
  </si>
  <si>
    <t>a_015</t>
  </si>
  <si>
    <t>a_016</t>
  </si>
  <si>
    <t>a_017</t>
  </si>
  <si>
    <t>a_018</t>
  </si>
  <si>
    <t>a_019</t>
  </si>
  <si>
    <t>a_020</t>
  </si>
  <si>
    <t>a_021</t>
  </si>
  <si>
    <t>a_022</t>
  </si>
  <si>
    <t>a_023</t>
  </si>
  <si>
    <t>a_024</t>
  </si>
  <si>
    <t>a_025</t>
  </si>
  <si>
    <t>a_026</t>
  </si>
  <si>
    <t>a_027</t>
  </si>
  <si>
    <t>a_028</t>
  </si>
  <si>
    <t>a_029</t>
  </si>
  <si>
    <t>a_030</t>
  </si>
  <si>
    <t>a_031</t>
  </si>
  <si>
    <t>a_032</t>
  </si>
  <si>
    <t>a_033</t>
  </si>
  <si>
    <t>a_034</t>
  </si>
  <si>
    <t>a_035</t>
  </si>
  <si>
    <t>a_036</t>
  </si>
  <si>
    <t>a_037</t>
  </si>
  <si>
    <t>a_038</t>
  </si>
  <si>
    <t>a_039</t>
  </si>
  <si>
    <t>a_040</t>
  </si>
  <si>
    <t>a_041</t>
  </si>
  <si>
    <t>a_042</t>
  </si>
  <si>
    <t>a_043</t>
  </si>
  <si>
    <t>a_044</t>
  </si>
  <si>
    <t>a_045</t>
  </si>
  <si>
    <t>a_046</t>
  </si>
  <si>
    <t>a_047</t>
  </si>
  <si>
    <t>a_048</t>
  </si>
  <si>
    <t>a_049</t>
  </si>
  <si>
    <t>a_050</t>
  </si>
  <si>
    <t>a_051</t>
  </si>
  <si>
    <t>a_052</t>
  </si>
  <si>
    <t>a_053</t>
  </si>
  <si>
    <t>a_054</t>
  </si>
  <si>
    <t>a_055</t>
  </si>
  <si>
    <t>a_056</t>
  </si>
  <si>
    <t>a_057</t>
  </si>
  <si>
    <t>a_058</t>
  </si>
  <si>
    <t>a_059</t>
  </si>
  <si>
    <t>a_060</t>
  </si>
  <si>
    <t>a_061</t>
  </si>
  <si>
    <t>a_062</t>
  </si>
  <si>
    <t>a_063</t>
  </si>
  <si>
    <t>a_064</t>
  </si>
  <si>
    <t>a_065</t>
  </si>
  <si>
    <t>a_066</t>
  </si>
  <si>
    <t>a_067</t>
  </si>
  <si>
    <t>a_068</t>
  </si>
  <si>
    <t>a_069</t>
  </si>
  <si>
    <t>a_070</t>
  </si>
  <si>
    <t>a_071</t>
  </si>
  <si>
    <t>a_072</t>
  </si>
  <si>
    <t>a_073</t>
  </si>
  <si>
    <t>a_074</t>
  </si>
  <si>
    <t>a_075</t>
  </si>
  <si>
    <t>a_076</t>
  </si>
  <si>
    <t>a_077</t>
  </si>
  <si>
    <t>a_078</t>
  </si>
  <si>
    <t>a_079</t>
  </si>
  <si>
    <t>a_080</t>
  </si>
  <si>
    <t>a_081</t>
  </si>
  <si>
    <t>a_082</t>
  </si>
  <si>
    <t>a_083</t>
  </si>
  <si>
    <t>a_084</t>
  </si>
  <si>
    <t>a_085</t>
  </si>
  <si>
    <t>a_086</t>
  </si>
  <si>
    <t>a_087</t>
  </si>
  <si>
    <t>a_088</t>
  </si>
  <si>
    <t>a_089</t>
  </si>
  <si>
    <t>a_090</t>
  </si>
  <si>
    <t>a_091</t>
  </si>
  <si>
    <t>a_092</t>
  </si>
  <si>
    <t>a_093</t>
  </si>
  <si>
    <t>a_094</t>
  </si>
  <si>
    <t>a_095</t>
  </si>
  <si>
    <t>a_096</t>
  </si>
  <si>
    <t>a_097</t>
  </si>
  <si>
    <t>a_098</t>
  </si>
  <si>
    <t>a_099</t>
  </si>
  <si>
    <t>a_100</t>
  </si>
  <si>
    <t>a_101</t>
  </si>
  <si>
    <t>a_102</t>
  </si>
  <si>
    <t>a_103</t>
  </si>
  <si>
    <t>a_104</t>
  </si>
  <si>
    <t>a_105</t>
  </si>
  <si>
    <t>a_106</t>
  </si>
  <si>
    <t>a_107</t>
  </si>
  <si>
    <t>a_108</t>
  </si>
  <si>
    <t>a_109</t>
  </si>
  <si>
    <t>a_110</t>
  </si>
  <si>
    <t>a_111</t>
  </si>
  <si>
    <t>a_112</t>
  </si>
  <si>
    <t>a_113</t>
  </si>
  <si>
    <t>a_114</t>
  </si>
  <si>
    <t>a_115</t>
  </si>
  <si>
    <t>a_116</t>
  </si>
  <si>
    <t>a_117</t>
  </si>
  <si>
    <t>a_118</t>
  </si>
  <si>
    <t>a_119</t>
  </si>
  <si>
    <t>a_120</t>
  </si>
  <si>
    <t>a_121</t>
  </si>
  <si>
    <t>a_122</t>
  </si>
  <si>
    <t>a_123</t>
  </si>
  <si>
    <t>a_124</t>
  </si>
  <si>
    <t>a_125</t>
  </si>
  <si>
    <t>a_126</t>
  </si>
  <si>
    <t>a_127</t>
  </si>
  <si>
    <t>a_128</t>
  </si>
  <si>
    <t>a_129</t>
  </si>
  <si>
    <t>a_130</t>
  </si>
  <si>
    <t>a_131</t>
  </si>
  <si>
    <t>a_132</t>
  </si>
  <si>
    <t>a_133</t>
  </si>
  <si>
    <t>a_134</t>
  </si>
  <si>
    <t>a_135</t>
  </si>
  <si>
    <t>a_136</t>
  </si>
  <si>
    <t>a_137</t>
  </si>
  <si>
    <t>a_138</t>
  </si>
  <si>
    <t>a_139</t>
  </si>
  <si>
    <t>a_140</t>
  </si>
  <si>
    <t>a_141</t>
  </si>
  <si>
    <t>a_142</t>
  </si>
  <si>
    <t>a_143</t>
  </si>
  <si>
    <t>a_144</t>
  </si>
  <si>
    <t>a_145</t>
  </si>
  <si>
    <t>a_146</t>
  </si>
  <si>
    <t>a_147</t>
  </si>
  <si>
    <t>a_148</t>
  </si>
  <si>
    <t>a_149</t>
  </si>
  <si>
    <t>a_150</t>
  </si>
  <si>
    <t>a_151</t>
  </si>
  <si>
    <t>a_152</t>
  </si>
  <si>
    <t>a_153</t>
  </si>
  <si>
    <t>a_154</t>
  </si>
  <si>
    <t>a_155</t>
  </si>
  <si>
    <t>a_156</t>
  </si>
  <si>
    <t>a_157</t>
  </si>
  <si>
    <t>a_158</t>
  </si>
  <si>
    <t>a_159</t>
  </si>
  <si>
    <t>a_160</t>
  </si>
  <si>
    <t>a_161</t>
  </si>
  <si>
    <t>a_162</t>
  </si>
  <si>
    <t>a_163</t>
  </si>
  <si>
    <t>a_164</t>
  </si>
  <si>
    <t>a_165</t>
  </si>
  <si>
    <t>a_166</t>
  </si>
  <si>
    <t>a_167</t>
  </si>
  <si>
    <t>a_168</t>
  </si>
  <si>
    <t>a_169</t>
  </si>
  <si>
    <t>a_170</t>
  </si>
  <si>
    <t>a_171</t>
  </si>
  <si>
    <t>a_172</t>
  </si>
  <si>
    <t>a_173</t>
  </si>
  <si>
    <t>a_174</t>
  </si>
  <si>
    <t>a_175</t>
  </si>
  <si>
    <t>a_176</t>
  </si>
  <si>
    <t>a_177</t>
  </si>
  <si>
    <t>a_178</t>
  </si>
  <si>
    <t>Paddy</t>
  </si>
  <si>
    <t>Corn and other grain food products</t>
  </si>
  <si>
    <t>Root crop products contain starch</t>
  </si>
  <si>
    <t>Oil-bearing plant products</t>
  </si>
  <si>
    <t>Fresh sugar cane</t>
  </si>
  <si>
    <t>Vegetables, beans of all kinds</t>
  </si>
  <si>
    <t>Annual flower products</t>
  </si>
  <si>
    <t>Other remaining annual crop products</t>
  </si>
  <si>
    <t>Fruit tree products</t>
  </si>
  <si>
    <t>Dried cashews</t>
  </si>
  <si>
    <t>Pepper seeds</t>
  </si>
  <si>
    <t>Dried latex</t>
  </si>
  <si>
    <t>Coffee beans</t>
  </si>
  <si>
    <t>Fresh tea buds, fresh tea leaves</t>
  </si>
  <si>
    <t>Other remaining perennial plant products</t>
  </si>
  <si>
    <t>Buffalo and cow livestock products</t>
  </si>
  <si>
    <t>Pig farming products</t>
  </si>
  <si>
    <t>Poultry products</t>
  </si>
  <si>
    <t>Other remaining livestock products</t>
  </si>
  <si>
    <t>Agricultural services</t>
  </si>
  <si>
    <t>Hunting and trapping products and related services</t>
  </si>
  <si>
    <t>Other agricultural products have not been classified yet</t>
  </si>
  <si>
    <t>Forest planting and care products and forestry seedlings</t>
  </si>
  <si>
    <t>Harvested wood</t>
  </si>
  <si>
    <t>Other exploited and collected forest products except wood</t>
  </si>
  <si>
    <t>Forestry services</t>
  </si>
  <si>
    <t>Marine aquatic products</t>
  </si>
  <si>
    <t>Inland exploited aquatic products</t>
  </si>
  <si>
    <t>Marine aquaculture products</t>
  </si>
  <si>
    <t>Catfish</t>
  </si>
  <si>
    <t>White leg shrimp, Black tiger shrimp</t>
  </si>
  <si>
    <t>Other inland aquaculture products</t>
  </si>
  <si>
    <t>Domestic aquatic breeds</t>
  </si>
  <si>
    <t>Hard coal and lignite</t>
  </si>
  <si>
    <t>Crude oil extraction</t>
  </si>
  <si>
    <t>Gaseous or liquefied natural gas</t>
  </si>
  <si>
    <t>Metal ores and metal concentrates</t>
  </si>
  <si>
    <t>Stone, sand, gravel, clay</t>
  </si>
  <si>
    <t>Mining products have not been classified yet</t>
  </si>
  <si>
    <t>Mining support services</t>
  </si>
  <si>
    <t>Products processed and preserved meat and meat products</t>
  </si>
  <si>
    <t>Livestock and poultry slaughtering services</t>
  </si>
  <si>
    <t>Aquatic products and processed and preserved aquatic products</t>
  </si>
  <si>
    <t>Processed vegetables and fruits</t>
  </si>
  <si>
    <t>Processed animal and vegetable oils and fats</t>
  </si>
  <si>
    <t>Milk and dairy products</t>
  </si>
  <si>
    <t>Milling products and flour production</t>
  </si>
  <si>
    <t>Sugar, Honey</t>
  </si>
  <si>
    <t>Cocoa, chocolate and confectionery; bakery products from flour</t>
  </si>
  <si>
    <t>Dishes, prepared foods</t>
  </si>
  <si>
    <t>Coffee</t>
  </si>
  <si>
    <t>Tea (tea)</t>
  </si>
  <si>
    <t>Other remaining foods (pasta, noodles and similar products; other foods not yet classified...)</t>
  </si>
  <si>
    <t>Feed for livestock, poultry and aquatic products</t>
  </si>
  <si>
    <t>Wine of all kinds</t>
  </si>
  <si>
    <t>Beer</t>
  </si>
  <si>
    <t>Non-alcoholic drinks, mineral water, purified water</t>
  </si>
  <si>
    <t>Tobacco products</t>
  </si>
  <si>
    <t>Yarn, woven fabric and finished textile products</t>
  </si>
  <si>
    <t>Other textile products</t>
  </si>
  <si>
    <t>All types of clothing include clothing made of woven, knitted, crocheted fabrics, leather, synthetic leather, and fur.</t>
  </si>
  <si>
    <t>Leather, pre-processed; suitcases, handbags, saddle cushions; Preliminary and dyed fur skins</t>
  </si>
  <si>
    <t>Shoes and sandals</t>
  </si>
  <si>
    <t>Wood processing products and products from wood, bamboo (except beds, cabinets, tables, chairs); of straw, thatch and plaiting materials</t>
  </si>
  <si>
    <t>Paper and paper products</t>
  </si>
  <si>
    <t>Printing and copying services of all types</t>
  </si>
  <si>
    <t>Coke</t>
  </si>
  <si>
    <t>Fuel oil and gasoline; lubricants</t>
  </si>
  <si>
    <t>Remaining petroleum products</t>
  </si>
  <si>
    <t>Basic chemicals</t>
  </si>
  <si>
    <t>Fertilizers and nitrogen compounds</t>
  </si>
  <si>
    <t>Plastic and synthetic rubber in primary forms</t>
  </si>
  <si>
    <t>Pesticides and other chemical products used in agriculture</t>
  </si>
  <si>
    <t>Other chemical products; synthetic fibers, artificial fibers</t>
  </si>
  <si>
    <t>Medicines of all kinds; Pharmaceutical chemistry and medicinal materials</t>
  </si>
  <si>
    <t>Products from rubber</t>
  </si>
  <si>
    <t>Products from plastic</t>
  </si>
  <si>
    <t>Glass and products from glass</t>
  </si>
  <si>
    <t>Refractory products; Construction material products from clay; Other ceramic products</t>
  </si>
  <si>
    <t>Cement of all kinds</t>
  </si>
  <si>
    <t>Uncategorized non-metallic mineral products (except cement; bricks, tiles, paving stones and baked clay construction products)</t>
  </si>
  <si>
    <t>Cast iron, iron and steel products</t>
  </si>
  <si>
    <t>Non-ferrous metal products, precious metals and metal casting services</t>
  </si>
  <si>
    <t>Prefabricated metal products (except machinery and equipment)</t>
  </si>
  <si>
    <t>Electronic components products; Computer and computer peripheral equipment, Communication equipment</t>
  </si>
  <si>
    <t>Consumer electronic products</t>
  </si>
  <si>
    <t>Measurement, testing, navigation and control equipment; clock; Radiation equipment, medical electronic equipment, electrotherapy; Optical equipment and instruments; tape, magnetic and optical disks</t>
  </si>
  <si>
    <t>Motors, generators, power transformers, power distribution and control equipment</t>
  </si>
  <si>
    <t>Batteries and accumulators</t>
  </si>
  <si>
    <t>Wires and wiring equipment</t>
  </si>
  <si>
    <t>Electrical lighting equipment</t>
  </si>
  <si>
    <t>Household electrical appliances (family refrigerators, dishwashers, washing machines, vacuum cleaners, etc.)</t>
  </si>
  <si>
    <t>Other electrical equipment</t>
  </si>
  <si>
    <t>Common machine</t>
  </si>
  <si>
    <t>Specialized machine</t>
  </si>
  <si>
    <t>Cars of all kinds</t>
  </si>
  <si>
    <t>Remaining motor vehicles (except cars of all kinds), car bodies and other motor vehicles, trailers and semi-trailers; Spare parts and accessories for cars and other motor vehicles</t>
  </si>
  <si>
    <t>Ships and boats; Locomotives, trams and rolling stock; Aircraft, spacecraft and related machinery, Combat vehicles used in the military</t>
  </si>
  <si>
    <t>Motorcycles, motorbikes</t>
  </si>
  <si>
    <t>Other means of transport remain</t>
  </si>
  <si>
    <t>Bed, wardrobe, table, chair</t>
  </si>
  <si>
    <t>Jewelry, imitation jewelry and related details; Musical instrument; Sports Instruments; Toys, games</t>
  </si>
  <si>
    <t>Medical, dental, orthopedic and rehabilitation equipment and instruments</t>
  </si>
  <si>
    <t>Other processing and manufacturing products not yet classified</t>
  </si>
  <si>
    <t>Repair, maintenance and installation services of machinery and equipment</t>
  </si>
  <si>
    <t>Hydropower</t>
  </si>
  <si>
    <t>Coal thermal power</t>
  </si>
  <si>
    <t>Gas thermal power</t>
  </si>
  <si>
    <t>Wind electricity</t>
  </si>
  <si>
    <t xml:space="preserve">Solar power  </t>
  </si>
  <si>
    <t>Other electricity</t>
  </si>
  <si>
    <t>Electricity transmission service</t>
  </si>
  <si>
    <t>Electricity distribution service</t>
  </si>
  <si>
    <t>Gas, gas fuel distribution services by pipeline</t>
  </si>
  <si>
    <t>Steam, hot water, ice; Steam, hot water, ice and air conditioning distribution services by pipes</t>
  </si>
  <si>
    <t>Natural water is exploited</t>
  </si>
  <si>
    <t>Drainage and wastewater treatment services</t>
  </si>
  <si>
    <t>Waste collection, treatment and destruction services; scrap recycling</t>
  </si>
  <si>
    <t>Pollution treatment services and other waste management activities</t>
  </si>
  <si>
    <t>House to live in</t>
  </si>
  <si>
    <t>Other types of houses and house construction services</t>
  </si>
  <si>
    <t>Railways, railway construction services</t>
  </si>
  <si>
    <t>Road works, road construction services</t>
  </si>
  <si>
    <t>Public works and construction services of public works and other civil engineering works</t>
  </si>
  <si>
    <t>Specialized construction services</t>
  </si>
  <si>
    <t>Services Selling cars, motorbikes, motorbikes and other motor vehicles</t>
  </si>
  <si>
    <t>Car, motorbike, motorbike and other motor vehicle repair services</t>
  </si>
  <si>
    <t>Commercial services</t>
  </si>
  <si>
    <t>Railway passenger transport service</t>
  </si>
  <si>
    <t>Railway freight transport services</t>
  </si>
  <si>
    <t>Bus transport services, other road passenger transport services</t>
  </si>
  <si>
    <t>Freight transport services by road, pipeline transport services</t>
  </si>
  <si>
    <t>Waterway passenger transport service</t>
  </si>
  <si>
    <t>Waterway cargo transportation services</t>
  </si>
  <si>
    <t>Air passenger transportation services</t>
  </si>
  <si>
    <t>Air cargo transportation services</t>
  </si>
  <si>
    <t>Warehousing services and transportation support activities</t>
  </si>
  <si>
    <t>Postal and delivery services</t>
  </si>
  <si>
    <t>Lodging</t>
  </si>
  <si>
    <t>Food Service</t>
  </si>
  <si>
    <t>Publishing activities</t>
  </si>
  <si>
    <t>Film services, television program production, recording and music publishing</t>
  </si>
  <si>
    <t>Radio and television broadcasting services</t>
  </si>
  <si>
    <t>Telecommunication services</t>
  </si>
  <si>
    <t>Computer programming services, consulting services and other activities related to computers</t>
  </si>
  <si>
    <t>Other information services</t>
  </si>
  <si>
    <t>Financial services (except insurance and social insurance)</t>
  </si>
  <si>
    <t>Life insurance and Life reinsurance services</t>
  </si>
  <si>
    <t>Non-life insurance and non-life reinsurance services</t>
  </si>
  <si>
    <t>Other financial services</t>
  </si>
  <si>
    <t>Real estate business services</t>
  </si>
  <si>
    <t>Legal, accounting and auditing services</t>
  </si>
  <si>
    <t>Services of office headquarters; management consulting services</t>
  </si>
  <si>
    <t>Architectural services; Technical testing and analysis</t>
  </si>
  <si>
    <t>Scientific research and technology development services</t>
  </si>
  <si>
    <t>Advertising and market research services</t>
  </si>
  <si>
    <t>Other professional, scientific and technological services</t>
  </si>
  <si>
    <t>Veterinary services</t>
  </si>
  <si>
    <t>Machinery and equipment rental service (without operator); rental of personal and household items; leasing non-financial intangible assets</t>
  </si>
  <si>
    <t>Labor and employment services</t>
  </si>
  <si>
    <t>Services of travel agencies, tour businesses and support services, related to promotion and organization of tours</t>
  </si>
  <si>
    <t>Investigation services ensure safety</t>
  </si>
  <si>
    <t>House, construction and landscape cleaning services</t>
  </si>
  <si>
    <t>Administrative services, office support and other business support activities</t>
  </si>
  <si>
    <t>Services of the Communist Party, socio-political organizations, state management, national security and defense and compulsory social security</t>
  </si>
  <si>
    <t>Education and training (except college, university and postgraduate training)</t>
  </si>
  <si>
    <t>College, university and postgraduate training services</t>
  </si>
  <si>
    <t>Health services</t>
  </si>
  <si>
    <t>Centralized care and nursing services</t>
  </si>
  <si>
    <t>Social support services are not centralized</t>
  </si>
  <si>
    <t>Creative, artistic and entertainment services</t>
  </si>
  <si>
    <t>Services of libraries, archives, museums and other cultural activities</t>
  </si>
  <si>
    <t>Lottery, betting and gambling services</t>
  </si>
  <si>
    <t>Sports, entertainment and recreation services</t>
  </si>
  <si>
    <t>Services of other associations and organizations</t>
  </si>
  <si>
    <t>Computer repair service, personal and household appliances</t>
  </si>
  <si>
    <t>Other personal services</t>
  </si>
  <si>
    <t>Household chores service for households</t>
  </si>
  <si>
    <t>Electricity commodity</t>
  </si>
  <si>
    <t>Import taxes/GDP</t>
  </si>
  <si>
    <t>Direct taxes/GDP</t>
  </si>
  <si>
    <t>Column Labels</t>
  </si>
  <si>
    <t>Row Labels</t>
  </si>
  <si>
    <t>flab_u_t</t>
  </si>
  <si>
    <t>flab_u_s</t>
  </si>
  <si>
    <t>flab_u_p</t>
  </si>
  <si>
    <t>flab_r_t</t>
  </si>
  <si>
    <t>flab_r_s</t>
  </si>
  <si>
    <t>flab_r_p</t>
  </si>
  <si>
    <t>fcap_ag</t>
  </si>
  <si>
    <t>fcap_na</t>
  </si>
  <si>
    <t>fliv</t>
  </si>
  <si>
    <t>ffsh</t>
  </si>
  <si>
    <t>ent_ag</t>
  </si>
  <si>
    <t>ent_na</t>
  </si>
  <si>
    <t>hhd_uf1</t>
  </si>
  <si>
    <t>hhd_uf2</t>
  </si>
  <si>
    <t>hhd_uf3</t>
  </si>
  <si>
    <t>hhd_uf4</t>
  </si>
  <si>
    <t>hhd_uf5</t>
  </si>
  <si>
    <t>hhd_un1</t>
  </si>
  <si>
    <t>hhd_un2</t>
  </si>
  <si>
    <t>hhd_un3</t>
  </si>
  <si>
    <t>hhd_un4</t>
  </si>
  <si>
    <t>hhd_un5</t>
  </si>
  <si>
    <t>hhd_rf1</t>
  </si>
  <si>
    <t>hhd_rf2</t>
  </si>
  <si>
    <t>hhd_rf3</t>
  </si>
  <si>
    <t>hhd_rf4</t>
  </si>
  <si>
    <t>hhd_rf5</t>
  </si>
  <si>
    <t>hhd_rn1</t>
  </si>
  <si>
    <t>hhd_rn2</t>
  </si>
  <si>
    <t>hhd_rn3</t>
  </si>
  <si>
    <t>hhd_rn4</t>
  </si>
  <si>
    <t>hhd_rn5</t>
  </si>
  <si>
    <t>sim2</t>
  </si>
  <si>
    <t xml:space="preserve">  ENT SAV</t>
  </si>
  <si>
    <t xml:space="preserve">  Hurb SAV</t>
  </si>
  <si>
    <t xml:space="preserve">  Hrur SAV</t>
  </si>
  <si>
    <t>****</t>
  </si>
  <si>
    <t>Urban Households</t>
  </si>
  <si>
    <t>Rural Households</t>
  </si>
  <si>
    <t>'Vietnam SAM\VietNam eSAM 2024 initiative\2019_SAM_VN\2019 SUT\[3. SUT 2019_E+V update 28032025+DvSv10 Generalised Margins Spread.xlsx]Disaggregating EUse'!$AG$4:$AU$186</t>
  </si>
  <si>
    <t>QINTA</t>
  </si>
  <si>
    <t>Urban Tertiary  Wage Earnings</t>
  </si>
  <si>
    <t>Agriculture Enterprises</t>
  </si>
  <si>
    <t>Urban Secondary  Wage Earnings</t>
  </si>
  <si>
    <t>Non-agriculture Enterprises</t>
  </si>
  <si>
    <t>Urban Primary  Wage Earnings</t>
  </si>
  <si>
    <t>Urban Farm Househ Inc Q1</t>
  </si>
  <si>
    <t>Rural Tertiary  Wage Earnings</t>
  </si>
  <si>
    <t>Urban Farm Househ Inc Q2</t>
  </si>
  <si>
    <t>Rural Secondary  Wage Earnings</t>
  </si>
  <si>
    <t>Urban Farm Househ Inc Q3</t>
  </si>
  <si>
    <t>Rural Primary  Wage Earnings</t>
  </si>
  <si>
    <t>Urban Farm Househ Inc Q4</t>
  </si>
  <si>
    <t>Agriculture Capital Prod Fact Earnings</t>
  </si>
  <si>
    <t>Urban Farm Househ Inc Q5</t>
  </si>
  <si>
    <t>Non-Agriculture Capital earnings</t>
  </si>
  <si>
    <t>Urban non-Farm Househ Inc Q1</t>
  </si>
  <si>
    <t>Land Production Factor Earnings</t>
  </si>
  <si>
    <t>Urban non-Farm Househ Inc Q2</t>
  </si>
  <si>
    <t>Livestock Production Factor Earnings</t>
  </si>
  <si>
    <t>Urban non-Farm Househ Inc Q3</t>
  </si>
  <si>
    <t>Fishstock Production Factor Earnings</t>
  </si>
  <si>
    <t>Urban non-Farm Househ Inc Q4</t>
  </si>
  <si>
    <t>Urban non-Farm Househ Inc Q5</t>
  </si>
  <si>
    <t>Rural Farm Househ Inc Q1</t>
  </si>
  <si>
    <t>Rural Farm Househ Inc Q2</t>
  </si>
  <si>
    <t>Rural Farm Househ Inc Q3</t>
  </si>
  <si>
    <t>Rural Farm Househ Inc Q4</t>
  </si>
  <si>
    <t>Rural Farm Househ Inc Q5</t>
  </si>
  <si>
    <t>Rural non-Farm Househ Inc Q1</t>
  </si>
  <si>
    <t>Rural non-Farm Househ Inc Q2</t>
  </si>
  <si>
    <t>Rural non-Farm Househ Inc Q3</t>
  </si>
  <si>
    <t>Rural non-Farm Househ Inc Q4</t>
  </si>
  <si>
    <t>Rural non-Farm Househ Inc Q5</t>
  </si>
  <si>
    <t>sim3</t>
  </si>
  <si>
    <t>z</t>
  </si>
  <si>
    <t>an</t>
  </si>
  <si>
    <t>at</t>
  </si>
  <si>
    <t>bh</t>
  </si>
  <si>
    <t>test no shock1</t>
  </si>
  <si>
    <t>test no shock2</t>
  </si>
  <si>
    <t>test no shock3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</si>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</sst>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_(* #,##0.0_);_(* \(#,##0.0\);_(* &quot;-&quot;??_);_(@_)"/>
    <numFmt numFmtId="167" formatCode="_(* #,##0_);_(* \(#,##0\);_(* &quot;-&quot;??_);_(@_)"/>
    <numFmt numFmtId="168" formatCode="0.0000%"/>
    <numFmt numFmtId="169" formatCode="d\ mmm\ yyyy:\ h:mm:s"/>
    <numFmt numFmtId="170" formatCode="0.000"/>
    <numFmt numFmtId="171" formatCode="0.0"/>
    <numFmt numFmtId="172" formatCode="0.0%"/>
    <numFmt numFmtId="173" formatCode="#,##0.0000"/>
    <numFmt numFmtId="174" formatCode="#,##0.000"/>
  </numFmts>
  <fonts count="52" x14ac:knownFonts="1">
    <font>
      <sz val="10"/>
      <color theme="1"/>
      <name val="Calibri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0"/>
      <name val="Calibri"/>
      <family val="2"/>
    </font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</font>
    <font>
      <sz val="10"/>
      <color theme="1"/>
      <name val="Arial Narrow"/>
      <family val="2"/>
    </font>
    <font>
      <u/>
      <sz val="10"/>
      <color theme="10"/>
      <name val="Arial Narrow"/>
      <family val="2"/>
    </font>
    <font>
      <sz val="10"/>
      <color theme="0"/>
      <name val="Arial Narrow"/>
      <family val="2"/>
    </font>
    <font>
      <b/>
      <sz val="10"/>
      <color theme="0"/>
      <name val="Arial Narrow"/>
      <family val="2"/>
    </font>
    <font>
      <b/>
      <sz val="11"/>
      <color theme="1"/>
      <name val="Arial Narrow"/>
      <family val="2"/>
    </font>
    <font>
      <b/>
      <sz val="11"/>
      <color theme="0"/>
      <name val="Arial Narrow"/>
      <family val="2"/>
    </font>
    <font>
      <b/>
      <sz val="10"/>
      <color theme="1"/>
      <name val="Arial Narrow"/>
      <family val="2"/>
    </font>
    <font>
      <b/>
      <sz val="10"/>
      <color theme="2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i/>
      <sz val="10"/>
      <color theme="1"/>
      <name val="Arial Narrow"/>
      <family val="2"/>
    </font>
    <font>
      <sz val="10"/>
      <color theme="0" tint="-0.34998626667073579"/>
      <name val="Arial Narrow"/>
      <family val="2"/>
    </font>
    <font>
      <b/>
      <i/>
      <sz val="10"/>
      <color theme="0"/>
      <name val="Arial Narrow"/>
      <family val="2"/>
    </font>
    <font>
      <b/>
      <sz val="10"/>
      <color rgb="FFFFFF00"/>
      <name val="Arial Narrow"/>
      <family val="2"/>
    </font>
    <font>
      <sz val="10"/>
      <color theme="0" tint="-0.249977111117893"/>
      <name val="Arial Narrow"/>
      <family val="2"/>
    </font>
    <font>
      <sz val="10"/>
      <name val="Arial Narrow"/>
      <family val="2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b/>
      <u/>
      <sz val="10"/>
      <name val="Arial Narrow"/>
      <family val="2"/>
    </font>
    <font>
      <b/>
      <sz val="16"/>
      <name val="Arial Narrow"/>
      <family val="2"/>
    </font>
    <font>
      <i/>
      <sz val="11"/>
      <name val="Arial Narrow"/>
      <family val="2"/>
    </font>
    <font>
      <i/>
      <sz val="14"/>
      <name val="Arial Narrow"/>
      <family val="2"/>
    </font>
    <font>
      <b/>
      <i/>
      <sz val="14"/>
      <name val="Arial Narrow"/>
      <family val="2"/>
    </font>
    <font>
      <u/>
      <sz val="10"/>
      <color theme="10"/>
      <name val="Arial"/>
      <family val="2"/>
    </font>
    <font>
      <u/>
      <sz val="10"/>
      <color theme="1"/>
      <name val="Arial Narrow"/>
      <family val="2"/>
    </font>
    <font>
      <i/>
      <sz val="10"/>
      <color theme="1"/>
      <name val="Calibri"/>
      <family val="2"/>
    </font>
    <font>
      <b/>
      <sz val="10"/>
      <color rgb="FF0070C0"/>
      <name val="Calibri"/>
      <family val="2"/>
    </font>
    <font>
      <b/>
      <i/>
      <sz val="10"/>
      <color theme="1"/>
      <name val="Calibri"/>
      <family val="2"/>
    </font>
    <font>
      <sz val="10"/>
      <color rgb="FFFFFF00"/>
      <name val="Arial Narrow"/>
      <family val="2"/>
    </font>
    <font>
      <sz val="10"/>
      <color rgb="FFFFFF00"/>
      <name val="Calibri"/>
      <family val="2"/>
    </font>
    <font>
      <u/>
      <sz val="10"/>
      <name val="Calibri"/>
      <family val="2"/>
    </font>
    <font>
      <b/>
      <sz val="10"/>
      <color theme="0"/>
      <name val="Calibri"/>
      <family val="2"/>
    </font>
    <font>
      <sz val="11"/>
      <color theme="1"/>
      <name val="Arial Narrow"/>
      <family val="2"/>
    </font>
    <font>
      <u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4"/>
        </stop>
      </gradient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0000"/>
        </stop>
      </gradient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3366F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6">
    <xf numFmtId="0" fontId="0" fillId="0" borderId="0"/>
    <xf numFmtId="0" fontId="7" fillId="0" borderId="0"/>
    <xf numFmtId="0" fontId="9" fillId="0" borderId="0"/>
    <xf numFmtId="164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7" fillId="0" borderId="0"/>
    <xf numFmtId="0" fontId="4" fillId="0" borderId="0"/>
  </cellStyleXfs>
  <cellXfs count="346">
    <xf numFmtId="0" fontId="0" fillId="0" borderId="0" xfId="0"/>
    <xf numFmtId="0" fontId="6" fillId="2" borderId="0" xfId="0" applyFont="1" applyFill="1"/>
    <xf numFmtId="0" fontId="0" fillId="2" borderId="0" xfId="0" applyFill="1"/>
    <xf numFmtId="0" fontId="0" fillId="0" borderId="1" xfId="0" applyBorder="1"/>
    <xf numFmtId="0" fontId="0" fillId="0" borderId="0" xfId="0" applyAlignment="1">
      <alignment horizontal="right"/>
    </xf>
    <xf numFmtId="0" fontId="6" fillId="0" borderId="0" xfId="0" applyFont="1"/>
    <xf numFmtId="0" fontId="8" fillId="0" borderId="0" xfId="0" applyFont="1"/>
    <xf numFmtId="0" fontId="0" fillId="0" borderId="0" xfId="0" applyProtection="1">
      <protection locked="0"/>
    </xf>
    <xf numFmtId="0" fontId="0" fillId="0" borderId="0" xfId="0" quotePrefix="1" applyAlignment="1" applyProtection="1">
      <alignment horizontal="right"/>
      <protection locked="0"/>
    </xf>
    <xf numFmtId="0" fontId="0" fillId="0" borderId="0" xfId="0" quotePrefix="1" applyProtection="1">
      <protection locked="0"/>
    </xf>
    <xf numFmtId="4" fontId="0" fillId="0" borderId="0" xfId="0" applyNumberFormat="1" applyProtection="1">
      <protection locked="0"/>
    </xf>
    <xf numFmtId="0" fontId="0" fillId="0" borderId="1" xfId="0" quotePrefix="1" applyBorder="1" applyProtection="1">
      <protection locked="0"/>
    </xf>
    <xf numFmtId="4" fontId="0" fillId="0" borderId="1" xfId="0" applyNumberFormat="1" applyBorder="1" applyProtection="1">
      <protection locked="0"/>
    </xf>
    <xf numFmtId="0" fontId="8" fillId="0" borderId="0" xfId="0" quotePrefix="1" applyFont="1"/>
    <xf numFmtId="0" fontId="0" fillId="0" borderId="0" xfId="0" quotePrefix="1"/>
    <xf numFmtId="0" fontId="0" fillId="0" borderId="2" xfId="0" quotePrefix="1" applyBorder="1" applyProtection="1">
      <protection locked="0"/>
    </xf>
    <xf numFmtId="0" fontId="8" fillId="0" borderId="1" xfId="0" quotePrefix="1" applyFont="1" applyBorder="1"/>
    <xf numFmtId="0" fontId="8" fillId="0" borderId="2" xfId="0" applyFont="1" applyBorder="1"/>
    <xf numFmtId="0" fontId="9" fillId="0" borderId="0" xfId="2"/>
    <xf numFmtId="0" fontId="11" fillId="3" borderId="0" xfId="0" applyFont="1" applyFill="1"/>
    <xf numFmtId="0" fontId="10" fillId="0" borderId="0" xfId="0" applyFont="1"/>
    <xf numFmtId="168" fontId="0" fillId="0" borderId="0" xfId="5" applyNumberFormat="1" applyFont="1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top" wrapText="1"/>
    </xf>
    <xf numFmtId="0" fontId="14" fillId="0" borderId="1" xfId="0" applyFont="1" applyBorder="1"/>
    <xf numFmtId="0" fontId="14" fillId="0" borderId="1" xfId="0" applyFont="1" applyBorder="1" applyProtection="1">
      <protection locked="0"/>
    </xf>
    <xf numFmtId="0" fontId="14" fillId="0" borderId="0" xfId="0" applyFont="1" applyProtection="1">
      <protection locked="0"/>
    </xf>
    <xf numFmtId="0" fontId="14" fillId="0" borderId="0" xfId="0" quotePrefix="1" applyFont="1" applyAlignment="1" applyProtection="1">
      <alignment horizontal="right"/>
      <protection locked="0"/>
    </xf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5" borderId="0" xfId="2" applyFill="1"/>
    <xf numFmtId="0" fontId="0" fillId="5" borderId="0" xfId="0" quotePrefix="1" applyFill="1" applyProtection="1">
      <protection locked="0"/>
    </xf>
    <xf numFmtId="0" fontId="0" fillId="5" borderId="0" xfId="0" applyFill="1"/>
    <xf numFmtId="0" fontId="14" fillId="0" borderId="1" xfId="0" quotePrefix="1" applyFont="1" applyBorder="1" applyAlignment="1" applyProtection="1">
      <alignment horizontal="right"/>
      <protection locked="0"/>
    </xf>
    <xf numFmtId="0" fontId="10" fillId="0" borderId="0" xfId="0" quotePrefix="1" applyFont="1"/>
    <xf numFmtId="0" fontId="0" fillId="3" borderId="0" xfId="0" quotePrefix="1" applyFill="1"/>
    <xf numFmtId="0" fontId="11" fillId="0" borderId="0" xfId="0" applyFont="1"/>
    <xf numFmtId="0" fontId="0" fillId="0" borderId="0" xfId="0" quotePrefix="1" applyAlignment="1">
      <alignment horizontal="right"/>
    </xf>
    <xf numFmtId="173" fontId="0" fillId="0" borderId="0" xfId="0" applyNumberFormat="1"/>
    <xf numFmtId="0" fontId="16" fillId="0" borderId="0" xfId="0" applyFont="1"/>
    <xf numFmtId="165" fontId="0" fillId="0" borderId="0" xfId="0" applyNumberFormat="1"/>
    <xf numFmtId="0" fontId="0" fillId="6" borderId="0" xfId="0" quotePrefix="1" applyFill="1"/>
    <xf numFmtId="0" fontId="18" fillId="0" borderId="0" xfId="0" applyFont="1"/>
    <xf numFmtId="0" fontId="19" fillId="0" borderId="0" xfId="4" applyFont="1"/>
    <xf numFmtId="0" fontId="18" fillId="3" borderId="0" xfId="0" applyFont="1" applyFill="1"/>
    <xf numFmtId="0" fontId="18" fillId="0" borderId="0" xfId="0" applyFont="1" applyAlignment="1">
      <alignment vertical="center" wrapText="1"/>
    </xf>
    <xf numFmtId="0" fontId="20" fillId="3" borderId="0" xfId="0" applyFont="1" applyFill="1"/>
    <xf numFmtId="0" fontId="21" fillId="3" borderId="0" xfId="0" quotePrefix="1" applyFont="1" applyFill="1" applyProtection="1">
      <protection locked="0"/>
    </xf>
    <xf numFmtId="0" fontId="20" fillId="3" borderId="0" xfId="0" quotePrefix="1" applyFont="1" applyFill="1"/>
    <xf numFmtId="165" fontId="18" fillId="0" borderId="0" xfId="0" applyNumberFormat="1" applyFont="1"/>
    <xf numFmtId="0" fontId="18" fillId="0" borderId="0" xfId="0" quotePrefix="1" applyFont="1"/>
    <xf numFmtId="0" fontId="21" fillId="3" borderId="0" xfId="0" quotePrefix="1" applyFont="1" applyFill="1"/>
    <xf numFmtId="3" fontId="18" fillId="0" borderId="0" xfId="0" applyNumberFormat="1" applyFont="1"/>
    <xf numFmtId="3" fontId="18" fillId="0" borderId="0" xfId="0" quotePrefix="1" applyNumberFormat="1" applyFont="1"/>
    <xf numFmtId="165" fontId="18" fillId="0" borderId="0" xfId="0" quotePrefix="1" applyNumberFormat="1" applyFont="1"/>
    <xf numFmtId="171" fontId="18" fillId="0" borderId="0" xfId="0" quotePrefix="1" applyNumberFormat="1" applyFont="1"/>
    <xf numFmtId="171" fontId="18" fillId="0" borderId="0" xfId="0" applyNumberFormat="1" applyFont="1"/>
    <xf numFmtId="170" fontId="18" fillId="0" borderId="0" xfId="0" applyNumberFormat="1" applyFont="1"/>
    <xf numFmtId="0" fontId="25" fillId="3" borderId="0" xfId="0" applyFont="1" applyFill="1"/>
    <xf numFmtId="2" fontId="18" fillId="0" borderId="0" xfId="0" applyNumberFormat="1" applyFont="1"/>
    <xf numFmtId="172" fontId="18" fillId="0" borderId="0" xfId="5" applyNumberFormat="1" applyFont="1"/>
    <xf numFmtId="0" fontId="24" fillId="10" borderId="0" xfId="0" applyFont="1" applyFill="1"/>
    <xf numFmtId="0" fontId="25" fillId="3" borderId="0" xfId="0" applyFont="1" applyFill="1" applyAlignment="1">
      <alignment horizontal="right"/>
    </xf>
    <xf numFmtId="0" fontId="25" fillId="3" borderId="0" xfId="0" quotePrefix="1" applyFont="1" applyFill="1" applyAlignment="1">
      <alignment horizontal="right"/>
    </xf>
    <xf numFmtId="0" fontId="25" fillId="3" borderId="0" xfId="0" quotePrefix="1" applyFont="1" applyFill="1"/>
    <xf numFmtId="2" fontId="18" fillId="0" borderId="0" xfId="0" quotePrefix="1" applyNumberFormat="1" applyFont="1"/>
    <xf numFmtId="164" fontId="18" fillId="0" borderId="0" xfId="3" quotePrefix="1" applyFont="1"/>
    <xf numFmtId="0" fontId="21" fillId="3" borderId="0" xfId="0" applyFont="1" applyFill="1" applyAlignment="1">
      <alignment horizontal="right" vertical="center" wrapText="1"/>
    </xf>
    <xf numFmtId="0" fontId="21" fillId="3" borderId="0" xfId="0" applyFont="1" applyFill="1"/>
    <xf numFmtId="4" fontId="18" fillId="0" borderId="0" xfId="3" applyNumberFormat="1" applyFont="1"/>
    <xf numFmtId="0" fontId="21" fillId="3" borderId="14" xfId="0" applyFont="1" applyFill="1" applyBorder="1"/>
    <xf numFmtId="4" fontId="18" fillId="0" borderId="14" xfId="3" applyNumberFormat="1" applyFont="1" applyBorder="1"/>
    <xf numFmtId="4" fontId="18" fillId="0" borderId="0" xfId="0" applyNumberFormat="1" applyFont="1"/>
    <xf numFmtId="0" fontId="18" fillId="0" borderId="0" xfId="0" applyFont="1" applyAlignment="1">
      <alignment horizontal="right"/>
    </xf>
    <xf numFmtId="0" fontId="18" fillId="2" borderId="0" xfId="0" applyFont="1" applyFill="1"/>
    <xf numFmtId="0" fontId="26" fillId="2" borderId="0" xfId="0" applyFont="1" applyFill="1"/>
    <xf numFmtId="0" fontId="27" fillId="6" borderId="0" xfId="0" applyFont="1" applyFill="1"/>
    <xf numFmtId="0" fontId="28" fillId="0" borderId="0" xfId="0" applyFont="1"/>
    <xf numFmtId="0" fontId="29" fillId="0" borderId="0" xfId="0" quotePrefix="1" applyFont="1"/>
    <xf numFmtId="0" fontId="19" fillId="0" borderId="0" xfId="4" applyFont="1" applyBorder="1"/>
    <xf numFmtId="0" fontId="21" fillId="3" borderId="0" xfId="0" applyFont="1" applyFill="1" applyAlignment="1">
      <alignment vertical="center" wrapText="1"/>
    </xf>
    <xf numFmtId="0" fontId="21" fillId="3" borderId="0" xfId="0" applyFont="1" applyFill="1" applyAlignment="1">
      <alignment horizontal="left" vertical="center"/>
    </xf>
    <xf numFmtId="0" fontId="18" fillId="0" borderId="0" xfId="0" quotePrefix="1" applyFont="1" applyProtection="1">
      <protection locked="0"/>
    </xf>
    <xf numFmtId="0" fontId="21" fillId="3" borderId="0" xfId="0" applyFont="1" applyFill="1" applyAlignment="1">
      <alignment vertical="center"/>
    </xf>
    <xf numFmtId="0" fontId="21" fillId="3" borderId="0" xfId="0" applyFont="1" applyFill="1" applyAlignment="1">
      <alignment horizontal="center" vertical="center" wrapText="1"/>
    </xf>
    <xf numFmtId="4" fontId="18" fillId="0" borderId="0" xfId="0" applyNumberFormat="1" applyFont="1" applyProtection="1">
      <protection locked="0"/>
    </xf>
    <xf numFmtId="165" fontId="26" fillId="3" borderId="0" xfId="0" applyNumberFormat="1" applyFont="1" applyFill="1"/>
    <xf numFmtId="0" fontId="21" fillId="3" borderId="0" xfId="0" applyFont="1" applyFill="1" applyAlignment="1">
      <alignment horizontal="right"/>
    </xf>
    <xf numFmtId="4" fontId="21" fillId="3" borderId="0" xfId="0" applyNumberFormat="1" applyFont="1" applyFill="1" applyAlignment="1">
      <alignment horizontal="right"/>
    </xf>
    <xf numFmtId="165" fontId="24" fillId="3" borderId="0" xfId="0" applyNumberFormat="1" applyFont="1" applyFill="1"/>
    <xf numFmtId="0" fontId="31" fillId="9" borderId="0" xfId="0" applyFont="1" applyFill="1"/>
    <xf numFmtId="0" fontId="18" fillId="0" borderId="0" xfId="0" quotePrefix="1" applyFont="1" applyAlignment="1" applyProtection="1">
      <alignment horizontal="right"/>
      <protection locked="0"/>
    </xf>
    <xf numFmtId="164" fontId="31" fillId="9" borderId="0" xfId="3" applyFont="1" applyFill="1" applyBorder="1" applyProtection="1"/>
    <xf numFmtId="0" fontId="31" fillId="9" borderId="0" xfId="0" applyFont="1" applyFill="1" applyAlignment="1">
      <alignment horizontal="right"/>
    </xf>
    <xf numFmtId="165" fontId="31" fillId="9" borderId="0" xfId="0" applyNumberFormat="1" applyFont="1" applyFill="1"/>
    <xf numFmtId="165" fontId="20" fillId="3" borderId="0" xfId="0" quotePrefix="1" applyNumberFormat="1" applyFont="1" applyFill="1"/>
    <xf numFmtId="4" fontId="20" fillId="3" borderId="0" xfId="0" applyNumberFormat="1" applyFont="1" applyFill="1"/>
    <xf numFmtId="0" fontId="18" fillId="0" borderId="0" xfId="0" applyFont="1" applyAlignment="1">
      <alignment wrapText="1"/>
    </xf>
    <xf numFmtId="0" fontId="18" fillId="3" borderId="0" xfId="0" applyFont="1" applyFill="1" applyAlignment="1">
      <alignment wrapText="1"/>
    </xf>
    <xf numFmtId="0" fontId="20" fillId="3" borderId="0" xfId="0" applyFont="1" applyFill="1" applyAlignment="1">
      <alignment horizontal="right"/>
    </xf>
    <xf numFmtId="165" fontId="20" fillId="3" borderId="0" xfId="0" applyNumberFormat="1" applyFont="1" applyFill="1" applyAlignment="1">
      <alignment horizontal="right"/>
    </xf>
    <xf numFmtId="0" fontId="21" fillId="3" borderId="0" xfId="2" applyFont="1" applyFill="1"/>
    <xf numFmtId="165" fontId="21" fillId="3" borderId="0" xfId="0" quotePrefix="1" applyNumberFormat="1" applyFont="1" applyFill="1"/>
    <xf numFmtId="0" fontId="24" fillId="3" borderId="0" xfId="0" applyFont="1" applyFill="1"/>
    <xf numFmtId="0" fontId="18" fillId="0" borderId="0" xfId="0" pivotButton="1" applyFont="1"/>
    <xf numFmtId="0" fontId="20" fillId="0" borderId="0" xfId="0" applyFont="1"/>
    <xf numFmtId="165" fontId="24" fillId="0" borderId="0" xfId="0" quotePrefix="1" applyNumberFormat="1" applyFont="1"/>
    <xf numFmtId="165" fontId="21" fillId="3" borderId="0" xfId="0" quotePrefix="1" applyNumberFormat="1" applyFont="1" applyFill="1" applyProtection="1">
      <protection locked="0"/>
    </xf>
    <xf numFmtId="165" fontId="20" fillId="3" borderId="0" xfId="0" quotePrefix="1" applyNumberFormat="1" applyFont="1" applyFill="1" applyProtection="1">
      <protection locked="0"/>
    </xf>
    <xf numFmtId="0" fontId="21" fillId="3" borderId="0" xfId="0" applyFont="1" applyFill="1" applyAlignment="1">
      <alignment horizontal="center" vertical="center"/>
    </xf>
    <xf numFmtId="0" fontId="21" fillId="3" borderId="0" xfId="0" quotePrefix="1" applyFont="1" applyFill="1" applyAlignment="1">
      <alignment horizontal="right" vertical="center" wrapText="1"/>
    </xf>
    <xf numFmtId="0" fontId="32" fillId="0" borderId="0" xfId="0" applyFont="1"/>
    <xf numFmtId="0" fontId="24" fillId="0" borderId="0" xfId="0" applyFont="1"/>
    <xf numFmtId="0" fontId="26" fillId="3" borderId="0" xfId="0" applyFont="1" applyFill="1"/>
    <xf numFmtId="2" fontId="21" fillId="3" borderId="0" xfId="0" quotePrefix="1" applyNumberFormat="1" applyFont="1" applyFill="1" applyAlignment="1" applyProtection="1">
      <alignment horizontal="right"/>
      <protection locked="0"/>
    </xf>
    <xf numFmtId="0" fontId="21" fillId="3" borderId="0" xfId="0" applyFont="1" applyFill="1" applyAlignment="1">
      <alignment horizontal="left"/>
    </xf>
    <xf numFmtId="0" fontId="24" fillId="5" borderId="0" xfId="0" applyFont="1" applyFill="1"/>
    <xf numFmtId="0" fontId="18" fillId="5" borderId="0" xfId="0" applyFont="1" applyFill="1"/>
    <xf numFmtId="2" fontId="21" fillId="3" borderId="0" xfId="0" quotePrefix="1" applyNumberFormat="1" applyFont="1" applyFill="1" applyAlignment="1">
      <alignment horizontal="right"/>
    </xf>
    <xf numFmtId="0" fontId="33" fillId="0" borderId="0" xfId="0" applyFont="1"/>
    <xf numFmtId="0" fontId="26" fillId="0" borderId="0" xfId="0" quotePrefix="1" applyFont="1" applyProtection="1">
      <protection locked="0"/>
    </xf>
    <xf numFmtId="0" fontId="26" fillId="0" borderId="0" xfId="0" applyFont="1" applyAlignment="1">
      <alignment horizontal="left"/>
    </xf>
    <xf numFmtId="4" fontId="33" fillId="0" borderId="0" xfId="0" applyNumberFormat="1" applyFont="1"/>
    <xf numFmtId="0" fontId="23" fillId="3" borderId="0" xfId="0" applyFont="1" applyFill="1" applyAlignment="1">
      <alignment horizontal="center" vertical="center" wrapText="1"/>
    </xf>
    <xf numFmtId="0" fontId="23" fillId="3" borderId="0" xfId="0" applyFont="1" applyFill="1" applyAlignment="1">
      <alignment vertical="center"/>
    </xf>
    <xf numFmtId="0" fontId="18" fillId="0" borderId="0" xfId="0" applyFont="1" applyAlignment="1">
      <alignment horizontal="center" vertical="center" wrapText="1"/>
    </xf>
    <xf numFmtId="166" fontId="18" fillId="0" borderId="0" xfId="3" applyNumberFormat="1" applyFont="1"/>
    <xf numFmtId="0" fontId="21" fillId="3" borderId="1" xfId="0" applyFont="1" applyFill="1" applyBorder="1"/>
    <xf numFmtId="166" fontId="18" fillId="0" borderId="1" xfId="3" applyNumberFormat="1" applyFont="1" applyBorder="1"/>
    <xf numFmtId="0" fontId="22" fillId="0" borderId="0" xfId="0" applyFont="1"/>
    <xf numFmtId="167" fontId="18" fillId="0" borderId="0" xfId="3" quotePrefix="1" applyNumberFormat="1" applyFont="1" applyBorder="1" applyProtection="1">
      <protection locked="0"/>
    </xf>
    <xf numFmtId="2" fontId="18" fillId="0" borderId="0" xfId="0" quotePrefix="1" applyNumberFormat="1" applyFont="1" applyProtection="1">
      <protection locked="0"/>
    </xf>
    <xf numFmtId="0" fontId="21" fillId="3" borderId="1" xfId="0" quotePrefix="1" applyFont="1" applyFill="1" applyBorder="1"/>
    <xf numFmtId="167" fontId="18" fillId="0" borderId="1" xfId="3" quotePrefix="1" applyNumberFormat="1" applyFont="1" applyBorder="1" applyProtection="1">
      <protection locked="0"/>
    </xf>
    <xf numFmtId="2" fontId="18" fillId="0" borderId="0" xfId="3" quotePrefix="1" applyNumberFormat="1" applyFont="1" applyBorder="1" applyProtection="1">
      <protection locked="0"/>
    </xf>
    <xf numFmtId="2" fontId="18" fillId="0" borderId="1" xfId="3" quotePrefix="1" applyNumberFormat="1" applyFont="1" applyBorder="1" applyProtection="1">
      <protection locked="0"/>
    </xf>
    <xf numFmtId="0" fontId="35" fillId="2" borderId="0" xfId="0" applyFont="1" applyFill="1"/>
    <xf numFmtId="0" fontId="26" fillId="0" borderId="0" xfId="0" applyFont="1"/>
    <xf numFmtId="0" fontId="26" fillId="0" borderId="0" xfId="0" applyFont="1" applyAlignment="1">
      <alignment horizontal="right"/>
    </xf>
    <xf numFmtId="0" fontId="33" fillId="5" borderId="0" xfId="0" applyFont="1" applyFill="1" applyAlignment="1">
      <alignment horizontal="right"/>
    </xf>
    <xf numFmtId="0" fontId="18" fillId="5" borderId="0" xfId="0" applyFont="1" applyFill="1" applyAlignment="1">
      <alignment horizontal="right"/>
    </xf>
    <xf numFmtId="0" fontId="33" fillId="0" borderId="0" xfId="0" applyFont="1" applyAlignment="1">
      <alignment horizontal="right"/>
    </xf>
    <xf numFmtId="9" fontId="18" fillId="0" borderId="0" xfId="5" applyFont="1" applyFill="1" applyBorder="1"/>
    <xf numFmtId="0" fontId="33" fillId="10" borderId="0" xfId="0" applyFont="1" applyFill="1" applyAlignment="1">
      <alignment horizontal="right"/>
    </xf>
    <xf numFmtId="0" fontId="35" fillId="0" borderId="0" xfId="1" applyFont="1"/>
    <xf numFmtId="0" fontId="18" fillId="0" borderId="0" xfId="2" applyFont="1"/>
    <xf numFmtId="0" fontId="24" fillId="0" borderId="0" xfId="2" applyFont="1"/>
    <xf numFmtId="0" fontId="33" fillId="0" borderId="0" xfId="1" applyFont="1"/>
    <xf numFmtId="0" fontId="36" fillId="0" borderId="0" xfId="1" applyFont="1"/>
    <xf numFmtId="0" fontId="33" fillId="0" borderId="0" xfId="1" applyFont="1" applyAlignment="1">
      <alignment horizontal="left"/>
    </xf>
    <xf numFmtId="0" fontId="33" fillId="0" borderId="0" xfId="0" applyFont="1" applyAlignment="1">
      <alignment horizontal="left"/>
    </xf>
    <xf numFmtId="0" fontId="18" fillId="0" borderId="9" xfId="0" applyFont="1" applyBorder="1"/>
    <xf numFmtId="0" fontId="19" fillId="0" borderId="0" xfId="4" applyFont="1" applyProtection="1">
      <protection locked="0"/>
    </xf>
    <xf numFmtId="0" fontId="18" fillId="2" borderId="10" xfId="0" applyFont="1" applyFill="1" applyBorder="1"/>
    <xf numFmtId="0" fontId="18" fillId="2" borderId="11" xfId="0" applyFont="1" applyFill="1" applyBorder="1" applyAlignment="1">
      <alignment horizontal="center"/>
    </xf>
    <xf numFmtId="0" fontId="18" fillId="2" borderId="12" xfId="0" applyFont="1" applyFill="1" applyBorder="1"/>
    <xf numFmtId="0" fontId="18" fillId="2" borderId="9" xfId="0" applyFont="1" applyFill="1" applyBorder="1"/>
    <xf numFmtId="0" fontId="18" fillId="2" borderId="13" xfId="0" applyFont="1" applyFill="1" applyBorder="1" applyAlignment="1">
      <alignment horizontal="center"/>
    </xf>
    <xf numFmtId="0" fontId="20" fillId="3" borderId="0" xfId="0" quotePrefix="1" applyFont="1" applyFill="1" applyAlignment="1">
      <alignment horizontal="right"/>
    </xf>
    <xf numFmtId="174" fontId="5" fillId="0" borderId="0" xfId="3" applyNumberFormat="1" applyFont="1"/>
    <xf numFmtId="174" fontId="5" fillId="0" borderId="0" xfId="0" applyNumberFormat="1" applyFont="1"/>
    <xf numFmtId="164" fontId="18" fillId="0" borderId="0" xfId="3" applyFont="1"/>
    <xf numFmtId="0" fontId="21" fillId="3" borderId="0" xfId="0" applyFont="1" applyFill="1" applyAlignment="1">
      <alignment horizontal="centerContinuous" vertical="center"/>
    </xf>
    <xf numFmtId="0" fontId="21" fillId="3" borderId="0" xfId="0" applyFont="1" applyFill="1" applyAlignment="1">
      <alignment horizontal="centerContinuous" vertical="center" wrapText="1"/>
    </xf>
    <xf numFmtId="0" fontId="34" fillId="3" borderId="0" xfId="0" applyFont="1" applyFill="1" applyAlignment="1">
      <alignment horizontal="centerContinuous"/>
    </xf>
    <xf numFmtId="0" fontId="21" fillId="3" borderId="0" xfId="0" applyFont="1" applyFill="1" applyAlignment="1">
      <alignment horizontal="centerContinuous"/>
    </xf>
    <xf numFmtId="0" fontId="21" fillId="3" borderId="0" xfId="0" applyFont="1" applyFill="1" applyAlignment="1">
      <alignment horizontal="left" indent="1"/>
    </xf>
    <xf numFmtId="4" fontId="26" fillId="0" borderId="1" xfId="0" applyNumberFormat="1" applyFont="1" applyBorder="1" applyAlignment="1">
      <alignment horizontal="right" vertical="center" wrapText="1"/>
    </xf>
    <xf numFmtId="4" fontId="24" fillId="0" borderId="18" xfId="3" applyNumberFormat="1" applyFont="1" applyBorder="1"/>
    <xf numFmtId="4" fontId="24" fillId="0" borderId="14" xfId="3" applyNumberFormat="1" applyFont="1" applyBorder="1"/>
    <xf numFmtId="0" fontId="21" fillId="3" borderId="20" xfId="0" applyFont="1" applyFill="1" applyBorder="1" applyAlignment="1">
      <alignment horizontal="centerContinuous"/>
    </xf>
    <xf numFmtId="0" fontId="21" fillId="3" borderId="21" xfId="0" applyFont="1" applyFill="1" applyBorder="1" applyAlignment="1">
      <alignment horizontal="centerContinuous"/>
    </xf>
    <xf numFmtId="0" fontId="23" fillId="3" borderId="19" xfId="0" applyFont="1" applyFill="1" applyBorder="1" applyAlignment="1">
      <alignment horizontal="centerContinuous"/>
    </xf>
    <xf numFmtId="0" fontId="25" fillId="3" borderId="0" xfId="0" quotePrefix="1" applyFont="1" applyFill="1" applyAlignment="1">
      <alignment horizontal="center"/>
    </xf>
    <xf numFmtId="0" fontId="21" fillId="3" borderId="0" xfId="0" applyFont="1" applyFill="1" applyAlignment="1">
      <alignment horizontal="center"/>
    </xf>
    <xf numFmtId="0" fontId="24" fillId="11" borderId="3" xfId="2" applyFont="1" applyFill="1" applyBorder="1"/>
    <xf numFmtId="0" fontId="24" fillId="11" borderId="2" xfId="2" applyFont="1" applyFill="1" applyBorder="1"/>
    <xf numFmtId="17" fontId="24" fillId="11" borderId="4" xfId="2" applyNumberFormat="1" applyFont="1" applyFill="1" applyBorder="1"/>
    <xf numFmtId="0" fontId="18" fillId="11" borderId="5" xfId="2" applyFont="1" applyFill="1" applyBorder="1"/>
    <xf numFmtId="0" fontId="18" fillId="11" borderId="0" xfId="2" applyFont="1" applyFill="1"/>
    <xf numFmtId="0" fontId="24" fillId="11" borderId="0" xfId="2" applyFont="1" applyFill="1"/>
    <xf numFmtId="0" fontId="24" fillId="11" borderId="5" xfId="2" applyFont="1" applyFill="1" applyBorder="1"/>
    <xf numFmtId="15" fontId="24" fillId="11" borderId="6" xfId="2" applyNumberFormat="1" applyFont="1" applyFill="1" applyBorder="1"/>
    <xf numFmtId="0" fontId="24" fillId="11" borderId="6" xfId="2" applyFont="1" applyFill="1" applyBorder="1"/>
    <xf numFmtId="0" fontId="24" fillId="11" borderId="7" xfId="2" applyFont="1" applyFill="1" applyBorder="1"/>
    <xf numFmtId="0" fontId="24" fillId="11" borderId="1" xfId="2" applyFont="1" applyFill="1" applyBorder="1"/>
    <xf numFmtId="0" fontId="18" fillId="11" borderId="1" xfId="2" applyFont="1" applyFill="1" applyBorder="1"/>
    <xf numFmtId="0" fontId="24" fillId="11" borderId="8" xfId="2" applyFont="1" applyFill="1" applyBorder="1"/>
    <xf numFmtId="11" fontId="0" fillId="6" borderId="0" xfId="0" applyNumberFormat="1" applyFill="1"/>
    <xf numFmtId="0" fontId="13" fillId="0" borderId="0" xfId="4" applyProtection="1">
      <protection locked="0"/>
    </xf>
    <xf numFmtId="0" fontId="24" fillId="6" borderId="0" xfId="0" applyFont="1" applyFill="1"/>
    <xf numFmtId="169" fontId="24" fillId="6" borderId="0" xfId="0" applyNumberFormat="1" applyFont="1" applyFill="1" applyProtection="1">
      <protection locked="0"/>
    </xf>
    <xf numFmtId="0" fontId="24" fillId="0" borderId="9" xfId="0" applyFont="1" applyBorder="1"/>
    <xf numFmtId="0" fontId="18" fillId="8" borderId="15" xfId="0" applyFont="1" applyFill="1" applyBorder="1"/>
    <xf numFmtId="0" fontId="18" fillId="8" borderId="16" xfId="0" applyFont="1" applyFill="1" applyBorder="1"/>
    <xf numFmtId="0" fontId="18" fillId="8" borderId="17" xfId="0" applyFont="1" applyFill="1" applyBorder="1" applyAlignment="1">
      <alignment horizontal="center"/>
    </xf>
    <xf numFmtId="0" fontId="21" fillId="12" borderId="0" xfId="0" quotePrefix="1" applyFont="1" applyFill="1" applyProtection="1">
      <protection locked="0"/>
    </xf>
    <xf numFmtId="0" fontId="21" fillId="0" borderId="0" xfId="0" quotePrefix="1" applyFont="1" applyProtection="1">
      <protection locked="0"/>
    </xf>
    <xf numFmtId="0" fontId="42" fillId="0" borderId="0" xfId="4" applyFont="1" applyFill="1"/>
    <xf numFmtId="0" fontId="5" fillId="0" borderId="0" xfId="0" applyFont="1"/>
    <xf numFmtId="0" fontId="5" fillId="0" borderId="0" xfId="0" quotePrefix="1" applyFont="1"/>
    <xf numFmtId="0" fontId="5" fillId="3" borderId="0" xfId="0" applyFont="1" applyFill="1"/>
    <xf numFmtId="0" fontId="21" fillId="0" borderId="0" xfId="0" quotePrefix="1" applyFont="1"/>
    <xf numFmtId="0" fontId="0" fillId="6" borderId="0" xfId="0" applyFill="1"/>
    <xf numFmtId="0" fontId="18" fillId="0" borderId="0" xfId="0" applyFont="1" applyAlignment="1">
      <alignment horizontal="center" vertical="center"/>
    </xf>
    <xf numFmtId="0" fontId="25" fillId="3" borderId="0" xfId="0" applyFont="1" applyFill="1" applyAlignment="1">
      <alignment horizontal="center" vertical="center"/>
    </xf>
    <xf numFmtId="0" fontId="23" fillId="3" borderId="0" xfId="0" applyFont="1" applyFill="1" applyAlignment="1">
      <alignment horizontal="centerContinuous"/>
    </xf>
    <xf numFmtId="4" fontId="5" fillId="0" borderId="0" xfId="3" applyNumberFormat="1" applyFont="1"/>
    <xf numFmtId="0" fontId="20" fillId="3" borderId="0" xfId="0" applyFont="1" applyFill="1" applyAlignment="1">
      <alignment horizontal="center" vertical="center"/>
    </xf>
    <xf numFmtId="0" fontId="25" fillId="3" borderId="0" xfId="0" quotePrefix="1" applyFont="1" applyFill="1" applyAlignment="1" applyProtection="1">
      <alignment horizontal="center" vertical="center"/>
      <protection locked="0"/>
    </xf>
    <xf numFmtId="0" fontId="21" fillId="3" borderId="0" xfId="0" applyFont="1" applyFill="1" applyAlignment="1" applyProtection="1">
      <alignment horizontal="center" vertical="center" wrapText="1"/>
      <protection locked="0"/>
    </xf>
    <xf numFmtId="0" fontId="25" fillId="3" borderId="0" xfId="0" applyFont="1" applyFill="1" applyProtection="1">
      <protection locked="0"/>
    </xf>
    <xf numFmtId="0" fontId="25" fillId="3" borderId="0" xfId="0" quotePrefix="1" applyFont="1" applyFill="1" applyProtection="1">
      <protection locked="0"/>
    </xf>
    <xf numFmtId="0" fontId="25" fillId="3" borderId="0" xfId="0" quotePrefix="1" applyFont="1" applyFill="1" applyAlignment="1" applyProtection="1">
      <alignment horizontal="right"/>
      <protection locked="0"/>
    </xf>
    <xf numFmtId="2" fontId="18" fillId="0" borderId="0" xfId="0" applyNumberFormat="1" applyFont="1" applyProtection="1">
      <protection locked="0"/>
    </xf>
    <xf numFmtId="0" fontId="18" fillId="0" borderId="0" xfId="0" applyFont="1" applyProtection="1">
      <protection locked="0"/>
    </xf>
    <xf numFmtId="0" fontId="7" fillId="0" borderId="0" xfId="1"/>
    <xf numFmtId="0" fontId="20" fillId="3" borderId="0" xfId="0" applyFont="1" applyFill="1" applyAlignment="1">
      <alignment horizontal="center" vertical="center" wrapText="1"/>
    </xf>
    <xf numFmtId="11" fontId="0" fillId="0" borderId="0" xfId="0" applyNumberFormat="1" applyProtection="1">
      <protection locked="0"/>
    </xf>
    <xf numFmtId="0" fontId="21" fillId="3" borderId="0" xfId="0" applyFont="1" applyFill="1" applyAlignment="1">
      <alignment horizontal="left" vertical="center" wrapText="1"/>
    </xf>
    <xf numFmtId="167" fontId="0" fillId="0" borderId="22" xfId="3" applyNumberFormat="1" applyFont="1" applyBorder="1"/>
    <xf numFmtId="167" fontId="10" fillId="0" borderId="23" xfId="3" applyNumberFormat="1" applyFont="1" applyBorder="1"/>
    <xf numFmtId="167" fontId="43" fillId="0" borderId="0" xfId="3" applyNumberFormat="1" applyFont="1"/>
    <xf numFmtId="0" fontId="13" fillId="0" borderId="0" xfId="4"/>
    <xf numFmtId="0" fontId="44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0" fillId="3" borderId="0" xfId="0" applyFont="1" applyFill="1" applyAlignment="1">
      <alignment horizontal="center"/>
    </xf>
    <xf numFmtId="0" fontId="21" fillId="3" borderId="0" xfId="0" applyFont="1" applyFill="1" applyAlignment="1">
      <alignment horizontal="left" vertical="center" indent="1"/>
    </xf>
    <xf numFmtId="0" fontId="21" fillId="3" borderId="0" xfId="0" applyFont="1" applyFill="1" applyAlignment="1">
      <alignment horizontal="left" vertical="center" indent="2"/>
    </xf>
    <xf numFmtId="167" fontId="43" fillId="0" borderId="0" xfId="3" applyNumberFormat="1" applyFont="1" applyBorder="1"/>
    <xf numFmtId="167" fontId="43" fillId="0" borderId="3" xfId="3" applyNumberFormat="1" applyFont="1" applyBorder="1"/>
    <xf numFmtId="167" fontId="43" fillId="0" borderId="2" xfId="3" applyNumberFormat="1" applyFont="1" applyBorder="1"/>
    <xf numFmtId="167" fontId="43" fillId="0" borderId="5" xfId="3" applyNumberFormat="1" applyFont="1" applyBorder="1"/>
    <xf numFmtId="167" fontId="45" fillId="0" borderId="22" xfId="3" applyNumberFormat="1" applyFont="1" applyBorder="1"/>
    <xf numFmtId="0" fontId="21" fillId="3" borderId="6" xfId="0" applyFont="1" applyFill="1" applyBorder="1" applyAlignment="1">
      <alignment horizontal="centerContinuous"/>
    </xf>
    <xf numFmtId="0" fontId="21" fillId="3" borderId="6" xfId="0" applyFont="1" applyFill="1" applyBorder="1" applyAlignment="1">
      <alignment horizontal="center" vertical="center" wrapText="1"/>
    </xf>
    <xf numFmtId="0" fontId="20" fillId="3" borderId="6" xfId="0" quotePrefix="1" applyFont="1" applyFill="1" applyBorder="1" applyAlignment="1">
      <alignment horizontal="right"/>
    </xf>
    <xf numFmtId="167" fontId="12" fillId="0" borderId="0" xfId="3" applyNumberFormat="1" applyFont="1"/>
    <xf numFmtId="167" fontId="12" fillId="0" borderId="0" xfId="3" applyNumberFormat="1" applyFont="1" applyBorder="1"/>
    <xf numFmtId="0" fontId="21" fillId="0" borderId="0" xfId="0" applyFont="1" applyAlignment="1">
      <alignment horizontal="left"/>
    </xf>
    <xf numFmtId="0" fontId="46" fillId="13" borderId="0" xfId="0" applyFont="1" applyFill="1"/>
    <xf numFmtId="0" fontId="46" fillId="13" borderId="0" xfId="0" applyFont="1" applyFill="1" applyAlignment="1">
      <alignment horizontal="right"/>
    </xf>
    <xf numFmtId="3" fontId="0" fillId="0" borderId="0" xfId="0" applyNumberFormat="1"/>
    <xf numFmtId="0" fontId="47" fillId="13" borderId="0" xfId="0" applyFont="1" applyFill="1"/>
    <xf numFmtId="0" fontId="47" fillId="13" borderId="0" xfId="0" quotePrefix="1" applyFont="1" applyFill="1"/>
    <xf numFmtId="0" fontId="47" fillId="13" borderId="0" xfId="0" quotePrefix="1" applyFont="1" applyFill="1" applyAlignment="1">
      <alignment horizontal="right"/>
    </xf>
    <xf numFmtId="0" fontId="0" fillId="0" borderId="0" xfId="0" pivotButton="1"/>
    <xf numFmtId="3" fontId="47" fillId="13" borderId="0" xfId="0" applyNumberFormat="1" applyFont="1" applyFill="1"/>
    <xf numFmtId="0" fontId="47" fillId="13" borderId="0" xfId="0" applyFont="1" applyFill="1" applyAlignment="1">
      <alignment horizontal="right"/>
    </xf>
    <xf numFmtId="172" fontId="0" fillId="0" borderId="0" xfId="5" applyNumberFormat="1" applyFont="1"/>
    <xf numFmtId="0" fontId="47" fillId="13" borderId="0" xfId="0" applyFont="1" applyFill="1" applyAlignment="1">
      <alignment horizontal="right" vertical="top" wrapText="1"/>
    </xf>
    <xf numFmtId="172" fontId="0" fillId="0" borderId="0" xfId="5" applyNumberFormat="1" applyFont="1" applyAlignment="1">
      <alignment horizontal="right"/>
    </xf>
    <xf numFmtId="0" fontId="48" fillId="0" borderId="0" xfId="0" applyFont="1"/>
    <xf numFmtId="167" fontId="0" fillId="0" borderId="0" xfId="3" applyNumberFormat="1" applyFont="1"/>
    <xf numFmtId="0" fontId="4" fillId="0" borderId="0" xfId="6"/>
    <xf numFmtId="0" fontId="15" fillId="0" borderId="0" xfId="0" applyFont="1" applyAlignment="1">
      <alignment wrapText="1"/>
    </xf>
    <xf numFmtId="0" fontId="15" fillId="0" borderId="0" xfId="0" applyFont="1" applyAlignment="1">
      <alignment horizontal="left" vertical="center"/>
    </xf>
    <xf numFmtId="0" fontId="14" fillId="0" borderId="0" xfId="0" quotePrefix="1" applyFont="1"/>
    <xf numFmtId="0" fontId="14" fillId="0" borderId="0" xfId="0" quotePrefix="1" applyFont="1" applyProtection="1">
      <protection locked="0"/>
    </xf>
    <xf numFmtId="164" fontId="26" fillId="3" borderId="0" xfId="3" quotePrefix="1" applyFont="1" applyFill="1" applyAlignment="1" applyProtection="1">
      <alignment horizontal="right"/>
      <protection locked="0"/>
    </xf>
    <xf numFmtId="164" fontId="21" fillId="3" borderId="0" xfId="3" quotePrefix="1" applyFont="1" applyFill="1" applyAlignment="1" applyProtection="1">
      <alignment horizontal="right"/>
      <protection locked="0"/>
    </xf>
    <xf numFmtId="164" fontId="49" fillId="3" borderId="0" xfId="3" applyFont="1" applyFill="1" applyProtection="1">
      <protection locked="0"/>
    </xf>
    <xf numFmtId="0" fontId="3" fillId="0" borderId="0" xfId="1" applyFont="1"/>
    <xf numFmtId="166" fontId="0" fillId="5" borderId="0" xfId="3" applyNumberFormat="1" applyFont="1" applyFill="1" applyProtection="1">
      <protection locked="0"/>
    </xf>
    <xf numFmtId="166" fontId="18" fillId="5" borderId="0" xfId="3" applyNumberFormat="1" applyFont="1" applyFill="1"/>
    <xf numFmtId="165" fontId="18" fillId="0" borderId="9" xfId="0" applyNumberFormat="1" applyFont="1" applyBorder="1"/>
    <xf numFmtId="0" fontId="21" fillId="0" borderId="0" xfId="0" applyFont="1"/>
    <xf numFmtId="0" fontId="0" fillId="5" borderId="0" xfId="0" quotePrefix="1" applyFill="1"/>
    <xf numFmtId="0" fontId="27" fillId="0" borderId="0" xfId="0" applyFont="1"/>
    <xf numFmtId="166" fontId="18" fillId="3" borderId="0" xfId="3" applyNumberFormat="1" applyFont="1" applyFill="1"/>
    <xf numFmtId="166" fontId="21" fillId="3" borderId="0" xfId="3" applyNumberFormat="1" applyFont="1" applyFill="1" applyAlignment="1">
      <alignment horizontal="right" vertical="center" wrapText="1"/>
    </xf>
    <xf numFmtId="166" fontId="21" fillId="3" borderId="0" xfId="3" quotePrefix="1" applyNumberFormat="1" applyFont="1" applyFill="1" applyProtection="1">
      <protection locked="0"/>
    </xf>
    <xf numFmtId="166" fontId="18" fillId="0" borderId="9" xfId="3" applyNumberFormat="1" applyFont="1" applyBorder="1"/>
    <xf numFmtId="166" fontId="20" fillId="3" borderId="0" xfId="3" applyNumberFormat="1" applyFont="1" applyFill="1"/>
    <xf numFmtId="166" fontId="18" fillId="0" borderId="0" xfId="3" applyNumberFormat="1" applyFont="1" applyAlignment="1">
      <alignment horizontal="right"/>
    </xf>
    <xf numFmtId="0" fontId="18" fillId="6" borderId="0" xfId="0" applyFont="1" applyFill="1"/>
    <xf numFmtId="0" fontId="18" fillId="6" borderId="0" xfId="0" quotePrefix="1" applyFont="1" applyFill="1" applyAlignment="1" applyProtection="1">
      <alignment horizontal="right"/>
      <protection locked="0"/>
    </xf>
    <xf numFmtId="167" fontId="0" fillId="0" borderId="0" xfId="0" applyNumberFormat="1"/>
    <xf numFmtId="167" fontId="33" fillId="0" borderId="1" xfId="3" quotePrefix="1" applyNumberFormat="1" applyFont="1" applyFill="1" applyBorder="1" applyProtection="1">
      <protection locked="0"/>
    </xf>
    <xf numFmtId="0" fontId="2" fillId="0" borderId="0" xfId="1" applyFont="1"/>
    <xf numFmtId="0" fontId="50" fillId="0" borderId="0" xfId="1" applyFont="1"/>
    <xf numFmtId="167" fontId="18" fillId="0" borderId="0" xfId="3" applyNumberFormat="1" applyFont="1"/>
    <xf numFmtId="0" fontId="23" fillId="3" borderId="0" xfId="0" applyFont="1" applyFill="1" applyAlignment="1">
      <alignment horizontal="right" vertical="center" wrapText="1"/>
    </xf>
    <xf numFmtId="0" fontId="21" fillId="3" borderId="0" xfId="0" quotePrefix="1" applyFont="1" applyFill="1" applyAlignment="1" applyProtection="1">
      <alignment horizontal="right" vertical="center" wrapText="1"/>
      <protection locked="0"/>
    </xf>
    <xf numFmtId="10" fontId="18" fillId="0" borderId="0" xfId="5" applyNumberFormat="1" applyFont="1"/>
    <xf numFmtId="164" fontId="18" fillId="0" borderId="0" xfId="3" quotePrefix="1" applyFont="1" applyProtection="1">
      <protection locked="0"/>
    </xf>
    <xf numFmtId="164" fontId="18" fillId="0" borderId="1" xfId="3" quotePrefix="1" applyFont="1" applyBorder="1" applyProtection="1">
      <protection locked="0"/>
    </xf>
    <xf numFmtId="164" fontId="33" fillId="0" borderId="1" xfId="3" quotePrefix="1" applyFont="1" applyBorder="1" applyProtection="1">
      <protection locked="0"/>
    </xf>
    <xf numFmtId="164" fontId="18" fillId="5" borderId="0" xfId="3" quotePrefix="1" applyFont="1" applyFill="1" applyProtection="1">
      <protection locked="0"/>
    </xf>
    <xf numFmtId="166" fontId="18" fillId="0" borderId="0" xfId="3" applyNumberFormat="1" applyFont="1" applyFill="1"/>
    <xf numFmtId="165" fontId="18" fillId="5" borderId="0" xfId="0" applyNumberFormat="1" applyFont="1" applyFill="1"/>
    <xf numFmtId="164" fontId="18" fillId="0" borderId="0" xfId="3" applyFont="1" applyAlignment="1">
      <alignment horizontal="right"/>
    </xf>
    <xf numFmtId="3" fontId="0" fillId="0" borderId="0" xfId="0" applyNumberFormat="1" applyProtection="1">
      <protection locked="0"/>
    </xf>
    <xf numFmtId="164" fontId="24" fillId="0" borderId="18" xfId="3" applyFont="1" applyBorder="1"/>
    <xf numFmtId="164" fontId="18" fillId="0" borderId="14" xfId="3" applyFont="1" applyBorder="1"/>
    <xf numFmtId="164" fontId="24" fillId="0" borderId="14" xfId="3" applyFont="1" applyBorder="1"/>
    <xf numFmtId="0" fontId="0" fillId="0" borderId="0" xfId="0" applyAlignment="1">
      <alignment horizontal="left"/>
    </xf>
    <xf numFmtId="10" fontId="0" fillId="0" borderId="0" xfId="5" applyNumberFormat="1" applyFont="1"/>
    <xf numFmtId="0" fontId="1" fillId="0" borderId="0" xfId="2" applyFont="1"/>
    <xf numFmtId="0" fontId="1" fillId="0" borderId="0" xfId="6" applyFont="1"/>
    <xf numFmtId="2" fontId="18" fillId="0" borderId="9" xfId="0" applyNumberFormat="1" applyFont="1" applyBorder="1"/>
    <xf numFmtId="167" fontId="18" fillId="5" borderId="0" xfId="3" quotePrefix="1" applyNumberFormat="1" applyFont="1" applyFill="1" applyBorder="1" applyProtection="1">
      <protection locked="0"/>
    </xf>
    <xf numFmtId="11" fontId="0" fillId="0" borderId="0" xfId="3" applyNumberFormat="1" applyFont="1"/>
    <xf numFmtId="0" fontId="51" fillId="0" borderId="0" xfId="0" applyFont="1" applyProtection="1">
      <protection locked="0"/>
    </xf>
    <xf numFmtId="0" fontId="21" fillId="3" borderId="0" xfId="0" quotePrefix="1" applyFont="1" applyFill="1" applyAlignment="1">
      <alignment horizontal="right"/>
    </xf>
    <xf numFmtId="3" fontId="0" fillId="0" borderId="0" xfId="0" quotePrefix="1" applyNumberFormat="1" applyAlignment="1">
      <alignment horizontal="right"/>
    </xf>
    <xf numFmtId="3" fontId="0" fillId="0" borderId="0" xfId="0" quotePrefix="1" applyNumberFormat="1"/>
    <xf numFmtId="166" fontId="0" fillId="0" borderId="0" xfId="3" applyNumberFormat="1" applyFont="1"/>
    <xf numFmtId="3" fontId="0" fillId="0" borderId="0" xfId="3" applyNumberFormat="1" applyFont="1"/>
    <xf numFmtId="166" fontId="18" fillId="0" borderId="0" xfId="3" quotePrefix="1" applyNumberFormat="1" applyFont="1"/>
    <xf numFmtId="164" fontId="18" fillId="0" borderId="0" xfId="3" applyFont="1" applyProtection="1">
      <protection locked="0"/>
    </xf>
    <xf numFmtId="0" fontId="20" fillId="3" borderId="0" xfId="0" quotePrefix="1" applyFont="1" applyFill="1" applyAlignment="1">
      <alignment horizontal="center" vertical="top" wrapText="1"/>
    </xf>
    <xf numFmtId="0" fontId="21" fillId="3" borderId="0" xfId="0" quotePrefix="1" applyFont="1" applyFill="1" applyAlignment="1">
      <alignment horizontal="center" vertical="top" wrapText="1"/>
    </xf>
    <xf numFmtId="0" fontId="20" fillId="3" borderId="0" xfId="0" applyFont="1" applyFill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21" fillId="3" borderId="0" xfId="0" quotePrefix="1" applyFont="1" applyFill="1" applyAlignment="1" applyProtection="1">
      <alignment horizontal="center" vertical="top" wrapText="1"/>
      <protection locked="0"/>
    </xf>
    <xf numFmtId="0" fontId="20" fillId="0" borderId="0" xfId="0" quotePrefix="1" applyFont="1" applyAlignment="1">
      <alignment horizontal="center" vertical="top" wrapText="1"/>
    </xf>
    <xf numFmtId="0" fontId="37" fillId="4" borderId="0" xfId="0" applyFont="1" applyFill="1" applyAlignment="1">
      <alignment horizontal="center"/>
    </xf>
    <xf numFmtId="0" fontId="38" fillId="0" borderId="0" xfId="0" applyFont="1" applyAlignment="1">
      <alignment horizontal="center"/>
    </xf>
    <xf numFmtId="0" fontId="39" fillId="7" borderId="0" xfId="0" applyFont="1" applyFill="1" applyAlignment="1">
      <alignment horizontal="center"/>
    </xf>
    <xf numFmtId="0" fontId="40" fillId="7" borderId="0" xfId="0" applyFont="1" applyFill="1" applyAlignment="1">
      <alignment horizontal="center"/>
    </xf>
    <xf numFmtId="0" fontId="36" fillId="0" borderId="0" xfId="1" applyFont="1" applyAlignment="1">
      <alignment horizontal="left"/>
    </xf>
    <xf numFmtId="0" fontId="24" fillId="0" borderId="0" xfId="2" applyFont="1" applyAlignment="1">
      <alignment horizontal="left"/>
    </xf>
    <xf numFmtId="0" fontId="18" fillId="0" borderId="3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left" vertical="top" wrapText="1"/>
    </xf>
    <xf numFmtId="0" fontId="18" fillId="0" borderId="7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0" fontId="18" fillId="0" borderId="8" xfId="0" applyFont="1" applyBorder="1" applyAlignment="1">
      <alignment horizontal="left" vertical="top" wrapText="1"/>
    </xf>
    <xf numFmtId="0" fontId="24" fillId="0" borderId="0" xfId="0" applyFont="1" applyAlignment="1">
      <alignment horizontal="left"/>
    </xf>
    <xf numFmtId="0" fontId="0" fillId="0" borderId="0" xfId="0" applyAlignment="1">
      <alignment horizontal="left" vertical="top" wrapText="1"/>
    </xf>
    <xf numFmtId="0" fontId="21" fillId="3" borderId="0" xfId="0" applyFont="1" applyFill="1" applyAlignment="1">
      <alignment horizontal="center"/>
    </xf>
    <xf numFmtId="0" fontId="21" fillId="3" borderId="0" xfId="0" applyFont="1" applyFill="1" applyAlignment="1">
      <alignment horizontal="center" vertical="center" wrapText="1"/>
    </xf>
    <xf numFmtId="0" fontId="21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left" vertical="center"/>
    </xf>
    <xf numFmtId="0" fontId="18" fillId="6" borderId="15" xfId="0" applyFont="1" applyFill="1" applyBorder="1" applyAlignment="1">
      <alignment horizontal="left"/>
    </xf>
    <xf numFmtId="0" fontId="18" fillId="6" borderId="16" xfId="0" applyFont="1" applyFill="1" applyBorder="1" applyAlignment="1">
      <alignment horizontal="left"/>
    </xf>
    <xf numFmtId="0" fontId="18" fillId="6" borderId="17" xfId="0" applyFont="1" applyFill="1" applyBorder="1" applyAlignment="1">
      <alignment horizontal="left"/>
    </xf>
    <xf numFmtId="0" fontId="24" fillId="0" borderId="0" xfId="0" applyFont="1" applyAlignment="1">
      <alignment horizontal="center" vertical="center"/>
    </xf>
  </cellXfs>
  <cellStyles count="16">
    <cellStyle name="Comma" xfId="3" builtinId="3"/>
    <cellStyle name="Comma 2" xfId="11" xr:uid="{A95A3D05-9949-4405-8BDD-BE71001CA241}"/>
    <cellStyle name="Comma 3" xfId="9" xr:uid="{F58E2CAD-AF2F-4273-BFEC-272118D425F9}"/>
    <cellStyle name="Hyperlink" xfId="4" builtinId="8"/>
    <cellStyle name="Hyperlink 2" xfId="13" xr:uid="{0A3EDB34-CAA1-49F0-97AB-E88551001F2E}"/>
    <cellStyle name="Normal" xfId="0" builtinId="0"/>
    <cellStyle name="Normal 2" xfId="1" xr:uid="{00000000-0005-0000-0000-000003000000}"/>
    <cellStyle name="Normal 2 2" xfId="2" xr:uid="{00000000-0005-0000-0000-000004000000}"/>
    <cellStyle name="Normal 2 3" xfId="6" xr:uid="{B1F199FE-84D2-459C-B8C0-7A57D0654FAA}"/>
    <cellStyle name="Normal 3" xfId="10" xr:uid="{1C8F25FF-7C61-4A2C-A4A4-3DB93DCCEA52}"/>
    <cellStyle name="Normal 4" xfId="14" xr:uid="{6B0590C5-097C-491E-9882-E28AF7910DFD}"/>
    <cellStyle name="Normal 5" xfId="15" xr:uid="{8FCBCD17-A8D6-4841-BBD2-F7C6BBBA0EA1}"/>
    <cellStyle name="Normal 7" xfId="7" xr:uid="{BF13CAC1-C324-46F8-A897-B77648E1684E}"/>
    <cellStyle name="Percent" xfId="5" builtinId="5"/>
    <cellStyle name="Percent 2" xfId="8" xr:uid="{80E797FE-376F-4434-95D4-9201E9A69FCB}"/>
    <cellStyle name="Percent 3" xfId="12" xr:uid="{F8BD77DB-6754-4A17-8205-336C6CC95F88}"/>
  </cellStyles>
  <dxfs count="72">
    <dxf>
      <font>
        <color theme="0" tint="-0.24994659260841701"/>
      </font>
    </dxf>
    <dxf>
      <font>
        <color rgb="FFFF000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/>
        </patternFill>
      </fill>
    </dxf>
    <dxf>
      <font>
        <color theme="0"/>
      </font>
    </dxf>
    <dxf>
      <font>
        <color theme="0"/>
      </font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ont>
        <color theme="0"/>
      </font>
    </dxf>
    <dxf>
      <fill>
        <patternFill>
          <bgColor theme="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b/>
        <i val="0"/>
        <color rgb="FFFF0000"/>
      </font>
    </dxf>
    <dxf>
      <numFmt numFmtId="3" formatCode="#,##0"/>
    </dxf>
    <dxf>
      <font>
        <strike val="0"/>
        <outline val="0"/>
        <shadow val="0"/>
        <u/>
        <vertAlign val="baseline"/>
        <sz val="10"/>
        <color auto="1"/>
        <name val="Calibri"/>
        <scheme val="none"/>
      </font>
    </dxf>
    <dxf>
      <font>
        <strike val="0"/>
        <outline val="0"/>
        <shadow val="0"/>
        <u/>
        <vertAlign val="baseline"/>
        <sz val="10"/>
        <color auto="1"/>
        <name val="Calibri"/>
        <scheme val="none"/>
      </font>
      <protection locked="0" hidden="0"/>
    </dxf>
    <dxf>
      <font>
        <strike val="0"/>
        <outline val="0"/>
        <shadow val="0"/>
        <u/>
        <vertAlign val="baseline"/>
        <sz val="10"/>
        <color auto="1"/>
        <name val="Calibri"/>
        <scheme val="none"/>
      </font>
    </dxf>
    <dxf>
      <border>
        <bottom style="medium">
          <color indexed="64"/>
        </bottom>
      </border>
    </dxf>
    <dxf>
      <font>
        <b/>
      </font>
    </dxf>
  </dxfs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pivotCacheDefinition" Target="pivotCache/pivotCacheDefinition1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Factors!$AH$25</c:f>
          <c:strCache>
            <c:ptCount val="1"/>
            <c:pt idx="0">
              <c:v>Changes in total factor income (yf) (%)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Factors!$AC$9</c:f>
              <c:strCache>
                <c:ptCount val="1"/>
                <c:pt idx="0">
                  <c:v>flab_u_t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Factors!$AE$8:$AM$8</c:f>
              <c:strCache>
                <c:ptCount val="9"/>
                <c:pt idx="0">
                  <c:v>sim1</c:v>
                </c:pt>
                <c:pt idx="1">
                  <c:v>sim2</c:v>
                </c:pt>
                <c:pt idx="2">
                  <c:v>sim3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strCache>
            </c:strRef>
          </c:cat>
          <c:val>
            <c:numRef>
              <c:f>Factors!$AE$9:$AM$9</c:f>
              <c:numCache>
                <c:formatCode>#,##0.0</c:formatCode>
                <c:ptCount val="9"/>
                <c:pt idx="0">
                  <c:v>-0.11324551324771726</c:v>
                </c:pt>
                <c:pt idx="1">
                  <c:v>-0.89794293468077324</c:v>
                </c:pt>
                <c:pt idx="2">
                  <c:v>-0.25259741879268827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DA-4579-B2F6-07BA4CDE14DD}"/>
            </c:ext>
          </c:extLst>
        </c:ser>
        <c:ser>
          <c:idx val="1"/>
          <c:order val="1"/>
          <c:tx>
            <c:strRef>
              <c:f>Factors!$AC$10</c:f>
              <c:strCache>
                <c:ptCount val="1"/>
                <c:pt idx="0">
                  <c:v>flab_u_s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Factors!$AE$8:$AM$8</c:f>
              <c:strCache>
                <c:ptCount val="9"/>
                <c:pt idx="0">
                  <c:v>sim1</c:v>
                </c:pt>
                <c:pt idx="1">
                  <c:v>sim2</c:v>
                </c:pt>
                <c:pt idx="2">
                  <c:v>sim3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strCache>
            </c:strRef>
          </c:cat>
          <c:val>
            <c:numRef>
              <c:f>Factors!$AE$10:$AM$10</c:f>
              <c:numCache>
                <c:formatCode>#,##0.0</c:formatCode>
                <c:ptCount val="9"/>
                <c:pt idx="0">
                  <c:v>-9.0741337667810118E-2</c:v>
                </c:pt>
                <c:pt idx="1">
                  <c:v>-0.74419936348157911</c:v>
                </c:pt>
                <c:pt idx="2">
                  <c:v>-0.11847362614205714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DA-4579-B2F6-07BA4CDE14DD}"/>
            </c:ext>
          </c:extLst>
        </c:ser>
        <c:ser>
          <c:idx val="2"/>
          <c:order val="2"/>
          <c:tx>
            <c:strRef>
              <c:f>Factors!$AC$11</c:f>
              <c:strCache>
                <c:ptCount val="1"/>
                <c:pt idx="0">
                  <c:v>flab_u_p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Factors!$AE$8:$AM$8</c:f>
              <c:strCache>
                <c:ptCount val="9"/>
                <c:pt idx="0">
                  <c:v>sim1</c:v>
                </c:pt>
                <c:pt idx="1">
                  <c:v>sim2</c:v>
                </c:pt>
                <c:pt idx="2">
                  <c:v>sim3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strCache>
            </c:strRef>
          </c:cat>
          <c:val>
            <c:numRef>
              <c:f>Factors!$AE$11:$AM$11</c:f>
              <c:numCache>
                <c:formatCode>#,##0.0</c:formatCode>
                <c:ptCount val="9"/>
                <c:pt idx="0">
                  <c:v>-6.1924525040701894E-2</c:v>
                </c:pt>
                <c:pt idx="1">
                  <c:v>-0.6317995874603799</c:v>
                </c:pt>
                <c:pt idx="2">
                  <c:v>-0.17374226209136978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DA-4579-B2F6-07BA4CDE14DD}"/>
            </c:ext>
          </c:extLst>
        </c:ser>
        <c:ser>
          <c:idx val="3"/>
          <c:order val="3"/>
          <c:tx>
            <c:strRef>
              <c:f>Factors!$AC$12</c:f>
              <c:strCache>
                <c:ptCount val="1"/>
                <c:pt idx="0">
                  <c:v>flab_r_t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Factors!$AE$8:$AM$8</c:f>
              <c:strCache>
                <c:ptCount val="9"/>
                <c:pt idx="0">
                  <c:v>sim1</c:v>
                </c:pt>
                <c:pt idx="1">
                  <c:v>sim2</c:v>
                </c:pt>
                <c:pt idx="2">
                  <c:v>sim3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strCache>
            </c:strRef>
          </c:cat>
          <c:val>
            <c:numRef>
              <c:f>Factors!$AE$12:$AM$12</c:f>
              <c:numCache>
                <c:formatCode>#,##0.0</c:formatCode>
                <c:ptCount val="9"/>
                <c:pt idx="0">
                  <c:v>-0.14166607123293762</c:v>
                </c:pt>
                <c:pt idx="1">
                  <c:v>-0.96336981818077039</c:v>
                </c:pt>
                <c:pt idx="2">
                  <c:v>-0.15182011662764339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DA-4579-B2F6-07BA4CDE14DD}"/>
            </c:ext>
          </c:extLst>
        </c:ser>
        <c:ser>
          <c:idx val="4"/>
          <c:order val="4"/>
          <c:tx>
            <c:strRef>
              <c:f>Factors!$AC$13</c:f>
              <c:strCache>
                <c:ptCount val="1"/>
                <c:pt idx="0">
                  <c:v>flab_r_s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Factors!$AE$8:$AM$8</c:f>
              <c:strCache>
                <c:ptCount val="9"/>
                <c:pt idx="0">
                  <c:v>sim1</c:v>
                </c:pt>
                <c:pt idx="1">
                  <c:v>sim2</c:v>
                </c:pt>
                <c:pt idx="2">
                  <c:v>sim3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strCache>
            </c:strRef>
          </c:cat>
          <c:val>
            <c:numRef>
              <c:f>Factors!$AE$13:$AM$13</c:f>
              <c:numCache>
                <c:formatCode>#,##0.0</c:formatCode>
                <c:ptCount val="9"/>
                <c:pt idx="0">
                  <c:v>-7.8231766928293922E-2</c:v>
                </c:pt>
                <c:pt idx="1">
                  <c:v>-0.62265074484084693</c:v>
                </c:pt>
                <c:pt idx="2">
                  <c:v>-0.1059023770993317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CDA-4579-B2F6-07BA4CDE14DD}"/>
            </c:ext>
          </c:extLst>
        </c:ser>
        <c:ser>
          <c:idx val="5"/>
          <c:order val="5"/>
          <c:tx>
            <c:strRef>
              <c:f>Factors!$AC$14</c:f>
              <c:strCache>
                <c:ptCount val="1"/>
                <c:pt idx="0">
                  <c:v>flab_r_p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Factors!$AE$8:$AM$8</c:f>
              <c:strCache>
                <c:ptCount val="9"/>
                <c:pt idx="0">
                  <c:v>sim1</c:v>
                </c:pt>
                <c:pt idx="1">
                  <c:v>sim2</c:v>
                </c:pt>
                <c:pt idx="2">
                  <c:v>sim3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strCache>
            </c:strRef>
          </c:cat>
          <c:val>
            <c:numRef>
              <c:f>Factors!$AE$14:$AM$14</c:f>
              <c:numCache>
                <c:formatCode>#,##0.0</c:formatCode>
                <c:ptCount val="9"/>
                <c:pt idx="0">
                  <c:v>-4.5921809971605221E-2</c:v>
                </c:pt>
                <c:pt idx="1">
                  <c:v>-0.51400709285409629</c:v>
                </c:pt>
                <c:pt idx="2">
                  <c:v>-0.13343472188669381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DA-4579-B2F6-07BA4CDE14DD}"/>
            </c:ext>
          </c:extLst>
        </c:ser>
        <c:ser>
          <c:idx val="6"/>
          <c:order val="6"/>
          <c:tx>
            <c:strRef>
              <c:f>Factors!$AC$15</c:f>
              <c:strCache>
                <c:ptCount val="1"/>
                <c:pt idx="0">
                  <c:v>fcap_ag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Factors!$AE$8:$AM$8</c:f>
              <c:strCache>
                <c:ptCount val="9"/>
                <c:pt idx="0">
                  <c:v>sim1</c:v>
                </c:pt>
                <c:pt idx="1">
                  <c:v>sim2</c:v>
                </c:pt>
                <c:pt idx="2">
                  <c:v>sim3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strCache>
            </c:strRef>
          </c:cat>
          <c:val>
            <c:numRef>
              <c:f>Factors!$AE$15:$AM$15</c:f>
              <c:numCache>
                <c:formatCode>#,##0.0</c:formatCode>
                <c:ptCount val="9"/>
                <c:pt idx="0" formatCode="General">
                  <c:v>-3.7109146961178396E-2</c:v>
                </c:pt>
                <c:pt idx="1">
                  <c:v>-0.93962557736543273</c:v>
                </c:pt>
                <c:pt idx="2">
                  <c:v>-0.29785982928218768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CDA-4579-B2F6-07BA4CDE14DD}"/>
            </c:ext>
          </c:extLst>
        </c:ser>
        <c:ser>
          <c:idx val="7"/>
          <c:order val="7"/>
          <c:tx>
            <c:strRef>
              <c:f>Factors!$AC$16</c:f>
              <c:strCache>
                <c:ptCount val="1"/>
                <c:pt idx="0">
                  <c:v>fcap_na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Factors!$AE$8:$AM$8</c:f>
              <c:strCache>
                <c:ptCount val="9"/>
                <c:pt idx="0">
                  <c:v>sim1</c:v>
                </c:pt>
                <c:pt idx="1">
                  <c:v>sim2</c:v>
                </c:pt>
                <c:pt idx="2">
                  <c:v>sim3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strCache>
            </c:strRef>
          </c:cat>
          <c:val>
            <c:numRef>
              <c:f>Factors!$AE$16:$AM$16</c:f>
              <c:numCache>
                <c:formatCode>#,##0.0</c:formatCode>
                <c:ptCount val="9"/>
                <c:pt idx="0">
                  <c:v>-0.12581125834690843</c:v>
                </c:pt>
                <c:pt idx="1">
                  <c:v>-1.0625800499737381</c:v>
                </c:pt>
                <c:pt idx="2">
                  <c:v>-0.26515197641859833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DA-4579-B2F6-07BA4CDE14DD}"/>
            </c:ext>
          </c:extLst>
        </c:ser>
        <c:ser>
          <c:idx val="8"/>
          <c:order val="8"/>
          <c:tx>
            <c:strRef>
              <c:f>Factors!$AC$17</c:f>
              <c:strCache>
                <c:ptCount val="1"/>
                <c:pt idx="0">
                  <c:v>flnd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Factors!$AE$8:$AM$8</c:f>
              <c:strCache>
                <c:ptCount val="9"/>
                <c:pt idx="0">
                  <c:v>sim1</c:v>
                </c:pt>
                <c:pt idx="1">
                  <c:v>sim2</c:v>
                </c:pt>
                <c:pt idx="2">
                  <c:v>sim3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strCache>
            </c:strRef>
          </c:cat>
          <c:val>
            <c:numRef>
              <c:f>Factors!$AE$17:$AM$17</c:f>
              <c:numCache>
                <c:formatCode>#,##0.0</c:formatCode>
                <c:ptCount val="9"/>
                <c:pt idx="0">
                  <c:v>-6.4725295912948511E-4</c:v>
                </c:pt>
                <c:pt idx="1">
                  <c:v>-0.7098031807430405</c:v>
                </c:pt>
                <c:pt idx="2">
                  <c:v>-0.11696035958856932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CDA-4579-B2F6-07BA4CDE14DD}"/>
            </c:ext>
          </c:extLst>
        </c:ser>
        <c:ser>
          <c:idx val="9"/>
          <c:order val="9"/>
          <c:tx>
            <c:strRef>
              <c:f>Factors!$AC$18</c:f>
              <c:strCache>
                <c:ptCount val="1"/>
                <c:pt idx="0">
                  <c:v>fliv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Factors!$AE$18:$AM$18</c:f>
              <c:numCache>
                <c:formatCode>#,##0.0</c:formatCode>
                <c:ptCount val="9"/>
                <c:pt idx="0">
                  <c:v>-8.1051325030667698E-2</c:v>
                </c:pt>
                <c:pt idx="1">
                  <c:v>-1.0098352639371866</c:v>
                </c:pt>
                <c:pt idx="2">
                  <c:v>-0.53173267156585435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DA-4579-B2F6-07BA4CDE14DD}"/>
            </c:ext>
          </c:extLst>
        </c:ser>
        <c:ser>
          <c:idx val="10"/>
          <c:order val="10"/>
          <c:tx>
            <c:strRef>
              <c:f>Factors!$AC$19</c:f>
              <c:strCache>
                <c:ptCount val="1"/>
                <c:pt idx="0">
                  <c:v>ffsh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Factors!$AE$19:$AM$19</c:f>
              <c:numCache>
                <c:formatCode>#,##0.0</c:formatCode>
                <c:ptCount val="9"/>
                <c:pt idx="0">
                  <c:v>-7.4272377813278112E-2</c:v>
                </c:pt>
                <c:pt idx="1">
                  <c:v>-1.5341381984090297</c:v>
                </c:pt>
                <c:pt idx="2">
                  <c:v>-0.80017507506709995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DA-4579-B2F6-07BA4CDE14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01941248"/>
        <c:axId val="701941728"/>
      </c:barChart>
      <c:catAx>
        <c:axId val="701941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1941728"/>
        <c:crosses val="autoZero"/>
        <c:auto val="1"/>
        <c:lblAlgn val="ctr"/>
        <c:lblOffset val="100"/>
        <c:noMultiLvlLbl val="0"/>
      </c:catAx>
      <c:valAx>
        <c:axId val="701941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1941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Factors!$T$28</c:f>
          <c:strCache>
            <c:ptCount val="1"/>
            <c:pt idx="0">
              <c:v>Changes in economy-wide factor wage rates (wf) (%)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Factors!$P$9</c:f>
              <c:strCache>
                <c:ptCount val="1"/>
                <c:pt idx="0">
                  <c:v>flab_u_t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Factors!$E$8:$M$8</c:f>
              <c:strCache>
                <c:ptCount val="3"/>
                <c:pt idx="0">
                  <c:v>sim1</c:v>
                </c:pt>
                <c:pt idx="1">
                  <c:v>sim2</c:v>
                </c:pt>
                <c:pt idx="2">
                  <c:v>sim3</c:v>
                </c:pt>
              </c:strCache>
            </c:strRef>
          </c:cat>
          <c:val>
            <c:numRef>
              <c:f>Factors!$R$9:$Z$9</c:f>
              <c:numCache>
                <c:formatCode>#,##0.0</c:formatCode>
                <c:ptCount val="9"/>
                <c:pt idx="0">
                  <c:v>-0.10948762816314073</c:v>
                </c:pt>
                <c:pt idx="1">
                  <c:v>-0.84686079273581516</c:v>
                </c:pt>
                <c:pt idx="2">
                  <c:v>-0.20894560058679623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DA-4579-B2F6-07BA4CDE14DD}"/>
            </c:ext>
          </c:extLst>
        </c:ser>
        <c:ser>
          <c:idx val="1"/>
          <c:order val="1"/>
          <c:tx>
            <c:strRef>
              <c:f>Factors!$P$10</c:f>
              <c:strCache>
                <c:ptCount val="1"/>
                <c:pt idx="0">
                  <c:v>flab_u_s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Factors!$E$8:$M$8</c:f>
              <c:strCache>
                <c:ptCount val="3"/>
                <c:pt idx="0">
                  <c:v>sim1</c:v>
                </c:pt>
                <c:pt idx="1">
                  <c:v>sim2</c:v>
                </c:pt>
                <c:pt idx="2">
                  <c:v>sim3</c:v>
                </c:pt>
              </c:strCache>
            </c:strRef>
          </c:cat>
          <c:val>
            <c:numRef>
              <c:f>Factors!$R$10:$Z$10</c:f>
              <c:numCache>
                <c:formatCode>#,##0.0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DA-4579-B2F6-07BA4CDE14DD}"/>
            </c:ext>
          </c:extLst>
        </c:ser>
        <c:ser>
          <c:idx val="2"/>
          <c:order val="2"/>
          <c:tx>
            <c:strRef>
              <c:f>Factors!$P$11</c:f>
              <c:strCache>
                <c:ptCount val="1"/>
                <c:pt idx="0">
                  <c:v>flab_u_p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Factors!$E$8:$M$8</c:f>
              <c:strCache>
                <c:ptCount val="3"/>
                <c:pt idx="0">
                  <c:v>sim1</c:v>
                </c:pt>
                <c:pt idx="1">
                  <c:v>sim2</c:v>
                </c:pt>
                <c:pt idx="2">
                  <c:v>sim3</c:v>
                </c:pt>
              </c:strCache>
            </c:strRef>
          </c:cat>
          <c:val>
            <c:numRef>
              <c:f>Factors!$R$11:$Z$11</c:f>
              <c:numCache>
                <c:formatCode>#,##0.0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DA-4579-B2F6-07BA4CDE14DD}"/>
            </c:ext>
          </c:extLst>
        </c:ser>
        <c:ser>
          <c:idx val="3"/>
          <c:order val="3"/>
          <c:tx>
            <c:strRef>
              <c:f>Factors!$P$12</c:f>
              <c:strCache>
                <c:ptCount val="1"/>
                <c:pt idx="0">
                  <c:v>flab_r_t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Factors!$E$8:$M$8</c:f>
              <c:strCache>
                <c:ptCount val="3"/>
                <c:pt idx="0">
                  <c:v>sim1</c:v>
                </c:pt>
                <c:pt idx="1">
                  <c:v>sim2</c:v>
                </c:pt>
                <c:pt idx="2">
                  <c:v>sim3</c:v>
                </c:pt>
              </c:strCache>
            </c:strRef>
          </c:cat>
          <c:val>
            <c:numRef>
              <c:f>Factors!$R$12:$Z$12</c:f>
              <c:numCache>
                <c:formatCode>#,##0.0</c:formatCode>
                <c:ptCount val="9"/>
                <c:pt idx="0">
                  <c:v>-0.12450245432238383</c:v>
                </c:pt>
                <c:pt idx="1">
                  <c:v>-0.90268005410312213</c:v>
                </c:pt>
                <c:pt idx="2">
                  <c:v>-0.16710152279381107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DA-4579-B2F6-07BA4CDE14DD}"/>
            </c:ext>
          </c:extLst>
        </c:ser>
        <c:ser>
          <c:idx val="4"/>
          <c:order val="4"/>
          <c:tx>
            <c:strRef>
              <c:f>Factors!$P$13</c:f>
              <c:strCache>
                <c:ptCount val="1"/>
                <c:pt idx="0">
                  <c:v>flab_r_s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Factors!$E$8:$M$8</c:f>
              <c:strCache>
                <c:ptCount val="3"/>
                <c:pt idx="0">
                  <c:v>sim1</c:v>
                </c:pt>
                <c:pt idx="1">
                  <c:v>sim2</c:v>
                </c:pt>
                <c:pt idx="2">
                  <c:v>sim3</c:v>
                </c:pt>
              </c:strCache>
            </c:strRef>
          </c:cat>
          <c:val>
            <c:numRef>
              <c:f>Factors!$R$13:$Z$13</c:f>
              <c:numCache>
                <c:formatCode>#,##0.0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CDA-4579-B2F6-07BA4CDE14DD}"/>
            </c:ext>
          </c:extLst>
        </c:ser>
        <c:ser>
          <c:idx val="5"/>
          <c:order val="5"/>
          <c:tx>
            <c:strRef>
              <c:f>Factors!$P$14</c:f>
              <c:strCache>
                <c:ptCount val="1"/>
                <c:pt idx="0">
                  <c:v>flab_r_p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Factors!$E$8:$M$8</c:f>
              <c:strCache>
                <c:ptCount val="3"/>
                <c:pt idx="0">
                  <c:v>sim1</c:v>
                </c:pt>
                <c:pt idx="1">
                  <c:v>sim2</c:v>
                </c:pt>
                <c:pt idx="2">
                  <c:v>sim3</c:v>
                </c:pt>
              </c:strCache>
            </c:strRef>
          </c:cat>
          <c:val>
            <c:numRef>
              <c:f>Factors!$R$14:$Z$14</c:f>
              <c:numCache>
                <c:formatCode>#,##0.0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DA-4579-B2F6-07BA4CDE14DD}"/>
            </c:ext>
          </c:extLst>
        </c:ser>
        <c:ser>
          <c:idx val="6"/>
          <c:order val="6"/>
          <c:tx>
            <c:strRef>
              <c:f>Factors!$P$15</c:f>
              <c:strCache>
                <c:ptCount val="1"/>
                <c:pt idx="0">
                  <c:v>fcap_ag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Factors!$E$8:$M$8</c:f>
              <c:strCache>
                <c:ptCount val="3"/>
                <c:pt idx="0">
                  <c:v>sim1</c:v>
                </c:pt>
                <c:pt idx="1">
                  <c:v>sim2</c:v>
                </c:pt>
                <c:pt idx="2">
                  <c:v>sim3</c:v>
                </c:pt>
              </c:strCache>
            </c:strRef>
          </c:cat>
          <c:val>
            <c:numRef>
              <c:f>Factors!$R$15:$Z$15</c:f>
              <c:numCache>
                <c:formatCode>#,##0.0</c:formatCode>
                <c:ptCount val="9"/>
                <c:pt idx="0" formatCode="General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CDA-4579-B2F6-07BA4CDE14DD}"/>
            </c:ext>
          </c:extLst>
        </c:ser>
        <c:ser>
          <c:idx val="7"/>
          <c:order val="7"/>
          <c:tx>
            <c:strRef>
              <c:f>Factors!$P$16</c:f>
              <c:strCache>
                <c:ptCount val="1"/>
                <c:pt idx="0">
                  <c:v>fcap_na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Factors!$E$8:$M$8</c:f>
              <c:strCache>
                <c:ptCount val="3"/>
                <c:pt idx="0">
                  <c:v>sim1</c:v>
                </c:pt>
                <c:pt idx="1">
                  <c:v>sim2</c:v>
                </c:pt>
                <c:pt idx="2">
                  <c:v>sim3</c:v>
                </c:pt>
              </c:strCache>
            </c:strRef>
          </c:cat>
          <c:val>
            <c:numRef>
              <c:f>Factors!$R$16:$Z$16</c:f>
              <c:numCache>
                <c:formatCode>#,##0.0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DA-4579-B2F6-07BA4CDE14DD}"/>
            </c:ext>
          </c:extLst>
        </c:ser>
        <c:ser>
          <c:idx val="8"/>
          <c:order val="8"/>
          <c:tx>
            <c:strRef>
              <c:f>Factors!$P$17</c:f>
              <c:strCache>
                <c:ptCount val="1"/>
                <c:pt idx="0">
                  <c:v>flnd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Factors!$E$8:$M$8</c:f>
              <c:strCache>
                <c:ptCount val="3"/>
                <c:pt idx="0">
                  <c:v>sim1</c:v>
                </c:pt>
                <c:pt idx="1">
                  <c:v>sim2</c:v>
                </c:pt>
                <c:pt idx="2">
                  <c:v>sim3</c:v>
                </c:pt>
              </c:strCache>
            </c:strRef>
          </c:cat>
          <c:val>
            <c:numRef>
              <c:f>Factors!$R$17:$Z$17</c:f>
              <c:numCache>
                <c:formatCode>#,##0.0</c:formatCode>
                <c:ptCount val="9"/>
                <c:pt idx="0">
                  <c:v>-6.472529591627918E-4</c:v>
                </c:pt>
                <c:pt idx="1">
                  <c:v>-0.7098031807430516</c:v>
                </c:pt>
                <c:pt idx="2">
                  <c:v>-0.11696035959120055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CDA-4579-B2F6-07BA4CDE14DD}"/>
            </c:ext>
          </c:extLst>
        </c:ser>
        <c:ser>
          <c:idx val="9"/>
          <c:order val="9"/>
          <c:tx>
            <c:strRef>
              <c:f>Factors!$P$18</c:f>
              <c:strCache>
                <c:ptCount val="1"/>
                <c:pt idx="0">
                  <c:v>fliv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Factors!$E$8:$M$8</c:f>
              <c:strCache>
                <c:ptCount val="3"/>
                <c:pt idx="0">
                  <c:v>sim1</c:v>
                </c:pt>
                <c:pt idx="1">
                  <c:v>sim2</c:v>
                </c:pt>
                <c:pt idx="2">
                  <c:v>sim3</c:v>
                </c:pt>
              </c:strCache>
            </c:strRef>
          </c:cat>
          <c:val>
            <c:numRef>
              <c:f>Factors!$R$18:$Z$18</c:f>
              <c:numCache>
                <c:formatCode>#,##0.0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DA-4579-B2F6-07BA4CDE14DD}"/>
            </c:ext>
          </c:extLst>
        </c:ser>
        <c:ser>
          <c:idx val="10"/>
          <c:order val="10"/>
          <c:tx>
            <c:strRef>
              <c:f>Factors!$P$19</c:f>
              <c:strCache>
                <c:ptCount val="1"/>
                <c:pt idx="0">
                  <c:v>ffsh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Factors!$E$8:$M$8</c:f>
              <c:strCache>
                <c:ptCount val="3"/>
                <c:pt idx="0">
                  <c:v>sim1</c:v>
                </c:pt>
                <c:pt idx="1">
                  <c:v>sim2</c:v>
                </c:pt>
                <c:pt idx="2">
                  <c:v>sim3</c:v>
                </c:pt>
              </c:strCache>
            </c:strRef>
          </c:cat>
          <c:val>
            <c:numRef>
              <c:f>Factors!$R$19:$Z$19</c:f>
              <c:numCache>
                <c:formatCode>#,##0.0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DA-4579-B2F6-07BA4CDE14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01941248"/>
        <c:axId val="701941728"/>
      </c:barChart>
      <c:catAx>
        <c:axId val="701941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1941728"/>
        <c:crosses val="autoZero"/>
        <c:auto val="1"/>
        <c:lblAlgn val="ctr"/>
        <c:lblOffset val="100"/>
        <c:noMultiLvlLbl val="0"/>
      </c:catAx>
      <c:valAx>
        <c:axId val="701941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1941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Factors!$H$27</c:f>
          <c:strCache>
            <c:ptCount val="1"/>
            <c:pt idx="0">
              <c:v>Changes in total factor supply (qfs) (%)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Factors!$C$9</c:f>
              <c:strCache>
                <c:ptCount val="1"/>
                <c:pt idx="0">
                  <c:v>flab_u_t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Factors!$E$8:$M$8</c:f>
              <c:strCache>
                <c:ptCount val="3"/>
                <c:pt idx="0">
                  <c:v>sim1</c:v>
                </c:pt>
                <c:pt idx="1">
                  <c:v>sim2</c:v>
                </c:pt>
                <c:pt idx="2">
                  <c:v>sim3</c:v>
                </c:pt>
              </c:strCache>
            </c:strRef>
          </c:cat>
          <c:val>
            <c:numRef>
              <c:f>Factors!$E$9:$M$9</c:f>
              <c:numCache>
                <c:formatCode>#,##0.0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DA-4579-B2F6-07BA4CDE14DD}"/>
            </c:ext>
          </c:extLst>
        </c:ser>
        <c:ser>
          <c:idx val="1"/>
          <c:order val="1"/>
          <c:tx>
            <c:strRef>
              <c:f>Factors!$C$10</c:f>
              <c:strCache>
                <c:ptCount val="1"/>
                <c:pt idx="0">
                  <c:v>flab_u_s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Factors!$E$8:$M$8</c:f>
              <c:strCache>
                <c:ptCount val="3"/>
                <c:pt idx="0">
                  <c:v>sim1</c:v>
                </c:pt>
                <c:pt idx="1">
                  <c:v>sim2</c:v>
                </c:pt>
                <c:pt idx="2">
                  <c:v>sim3</c:v>
                </c:pt>
              </c:strCache>
            </c:strRef>
          </c:cat>
          <c:val>
            <c:numRef>
              <c:f>Factors!$E$10:$M$10</c:f>
              <c:numCache>
                <c:formatCode>#,##0.0</c:formatCode>
                <c:ptCount val="9"/>
                <c:pt idx="0">
                  <c:v>-8.9199846072651745E-2</c:v>
                </c:pt>
                <c:pt idx="1">
                  <c:v>-0.69379513620250188</c:v>
                </c:pt>
                <c:pt idx="2">
                  <c:v>-0.11984469870592873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DA-4579-B2F6-07BA4CDE14DD}"/>
            </c:ext>
          </c:extLst>
        </c:ser>
        <c:ser>
          <c:idx val="2"/>
          <c:order val="2"/>
          <c:tx>
            <c:strRef>
              <c:f>Factors!$C$11</c:f>
              <c:strCache>
                <c:ptCount val="1"/>
                <c:pt idx="0">
                  <c:v>flab_u_p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Factors!$E$8:$M$8</c:f>
              <c:strCache>
                <c:ptCount val="3"/>
                <c:pt idx="0">
                  <c:v>sim1</c:v>
                </c:pt>
                <c:pt idx="1">
                  <c:v>sim2</c:v>
                </c:pt>
                <c:pt idx="2">
                  <c:v>sim3</c:v>
                </c:pt>
              </c:strCache>
            </c:strRef>
          </c:cat>
          <c:val>
            <c:numRef>
              <c:f>Factors!$E$11:$M$11</c:f>
              <c:numCache>
                <c:formatCode>#,##0.0</c:formatCode>
                <c:ptCount val="9"/>
                <c:pt idx="0">
                  <c:v>-5.9292580279635132E-2</c:v>
                </c:pt>
                <c:pt idx="1">
                  <c:v>-0.5454558007100152</c:v>
                </c:pt>
                <c:pt idx="2">
                  <c:v>-0.13468624017435316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DA-4579-B2F6-07BA4CDE14DD}"/>
            </c:ext>
          </c:extLst>
        </c:ser>
        <c:ser>
          <c:idx val="3"/>
          <c:order val="3"/>
          <c:tx>
            <c:strRef>
              <c:f>Factors!$C$12</c:f>
              <c:strCache>
                <c:ptCount val="1"/>
                <c:pt idx="0">
                  <c:v>flab_r_t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Factors!$E$8:$M$8</c:f>
              <c:strCache>
                <c:ptCount val="3"/>
                <c:pt idx="0">
                  <c:v>sim1</c:v>
                </c:pt>
                <c:pt idx="1">
                  <c:v>sim2</c:v>
                </c:pt>
                <c:pt idx="2">
                  <c:v>sim3</c:v>
                </c:pt>
              </c:strCache>
            </c:strRef>
          </c:cat>
          <c:val>
            <c:numRef>
              <c:f>Factors!$E$12:$M$12</c:f>
              <c:numCache>
                <c:formatCode>#,##0.0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DA-4579-B2F6-07BA4CDE14DD}"/>
            </c:ext>
          </c:extLst>
        </c:ser>
        <c:ser>
          <c:idx val="4"/>
          <c:order val="4"/>
          <c:tx>
            <c:strRef>
              <c:f>Factors!$C$13</c:f>
              <c:strCache>
                <c:ptCount val="1"/>
                <c:pt idx="0">
                  <c:v>flab_r_s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Factors!$E$8:$M$8</c:f>
              <c:strCache>
                <c:ptCount val="3"/>
                <c:pt idx="0">
                  <c:v>sim1</c:v>
                </c:pt>
                <c:pt idx="1">
                  <c:v>sim2</c:v>
                </c:pt>
                <c:pt idx="2">
                  <c:v>sim3</c:v>
                </c:pt>
              </c:strCache>
            </c:strRef>
          </c:cat>
          <c:val>
            <c:numRef>
              <c:f>Factors!$E$13:$M$13</c:f>
              <c:numCache>
                <c:formatCode>#,##0.0</c:formatCode>
                <c:ptCount val="9"/>
                <c:pt idx="0">
                  <c:v>-5.8048866993432036E-2</c:v>
                </c:pt>
                <c:pt idx="1">
                  <c:v>-0.5199399627219492</c:v>
                </c:pt>
                <c:pt idx="2">
                  <c:v>-0.10870265573842408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CDA-4579-B2F6-07BA4CDE14DD}"/>
            </c:ext>
          </c:extLst>
        </c:ser>
        <c:ser>
          <c:idx val="5"/>
          <c:order val="5"/>
          <c:tx>
            <c:strRef>
              <c:f>Factors!$C$14</c:f>
              <c:strCache>
                <c:ptCount val="1"/>
                <c:pt idx="0">
                  <c:v>flab_r_p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Factors!$E$8:$M$8</c:f>
              <c:strCache>
                <c:ptCount val="3"/>
                <c:pt idx="0">
                  <c:v>sim1</c:v>
                </c:pt>
                <c:pt idx="1">
                  <c:v>sim2</c:v>
                </c:pt>
                <c:pt idx="2">
                  <c:v>sim3</c:v>
                </c:pt>
              </c:strCache>
            </c:strRef>
          </c:cat>
          <c:val>
            <c:numRef>
              <c:f>Factors!$E$14:$M$14</c:f>
              <c:numCache>
                <c:formatCode>#,##0.0</c:formatCode>
                <c:ptCount val="9"/>
                <c:pt idx="0">
                  <c:v>-3.2742247749795172E-2</c:v>
                </c:pt>
                <c:pt idx="1">
                  <c:v>-0.40804199711205191</c:v>
                </c:pt>
                <c:pt idx="2">
                  <c:v>-0.12535165488070099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DA-4579-B2F6-07BA4CDE14DD}"/>
            </c:ext>
          </c:extLst>
        </c:ser>
        <c:ser>
          <c:idx val="6"/>
          <c:order val="6"/>
          <c:tx>
            <c:strRef>
              <c:f>Factors!$C$15</c:f>
              <c:strCache>
                <c:ptCount val="1"/>
                <c:pt idx="0">
                  <c:v>fcap_ag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Factors!$E$8:$M$8</c:f>
              <c:strCache>
                <c:ptCount val="3"/>
                <c:pt idx="0">
                  <c:v>sim1</c:v>
                </c:pt>
                <c:pt idx="1">
                  <c:v>sim2</c:v>
                </c:pt>
                <c:pt idx="2">
                  <c:v>sim3</c:v>
                </c:pt>
              </c:strCache>
            </c:strRef>
          </c:cat>
          <c:val>
            <c:numRef>
              <c:f>Factors!$E$15:$M$15</c:f>
              <c:numCache>
                <c:formatCode>#,##0.0</c:formatCode>
                <c:ptCount val="9"/>
                <c:pt idx="0" formatCode="General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CDA-4579-B2F6-07BA4CDE14DD}"/>
            </c:ext>
          </c:extLst>
        </c:ser>
        <c:ser>
          <c:idx val="7"/>
          <c:order val="7"/>
          <c:tx>
            <c:strRef>
              <c:f>Factors!$C$16</c:f>
              <c:strCache>
                <c:ptCount val="1"/>
                <c:pt idx="0">
                  <c:v>fcap_na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Factors!$E$8:$M$8</c:f>
              <c:strCache>
                <c:ptCount val="3"/>
                <c:pt idx="0">
                  <c:v>sim1</c:v>
                </c:pt>
                <c:pt idx="1">
                  <c:v>sim2</c:v>
                </c:pt>
                <c:pt idx="2">
                  <c:v>sim3</c:v>
                </c:pt>
              </c:strCache>
            </c:strRef>
          </c:cat>
          <c:val>
            <c:numRef>
              <c:f>Factors!$E$16:$M$16</c:f>
              <c:numCache>
                <c:formatCode>#,##0.0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DA-4579-B2F6-07BA4CDE14DD}"/>
            </c:ext>
          </c:extLst>
        </c:ser>
        <c:ser>
          <c:idx val="8"/>
          <c:order val="8"/>
          <c:tx>
            <c:strRef>
              <c:f>Factors!$C$17</c:f>
              <c:strCache>
                <c:ptCount val="1"/>
                <c:pt idx="0">
                  <c:v>flnd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Factors!$E$8:$M$8</c:f>
              <c:strCache>
                <c:ptCount val="3"/>
                <c:pt idx="0">
                  <c:v>sim1</c:v>
                </c:pt>
                <c:pt idx="1">
                  <c:v>sim2</c:v>
                </c:pt>
                <c:pt idx="2">
                  <c:v>sim3</c:v>
                </c:pt>
              </c:strCache>
            </c:strRef>
          </c:cat>
          <c:val>
            <c:numRef>
              <c:f>Factors!$E$17:$M$17</c:f>
              <c:numCache>
                <c:formatCode>#,##0.0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CDA-4579-B2F6-07BA4CDE14DD}"/>
            </c:ext>
          </c:extLst>
        </c:ser>
        <c:ser>
          <c:idx val="9"/>
          <c:order val="9"/>
          <c:tx>
            <c:strRef>
              <c:f>Factors!$C$18</c:f>
              <c:strCache>
                <c:ptCount val="1"/>
                <c:pt idx="0">
                  <c:v>fliv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Factors!$E$8:$M$8</c:f>
              <c:strCache>
                <c:ptCount val="3"/>
                <c:pt idx="0">
                  <c:v>sim1</c:v>
                </c:pt>
                <c:pt idx="1">
                  <c:v>sim2</c:v>
                </c:pt>
                <c:pt idx="2">
                  <c:v>sim3</c:v>
                </c:pt>
              </c:strCache>
            </c:strRef>
          </c:cat>
          <c:val>
            <c:numRef>
              <c:f>Factors!$E$18:$M$18</c:f>
              <c:numCache>
                <c:formatCode>#,##0.0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DA-4579-B2F6-07BA4CDE14DD}"/>
            </c:ext>
          </c:extLst>
        </c:ser>
        <c:ser>
          <c:idx val="10"/>
          <c:order val="10"/>
          <c:tx>
            <c:strRef>
              <c:f>Factors!$C$19</c:f>
              <c:strCache>
                <c:ptCount val="1"/>
                <c:pt idx="0">
                  <c:v>ffsh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Factors!$E$8:$M$8</c:f>
              <c:strCache>
                <c:ptCount val="3"/>
                <c:pt idx="0">
                  <c:v>sim1</c:v>
                </c:pt>
                <c:pt idx="1">
                  <c:v>sim2</c:v>
                </c:pt>
                <c:pt idx="2">
                  <c:v>sim3</c:v>
                </c:pt>
              </c:strCache>
            </c:strRef>
          </c:cat>
          <c:val>
            <c:numRef>
              <c:f>Factors!$E$19:$M$19</c:f>
              <c:numCache>
                <c:formatCode>#,##0.0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DA-4579-B2F6-07BA4CDE14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01941248"/>
        <c:axId val="701941728"/>
      </c:barChart>
      <c:catAx>
        <c:axId val="701941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1941728"/>
        <c:crosses val="autoZero"/>
        <c:auto val="1"/>
        <c:lblAlgn val="ctr"/>
        <c:lblOffset val="100"/>
        <c:noMultiLvlLbl val="0"/>
      </c:catAx>
      <c:valAx>
        <c:axId val="701941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1941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Households!$E$4</c:f>
          <c:strCache>
            <c:ptCount val="1"/>
            <c:pt idx="0">
              <c:v>sim1: tm +10%</c:v>
            </c:pt>
          </c:strCache>
        </c:strRef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[0]!HH_codes_core</c:f>
              <c:strCache>
                <c:ptCount val="20"/>
                <c:pt idx="0">
                  <c:v>hhd_uf1</c:v>
                </c:pt>
                <c:pt idx="1">
                  <c:v>hhd_uf2</c:v>
                </c:pt>
                <c:pt idx="2">
                  <c:v>hhd_uf3</c:v>
                </c:pt>
                <c:pt idx="3">
                  <c:v>hhd_uf4</c:v>
                </c:pt>
                <c:pt idx="4">
                  <c:v>hhd_uf5</c:v>
                </c:pt>
                <c:pt idx="5">
                  <c:v>hhd_un1</c:v>
                </c:pt>
                <c:pt idx="6">
                  <c:v>hhd_un2</c:v>
                </c:pt>
                <c:pt idx="7">
                  <c:v>hhd_un3</c:v>
                </c:pt>
                <c:pt idx="8">
                  <c:v>hhd_un4</c:v>
                </c:pt>
                <c:pt idx="9">
                  <c:v>hhd_un5</c:v>
                </c:pt>
                <c:pt idx="10">
                  <c:v>hhd_rf1</c:v>
                </c:pt>
                <c:pt idx="11">
                  <c:v>hhd_rf2</c:v>
                </c:pt>
                <c:pt idx="12">
                  <c:v>hhd_rf3</c:v>
                </c:pt>
                <c:pt idx="13">
                  <c:v>hhd_rf4</c:v>
                </c:pt>
                <c:pt idx="14">
                  <c:v>hhd_rf5</c:v>
                </c:pt>
                <c:pt idx="15">
                  <c:v>hhd_rn1</c:v>
                </c:pt>
                <c:pt idx="16">
                  <c:v>hhd_rn2</c:v>
                </c:pt>
                <c:pt idx="17">
                  <c:v>hhd_rn3</c:v>
                </c:pt>
                <c:pt idx="18">
                  <c:v>hhd_rn4</c:v>
                </c:pt>
                <c:pt idx="19">
                  <c:v>hhd_rn5</c:v>
                </c:pt>
              </c:strCache>
            </c:strRef>
          </c:cat>
          <c:val>
            <c:numRef>
              <c:f>[0]!YI_graph1</c:f>
              <c:numCache>
                <c:formatCode>General</c:formatCode>
                <c:ptCount val="20"/>
                <c:pt idx="0">
                  <c:v>-8.3173234880773439E-2</c:v>
                </c:pt>
                <c:pt idx="1">
                  <c:v>-8.9938821571833305E-2</c:v>
                </c:pt>
                <c:pt idx="2">
                  <c:v>-8.7249830205615719E-2</c:v>
                </c:pt>
                <c:pt idx="3">
                  <c:v>-9.2349072004427324E-2</c:v>
                </c:pt>
                <c:pt idx="4">
                  <c:v>-9.3952876788261364E-2</c:v>
                </c:pt>
                <c:pt idx="5">
                  <c:v>-8.6592208008984262E-2</c:v>
                </c:pt>
                <c:pt idx="6">
                  <c:v>-9.5313011126663127E-2</c:v>
                </c:pt>
                <c:pt idx="7">
                  <c:v>-0.10184880623266279</c:v>
                </c:pt>
                <c:pt idx="8">
                  <c:v>-0.1037328864354925</c:v>
                </c:pt>
                <c:pt idx="9">
                  <c:v>-0.10786635390710453</c:v>
                </c:pt>
                <c:pt idx="10">
                  <c:v>-6.6026757435733163E-2</c:v>
                </c:pt>
                <c:pt idx="11">
                  <c:v>-7.9246770240115616E-2</c:v>
                </c:pt>
                <c:pt idx="12">
                  <c:v>-8.0611207016911823E-2</c:v>
                </c:pt>
                <c:pt idx="13">
                  <c:v>-8.457715803228405E-2</c:v>
                </c:pt>
                <c:pt idx="14">
                  <c:v>-7.6861211496892512E-2</c:v>
                </c:pt>
                <c:pt idx="15">
                  <c:v>-7.818871325299126E-2</c:v>
                </c:pt>
                <c:pt idx="16">
                  <c:v>-9.5810990779732208E-2</c:v>
                </c:pt>
                <c:pt idx="17">
                  <c:v>-9.6839125565884032E-2</c:v>
                </c:pt>
                <c:pt idx="18">
                  <c:v>-0.10535668724123148</c:v>
                </c:pt>
                <c:pt idx="19">
                  <c:v>-0.10640572709644802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EB-4B37-8A28-4EBF72A29D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278096"/>
        <c:axId val="210278488"/>
      </c:barChart>
      <c:catAx>
        <c:axId val="2102780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en-US"/>
          </a:p>
        </c:txPr>
        <c:crossAx val="210278488"/>
        <c:crosses val="autoZero"/>
        <c:auto val="1"/>
        <c:lblAlgn val="ctr"/>
        <c:lblOffset val="100"/>
        <c:noMultiLvlLbl val="0"/>
      </c:catAx>
      <c:valAx>
        <c:axId val="2102784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2780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Households!$H$4</c:f>
          <c:strCache>
            <c:ptCount val="1"/>
            <c:pt idx="0">
              <c:v>: </c:v>
            </c:pt>
          </c:strCache>
        </c:strRef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[0]!HH_codes_core</c:f>
              <c:strCache>
                <c:ptCount val="20"/>
                <c:pt idx="0">
                  <c:v>hhd_uf1</c:v>
                </c:pt>
                <c:pt idx="1">
                  <c:v>hhd_uf2</c:v>
                </c:pt>
                <c:pt idx="2">
                  <c:v>hhd_uf3</c:v>
                </c:pt>
                <c:pt idx="3">
                  <c:v>hhd_uf4</c:v>
                </c:pt>
                <c:pt idx="4">
                  <c:v>hhd_uf5</c:v>
                </c:pt>
                <c:pt idx="5">
                  <c:v>hhd_un1</c:v>
                </c:pt>
                <c:pt idx="6">
                  <c:v>hhd_un2</c:v>
                </c:pt>
                <c:pt idx="7">
                  <c:v>hhd_un3</c:v>
                </c:pt>
                <c:pt idx="8">
                  <c:v>hhd_un4</c:v>
                </c:pt>
                <c:pt idx="9">
                  <c:v>hhd_un5</c:v>
                </c:pt>
                <c:pt idx="10">
                  <c:v>hhd_rf1</c:v>
                </c:pt>
                <c:pt idx="11">
                  <c:v>hhd_rf2</c:v>
                </c:pt>
                <c:pt idx="12">
                  <c:v>hhd_rf3</c:v>
                </c:pt>
                <c:pt idx="13">
                  <c:v>hhd_rf4</c:v>
                </c:pt>
                <c:pt idx="14">
                  <c:v>hhd_rf5</c:v>
                </c:pt>
                <c:pt idx="15">
                  <c:v>hhd_rn1</c:v>
                </c:pt>
                <c:pt idx="16">
                  <c:v>hhd_rn2</c:v>
                </c:pt>
                <c:pt idx="17">
                  <c:v>hhd_rn3</c:v>
                </c:pt>
                <c:pt idx="18">
                  <c:v>hhd_rn4</c:v>
                </c:pt>
                <c:pt idx="19">
                  <c:v>hhd_rn5</c:v>
                </c:pt>
              </c:strCache>
            </c:strRef>
          </c:cat>
          <c:val>
            <c:numRef>
              <c:f>[0]!YI_graph4</c:f>
              <c:numCache>
                <c:formatCode>General</c:formatCode>
                <c:ptCount val="20"/>
              </c:numCache>
            </c:numRef>
          </c:val>
          <c:extLst>
            <c:ext xmlns:c16="http://schemas.microsoft.com/office/drawing/2014/chart" uri="{C3380CC4-5D6E-409C-BE32-E72D297353CC}">
              <c16:uniqueId val="{00000000-25EB-4B37-8A28-4EBF72A29D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278096"/>
        <c:axId val="210278488"/>
      </c:barChart>
      <c:catAx>
        <c:axId val="2102780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en-US"/>
          </a:p>
        </c:txPr>
        <c:crossAx val="210278488"/>
        <c:crosses val="autoZero"/>
        <c:auto val="1"/>
        <c:lblAlgn val="ctr"/>
        <c:lblOffset val="100"/>
        <c:noMultiLvlLbl val="0"/>
      </c:catAx>
      <c:valAx>
        <c:axId val="2102784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2780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Households!$K$4</c:f>
          <c:strCache>
            <c:ptCount val="1"/>
            <c:pt idx="0">
              <c:v>: </c:v>
            </c:pt>
          </c:strCache>
        </c:strRef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[0]!HH_codes_core</c:f>
              <c:strCache>
                <c:ptCount val="20"/>
                <c:pt idx="0">
                  <c:v>hhd_uf1</c:v>
                </c:pt>
                <c:pt idx="1">
                  <c:v>hhd_uf2</c:v>
                </c:pt>
                <c:pt idx="2">
                  <c:v>hhd_uf3</c:v>
                </c:pt>
                <c:pt idx="3">
                  <c:v>hhd_uf4</c:v>
                </c:pt>
                <c:pt idx="4">
                  <c:v>hhd_uf5</c:v>
                </c:pt>
                <c:pt idx="5">
                  <c:v>hhd_un1</c:v>
                </c:pt>
                <c:pt idx="6">
                  <c:v>hhd_un2</c:v>
                </c:pt>
                <c:pt idx="7">
                  <c:v>hhd_un3</c:v>
                </c:pt>
                <c:pt idx="8">
                  <c:v>hhd_un4</c:v>
                </c:pt>
                <c:pt idx="9">
                  <c:v>hhd_un5</c:v>
                </c:pt>
                <c:pt idx="10">
                  <c:v>hhd_rf1</c:v>
                </c:pt>
                <c:pt idx="11">
                  <c:v>hhd_rf2</c:v>
                </c:pt>
                <c:pt idx="12">
                  <c:v>hhd_rf3</c:v>
                </c:pt>
                <c:pt idx="13">
                  <c:v>hhd_rf4</c:v>
                </c:pt>
                <c:pt idx="14">
                  <c:v>hhd_rf5</c:v>
                </c:pt>
                <c:pt idx="15">
                  <c:v>hhd_rn1</c:v>
                </c:pt>
                <c:pt idx="16">
                  <c:v>hhd_rn2</c:v>
                </c:pt>
                <c:pt idx="17">
                  <c:v>hhd_rn3</c:v>
                </c:pt>
                <c:pt idx="18">
                  <c:v>hhd_rn4</c:v>
                </c:pt>
                <c:pt idx="19">
                  <c:v>hhd_rn5</c:v>
                </c:pt>
              </c:strCache>
            </c:strRef>
          </c:cat>
          <c:val>
            <c:numRef>
              <c:f>[0]!YI_graph7</c:f>
              <c:numCache>
                <c:formatCode>General</c:formatCode>
                <c:ptCount val="20"/>
              </c:numCache>
            </c:numRef>
          </c:val>
          <c:extLst>
            <c:ext xmlns:c16="http://schemas.microsoft.com/office/drawing/2014/chart" uri="{C3380CC4-5D6E-409C-BE32-E72D297353CC}">
              <c16:uniqueId val="{00000000-25EB-4B37-8A28-4EBF72A29D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278096"/>
        <c:axId val="210278488"/>
      </c:barChart>
      <c:catAx>
        <c:axId val="2102780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en-US"/>
          </a:p>
        </c:txPr>
        <c:crossAx val="210278488"/>
        <c:crosses val="autoZero"/>
        <c:auto val="1"/>
        <c:lblAlgn val="ctr"/>
        <c:lblOffset val="100"/>
        <c:noMultiLvlLbl val="0"/>
      </c:catAx>
      <c:valAx>
        <c:axId val="2102784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2780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Households!$F$4</c:f>
          <c:strCache>
            <c:ptCount val="1"/>
            <c:pt idx="0">
              <c:v>sim2: tq manf 10%</c:v>
            </c:pt>
          </c:strCache>
        </c:strRef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[0]!HH_codes_core</c:f>
              <c:strCache>
                <c:ptCount val="20"/>
                <c:pt idx="0">
                  <c:v>hhd_uf1</c:v>
                </c:pt>
                <c:pt idx="1">
                  <c:v>hhd_uf2</c:v>
                </c:pt>
                <c:pt idx="2">
                  <c:v>hhd_uf3</c:v>
                </c:pt>
                <c:pt idx="3">
                  <c:v>hhd_uf4</c:v>
                </c:pt>
                <c:pt idx="4">
                  <c:v>hhd_uf5</c:v>
                </c:pt>
                <c:pt idx="5">
                  <c:v>hhd_un1</c:v>
                </c:pt>
                <c:pt idx="6">
                  <c:v>hhd_un2</c:v>
                </c:pt>
                <c:pt idx="7">
                  <c:v>hhd_un3</c:v>
                </c:pt>
                <c:pt idx="8">
                  <c:v>hhd_un4</c:v>
                </c:pt>
                <c:pt idx="9">
                  <c:v>hhd_un5</c:v>
                </c:pt>
                <c:pt idx="10">
                  <c:v>hhd_rf1</c:v>
                </c:pt>
                <c:pt idx="11">
                  <c:v>hhd_rf2</c:v>
                </c:pt>
                <c:pt idx="12">
                  <c:v>hhd_rf3</c:v>
                </c:pt>
                <c:pt idx="13">
                  <c:v>hhd_rf4</c:v>
                </c:pt>
                <c:pt idx="14">
                  <c:v>hhd_rf5</c:v>
                </c:pt>
                <c:pt idx="15">
                  <c:v>hhd_rn1</c:v>
                </c:pt>
                <c:pt idx="16">
                  <c:v>hhd_rn2</c:v>
                </c:pt>
                <c:pt idx="17">
                  <c:v>hhd_rn3</c:v>
                </c:pt>
                <c:pt idx="18">
                  <c:v>hhd_rn4</c:v>
                </c:pt>
                <c:pt idx="19">
                  <c:v>hhd_rn5</c:v>
                </c:pt>
              </c:strCache>
            </c:strRef>
          </c:cat>
          <c:val>
            <c:numRef>
              <c:f>[0]!YI_graph2</c:f>
              <c:numCache>
                <c:formatCode>General</c:formatCode>
                <c:ptCount val="20"/>
                <c:pt idx="0">
                  <c:v>-0.70833329777104659</c:v>
                </c:pt>
                <c:pt idx="1">
                  <c:v>-0.75391935805004806</c:v>
                </c:pt>
                <c:pt idx="2">
                  <c:v>-0.73064364275732263</c:v>
                </c:pt>
                <c:pt idx="3">
                  <c:v>-0.76626745070770275</c:v>
                </c:pt>
                <c:pt idx="4">
                  <c:v>-0.77991722970722765</c:v>
                </c:pt>
                <c:pt idx="5">
                  <c:v>-0.74868901724185477</c:v>
                </c:pt>
                <c:pt idx="6">
                  <c:v>-0.7953639922228195</c:v>
                </c:pt>
                <c:pt idx="7">
                  <c:v>-0.8377850321645175</c:v>
                </c:pt>
                <c:pt idx="8">
                  <c:v>-0.8497609560284225</c:v>
                </c:pt>
                <c:pt idx="9">
                  <c:v>-0.87400332446959661</c:v>
                </c:pt>
                <c:pt idx="10">
                  <c:v>-0.55303156227490824</c:v>
                </c:pt>
                <c:pt idx="11">
                  <c:v>-0.63055657176769309</c:v>
                </c:pt>
                <c:pt idx="12">
                  <c:v>-0.64468562665899176</c:v>
                </c:pt>
                <c:pt idx="13">
                  <c:v>-0.66865404164587749</c:v>
                </c:pt>
                <c:pt idx="14">
                  <c:v>-0.62278284110274251</c:v>
                </c:pt>
                <c:pt idx="15">
                  <c:v>-0.64295350184092603</c:v>
                </c:pt>
                <c:pt idx="16">
                  <c:v>-0.74779029404929975</c:v>
                </c:pt>
                <c:pt idx="17">
                  <c:v>-0.74955849316886702</c:v>
                </c:pt>
                <c:pt idx="18">
                  <c:v>-0.81590394151536128</c:v>
                </c:pt>
                <c:pt idx="19">
                  <c:v>-0.82013435097969545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EB-4B37-8A28-4EBF72A29D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278096"/>
        <c:axId val="210278488"/>
      </c:barChart>
      <c:catAx>
        <c:axId val="2102780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en-US"/>
          </a:p>
        </c:txPr>
        <c:crossAx val="210278488"/>
        <c:crosses val="autoZero"/>
        <c:auto val="1"/>
        <c:lblAlgn val="ctr"/>
        <c:lblOffset val="100"/>
        <c:noMultiLvlLbl val="0"/>
      </c:catAx>
      <c:valAx>
        <c:axId val="2102784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2780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Households!$I$4</c:f>
          <c:strCache>
            <c:ptCount val="1"/>
            <c:pt idx="0">
              <c:v>: </c:v>
            </c:pt>
          </c:strCache>
        </c:strRef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[0]!HH_codes_core</c:f>
              <c:strCache>
                <c:ptCount val="20"/>
                <c:pt idx="0">
                  <c:v>hhd_uf1</c:v>
                </c:pt>
                <c:pt idx="1">
                  <c:v>hhd_uf2</c:v>
                </c:pt>
                <c:pt idx="2">
                  <c:v>hhd_uf3</c:v>
                </c:pt>
                <c:pt idx="3">
                  <c:v>hhd_uf4</c:v>
                </c:pt>
                <c:pt idx="4">
                  <c:v>hhd_uf5</c:v>
                </c:pt>
                <c:pt idx="5">
                  <c:v>hhd_un1</c:v>
                </c:pt>
                <c:pt idx="6">
                  <c:v>hhd_un2</c:v>
                </c:pt>
                <c:pt idx="7">
                  <c:v>hhd_un3</c:v>
                </c:pt>
                <c:pt idx="8">
                  <c:v>hhd_un4</c:v>
                </c:pt>
                <c:pt idx="9">
                  <c:v>hhd_un5</c:v>
                </c:pt>
                <c:pt idx="10">
                  <c:v>hhd_rf1</c:v>
                </c:pt>
                <c:pt idx="11">
                  <c:v>hhd_rf2</c:v>
                </c:pt>
                <c:pt idx="12">
                  <c:v>hhd_rf3</c:v>
                </c:pt>
                <c:pt idx="13">
                  <c:v>hhd_rf4</c:v>
                </c:pt>
                <c:pt idx="14">
                  <c:v>hhd_rf5</c:v>
                </c:pt>
                <c:pt idx="15">
                  <c:v>hhd_rn1</c:v>
                </c:pt>
                <c:pt idx="16">
                  <c:v>hhd_rn2</c:v>
                </c:pt>
                <c:pt idx="17">
                  <c:v>hhd_rn3</c:v>
                </c:pt>
                <c:pt idx="18">
                  <c:v>hhd_rn4</c:v>
                </c:pt>
                <c:pt idx="19">
                  <c:v>hhd_rn5</c:v>
                </c:pt>
              </c:strCache>
            </c:strRef>
          </c:cat>
          <c:val>
            <c:numRef>
              <c:f>[0]!YI_graph5</c:f>
              <c:numCache>
                <c:formatCode>General</c:formatCode>
                <c:ptCount val="20"/>
              </c:numCache>
            </c:numRef>
          </c:val>
          <c:extLst>
            <c:ext xmlns:c16="http://schemas.microsoft.com/office/drawing/2014/chart" uri="{C3380CC4-5D6E-409C-BE32-E72D297353CC}">
              <c16:uniqueId val="{00000000-25EB-4B37-8A28-4EBF72A29D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278096"/>
        <c:axId val="210278488"/>
      </c:barChart>
      <c:catAx>
        <c:axId val="2102780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en-US"/>
          </a:p>
        </c:txPr>
        <c:crossAx val="210278488"/>
        <c:crosses val="autoZero"/>
        <c:auto val="1"/>
        <c:lblAlgn val="ctr"/>
        <c:lblOffset val="100"/>
        <c:noMultiLvlLbl val="0"/>
      </c:catAx>
      <c:valAx>
        <c:axId val="2102784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2780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Households!$L$4</c:f>
          <c:strCache>
            <c:ptCount val="1"/>
            <c:pt idx="0">
              <c:v>: </c:v>
            </c:pt>
          </c:strCache>
        </c:strRef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[0]!HH_codes_core</c:f>
              <c:strCache>
                <c:ptCount val="20"/>
                <c:pt idx="0">
                  <c:v>hhd_uf1</c:v>
                </c:pt>
                <c:pt idx="1">
                  <c:v>hhd_uf2</c:v>
                </c:pt>
                <c:pt idx="2">
                  <c:v>hhd_uf3</c:v>
                </c:pt>
                <c:pt idx="3">
                  <c:v>hhd_uf4</c:v>
                </c:pt>
                <c:pt idx="4">
                  <c:v>hhd_uf5</c:v>
                </c:pt>
                <c:pt idx="5">
                  <c:v>hhd_un1</c:v>
                </c:pt>
                <c:pt idx="6">
                  <c:v>hhd_un2</c:v>
                </c:pt>
                <c:pt idx="7">
                  <c:v>hhd_un3</c:v>
                </c:pt>
                <c:pt idx="8">
                  <c:v>hhd_un4</c:v>
                </c:pt>
                <c:pt idx="9">
                  <c:v>hhd_un5</c:v>
                </c:pt>
                <c:pt idx="10">
                  <c:v>hhd_rf1</c:v>
                </c:pt>
                <c:pt idx="11">
                  <c:v>hhd_rf2</c:v>
                </c:pt>
                <c:pt idx="12">
                  <c:v>hhd_rf3</c:v>
                </c:pt>
                <c:pt idx="13">
                  <c:v>hhd_rf4</c:v>
                </c:pt>
                <c:pt idx="14">
                  <c:v>hhd_rf5</c:v>
                </c:pt>
                <c:pt idx="15">
                  <c:v>hhd_rn1</c:v>
                </c:pt>
                <c:pt idx="16">
                  <c:v>hhd_rn2</c:v>
                </c:pt>
                <c:pt idx="17">
                  <c:v>hhd_rn3</c:v>
                </c:pt>
                <c:pt idx="18">
                  <c:v>hhd_rn4</c:v>
                </c:pt>
                <c:pt idx="19">
                  <c:v>hhd_rn5</c:v>
                </c:pt>
              </c:strCache>
            </c:strRef>
          </c:cat>
          <c:val>
            <c:numRef>
              <c:f>[0]!YI_graph8</c:f>
              <c:numCache>
                <c:formatCode>General</c:formatCode>
                <c:ptCount val="20"/>
              </c:numCache>
            </c:numRef>
          </c:val>
          <c:extLst>
            <c:ext xmlns:c16="http://schemas.microsoft.com/office/drawing/2014/chart" uri="{C3380CC4-5D6E-409C-BE32-E72D297353CC}">
              <c16:uniqueId val="{00000000-25EB-4B37-8A28-4EBF72A29D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278096"/>
        <c:axId val="210278488"/>
      </c:barChart>
      <c:catAx>
        <c:axId val="2102780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en-US"/>
          </a:p>
        </c:txPr>
        <c:crossAx val="210278488"/>
        <c:crosses val="autoZero"/>
        <c:auto val="1"/>
        <c:lblAlgn val="ctr"/>
        <c:lblOffset val="100"/>
        <c:noMultiLvlLbl val="0"/>
      </c:catAx>
      <c:valAx>
        <c:axId val="2102784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2780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Households!$G$4</c:f>
          <c:strCache>
            <c:ptCount val="1"/>
            <c:pt idx="0">
              <c:v>sim3: pwm cr_oil&amp;gas +10%</c:v>
            </c:pt>
          </c:strCache>
        </c:strRef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[0]!HH_codes_core</c:f>
              <c:strCache>
                <c:ptCount val="20"/>
                <c:pt idx="0">
                  <c:v>hhd_uf1</c:v>
                </c:pt>
                <c:pt idx="1">
                  <c:v>hhd_uf2</c:v>
                </c:pt>
                <c:pt idx="2">
                  <c:v>hhd_uf3</c:v>
                </c:pt>
                <c:pt idx="3">
                  <c:v>hhd_uf4</c:v>
                </c:pt>
                <c:pt idx="4">
                  <c:v>hhd_uf5</c:v>
                </c:pt>
                <c:pt idx="5">
                  <c:v>hhd_un1</c:v>
                </c:pt>
                <c:pt idx="6">
                  <c:v>hhd_un2</c:v>
                </c:pt>
                <c:pt idx="7">
                  <c:v>hhd_un3</c:v>
                </c:pt>
                <c:pt idx="8">
                  <c:v>hhd_un4</c:v>
                </c:pt>
                <c:pt idx="9">
                  <c:v>hhd_un5</c:v>
                </c:pt>
                <c:pt idx="10">
                  <c:v>hhd_rf1</c:v>
                </c:pt>
                <c:pt idx="11">
                  <c:v>hhd_rf2</c:v>
                </c:pt>
                <c:pt idx="12">
                  <c:v>hhd_rf3</c:v>
                </c:pt>
                <c:pt idx="13">
                  <c:v>hhd_rf4</c:v>
                </c:pt>
                <c:pt idx="14">
                  <c:v>hhd_rf5</c:v>
                </c:pt>
                <c:pt idx="15">
                  <c:v>hhd_rn1</c:v>
                </c:pt>
                <c:pt idx="16">
                  <c:v>hhd_rn2</c:v>
                </c:pt>
                <c:pt idx="17">
                  <c:v>hhd_rn3</c:v>
                </c:pt>
                <c:pt idx="18">
                  <c:v>hhd_rn4</c:v>
                </c:pt>
                <c:pt idx="19">
                  <c:v>hhd_rn5</c:v>
                </c:pt>
              </c:strCache>
            </c:strRef>
          </c:cat>
          <c:val>
            <c:numRef>
              <c:f>[0]!YI_graph3</c:f>
              <c:numCache>
                <c:formatCode>General</c:formatCode>
                <c:ptCount val="20"/>
                <c:pt idx="0">
                  <c:v>-0.14794232481103453</c:v>
                </c:pt>
                <c:pt idx="1">
                  <c:v>-0.17830353766640217</c:v>
                </c:pt>
                <c:pt idx="2">
                  <c:v>-0.1673574760379104</c:v>
                </c:pt>
                <c:pt idx="3">
                  <c:v>-0.18723692535196346</c:v>
                </c:pt>
                <c:pt idx="4">
                  <c:v>-0.20136681504918652</c:v>
                </c:pt>
                <c:pt idx="5">
                  <c:v>-0.18024017392299641</c:v>
                </c:pt>
                <c:pt idx="6">
                  <c:v>-0.20091277002782792</c:v>
                </c:pt>
                <c:pt idx="7">
                  <c:v>-0.22333526521993718</c:v>
                </c:pt>
                <c:pt idx="8">
                  <c:v>-0.23232220397890746</c:v>
                </c:pt>
                <c:pt idx="9">
                  <c:v>-0.25042048136892925</c:v>
                </c:pt>
                <c:pt idx="10">
                  <c:v>-0.11979652287519293</c:v>
                </c:pt>
                <c:pt idx="11">
                  <c:v>-0.13414679175840494</c:v>
                </c:pt>
                <c:pt idx="12">
                  <c:v>-0.13981307496984119</c:v>
                </c:pt>
                <c:pt idx="13">
                  <c:v>-0.14812841584483927</c:v>
                </c:pt>
                <c:pt idx="14">
                  <c:v>-0.13298753370721839</c:v>
                </c:pt>
                <c:pt idx="15">
                  <c:v>-0.14455404999822452</c:v>
                </c:pt>
                <c:pt idx="16">
                  <c:v>-0.17019583089067369</c:v>
                </c:pt>
                <c:pt idx="17">
                  <c:v>-0.16256709684718817</c:v>
                </c:pt>
                <c:pt idx="18">
                  <c:v>-0.20168366145180139</c:v>
                </c:pt>
                <c:pt idx="19">
                  <c:v>-0.19976369882983569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EB-4B37-8A28-4EBF72A29D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278096"/>
        <c:axId val="210278488"/>
      </c:barChart>
      <c:catAx>
        <c:axId val="2102780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en-US"/>
          </a:p>
        </c:txPr>
        <c:crossAx val="210278488"/>
        <c:crosses val="autoZero"/>
        <c:auto val="1"/>
        <c:lblAlgn val="ctr"/>
        <c:lblOffset val="100"/>
        <c:noMultiLvlLbl val="0"/>
      </c:catAx>
      <c:valAx>
        <c:axId val="2102784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2780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Households!$J$4</c:f>
          <c:strCache>
            <c:ptCount val="1"/>
            <c:pt idx="0">
              <c:v>: </c:v>
            </c:pt>
          </c:strCache>
        </c:strRef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[0]!HH_codes_core</c:f>
              <c:strCache>
                <c:ptCount val="20"/>
                <c:pt idx="0">
                  <c:v>hhd_uf1</c:v>
                </c:pt>
                <c:pt idx="1">
                  <c:v>hhd_uf2</c:v>
                </c:pt>
                <c:pt idx="2">
                  <c:v>hhd_uf3</c:v>
                </c:pt>
                <c:pt idx="3">
                  <c:v>hhd_uf4</c:v>
                </c:pt>
                <c:pt idx="4">
                  <c:v>hhd_uf5</c:v>
                </c:pt>
                <c:pt idx="5">
                  <c:v>hhd_un1</c:v>
                </c:pt>
                <c:pt idx="6">
                  <c:v>hhd_un2</c:v>
                </c:pt>
                <c:pt idx="7">
                  <c:v>hhd_un3</c:v>
                </c:pt>
                <c:pt idx="8">
                  <c:v>hhd_un4</c:v>
                </c:pt>
                <c:pt idx="9">
                  <c:v>hhd_un5</c:v>
                </c:pt>
                <c:pt idx="10">
                  <c:v>hhd_rf1</c:v>
                </c:pt>
                <c:pt idx="11">
                  <c:v>hhd_rf2</c:v>
                </c:pt>
                <c:pt idx="12">
                  <c:v>hhd_rf3</c:v>
                </c:pt>
                <c:pt idx="13">
                  <c:v>hhd_rf4</c:v>
                </c:pt>
                <c:pt idx="14">
                  <c:v>hhd_rf5</c:v>
                </c:pt>
                <c:pt idx="15">
                  <c:v>hhd_rn1</c:v>
                </c:pt>
                <c:pt idx="16">
                  <c:v>hhd_rn2</c:v>
                </c:pt>
                <c:pt idx="17">
                  <c:v>hhd_rn3</c:v>
                </c:pt>
                <c:pt idx="18">
                  <c:v>hhd_rn4</c:v>
                </c:pt>
                <c:pt idx="19">
                  <c:v>hhd_rn5</c:v>
                </c:pt>
              </c:strCache>
            </c:strRef>
          </c:cat>
          <c:val>
            <c:numRef>
              <c:f>[0]!YI_graph6</c:f>
              <c:numCache>
                <c:formatCode>General</c:formatCode>
                <c:ptCount val="20"/>
              </c:numCache>
            </c:numRef>
          </c:val>
          <c:extLst>
            <c:ext xmlns:c16="http://schemas.microsoft.com/office/drawing/2014/chart" uri="{C3380CC4-5D6E-409C-BE32-E72D297353CC}">
              <c16:uniqueId val="{00000000-25EB-4B37-8A28-4EBF72A29D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278096"/>
        <c:axId val="210278488"/>
      </c:barChart>
      <c:catAx>
        <c:axId val="2102780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en-US"/>
          </a:p>
        </c:txPr>
        <c:crossAx val="210278488"/>
        <c:crosses val="autoZero"/>
        <c:auto val="1"/>
        <c:lblAlgn val="ctr"/>
        <c:lblOffset val="100"/>
        <c:noMultiLvlLbl val="0"/>
      </c:catAx>
      <c:valAx>
        <c:axId val="2102784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2780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Households!$M$4</c:f>
          <c:strCache>
            <c:ptCount val="1"/>
            <c:pt idx="0">
              <c:v>: </c:v>
            </c:pt>
          </c:strCache>
        </c:strRef>
      </c:tx>
      <c:overlay val="0"/>
    </c:title>
    <c:autoTitleDeleted val="0"/>
    <c:plotArea>
      <c:layout>
        <c:manualLayout>
          <c:layoutTarget val="inner"/>
          <c:xMode val="edge"/>
          <c:yMode val="edge"/>
          <c:x val="8.7148001196161382E-2"/>
          <c:y val="0.20162154453078662"/>
          <c:w val="0.88325096710299833"/>
          <c:h val="0.56276363586972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[0]!HH_codes_core</c:f>
              <c:strCache>
                <c:ptCount val="20"/>
                <c:pt idx="0">
                  <c:v>hhd_uf1</c:v>
                </c:pt>
                <c:pt idx="1">
                  <c:v>hhd_uf2</c:v>
                </c:pt>
                <c:pt idx="2">
                  <c:v>hhd_uf3</c:v>
                </c:pt>
                <c:pt idx="3">
                  <c:v>hhd_uf4</c:v>
                </c:pt>
                <c:pt idx="4">
                  <c:v>hhd_uf5</c:v>
                </c:pt>
                <c:pt idx="5">
                  <c:v>hhd_un1</c:v>
                </c:pt>
                <c:pt idx="6">
                  <c:v>hhd_un2</c:v>
                </c:pt>
                <c:pt idx="7">
                  <c:v>hhd_un3</c:v>
                </c:pt>
                <c:pt idx="8">
                  <c:v>hhd_un4</c:v>
                </c:pt>
                <c:pt idx="9">
                  <c:v>hhd_un5</c:v>
                </c:pt>
                <c:pt idx="10">
                  <c:v>hhd_rf1</c:v>
                </c:pt>
                <c:pt idx="11">
                  <c:v>hhd_rf2</c:v>
                </c:pt>
                <c:pt idx="12">
                  <c:v>hhd_rf3</c:v>
                </c:pt>
                <c:pt idx="13">
                  <c:v>hhd_rf4</c:v>
                </c:pt>
                <c:pt idx="14">
                  <c:v>hhd_rf5</c:v>
                </c:pt>
                <c:pt idx="15">
                  <c:v>hhd_rn1</c:v>
                </c:pt>
                <c:pt idx="16">
                  <c:v>hhd_rn2</c:v>
                </c:pt>
                <c:pt idx="17">
                  <c:v>hhd_rn3</c:v>
                </c:pt>
                <c:pt idx="18">
                  <c:v>hhd_rn4</c:v>
                </c:pt>
                <c:pt idx="19">
                  <c:v>hhd_rn5</c:v>
                </c:pt>
              </c:strCache>
            </c:strRef>
          </c:cat>
          <c:val>
            <c:numRef>
              <c:f>[0]!YI_graph9</c:f>
              <c:numCache>
                <c:formatCode>General</c:formatCode>
                <c:ptCount val="20"/>
              </c:numCache>
            </c:numRef>
          </c:val>
          <c:extLst>
            <c:ext xmlns:c16="http://schemas.microsoft.com/office/drawing/2014/chart" uri="{C3380CC4-5D6E-409C-BE32-E72D297353CC}">
              <c16:uniqueId val="{00000000-25EB-4B37-8A28-4EBF72A29D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278096"/>
        <c:axId val="210278488"/>
      </c:barChart>
      <c:catAx>
        <c:axId val="2102780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en-US"/>
          </a:p>
        </c:txPr>
        <c:crossAx val="210278488"/>
        <c:crosses val="autoZero"/>
        <c:auto val="1"/>
        <c:lblAlgn val="ctr"/>
        <c:lblOffset val="100"/>
        <c:noMultiLvlLbl val="0"/>
      </c:catAx>
      <c:valAx>
        <c:axId val="2102784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2780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.xml"/><Relationship Id="rId3" Type="http://schemas.openxmlformats.org/officeDocument/2006/relationships/chart" Target="../charts/chart6.xml"/><Relationship Id="rId7" Type="http://schemas.openxmlformats.org/officeDocument/2006/relationships/chart" Target="../charts/chart10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5" Type="http://schemas.openxmlformats.org/officeDocument/2006/relationships/chart" Target="../charts/chart8.xml"/><Relationship Id="rId4" Type="http://schemas.openxmlformats.org/officeDocument/2006/relationships/chart" Target="../charts/chart7.xml"/><Relationship Id="rId9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21</xdr:row>
      <xdr:rowOff>161924</xdr:rowOff>
    </xdr:from>
    <xdr:to>
      <xdr:col>18</xdr:col>
      <xdr:colOff>0</xdr:colOff>
      <xdr:row>29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8601075" y="4210049"/>
          <a:ext cx="2438400" cy="11334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ZA" sz="1100"/>
            <a:t>Note: the changes in shares are</a:t>
          </a:r>
          <a:r>
            <a:rPr lang="en-ZA" sz="1100" baseline="0"/>
            <a:t> percentage point changes.</a:t>
          </a:r>
        </a:p>
        <a:p>
          <a:endParaRPr lang="en-ZA" sz="1100" baseline="0"/>
        </a:p>
        <a:p>
          <a:r>
            <a:rPr lang="en-ZA" sz="1100" baseline="0"/>
            <a:t>i.e. if the initial share is 22.20 and the change is (0.06) the final share is 22.14 = 22.20 - 0.06</a:t>
          </a:r>
          <a:endParaRPr lang="en-ZA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22412</xdr:colOff>
      <xdr:row>19</xdr:row>
      <xdr:rowOff>141193</xdr:rowOff>
    </xdr:from>
    <xdr:to>
      <xdr:col>38</xdr:col>
      <xdr:colOff>425823</xdr:colOff>
      <xdr:row>36</xdr:row>
      <xdr:rowOff>122144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C593EF0C-DF8B-3A30-706D-C327BDADB3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28016</xdr:colOff>
      <xdr:row>19</xdr:row>
      <xdr:rowOff>141193</xdr:rowOff>
    </xdr:from>
    <xdr:to>
      <xdr:col>26</xdr:col>
      <xdr:colOff>11206</xdr:colOff>
      <xdr:row>36</xdr:row>
      <xdr:rowOff>122144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7D908AA9-1FC1-0046-4CC2-FB3BFC85D82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465045</xdr:colOff>
      <xdr:row>19</xdr:row>
      <xdr:rowOff>107576</xdr:rowOff>
    </xdr:from>
    <xdr:to>
      <xdr:col>12</xdr:col>
      <xdr:colOff>431427</xdr:colOff>
      <xdr:row>36</xdr:row>
      <xdr:rowOff>88527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CD4A7177-FCEC-6F98-AC0D-DEA287D61C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8</xdr:col>
      <xdr:colOff>0</xdr:colOff>
      <xdr:row>18</xdr:row>
      <xdr:rowOff>0</xdr:rowOff>
    </xdr:to>
    <xdr:graphicFrame macro="">
      <xdr:nvGraphicFramePr>
        <xdr:cNvPr id="2" name="Chart 6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17</xdr:row>
      <xdr:rowOff>156881</xdr:rowOff>
    </xdr:from>
    <xdr:to>
      <xdr:col>8</xdr:col>
      <xdr:colOff>0</xdr:colOff>
      <xdr:row>33</xdr:row>
      <xdr:rowOff>156882</xdr:rowOff>
    </xdr:to>
    <xdr:graphicFrame macro="">
      <xdr:nvGraphicFramePr>
        <xdr:cNvPr id="19" name="Chart 6">
          <a:extLst>
            <a:ext uri="{FF2B5EF4-FFF2-40B4-BE49-F238E27FC236}">
              <a16:creationId xmlns:a16="http://schemas.microsoft.com/office/drawing/2014/main" id="{DAEEF968-4DFD-4F71-A2CB-99E1AAA277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33</xdr:row>
      <xdr:rowOff>156882</xdr:rowOff>
    </xdr:from>
    <xdr:to>
      <xdr:col>8</xdr:col>
      <xdr:colOff>0</xdr:colOff>
      <xdr:row>50</xdr:row>
      <xdr:rowOff>0</xdr:rowOff>
    </xdr:to>
    <xdr:graphicFrame macro="">
      <xdr:nvGraphicFramePr>
        <xdr:cNvPr id="20" name="Chart 6">
          <a:extLst>
            <a:ext uri="{FF2B5EF4-FFF2-40B4-BE49-F238E27FC236}">
              <a16:creationId xmlns:a16="http://schemas.microsoft.com/office/drawing/2014/main" id="{FCD3F1AD-8941-40A4-AE8F-3CEFBB9D4E7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1</xdr:colOff>
      <xdr:row>2</xdr:row>
      <xdr:rowOff>0</xdr:rowOff>
    </xdr:from>
    <xdr:to>
      <xdr:col>15</xdr:col>
      <xdr:colOff>0</xdr:colOff>
      <xdr:row>18</xdr:row>
      <xdr:rowOff>0</xdr:rowOff>
    </xdr:to>
    <xdr:graphicFrame macro="">
      <xdr:nvGraphicFramePr>
        <xdr:cNvPr id="21" name="Chart 6">
          <a:extLst>
            <a:ext uri="{FF2B5EF4-FFF2-40B4-BE49-F238E27FC236}">
              <a16:creationId xmlns:a16="http://schemas.microsoft.com/office/drawing/2014/main" id="{1B7391E0-1BEB-459A-8D23-19DC3136F7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1</xdr:colOff>
      <xdr:row>17</xdr:row>
      <xdr:rowOff>156881</xdr:rowOff>
    </xdr:from>
    <xdr:to>
      <xdr:col>15</xdr:col>
      <xdr:colOff>0</xdr:colOff>
      <xdr:row>33</xdr:row>
      <xdr:rowOff>156882</xdr:rowOff>
    </xdr:to>
    <xdr:graphicFrame macro="">
      <xdr:nvGraphicFramePr>
        <xdr:cNvPr id="22" name="Chart 6">
          <a:extLst>
            <a:ext uri="{FF2B5EF4-FFF2-40B4-BE49-F238E27FC236}">
              <a16:creationId xmlns:a16="http://schemas.microsoft.com/office/drawing/2014/main" id="{21AB86C8-5D81-429B-8E99-0C9F7F68C34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1</xdr:colOff>
      <xdr:row>33</xdr:row>
      <xdr:rowOff>156882</xdr:rowOff>
    </xdr:from>
    <xdr:to>
      <xdr:col>15</xdr:col>
      <xdr:colOff>0</xdr:colOff>
      <xdr:row>50</xdr:row>
      <xdr:rowOff>0</xdr:rowOff>
    </xdr:to>
    <xdr:graphicFrame macro="">
      <xdr:nvGraphicFramePr>
        <xdr:cNvPr id="23" name="Chart 6">
          <a:extLst>
            <a:ext uri="{FF2B5EF4-FFF2-40B4-BE49-F238E27FC236}">
              <a16:creationId xmlns:a16="http://schemas.microsoft.com/office/drawing/2014/main" id="{94259E63-8606-4C36-9BA1-575BBC0491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0</xdr:colOff>
      <xdr:row>2</xdr:row>
      <xdr:rowOff>1</xdr:rowOff>
    </xdr:from>
    <xdr:to>
      <xdr:col>22</xdr:col>
      <xdr:colOff>0</xdr:colOff>
      <xdr:row>18</xdr:row>
      <xdr:rowOff>1</xdr:rowOff>
    </xdr:to>
    <xdr:graphicFrame macro="">
      <xdr:nvGraphicFramePr>
        <xdr:cNvPr id="24" name="Chart 6">
          <a:extLst>
            <a:ext uri="{FF2B5EF4-FFF2-40B4-BE49-F238E27FC236}">
              <a16:creationId xmlns:a16="http://schemas.microsoft.com/office/drawing/2014/main" id="{E8FD5A8A-B3E6-4115-AD55-2DF4FF50774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0</xdr:colOff>
      <xdr:row>18</xdr:row>
      <xdr:rowOff>0</xdr:rowOff>
    </xdr:from>
    <xdr:to>
      <xdr:col>22</xdr:col>
      <xdr:colOff>0</xdr:colOff>
      <xdr:row>34</xdr:row>
      <xdr:rowOff>0</xdr:rowOff>
    </xdr:to>
    <xdr:graphicFrame macro="">
      <xdr:nvGraphicFramePr>
        <xdr:cNvPr id="25" name="Chart 6">
          <a:extLst>
            <a:ext uri="{FF2B5EF4-FFF2-40B4-BE49-F238E27FC236}">
              <a16:creationId xmlns:a16="http://schemas.microsoft.com/office/drawing/2014/main" id="{B3D6AD1B-7552-430B-8C13-4C550F1085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0</xdr:colOff>
      <xdr:row>34</xdr:row>
      <xdr:rowOff>0</xdr:rowOff>
    </xdr:from>
    <xdr:to>
      <xdr:col>22</xdr:col>
      <xdr:colOff>0</xdr:colOff>
      <xdr:row>50</xdr:row>
      <xdr:rowOff>1</xdr:rowOff>
    </xdr:to>
    <xdr:graphicFrame macro="">
      <xdr:nvGraphicFramePr>
        <xdr:cNvPr id="26" name="Chart 6">
          <a:extLst>
            <a:ext uri="{FF2B5EF4-FFF2-40B4-BE49-F238E27FC236}">
              <a16:creationId xmlns:a16="http://schemas.microsoft.com/office/drawing/2014/main" id="{C693593C-840D-4843-B819-8C556718F1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Testing\Module%202B.4%20VNmod%20v1%20Aug25%20Full%20SAM%20Final+Basedata%20Fixed\OLC_model\Workbooks\OLC_2sim.xlsx" TargetMode="External"/><Relationship Id="rId1" Type="http://schemas.openxmlformats.org/officeDocument/2006/relationships/externalLinkPath" Target="OLC_2s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tent"/>
      <sheetName val="Cover"/>
      <sheetName val="Main"/>
      <sheetName val="Index"/>
      <sheetName val="Sim1"/>
      <sheetName val="Sim2"/>
      <sheetName val="Sim3"/>
      <sheetName val="Sim4"/>
      <sheetName val="Sim5"/>
      <sheetName val="Sim6"/>
      <sheetName val="Sim7"/>
      <sheetName val="Sim8"/>
      <sheetName val="Sim9"/>
      <sheetName val="RepIndex2"/>
      <sheetName val="Supply"/>
    </sheetNames>
    <sheetDataSet>
      <sheetData sheetId="0"/>
      <sheetData sheetId="1"/>
      <sheetData sheetId="2">
        <row r="7">
          <cell r="C7" t="str">
            <v>active</v>
          </cell>
        </row>
        <row r="8">
          <cell r="B8" t="str">
            <v>base</v>
          </cell>
          <cell r="C8"/>
          <cell r="D8" t="str">
            <v>base</v>
          </cell>
        </row>
        <row r="9">
          <cell r="B9" t="str">
            <v>sim1</v>
          </cell>
          <cell r="C9">
            <v>1</v>
          </cell>
          <cell r="D9" t="str">
            <v>tm +10%</v>
          </cell>
        </row>
        <row r="10">
          <cell r="B10" t="str">
            <v>sim2</v>
          </cell>
          <cell r="C10">
            <v>1</v>
          </cell>
          <cell r="D10" t="str">
            <v>tq manf 10%</v>
          </cell>
        </row>
        <row r="11">
          <cell r="B11" t="str">
            <v>sim3</v>
          </cell>
          <cell r="C11">
            <v>1</v>
          </cell>
          <cell r="D11" t="str">
            <v>pwm cr_oil&amp;gas +10%</v>
          </cell>
        </row>
        <row r="12">
          <cell r="B12" t="str">
            <v>sim4</v>
          </cell>
          <cell r="C12"/>
          <cell r="D12"/>
        </row>
        <row r="13">
          <cell r="B13" t="str">
            <v>sim5</v>
          </cell>
          <cell r="C13"/>
          <cell r="D13"/>
        </row>
        <row r="14">
          <cell r="B14" t="str">
            <v>sim6</v>
          </cell>
          <cell r="C14"/>
          <cell r="D14"/>
        </row>
        <row r="15">
          <cell r="B15" t="str">
            <v>sim7</v>
          </cell>
          <cell r="C15"/>
          <cell r="D15"/>
        </row>
        <row r="16">
          <cell r="B16" t="str">
            <v>sim8</v>
          </cell>
          <cell r="C16"/>
          <cell r="D16"/>
        </row>
        <row r="17">
          <cell r="B17" t="str">
            <v>sim9</v>
          </cell>
          <cell r="C17"/>
          <cell r="D17"/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denva/Dropbox/Data/Vietnam%20SAM/VietNam%20eSAM%202024%20initiative/2019_SAM_VN/2019%20SUT/3.%20SUT%202019_E+V%20update%2028032025+DvSv10%20Generalised%20Margins%20Spread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irk van Seventer" refreshedDate="45797.865641898148" createdVersion="8" refreshedVersion="8" minRefreshableVersion="3" recordCount="2548" xr:uid="{809A227A-9B4F-4837-B594-465989073158}">
  <cacheSource type="consolidation">
    <consolidation>
      <pages count="1">
        <page count="1">
          <pageItem name="Item1"/>
        </page>
      </pages>
      <rangeSets count="1">
        <rangeSet i1="0" ref="AG4:AU186" sheet="Disaggregating EUse" r:id="rId2"/>
      </rangeSets>
    </consolidation>
  </cacheSource>
  <cacheFields count="4">
    <cacheField name="Row" numFmtId="0">
      <sharedItems count="181">
        <s v="a_001"/>
        <s v="a_002"/>
        <s v="a_003"/>
        <s v="a_004"/>
        <s v="a_005"/>
        <s v="a_006"/>
        <s v="a_007"/>
        <s v="a_008"/>
        <s v="a_009"/>
        <s v="a_010"/>
        <s v="a_011"/>
        <s v="a_012"/>
        <s v="a_013"/>
        <s v="a_014"/>
        <s v="a_015"/>
        <s v="a_022"/>
        <s v="a_016"/>
        <s v="a_017"/>
        <s v="a_018"/>
        <s v="a_019"/>
        <s v="a_021"/>
        <s v="a_020"/>
        <s v="a_026"/>
        <s v="a_040"/>
        <s v="a_171"/>
        <s v="a_172"/>
        <s v="a_173"/>
        <s v="a_174"/>
        <s v="a_175"/>
        <s v="a_176"/>
        <s v="a_177"/>
        <s v="a_178"/>
        <s v="a_023"/>
        <s v="a_024"/>
        <s v="a_025"/>
        <s v="a_027"/>
        <s v="a_028"/>
        <s v="a_029"/>
        <s v="a_030"/>
        <s v="a_031"/>
        <s v="a_032"/>
        <s v="a_033"/>
        <s v="a_034"/>
        <s v="a_035"/>
        <s v="a_036"/>
        <s v="a_037"/>
        <s v="a_038"/>
        <s v="a_039"/>
        <s v="a_041"/>
        <s v="a_042"/>
        <s v="a_043"/>
        <s v="a_044"/>
        <s v="a_045"/>
        <s v="a_046"/>
        <s v="a_048"/>
        <s v="a_050"/>
        <s v="a_051"/>
        <s v="a_052"/>
        <s v="a_054"/>
        <s v="a_055"/>
        <s v="a_056"/>
        <s v="a_057"/>
        <s v="a_058"/>
        <s v="a_047"/>
        <s v="a_049"/>
        <s v="a_053"/>
        <s v="a_059"/>
        <s v="a_060"/>
        <s v="a_061"/>
        <s v="a_062"/>
        <s v="a_063"/>
        <s v="a_064"/>
        <s v="a_065"/>
        <s v="a_066"/>
        <s v="a_067"/>
        <s v="a_068"/>
        <s v="a_069"/>
        <s v="a_070"/>
        <s v="a_071"/>
        <s v="a_072"/>
        <s v="a_073"/>
        <s v="a_074"/>
        <s v="a_075"/>
        <s v="a_076"/>
        <s v="a_077"/>
        <s v="a_078"/>
        <s v="a_079"/>
        <s v="a_081"/>
        <s v="a_080"/>
        <s v="a_082"/>
        <s v="a_083"/>
        <s v="a_084"/>
        <s v="a_085"/>
        <s v="a_086"/>
        <s v="a_087"/>
        <s v="a_088"/>
        <s v="a_089"/>
        <s v="a_090"/>
        <s v="a_091"/>
        <s v="a_092"/>
        <s v="a_093"/>
        <s v="a_094"/>
        <s v="a_095"/>
        <s v="a_096"/>
        <s v="a_097"/>
        <s v="a_098"/>
        <s v="a_099"/>
        <s v="a_100"/>
        <s v="a_101"/>
        <s v="a_102"/>
        <s v="a_103"/>
        <s v="a_104"/>
        <s v="a_105"/>
        <s v="a_106"/>
        <s v="a_107"/>
        <s v="a_108"/>
        <s v="a_109"/>
        <s v="a_110"/>
        <s v="a_111"/>
        <s v="a_112"/>
        <s v="a_113"/>
        <s v="a_114"/>
        <s v="a_115"/>
        <s v="a_116"/>
        <s v="a_117"/>
        <s v="a_118"/>
        <s v="a_119"/>
        <s v="a_120"/>
        <s v="a_121"/>
        <s v="a_122"/>
        <s v="a_123"/>
        <s v="a_124"/>
        <s v="a_125"/>
        <s v="a_126"/>
        <s v="a_127"/>
        <s v="a_128"/>
        <s v="a_129"/>
        <s v="a_131"/>
        <s v="a_130"/>
        <s v="a_132"/>
        <s v="a_138"/>
        <s v="a_133"/>
        <s v="a_134"/>
        <s v="a_135"/>
        <s v="a_136"/>
        <s v="a_137"/>
        <s v="a_139"/>
        <s v="a_140"/>
        <s v="a_141"/>
        <s v="a_142"/>
        <s v="a_143"/>
        <s v="a_144"/>
        <s v="a_145"/>
        <s v="a_146"/>
        <s v="a_147"/>
        <s v="a_148"/>
        <s v="a_149"/>
        <s v="a_150"/>
        <s v="a_151"/>
        <s v="a_152"/>
        <s v="a_153"/>
        <s v="a_154"/>
        <s v="a_155"/>
        <s v="a_156"/>
        <s v="a_157"/>
        <s v="a_158"/>
        <s v="a_159"/>
        <s v="a_160"/>
        <s v="a_161"/>
        <s v="a_162"/>
        <s v="a_163"/>
        <s v="a_164"/>
        <s v="a_165"/>
        <s v="a_166"/>
        <s v="a_167"/>
        <s v="a_168"/>
        <s v="a_169"/>
        <s v="a_170"/>
        <s v="HH"/>
        <s v="S=I"/>
        <s v="RoW"/>
      </sharedItems>
    </cacheField>
    <cacheField name="Column" numFmtId="0">
      <sharedItems count="14">
        <s v="Coal"/>
        <s v="NatGas"/>
        <s v="CrOil"/>
        <s v="LiqGas"/>
        <s v="Petrol"/>
        <s v="JetFue"/>
        <s v="Kerose"/>
        <s v="Diesel"/>
        <s v="FueOil"/>
        <s v="Lubric"/>
        <s v="Bitume"/>
        <s v="NSpOil"/>
        <s v="SoBioF"/>
        <s v="Electr"/>
      </sharedItems>
    </cacheField>
    <cacheField name="Value" numFmtId="0">
      <sharedItems containsSemiMixedTypes="0" containsString="0" containsNumber="1" minValue="0" maxValue="1386624.6172800004"/>
    </cacheField>
    <cacheField name="Page1" numFmtId="0">
      <sharedItems count="1">
        <s v="Item1"/>
      </sharedItems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48">
  <r>
    <x v="0"/>
    <x v="0"/>
    <n v="69.141527807464854"/>
    <x v="0"/>
  </r>
  <r>
    <x v="0"/>
    <x v="1"/>
    <n v="0"/>
    <x v="0"/>
  </r>
  <r>
    <x v="0"/>
    <x v="2"/>
    <n v="0"/>
    <x v="0"/>
  </r>
  <r>
    <x v="0"/>
    <x v="3"/>
    <n v="0"/>
    <x v="0"/>
  </r>
  <r>
    <x v="0"/>
    <x v="4"/>
    <n v="1921.7918446106485"/>
    <x v="0"/>
  </r>
  <r>
    <x v="0"/>
    <x v="5"/>
    <n v="0"/>
    <x v="0"/>
  </r>
  <r>
    <x v="0"/>
    <x v="6"/>
    <n v="0"/>
    <x v="0"/>
  </r>
  <r>
    <x v="0"/>
    <x v="7"/>
    <n v="395.52283409639733"/>
    <x v="0"/>
  </r>
  <r>
    <x v="0"/>
    <x v="8"/>
    <n v="0"/>
    <x v="0"/>
  </r>
  <r>
    <x v="0"/>
    <x v="9"/>
    <n v="7.1089221755416752"/>
    <x v="0"/>
  </r>
  <r>
    <x v="0"/>
    <x v="10"/>
    <n v="0"/>
    <x v="0"/>
  </r>
  <r>
    <x v="0"/>
    <x v="11"/>
    <n v="1.5057654337969608"/>
    <x v="0"/>
  </r>
  <r>
    <x v="0"/>
    <x v="12"/>
    <n v="2585.3502785953465"/>
    <x v="0"/>
  </r>
  <r>
    <x v="0"/>
    <x v="13"/>
    <n v="573.21895533088184"/>
    <x v="0"/>
  </r>
  <r>
    <x v="1"/>
    <x v="0"/>
    <n v="7.3523253871053988"/>
    <x v="0"/>
  </r>
  <r>
    <x v="1"/>
    <x v="1"/>
    <n v="0"/>
    <x v="0"/>
  </r>
  <r>
    <x v="1"/>
    <x v="2"/>
    <n v="0"/>
    <x v="0"/>
  </r>
  <r>
    <x v="1"/>
    <x v="3"/>
    <n v="0"/>
    <x v="0"/>
  </r>
  <r>
    <x v="1"/>
    <x v="4"/>
    <n v="204.35821156872785"/>
    <x v="0"/>
  </r>
  <r>
    <x v="1"/>
    <x v="5"/>
    <n v="0"/>
    <x v="0"/>
  </r>
  <r>
    <x v="1"/>
    <x v="6"/>
    <n v="0"/>
    <x v="0"/>
  </r>
  <r>
    <x v="1"/>
    <x v="7"/>
    <n v="42.058841719619274"/>
    <x v="0"/>
  </r>
  <r>
    <x v="1"/>
    <x v="8"/>
    <n v="0"/>
    <x v="0"/>
  </r>
  <r>
    <x v="1"/>
    <x v="9"/>
    <n v="0.75594379591578231"/>
    <x v="0"/>
  </r>
  <r>
    <x v="1"/>
    <x v="10"/>
    <n v="0"/>
    <x v="0"/>
  </r>
  <r>
    <x v="1"/>
    <x v="11"/>
    <n v="0.16011907426691119"/>
    <x v="0"/>
  </r>
  <r>
    <x v="1"/>
    <x v="12"/>
    <n v="274.9192430460634"/>
    <x v="0"/>
  </r>
  <r>
    <x v="1"/>
    <x v="13"/>
    <n v="60.954572617850964"/>
    <x v="0"/>
  </r>
  <r>
    <x v="2"/>
    <x v="0"/>
    <n v="7.7505832372886641"/>
    <x v="0"/>
  </r>
  <r>
    <x v="2"/>
    <x v="1"/>
    <n v="0"/>
    <x v="0"/>
  </r>
  <r>
    <x v="2"/>
    <x v="2"/>
    <n v="0"/>
    <x v="0"/>
  </r>
  <r>
    <x v="2"/>
    <x v="3"/>
    <n v="0"/>
    <x v="0"/>
  </r>
  <r>
    <x v="2"/>
    <x v="4"/>
    <n v="215.42780625089418"/>
    <x v="0"/>
  </r>
  <r>
    <x v="2"/>
    <x v="5"/>
    <n v="0"/>
    <x v="0"/>
  </r>
  <r>
    <x v="2"/>
    <x v="6"/>
    <n v="0"/>
    <x v="0"/>
  </r>
  <r>
    <x v="2"/>
    <x v="7"/>
    <n v="44.337068403360803"/>
    <x v="0"/>
  </r>
  <r>
    <x v="2"/>
    <x v="8"/>
    <n v="0"/>
    <x v="0"/>
  </r>
  <r>
    <x v="2"/>
    <x v="9"/>
    <n v="0.79689146011312595"/>
    <x v="0"/>
  </r>
  <r>
    <x v="2"/>
    <x v="10"/>
    <n v="0"/>
    <x v="0"/>
  </r>
  <r>
    <x v="2"/>
    <x v="11"/>
    <n v="0.1687923408775964"/>
    <x v="0"/>
  </r>
  <r>
    <x v="2"/>
    <x v="12"/>
    <n v="289.81095974042495"/>
    <x v="0"/>
  </r>
  <r>
    <x v="2"/>
    <x v="13"/>
    <n v="64.256335770526434"/>
    <x v="0"/>
  </r>
  <r>
    <x v="3"/>
    <x v="0"/>
    <n v="3.4384348869920918"/>
    <x v="0"/>
  </r>
  <r>
    <x v="3"/>
    <x v="1"/>
    <n v="0"/>
    <x v="0"/>
  </r>
  <r>
    <x v="3"/>
    <x v="2"/>
    <n v="0"/>
    <x v="0"/>
  </r>
  <r>
    <x v="3"/>
    <x v="3"/>
    <n v="0"/>
    <x v="0"/>
  </r>
  <r>
    <x v="3"/>
    <x v="4"/>
    <n v="95.57145081385822"/>
    <x v="0"/>
  </r>
  <r>
    <x v="3"/>
    <x v="5"/>
    <n v="0"/>
    <x v="0"/>
  </r>
  <r>
    <x v="3"/>
    <x v="6"/>
    <n v="0"/>
    <x v="0"/>
  </r>
  <r>
    <x v="3"/>
    <x v="7"/>
    <n v="19.669503328681255"/>
    <x v="0"/>
  </r>
  <r>
    <x v="3"/>
    <x v="8"/>
    <n v="0"/>
    <x v="0"/>
  </r>
  <r>
    <x v="3"/>
    <x v="9"/>
    <n v="0.35352944594110008"/>
    <x v="0"/>
  </r>
  <r>
    <x v="3"/>
    <x v="10"/>
    <n v="0"/>
    <x v="0"/>
  </r>
  <r>
    <x v="3"/>
    <x v="11"/>
    <n v="7.4882296694567196E-2"/>
    <x v="0"/>
  </r>
  <r>
    <x v="3"/>
    <x v="12"/>
    <n v="128.57046806618587"/>
    <x v="0"/>
  </r>
  <r>
    <x v="3"/>
    <x v="13"/>
    <n v="28.506400081053307"/>
    <x v="0"/>
  </r>
  <r>
    <x v="4"/>
    <x v="0"/>
    <n v="5.9192169497958664"/>
    <x v="0"/>
  </r>
  <r>
    <x v="4"/>
    <x v="1"/>
    <n v="0"/>
    <x v="0"/>
  </r>
  <r>
    <x v="4"/>
    <x v="2"/>
    <n v="0"/>
    <x v="0"/>
  </r>
  <r>
    <x v="4"/>
    <x v="3"/>
    <n v="0"/>
    <x v="0"/>
  </r>
  <r>
    <x v="4"/>
    <x v="4"/>
    <n v="164.5248987305522"/>
    <x v="0"/>
  </r>
  <r>
    <x v="4"/>
    <x v="5"/>
    <n v="0"/>
    <x v="0"/>
  </r>
  <r>
    <x v="4"/>
    <x v="6"/>
    <n v="0"/>
    <x v="0"/>
  </r>
  <r>
    <x v="4"/>
    <x v="7"/>
    <n v="33.860771346188386"/>
    <x v="0"/>
  </r>
  <r>
    <x v="4"/>
    <x v="8"/>
    <n v="0"/>
    <x v="0"/>
  </r>
  <r>
    <x v="4"/>
    <x v="9"/>
    <n v="0.60859593316222482"/>
    <x v="0"/>
  </r>
  <r>
    <x v="4"/>
    <x v="10"/>
    <n v="0"/>
    <x v="0"/>
  </r>
  <r>
    <x v="4"/>
    <x v="11"/>
    <n v="0.12890881299249235"/>
    <x v="0"/>
  </r>
  <r>
    <x v="4"/>
    <x v="12"/>
    <n v="221.33223947314667"/>
    <x v="0"/>
  </r>
  <r>
    <x v="4"/>
    <x v="13"/>
    <n v="49.073363923736004"/>
    <x v="0"/>
  </r>
  <r>
    <x v="5"/>
    <x v="0"/>
    <n v="34.927507980358975"/>
    <x v="0"/>
  </r>
  <r>
    <x v="5"/>
    <x v="1"/>
    <n v="0"/>
    <x v="0"/>
  </r>
  <r>
    <x v="5"/>
    <x v="2"/>
    <n v="0"/>
    <x v="0"/>
  </r>
  <r>
    <x v="5"/>
    <x v="3"/>
    <n v="0"/>
    <x v="0"/>
  </r>
  <r>
    <x v="5"/>
    <x v="4"/>
    <n v="970.81163980267502"/>
    <x v="0"/>
  </r>
  <r>
    <x v="5"/>
    <x v="5"/>
    <n v="0"/>
    <x v="0"/>
  </r>
  <r>
    <x v="5"/>
    <x v="6"/>
    <n v="0"/>
    <x v="0"/>
  </r>
  <r>
    <x v="5"/>
    <x v="7"/>
    <n v="199.80216495627712"/>
    <x v="0"/>
  </r>
  <r>
    <x v="5"/>
    <x v="8"/>
    <n v="0"/>
    <x v="0"/>
  </r>
  <r>
    <x v="5"/>
    <x v="9"/>
    <n v="3.5911404316867785"/>
    <x v="0"/>
  </r>
  <r>
    <x v="5"/>
    <x v="10"/>
    <n v="0"/>
    <x v="0"/>
  </r>
  <r>
    <x v="5"/>
    <x v="11"/>
    <n v="0.76065189580340586"/>
    <x v="0"/>
  </r>
  <r>
    <x v="5"/>
    <x v="12"/>
    <n v="1306.0145668044242"/>
    <x v="0"/>
  </r>
  <r>
    <x v="5"/>
    <x v="13"/>
    <n v="289.56707020655153"/>
    <x v="0"/>
  </r>
  <r>
    <x v="6"/>
    <x v="0"/>
    <n v="7.586146738780231"/>
    <x v="0"/>
  </r>
  <r>
    <x v="6"/>
    <x v="1"/>
    <n v="0"/>
    <x v="0"/>
  </r>
  <r>
    <x v="6"/>
    <x v="2"/>
    <n v="0"/>
    <x v="0"/>
  </r>
  <r>
    <x v="6"/>
    <x v="3"/>
    <n v="0"/>
    <x v="0"/>
  </r>
  <r>
    <x v="6"/>
    <x v="4"/>
    <n v="210.85728645171037"/>
    <x v="0"/>
  </r>
  <r>
    <x v="6"/>
    <x v="5"/>
    <n v="0"/>
    <x v="0"/>
  </r>
  <r>
    <x v="6"/>
    <x v="6"/>
    <n v="0"/>
    <x v="0"/>
  </r>
  <r>
    <x v="6"/>
    <x v="7"/>
    <n v="43.396412447651336"/>
    <x v="0"/>
  </r>
  <r>
    <x v="6"/>
    <x v="8"/>
    <n v="0"/>
    <x v="0"/>
  </r>
  <r>
    <x v="6"/>
    <x v="9"/>
    <n v="0.77998459808991194"/>
    <x v="0"/>
  </r>
  <r>
    <x v="6"/>
    <x v="10"/>
    <n v="0"/>
    <x v="0"/>
  </r>
  <r>
    <x v="6"/>
    <x v="11"/>
    <n v="0.16521123986116976"/>
    <x v="0"/>
  </r>
  <r>
    <x v="6"/>
    <x v="12"/>
    <n v="283.66232576152521"/>
    <x v="0"/>
  </r>
  <r>
    <x v="6"/>
    <x v="13"/>
    <n v="62.89307231826735"/>
    <x v="0"/>
  </r>
  <r>
    <x v="7"/>
    <x v="0"/>
    <n v="7.3010734708200902"/>
    <x v="0"/>
  </r>
  <r>
    <x v="7"/>
    <x v="1"/>
    <n v="0"/>
    <x v="0"/>
  </r>
  <r>
    <x v="7"/>
    <x v="2"/>
    <n v="0"/>
    <x v="0"/>
  </r>
  <r>
    <x v="7"/>
    <x v="3"/>
    <n v="0"/>
    <x v="0"/>
  </r>
  <r>
    <x v="7"/>
    <x v="4"/>
    <n v="202.9336622730853"/>
    <x v="0"/>
  </r>
  <r>
    <x v="7"/>
    <x v="5"/>
    <n v="0"/>
    <x v="0"/>
  </r>
  <r>
    <x v="7"/>
    <x v="6"/>
    <n v="0"/>
    <x v="0"/>
  </r>
  <r>
    <x v="7"/>
    <x v="7"/>
    <n v="41.76565607815521"/>
    <x v="0"/>
  </r>
  <r>
    <x v="7"/>
    <x v="8"/>
    <n v="0"/>
    <x v="0"/>
  </r>
  <r>
    <x v="7"/>
    <x v="9"/>
    <n v="0.7506742293358506"/>
    <x v="0"/>
  </r>
  <r>
    <x v="7"/>
    <x v="10"/>
    <n v="0"/>
    <x v="0"/>
  </r>
  <r>
    <x v="7"/>
    <x v="11"/>
    <n v="0.15900290911399217"/>
    <x v="0"/>
  </r>
  <r>
    <x v="7"/>
    <x v="12"/>
    <n v="273.00282377896616"/>
    <x v="0"/>
  </r>
  <r>
    <x v="7"/>
    <x v="13"/>
    <n v="60.529667776384642"/>
    <x v="0"/>
  </r>
  <r>
    <x v="8"/>
    <x v="0"/>
    <n v="43.551572066155678"/>
    <x v="0"/>
  </r>
  <r>
    <x v="8"/>
    <x v="1"/>
    <n v="0"/>
    <x v="0"/>
  </r>
  <r>
    <x v="8"/>
    <x v="2"/>
    <n v="0"/>
    <x v="0"/>
  </r>
  <r>
    <x v="8"/>
    <x v="3"/>
    <n v="0"/>
    <x v="0"/>
  </r>
  <r>
    <x v="8"/>
    <x v="4"/>
    <n v="1210.5178851381206"/>
    <x v="0"/>
  </r>
  <r>
    <x v="8"/>
    <x v="5"/>
    <n v="0"/>
    <x v="0"/>
  </r>
  <r>
    <x v="8"/>
    <x v="6"/>
    <n v="0"/>
    <x v="0"/>
  </r>
  <r>
    <x v="8"/>
    <x v="7"/>
    <n v="249.13596443698515"/>
    <x v="0"/>
  </r>
  <r>
    <x v="8"/>
    <x v="8"/>
    <n v="0"/>
    <x v="0"/>
  </r>
  <r>
    <x v="8"/>
    <x v="9"/>
    <n v="4.4778405432830057"/>
    <x v="0"/>
  </r>
  <r>
    <x v="8"/>
    <x v="10"/>
    <n v="0"/>
    <x v="0"/>
  </r>
  <r>
    <x v="8"/>
    <x v="11"/>
    <n v="0.94846691828025165"/>
    <x v="0"/>
  </r>
  <r>
    <x v="8"/>
    <x v="12"/>
    <n v="1628.4868521858796"/>
    <x v="0"/>
  </r>
  <r>
    <x v="8"/>
    <x v="13"/>
    <n v="361.06501308876312"/>
    <x v="0"/>
  </r>
  <r>
    <x v="9"/>
    <x v="0"/>
    <n v="1.1564943437948221"/>
    <x v="0"/>
  </r>
  <r>
    <x v="9"/>
    <x v="1"/>
    <n v="0"/>
    <x v="0"/>
  </r>
  <r>
    <x v="9"/>
    <x v="2"/>
    <n v="0"/>
    <x v="0"/>
  </r>
  <r>
    <x v="9"/>
    <x v="3"/>
    <n v="0"/>
    <x v="0"/>
  </r>
  <r>
    <x v="9"/>
    <x v="4"/>
    <n v="32.144811789988765"/>
    <x v="0"/>
  </r>
  <r>
    <x v="9"/>
    <x v="5"/>
    <n v="0"/>
    <x v="0"/>
  </r>
  <r>
    <x v="9"/>
    <x v="6"/>
    <n v="0"/>
    <x v="0"/>
  </r>
  <r>
    <x v="9"/>
    <x v="7"/>
    <n v="6.6157045552701259"/>
    <x v="0"/>
  </r>
  <r>
    <x v="9"/>
    <x v="8"/>
    <n v="0"/>
    <x v="0"/>
  </r>
  <r>
    <x v="9"/>
    <x v="9"/>
    <n v="0.11890724065839783"/>
    <x v="0"/>
  </r>
  <r>
    <x v="9"/>
    <x v="10"/>
    <n v="0"/>
    <x v="0"/>
  </r>
  <r>
    <x v="9"/>
    <x v="11"/>
    <n v="2.518615458017014E-2"/>
    <x v="0"/>
  </r>
  <r>
    <x v="9"/>
    <x v="12"/>
    <n v="43.243808297812549"/>
    <x v="0"/>
  </r>
  <r>
    <x v="9"/>
    <x v="13"/>
    <n v="9.587935074882294"/>
    <x v="0"/>
  </r>
  <r>
    <x v="10"/>
    <x v="0"/>
    <n v="2.1813721413944336"/>
    <x v="0"/>
  </r>
  <r>
    <x v="10"/>
    <x v="1"/>
    <n v="0"/>
    <x v="0"/>
  </r>
  <r>
    <x v="10"/>
    <x v="2"/>
    <n v="0"/>
    <x v="0"/>
  </r>
  <r>
    <x v="10"/>
    <x v="3"/>
    <n v="0"/>
    <x v="0"/>
  </r>
  <r>
    <x v="10"/>
    <x v="4"/>
    <n v="60.631335816968807"/>
    <x v="0"/>
  </r>
  <r>
    <x v="10"/>
    <x v="5"/>
    <n v="0"/>
    <x v="0"/>
  </r>
  <r>
    <x v="10"/>
    <x v="6"/>
    <n v="0"/>
    <x v="0"/>
  </r>
  <r>
    <x v="10"/>
    <x v="7"/>
    <n v="12.478499086479593"/>
    <x v="0"/>
  </r>
  <r>
    <x v="10"/>
    <x v="8"/>
    <n v="0"/>
    <x v="0"/>
  </r>
  <r>
    <x v="10"/>
    <x v="9"/>
    <n v="0.22428206724401434"/>
    <x v="0"/>
  </r>
  <r>
    <x v="10"/>
    <x v="10"/>
    <n v="0"/>
    <x v="0"/>
  </r>
  <r>
    <x v="10"/>
    <x v="11"/>
    <n v="4.7505961654563986E-2"/>
    <x v="0"/>
  </r>
  <r>
    <x v="10"/>
    <x v="12"/>
    <n v="81.566191148951546"/>
    <x v="0"/>
  </r>
  <r>
    <x v="10"/>
    <x v="13"/>
    <n v="18.084701043343252"/>
    <x v="0"/>
  </r>
  <r>
    <x v="11"/>
    <x v="0"/>
    <n v="9.0192634015503899"/>
    <x v="0"/>
  </r>
  <r>
    <x v="11"/>
    <x v="1"/>
    <n v="0"/>
    <x v="0"/>
  </r>
  <r>
    <x v="11"/>
    <x v="2"/>
    <n v="0"/>
    <x v="0"/>
  </r>
  <r>
    <x v="11"/>
    <x v="3"/>
    <n v="0"/>
    <x v="0"/>
  </r>
  <r>
    <x v="11"/>
    <x v="4"/>
    <n v="250.69082791693049"/>
    <x v="0"/>
  </r>
  <r>
    <x v="11"/>
    <x v="5"/>
    <n v="0"/>
    <x v="0"/>
  </r>
  <r>
    <x v="11"/>
    <x v="6"/>
    <n v="0"/>
    <x v="0"/>
  </r>
  <r>
    <x v="11"/>
    <x v="7"/>
    <n v="51.594529874677967"/>
    <x v="0"/>
  </r>
  <r>
    <x v="11"/>
    <x v="8"/>
    <n v="0"/>
    <x v="0"/>
  </r>
  <r>
    <x v="11"/>
    <x v="9"/>
    <n v="0.92733330656038238"/>
    <x v="0"/>
  </r>
  <r>
    <x v="11"/>
    <x v="10"/>
    <n v="0"/>
    <x v="0"/>
  </r>
  <r>
    <x v="11"/>
    <x v="11"/>
    <n v="0.19642168026981777"/>
    <x v="0"/>
  </r>
  <r>
    <x v="11"/>
    <x v="12"/>
    <n v="337.24963690208762"/>
    <x v="0"/>
  </r>
  <r>
    <x v="11"/>
    <x v="13"/>
    <n v="74.774349205696765"/>
    <x v="0"/>
  </r>
  <r>
    <x v="12"/>
    <x v="0"/>
    <n v="14.759310243857216"/>
    <x v="0"/>
  </r>
  <r>
    <x v="12"/>
    <x v="1"/>
    <n v="0"/>
    <x v="0"/>
  </r>
  <r>
    <x v="12"/>
    <x v="2"/>
    <n v="0"/>
    <x v="0"/>
  </r>
  <r>
    <x v="12"/>
    <x v="3"/>
    <n v="0"/>
    <x v="0"/>
  </r>
  <r>
    <x v="12"/>
    <x v="4"/>
    <n v="410.23568553052496"/>
    <x v="0"/>
  </r>
  <r>
    <x v="12"/>
    <x v="5"/>
    <n v="0"/>
    <x v="0"/>
  </r>
  <r>
    <x v="12"/>
    <x v="6"/>
    <n v="0"/>
    <x v="0"/>
  </r>
  <r>
    <x v="12"/>
    <x v="7"/>
    <n v="84.430361926832262"/>
    <x v="0"/>
  </r>
  <r>
    <x v="12"/>
    <x v="8"/>
    <n v="0"/>
    <x v="0"/>
  </r>
  <r>
    <x v="12"/>
    <x v="9"/>
    <n v="1.5175075127126132"/>
    <x v="0"/>
  </r>
  <r>
    <x v="12"/>
    <x v="10"/>
    <n v="0"/>
    <x v="0"/>
  </r>
  <r>
    <x v="12"/>
    <x v="11"/>
    <n v="0.32142852344501088"/>
    <x v="0"/>
  </r>
  <r>
    <x v="12"/>
    <x v="12"/>
    <n v="551.88232110068714"/>
    <x v="0"/>
  </r>
  <r>
    <x v="12"/>
    <x v="13"/>
    <n v="122.36230045345918"/>
    <x v="0"/>
  </r>
  <r>
    <x v="13"/>
    <x v="0"/>
    <n v="1.5891670521957251"/>
    <x v="0"/>
  </r>
  <r>
    <x v="13"/>
    <x v="1"/>
    <n v="0"/>
    <x v="0"/>
  </r>
  <r>
    <x v="13"/>
    <x v="2"/>
    <n v="0"/>
    <x v="0"/>
  </r>
  <r>
    <x v="13"/>
    <x v="3"/>
    <n v="0"/>
    <x v="0"/>
  </r>
  <r>
    <x v="13"/>
    <x v="4"/>
    <n v="44.170968988972199"/>
    <x v="0"/>
  </r>
  <r>
    <x v="13"/>
    <x v="5"/>
    <n v="0"/>
    <x v="0"/>
  </r>
  <r>
    <x v="13"/>
    <x v="6"/>
    <n v="0"/>
    <x v="0"/>
  </r>
  <r>
    <x v="13"/>
    <x v="7"/>
    <n v="9.0908008004591565"/>
    <x v="0"/>
  </r>
  <r>
    <x v="13"/>
    <x v="8"/>
    <n v="0"/>
    <x v="0"/>
  </r>
  <r>
    <x v="13"/>
    <x v="9"/>
    <n v="0.1633933361937466"/>
    <x v="0"/>
  </r>
  <r>
    <x v="13"/>
    <x v="10"/>
    <n v="0"/>
    <x v="0"/>
  </r>
  <r>
    <x v="13"/>
    <x v="11"/>
    <n v="3.4608908590923311E-2"/>
    <x v="0"/>
  </r>
  <r>
    <x v="13"/>
    <x v="12"/>
    <n v="59.42237048289789"/>
    <x v="0"/>
  </r>
  <r>
    <x v="13"/>
    <x v="13"/>
    <n v="13.175015166609334"/>
    <x v="0"/>
  </r>
  <r>
    <x v="14"/>
    <x v="0"/>
    <n v="3.428616650242434"/>
    <x v="0"/>
  </r>
  <r>
    <x v="14"/>
    <x v="1"/>
    <n v="0"/>
    <x v="0"/>
  </r>
  <r>
    <x v="14"/>
    <x v="2"/>
    <n v="0"/>
    <x v="0"/>
  </r>
  <r>
    <x v="14"/>
    <x v="3"/>
    <n v="0"/>
    <x v="0"/>
  </r>
  <r>
    <x v="14"/>
    <x v="4"/>
    <n v="95.298552486148552"/>
    <x v="0"/>
  </r>
  <r>
    <x v="14"/>
    <x v="5"/>
    <n v="0"/>
    <x v="0"/>
  </r>
  <r>
    <x v="14"/>
    <x v="6"/>
    <n v="0"/>
    <x v="0"/>
  </r>
  <r>
    <x v="14"/>
    <x v="7"/>
    <n v="19.61333828651054"/>
    <x v="0"/>
  </r>
  <r>
    <x v="14"/>
    <x v="8"/>
    <n v="0"/>
    <x v="0"/>
  </r>
  <r>
    <x v="14"/>
    <x v="9"/>
    <n v="0.35251996461825863"/>
    <x v="0"/>
  </r>
  <r>
    <x v="14"/>
    <x v="10"/>
    <n v="0"/>
    <x v="0"/>
  </r>
  <r>
    <x v="14"/>
    <x v="11"/>
    <n v="7.4668474958379388E-2"/>
    <x v="0"/>
  </r>
  <r>
    <x v="14"/>
    <x v="12"/>
    <n v="128.20334309916566"/>
    <x v="0"/>
  </r>
  <r>
    <x v="14"/>
    <x v="13"/>
    <n v="28.42500183037389"/>
    <x v="0"/>
  </r>
  <r>
    <x v="15"/>
    <x v="0"/>
    <n v="1.6760246453458836"/>
    <x v="0"/>
  </r>
  <r>
    <x v="15"/>
    <x v="1"/>
    <n v="0"/>
    <x v="0"/>
  </r>
  <r>
    <x v="15"/>
    <x v="2"/>
    <n v="0"/>
    <x v="0"/>
  </r>
  <r>
    <x v="15"/>
    <x v="3"/>
    <n v="0"/>
    <x v="0"/>
  </r>
  <r>
    <x v="15"/>
    <x v="4"/>
    <n v="46.585179658763941"/>
    <x v="0"/>
  </r>
  <r>
    <x v="15"/>
    <x v="5"/>
    <n v="0"/>
    <x v="0"/>
  </r>
  <r>
    <x v="15"/>
    <x v="6"/>
    <n v="0"/>
    <x v="0"/>
  </r>
  <r>
    <x v="15"/>
    <x v="7"/>
    <n v="9.5876680594703672"/>
    <x v="0"/>
  </r>
  <r>
    <x v="15"/>
    <x v="8"/>
    <n v="0"/>
    <x v="0"/>
  </r>
  <r>
    <x v="15"/>
    <x v="9"/>
    <n v="0.17232377047310996"/>
    <x v="0"/>
  </r>
  <r>
    <x v="15"/>
    <x v="10"/>
    <n v="0"/>
    <x v="0"/>
  </r>
  <r>
    <x v="15"/>
    <x v="11"/>
    <n v="3.6500494813786442E-2"/>
    <x v="0"/>
  </r>
  <r>
    <x v="15"/>
    <x v="12"/>
    <n v="62.670162508468941"/>
    <x v="0"/>
  </r>
  <r>
    <x v="15"/>
    <x v="13"/>
    <n v="13.895109448395125"/>
    <x v="0"/>
  </r>
  <r>
    <x v="16"/>
    <x v="0"/>
    <n v="7.6494854242372288"/>
    <x v="0"/>
  </r>
  <r>
    <x v="16"/>
    <x v="1"/>
    <n v="0"/>
    <x v="0"/>
  </r>
  <r>
    <x v="16"/>
    <x v="2"/>
    <n v="0"/>
    <x v="0"/>
  </r>
  <r>
    <x v="16"/>
    <x v="3"/>
    <n v="0"/>
    <x v="0"/>
  </r>
  <r>
    <x v="16"/>
    <x v="4"/>
    <n v="684.15750063137148"/>
    <x v="0"/>
  </r>
  <r>
    <x v="16"/>
    <x v="5"/>
    <n v="0"/>
    <x v="0"/>
  </r>
  <r>
    <x v="16"/>
    <x v="6"/>
    <n v="0"/>
    <x v="0"/>
  </r>
  <r>
    <x v="16"/>
    <x v="7"/>
    <n v="17.291773004492725"/>
    <x v="0"/>
  </r>
  <r>
    <x v="16"/>
    <x v="8"/>
    <n v="0"/>
    <x v="0"/>
  </r>
  <r>
    <x v="16"/>
    <x v="9"/>
    <n v="7.0825176151261049E-2"/>
    <x v="0"/>
  </r>
  <r>
    <x v="16"/>
    <x v="10"/>
    <n v="0"/>
    <x v="0"/>
  </r>
  <r>
    <x v="16"/>
    <x v="11"/>
    <n v="0"/>
    <x v="0"/>
  </r>
  <r>
    <x v="16"/>
    <x v="12"/>
    <n v="12.630912917405185"/>
    <x v="0"/>
  </r>
  <r>
    <x v="16"/>
    <x v="13"/>
    <n v="389.14838111445869"/>
    <x v="0"/>
  </r>
  <r>
    <x v="17"/>
    <x v="0"/>
    <n v="31.642417890571881"/>
    <x v="0"/>
  </r>
  <r>
    <x v="17"/>
    <x v="1"/>
    <n v="0"/>
    <x v="0"/>
  </r>
  <r>
    <x v="17"/>
    <x v="2"/>
    <n v="0"/>
    <x v="0"/>
  </r>
  <r>
    <x v="17"/>
    <x v="3"/>
    <n v="0"/>
    <x v="0"/>
  </r>
  <r>
    <x v="17"/>
    <x v="4"/>
    <n v="2830.0462498241477"/>
    <x v="0"/>
  </r>
  <r>
    <x v="17"/>
    <x v="5"/>
    <n v="0"/>
    <x v="0"/>
  </r>
  <r>
    <x v="17"/>
    <x v="6"/>
    <n v="0"/>
    <x v="0"/>
  </r>
  <r>
    <x v="17"/>
    <x v="7"/>
    <n v="71.528145637538501"/>
    <x v="0"/>
  </r>
  <r>
    <x v="17"/>
    <x v="8"/>
    <n v="0"/>
    <x v="0"/>
  </r>
  <r>
    <x v="17"/>
    <x v="9"/>
    <n v="0.29297131724060216"/>
    <x v="0"/>
  </r>
  <r>
    <x v="17"/>
    <x v="10"/>
    <n v="0"/>
    <x v="0"/>
  </r>
  <r>
    <x v="17"/>
    <x v="11"/>
    <n v="0"/>
    <x v="0"/>
  </r>
  <r>
    <x v="17"/>
    <x v="12"/>
    <n v="52.248302036840705"/>
    <x v="0"/>
  </r>
  <r>
    <x v="17"/>
    <x v="13"/>
    <n v="1609.7286305883883"/>
    <x v="0"/>
  </r>
  <r>
    <x v="18"/>
    <x v="0"/>
    <n v="27.099070258968418"/>
    <x v="0"/>
  </r>
  <r>
    <x v="18"/>
    <x v="1"/>
    <n v="0"/>
    <x v="0"/>
  </r>
  <r>
    <x v="18"/>
    <x v="2"/>
    <n v="0"/>
    <x v="0"/>
  </r>
  <r>
    <x v="18"/>
    <x v="3"/>
    <n v="0"/>
    <x v="0"/>
  </r>
  <r>
    <x v="18"/>
    <x v="4"/>
    <n v="2423.6966474981537"/>
    <x v="0"/>
  </r>
  <r>
    <x v="18"/>
    <x v="5"/>
    <n v="0"/>
    <x v="0"/>
  </r>
  <r>
    <x v="18"/>
    <x v="6"/>
    <n v="0"/>
    <x v="0"/>
  </r>
  <r>
    <x v="18"/>
    <x v="7"/>
    <n v="61.257842268208179"/>
    <x v="0"/>
  </r>
  <r>
    <x v="18"/>
    <x v="8"/>
    <n v="0"/>
    <x v="0"/>
  </r>
  <r>
    <x v="18"/>
    <x v="9"/>
    <n v="0.25090529861598115"/>
    <x v="0"/>
  </r>
  <r>
    <x v="18"/>
    <x v="10"/>
    <n v="0"/>
    <x v="0"/>
  </r>
  <r>
    <x v="18"/>
    <x v="11"/>
    <n v="0"/>
    <x v="0"/>
  </r>
  <r>
    <x v="18"/>
    <x v="12"/>
    <n v="44.746277376926443"/>
    <x v="0"/>
  </r>
  <r>
    <x v="18"/>
    <x v="13"/>
    <n v="1378.5972174770288"/>
    <x v="0"/>
  </r>
  <r>
    <x v="19"/>
    <x v="0"/>
    <n v="3.4517616582638242"/>
    <x v="0"/>
  </r>
  <r>
    <x v="19"/>
    <x v="1"/>
    <n v="0"/>
    <x v="0"/>
  </r>
  <r>
    <x v="19"/>
    <x v="2"/>
    <n v="0"/>
    <x v="0"/>
  </r>
  <r>
    <x v="19"/>
    <x v="3"/>
    <n v="0"/>
    <x v="0"/>
  </r>
  <r>
    <x v="19"/>
    <x v="4"/>
    <n v="308.71993316183858"/>
    <x v="0"/>
  </r>
  <r>
    <x v="19"/>
    <x v="5"/>
    <n v="0"/>
    <x v="0"/>
  </r>
  <r>
    <x v="19"/>
    <x v="6"/>
    <n v="0"/>
    <x v="0"/>
  </r>
  <r>
    <x v="19"/>
    <x v="7"/>
    <n v="7.8027574078633064"/>
    <x v="0"/>
  </r>
  <r>
    <x v="19"/>
    <x v="8"/>
    <n v="0"/>
    <x v="0"/>
  </r>
  <r>
    <x v="19"/>
    <x v="9"/>
    <n v="3.1959225218483482E-2"/>
    <x v="0"/>
  </r>
  <r>
    <x v="19"/>
    <x v="10"/>
    <n v="0"/>
    <x v="0"/>
  </r>
  <r>
    <x v="19"/>
    <x v="11"/>
    <n v="0"/>
    <x v="0"/>
  </r>
  <r>
    <x v="19"/>
    <x v="12"/>
    <n v="5.6995861158224193"/>
    <x v="0"/>
  </r>
  <r>
    <x v="19"/>
    <x v="13"/>
    <n v="175.59971511943482"/>
    <x v="0"/>
  </r>
  <r>
    <x v="20"/>
    <x v="0"/>
    <n v="6.2321688195435106E-2"/>
    <x v="0"/>
  </r>
  <r>
    <x v="20"/>
    <x v="1"/>
    <n v="0"/>
    <x v="0"/>
  </r>
  <r>
    <x v="20"/>
    <x v="2"/>
    <n v="0"/>
    <x v="0"/>
  </r>
  <r>
    <x v="20"/>
    <x v="3"/>
    <n v="0"/>
    <x v="0"/>
  </r>
  <r>
    <x v="20"/>
    <x v="4"/>
    <n v="5.5739501504008908"/>
    <x v="0"/>
  </r>
  <r>
    <x v="20"/>
    <x v="5"/>
    <n v="0"/>
    <x v="0"/>
  </r>
  <r>
    <x v="20"/>
    <x v="6"/>
    <n v="0"/>
    <x v="0"/>
  </r>
  <r>
    <x v="20"/>
    <x v="7"/>
    <n v="0.14087908215599954"/>
    <x v="0"/>
  </r>
  <r>
    <x v="20"/>
    <x v="8"/>
    <n v="0"/>
    <x v="0"/>
  </r>
  <r>
    <x v="20"/>
    <x v="9"/>
    <n v="5.7702502844180468E-4"/>
    <x v="0"/>
  </r>
  <r>
    <x v="20"/>
    <x v="10"/>
    <n v="0"/>
    <x v="0"/>
  </r>
  <r>
    <x v="20"/>
    <x v="11"/>
    <n v="0"/>
    <x v="0"/>
  </r>
  <r>
    <x v="20"/>
    <x v="12"/>
    <n v="0.10290624438188448"/>
    <x v="0"/>
  </r>
  <r>
    <x v="20"/>
    <x v="13"/>
    <n v="3.1704595439492551"/>
    <x v="0"/>
  </r>
  <r>
    <x v="21"/>
    <x v="0"/>
    <n v="85.350410712198908"/>
    <x v="0"/>
  </r>
  <r>
    <x v="21"/>
    <x v="1"/>
    <n v="0"/>
    <x v="0"/>
  </r>
  <r>
    <x v="21"/>
    <x v="2"/>
    <n v="0"/>
    <x v="0"/>
  </r>
  <r>
    <x v="21"/>
    <x v="3"/>
    <n v="10.763679139944236"/>
    <x v="0"/>
  </r>
  <r>
    <x v="21"/>
    <x v="4"/>
    <n v="973.92509658604331"/>
    <x v="0"/>
  </r>
  <r>
    <x v="21"/>
    <x v="5"/>
    <n v="0"/>
    <x v="0"/>
  </r>
  <r>
    <x v="21"/>
    <x v="6"/>
    <n v="6.225037724494964"/>
    <x v="0"/>
  </r>
  <r>
    <x v="21"/>
    <x v="7"/>
    <n v="589.28510378157421"/>
    <x v="0"/>
  </r>
  <r>
    <x v="21"/>
    <x v="8"/>
    <n v="5.3435392071693601E-2"/>
    <x v="0"/>
  </r>
  <r>
    <x v="21"/>
    <x v="9"/>
    <n v="3.0292232307860183"/>
    <x v="0"/>
  </r>
  <r>
    <x v="21"/>
    <x v="10"/>
    <n v="51.009557897575931"/>
    <x v="0"/>
  </r>
  <r>
    <x v="21"/>
    <x v="11"/>
    <n v="1171.0415273774893"/>
    <x v="0"/>
  </r>
  <r>
    <x v="21"/>
    <x v="12"/>
    <n v="3.489357826157546"/>
    <x v="0"/>
  </r>
  <r>
    <x v="21"/>
    <x v="13"/>
    <n v="858.87213172178383"/>
    <x v="0"/>
  </r>
  <r>
    <x v="22"/>
    <x v="0"/>
    <n v="3.5444203709523694"/>
    <x v="0"/>
  </r>
  <r>
    <x v="22"/>
    <x v="1"/>
    <n v="0"/>
    <x v="0"/>
  </r>
  <r>
    <x v="22"/>
    <x v="2"/>
    <n v="0"/>
    <x v="0"/>
  </r>
  <r>
    <x v="22"/>
    <x v="3"/>
    <n v="0.44699261891847708"/>
    <x v="0"/>
  </r>
  <r>
    <x v="22"/>
    <x v="4"/>
    <n v="40.445030355641165"/>
    <x v="0"/>
  </r>
  <r>
    <x v="22"/>
    <x v="5"/>
    <n v="0"/>
    <x v="0"/>
  </r>
  <r>
    <x v="22"/>
    <x v="6"/>
    <n v="0.25851252895603655"/>
    <x v="0"/>
  </r>
  <r>
    <x v="22"/>
    <x v="7"/>
    <n v="24.471752493203461"/>
    <x v="0"/>
  </r>
  <r>
    <x v="22"/>
    <x v="8"/>
    <n v="2.2190577714662064E-3"/>
    <x v="0"/>
  </r>
  <r>
    <x v="22"/>
    <x v="9"/>
    <n v="0.12579717470329085"/>
    <x v="0"/>
  </r>
  <r>
    <x v="22"/>
    <x v="10"/>
    <n v="2.1183180563137149"/>
    <x v="0"/>
  </r>
  <r>
    <x v="22"/>
    <x v="11"/>
    <n v="48.630854968747173"/>
    <x v="0"/>
  </r>
  <r>
    <x v="22"/>
    <x v="12"/>
    <n v="0.14490558226226782"/>
    <x v="0"/>
  </r>
  <r>
    <x v="22"/>
    <x v="13"/>
    <n v="35.667126312760409"/>
    <x v="0"/>
  </r>
  <r>
    <x v="23"/>
    <x v="0"/>
    <n v="18.399372730643091"/>
    <x v="0"/>
  </r>
  <r>
    <x v="23"/>
    <x v="1"/>
    <n v="0"/>
    <x v="0"/>
  </r>
  <r>
    <x v="23"/>
    <x v="2"/>
    <n v="0"/>
    <x v="0"/>
  </r>
  <r>
    <x v="23"/>
    <x v="3"/>
    <n v="2.3203748265100712"/>
    <x v="0"/>
  </r>
  <r>
    <x v="23"/>
    <x v="4"/>
    <n v="209.95342276956356"/>
    <x v="0"/>
  </r>
  <r>
    <x v="23"/>
    <x v="5"/>
    <n v="0"/>
    <x v="0"/>
  </r>
  <r>
    <x v="23"/>
    <x v="6"/>
    <n v="1.3419594399084329"/>
    <x v="0"/>
  </r>
  <r>
    <x v="23"/>
    <x v="7"/>
    <n v="127.03484586212066"/>
    <x v="0"/>
  </r>
  <r>
    <x v="23"/>
    <x v="8"/>
    <n v="1.1519308314173329E-2"/>
    <x v="0"/>
  </r>
  <r>
    <x v="23"/>
    <x v="9"/>
    <n v="0.65302330524800456"/>
    <x v="0"/>
  </r>
  <r>
    <x v="23"/>
    <x v="10"/>
    <n v="10.996360307480922"/>
    <x v="0"/>
  </r>
  <r>
    <x v="23"/>
    <x v="11"/>
    <n v="252.44670020317125"/>
    <x v="0"/>
  </r>
  <r>
    <x v="23"/>
    <x v="12"/>
    <n v="0.75221659390190831"/>
    <x v="0"/>
  </r>
  <r>
    <x v="23"/>
    <x v="13"/>
    <n v="185.15093656429767"/>
    <x v="0"/>
  </r>
  <r>
    <x v="24"/>
    <x v="0"/>
    <n v="6.9106967801466679"/>
    <x v="0"/>
  </r>
  <r>
    <x v="24"/>
    <x v="1"/>
    <n v="0"/>
    <x v="0"/>
  </r>
  <r>
    <x v="24"/>
    <x v="2"/>
    <n v="0"/>
    <x v="0"/>
  </r>
  <r>
    <x v="24"/>
    <x v="3"/>
    <n v="0.87151921302134883"/>
    <x v="0"/>
  </r>
  <r>
    <x v="24"/>
    <x v="4"/>
    <n v="78.857277579792935"/>
    <x v="0"/>
  </r>
  <r>
    <x v="24"/>
    <x v="5"/>
    <n v="0"/>
    <x v="0"/>
  </r>
  <r>
    <x v="24"/>
    <x v="6"/>
    <n v="0.50403211654153468"/>
    <x v="0"/>
  </r>
  <r>
    <x v="24"/>
    <x v="7"/>
    <n v="47.713545082093752"/>
    <x v="0"/>
  </r>
  <r>
    <x v="24"/>
    <x v="8"/>
    <n v="4.3265848266497934E-3"/>
    <x v="0"/>
  </r>
  <r>
    <x v="24"/>
    <x v="9"/>
    <n v="0.24527173393374632"/>
    <x v="0"/>
  </r>
  <r>
    <x v="24"/>
    <x v="10"/>
    <n v="4.1301686140462763"/>
    <x v="0"/>
  </r>
  <r>
    <x v="24"/>
    <x v="11"/>
    <n v="94.817504041711445"/>
    <x v="0"/>
  </r>
  <r>
    <x v="24"/>
    <x v="12"/>
    <n v="0.28252815297302364"/>
    <x v="0"/>
  </r>
  <r>
    <x v="24"/>
    <x v="13"/>
    <n v="69.541608830232676"/>
    <x v="0"/>
  </r>
  <r>
    <x v="25"/>
    <x v="0"/>
    <n v="3.9984432808594477"/>
    <x v="0"/>
  </r>
  <r>
    <x v="25"/>
    <x v="1"/>
    <n v="0"/>
    <x v="0"/>
  </r>
  <r>
    <x v="25"/>
    <x v="2"/>
    <n v="0"/>
    <x v="0"/>
  </r>
  <r>
    <x v="25"/>
    <x v="3"/>
    <n v="0.50425018667526733"/>
    <x v="0"/>
  </r>
  <r>
    <x v="25"/>
    <x v="4"/>
    <n v="45.625840883601839"/>
    <x v="0"/>
  </r>
  <r>
    <x v="25"/>
    <x v="5"/>
    <n v="0"/>
    <x v="0"/>
  </r>
  <r>
    <x v="25"/>
    <x v="6"/>
    <n v="0.29162671924958816"/>
    <x v="0"/>
  </r>
  <r>
    <x v="25"/>
    <x v="7"/>
    <n v="27.606464269646789"/>
    <x v="0"/>
  </r>
  <r>
    <x v="25"/>
    <x v="8"/>
    <n v="2.5033082161679144E-3"/>
    <x v="0"/>
  </r>
  <r>
    <x v="25"/>
    <x v="9"/>
    <n v="0.14191117737209133"/>
    <x v="0"/>
  </r>
  <r>
    <x v="25"/>
    <x v="10"/>
    <n v="2.3896642363318139"/>
    <x v="0"/>
  </r>
  <r>
    <x v="25"/>
    <x v="11"/>
    <n v="54.860229583882628"/>
    <x v="0"/>
  </r>
  <r>
    <x v="25"/>
    <x v="12"/>
    <n v="0.16346727845938586"/>
    <x v="0"/>
  </r>
  <r>
    <x v="25"/>
    <x v="13"/>
    <n v="40.235910706749102"/>
    <x v="0"/>
  </r>
  <r>
    <x v="26"/>
    <x v="0"/>
    <n v="51.064382262918841"/>
    <x v="0"/>
  </r>
  <r>
    <x v="26"/>
    <x v="1"/>
    <n v="0"/>
    <x v="0"/>
  </r>
  <r>
    <x v="26"/>
    <x v="2"/>
    <n v="0"/>
    <x v="0"/>
  </r>
  <r>
    <x v="26"/>
    <x v="3"/>
    <n v="6.4398123169073322"/>
    <x v="0"/>
  </r>
  <r>
    <x v="26"/>
    <x v="4"/>
    <n v="582.69061639572965"/>
    <x v="0"/>
  </r>
  <r>
    <x v="26"/>
    <x v="5"/>
    <n v="0"/>
    <x v="0"/>
  </r>
  <r>
    <x v="26"/>
    <x v="6"/>
    <n v="3.7243840224340934"/>
    <x v="0"/>
  </r>
  <r>
    <x v="26"/>
    <x v="7"/>
    <n v="352.56397186903297"/>
    <x v="0"/>
  </r>
  <r>
    <x v="26"/>
    <x v="8"/>
    <n v="3.1969913962322703E-2"/>
    <x v="0"/>
  </r>
  <r>
    <x v="26"/>
    <x v="9"/>
    <n v="1.8123569848793064"/>
    <x v="0"/>
  </r>
  <r>
    <x v="26"/>
    <x v="10"/>
    <n v="30.518559217337373"/>
    <x v="0"/>
  </r>
  <r>
    <x v="26"/>
    <x v="11"/>
    <n v="700.62360216867262"/>
    <x v="0"/>
  </r>
  <r>
    <x v="26"/>
    <x v="12"/>
    <n v="2.0876513703940427"/>
    <x v="0"/>
  </r>
  <r>
    <x v="26"/>
    <x v="13"/>
    <n v="513.85546341537031"/>
    <x v="0"/>
  </r>
  <r>
    <x v="27"/>
    <x v="0"/>
    <n v="50.134814321690222"/>
    <x v="0"/>
  </r>
  <r>
    <x v="27"/>
    <x v="1"/>
    <n v="0"/>
    <x v="0"/>
  </r>
  <r>
    <x v="27"/>
    <x v="2"/>
    <n v="0"/>
    <x v="0"/>
  </r>
  <r>
    <x v="27"/>
    <x v="3"/>
    <n v="6.3225829916507479"/>
    <x v="0"/>
  </r>
  <r>
    <x v="27"/>
    <x v="4"/>
    <n v="572.08340854060714"/>
    <x v="0"/>
  </r>
  <r>
    <x v="27"/>
    <x v="5"/>
    <n v="0"/>
    <x v="0"/>
  </r>
  <r>
    <x v="27"/>
    <x v="6"/>
    <n v="3.6565859245298942"/>
    <x v="0"/>
  </r>
  <r>
    <x v="27"/>
    <x v="7"/>
    <n v="346.1459530669203"/>
    <x v="0"/>
  </r>
  <r>
    <x v="27"/>
    <x v="8"/>
    <n v="3.1387938703125395E-2"/>
    <x v="0"/>
  </r>
  <r>
    <x v="27"/>
    <x v="9"/>
    <n v="1.7793651248675395"/>
    <x v="0"/>
  </r>
  <r>
    <x v="27"/>
    <x v="10"/>
    <n v="29.963004190452718"/>
    <x v="0"/>
  </r>
  <r>
    <x v="27"/>
    <x v="11"/>
    <n v="687.86956088622185"/>
    <x v="0"/>
  </r>
  <r>
    <x v="27"/>
    <x v="12"/>
    <n v="2.0496480949135223"/>
    <x v="0"/>
  </r>
  <r>
    <x v="27"/>
    <x v="13"/>
    <n v="504.50131980198586"/>
    <x v="0"/>
  </r>
  <r>
    <x v="28"/>
    <x v="0"/>
    <n v="21.873894830202001"/>
    <x v="0"/>
  </r>
  <r>
    <x v="28"/>
    <x v="1"/>
    <n v="0"/>
    <x v="0"/>
  </r>
  <r>
    <x v="28"/>
    <x v="2"/>
    <n v="0"/>
    <x v="0"/>
  </r>
  <r>
    <x v="28"/>
    <x v="3"/>
    <n v="2.7585524607150838"/>
    <x v="0"/>
  </r>
  <r>
    <x v="28"/>
    <x v="4"/>
    <n v="249.60085086236825"/>
    <x v="0"/>
  </r>
  <r>
    <x v="28"/>
    <x v="5"/>
    <n v="0"/>
    <x v="0"/>
  </r>
  <r>
    <x v="28"/>
    <x v="6"/>
    <n v="1.5953739339204023"/>
    <x v="0"/>
  </r>
  <r>
    <x v="28"/>
    <x v="7"/>
    <n v="151.0239995046737"/>
    <x v="0"/>
  </r>
  <r>
    <x v="28"/>
    <x v="8"/>
    <n v="1.3694604825372872E-2"/>
    <x v="0"/>
  </r>
  <r>
    <x v="28"/>
    <x v="9"/>
    <n v="0.77633967797588566"/>
    <x v="0"/>
  </r>
  <r>
    <x v="28"/>
    <x v="10"/>
    <n v="13.072903756129209"/>
    <x v="0"/>
  </r>
  <r>
    <x v="28"/>
    <x v="11"/>
    <n v="300.11852313199472"/>
    <x v="0"/>
  </r>
  <r>
    <x v="28"/>
    <x v="12"/>
    <n v="0.89426454398307165"/>
    <x v="0"/>
  </r>
  <r>
    <x v="28"/>
    <x v="13"/>
    <n v="220.114683984626"/>
    <x v="0"/>
  </r>
  <r>
    <x v="29"/>
    <x v="0"/>
    <n v="24.399634507627486"/>
    <x v="0"/>
  </r>
  <r>
    <x v="29"/>
    <x v="1"/>
    <n v="0"/>
    <x v="0"/>
  </r>
  <r>
    <x v="29"/>
    <x v="2"/>
    <n v="0"/>
    <x v="0"/>
  </r>
  <r>
    <x v="29"/>
    <x v="3"/>
    <n v="3.0770776002191695"/>
    <x v="0"/>
  </r>
  <r>
    <x v="29"/>
    <x v="4"/>
    <n v="278.42181655850908"/>
    <x v="0"/>
  </r>
  <r>
    <x v="29"/>
    <x v="5"/>
    <n v="0"/>
    <x v="0"/>
  </r>
  <r>
    <x v="29"/>
    <x v="6"/>
    <n v="1.7795889206208724"/>
    <x v="0"/>
  </r>
  <r>
    <x v="29"/>
    <x v="7"/>
    <n v="168.46247174537245"/>
    <x v="0"/>
  </r>
  <r>
    <x v="29"/>
    <x v="8"/>
    <n v="1.5275896453709156E-2"/>
    <x v="0"/>
  </r>
  <r>
    <x v="29"/>
    <x v="9"/>
    <n v="0.86598223788780559"/>
    <x v="0"/>
  </r>
  <r>
    <x v="29"/>
    <x v="10"/>
    <n v="14.582408669283959"/>
    <x v="0"/>
  </r>
  <r>
    <x v="29"/>
    <x v="11"/>
    <n v="334.77267447033768"/>
    <x v="0"/>
  </r>
  <r>
    <x v="29"/>
    <x v="12"/>
    <n v="0.99752367814212506"/>
    <x v="0"/>
  </r>
  <r>
    <x v="29"/>
    <x v="13"/>
    <n v="245.53093450788992"/>
    <x v="0"/>
  </r>
  <r>
    <x v="30"/>
    <x v="0"/>
    <n v="58.575757855105635"/>
    <x v="0"/>
  </r>
  <r>
    <x v="30"/>
    <x v="1"/>
    <n v="0"/>
    <x v="0"/>
  </r>
  <r>
    <x v="30"/>
    <x v="2"/>
    <n v="0"/>
    <x v="0"/>
  </r>
  <r>
    <x v="30"/>
    <x v="3"/>
    <n v="7.3870841120781039"/>
    <x v="0"/>
  </r>
  <r>
    <x v="30"/>
    <x v="4"/>
    <n v="668.4021805003531"/>
    <x v="0"/>
  </r>
  <r>
    <x v="30"/>
    <x v="5"/>
    <n v="0"/>
    <x v="0"/>
  </r>
  <r>
    <x v="30"/>
    <x v="6"/>
    <n v="4.2722266869747862"/>
    <x v="0"/>
  </r>
  <r>
    <x v="30"/>
    <x v="7"/>
    <n v="404.42478552474904"/>
    <x v="0"/>
  </r>
  <r>
    <x v="30"/>
    <x v="8"/>
    <n v="3.6672566198170511E-2"/>
    <x v="0"/>
  </r>
  <r>
    <x v="30"/>
    <x v="9"/>
    <n v="2.0789477751185759"/>
    <x v="0"/>
  </r>
  <r>
    <x v="30"/>
    <x v="10"/>
    <n v="35.007722713598419"/>
    <x v="0"/>
  </r>
  <r>
    <x v="30"/>
    <x v="11"/>
    <n v="803.68265803942791"/>
    <x v="0"/>
  </r>
  <r>
    <x v="30"/>
    <x v="12"/>
    <n v="2.3947369132648948"/>
    <x v="0"/>
  </r>
  <r>
    <x v="30"/>
    <x v="13"/>
    <n v="589.44163943013177"/>
    <x v="0"/>
  </r>
  <r>
    <x v="31"/>
    <x v="0"/>
    <n v="3.8626104723524812"/>
    <x v="0"/>
  </r>
  <r>
    <x v="31"/>
    <x v="1"/>
    <n v="0"/>
    <x v="0"/>
  </r>
  <r>
    <x v="31"/>
    <x v="2"/>
    <n v="0"/>
    <x v="0"/>
  </r>
  <r>
    <x v="31"/>
    <x v="3"/>
    <n v="0.48712009022644603"/>
    <x v="0"/>
  </r>
  <r>
    <x v="31"/>
    <x v="4"/>
    <n v="44.075866137835412"/>
    <x v="0"/>
  </r>
  <r>
    <x v="31"/>
    <x v="5"/>
    <n v="0"/>
    <x v="0"/>
  </r>
  <r>
    <x v="31"/>
    <x v="6"/>
    <n v="0.28171974457747789"/>
    <x v="0"/>
  </r>
  <r>
    <x v="31"/>
    <x v="7"/>
    <n v="26.668633391153666"/>
    <x v="0"/>
  </r>
  <r>
    <x v="31"/>
    <x v="8"/>
    <n v="2.4182672735619799E-3"/>
    <x v="0"/>
  </r>
  <r>
    <x v="31"/>
    <x v="9"/>
    <n v="0.13709025272042585"/>
    <x v="0"/>
  </r>
  <r>
    <x v="31"/>
    <x v="10"/>
    <n v="2.3084839414496927"/>
    <x v="0"/>
  </r>
  <r>
    <x v="31"/>
    <x v="11"/>
    <n v="52.996549512343883"/>
    <x v="0"/>
  </r>
  <r>
    <x v="31"/>
    <x v="12"/>
    <n v="0.15791406237691188"/>
    <x v="0"/>
  </r>
  <r>
    <x v="31"/>
    <x v="13"/>
    <n v="38.86903955959643"/>
    <x v="0"/>
  </r>
  <r>
    <x v="32"/>
    <x v="0"/>
    <n v="0.31045019910075106"/>
    <x v="0"/>
  </r>
  <r>
    <x v="32"/>
    <x v="1"/>
    <n v="0"/>
    <x v="0"/>
  </r>
  <r>
    <x v="32"/>
    <x v="2"/>
    <n v="0"/>
    <x v="0"/>
  </r>
  <r>
    <x v="32"/>
    <x v="3"/>
    <n v="0"/>
    <x v="0"/>
  </r>
  <r>
    <x v="32"/>
    <x v="4"/>
    <n v="193.22238511236043"/>
    <x v="0"/>
  </r>
  <r>
    <x v="32"/>
    <x v="5"/>
    <n v="0"/>
    <x v="0"/>
  </r>
  <r>
    <x v="32"/>
    <x v="6"/>
    <n v="0"/>
    <x v="0"/>
  </r>
  <r>
    <x v="32"/>
    <x v="7"/>
    <n v="12.939167811647655"/>
    <x v="0"/>
  </r>
  <r>
    <x v="32"/>
    <x v="8"/>
    <n v="0"/>
    <x v="0"/>
  </r>
  <r>
    <x v="32"/>
    <x v="9"/>
    <n v="0"/>
    <x v="0"/>
  </r>
  <r>
    <x v="32"/>
    <x v="10"/>
    <n v="0"/>
    <x v="0"/>
  </r>
  <r>
    <x v="32"/>
    <x v="11"/>
    <n v="8.5491635034196864E-3"/>
    <x v="0"/>
  </r>
  <r>
    <x v="32"/>
    <x v="12"/>
    <n v="0.21992507021330995"/>
    <x v="0"/>
  </r>
  <r>
    <x v="32"/>
    <x v="13"/>
    <n v="1033.102333999168"/>
    <x v="0"/>
  </r>
  <r>
    <x v="33"/>
    <x v="0"/>
    <n v="1.4642662219987121"/>
    <x v="0"/>
  </r>
  <r>
    <x v="33"/>
    <x v="1"/>
    <n v="0"/>
    <x v="0"/>
  </r>
  <r>
    <x v="33"/>
    <x v="2"/>
    <n v="0"/>
    <x v="0"/>
  </r>
  <r>
    <x v="33"/>
    <x v="3"/>
    <n v="0"/>
    <x v="0"/>
  </r>
  <r>
    <x v="33"/>
    <x v="4"/>
    <n v="911.35071800110723"/>
    <x v="0"/>
  </r>
  <r>
    <x v="33"/>
    <x v="5"/>
    <n v="0"/>
    <x v="0"/>
  </r>
  <r>
    <x v="33"/>
    <x v="6"/>
    <n v="0"/>
    <x v="0"/>
  </r>
  <r>
    <x v="33"/>
    <x v="7"/>
    <n v="61.028746066997833"/>
    <x v="0"/>
  </r>
  <r>
    <x v="33"/>
    <x v="8"/>
    <n v="0"/>
    <x v="0"/>
  </r>
  <r>
    <x v="33"/>
    <x v="9"/>
    <n v="0"/>
    <x v="0"/>
  </r>
  <r>
    <x v="33"/>
    <x v="10"/>
    <n v="0"/>
    <x v="0"/>
  </r>
  <r>
    <x v="33"/>
    <x v="11"/>
    <n v="4.0322896814567806E-2"/>
    <x v="0"/>
  </r>
  <r>
    <x v="33"/>
    <x v="12"/>
    <n v="1.0372963284186401"/>
    <x v="0"/>
  </r>
  <r>
    <x v="33"/>
    <x v="13"/>
    <n v="4872.7198627180833"/>
    <x v="0"/>
  </r>
  <r>
    <x v="34"/>
    <x v="0"/>
    <n v="0.63355655511740927"/>
    <x v="0"/>
  </r>
  <r>
    <x v="34"/>
    <x v="1"/>
    <n v="0"/>
    <x v="0"/>
  </r>
  <r>
    <x v="34"/>
    <x v="2"/>
    <n v="0"/>
    <x v="0"/>
  </r>
  <r>
    <x v="34"/>
    <x v="3"/>
    <n v="0"/>
    <x v="0"/>
  </r>
  <r>
    <x v="34"/>
    <x v="4"/>
    <n v="394.32188814164073"/>
    <x v="0"/>
  </r>
  <r>
    <x v="34"/>
    <x v="5"/>
    <n v="0"/>
    <x v="0"/>
  </r>
  <r>
    <x v="34"/>
    <x v="6"/>
    <n v="0"/>
    <x v="0"/>
  </r>
  <r>
    <x v="34"/>
    <x v="7"/>
    <n v="26.405828079927048"/>
    <x v="0"/>
  </r>
  <r>
    <x v="34"/>
    <x v="8"/>
    <n v="0"/>
    <x v="0"/>
  </r>
  <r>
    <x v="34"/>
    <x v="9"/>
    <n v="0"/>
    <x v="0"/>
  </r>
  <r>
    <x v="34"/>
    <x v="10"/>
    <n v="0"/>
    <x v="0"/>
  </r>
  <r>
    <x v="34"/>
    <x v="11"/>
    <n v="1.7446851682012512E-2"/>
    <x v="0"/>
  </r>
  <r>
    <x v="34"/>
    <x v="12"/>
    <n v="0.4488158496013086"/>
    <x v="0"/>
  </r>
  <r>
    <x v="34"/>
    <x v="13"/>
    <n v="2108.3212628246774"/>
    <x v="0"/>
  </r>
  <r>
    <x v="35"/>
    <x v="0"/>
    <n v="100.76477543144175"/>
    <x v="0"/>
  </r>
  <r>
    <x v="35"/>
    <x v="1"/>
    <n v="0"/>
    <x v="0"/>
  </r>
  <r>
    <x v="35"/>
    <x v="2"/>
    <n v="0"/>
    <x v="0"/>
  </r>
  <r>
    <x v="35"/>
    <x v="3"/>
    <n v="0"/>
    <x v="0"/>
  </r>
  <r>
    <x v="35"/>
    <x v="4"/>
    <n v="357.12190353334006"/>
    <x v="0"/>
  </r>
  <r>
    <x v="35"/>
    <x v="5"/>
    <n v="0"/>
    <x v="0"/>
  </r>
  <r>
    <x v="35"/>
    <x v="6"/>
    <n v="0"/>
    <x v="0"/>
  </r>
  <r>
    <x v="35"/>
    <x v="7"/>
    <n v="1772.0518764781004"/>
    <x v="0"/>
  </r>
  <r>
    <x v="35"/>
    <x v="8"/>
    <n v="0"/>
    <x v="0"/>
  </r>
  <r>
    <x v="35"/>
    <x v="9"/>
    <n v="132.37385586119998"/>
    <x v="0"/>
  </r>
  <r>
    <x v="35"/>
    <x v="10"/>
    <n v="0"/>
    <x v="0"/>
  </r>
  <r>
    <x v="35"/>
    <x v="11"/>
    <n v="1.2778787062666761"/>
    <x v="0"/>
  </r>
  <r>
    <x v="35"/>
    <x v="12"/>
    <n v="221.44744435098559"/>
    <x v="0"/>
  </r>
  <r>
    <x v="35"/>
    <x v="13"/>
    <n v="2433.5867266739479"/>
    <x v="0"/>
  </r>
  <r>
    <x v="36"/>
    <x v="0"/>
    <n v="7.319225079520379"/>
    <x v="0"/>
  </r>
  <r>
    <x v="36"/>
    <x v="1"/>
    <n v="0"/>
    <x v="0"/>
  </r>
  <r>
    <x v="36"/>
    <x v="2"/>
    <n v="0"/>
    <x v="0"/>
  </r>
  <r>
    <x v="36"/>
    <x v="3"/>
    <n v="0"/>
    <x v="0"/>
  </r>
  <r>
    <x v="36"/>
    <x v="4"/>
    <n v="25.94017186656356"/>
    <x v="0"/>
  </r>
  <r>
    <x v="36"/>
    <x v="5"/>
    <n v="0"/>
    <x v="0"/>
  </r>
  <r>
    <x v="36"/>
    <x v="6"/>
    <n v="0"/>
    <x v="0"/>
  </r>
  <r>
    <x v="36"/>
    <x v="7"/>
    <n v="128.7160764363953"/>
    <x v="0"/>
  </r>
  <r>
    <x v="36"/>
    <x v="8"/>
    <n v="0"/>
    <x v="0"/>
  </r>
  <r>
    <x v="36"/>
    <x v="9"/>
    <n v="9.6152057258472468"/>
    <x v="0"/>
  </r>
  <r>
    <x v="36"/>
    <x v="10"/>
    <n v="0"/>
    <x v="0"/>
  </r>
  <r>
    <x v="36"/>
    <x v="11"/>
    <n v="9.2820946957359651E-2"/>
    <x v="0"/>
  </r>
  <r>
    <x v="36"/>
    <x v="12"/>
    <n v="16.08522106608774"/>
    <x v="0"/>
  </r>
  <r>
    <x v="36"/>
    <x v="13"/>
    <n v="176.7678132243619"/>
    <x v="0"/>
  </r>
  <r>
    <x v="37"/>
    <x v="0"/>
    <n v="14.804247148207264"/>
    <x v="0"/>
  </r>
  <r>
    <x v="37"/>
    <x v="1"/>
    <n v="0"/>
    <x v="0"/>
  </r>
  <r>
    <x v="37"/>
    <x v="2"/>
    <n v="0"/>
    <x v="0"/>
  </r>
  <r>
    <x v="37"/>
    <x v="3"/>
    <n v="0"/>
    <x v="0"/>
  </r>
  <r>
    <x v="37"/>
    <x v="4"/>
    <n v="52.467947249511909"/>
    <x v="0"/>
  </r>
  <r>
    <x v="37"/>
    <x v="5"/>
    <n v="0"/>
    <x v="0"/>
  </r>
  <r>
    <x v="37"/>
    <x v="6"/>
    <n v="0"/>
    <x v="0"/>
  </r>
  <r>
    <x v="37"/>
    <x v="7"/>
    <n v="260.34786289654608"/>
    <x v="0"/>
  </r>
  <r>
    <x v="37"/>
    <x v="8"/>
    <n v="0"/>
    <x v="0"/>
  </r>
  <r>
    <x v="37"/>
    <x v="9"/>
    <n v="19.448217591312009"/>
    <x v="0"/>
  </r>
  <r>
    <x v="37"/>
    <x v="10"/>
    <n v="0"/>
    <x v="0"/>
  </r>
  <r>
    <x v="37"/>
    <x v="11"/>
    <n v="0.18774449813441663"/>
    <x v="0"/>
  </r>
  <r>
    <x v="37"/>
    <x v="12"/>
    <n v="32.534808741189472"/>
    <x v="0"/>
  </r>
  <r>
    <x v="37"/>
    <x v="13"/>
    <n v="357.53981690546362"/>
    <x v="0"/>
  </r>
  <r>
    <x v="38"/>
    <x v="0"/>
    <n v="26.8976490508852"/>
    <x v="0"/>
  </r>
  <r>
    <x v="38"/>
    <x v="1"/>
    <n v="0"/>
    <x v="0"/>
  </r>
  <r>
    <x v="38"/>
    <x v="2"/>
    <n v="0"/>
    <x v="0"/>
  </r>
  <r>
    <x v="38"/>
    <x v="3"/>
    <n v="0"/>
    <x v="0"/>
  </r>
  <r>
    <x v="38"/>
    <x v="4"/>
    <n v="95.328348507652905"/>
    <x v="0"/>
  </r>
  <r>
    <x v="38"/>
    <x v="5"/>
    <n v="0"/>
    <x v="0"/>
  </r>
  <r>
    <x v="38"/>
    <x v="6"/>
    <n v="0"/>
    <x v="0"/>
  </r>
  <r>
    <x v="38"/>
    <x v="7"/>
    <n v="473.02273308692207"/>
    <x v="0"/>
  </r>
  <r>
    <x v="38"/>
    <x v="8"/>
    <n v="0"/>
    <x v="0"/>
  </r>
  <r>
    <x v="38"/>
    <x v="9"/>
    <n v="35.335220102679045"/>
    <x v="0"/>
  </r>
  <r>
    <x v="38"/>
    <x v="10"/>
    <n v="0"/>
    <x v="0"/>
  </r>
  <r>
    <x v="38"/>
    <x v="11"/>
    <n v="0.34111059964745527"/>
    <x v="0"/>
  </r>
  <r>
    <x v="38"/>
    <x v="12"/>
    <n v="59.112081735555115"/>
    <x v="0"/>
  </r>
  <r>
    <x v="38"/>
    <x v="13"/>
    <n v="649.60956275344881"/>
    <x v="0"/>
  </r>
  <r>
    <x v="39"/>
    <x v="0"/>
    <n v="91.210142317334075"/>
    <x v="0"/>
  </r>
  <r>
    <x v="39"/>
    <x v="1"/>
    <n v="0"/>
    <x v="0"/>
  </r>
  <r>
    <x v="39"/>
    <x v="2"/>
    <n v="0"/>
    <x v="0"/>
  </r>
  <r>
    <x v="39"/>
    <x v="3"/>
    <n v="0"/>
    <x v="0"/>
  </r>
  <r>
    <x v="39"/>
    <x v="4"/>
    <n v="323.2591895972148"/>
    <x v="0"/>
  </r>
  <r>
    <x v="39"/>
    <x v="5"/>
    <n v="0"/>
    <x v="0"/>
  </r>
  <r>
    <x v="39"/>
    <x v="6"/>
    <n v="0"/>
    <x v="0"/>
  </r>
  <r>
    <x v="39"/>
    <x v="7"/>
    <n v="1604.0238580915166"/>
    <x v="0"/>
  </r>
  <r>
    <x v="39"/>
    <x v="8"/>
    <n v="0"/>
    <x v="0"/>
  </r>
  <r>
    <x v="39"/>
    <x v="9"/>
    <n v="119.82201300502184"/>
    <x v="0"/>
  </r>
  <r>
    <x v="39"/>
    <x v="10"/>
    <n v="0"/>
    <x v="0"/>
  </r>
  <r>
    <x v="39"/>
    <x v="11"/>
    <n v="1.1567087622020873"/>
    <x v="0"/>
  </r>
  <r>
    <x v="39"/>
    <x v="12"/>
    <n v="200.44954031387471"/>
    <x v="0"/>
  </r>
  <r>
    <x v="39"/>
    <x v="13"/>
    <n v="2202.8312049633678"/>
    <x v="0"/>
  </r>
  <r>
    <x v="40"/>
    <x v="0"/>
    <n v="82.099754099370656"/>
    <x v="0"/>
  </r>
  <r>
    <x v="40"/>
    <x v="1"/>
    <n v="0"/>
    <x v="0"/>
  </r>
  <r>
    <x v="40"/>
    <x v="2"/>
    <n v="0"/>
    <x v="0"/>
  </r>
  <r>
    <x v="40"/>
    <x v="3"/>
    <n v="0"/>
    <x v="0"/>
  </r>
  <r>
    <x v="40"/>
    <x v="4"/>
    <n v="290.9709304471665"/>
    <x v="0"/>
  </r>
  <r>
    <x v="40"/>
    <x v="5"/>
    <n v="0"/>
    <x v="0"/>
  </r>
  <r>
    <x v="40"/>
    <x v="6"/>
    <n v="0"/>
    <x v="0"/>
  </r>
  <r>
    <x v="40"/>
    <x v="7"/>
    <n v="1443.8083416279271"/>
    <x v="0"/>
  </r>
  <r>
    <x v="40"/>
    <x v="8"/>
    <n v="0"/>
    <x v="0"/>
  </r>
  <r>
    <x v="40"/>
    <x v="9"/>
    <n v="107.85377101132252"/>
    <x v="0"/>
  </r>
  <r>
    <x v="40"/>
    <x v="10"/>
    <n v="0"/>
    <x v="0"/>
  </r>
  <r>
    <x v="40"/>
    <x v="11"/>
    <n v="1.0411726429609025"/>
    <x v="0"/>
  </r>
  <r>
    <x v="40"/>
    <x v="12"/>
    <n v="180.42793872467675"/>
    <x v="0"/>
  </r>
  <r>
    <x v="40"/>
    <x v="13"/>
    <n v="1982.8047150798357"/>
    <x v="0"/>
  </r>
  <r>
    <x v="41"/>
    <x v="0"/>
    <n v="14.204109120553056"/>
    <x v="0"/>
  </r>
  <r>
    <x v="41"/>
    <x v="1"/>
    <n v="0"/>
    <x v="0"/>
  </r>
  <r>
    <x v="41"/>
    <x v="2"/>
    <n v="0"/>
    <x v="0"/>
  </r>
  <r>
    <x v="41"/>
    <x v="3"/>
    <n v="0"/>
    <x v="0"/>
  </r>
  <r>
    <x v="41"/>
    <x v="4"/>
    <n v="50.340989352757248"/>
    <x v="0"/>
  </r>
  <r>
    <x v="41"/>
    <x v="5"/>
    <n v="0"/>
    <x v="0"/>
  </r>
  <r>
    <x v="41"/>
    <x v="6"/>
    <n v="0"/>
    <x v="0"/>
  </r>
  <r>
    <x v="41"/>
    <x v="7"/>
    <n v="249.79382043977432"/>
    <x v="0"/>
  </r>
  <r>
    <x v="41"/>
    <x v="8"/>
    <n v="0"/>
    <x v="0"/>
  </r>
  <r>
    <x v="41"/>
    <x v="9"/>
    <n v="18.659821205478011"/>
    <x v="0"/>
  </r>
  <r>
    <x v="41"/>
    <x v="10"/>
    <n v="0"/>
    <x v="0"/>
  </r>
  <r>
    <x v="41"/>
    <x v="11"/>
    <n v="0.18013366783110316"/>
    <x v="0"/>
  </r>
  <r>
    <x v="41"/>
    <x v="12"/>
    <n v="31.21590506763058"/>
    <x v="0"/>
  </r>
  <r>
    <x v="41"/>
    <x v="13"/>
    <n v="343.0457843229641"/>
    <x v="0"/>
  </r>
  <r>
    <x v="42"/>
    <x v="0"/>
    <n v="5028.7458901133077"/>
    <x v="0"/>
  </r>
  <r>
    <x v="42"/>
    <x v="1"/>
    <n v="0"/>
    <x v="0"/>
  </r>
  <r>
    <x v="42"/>
    <x v="2"/>
    <n v="0"/>
    <x v="0"/>
  </r>
  <r>
    <x v="42"/>
    <x v="3"/>
    <n v="1.4490381020608689"/>
    <x v="0"/>
  </r>
  <r>
    <x v="42"/>
    <x v="4"/>
    <n v="4545.535754546896"/>
    <x v="0"/>
  </r>
  <r>
    <x v="42"/>
    <x v="5"/>
    <n v="0"/>
    <x v="0"/>
  </r>
  <r>
    <x v="42"/>
    <x v="6"/>
    <n v="5.2238737094400003"/>
    <x v="0"/>
  </r>
  <r>
    <x v="42"/>
    <x v="7"/>
    <n v="3037.2483402704111"/>
    <x v="0"/>
  </r>
  <r>
    <x v="42"/>
    <x v="8"/>
    <n v="0"/>
    <x v="0"/>
  </r>
  <r>
    <x v="42"/>
    <x v="9"/>
    <n v="830.55580153907511"/>
    <x v="0"/>
  </r>
  <r>
    <x v="42"/>
    <x v="10"/>
    <n v="0"/>
    <x v="0"/>
  </r>
  <r>
    <x v="42"/>
    <x v="11"/>
    <n v="0.33159456000000004"/>
    <x v="0"/>
  </r>
  <r>
    <x v="42"/>
    <x v="12"/>
    <n v="0"/>
    <x v="0"/>
  </r>
  <r>
    <x v="42"/>
    <x v="13"/>
    <n v="4845.1931174051269"/>
    <x v="0"/>
  </r>
  <r>
    <x v="43"/>
    <x v="0"/>
    <n v="0"/>
    <x v="0"/>
  </r>
  <r>
    <x v="43"/>
    <x v="1"/>
    <n v="0"/>
    <x v="0"/>
  </r>
  <r>
    <x v="43"/>
    <x v="2"/>
    <n v="0"/>
    <x v="0"/>
  </r>
  <r>
    <x v="43"/>
    <x v="3"/>
    <n v="0.31885956141734634"/>
    <x v="0"/>
  </r>
  <r>
    <x v="43"/>
    <x v="4"/>
    <n v="0"/>
    <x v="0"/>
  </r>
  <r>
    <x v="43"/>
    <x v="5"/>
    <n v="0"/>
    <x v="0"/>
  </r>
  <r>
    <x v="43"/>
    <x v="6"/>
    <n v="0"/>
    <x v="0"/>
  </r>
  <r>
    <x v="43"/>
    <x v="7"/>
    <n v="5.9137180157247666"/>
    <x v="0"/>
  </r>
  <r>
    <x v="43"/>
    <x v="8"/>
    <n v="0"/>
    <x v="0"/>
  </r>
  <r>
    <x v="43"/>
    <x v="9"/>
    <n v="0"/>
    <x v="0"/>
  </r>
  <r>
    <x v="43"/>
    <x v="10"/>
    <n v="0"/>
    <x v="0"/>
  </r>
  <r>
    <x v="43"/>
    <x v="11"/>
    <n v="0"/>
    <x v="0"/>
  </r>
  <r>
    <x v="43"/>
    <x v="12"/>
    <n v="0"/>
    <x v="0"/>
  </r>
  <r>
    <x v="43"/>
    <x v="13"/>
    <n v="147.70319705106181"/>
    <x v="0"/>
  </r>
  <r>
    <x v="44"/>
    <x v="0"/>
    <n v="0"/>
    <x v="0"/>
  </r>
  <r>
    <x v="44"/>
    <x v="1"/>
    <n v="0"/>
    <x v="0"/>
  </r>
  <r>
    <x v="44"/>
    <x v="2"/>
    <n v="0"/>
    <x v="0"/>
  </r>
  <r>
    <x v="44"/>
    <x v="3"/>
    <n v="0"/>
    <x v="0"/>
  </r>
  <r>
    <x v="44"/>
    <x v="4"/>
    <n v="0"/>
    <x v="0"/>
  </r>
  <r>
    <x v="44"/>
    <x v="5"/>
    <n v="0"/>
    <x v="0"/>
  </r>
  <r>
    <x v="44"/>
    <x v="6"/>
    <n v="0"/>
    <x v="0"/>
  </r>
  <r>
    <x v="44"/>
    <x v="7"/>
    <n v="0"/>
    <x v="0"/>
  </r>
  <r>
    <x v="44"/>
    <x v="8"/>
    <n v="0"/>
    <x v="0"/>
  </r>
  <r>
    <x v="44"/>
    <x v="9"/>
    <n v="0"/>
    <x v="0"/>
  </r>
  <r>
    <x v="44"/>
    <x v="10"/>
    <n v="0"/>
    <x v="0"/>
  </r>
  <r>
    <x v="44"/>
    <x v="11"/>
    <n v="0"/>
    <x v="0"/>
  </r>
  <r>
    <x v="44"/>
    <x v="12"/>
    <n v="0"/>
    <x v="0"/>
  </r>
  <r>
    <x v="44"/>
    <x v="13"/>
    <n v="504.32779740593821"/>
    <x v="0"/>
  </r>
  <r>
    <x v="45"/>
    <x v="0"/>
    <n v="135.6680282921055"/>
    <x v="0"/>
  </r>
  <r>
    <x v="45"/>
    <x v="1"/>
    <n v="0"/>
    <x v="0"/>
  </r>
  <r>
    <x v="45"/>
    <x v="2"/>
    <n v="0"/>
    <x v="0"/>
  </r>
  <r>
    <x v="45"/>
    <x v="3"/>
    <n v="391.02022263113588"/>
    <x v="0"/>
  </r>
  <r>
    <x v="45"/>
    <x v="4"/>
    <n v="398.61410397958622"/>
    <x v="0"/>
  </r>
  <r>
    <x v="45"/>
    <x v="5"/>
    <n v="0"/>
    <x v="0"/>
  </r>
  <r>
    <x v="45"/>
    <x v="6"/>
    <n v="5.7447239553053207"/>
    <x v="0"/>
  </r>
  <r>
    <x v="45"/>
    <x v="7"/>
    <n v="1760.5939877703772"/>
    <x v="0"/>
  </r>
  <r>
    <x v="45"/>
    <x v="8"/>
    <n v="8.463321401529825"/>
    <x v="0"/>
  </r>
  <r>
    <x v="45"/>
    <x v="9"/>
    <n v="2.9235210777038572"/>
    <x v="0"/>
  </r>
  <r>
    <x v="45"/>
    <x v="10"/>
    <n v="0"/>
    <x v="0"/>
  </r>
  <r>
    <x v="45"/>
    <x v="11"/>
    <n v="622.0100854713213"/>
    <x v="0"/>
  </r>
  <r>
    <x v="45"/>
    <x v="12"/>
    <n v="0"/>
    <x v="0"/>
  </r>
  <r>
    <x v="45"/>
    <x v="13"/>
    <n v="2647.5933214769029"/>
    <x v="0"/>
  </r>
  <r>
    <x v="46"/>
    <x v="0"/>
    <n v="783.92018805499072"/>
    <x v="0"/>
  </r>
  <r>
    <x v="46"/>
    <x v="1"/>
    <n v="0"/>
    <x v="0"/>
  </r>
  <r>
    <x v="46"/>
    <x v="2"/>
    <n v="0"/>
    <x v="0"/>
  </r>
  <r>
    <x v="46"/>
    <x v="3"/>
    <n v="2259.4022358629741"/>
    <x v="0"/>
  </r>
  <r>
    <x v="46"/>
    <x v="4"/>
    <n v="2303.2813794584504"/>
    <x v="0"/>
  </r>
  <r>
    <x v="46"/>
    <x v="5"/>
    <n v="0"/>
    <x v="0"/>
  </r>
  <r>
    <x v="46"/>
    <x v="6"/>
    <n v="33.194298907851149"/>
    <x v="0"/>
  </r>
  <r>
    <x v="46"/>
    <x v="7"/>
    <n v="10173.105538246786"/>
    <x v="0"/>
  </r>
  <r>
    <x v="46"/>
    <x v="8"/>
    <n v="48.902962534196078"/>
    <x v="0"/>
  </r>
  <r>
    <x v="46"/>
    <x v="9"/>
    <n v="16.892758167619782"/>
    <x v="0"/>
  </r>
  <r>
    <x v="46"/>
    <x v="10"/>
    <n v="0"/>
    <x v="0"/>
  </r>
  <r>
    <x v="46"/>
    <x v="11"/>
    <n v="3594.113287508821"/>
    <x v="0"/>
  </r>
  <r>
    <x v="46"/>
    <x v="12"/>
    <n v="0"/>
    <x v="0"/>
  </r>
  <r>
    <x v="46"/>
    <x v="13"/>
    <n v="15298.38592477049"/>
    <x v="0"/>
  </r>
  <r>
    <x v="47"/>
    <x v="0"/>
    <n v="77.308453539596968"/>
    <x v="0"/>
  </r>
  <r>
    <x v="47"/>
    <x v="1"/>
    <n v="0"/>
    <x v="0"/>
  </r>
  <r>
    <x v="47"/>
    <x v="2"/>
    <n v="0"/>
    <x v="0"/>
  </r>
  <r>
    <x v="47"/>
    <x v="3"/>
    <n v="222.81718909657849"/>
    <x v="0"/>
  </r>
  <r>
    <x v="47"/>
    <x v="4"/>
    <n v="227.14445198085855"/>
    <x v="0"/>
  </r>
  <r>
    <x v="47"/>
    <x v="5"/>
    <n v="0"/>
    <x v="0"/>
  </r>
  <r>
    <x v="47"/>
    <x v="6"/>
    <n v="3.2735474274035283"/>
    <x v="0"/>
  </r>
  <r>
    <x v="47"/>
    <x v="7"/>
    <n v="1003.2488878852536"/>
    <x v="0"/>
  </r>
  <r>
    <x v="47"/>
    <x v="8"/>
    <n v="4.8227006583460312"/>
    <x v="0"/>
  </r>
  <r>
    <x v="47"/>
    <x v="9"/>
    <n v="1.665925983099533"/>
    <x v="0"/>
  </r>
  <r>
    <x v="47"/>
    <x v="10"/>
    <n v="0"/>
    <x v="0"/>
  </r>
  <r>
    <x v="47"/>
    <x v="11"/>
    <n v="354.44340423585663"/>
    <x v="0"/>
  </r>
  <r>
    <x v="47"/>
    <x v="12"/>
    <n v="0"/>
    <x v="0"/>
  </r>
  <r>
    <x v="47"/>
    <x v="13"/>
    <n v="1508.6925627344342"/>
    <x v="0"/>
  </r>
  <r>
    <x v="48"/>
    <x v="0"/>
    <n v="419.75154088948017"/>
    <x v="0"/>
  </r>
  <r>
    <x v="48"/>
    <x v="1"/>
    <n v="0"/>
    <x v="0"/>
  </r>
  <r>
    <x v="48"/>
    <x v="2"/>
    <n v="0"/>
    <x v="0"/>
  </r>
  <r>
    <x v="48"/>
    <x v="3"/>
    <n v="9.4316364229055036"/>
    <x v="0"/>
  </r>
  <r>
    <x v="48"/>
    <x v="4"/>
    <n v="435.81323946921975"/>
    <x v="0"/>
  </r>
  <r>
    <x v="48"/>
    <x v="5"/>
    <n v="0"/>
    <x v="0"/>
  </r>
  <r>
    <x v="48"/>
    <x v="6"/>
    <n v="10.523121151882059"/>
    <x v="0"/>
  </r>
  <r>
    <x v="48"/>
    <x v="7"/>
    <n v="1909.519756906702"/>
    <x v="0"/>
  </r>
  <r>
    <x v="48"/>
    <x v="8"/>
    <n v="40.912279353771183"/>
    <x v="0"/>
  </r>
  <r>
    <x v="48"/>
    <x v="9"/>
    <n v="0"/>
    <x v="0"/>
  </r>
  <r>
    <x v="48"/>
    <x v="10"/>
    <n v="0"/>
    <x v="0"/>
  </r>
  <r>
    <x v="48"/>
    <x v="11"/>
    <n v="0.73805064362027595"/>
    <x v="0"/>
  </r>
  <r>
    <x v="48"/>
    <x v="12"/>
    <n v="267.70306280853237"/>
    <x v="0"/>
  </r>
  <r>
    <x v="48"/>
    <x v="13"/>
    <n v="8270.0023667293444"/>
    <x v="0"/>
  </r>
  <r>
    <x v="49"/>
    <x v="0"/>
    <n v="1.5080220539800995"/>
    <x v="0"/>
  </r>
  <r>
    <x v="49"/>
    <x v="1"/>
    <n v="0"/>
    <x v="0"/>
  </r>
  <r>
    <x v="49"/>
    <x v="2"/>
    <n v="0"/>
    <x v="0"/>
  </r>
  <r>
    <x v="49"/>
    <x v="3"/>
    <n v="3.3884606357188804E-2"/>
    <x v="0"/>
  </r>
  <r>
    <x v="49"/>
    <x v="4"/>
    <n v="1.5657261796905173"/>
    <x v="0"/>
  </r>
  <r>
    <x v="49"/>
    <x v="5"/>
    <n v="0"/>
    <x v="0"/>
  </r>
  <r>
    <x v="49"/>
    <x v="6"/>
    <n v="3.7805933338838943E-2"/>
    <x v="0"/>
  </r>
  <r>
    <x v="49"/>
    <x v="7"/>
    <n v="6.8602437999964803"/>
    <x v="0"/>
  </r>
  <r>
    <x v="49"/>
    <x v="8"/>
    <n v="0.14698366422513326"/>
    <x v="0"/>
  </r>
  <r>
    <x v="49"/>
    <x v="9"/>
    <n v="0"/>
    <x v="0"/>
  </r>
  <r>
    <x v="49"/>
    <x v="10"/>
    <n v="0"/>
    <x v="0"/>
  </r>
  <r>
    <x v="49"/>
    <x v="11"/>
    <n v="2.6515605998135767E-3"/>
    <x v="0"/>
  </r>
  <r>
    <x v="49"/>
    <x v="12"/>
    <n v="0.96176448043005669"/>
    <x v="0"/>
  </r>
  <r>
    <x v="49"/>
    <x v="13"/>
    <n v="29.711257114310758"/>
    <x v="0"/>
  </r>
  <r>
    <x v="50"/>
    <x v="0"/>
    <n v="427.38541719669962"/>
    <x v="0"/>
  </r>
  <r>
    <x v="50"/>
    <x v="1"/>
    <n v="0"/>
    <x v="0"/>
  </r>
  <r>
    <x v="50"/>
    <x v="2"/>
    <n v="0"/>
    <x v="0"/>
  </r>
  <r>
    <x v="50"/>
    <x v="3"/>
    <n v="9.6031663371842075"/>
    <x v="0"/>
  </r>
  <r>
    <x v="50"/>
    <x v="4"/>
    <n v="443.7392243413816"/>
    <x v="0"/>
  </r>
  <r>
    <x v="50"/>
    <x v="5"/>
    <n v="0"/>
    <x v="0"/>
  </r>
  <r>
    <x v="50"/>
    <x v="6"/>
    <n v="10.714501521967476"/>
    <x v="0"/>
  </r>
  <r>
    <x v="50"/>
    <x v="7"/>
    <n v="1944.2475332467909"/>
    <x v="0"/>
  </r>
  <r>
    <x v="50"/>
    <x v="8"/>
    <n v="41.656336848762805"/>
    <x v="0"/>
  </r>
  <r>
    <x v="50"/>
    <x v="9"/>
    <n v="0"/>
    <x v="0"/>
  </r>
  <r>
    <x v="50"/>
    <x v="10"/>
    <n v="0"/>
    <x v="0"/>
  </r>
  <r>
    <x v="50"/>
    <x v="11"/>
    <n v="0.75147331577991039"/>
    <x v="0"/>
  </r>
  <r>
    <x v="50"/>
    <x v="12"/>
    <n v="272.57168595691581"/>
    <x v="0"/>
  </r>
  <r>
    <x v="50"/>
    <x v="13"/>
    <n v="8420.4060436145865"/>
    <x v="0"/>
  </r>
  <r>
    <x v="51"/>
    <x v="0"/>
    <n v="3117.4476050440121"/>
    <x v="0"/>
  </r>
  <r>
    <x v="51"/>
    <x v="1"/>
    <n v="0"/>
    <x v="0"/>
  </r>
  <r>
    <x v="51"/>
    <x v="2"/>
    <n v="0"/>
    <x v="0"/>
  </r>
  <r>
    <x v="51"/>
    <x v="3"/>
    <n v="23.718977151895775"/>
    <x v="0"/>
  </r>
  <r>
    <x v="51"/>
    <x v="4"/>
    <n v="129.36708832609375"/>
    <x v="0"/>
  </r>
  <r>
    <x v="51"/>
    <x v="5"/>
    <n v="0"/>
    <x v="0"/>
  </r>
  <r>
    <x v="51"/>
    <x v="6"/>
    <n v="1.5365276086536497"/>
    <x v="0"/>
  </r>
  <r>
    <x v="51"/>
    <x v="7"/>
    <n v="1944.3921457427095"/>
    <x v="0"/>
  </r>
  <r>
    <x v="51"/>
    <x v="8"/>
    <n v="2.4071422884045832"/>
    <x v="0"/>
  </r>
  <r>
    <x v="51"/>
    <x v="9"/>
    <n v="3.0552361490258485E-5"/>
    <x v="0"/>
  </r>
  <r>
    <x v="51"/>
    <x v="10"/>
    <n v="0"/>
    <x v="0"/>
  </r>
  <r>
    <x v="51"/>
    <x v="11"/>
    <n v="4.7201391231564277E-2"/>
    <x v="0"/>
  </r>
  <r>
    <x v="51"/>
    <x v="12"/>
    <n v="11403.405125881818"/>
    <x v="0"/>
  </r>
  <r>
    <x v="51"/>
    <x v="13"/>
    <n v="3741.4965706425246"/>
    <x v="0"/>
  </r>
  <r>
    <x v="52"/>
    <x v="0"/>
    <n v="1127.6630247430901"/>
    <x v="0"/>
  </r>
  <r>
    <x v="52"/>
    <x v="1"/>
    <n v="0"/>
    <x v="0"/>
  </r>
  <r>
    <x v="52"/>
    <x v="2"/>
    <n v="0"/>
    <x v="0"/>
  </r>
  <r>
    <x v="52"/>
    <x v="3"/>
    <n v="8.5797796491086249"/>
    <x v="0"/>
  </r>
  <r>
    <x v="52"/>
    <x v="4"/>
    <n v="46.795488042195927"/>
    <x v="0"/>
  </r>
  <r>
    <x v="52"/>
    <x v="5"/>
    <n v="0"/>
    <x v="0"/>
  </r>
  <r>
    <x v="52"/>
    <x v="6"/>
    <n v="0.55580256360112257"/>
    <x v="0"/>
  </r>
  <r>
    <x v="52"/>
    <x v="7"/>
    <n v="703.33792452751618"/>
    <x v="0"/>
  </r>
  <r>
    <x v="52"/>
    <x v="8"/>
    <n v="0.87072685665586158"/>
    <x v="0"/>
  </r>
  <r>
    <x v="52"/>
    <x v="9"/>
    <n v="1.1051595002079526E-5"/>
    <x v="0"/>
  </r>
  <r>
    <x v="52"/>
    <x v="10"/>
    <n v="0"/>
    <x v="0"/>
  </r>
  <r>
    <x v="52"/>
    <x v="11"/>
    <n v="1.7073988195389828E-2"/>
    <x v="0"/>
  </r>
  <r>
    <x v="52"/>
    <x v="12"/>
    <n v="4124.9124109789827"/>
    <x v="0"/>
  </r>
  <r>
    <x v="52"/>
    <x v="13"/>
    <n v="1353.3979955557529"/>
    <x v="0"/>
  </r>
  <r>
    <x v="53"/>
    <x v="0"/>
    <n v="2260.5964694539916"/>
    <x v="0"/>
  </r>
  <r>
    <x v="53"/>
    <x v="1"/>
    <n v="0"/>
    <x v="0"/>
  </r>
  <r>
    <x v="53"/>
    <x v="2"/>
    <n v="0"/>
    <x v="0"/>
  </r>
  <r>
    <x v="53"/>
    <x v="3"/>
    <n v="17.199659080678757"/>
    <x v="0"/>
  </r>
  <r>
    <x v="53"/>
    <x v="4"/>
    <n v="93.809686700213675"/>
    <x v="0"/>
  </r>
  <r>
    <x v="53"/>
    <x v="5"/>
    <n v="0"/>
    <x v="0"/>
  </r>
  <r>
    <x v="53"/>
    <x v="6"/>
    <n v="1.114202811851905"/>
    <x v="0"/>
  </r>
  <r>
    <x v="53"/>
    <x v="7"/>
    <n v="1409.9630777396771"/>
    <x v="0"/>
  </r>
  <r>
    <x v="53"/>
    <x v="8"/>
    <n v="1.7455232767461311"/>
    <x v="0"/>
  </r>
  <r>
    <x v="53"/>
    <x v="9"/>
    <n v="2.2154842444380184E-5"/>
    <x v="0"/>
  </r>
  <r>
    <x v="53"/>
    <x v="10"/>
    <n v="0"/>
    <x v="0"/>
  </r>
  <r>
    <x v="53"/>
    <x v="11"/>
    <n v="3.422777601738855E-2"/>
    <x v="0"/>
  </r>
  <r>
    <x v="53"/>
    <x v="12"/>
    <n v="8269.1036492842832"/>
    <x v="0"/>
  </r>
  <r>
    <x v="53"/>
    <x v="13"/>
    <n v="2713.1214408812166"/>
    <x v="0"/>
  </r>
  <r>
    <x v="54"/>
    <x v="0"/>
    <n v="967.55664948969979"/>
    <x v="0"/>
  </r>
  <r>
    <x v="54"/>
    <x v="1"/>
    <n v="0"/>
    <x v="0"/>
  </r>
  <r>
    <x v="54"/>
    <x v="2"/>
    <n v="0"/>
    <x v="0"/>
  </r>
  <r>
    <x v="54"/>
    <x v="3"/>
    <n v="7.3616166075346179"/>
    <x v="0"/>
  </r>
  <r>
    <x v="54"/>
    <x v="4"/>
    <n v="40.151432323195749"/>
    <x v="0"/>
  </r>
  <r>
    <x v="54"/>
    <x v="5"/>
    <n v="0"/>
    <x v="0"/>
  </r>
  <r>
    <x v="54"/>
    <x v="6"/>
    <n v="0.47688933166732633"/>
    <x v="0"/>
  </r>
  <r>
    <x v="54"/>
    <x v="7"/>
    <n v="603.47752013055697"/>
    <x v="0"/>
  </r>
  <r>
    <x v="54"/>
    <x v="8"/>
    <n v="0.74710045604144992"/>
    <x v="0"/>
  </r>
  <r>
    <x v="54"/>
    <x v="9"/>
    <n v="9.4824819091371039E-6"/>
    <x v="0"/>
  </r>
  <r>
    <x v="54"/>
    <x v="10"/>
    <n v="0"/>
    <x v="0"/>
  </r>
  <r>
    <x v="54"/>
    <x v="11"/>
    <n v="1.4649811556534584E-2"/>
    <x v="0"/>
  </r>
  <r>
    <x v="54"/>
    <x v="12"/>
    <n v="3539.2544973393742"/>
    <x v="0"/>
  </r>
  <r>
    <x v="54"/>
    <x v="13"/>
    <n v="1161.2416132065111"/>
    <x v="0"/>
  </r>
  <r>
    <x v="55"/>
    <x v="0"/>
    <n v="551.73046568228131"/>
    <x v="0"/>
  </r>
  <r>
    <x v="55"/>
    <x v="1"/>
    <n v="0"/>
    <x v="0"/>
  </r>
  <r>
    <x v="55"/>
    <x v="2"/>
    <n v="0"/>
    <x v="0"/>
  </r>
  <r>
    <x v="55"/>
    <x v="3"/>
    <n v="4.1978194880802473"/>
    <x v="0"/>
  </r>
  <r>
    <x v="55"/>
    <x v="4"/>
    <n v="22.895577706143627"/>
    <x v="0"/>
  </r>
  <r>
    <x v="55"/>
    <x v="5"/>
    <n v="0"/>
    <x v="0"/>
  </r>
  <r>
    <x v="55"/>
    <x v="6"/>
    <n v="0.27193691777995155"/>
    <x v="0"/>
  </r>
  <r>
    <x v="55"/>
    <x v="7"/>
    <n v="344.12138388592098"/>
    <x v="0"/>
  </r>
  <r>
    <x v="55"/>
    <x v="8"/>
    <n v="0.42601958525176981"/>
    <x v="0"/>
  </r>
  <r>
    <x v="55"/>
    <x v="9"/>
    <n v="5.4072019062773419E-6"/>
    <x v="0"/>
  </r>
  <r>
    <x v="55"/>
    <x v="10"/>
    <n v="0"/>
    <x v="0"/>
  </r>
  <r>
    <x v="55"/>
    <x v="11"/>
    <n v="8.353771695442767E-3"/>
    <x v="0"/>
  </r>
  <r>
    <x v="55"/>
    <x v="12"/>
    <n v="2018.1914237425217"/>
    <x v="0"/>
  </r>
  <r>
    <x v="55"/>
    <x v="13"/>
    <n v="662.17557014566569"/>
    <x v="0"/>
  </r>
  <r>
    <x v="56"/>
    <x v="0"/>
    <n v="1313.7468379732031"/>
    <x v="0"/>
  </r>
  <r>
    <x v="56"/>
    <x v="1"/>
    <n v="0"/>
    <x v="0"/>
  </r>
  <r>
    <x v="56"/>
    <x v="2"/>
    <n v="0"/>
    <x v="0"/>
  </r>
  <r>
    <x v="56"/>
    <x v="3"/>
    <n v="9.9955910029871369"/>
    <x v="0"/>
  </r>
  <r>
    <x v="56"/>
    <x v="4"/>
    <n v="54.517549212765779"/>
    <x v="0"/>
  </r>
  <r>
    <x v="56"/>
    <x v="5"/>
    <n v="0"/>
    <x v="0"/>
  </r>
  <r>
    <x v="56"/>
    <x v="6"/>
    <n v="0.64751955544053508"/>
    <x v="0"/>
  </r>
  <r>
    <x v="56"/>
    <x v="7"/>
    <n v="819.40079092792087"/>
    <x v="0"/>
  </r>
  <r>
    <x v="56"/>
    <x v="8"/>
    <n v="1.0144117786699594"/>
    <x v="0"/>
  </r>
  <r>
    <x v="56"/>
    <x v="9"/>
    <n v="1.2875298444630853E-5"/>
    <x v="0"/>
  </r>
  <r>
    <x v="56"/>
    <x v="10"/>
    <n v="0"/>
    <x v="0"/>
  </r>
  <r>
    <x v="56"/>
    <x v="11"/>
    <n v="1.9891490197965392E-2"/>
    <x v="0"/>
  </r>
  <r>
    <x v="56"/>
    <x v="12"/>
    <n v="4805.5939743831395"/>
    <x v="0"/>
  </r>
  <r>
    <x v="56"/>
    <x v="13"/>
    <n v="1576.7319652834403"/>
    <x v="0"/>
  </r>
  <r>
    <x v="57"/>
    <x v="0"/>
    <n v="294.89243457453927"/>
    <x v="0"/>
  </r>
  <r>
    <x v="57"/>
    <x v="1"/>
    <n v="0"/>
    <x v="0"/>
  </r>
  <r>
    <x v="57"/>
    <x v="2"/>
    <n v="0"/>
    <x v="0"/>
  </r>
  <r>
    <x v="57"/>
    <x v="3"/>
    <n v="2.2436774580022711"/>
    <x v="0"/>
  </r>
  <r>
    <x v="57"/>
    <x v="4"/>
    <n v="12.237375078437815"/>
    <x v="0"/>
  </r>
  <r>
    <x v="57"/>
    <x v="5"/>
    <n v="0"/>
    <x v="0"/>
  </r>
  <r>
    <x v="57"/>
    <x v="6"/>
    <n v="0.14534658628223288"/>
    <x v="0"/>
  </r>
  <r>
    <x v="57"/>
    <x v="7"/>
    <n v="183.92820225685398"/>
    <x v="0"/>
  </r>
  <r>
    <x v="57"/>
    <x v="8"/>
    <n v="0.22770167769505584"/>
    <x v="0"/>
  </r>
  <r>
    <x v="57"/>
    <x v="9"/>
    <n v="2.8900759221377599E-6"/>
    <x v="0"/>
  </r>
  <r>
    <x v="57"/>
    <x v="10"/>
    <n v="0"/>
    <x v="0"/>
  </r>
  <r>
    <x v="57"/>
    <x v="11"/>
    <n v="4.4649774235370953E-3"/>
    <x v="0"/>
  </r>
  <r>
    <x v="57"/>
    <x v="12"/>
    <n v="1078.6958839565145"/>
    <x v="0"/>
  </r>
  <r>
    <x v="57"/>
    <x v="13"/>
    <n v="353.92384169789017"/>
    <x v="0"/>
  </r>
  <r>
    <x v="58"/>
    <x v="0"/>
    <n v="9577.069588462331"/>
    <x v="0"/>
  </r>
  <r>
    <x v="58"/>
    <x v="1"/>
    <n v="0"/>
    <x v="0"/>
  </r>
  <r>
    <x v="58"/>
    <x v="2"/>
    <n v="0"/>
    <x v="0"/>
  </r>
  <r>
    <x v="58"/>
    <x v="3"/>
    <n v="72.866756247422771"/>
    <x v="0"/>
  </r>
  <r>
    <x v="58"/>
    <x v="4"/>
    <n v="397.42692238070862"/>
    <x v="0"/>
  </r>
  <r>
    <x v="58"/>
    <x v="5"/>
    <n v="0"/>
    <x v="0"/>
  </r>
  <r>
    <x v="58"/>
    <x v="6"/>
    <n v="4.720346160384584"/>
    <x v="0"/>
  </r>
  <r>
    <x v="58"/>
    <x v="7"/>
    <n v="5973.3414145943989"/>
    <x v="0"/>
  </r>
  <r>
    <x v="58"/>
    <x v="8"/>
    <n v="7.3949500123373166"/>
    <x v="0"/>
  </r>
  <r>
    <x v="58"/>
    <x v="9"/>
    <n v="9.3859505965917029E-5"/>
    <x v="0"/>
  </r>
  <r>
    <x v="58"/>
    <x v="10"/>
    <n v="0"/>
    <x v="0"/>
  </r>
  <r>
    <x v="58"/>
    <x v="11"/>
    <n v="0.14500677020698308"/>
    <x v="0"/>
  </r>
  <r>
    <x v="58"/>
    <x v="12"/>
    <n v="35032.250184187578"/>
    <x v="0"/>
  </r>
  <r>
    <x v="58"/>
    <x v="13"/>
    <n v="11494.202168485439"/>
    <x v="0"/>
  </r>
  <r>
    <x v="59"/>
    <x v="0"/>
    <n v="334.88040503339977"/>
    <x v="0"/>
  </r>
  <r>
    <x v="59"/>
    <x v="1"/>
    <n v="0"/>
    <x v="0"/>
  </r>
  <r>
    <x v="59"/>
    <x v="2"/>
    <n v="0"/>
    <x v="0"/>
  </r>
  <r>
    <x v="59"/>
    <x v="3"/>
    <n v="2.5479243541264496"/>
    <x v="0"/>
  </r>
  <r>
    <x v="59"/>
    <x v="4"/>
    <n v="13.896786225545"/>
    <x v="0"/>
  </r>
  <r>
    <x v="59"/>
    <x v="5"/>
    <n v="0"/>
    <x v="0"/>
  </r>
  <r>
    <x v="59"/>
    <x v="6"/>
    <n v="0.16505585758631247"/>
    <x v="0"/>
  </r>
  <r>
    <x v="59"/>
    <x v="7"/>
    <n v="208.86921347340081"/>
    <x v="0"/>
  </r>
  <r>
    <x v="59"/>
    <x v="8"/>
    <n v="0.2585784547620556"/>
    <x v="0"/>
  </r>
  <r>
    <x v="59"/>
    <x v="9"/>
    <n v="3.2819756694644305E-6"/>
    <x v="0"/>
  </r>
  <r>
    <x v="59"/>
    <x v="10"/>
    <n v="0"/>
    <x v="0"/>
  </r>
  <r>
    <x v="59"/>
    <x v="11"/>
    <n v="5.0704367855905147E-3"/>
    <x v="0"/>
  </r>
  <r>
    <x v="59"/>
    <x v="12"/>
    <n v="1224.9690808392388"/>
    <x v="0"/>
  </r>
  <r>
    <x v="59"/>
    <x v="13"/>
    <n v="401.91658232862443"/>
    <x v="0"/>
  </r>
  <r>
    <x v="60"/>
    <x v="0"/>
    <n v="1666.2049601111621"/>
    <x v="0"/>
  </r>
  <r>
    <x v="60"/>
    <x v="1"/>
    <n v="0"/>
    <x v="0"/>
  </r>
  <r>
    <x v="60"/>
    <x v="2"/>
    <n v="0"/>
    <x v="0"/>
  </r>
  <r>
    <x v="60"/>
    <x v="3"/>
    <n v="12.677254724444396"/>
    <x v="0"/>
  </r>
  <r>
    <x v="60"/>
    <x v="4"/>
    <n v="69.143771300378617"/>
    <x v="0"/>
  </r>
  <r>
    <x v="60"/>
    <x v="5"/>
    <n v="0"/>
    <x v="0"/>
  </r>
  <r>
    <x v="60"/>
    <x v="6"/>
    <n v="0.82123911841986175"/>
    <x v="0"/>
  </r>
  <r>
    <x v="60"/>
    <x v="7"/>
    <n v="1039.2334525192284"/>
    <x v="0"/>
  </r>
  <r>
    <x v="60"/>
    <x v="8"/>
    <n v="1.2865628965643596"/>
    <x v="0"/>
  </r>
  <r>
    <x v="60"/>
    <x v="9"/>
    <n v="1.6329543494431642E-5"/>
    <x v="0"/>
  </r>
  <r>
    <x v="60"/>
    <x v="10"/>
    <n v="0"/>
    <x v="0"/>
  </r>
  <r>
    <x v="60"/>
    <x v="11"/>
    <n v="2.5228071858185916E-2"/>
    <x v="0"/>
  </r>
  <r>
    <x v="60"/>
    <x v="12"/>
    <n v="6094.8611139955592"/>
    <x v="0"/>
  </r>
  <r>
    <x v="60"/>
    <x v="13"/>
    <n v="1999.7449625638421"/>
    <x v="0"/>
  </r>
  <r>
    <x v="61"/>
    <x v="0"/>
    <n v="1862.7786139893785"/>
    <x v="0"/>
  </r>
  <r>
    <x v="61"/>
    <x v="1"/>
    <n v="0"/>
    <x v="0"/>
  </r>
  <r>
    <x v="61"/>
    <x v="2"/>
    <n v="0"/>
    <x v="0"/>
  </r>
  <r>
    <x v="61"/>
    <x v="3"/>
    <n v="14.172877617178228"/>
    <x v="0"/>
  </r>
  <r>
    <x v="61"/>
    <x v="4"/>
    <n v="77.3011373464672"/>
    <x v="0"/>
  </r>
  <r>
    <x v="61"/>
    <x v="5"/>
    <n v="0"/>
    <x v="0"/>
  </r>
  <r>
    <x v="61"/>
    <x v="6"/>
    <n v="0.91812634302922025"/>
    <x v="0"/>
  </r>
  <r>
    <x v="61"/>
    <x v="7"/>
    <n v="1161.8389673777062"/>
    <x v="0"/>
  </r>
  <r>
    <x v="61"/>
    <x v="8"/>
    <n v="1.4383475662636536"/>
    <x v="0"/>
  </r>
  <r>
    <x v="61"/>
    <x v="9"/>
    <n v="1.8256052001914137E-5"/>
    <x v="0"/>
  </r>
  <r>
    <x v="61"/>
    <x v="10"/>
    <n v="0"/>
    <x v="0"/>
  </r>
  <r>
    <x v="61"/>
    <x v="11"/>
    <n v="2.820440093185219E-2"/>
    <x v="0"/>
  </r>
  <r>
    <x v="61"/>
    <x v="12"/>
    <n v="6813.9137802284295"/>
    <x v="0"/>
  </r>
  <r>
    <x v="61"/>
    <x v="13"/>
    <n v="2235.668623533802"/>
    <x v="0"/>
  </r>
  <r>
    <x v="62"/>
    <x v="0"/>
    <n v="1015.8570609293231"/>
    <x v="0"/>
  </r>
  <r>
    <x v="62"/>
    <x v="1"/>
    <n v="0"/>
    <x v="0"/>
  </r>
  <r>
    <x v="62"/>
    <x v="2"/>
    <n v="0"/>
    <x v="0"/>
  </r>
  <r>
    <x v="62"/>
    <x v="3"/>
    <n v="7.7291083830210638"/>
    <x v="0"/>
  </r>
  <r>
    <x v="62"/>
    <x v="4"/>
    <n v="42.15579113993622"/>
    <x v="0"/>
  </r>
  <r>
    <x v="62"/>
    <x v="5"/>
    <n v="0"/>
    <x v="0"/>
  </r>
  <r>
    <x v="62"/>
    <x v="6"/>
    <n v="0.50069563897020852"/>
    <x v="0"/>
  </r>
  <r>
    <x v="62"/>
    <x v="7"/>
    <n v="633.60310764240194"/>
    <x v="0"/>
  </r>
  <r>
    <x v="62"/>
    <x v="8"/>
    <n v="0.78439569806429588"/>
    <x v="0"/>
  </r>
  <r>
    <x v="62"/>
    <x v="9"/>
    <n v="9.9558472443055056E-6"/>
    <x v="0"/>
  </r>
  <r>
    <x v="62"/>
    <x v="10"/>
    <n v="0"/>
    <x v="0"/>
  </r>
  <r>
    <x v="62"/>
    <x v="11"/>
    <n v="1.5381129899565724E-2"/>
    <x v="0"/>
  </r>
  <r>
    <x v="62"/>
    <x v="12"/>
    <n v="3715.9340214800936"/>
    <x v="0"/>
  </r>
  <r>
    <x v="62"/>
    <x v="13"/>
    <n v="1219.2107747313355"/>
    <x v="0"/>
  </r>
  <r>
    <x v="63"/>
    <x v="0"/>
    <n v="1237.4677740196687"/>
    <x v="0"/>
  </r>
  <r>
    <x v="63"/>
    <x v="1"/>
    <n v="0"/>
    <x v="0"/>
  </r>
  <r>
    <x v="63"/>
    <x v="2"/>
    <n v="0"/>
    <x v="0"/>
  </r>
  <r>
    <x v="63"/>
    <x v="3"/>
    <n v="142.91206808185288"/>
    <x v="0"/>
  </r>
  <r>
    <x v="63"/>
    <x v="4"/>
    <n v="213.91686668272143"/>
    <x v="0"/>
  </r>
  <r>
    <x v="63"/>
    <x v="5"/>
    <n v="0"/>
    <x v="0"/>
  </r>
  <r>
    <x v="63"/>
    <x v="6"/>
    <n v="3.7208007230387996"/>
    <x v="0"/>
  </r>
  <r>
    <x v="63"/>
    <x v="7"/>
    <n v="2370.197649134001"/>
    <x v="0"/>
  </r>
  <r>
    <x v="63"/>
    <x v="8"/>
    <n v="170.38721680391188"/>
    <x v="0"/>
  </r>
  <r>
    <x v="63"/>
    <x v="9"/>
    <n v="95.488313850254926"/>
    <x v="0"/>
  </r>
  <r>
    <x v="63"/>
    <x v="10"/>
    <n v="0"/>
    <x v="0"/>
  </r>
  <r>
    <x v="63"/>
    <x v="11"/>
    <n v="31.223410141839778"/>
    <x v="0"/>
  </r>
  <r>
    <x v="63"/>
    <x v="12"/>
    <n v="3365.6285796352381"/>
    <x v="0"/>
  </r>
  <r>
    <x v="63"/>
    <x v="13"/>
    <n v="14063.039787628139"/>
    <x v="0"/>
  </r>
  <r>
    <x v="64"/>
    <x v="0"/>
    <n v="206.6208551589381"/>
    <x v="0"/>
  </r>
  <r>
    <x v="64"/>
    <x v="1"/>
    <n v="0"/>
    <x v="0"/>
  </r>
  <r>
    <x v="64"/>
    <x v="2"/>
    <n v="0"/>
    <x v="0"/>
  </r>
  <r>
    <x v="64"/>
    <x v="3"/>
    <n v="23.862127434387226"/>
    <x v="0"/>
  </r>
  <r>
    <x v="64"/>
    <x v="4"/>
    <n v="35.717848056220923"/>
    <x v="0"/>
  </r>
  <r>
    <x v="64"/>
    <x v="5"/>
    <n v="0"/>
    <x v="0"/>
  </r>
  <r>
    <x v="64"/>
    <x v="6"/>
    <n v="0.62126468536064894"/>
    <x v="0"/>
  </r>
  <r>
    <x v="64"/>
    <x v="7"/>
    <n v="395.7535504694186"/>
    <x v="0"/>
  </r>
  <r>
    <x v="64"/>
    <x v="8"/>
    <n v="28.449672131515317"/>
    <x v="0"/>
  </r>
  <r>
    <x v="64"/>
    <x v="9"/>
    <n v="15.943750196690903"/>
    <x v="0"/>
  </r>
  <r>
    <x v="64"/>
    <x v="10"/>
    <n v="0"/>
    <x v="0"/>
  </r>
  <r>
    <x v="64"/>
    <x v="11"/>
    <n v="5.2133945141287015"/>
    <x v="0"/>
  </r>
  <r>
    <x v="64"/>
    <x v="12"/>
    <n v="561.96134547625172"/>
    <x v="0"/>
  </r>
  <r>
    <x v="64"/>
    <x v="13"/>
    <n v="2348.1155372759736"/>
    <x v="0"/>
  </r>
  <r>
    <x v="65"/>
    <x v="0"/>
    <n v="439.15779519483351"/>
    <x v="0"/>
  </r>
  <r>
    <x v="65"/>
    <x v="1"/>
    <n v="0"/>
    <x v="0"/>
  </r>
  <r>
    <x v="65"/>
    <x v="2"/>
    <n v="0"/>
    <x v="0"/>
  </r>
  <r>
    <x v="65"/>
    <x v="3"/>
    <n v="50.717238899639348"/>
    <x v="0"/>
  </r>
  <r>
    <x v="65"/>
    <x v="4"/>
    <n v="75.915722008836667"/>
    <x v="0"/>
  </r>
  <r>
    <x v="65"/>
    <x v="5"/>
    <n v="0"/>
    <x v="0"/>
  </r>
  <r>
    <x v="65"/>
    <x v="6"/>
    <n v="1.3204534907452792"/>
    <x v="0"/>
  </r>
  <r>
    <x v="65"/>
    <x v="7"/>
    <n v="841.14576203349372"/>
    <x v="0"/>
  </r>
  <r>
    <x v="65"/>
    <x v="8"/>
    <n v="60.467735832772249"/>
    <x v="0"/>
  </r>
  <r>
    <x v="65"/>
    <x v="9"/>
    <n v="33.887296508041203"/>
    <x v="0"/>
  </r>
  <r>
    <x v="65"/>
    <x v="10"/>
    <n v="0"/>
    <x v="0"/>
  </r>
  <r>
    <x v="65"/>
    <x v="11"/>
    <n v="11.080695792031525"/>
    <x v="0"/>
  </r>
  <r>
    <x v="65"/>
    <x v="12"/>
    <n v="1194.4084989592934"/>
    <x v="0"/>
  </r>
  <r>
    <x v="65"/>
    <x v="13"/>
    <n v="4990.7510131038225"/>
    <x v="0"/>
  </r>
  <r>
    <x v="66"/>
    <x v="0"/>
    <n v="13046.137300067425"/>
    <x v="0"/>
  </r>
  <r>
    <x v="66"/>
    <x v="1"/>
    <n v="0"/>
    <x v="0"/>
  </r>
  <r>
    <x v="66"/>
    <x v="2"/>
    <n v="0"/>
    <x v="0"/>
  </r>
  <r>
    <x v="66"/>
    <x v="3"/>
    <n v="269.5869764896014"/>
    <x v="0"/>
  </r>
  <r>
    <x v="66"/>
    <x v="4"/>
    <n v="2062.567143984435"/>
    <x v="0"/>
  </r>
  <r>
    <x v="66"/>
    <x v="5"/>
    <n v="0"/>
    <x v="0"/>
  </r>
  <r>
    <x v="66"/>
    <x v="6"/>
    <n v="8.6285454317655113"/>
    <x v="0"/>
  </r>
  <r>
    <x v="66"/>
    <x v="7"/>
    <n v="1552.846958932651"/>
    <x v="0"/>
  </r>
  <r>
    <x v="66"/>
    <x v="8"/>
    <n v="49.204902390109034"/>
    <x v="0"/>
  </r>
  <r>
    <x v="66"/>
    <x v="9"/>
    <n v="44.187429242578496"/>
    <x v="0"/>
  </r>
  <r>
    <x v="66"/>
    <x v="10"/>
    <n v="81.689946071055758"/>
    <x v="0"/>
  </r>
  <r>
    <x v="66"/>
    <x v="11"/>
    <n v="66.941619751147314"/>
    <x v="0"/>
  </r>
  <r>
    <x v="66"/>
    <x v="12"/>
    <n v="7395.896090866393"/>
    <x v="0"/>
  </r>
  <r>
    <x v="66"/>
    <x v="13"/>
    <n v="9580.4579441112801"/>
    <x v="0"/>
  </r>
  <r>
    <x v="67"/>
    <x v="0"/>
    <n v="5594.2189354234988"/>
    <x v="0"/>
  </r>
  <r>
    <x v="67"/>
    <x v="1"/>
    <n v="0"/>
    <x v="0"/>
  </r>
  <r>
    <x v="67"/>
    <x v="2"/>
    <n v="0"/>
    <x v="0"/>
  </r>
  <r>
    <x v="67"/>
    <x v="3"/>
    <n v="115.5996241595513"/>
    <x v="0"/>
  </r>
  <r>
    <x v="67"/>
    <x v="4"/>
    <n v="884.43436605564932"/>
    <x v="0"/>
  </r>
  <r>
    <x v="67"/>
    <x v="5"/>
    <n v="0"/>
    <x v="0"/>
  </r>
  <r>
    <x v="67"/>
    <x v="6"/>
    <n v="3.6999436024098169"/>
    <x v="0"/>
  </r>
  <r>
    <x v="67"/>
    <x v="7"/>
    <n v="665.86497303159126"/>
    <x v="0"/>
  </r>
  <r>
    <x v="67"/>
    <x v="8"/>
    <n v="21.099195136095211"/>
    <x v="0"/>
  </r>
  <r>
    <x v="67"/>
    <x v="9"/>
    <n v="18.94768908918666"/>
    <x v="0"/>
  </r>
  <r>
    <x v="67"/>
    <x v="10"/>
    <n v="35.028869667197412"/>
    <x v="0"/>
  </r>
  <r>
    <x v="67"/>
    <x v="11"/>
    <n v="28.704747479382469"/>
    <x v="0"/>
  </r>
  <r>
    <x v="67"/>
    <x v="12"/>
    <n v="3171.3802334224692"/>
    <x v="0"/>
  </r>
  <r>
    <x v="67"/>
    <x v="13"/>
    <n v="4108.126260536812"/>
    <x v="0"/>
  </r>
  <r>
    <x v="68"/>
    <x v="0"/>
    <n v="33191.341309685784"/>
    <x v="0"/>
  </r>
  <r>
    <x v="68"/>
    <x v="1"/>
    <n v="0"/>
    <x v="0"/>
  </r>
  <r>
    <x v="68"/>
    <x v="2"/>
    <n v="0"/>
    <x v="0"/>
  </r>
  <r>
    <x v="68"/>
    <x v="3"/>
    <n v="685.86993556064681"/>
    <x v="0"/>
  </r>
  <r>
    <x v="68"/>
    <x v="4"/>
    <n v="5247.4819538943057"/>
    <x v="0"/>
  </r>
  <r>
    <x v="68"/>
    <x v="5"/>
    <n v="0"/>
    <x v="0"/>
  </r>
  <r>
    <x v="68"/>
    <x v="6"/>
    <n v="21.952321200113307"/>
    <x v="0"/>
  </r>
  <r>
    <x v="68"/>
    <x v="7"/>
    <n v="3950.6769115004531"/>
    <x v="0"/>
  </r>
  <r>
    <x v="68"/>
    <x v="8"/>
    <n v="125.18469427203115"/>
    <x v="0"/>
  </r>
  <r>
    <x v="68"/>
    <x v="9"/>
    <n v="112.41948569561913"/>
    <x v="0"/>
  </r>
  <r>
    <x v="68"/>
    <x v="10"/>
    <n v="207.8315457863703"/>
    <x v="0"/>
  </r>
  <r>
    <x v="68"/>
    <x v="11"/>
    <n v="170.30957883388598"/>
    <x v="0"/>
  </r>
  <r>
    <x v="68"/>
    <x v="12"/>
    <n v="18816.275330909524"/>
    <x v="0"/>
  </r>
  <r>
    <x v="68"/>
    <x v="13"/>
    <n v="24374.130228143822"/>
    <x v="0"/>
  </r>
  <r>
    <x v="69"/>
    <x v="0"/>
    <n v="2663.2785148658563"/>
    <x v="0"/>
  </r>
  <r>
    <x v="69"/>
    <x v="1"/>
    <n v="0"/>
    <x v="0"/>
  </r>
  <r>
    <x v="69"/>
    <x v="2"/>
    <n v="0"/>
    <x v="0"/>
  </r>
  <r>
    <x v="69"/>
    <x v="3"/>
    <n v="55.034312904915652"/>
    <x v="0"/>
  </r>
  <r>
    <x v="69"/>
    <x v="4"/>
    <n v="421.05878803020016"/>
    <x v="0"/>
  </r>
  <r>
    <x v="69"/>
    <x v="5"/>
    <n v="0"/>
    <x v="0"/>
  </r>
  <r>
    <x v="69"/>
    <x v="6"/>
    <n v="1.7614577506283222"/>
    <x v="0"/>
  </r>
  <r>
    <x v="69"/>
    <x v="7"/>
    <n v="317.002944816374"/>
    <x v="0"/>
  </r>
  <r>
    <x v="69"/>
    <x v="8"/>
    <n v="10.044839813311771"/>
    <x v="0"/>
  </r>
  <r>
    <x v="69"/>
    <x v="9"/>
    <n v="9.0205574433366085"/>
    <x v="0"/>
  </r>
  <r>
    <x v="69"/>
    <x v="10"/>
    <n v="16.67643634644784"/>
    <x v="0"/>
  </r>
  <r>
    <x v="69"/>
    <x v="11"/>
    <n v="13.665667740031305"/>
    <x v="0"/>
  </r>
  <r>
    <x v="69"/>
    <x v="12"/>
    <n v="1509.8209304360948"/>
    <x v="0"/>
  </r>
  <r>
    <x v="69"/>
    <x v="13"/>
    <n v="1955.784092889749"/>
    <x v="0"/>
  </r>
  <r>
    <x v="70"/>
    <x v="0"/>
    <n v="13967.577539957436"/>
    <x v="0"/>
  </r>
  <r>
    <x v="70"/>
    <x v="1"/>
    <n v="0"/>
    <x v="0"/>
  </r>
  <r>
    <x v="70"/>
    <x v="2"/>
    <n v="0"/>
    <x v="0"/>
  </r>
  <r>
    <x v="70"/>
    <x v="3"/>
    <n v="288.62773028317957"/>
    <x v="0"/>
  </r>
  <r>
    <x v="70"/>
    <x v="4"/>
    <n v="2208.2449273948896"/>
    <x v="0"/>
  </r>
  <r>
    <x v="70"/>
    <x v="5"/>
    <n v="0"/>
    <x v="0"/>
  </r>
  <r>
    <x v="70"/>
    <x v="6"/>
    <n v="9.2379740150831786"/>
    <x v="0"/>
  </r>
  <r>
    <x v="70"/>
    <x v="7"/>
    <n v="1662.5235353353828"/>
    <x v="0"/>
  </r>
  <r>
    <x v="70"/>
    <x v="8"/>
    <n v="52.680212822559589"/>
    <x v="0"/>
  </r>
  <r>
    <x v="70"/>
    <x v="9"/>
    <n v="47.308358791679126"/>
    <x v="0"/>
  </r>
  <r>
    <x v="70"/>
    <x v="10"/>
    <n v="87.45965412892869"/>
    <x v="0"/>
  </r>
  <r>
    <x v="70"/>
    <x v="11"/>
    <n v="71.669663059552803"/>
    <x v="0"/>
  </r>
  <r>
    <x v="70"/>
    <x v="12"/>
    <n v="7918.263448454627"/>
    <x v="0"/>
  </r>
  <r>
    <x v="70"/>
    <x v="13"/>
    <n v="10257.119492524727"/>
    <x v="0"/>
  </r>
  <r>
    <x v="71"/>
    <x v="0"/>
    <n v="3399.6815999999999"/>
    <x v="0"/>
  </r>
  <r>
    <x v="71"/>
    <x v="1"/>
    <n v="0"/>
    <x v="0"/>
  </r>
  <r>
    <x v="71"/>
    <x v="2"/>
    <n v="0"/>
    <x v="0"/>
  </r>
  <r>
    <x v="71"/>
    <x v="3"/>
    <n v="319.45256616541832"/>
    <x v="0"/>
  </r>
  <r>
    <x v="71"/>
    <x v="4"/>
    <n v="6829.25576346862"/>
    <x v="0"/>
  </r>
  <r>
    <x v="71"/>
    <x v="5"/>
    <n v="0"/>
    <x v="0"/>
  </r>
  <r>
    <x v="71"/>
    <x v="6"/>
    <n v="15.09341399999999"/>
    <x v="0"/>
  </r>
  <r>
    <x v="71"/>
    <x v="7"/>
    <n v="2846.5233884662184"/>
    <x v="0"/>
  </r>
  <r>
    <x v="71"/>
    <x v="8"/>
    <n v="78.753708000000003"/>
    <x v="0"/>
  </r>
  <r>
    <x v="71"/>
    <x v="9"/>
    <n v="80.383996854065145"/>
    <x v="0"/>
  </r>
  <r>
    <x v="71"/>
    <x v="10"/>
    <n v="0"/>
    <x v="0"/>
  </r>
  <r>
    <x v="71"/>
    <x v="11"/>
    <n v="2.2880024640000003"/>
    <x v="0"/>
  </r>
  <r>
    <x v="71"/>
    <x v="12"/>
    <n v="0"/>
    <x v="0"/>
  </r>
  <r>
    <x v="71"/>
    <x v="13"/>
    <n v="15742.263285033738"/>
    <x v="0"/>
  </r>
  <r>
    <x v="72"/>
    <x v="0"/>
    <n v="32287.480434979549"/>
    <x v="0"/>
  </r>
  <r>
    <x v="72"/>
    <x v="1"/>
    <n v="0"/>
    <x v="0"/>
  </r>
  <r>
    <x v="72"/>
    <x v="2"/>
    <n v="0"/>
    <x v="0"/>
  </r>
  <r>
    <x v="72"/>
    <x v="3"/>
    <n v="104.04387407064269"/>
    <x v="0"/>
  </r>
  <r>
    <x v="72"/>
    <x v="4"/>
    <n v="2904.9824753627672"/>
    <x v="0"/>
  </r>
  <r>
    <x v="72"/>
    <x v="5"/>
    <n v="0"/>
    <x v="0"/>
  </r>
  <r>
    <x v="72"/>
    <x v="6"/>
    <n v="36.76427812655664"/>
    <x v="0"/>
  </r>
  <r>
    <x v="72"/>
    <x v="7"/>
    <n v="900.20549193081092"/>
    <x v="0"/>
  </r>
  <r>
    <x v="72"/>
    <x v="8"/>
    <n v="114.60632907240742"/>
    <x v="0"/>
  </r>
  <r>
    <x v="72"/>
    <x v="9"/>
    <n v="16.025329654011642"/>
    <x v="0"/>
  </r>
  <r>
    <x v="72"/>
    <x v="10"/>
    <n v="120.20661636726207"/>
    <x v="0"/>
  </r>
  <r>
    <x v="72"/>
    <x v="11"/>
    <n v="1605.4121943574271"/>
    <x v="0"/>
  </r>
  <r>
    <x v="72"/>
    <x v="12"/>
    <n v="73053.14329795017"/>
    <x v="0"/>
  </r>
  <r>
    <x v="72"/>
    <x v="13"/>
    <n v="8517.5265124288107"/>
    <x v="0"/>
  </r>
  <r>
    <x v="73"/>
    <x v="0"/>
    <n v="9751.3410050204748"/>
    <x v="0"/>
  </r>
  <r>
    <x v="73"/>
    <x v="1"/>
    <n v="0"/>
    <x v="0"/>
  </r>
  <r>
    <x v="73"/>
    <x v="2"/>
    <n v="0"/>
    <x v="0"/>
  </r>
  <r>
    <x v="73"/>
    <x v="3"/>
    <n v="31.422931795169887"/>
    <x v="0"/>
  </r>
  <r>
    <x v="73"/>
    <x v="4"/>
    <n v="877.35166538982912"/>
    <x v="0"/>
  </r>
  <r>
    <x v="73"/>
    <x v="5"/>
    <n v="0"/>
    <x v="0"/>
  </r>
  <r>
    <x v="73"/>
    <x v="6"/>
    <n v="11.103406273444516"/>
    <x v="0"/>
  </r>
  <r>
    <x v="73"/>
    <x v="7"/>
    <n v="271.87661000947674"/>
    <x v="0"/>
  </r>
  <r>
    <x v="73"/>
    <x v="8"/>
    <n v="34.612963943383164"/>
    <x v="0"/>
  </r>
  <r>
    <x v="73"/>
    <x v="9"/>
    <n v="4.839908598282463"/>
    <x v="0"/>
  </r>
  <r>
    <x v="73"/>
    <x v="10"/>
    <n v="36.304341232737947"/>
    <x v="0"/>
  </r>
  <r>
    <x v="73"/>
    <x v="11"/>
    <n v="484.860433514573"/>
    <x v="0"/>
  </r>
  <r>
    <x v="73"/>
    <x v="12"/>
    <n v="22063.230149577612"/>
    <x v="0"/>
  </r>
  <r>
    <x v="73"/>
    <x v="13"/>
    <n v="2572.4306890175803"/>
    <x v="0"/>
  </r>
  <r>
    <x v="74"/>
    <x v="0"/>
    <n v="4.3139752345330331"/>
    <x v="0"/>
  </r>
  <r>
    <x v="74"/>
    <x v="1"/>
    <n v="1856.1420916464656"/>
    <x v="0"/>
  </r>
  <r>
    <x v="74"/>
    <x v="2"/>
    <n v="25165.293384356104"/>
    <x v="0"/>
  </r>
  <r>
    <x v="74"/>
    <x v="3"/>
    <n v="0"/>
    <x v="0"/>
  </r>
  <r>
    <x v="74"/>
    <x v="4"/>
    <n v="5.8335234045472255"/>
    <x v="0"/>
  </r>
  <r>
    <x v="74"/>
    <x v="5"/>
    <n v="0"/>
    <x v="0"/>
  </r>
  <r>
    <x v="74"/>
    <x v="6"/>
    <n v="9.7306757611145045E-2"/>
    <x v="0"/>
  </r>
  <r>
    <x v="74"/>
    <x v="7"/>
    <n v="3.1412131130506462"/>
    <x v="0"/>
  </r>
  <r>
    <x v="74"/>
    <x v="8"/>
    <n v="5.7829641241183502E-5"/>
    <x v="0"/>
  </r>
  <r>
    <x v="74"/>
    <x v="9"/>
    <n v="1.4259725886617348E-5"/>
    <x v="0"/>
  </r>
  <r>
    <x v="74"/>
    <x v="10"/>
    <n v="0"/>
    <x v="0"/>
  </r>
  <r>
    <x v="74"/>
    <x v="11"/>
    <n v="1.2617376339172238E-2"/>
    <x v="0"/>
  </r>
  <r>
    <x v="74"/>
    <x v="12"/>
    <n v="0"/>
    <x v="0"/>
  </r>
  <r>
    <x v="74"/>
    <x v="13"/>
    <n v="8.7914732169644338"/>
    <x v="0"/>
  </r>
  <r>
    <x v="75"/>
    <x v="0"/>
    <n v="95.684474779697382"/>
    <x v="0"/>
  </r>
  <r>
    <x v="75"/>
    <x v="1"/>
    <n v="41169.448478511207"/>
    <x v="0"/>
  </r>
  <r>
    <x v="75"/>
    <x v="2"/>
    <n v="558169.14776974916"/>
    <x v="0"/>
  </r>
  <r>
    <x v="75"/>
    <x v="3"/>
    <n v="0"/>
    <x v="0"/>
  </r>
  <r>
    <x v="75"/>
    <x v="4"/>
    <n v="129.38823074620487"/>
    <x v="0"/>
  </r>
  <r>
    <x v="75"/>
    <x v="5"/>
    <n v="0"/>
    <x v="0"/>
  </r>
  <r>
    <x v="75"/>
    <x v="6"/>
    <n v="2.1582752538785908"/>
    <x v="0"/>
  </r>
  <r>
    <x v="75"/>
    <x v="7"/>
    <n v="69.672473890751021"/>
    <x v="0"/>
  </r>
  <r>
    <x v="75"/>
    <x v="8"/>
    <n v="1.2826681999856067E-3"/>
    <x v="0"/>
  </r>
  <r>
    <x v="75"/>
    <x v="9"/>
    <n v="3.1628238638025676E-4"/>
    <x v="0"/>
  </r>
  <r>
    <x v="75"/>
    <x v="10"/>
    <n v="0"/>
    <x v="0"/>
  </r>
  <r>
    <x v="75"/>
    <x v="11"/>
    <n v="0.27985488151328242"/>
    <x v="0"/>
  </r>
  <r>
    <x v="75"/>
    <x v="12"/>
    <n v="0"/>
    <x v="0"/>
  </r>
  <r>
    <x v="75"/>
    <x v="13"/>
    <n v="194.99590321502507"/>
    <x v="0"/>
  </r>
  <r>
    <x v="76"/>
    <x v="0"/>
    <n v="2.0387416461518706"/>
    <x v="0"/>
  </r>
  <r>
    <x v="76"/>
    <x v="1"/>
    <n v="877.19422984233063"/>
    <x v="0"/>
  </r>
  <r>
    <x v="76"/>
    <x v="2"/>
    <n v="11892.866525894769"/>
    <x v="0"/>
  </r>
  <r>
    <x v="76"/>
    <x v="3"/>
    <n v="0"/>
    <x v="0"/>
  </r>
  <r>
    <x v="76"/>
    <x v="4"/>
    <n v="2.7568649475428524"/>
    <x v="0"/>
  </r>
  <r>
    <x v="76"/>
    <x v="5"/>
    <n v="0"/>
    <x v="0"/>
  </r>
  <r>
    <x v="76"/>
    <x v="6"/>
    <n v="4.5986202610947755E-2"/>
    <x v="0"/>
  </r>
  <r>
    <x v="76"/>
    <x v="7"/>
    <n v="1.4845059706764709"/>
    <x v="0"/>
  </r>
  <r>
    <x v="76"/>
    <x v="8"/>
    <n v="2.7329711361494323E-5"/>
    <x v="0"/>
  </r>
  <r>
    <x v="76"/>
    <x v="9"/>
    <n v="6.7390041544602394E-6"/>
    <x v="0"/>
  </r>
  <r>
    <x v="76"/>
    <x v="10"/>
    <n v="0"/>
    <x v="0"/>
  </r>
  <r>
    <x v="76"/>
    <x v="11"/>
    <n v="5.9628461475454263E-3"/>
    <x v="0"/>
  </r>
  <r>
    <x v="76"/>
    <x v="12"/>
    <n v="0"/>
    <x v="0"/>
  </r>
  <r>
    <x v="76"/>
    <x v="13"/>
    <n v="4.1547625111469344"/>
    <x v="0"/>
  </r>
  <r>
    <x v="77"/>
    <x v="0"/>
    <n v="2790.2345907404501"/>
    <x v="0"/>
  </r>
  <r>
    <x v="77"/>
    <x v="1"/>
    <n v="2117.5886069851349"/>
    <x v="0"/>
  </r>
  <r>
    <x v="77"/>
    <x v="2"/>
    <n v="0"/>
    <x v="0"/>
  </r>
  <r>
    <x v="77"/>
    <x v="3"/>
    <n v="115.20109228604187"/>
    <x v="0"/>
  </r>
  <r>
    <x v="77"/>
    <x v="4"/>
    <n v="612.54872485392661"/>
    <x v="0"/>
  </r>
  <r>
    <x v="77"/>
    <x v="5"/>
    <n v="0"/>
    <x v="0"/>
  </r>
  <r>
    <x v="77"/>
    <x v="6"/>
    <n v="3.3954396945220924"/>
    <x v="0"/>
  </r>
  <r>
    <x v="77"/>
    <x v="7"/>
    <n v="127.39497559793828"/>
    <x v="0"/>
  </r>
  <r>
    <x v="77"/>
    <x v="8"/>
    <n v="30.967884599180042"/>
    <x v="0"/>
  </r>
  <r>
    <x v="77"/>
    <x v="9"/>
    <n v="22.904230035743392"/>
    <x v="0"/>
  </r>
  <r>
    <x v="77"/>
    <x v="10"/>
    <n v="67.516681377879351"/>
    <x v="0"/>
  </r>
  <r>
    <x v="77"/>
    <x v="11"/>
    <n v="3620.4773635702782"/>
    <x v="0"/>
  </r>
  <r>
    <x v="77"/>
    <x v="12"/>
    <n v="0"/>
    <x v="0"/>
  </r>
  <r>
    <x v="77"/>
    <x v="13"/>
    <n v="1908.6707076463745"/>
    <x v="0"/>
  </r>
  <r>
    <x v="78"/>
    <x v="0"/>
    <n v="4821.4954861071528"/>
    <x v="0"/>
  </r>
  <r>
    <x v="78"/>
    <x v="1"/>
    <n v="3659.1704310071391"/>
    <x v="0"/>
  </r>
  <r>
    <x v="78"/>
    <x v="2"/>
    <n v="0"/>
    <x v="0"/>
  </r>
  <r>
    <x v="78"/>
    <x v="3"/>
    <n v="199.06625353116485"/>
    <x v="0"/>
  </r>
  <r>
    <x v="78"/>
    <x v="4"/>
    <n v="1058.4776354307003"/>
    <x v="0"/>
  </r>
  <r>
    <x v="78"/>
    <x v="5"/>
    <n v="0"/>
    <x v="0"/>
  </r>
  <r>
    <x v="78"/>
    <x v="6"/>
    <n v="5.8672834229837596"/>
    <x v="0"/>
  </r>
  <r>
    <x v="78"/>
    <x v="7"/>
    <n v="220.13715328329786"/>
    <x v="0"/>
  </r>
  <r>
    <x v="78"/>
    <x v="8"/>
    <n v="53.512172884936781"/>
    <x v="0"/>
  </r>
  <r>
    <x v="78"/>
    <x v="9"/>
    <n v="39.578264170537331"/>
    <x v="0"/>
  </r>
  <r>
    <x v="78"/>
    <x v="10"/>
    <n v="116.66810223795315"/>
    <x v="0"/>
  </r>
  <r>
    <x v="78"/>
    <x v="11"/>
    <n v="6256.1461046810609"/>
    <x v="0"/>
  </r>
  <r>
    <x v="78"/>
    <x v="12"/>
    <n v="0"/>
    <x v="0"/>
  </r>
  <r>
    <x v="78"/>
    <x v="13"/>
    <n v="3298.1625387060431"/>
    <x v="0"/>
  </r>
  <r>
    <x v="79"/>
    <x v="0"/>
    <n v="2591.1404638275958"/>
    <x v="0"/>
  </r>
  <r>
    <x v="79"/>
    <x v="1"/>
    <n v="1966.4903960076729"/>
    <x v="0"/>
  </r>
  <r>
    <x v="79"/>
    <x v="2"/>
    <n v="0"/>
    <x v="0"/>
  </r>
  <r>
    <x v="79"/>
    <x v="3"/>
    <n v="106.98104478028354"/>
    <x v="0"/>
  </r>
  <r>
    <x v="79"/>
    <x v="4"/>
    <n v="568.84098287012034"/>
    <x v="0"/>
  </r>
  <r>
    <x v="79"/>
    <x v="5"/>
    <n v="0"/>
    <x v="0"/>
  </r>
  <r>
    <x v="79"/>
    <x v="6"/>
    <n v="3.1531618216473496"/>
    <x v="0"/>
  </r>
  <r>
    <x v="79"/>
    <x v="7"/>
    <n v="118.30484693136438"/>
    <x v="0"/>
  </r>
  <r>
    <x v="79"/>
    <x v="8"/>
    <n v="28.758205181158196"/>
    <x v="0"/>
  </r>
  <r>
    <x v="79"/>
    <x v="9"/>
    <n v="21.269923839156753"/>
    <x v="0"/>
  </r>
  <r>
    <x v="79"/>
    <x v="10"/>
    <n v="62.699102678371126"/>
    <x v="0"/>
  </r>
  <r>
    <x v="79"/>
    <x v="11"/>
    <n v="3362.1421748016187"/>
    <x v="0"/>
  </r>
  <r>
    <x v="79"/>
    <x v="12"/>
    <n v="0"/>
    <x v="0"/>
  </r>
  <r>
    <x v="79"/>
    <x v="13"/>
    <n v="1772.4796040868162"/>
    <x v="0"/>
  </r>
  <r>
    <x v="80"/>
    <x v="0"/>
    <n v="1761.2923621983384"/>
    <x v="0"/>
  </r>
  <r>
    <x v="80"/>
    <x v="1"/>
    <n v="1336.695004835196"/>
    <x v="0"/>
  </r>
  <r>
    <x v="80"/>
    <x v="2"/>
    <n v="0"/>
    <x v="0"/>
  </r>
  <r>
    <x v="80"/>
    <x v="3"/>
    <n v="72.718904938550978"/>
    <x v="0"/>
  </r>
  <r>
    <x v="80"/>
    <x v="4"/>
    <n v="386.6618936414406"/>
    <x v="0"/>
  </r>
  <r>
    <x v="80"/>
    <x v="5"/>
    <n v="0"/>
    <x v="0"/>
  </r>
  <r>
    <x v="80"/>
    <x v="6"/>
    <n v="2.1433187087970977"/>
    <x v="0"/>
  </r>
  <r>
    <x v="80"/>
    <x v="7"/>
    <n v="80.416104885126629"/>
    <x v="0"/>
  </r>
  <r>
    <x v="80"/>
    <x v="8"/>
    <n v="19.54799743325562"/>
    <x v="0"/>
  </r>
  <r>
    <x v="80"/>
    <x v="9"/>
    <n v="14.45794040324159"/>
    <x v="0"/>
  </r>
  <r>
    <x v="80"/>
    <x v="10"/>
    <n v="42.618859226557205"/>
    <x v="0"/>
  </r>
  <r>
    <x v="80"/>
    <x v="11"/>
    <n v="2285.3702513508388"/>
    <x v="0"/>
  </r>
  <r>
    <x v="80"/>
    <x v="12"/>
    <n v="0"/>
    <x v="0"/>
  </r>
  <r>
    <x v="80"/>
    <x v="13"/>
    <n v="1204.8188172010114"/>
    <x v="0"/>
  </r>
  <r>
    <x v="81"/>
    <x v="0"/>
    <n v="10284.225649602189"/>
    <x v="0"/>
  </r>
  <r>
    <x v="81"/>
    <x v="1"/>
    <n v="7804.9921463709925"/>
    <x v="0"/>
  </r>
  <r>
    <x v="81"/>
    <x v="2"/>
    <n v="0"/>
    <x v="0"/>
  </r>
  <r>
    <x v="81"/>
    <x v="3"/>
    <n v="424.60731871147084"/>
    <x v="0"/>
  </r>
  <r>
    <x v="81"/>
    <x v="4"/>
    <n v="2257.7274787859797"/>
    <x v="0"/>
  </r>
  <r>
    <x v="81"/>
    <x v="5"/>
    <n v="0"/>
    <x v="0"/>
  </r>
  <r>
    <x v="81"/>
    <x v="6"/>
    <n v="12.514886065122889"/>
    <x v="0"/>
  </r>
  <r>
    <x v="81"/>
    <x v="7"/>
    <n v="469.55144202662996"/>
    <x v="0"/>
  </r>
  <r>
    <x v="81"/>
    <x v="8"/>
    <n v="114.14119592872373"/>
    <x v="0"/>
  </r>
  <r>
    <x v="81"/>
    <x v="9"/>
    <n v="84.420238642182454"/>
    <x v="0"/>
  </r>
  <r>
    <x v="81"/>
    <x v="10"/>
    <n v="248.8524759554868"/>
    <x v="0"/>
  </r>
  <r>
    <x v="81"/>
    <x v="11"/>
    <n v="13344.328211612041"/>
    <x v="0"/>
  </r>
  <r>
    <x v="81"/>
    <x v="12"/>
    <n v="0"/>
    <x v="0"/>
  </r>
  <r>
    <x v="81"/>
    <x v="13"/>
    <n v="7034.9641257268504"/>
    <x v="0"/>
  </r>
  <r>
    <x v="82"/>
    <x v="0"/>
    <n v="3616.8713970738231"/>
    <x v="0"/>
  </r>
  <r>
    <x v="82"/>
    <x v="1"/>
    <n v="2744.9468545730556"/>
    <x v="0"/>
  </r>
  <r>
    <x v="82"/>
    <x v="2"/>
    <n v="0"/>
    <x v="0"/>
  </r>
  <r>
    <x v="82"/>
    <x v="3"/>
    <n v="149.33064660003186"/>
    <x v="0"/>
  </r>
  <r>
    <x v="82"/>
    <x v="4"/>
    <n v="794.02282861466358"/>
    <x v="0"/>
  </r>
  <r>
    <x v="82"/>
    <x v="5"/>
    <n v="0"/>
    <x v="0"/>
  </r>
  <r>
    <x v="82"/>
    <x v="6"/>
    <n v="4.4013749784196587"/>
    <x v="0"/>
  </r>
  <r>
    <x v="82"/>
    <x v="7"/>
    <n v="165.13709811361232"/>
    <x v="0"/>
  </r>
  <r>
    <x v="82"/>
    <x v="8"/>
    <n v="40.142451249926538"/>
    <x v="0"/>
  </r>
  <r>
    <x v="82"/>
    <x v="9"/>
    <n v="29.689852875881513"/>
    <x v="0"/>
  </r>
  <r>
    <x v="82"/>
    <x v="10"/>
    <n v="87.519219534940632"/>
    <x v="0"/>
  </r>
  <r>
    <x v="82"/>
    <x v="11"/>
    <n v="4693.0824610613081"/>
    <x v="0"/>
  </r>
  <r>
    <x v="82"/>
    <x v="12"/>
    <n v="0"/>
    <x v="0"/>
  </r>
  <r>
    <x v="82"/>
    <x v="13"/>
    <n v="2474.1347956290842"/>
    <x v="0"/>
  </r>
  <r>
    <x v="83"/>
    <x v="0"/>
    <n v="4765.4886089588617"/>
    <x v="0"/>
  </r>
  <r>
    <x v="83"/>
    <x v="1"/>
    <n v="3616.665214651634"/>
    <x v="0"/>
  </r>
  <r>
    <x v="83"/>
    <x v="2"/>
    <n v="0"/>
    <x v="0"/>
  </r>
  <r>
    <x v="83"/>
    <x v="3"/>
    <n v="196.75388401054289"/>
    <x v="0"/>
  </r>
  <r>
    <x v="83"/>
    <x v="4"/>
    <n v="1046.1822745696152"/>
    <x v="0"/>
  </r>
  <r>
    <x v="83"/>
    <x v="5"/>
    <n v="0"/>
    <x v="0"/>
  </r>
  <r>
    <x v="83"/>
    <x v="6"/>
    <n v="5.7991285895276006"/>
    <x v="0"/>
  </r>
  <r>
    <x v="83"/>
    <x v="7"/>
    <n v="217.5800225060861"/>
    <x v="0"/>
  </r>
  <r>
    <x v="83"/>
    <x v="8"/>
    <n v="52.890571205262795"/>
    <x v="0"/>
  </r>
  <r>
    <x v="83"/>
    <x v="9"/>
    <n v="39.118519888803782"/>
    <x v="0"/>
  </r>
  <r>
    <x v="83"/>
    <x v="10"/>
    <n v="115.31287623224739"/>
    <x v="0"/>
  </r>
  <r>
    <x v="83"/>
    <x v="11"/>
    <n v="6183.4742112164186"/>
    <x v="0"/>
  </r>
  <r>
    <x v="83"/>
    <x v="12"/>
    <n v="0"/>
    <x v="0"/>
  </r>
  <r>
    <x v="83"/>
    <x v="13"/>
    <n v="3259.8508188978085"/>
    <x v="0"/>
  </r>
  <r>
    <x v="84"/>
    <x v="0"/>
    <n v="15792.489841491595"/>
    <x v="0"/>
  </r>
  <r>
    <x v="84"/>
    <x v="1"/>
    <n v="11985.370934490677"/>
    <x v="0"/>
  </r>
  <r>
    <x v="84"/>
    <x v="2"/>
    <n v="0"/>
    <x v="0"/>
  </r>
  <r>
    <x v="84"/>
    <x v="3"/>
    <n v="652.02835836583097"/>
    <x v="0"/>
  </r>
  <r>
    <x v="84"/>
    <x v="4"/>
    <n v="3466.973546517157"/>
    <x v="0"/>
  </r>
  <r>
    <x v="84"/>
    <x v="5"/>
    <n v="0"/>
    <x v="0"/>
  </r>
  <r>
    <x v="84"/>
    <x v="6"/>
    <n v="19.217899118979659"/>
    <x v="0"/>
  </r>
  <r>
    <x v="84"/>
    <x v="7"/>
    <n v="721.04469805659335"/>
    <x v="0"/>
  </r>
  <r>
    <x v="84"/>
    <x v="8"/>
    <n v="175.27558599123094"/>
    <x v="0"/>
  </r>
  <r>
    <x v="84"/>
    <x v="9"/>
    <n v="129.63598880432318"/>
    <x v="0"/>
  </r>
  <r>
    <x v="84"/>
    <x v="10"/>
    <n v="382.1386589965648"/>
    <x v="0"/>
  </r>
  <r>
    <x v="84"/>
    <x v="11"/>
    <n v="20491.593135314433"/>
    <x v="0"/>
  </r>
  <r>
    <x v="84"/>
    <x v="12"/>
    <n v="0"/>
    <x v="0"/>
  </r>
  <r>
    <x v="84"/>
    <x v="13"/>
    <n v="10802.913440069899"/>
    <x v="0"/>
  </r>
  <r>
    <x v="85"/>
    <x v="0"/>
    <n v="14361.185404297101"/>
    <x v="0"/>
  </r>
  <r>
    <x v="85"/>
    <x v="1"/>
    <n v="232.94203754745283"/>
    <x v="0"/>
  </r>
  <r>
    <x v="85"/>
    <x v="2"/>
    <n v="0"/>
    <x v="0"/>
  </r>
  <r>
    <x v="85"/>
    <x v="3"/>
    <n v="87.908968959024492"/>
    <x v="0"/>
  </r>
  <r>
    <x v="85"/>
    <x v="4"/>
    <n v="402.58934449864921"/>
    <x v="0"/>
  </r>
  <r>
    <x v="85"/>
    <x v="5"/>
    <n v="0"/>
    <x v="0"/>
  </r>
  <r>
    <x v="85"/>
    <x v="6"/>
    <n v="2.951416971049091"/>
    <x v="0"/>
  </r>
  <r>
    <x v="85"/>
    <x v="7"/>
    <n v="122.66245514714636"/>
    <x v="0"/>
  </r>
  <r>
    <x v="85"/>
    <x v="8"/>
    <n v="42.966663683366185"/>
    <x v="0"/>
  </r>
  <r>
    <x v="85"/>
    <x v="9"/>
    <n v="12.225749631413438"/>
    <x v="0"/>
  </r>
  <r>
    <x v="85"/>
    <x v="10"/>
    <n v="212.06250381974516"/>
    <x v="0"/>
  </r>
  <r>
    <x v="85"/>
    <x v="11"/>
    <n v="252.28429543795139"/>
    <x v="0"/>
  </r>
  <r>
    <x v="85"/>
    <x v="12"/>
    <n v="880.64183882195425"/>
    <x v="0"/>
  </r>
  <r>
    <x v="85"/>
    <x v="13"/>
    <n v="1904.2481219130052"/>
    <x v="0"/>
  </r>
  <r>
    <x v="86"/>
    <x v="0"/>
    <n v="102089.2388827564"/>
    <x v="0"/>
  </r>
  <r>
    <x v="86"/>
    <x v="1"/>
    <n v="1655.9131191149652"/>
    <x v="0"/>
  </r>
  <r>
    <x v="86"/>
    <x v="2"/>
    <n v="0"/>
    <x v="0"/>
  </r>
  <r>
    <x v="86"/>
    <x v="3"/>
    <n v="624.91775430385667"/>
    <x v="0"/>
  </r>
  <r>
    <x v="86"/>
    <x v="4"/>
    <n v="2861.8835148439148"/>
    <x v="0"/>
  </r>
  <r>
    <x v="86"/>
    <x v="5"/>
    <n v="0"/>
    <x v="0"/>
  </r>
  <r>
    <x v="86"/>
    <x v="6"/>
    <n v="20.980713201425264"/>
    <x v="0"/>
  </r>
  <r>
    <x v="86"/>
    <x v="7"/>
    <n v="871.96957165635342"/>
    <x v="0"/>
  </r>
  <r>
    <x v="86"/>
    <x v="8"/>
    <n v="305.43676369874953"/>
    <x v="0"/>
  </r>
  <r>
    <x v="86"/>
    <x v="9"/>
    <n v="86.909084417828097"/>
    <x v="0"/>
  </r>
  <r>
    <x v="86"/>
    <x v="10"/>
    <n v="1507.4869518815335"/>
    <x v="0"/>
  </r>
  <r>
    <x v="86"/>
    <x v="11"/>
    <n v="1793.4112664283577"/>
    <x v="0"/>
  </r>
  <r>
    <x v="86"/>
    <x v="12"/>
    <n v="6260.2112933340168"/>
    <x v="0"/>
  </r>
  <r>
    <x v="86"/>
    <x v="13"/>
    <n v="13536.712739036737"/>
    <x v="0"/>
  </r>
  <r>
    <x v="87"/>
    <x v="0"/>
    <n v="166827.62786934967"/>
    <x v="0"/>
  </r>
  <r>
    <x v="87"/>
    <x v="1"/>
    <n v="2705.9860632024602"/>
    <x v="0"/>
  </r>
  <r>
    <x v="87"/>
    <x v="2"/>
    <n v="0"/>
    <x v="0"/>
  </r>
  <r>
    <x v="87"/>
    <x v="3"/>
    <n v="1021.2001549319285"/>
    <x v="0"/>
  </r>
  <r>
    <x v="87"/>
    <x v="4"/>
    <n v="4676.7048441620846"/>
    <x v="0"/>
  </r>
  <r>
    <x v="87"/>
    <x v="5"/>
    <n v="0"/>
    <x v="0"/>
  </r>
  <r>
    <x v="87"/>
    <x v="6"/>
    <n v="34.285323827525644"/>
    <x v="0"/>
  </r>
  <r>
    <x v="87"/>
    <x v="7"/>
    <n v="1424.916247840232"/>
    <x v="0"/>
  </r>
  <r>
    <x v="87"/>
    <x v="8"/>
    <n v="499.12499406987149"/>
    <x v="0"/>
  </r>
  <r>
    <x v="87"/>
    <x v="9"/>
    <n v="142.02120176813543"/>
    <x v="0"/>
  </r>
  <r>
    <x v="87"/>
    <x v="10"/>
    <n v="2463.4376255387215"/>
    <x v="0"/>
  </r>
  <r>
    <x v="87"/>
    <x v="11"/>
    <n v="2930.6766378776929"/>
    <x v="0"/>
  </r>
  <r>
    <x v="87"/>
    <x v="12"/>
    <n v="10230.032190045353"/>
    <x v="0"/>
  </r>
  <r>
    <x v="87"/>
    <x v="13"/>
    <n v="22120.819981779183"/>
    <x v="0"/>
  </r>
  <r>
    <x v="88"/>
    <x v="0"/>
    <n v="13416.85029159674"/>
    <x v="0"/>
  </r>
  <r>
    <x v="88"/>
    <x v="1"/>
    <n v="0"/>
    <x v="0"/>
  </r>
  <r>
    <x v="88"/>
    <x v="2"/>
    <n v="0"/>
    <x v="0"/>
  </r>
  <r>
    <x v="88"/>
    <x v="3"/>
    <n v="0.14448395087144852"/>
    <x v="0"/>
  </r>
  <r>
    <x v="88"/>
    <x v="4"/>
    <n v="678.63704846139569"/>
    <x v="0"/>
  </r>
  <r>
    <x v="88"/>
    <x v="5"/>
    <n v="0"/>
    <x v="0"/>
  </r>
  <r>
    <x v="88"/>
    <x v="6"/>
    <n v="0"/>
    <x v="0"/>
  </r>
  <r>
    <x v="88"/>
    <x v="7"/>
    <n v="36.291729683334708"/>
    <x v="0"/>
  </r>
  <r>
    <x v="88"/>
    <x v="8"/>
    <n v="1.1139090188019276"/>
    <x v="0"/>
  </r>
  <r>
    <x v="88"/>
    <x v="9"/>
    <n v="0"/>
    <x v="0"/>
  </r>
  <r>
    <x v="88"/>
    <x v="10"/>
    <n v="0"/>
    <x v="0"/>
  </r>
  <r>
    <x v="88"/>
    <x v="11"/>
    <n v="2.2880024639999998"/>
    <x v="0"/>
  </r>
  <r>
    <x v="88"/>
    <x v="12"/>
    <n v="4.3346777986793521"/>
    <x v="0"/>
  </r>
  <r>
    <x v="88"/>
    <x v="13"/>
    <n v="2549.1852053981102"/>
    <x v="0"/>
  </r>
  <r>
    <x v="89"/>
    <x v="0"/>
    <n v="20055.722580652928"/>
    <x v="0"/>
  </r>
  <r>
    <x v="89"/>
    <x v="1"/>
    <n v="0"/>
    <x v="0"/>
  </r>
  <r>
    <x v="89"/>
    <x v="2"/>
    <n v="0"/>
    <x v="0"/>
  </r>
  <r>
    <x v="89"/>
    <x v="3"/>
    <n v="329.99968296233646"/>
    <x v="0"/>
  </r>
  <r>
    <x v="89"/>
    <x v="4"/>
    <n v="1519.5263627855295"/>
    <x v="0"/>
  </r>
  <r>
    <x v="89"/>
    <x v="5"/>
    <n v="0"/>
    <x v="0"/>
  </r>
  <r>
    <x v="89"/>
    <x v="6"/>
    <n v="38.704182251663141"/>
    <x v="0"/>
  </r>
  <r>
    <x v="89"/>
    <x v="7"/>
    <n v="5525.7844507212812"/>
    <x v="0"/>
  </r>
  <r>
    <x v="89"/>
    <x v="8"/>
    <n v="340.27868689250118"/>
    <x v="0"/>
  </r>
  <r>
    <x v="89"/>
    <x v="9"/>
    <n v="225.51272391209127"/>
    <x v="0"/>
  </r>
  <r>
    <x v="89"/>
    <x v="10"/>
    <n v="140.44134782893104"/>
    <x v="0"/>
  </r>
  <r>
    <x v="89"/>
    <x v="11"/>
    <n v="188.84763013144664"/>
    <x v="0"/>
  </r>
  <r>
    <x v="89"/>
    <x v="12"/>
    <n v="0"/>
    <x v="0"/>
  </r>
  <r>
    <x v="89"/>
    <x v="13"/>
    <n v="25566.301063948566"/>
    <x v="0"/>
  </r>
  <r>
    <x v="90"/>
    <x v="0"/>
    <n v="3755.6419506617176"/>
    <x v="0"/>
  </r>
  <r>
    <x v="90"/>
    <x v="1"/>
    <n v="0"/>
    <x v="0"/>
  </r>
  <r>
    <x v="90"/>
    <x v="2"/>
    <n v="0"/>
    <x v="0"/>
  </r>
  <r>
    <x v="90"/>
    <x v="3"/>
    <n v="61.79586140835368"/>
    <x v="0"/>
  </r>
  <r>
    <x v="90"/>
    <x v="4"/>
    <n v="284.54706282778881"/>
    <x v="0"/>
  </r>
  <r>
    <x v="90"/>
    <x v="5"/>
    <n v="0"/>
    <x v="0"/>
  </r>
  <r>
    <x v="90"/>
    <x v="6"/>
    <n v="7.2477593338185544"/>
    <x v="0"/>
  </r>
  <r>
    <x v="90"/>
    <x v="7"/>
    <n v="1034.7604186279802"/>
    <x v="0"/>
  </r>
  <r>
    <x v="90"/>
    <x v="8"/>
    <n v="63.720711446336537"/>
    <x v="0"/>
  </r>
  <r>
    <x v="90"/>
    <x v="9"/>
    <n v="42.229595215345817"/>
    <x v="0"/>
  </r>
  <r>
    <x v="90"/>
    <x v="10"/>
    <n v="26.299098194677761"/>
    <x v="0"/>
  </r>
  <r>
    <x v="90"/>
    <x v="11"/>
    <n v="35.363676334897676"/>
    <x v="0"/>
  </r>
  <r>
    <x v="90"/>
    <x v="12"/>
    <n v="0"/>
    <x v="0"/>
  </r>
  <r>
    <x v="90"/>
    <x v="13"/>
    <n v="4787.5548942643291"/>
    <x v="0"/>
  </r>
  <r>
    <x v="91"/>
    <x v="0"/>
    <n v="23338.702348685361"/>
    <x v="0"/>
  </r>
  <r>
    <x v="91"/>
    <x v="1"/>
    <n v="0"/>
    <x v="0"/>
  </r>
  <r>
    <x v="91"/>
    <x v="2"/>
    <n v="0"/>
    <x v="0"/>
  </r>
  <r>
    <x v="91"/>
    <x v="3"/>
    <n v="384.01829427218621"/>
    <x v="0"/>
  </r>
  <r>
    <x v="91"/>
    <x v="4"/>
    <n v="1768.2620683157363"/>
    <x v="0"/>
  </r>
  <r>
    <x v="91"/>
    <x v="5"/>
    <n v="0"/>
    <x v="0"/>
  </r>
  <r>
    <x v="91"/>
    <x v="6"/>
    <n v="45.039782814518226"/>
    <x v="0"/>
  </r>
  <r>
    <x v="91"/>
    <x v="7"/>
    <n v="6430.3162361642153"/>
    <x v="0"/>
  </r>
  <r>
    <x v="91"/>
    <x v="8"/>
    <n v="395.9798983581195"/>
    <x v="0"/>
  </r>
  <r>
    <x v="91"/>
    <x v="9"/>
    <n v="262.42755991762488"/>
    <x v="0"/>
  </r>
  <r>
    <x v="91"/>
    <x v="10"/>
    <n v="163.43060197639122"/>
    <x v="0"/>
  </r>
  <r>
    <x v="91"/>
    <x v="11"/>
    <n v="219.76064991765409"/>
    <x v="0"/>
  </r>
  <r>
    <x v="91"/>
    <x v="12"/>
    <n v="0"/>
    <x v="0"/>
  </r>
  <r>
    <x v="91"/>
    <x v="13"/>
    <n v="29751.32350823273"/>
    <x v="0"/>
  </r>
  <r>
    <x v="92"/>
    <x v="0"/>
    <n v="0"/>
    <x v="0"/>
  </r>
  <r>
    <x v="92"/>
    <x v="1"/>
    <n v="0"/>
    <x v="0"/>
  </r>
  <r>
    <x v="92"/>
    <x v="2"/>
    <n v="0"/>
    <x v="0"/>
  </r>
  <r>
    <x v="92"/>
    <x v="3"/>
    <n v="1447.2706744614288"/>
    <x v="0"/>
  </r>
  <r>
    <x v="92"/>
    <x v="4"/>
    <n v="9784.6822839029646"/>
    <x v="0"/>
  </r>
  <r>
    <x v="92"/>
    <x v="5"/>
    <n v="0"/>
    <x v="0"/>
  </r>
  <r>
    <x v="92"/>
    <x v="6"/>
    <n v="30.259015727804552"/>
    <x v="0"/>
  </r>
  <r>
    <x v="92"/>
    <x v="7"/>
    <n v="6953.2328155781461"/>
    <x v="0"/>
  </r>
  <r>
    <x v="92"/>
    <x v="8"/>
    <n v="562.34603005742747"/>
    <x v="0"/>
  </r>
  <r>
    <x v="92"/>
    <x v="9"/>
    <n v="382.32261880386295"/>
    <x v="0"/>
  </r>
  <r>
    <x v="92"/>
    <x v="10"/>
    <n v="0"/>
    <x v="0"/>
  </r>
  <r>
    <x v="92"/>
    <x v="11"/>
    <n v="1217.7813853167668"/>
    <x v="0"/>
  </r>
  <r>
    <x v="92"/>
    <x v="12"/>
    <n v="0"/>
    <x v="0"/>
  </r>
  <r>
    <x v="92"/>
    <x v="13"/>
    <n v="26551.80149857335"/>
    <x v="0"/>
  </r>
  <r>
    <x v="93"/>
    <x v="0"/>
    <n v="0"/>
    <x v="0"/>
  </r>
  <r>
    <x v="93"/>
    <x v="1"/>
    <n v="0"/>
    <x v="0"/>
  </r>
  <r>
    <x v="93"/>
    <x v="2"/>
    <n v="0"/>
    <x v="0"/>
  </r>
  <r>
    <x v="93"/>
    <x v="3"/>
    <n v="181.60556250756173"/>
    <x v="0"/>
  </r>
  <r>
    <x v="93"/>
    <x v="4"/>
    <n v="1227.7957133258624"/>
    <x v="0"/>
  </r>
  <r>
    <x v="93"/>
    <x v="5"/>
    <n v="0"/>
    <x v="0"/>
  </r>
  <r>
    <x v="93"/>
    <x v="6"/>
    <n v="3.7969439090707944"/>
    <x v="0"/>
  </r>
  <r>
    <x v="93"/>
    <x v="7"/>
    <n v="872.50144634417506"/>
    <x v="0"/>
  </r>
  <r>
    <x v="93"/>
    <x v="8"/>
    <n v="70.563971836489429"/>
    <x v="0"/>
  </r>
  <r>
    <x v="93"/>
    <x v="9"/>
    <n v="47.974380654867652"/>
    <x v="0"/>
  </r>
  <r>
    <x v="93"/>
    <x v="10"/>
    <n v="0"/>
    <x v="0"/>
  </r>
  <r>
    <x v="93"/>
    <x v="11"/>
    <n v="152.80892330246911"/>
    <x v="0"/>
  </r>
  <r>
    <x v="93"/>
    <x v="12"/>
    <n v="0"/>
    <x v="0"/>
  </r>
  <r>
    <x v="93"/>
    <x v="13"/>
    <n v="3331.7574464997169"/>
    <x v="0"/>
  </r>
  <r>
    <x v="94"/>
    <x v="0"/>
    <n v="0"/>
    <x v="0"/>
  </r>
  <r>
    <x v="94"/>
    <x v="1"/>
    <n v="0"/>
    <x v="0"/>
  </r>
  <r>
    <x v="94"/>
    <x v="2"/>
    <n v="0"/>
    <x v="0"/>
  </r>
  <r>
    <x v="94"/>
    <x v="3"/>
    <n v="11.826739822212218"/>
    <x v="0"/>
  </r>
  <r>
    <x v="94"/>
    <x v="4"/>
    <n v="79.958015910045773"/>
    <x v="0"/>
  </r>
  <r>
    <x v="94"/>
    <x v="5"/>
    <n v="0"/>
    <x v="0"/>
  </r>
  <r>
    <x v="94"/>
    <x v="6"/>
    <n v="0.24726923070015497"/>
    <x v="0"/>
  </r>
  <r>
    <x v="94"/>
    <x v="7"/>
    <n v="56.820107588867238"/>
    <x v="0"/>
  </r>
  <r>
    <x v="94"/>
    <x v="8"/>
    <n v="4.5953533813003231"/>
    <x v="0"/>
  </r>
  <r>
    <x v="94"/>
    <x v="9"/>
    <n v="3.1242463628462152"/>
    <x v="0"/>
  </r>
  <r>
    <x v="94"/>
    <x v="10"/>
    <n v="0"/>
    <x v="0"/>
  </r>
  <r>
    <x v="94"/>
    <x v="11"/>
    <n v="9.9514098216866795"/>
    <x v="0"/>
  </r>
  <r>
    <x v="94"/>
    <x v="12"/>
    <n v="0"/>
    <x v="0"/>
  </r>
  <r>
    <x v="94"/>
    <x v="13"/>
    <n v="216.97478825203711"/>
    <x v="0"/>
  </r>
  <r>
    <x v="95"/>
    <x v="0"/>
    <n v="0"/>
    <x v="0"/>
  </r>
  <r>
    <x v="95"/>
    <x v="1"/>
    <n v="0"/>
    <x v="0"/>
  </r>
  <r>
    <x v="95"/>
    <x v="2"/>
    <n v="0"/>
    <x v="0"/>
  </r>
  <r>
    <x v="95"/>
    <x v="3"/>
    <n v="31.511103966751886"/>
    <x v="0"/>
  </r>
  <r>
    <x v="95"/>
    <x v="4"/>
    <n v="213.03972102138991"/>
    <x v="0"/>
  </r>
  <r>
    <x v="95"/>
    <x v="5"/>
    <n v="0"/>
    <x v="0"/>
  </r>
  <r>
    <x v="95"/>
    <x v="6"/>
    <n v="0.65882285004168462"/>
    <x v="0"/>
  </r>
  <r>
    <x v="95"/>
    <x v="7"/>
    <n v="151.39119863549286"/>
    <x v="0"/>
  </r>
  <r>
    <x v="95"/>
    <x v="8"/>
    <n v="12.243835608030926"/>
    <x v="0"/>
  </r>
  <r>
    <x v="95"/>
    <x v="9"/>
    <n v="8.3242257323099302"/>
    <x v="0"/>
  </r>
  <r>
    <x v="95"/>
    <x v="10"/>
    <n v="0"/>
    <x v="0"/>
  </r>
  <r>
    <x v="95"/>
    <x v="11"/>
    <n v="26.51448448354121"/>
    <x v="0"/>
  </r>
  <r>
    <x v="95"/>
    <x v="12"/>
    <n v="0"/>
    <x v="0"/>
  </r>
  <r>
    <x v="95"/>
    <x v="13"/>
    <n v="578.10649541244572"/>
    <x v="0"/>
  </r>
  <r>
    <x v="96"/>
    <x v="0"/>
    <n v="0"/>
    <x v="0"/>
  </r>
  <r>
    <x v="96"/>
    <x v="1"/>
    <n v="0"/>
    <x v="0"/>
  </r>
  <r>
    <x v="96"/>
    <x v="2"/>
    <n v="0"/>
    <x v="0"/>
  </r>
  <r>
    <x v="96"/>
    <x v="3"/>
    <n v="58.639963952687218"/>
    <x v="0"/>
  </r>
  <r>
    <x v="96"/>
    <x v="4"/>
    <n v="396.45204351983762"/>
    <x v="0"/>
  </r>
  <r>
    <x v="96"/>
    <x v="5"/>
    <n v="0"/>
    <x v="0"/>
  </r>
  <r>
    <x v="96"/>
    <x v="6"/>
    <n v="1.2260233160480194"/>
    <x v="0"/>
  </r>
  <r>
    <x v="96"/>
    <x v="7"/>
    <n v="281.72844848934369"/>
    <x v="0"/>
  </r>
  <r>
    <x v="96"/>
    <x v="8"/>
    <n v="22.784923037133748"/>
    <x v="0"/>
  </r>
  <r>
    <x v="96"/>
    <x v="9"/>
    <n v="15.490802778338889"/>
    <x v="0"/>
  </r>
  <r>
    <x v="96"/>
    <x v="10"/>
    <n v="0"/>
    <x v="0"/>
  </r>
  <r>
    <x v="96"/>
    <x v="11"/>
    <n v="49.341604025662079"/>
    <x v="0"/>
  </r>
  <r>
    <x v="96"/>
    <x v="12"/>
    <n v="0"/>
    <x v="0"/>
  </r>
  <r>
    <x v="96"/>
    <x v="13"/>
    <n v="1075.8158167853785"/>
    <x v="0"/>
  </r>
  <r>
    <x v="97"/>
    <x v="0"/>
    <n v="0"/>
    <x v="0"/>
  </r>
  <r>
    <x v="97"/>
    <x v="1"/>
    <n v="0"/>
    <x v="0"/>
  </r>
  <r>
    <x v="97"/>
    <x v="2"/>
    <n v="0"/>
    <x v="0"/>
  </r>
  <r>
    <x v="97"/>
    <x v="3"/>
    <n v="77.067450280892146"/>
    <x v="0"/>
  </r>
  <r>
    <x v="97"/>
    <x v="4"/>
    <n v="521.03627105526266"/>
    <x v="0"/>
  </r>
  <r>
    <x v="97"/>
    <x v="5"/>
    <n v="0"/>
    <x v="0"/>
  </r>
  <r>
    <x v="97"/>
    <x v="6"/>
    <n v="1.6112985851932013"/>
    <x v="0"/>
  </r>
  <r>
    <x v="97"/>
    <x v="7"/>
    <n v="370.26102564086591"/>
    <x v="0"/>
  </r>
  <r>
    <x v="97"/>
    <x v="8"/>
    <n v="29.945037564058566"/>
    <x v="0"/>
  </r>
  <r>
    <x v="97"/>
    <x v="9"/>
    <n v="20.358755232079737"/>
    <x v="0"/>
  </r>
  <r>
    <x v="97"/>
    <x v="10"/>
    <n v="0"/>
    <x v="0"/>
  </r>
  <r>
    <x v="97"/>
    <x v="11"/>
    <n v="64.847100146502072"/>
    <x v="0"/>
  </r>
  <r>
    <x v="97"/>
    <x v="12"/>
    <n v="0"/>
    <x v="0"/>
  </r>
  <r>
    <x v="97"/>
    <x v="13"/>
    <n v="1413.8886926738141"/>
    <x v="0"/>
  </r>
  <r>
    <x v="98"/>
    <x v="0"/>
    <n v="0"/>
    <x v="0"/>
  </r>
  <r>
    <x v="98"/>
    <x v="1"/>
    <n v="0"/>
    <x v="0"/>
  </r>
  <r>
    <x v="98"/>
    <x v="2"/>
    <n v="0"/>
    <x v="0"/>
  </r>
  <r>
    <x v="98"/>
    <x v="3"/>
    <n v="6.61777960076199"/>
    <x v="0"/>
  </r>
  <r>
    <x v="98"/>
    <x v="4"/>
    <n v="44.741368674831115"/>
    <x v="0"/>
  </r>
  <r>
    <x v="98"/>
    <x v="5"/>
    <n v="0"/>
    <x v="0"/>
  </r>
  <r>
    <x v="98"/>
    <x v="6"/>
    <n v="0.13836216027600989"/>
    <x v="0"/>
  </r>
  <r>
    <x v="98"/>
    <x v="7"/>
    <n v="31.794302958156326"/>
    <x v="0"/>
  </r>
  <r>
    <x v="98"/>
    <x v="8"/>
    <n v="2.5713794606308893"/>
    <x v="0"/>
  </r>
  <r>
    <x v="98"/>
    <x v="9"/>
    <n v="1.7482056897004699"/>
    <x v="0"/>
  </r>
  <r>
    <x v="98"/>
    <x v="10"/>
    <n v="0"/>
    <x v="0"/>
  </r>
  <r>
    <x v="98"/>
    <x v="11"/>
    <n v="5.5684185081245881"/>
    <x v="0"/>
  </r>
  <r>
    <x v="98"/>
    <x v="12"/>
    <n v="0"/>
    <x v="0"/>
  </r>
  <r>
    <x v="98"/>
    <x v="13"/>
    <n v="121.41057883738891"/>
    <x v="0"/>
  </r>
  <r>
    <x v="99"/>
    <x v="0"/>
    <n v="0"/>
    <x v="0"/>
  </r>
  <r>
    <x v="99"/>
    <x v="1"/>
    <n v="0"/>
    <x v="0"/>
  </r>
  <r>
    <x v="99"/>
    <x v="2"/>
    <n v="0"/>
    <x v="0"/>
  </r>
  <r>
    <x v="99"/>
    <x v="3"/>
    <n v="32.242175828246573"/>
    <x v="0"/>
  </r>
  <r>
    <x v="99"/>
    <x v="4"/>
    <n v="217.98233888662713"/>
    <x v="0"/>
  </r>
  <r>
    <x v="99"/>
    <x v="5"/>
    <n v="0"/>
    <x v="0"/>
  </r>
  <r>
    <x v="99"/>
    <x v="6"/>
    <n v="0.67410783808537245"/>
    <x v="0"/>
  </r>
  <r>
    <x v="99"/>
    <x v="7"/>
    <n v="154.90354290363211"/>
    <x v="0"/>
  </r>
  <r>
    <x v="99"/>
    <x v="8"/>
    <n v="12.527898130855979"/>
    <x v="0"/>
  </r>
  <r>
    <x v="99"/>
    <x v="9"/>
    <n v="8.517351533552656"/>
    <x v="0"/>
  </r>
  <r>
    <x v="99"/>
    <x v="10"/>
    <n v="0"/>
    <x v="0"/>
  </r>
  <r>
    <x v="99"/>
    <x v="11"/>
    <n v="27.129632513531114"/>
    <x v="0"/>
  </r>
  <r>
    <x v="99"/>
    <x v="12"/>
    <n v="0"/>
    <x v="0"/>
  </r>
  <r>
    <x v="99"/>
    <x v="13"/>
    <n v="591.51882752842869"/>
    <x v="0"/>
  </r>
  <r>
    <x v="100"/>
    <x v="0"/>
    <n v="0"/>
    <x v="0"/>
  </r>
  <r>
    <x v="100"/>
    <x v="1"/>
    <n v="0"/>
    <x v="0"/>
  </r>
  <r>
    <x v="100"/>
    <x v="2"/>
    <n v="0"/>
    <x v="0"/>
  </r>
  <r>
    <x v="100"/>
    <x v="3"/>
    <n v="7.8919167349803976"/>
    <x v="0"/>
  </r>
  <r>
    <x v="100"/>
    <x v="4"/>
    <n v="53.355532745480232"/>
    <x v="0"/>
  </r>
  <r>
    <x v="100"/>
    <x v="5"/>
    <n v="0"/>
    <x v="0"/>
  </r>
  <r>
    <x v="100"/>
    <x v="6"/>
    <n v="0.1650013620950074"/>
    <x v="0"/>
  </r>
  <r>
    <x v="100"/>
    <x v="7"/>
    <n v="37.915737109712637"/>
    <x v="0"/>
  </r>
  <r>
    <x v="100"/>
    <x v="8"/>
    <n v="3.0664533758424315"/>
    <x v="0"/>
  </r>
  <r>
    <x v="100"/>
    <x v="9"/>
    <n v="2.0847919651398628"/>
    <x v="0"/>
  </r>
  <r>
    <x v="100"/>
    <x v="10"/>
    <n v="0"/>
    <x v="0"/>
  </r>
  <r>
    <x v="100"/>
    <x v="11"/>
    <n v="6.6405196097166801"/>
    <x v="0"/>
  </r>
  <r>
    <x v="100"/>
    <x v="12"/>
    <n v="0"/>
    <x v="0"/>
  </r>
  <r>
    <x v="100"/>
    <x v="13"/>
    <n v="144.78605162676027"/>
    <x v="0"/>
  </r>
  <r>
    <x v="101"/>
    <x v="0"/>
    <n v="0"/>
    <x v="0"/>
  </r>
  <r>
    <x v="101"/>
    <x v="1"/>
    <n v="0"/>
    <x v="0"/>
  </r>
  <r>
    <x v="101"/>
    <x v="2"/>
    <n v="0"/>
    <x v="0"/>
  </r>
  <r>
    <x v="101"/>
    <x v="3"/>
    <n v="125.42534690127985"/>
    <x v="0"/>
  </r>
  <r>
    <x v="101"/>
    <x v="4"/>
    <n v="611.52491684696054"/>
    <x v="0"/>
  </r>
  <r>
    <x v="101"/>
    <x v="5"/>
    <n v="0"/>
    <x v="0"/>
  </r>
  <r>
    <x v="101"/>
    <x v="6"/>
    <n v="10.420501974492034"/>
    <x v="0"/>
  </r>
  <r>
    <x v="101"/>
    <x v="7"/>
    <n v="45.585380971021685"/>
    <x v="0"/>
  </r>
  <r>
    <x v="101"/>
    <x v="8"/>
    <n v="15.341591463094872"/>
    <x v="0"/>
  </r>
  <r>
    <x v="101"/>
    <x v="9"/>
    <n v="0.61978465096714919"/>
    <x v="0"/>
  </r>
  <r>
    <x v="101"/>
    <x v="10"/>
    <n v="444.21377671815827"/>
    <x v="0"/>
  </r>
  <r>
    <x v="101"/>
    <x v="11"/>
    <n v="11.81487234116668"/>
    <x v="0"/>
  </r>
  <r>
    <x v="101"/>
    <x v="12"/>
    <n v="0"/>
    <x v="0"/>
  </r>
  <r>
    <x v="101"/>
    <x v="13"/>
    <n v="4078.422593535764"/>
    <x v="0"/>
  </r>
  <r>
    <x v="102"/>
    <x v="0"/>
    <n v="0"/>
    <x v="0"/>
  </r>
  <r>
    <x v="102"/>
    <x v="1"/>
    <n v="0"/>
    <x v="0"/>
  </r>
  <r>
    <x v="102"/>
    <x v="2"/>
    <n v="0"/>
    <x v="0"/>
  </r>
  <r>
    <x v="102"/>
    <x v="3"/>
    <n v="82.616717853285067"/>
    <x v="0"/>
  </r>
  <r>
    <x v="102"/>
    <x v="4"/>
    <n v="402.80679115971748"/>
    <x v="0"/>
  </r>
  <r>
    <x v="102"/>
    <x v="5"/>
    <n v="0"/>
    <x v="0"/>
  </r>
  <r>
    <x v="102"/>
    <x v="6"/>
    <n v="6.8639050461930466"/>
    <x v="0"/>
  </r>
  <r>
    <x v="102"/>
    <x v="7"/>
    <n v="30.026742209305212"/>
    <x v="0"/>
  </r>
  <r>
    <x v="102"/>
    <x v="8"/>
    <n v="10.105389099098774"/>
    <x v="0"/>
  </r>
  <r>
    <x v="102"/>
    <x v="9"/>
    <n v="0.40824741492684063"/>
    <x v="0"/>
  </r>
  <r>
    <x v="102"/>
    <x v="10"/>
    <n v="292.60022128184175"/>
    <x v="0"/>
  </r>
  <r>
    <x v="102"/>
    <x v="11"/>
    <n v="7.7823661548333245"/>
    <x v="0"/>
  </r>
  <r>
    <x v="102"/>
    <x v="12"/>
    <n v="0"/>
    <x v="0"/>
  </r>
  <r>
    <x v="102"/>
    <x v="13"/>
    <n v="2686.4258064345772"/>
    <x v="0"/>
  </r>
  <r>
    <x v="103"/>
    <x v="0"/>
    <n v="0"/>
    <x v="0"/>
  </r>
  <r>
    <x v="103"/>
    <x v="1"/>
    <n v="0"/>
    <x v="0"/>
  </r>
  <r>
    <x v="103"/>
    <x v="2"/>
    <n v="0"/>
    <x v="0"/>
  </r>
  <r>
    <x v="103"/>
    <x v="3"/>
    <n v="2.8358144269267029"/>
    <x v="0"/>
  </r>
  <r>
    <x v="103"/>
    <x v="4"/>
    <n v="1217.5780403974773"/>
    <x v="0"/>
  </r>
  <r>
    <x v="103"/>
    <x v="5"/>
    <n v="0"/>
    <x v="0"/>
  </r>
  <r>
    <x v="103"/>
    <x v="6"/>
    <n v="9.3854092639524698"/>
    <x v="0"/>
  </r>
  <r>
    <x v="103"/>
    <x v="7"/>
    <n v="1884.3141314114325"/>
    <x v="0"/>
  </r>
  <r>
    <x v="103"/>
    <x v="8"/>
    <n v="89.485412647203148"/>
    <x v="0"/>
  </r>
  <r>
    <x v="103"/>
    <x v="9"/>
    <n v="29.32735333116857"/>
    <x v="0"/>
  </r>
  <r>
    <x v="103"/>
    <x v="10"/>
    <n v="0"/>
    <x v="0"/>
  </r>
  <r>
    <x v="103"/>
    <x v="11"/>
    <n v="232.45414267189008"/>
    <x v="0"/>
  </r>
  <r>
    <x v="103"/>
    <x v="12"/>
    <n v="0"/>
    <x v="0"/>
  </r>
  <r>
    <x v="103"/>
    <x v="13"/>
    <n v="480.75860458568997"/>
    <x v="0"/>
  </r>
  <r>
    <x v="104"/>
    <x v="0"/>
    <n v="0"/>
    <x v="0"/>
  </r>
  <r>
    <x v="104"/>
    <x v="1"/>
    <n v="0"/>
    <x v="0"/>
  </r>
  <r>
    <x v="104"/>
    <x v="2"/>
    <n v="0"/>
    <x v="0"/>
  </r>
  <r>
    <x v="104"/>
    <x v="3"/>
    <n v="6.3252012322359628"/>
    <x v="0"/>
  </r>
  <r>
    <x v="104"/>
    <x v="4"/>
    <n v="2715.7722481198975"/>
    <x v="0"/>
  </r>
  <r>
    <x v="104"/>
    <x v="5"/>
    <n v="0"/>
    <x v="0"/>
  </r>
  <r>
    <x v="104"/>
    <x v="6"/>
    <n v="20.933881172798394"/>
    <x v="0"/>
  </r>
  <r>
    <x v="104"/>
    <x v="7"/>
    <n v="4202.907620735964"/>
    <x v="0"/>
  </r>
  <r>
    <x v="104"/>
    <x v="8"/>
    <n v="199.5945986341026"/>
    <x v="0"/>
  </r>
  <r>
    <x v="104"/>
    <x v="9"/>
    <n v="65.413804819930661"/>
    <x v="0"/>
  </r>
  <r>
    <x v="104"/>
    <x v="10"/>
    <n v="0"/>
    <x v="0"/>
  </r>
  <r>
    <x v="104"/>
    <x v="11"/>
    <n v="518.48217418797856"/>
    <x v="0"/>
  </r>
  <r>
    <x v="104"/>
    <x v="12"/>
    <n v="0"/>
    <x v="0"/>
  </r>
  <r>
    <x v="104"/>
    <x v="13"/>
    <n v="1072.3180223851953"/>
    <x v="0"/>
  </r>
  <r>
    <x v="105"/>
    <x v="0"/>
    <n v="0"/>
    <x v="0"/>
  </r>
  <r>
    <x v="105"/>
    <x v="1"/>
    <n v="0"/>
    <x v="0"/>
  </r>
  <r>
    <x v="105"/>
    <x v="2"/>
    <n v="0"/>
    <x v="0"/>
  </r>
  <r>
    <x v="105"/>
    <x v="3"/>
    <n v="1.0796548941656388"/>
    <x v="0"/>
  </r>
  <r>
    <x v="105"/>
    <x v="4"/>
    <n v="463.5578681953441"/>
    <x v="0"/>
  </r>
  <r>
    <x v="105"/>
    <x v="5"/>
    <n v="0"/>
    <x v="0"/>
  </r>
  <r>
    <x v="105"/>
    <x v="6"/>
    <n v="3.5732250140766046"/>
    <x v="0"/>
  </r>
  <r>
    <x v="105"/>
    <x v="7"/>
    <n v="717.3984851782443"/>
    <x v="0"/>
  </r>
  <r>
    <x v="105"/>
    <x v="8"/>
    <n v="34.069000708797709"/>
    <x v="0"/>
  </r>
  <r>
    <x v="105"/>
    <x v="9"/>
    <n v="11.165547454822752"/>
    <x v="0"/>
  </r>
  <r>
    <x v="105"/>
    <x v="10"/>
    <n v="0"/>
    <x v="0"/>
  </r>
  <r>
    <x v="105"/>
    <x v="11"/>
    <n v="88.500238387168125"/>
    <x v="0"/>
  </r>
  <r>
    <x v="105"/>
    <x v="12"/>
    <n v="0"/>
    <x v="0"/>
  </r>
  <r>
    <x v="105"/>
    <x v="13"/>
    <n v="183.03503058051095"/>
    <x v="0"/>
  </r>
  <r>
    <x v="106"/>
    <x v="0"/>
    <n v="0"/>
    <x v="0"/>
  </r>
  <r>
    <x v="106"/>
    <x v="1"/>
    <n v="0"/>
    <x v="0"/>
  </r>
  <r>
    <x v="106"/>
    <x v="2"/>
    <n v="0"/>
    <x v="0"/>
  </r>
  <r>
    <x v="106"/>
    <x v="3"/>
    <n v="4.8155861315052322"/>
    <x v="0"/>
  </r>
  <r>
    <x v="106"/>
    <x v="4"/>
    <n v="2067.6077636426235"/>
    <x v="0"/>
  </r>
  <r>
    <x v="106"/>
    <x v="5"/>
    <n v="0"/>
    <x v="0"/>
  </r>
  <r>
    <x v="106"/>
    <x v="6"/>
    <n v="15.93766018708474"/>
    <x v="0"/>
  </r>
  <r>
    <x v="106"/>
    <x v="7"/>
    <n v="3199.8133983887651"/>
    <x v="0"/>
  </r>
  <r>
    <x v="106"/>
    <x v="8"/>
    <n v="151.9580082618123"/>
    <x v="0"/>
  </r>
  <r>
    <x v="106"/>
    <x v="9"/>
    <n v="49.801705864224893"/>
    <x v="0"/>
  </r>
  <r>
    <x v="106"/>
    <x v="10"/>
    <n v="0"/>
    <x v="0"/>
  </r>
  <r>
    <x v="106"/>
    <x v="11"/>
    <n v="394.73772861605715"/>
    <x v="0"/>
  </r>
  <r>
    <x v="106"/>
    <x v="12"/>
    <n v="0"/>
    <x v="0"/>
  </r>
  <r>
    <x v="106"/>
    <x v="13"/>
    <n v="816.39138543831643"/>
    <x v="0"/>
  </r>
  <r>
    <x v="107"/>
    <x v="0"/>
    <n v="0"/>
    <x v="0"/>
  </r>
  <r>
    <x v="107"/>
    <x v="1"/>
    <n v="0"/>
    <x v="0"/>
  </r>
  <r>
    <x v="107"/>
    <x v="2"/>
    <n v="0"/>
    <x v="0"/>
  </r>
  <r>
    <x v="107"/>
    <x v="3"/>
    <n v="1.2312289404688093"/>
    <x v="0"/>
  </r>
  <r>
    <x v="107"/>
    <x v="4"/>
    <n v="528.63731363456463"/>
    <x v="0"/>
  </r>
  <r>
    <x v="107"/>
    <x v="5"/>
    <n v="0"/>
    <x v="0"/>
  </r>
  <r>
    <x v="107"/>
    <x v="6"/>
    <n v="4.0748743620878054"/>
    <x v="0"/>
  </r>
  <r>
    <x v="107"/>
    <x v="7"/>
    <n v="818.1149194739138"/>
    <x v="0"/>
  </r>
  <r>
    <x v="107"/>
    <x v="8"/>
    <n v="38.851988605063205"/>
    <x v="0"/>
  </r>
  <r>
    <x v="107"/>
    <x v="9"/>
    <n v="12.733092061958953"/>
    <x v="0"/>
  </r>
  <r>
    <x v="107"/>
    <x v="10"/>
    <n v="0"/>
    <x v="0"/>
  </r>
  <r>
    <x v="107"/>
    <x v="11"/>
    <n v="100.92489306490651"/>
    <x v="0"/>
  </r>
  <r>
    <x v="107"/>
    <x v="12"/>
    <n v="0"/>
    <x v="0"/>
  </r>
  <r>
    <x v="107"/>
    <x v="13"/>
    <n v="208.73153818700197"/>
    <x v="0"/>
  </r>
  <r>
    <x v="108"/>
    <x v="0"/>
    <n v="21215.537335886504"/>
    <x v="0"/>
  </r>
  <r>
    <x v="108"/>
    <x v="1"/>
    <n v="0"/>
    <x v="0"/>
  </r>
  <r>
    <x v="108"/>
    <x v="2"/>
    <n v="0"/>
    <x v="0"/>
  </r>
  <r>
    <x v="108"/>
    <x v="3"/>
    <n v="2844.2105391355526"/>
    <x v="0"/>
  </r>
  <r>
    <x v="108"/>
    <x v="4"/>
    <n v="13417.936090745025"/>
    <x v="0"/>
  </r>
  <r>
    <x v="108"/>
    <x v="5"/>
    <n v="0"/>
    <x v="0"/>
  </r>
  <r>
    <x v="108"/>
    <x v="6"/>
    <n v="154.83438623933415"/>
    <x v="0"/>
  </r>
  <r>
    <x v="108"/>
    <x v="7"/>
    <n v="11180.470266920007"/>
    <x v="0"/>
  </r>
  <r>
    <x v="108"/>
    <x v="8"/>
    <n v="391.23514595399269"/>
    <x v="0"/>
  </r>
  <r>
    <x v="108"/>
    <x v="9"/>
    <n v="9.4314625462880173"/>
    <x v="0"/>
  </r>
  <r>
    <x v="108"/>
    <x v="10"/>
    <n v="21.868706419555764"/>
    <x v="0"/>
  </r>
  <r>
    <x v="108"/>
    <x v="11"/>
    <n v="3948.9524844894599"/>
    <x v="0"/>
  </r>
  <r>
    <x v="108"/>
    <x v="12"/>
    <n v="0"/>
    <x v="0"/>
  </r>
  <r>
    <x v="108"/>
    <x v="13"/>
    <n v="20514.744874247914"/>
    <x v="0"/>
  </r>
  <r>
    <x v="109"/>
    <x v="0"/>
    <n v="2576.7064197371838"/>
    <x v="0"/>
  </r>
  <r>
    <x v="109"/>
    <x v="1"/>
    <n v="0"/>
    <x v="0"/>
  </r>
  <r>
    <x v="109"/>
    <x v="2"/>
    <n v="0"/>
    <x v="0"/>
  </r>
  <r>
    <x v="109"/>
    <x v="3"/>
    <n v="345.44001593012212"/>
    <x v="0"/>
  </r>
  <r>
    <x v="109"/>
    <x v="4"/>
    <n v="1629.6585618957292"/>
    <x v="0"/>
  </r>
  <r>
    <x v="109"/>
    <x v="5"/>
    <n v="0"/>
    <x v="0"/>
  </r>
  <r>
    <x v="109"/>
    <x v="6"/>
    <n v="18.805215757797729"/>
    <x v="0"/>
  </r>
  <r>
    <x v="109"/>
    <x v="7"/>
    <n v="1357.9099627009139"/>
    <x v="0"/>
  </r>
  <r>
    <x v="109"/>
    <x v="8"/>
    <n v="47.516972879176102"/>
    <x v="0"/>
  </r>
  <r>
    <x v="109"/>
    <x v="9"/>
    <n v="1.1454864284499471"/>
    <x v="0"/>
  </r>
  <r>
    <x v="109"/>
    <x v="10"/>
    <n v="2.6560362497772445"/>
    <x v="0"/>
  </r>
  <r>
    <x v="109"/>
    <x v="11"/>
    <n v="479.61506027044555"/>
    <x v="0"/>
  </r>
  <r>
    <x v="109"/>
    <x v="12"/>
    <n v="0"/>
    <x v="0"/>
  </r>
  <r>
    <x v="109"/>
    <x v="13"/>
    <n v="2491.5925521872377"/>
    <x v="0"/>
  </r>
  <r>
    <x v="110"/>
    <x v="0"/>
    <n v="1804.4222227391822"/>
    <x v="0"/>
  </r>
  <r>
    <x v="110"/>
    <x v="1"/>
    <n v="0"/>
    <x v="0"/>
  </r>
  <r>
    <x v="110"/>
    <x v="2"/>
    <n v="0"/>
    <x v="0"/>
  </r>
  <r>
    <x v="110"/>
    <x v="3"/>
    <n v="241.90557239783109"/>
    <x v="0"/>
  </r>
  <r>
    <x v="110"/>
    <x v="4"/>
    <n v="1141.221251298688"/>
    <x v="0"/>
  </r>
  <r>
    <x v="110"/>
    <x v="5"/>
    <n v="0"/>
    <x v="0"/>
  </r>
  <r>
    <x v="110"/>
    <x v="6"/>
    <n v="13.168962112585683"/>
    <x v="0"/>
  </r>
  <r>
    <x v="110"/>
    <x v="7"/>
    <n v="950.92048298865973"/>
    <x v="0"/>
  </r>
  <r>
    <x v="110"/>
    <x v="8"/>
    <n v="33.275301044666811"/>
    <x v="0"/>
  </r>
  <r>
    <x v="110"/>
    <x v="9"/>
    <n v="0.80216401508094304"/>
    <x v="0"/>
  </r>
  <r>
    <x v="110"/>
    <x v="10"/>
    <n v="1.8599755085749075"/>
    <x v="0"/>
  </r>
  <r>
    <x v="110"/>
    <x v="11"/>
    <n v="335.8659979589973"/>
    <x v="0"/>
  </r>
  <r>
    <x v="110"/>
    <x v="12"/>
    <n v="0"/>
    <x v="0"/>
  </r>
  <r>
    <x v="110"/>
    <x v="13"/>
    <n v="1744.8184770838791"/>
    <x v="0"/>
  </r>
  <r>
    <x v="111"/>
    <x v="0"/>
    <n v="2287.6515434715188"/>
    <x v="0"/>
  </r>
  <r>
    <x v="111"/>
    <x v="1"/>
    <n v="0"/>
    <x v="0"/>
  </r>
  <r>
    <x v="111"/>
    <x v="2"/>
    <n v="0"/>
    <x v="0"/>
  </r>
  <r>
    <x v="111"/>
    <x v="3"/>
    <n v="306.68856163286642"/>
    <x v="0"/>
  </r>
  <r>
    <x v="111"/>
    <x v="4"/>
    <n v="1446.8434959822062"/>
    <x v="0"/>
  </r>
  <r>
    <x v="111"/>
    <x v="5"/>
    <n v="0"/>
    <x v="0"/>
  </r>
  <r>
    <x v="111"/>
    <x v="6"/>
    <n v="16.695647018269469"/>
    <x v="0"/>
  </r>
  <r>
    <x v="111"/>
    <x v="7"/>
    <n v="1205.5796493823864"/>
    <x v="0"/>
  </r>
  <r>
    <x v="111"/>
    <x v="8"/>
    <n v="42.186519781803014"/>
    <x v="0"/>
  </r>
  <r>
    <x v="111"/>
    <x v="9"/>
    <n v="1.0169857830899027"/>
    <x v="0"/>
  </r>
  <r>
    <x v="111"/>
    <x v="10"/>
    <n v="2.3580821547139856"/>
    <x v="0"/>
  </r>
  <r>
    <x v="111"/>
    <x v="11"/>
    <n v="425.81185209752402"/>
    <x v="0"/>
  </r>
  <r>
    <x v="111"/>
    <x v="12"/>
    <n v="0"/>
    <x v="0"/>
  </r>
  <r>
    <x v="111"/>
    <x v="13"/>
    <n v="2212.085747935012"/>
    <x v="0"/>
  </r>
  <r>
    <x v="112"/>
    <x v="0"/>
    <n v="3959.8001185907719"/>
    <x v="0"/>
  </r>
  <r>
    <x v="112"/>
    <x v="1"/>
    <n v="0"/>
    <x v="0"/>
  </r>
  <r>
    <x v="112"/>
    <x v="2"/>
    <n v="0"/>
    <x v="0"/>
  </r>
  <r>
    <x v="112"/>
    <x v="3"/>
    <n v="530.86118215423801"/>
    <x v="0"/>
  </r>
  <r>
    <x v="112"/>
    <x v="4"/>
    <n v="2504.4072220363291"/>
    <x v="0"/>
  </r>
  <r>
    <x v="112"/>
    <x v="5"/>
    <n v="0"/>
    <x v="0"/>
  </r>
  <r>
    <x v="112"/>
    <x v="6"/>
    <n v="28.899254885020117"/>
    <x v="0"/>
  </r>
  <r>
    <x v="112"/>
    <x v="7"/>
    <n v="2086.7926552094796"/>
    <x v="0"/>
  </r>
  <r>
    <x v="112"/>
    <x v="8"/>
    <n v="73.022566094754225"/>
    <x v="0"/>
  </r>
  <r>
    <x v="112"/>
    <x v="9"/>
    <n v="1.7603469531786506"/>
    <x v="0"/>
  </r>
  <r>
    <x v="112"/>
    <x v="10"/>
    <n v="4.0817116673781024"/>
    <x v="0"/>
  </r>
  <r>
    <x v="112"/>
    <x v="11"/>
    <n v="737.05710436757522"/>
    <x v="0"/>
  </r>
  <r>
    <x v="112"/>
    <x v="12"/>
    <n v="0"/>
    <x v="0"/>
  </r>
  <r>
    <x v="112"/>
    <x v="13"/>
    <n v="3828.9998457167007"/>
    <x v="0"/>
  </r>
  <r>
    <x v="113"/>
    <x v="0"/>
    <n v="0"/>
    <x v="0"/>
  </r>
  <r>
    <x v="113"/>
    <x v="1"/>
    <n v="0"/>
    <x v="0"/>
  </r>
  <r>
    <x v="113"/>
    <x v="2"/>
    <n v="0"/>
    <x v="0"/>
  </r>
  <r>
    <x v="113"/>
    <x v="3"/>
    <n v="0"/>
    <x v="0"/>
  </r>
  <r>
    <x v="113"/>
    <x v="4"/>
    <n v="0"/>
    <x v="0"/>
  </r>
  <r>
    <x v="113"/>
    <x v="5"/>
    <n v="0"/>
    <x v="0"/>
  </r>
  <r>
    <x v="113"/>
    <x v="6"/>
    <n v="0"/>
    <x v="0"/>
  </r>
  <r>
    <x v="113"/>
    <x v="7"/>
    <n v="0"/>
    <x v="0"/>
  </r>
  <r>
    <x v="113"/>
    <x v="8"/>
    <n v="0"/>
    <x v="0"/>
  </r>
  <r>
    <x v="113"/>
    <x v="9"/>
    <n v="0"/>
    <x v="0"/>
  </r>
  <r>
    <x v="113"/>
    <x v="10"/>
    <n v="0"/>
    <x v="0"/>
  </r>
  <r>
    <x v="113"/>
    <x v="11"/>
    <n v="0"/>
    <x v="0"/>
  </r>
  <r>
    <x v="113"/>
    <x v="12"/>
    <n v="0"/>
    <x v="0"/>
  </r>
  <r>
    <x v="113"/>
    <x v="13"/>
    <n v="2470.212"/>
    <x v="0"/>
  </r>
  <r>
    <x v="114"/>
    <x v="0"/>
    <n v="1386624.6172800004"/>
    <x v="0"/>
  </r>
  <r>
    <x v="114"/>
    <x v="1"/>
    <n v="0"/>
    <x v="0"/>
  </r>
  <r>
    <x v="114"/>
    <x v="2"/>
    <n v="0"/>
    <x v="0"/>
  </r>
  <r>
    <x v="114"/>
    <x v="3"/>
    <n v="0"/>
    <x v="0"/>
  </r>
  <r>
    <x v="114"/>
    <x v="4"/>
    <n v="0"/>
    <x v="0"/>
  </r>
  <r>
    <x v="114"/>
    <x v="5"/>
    <n v="0"/>
    <x v="0"/>
  </r>
  <r>
    <x v="114"/>
    <x v="6"/>
    <n v="0"/>
    <x v="0"/>
  </r>
  <r>
    <x v="114"/>
    <x v="7"/>
    <n v="0"/>
    <x v="0"/>
  </r>
  <r>
    <x v="114"/>
    <x v="8"/>
    <n v="0"/>
    <x v="0"/>
  </r>
  <r>
    <x v="114"/>
    <x v="9"/>
    <n v="0"/>
    <x v="0"/>
  </r>
  <r>
    <x v="114"/>
    <x v="10"/>
    <n v="0"/>
    <x v="0"/>
  </r>
  <r>
    <x v="114"/>
    <x v="11"/>
    <n v="0"/>
    <x v="0"/>
  </r>
  <r>
    <x v="114"/>
    <x v="12"/>
    <n v="0"/>
    <x v="0"/>
  </r>
  <r>
    <x v="114"/>
    <x v="13"/>
    <n v="17727.370678999428"/>
    <x v="0"/>
  </r>
  <r>
    <x v="115"/>
    <x v="0"/>
    <n v="0"/>
    <x v="0"/>
  </r>
  <r>
    <x v="115"/>
    <x v="1"/>
    <n v="298406.63376"/>
    <x v="0"/>
  </r>
  <r>
    <x v="115"/>
    <x v="2"/>
    <n v="0"/>
    <x v="0"/>
  </r>
  <r>
    <x v="115"/>
    <x v="3"/>
    <n v="0"/>
    <x v="0"/>
  </r>
  <r>
    <x v="115"/>
    <x v="4"/>
    <n v="0"/>
    <x v="0"/>
  </r>
  <r>
    <x v="115"/>
    <x v="5"/>
    <n v="0"/>
    <x v="0"/>
  </r>
  <r>
    <x v="115"/>
    <x v="6"/>
    <n v="0"/>
    <x v="0"/>
  </r>
  <r>
    <x v="115"/>
    <x v="7"/>
    <n v="0"/>
    <x v="0"/>
  </r>
  <r>
    <x v="115"/>
    <x v="8"/>
    <n v="0"/>
    <x v="0"/>
  </r>
  <r>
    <x v="115"/>
    <x v="9"/>
    <n v="0"/>
    <x v="0"/>
  </r>
  <r>
    <x v="115"/>
    <x v="10"/>
    <n v="0"/>
    <x v="0"/>
  </r>
  <r>
    <x v="115"/>
    <x v="11"/>
    <n v="0"/>
    <x v="0"/>
  </r>
  <r>
    <x v="115"/>
    <x v="12"/>
    <n v="0"/>
    <x v="0"/>
  </r>
  <r>
    <x v="115"/>
    <x v="13"/>
    <n v="3228.3577440000004"/>
    <x v="0"/>
  </r>
  <r>
    <x v="116"/>
    <x v="0"/>
    <n v="0"/>
    <x v="0"/>
  </r>
  <r>
    <x v="116"/>
    <x v="1"/>
    <n v="0"/>
    <x v="0"/>
  </r>
  <r>
    <x v="116"/>
    <x v="2"/>
    <n v="0"/>
    <x v="0"/>
  </r>
  <r>
    <x v="116"/>
    <x v="3"/>
    <n v="0"/>
    <x v="0"/>
  </r>
  <r>
    <x v="116"/>
    <x v="4"/>
    <n v="0"/>
    <x v="0"/>
  </r>
  <r>
    <x v="116"/>
    <x v="5"/>
    <n v="0"/>
    <x v="0"/>
  </r>
  <r>
    <x v="116"/>
    <x v="6"/>
    <n v="0"/>
    <x v="0"/>
  </r>
  <r>
    <x v="116"/>
    <x v="7"/>
    <n v="0"/>
    <x v="0"/>
  </r>
  <r>
    <x v="116"/>
    <x v="8"/>
    <n v="0"/>
    <x v="0"/>
  </r>
  <r>
    <x v="116"/>
    <x v="9"/>
    <n v="0"/>
    <x v="0"/>
  </r>
  <r>
    <x v="116"/>
    <x v="10"/>
    <n v="0"/>
    <x v="0"/>
  </r>
  <r>
    <x v="116"/>
    <x v="11"/>
    <n v="0"/>
    <x v="0"/>
  </r>
  <r>
    <x v="116"/>
    <x v="12"/>
    <n v="0"/>
    <x v="0"/>
  </r>
  <r>
    <x v="116"/>
    <x v="13"/>
    <n v="35.454741357998856"/>
    <x v="0"/>
  </r>
  <r>
    <x v="117"/>
    <x v="0"/>
    <n v="0"/>
    <x v="0"/>
  </r>
  <r>
    <x v="117"/>
    <x v="1"/>
    <n v="0"/>
    <x v="0"/>
  </r>
  <r>
    <x v="117"/>
    <x v="2"/>
    <n v="0"/>
    <x v="0"/>
  </r>
  <r>
    <x v="117"/>
    <x v="3"/>
    <n v="0"/>
    <x v="0"/>
  </r>
  <r>
    <x v="117"/>
    <x v="4"/>
    <n v="0"/>
    <x v="0"/>
  </r>
  <r>
    <x v="117"/>
    <x v="5"/>
    <n v="0"/>
    <x v="0"/>
  </r>
  <r>
    <x v="117"/>
    <x v="6"/>
    <n v="0"/>
    <x v="0"/>
  </r>
  <r>
    <x v="117"/>
    <x v="7"/>
    <n v="0"/>
    <x v="0"/>
  </r>
  <r>
    <x v="117"/>
    <x v="8"/>
    <n v="0"/>
    <x v="0"/>
  </r>
  <r>
    <x v="117"/>
    <x v="9"/>
    <n v="0"/>
    <x v="0"/>
  </r>
  <r>
    <x v="117"/>
    <x v="10"/>
    <n v="0"/>
    <x v="0"/>
  </r>
  <r>
    <x v="117"/>
    <x v="11"/>
    <n v="0"/>
    <x v="0"/>
  </r>
  <r>
    <x v="117"/>
    <x v="12"/>
    <n v="0"/>
    <x v="0"/>
  </r>
  <r>
    <x v="117"/>
    <x v="13"/>
    <n v="198.54655160479362"/>
    <x v="0"/>
  </r>
  <r>
    <x v="118"/>
    <x v="0"/>
    <n v="0"/>
    <x v="0"/>
  </r>
  <r>
    <x v="118"/>
    <x v="1"/>
    <n v="0"/>
    <x v="0"/>
  </r>
  <r>
    <x v="118"/>
    <x v="2"/>
    <n v="23060.894400000001"/>
    <x v="0"/>
  </r>
  <r>
    <x v="118"/>
    <x v="3"/>
    <n v="0"/>
    <x v="0"/>
  </r>
  <r>
    <x v="118"/>
    <x v="4"/>
    <n v="0"/>
    <x v="0"/>
  </r>
  <r>
    <x v="118"/>
    <x v="5"/>
    <n v="0"/>
    <x v="0"/>
  </r>
  <r>
    <x v="118"/>
    <x v="6"/>
    <n v="0"/>
    <x v="0"/>
  </r>
  <r>
    <x v="118"/>
    <x v="7"/>
    <n v="3501.83952"/>
    <x v="0"/>
  </r>
  <r>
    <x v="118"/>
    <x v="8"/>
    <n v="9491.8942800000004"/>
    <x v="0"/>
  </r>
  <r>
    <x v="118"/>
    <x v="9"/>
    <n v="0"/>
    <x v="0"/>
  </r>
  <r>
    <x v="118"/>
    <x v="10"/>
    <n v="0"/>
    <x v="0"/>
  </r>
  <r>
    <x v="118"/>
    <x v="11"/>
    <n v="0"/>
    <x v="0"/>
  </r>
  <r>
    <x v="118"/>
    <x v="12"/>
    <n v="4556.0628000000015"/>
    <x v="0"/>
  </r>
  <r>
    <x v="118"/>
    <x v="13"/>
    <n v="96.296428037781126"/>
    <x v="0"/>
  </r>
  <r>
    <x v="119"/>
    <x v="0"/>
    <n v="794.26014270393568"/>
    <x v="0"/>
  </r>
  <r>
    <x v="119"/>
    <x v="1"/>
    <n v="0"/>
    <x v="0"/>
  </r>
  <r>
    <x v="119"/>
    <x v="2"/>
    <n v="0"/>
    <x v="0"/>
  </r>
  <r>
    <x v="119"/>
    <x v="3"/>
    <n v="0"/>
    <x v="0"/>
  </r>
  <r>
    <x v="119"/>
    <x v="4"/>
    <n v="49.241362649565332"/>
    <x v="0"/>
  </r>
  <r>
    <x v="119"/>
    <x v="5"/>
    <n v="0"/>
    <x v="0"/>
  </r>
  <r>
    <x v="119"/>
    <x v="6"/>
    <n v="0"/>
    <x v="0"/>
  </r>
  <r>
    <x v="119"/>
    <x v="7"/>
    <n v="1.1311239410820713"/>
    <x v="0"/>
  </r>
  <r>
    <x v="119"/>
    <x v="8"/>
    <n v="0"/>
    <x v="0"/>
  </r>
  <r>
    <x v="119"/>
    <x v="9"/>
    <n v="0"/>
    <x v="0"/>
  </r>
  <r>
    <x v="119"/>
    <x v="10"/>
    <n v="0"/>
    <x v="0"/>
  </r>
  <r>
    <x v="119"/>
    <x v="11"/>
    <n v="0.11997456095733666"/>
    <x v="0"/>
  </r>
  <r>
    <x v="119"/>
    <x v="12"/>
    <n v="0"/>
    <x v="0"/>
  </r>
  <r>
    <x v="119"/>
    <x v="13"/>
    <n v="5548.0874129888634"/>
    <x v="0"/>
  </r>
  <r>
    <x v="120"/>
    <x v="0"/>
    <n v="6889.0619845332467"/>
    <x v="0"/>
  </r>
  <r>
    <x v="120"/>
    <x v="1"/>
    <n v="0"/>
    <x v="0"/>
  </r>
  <r>
    <x v="120"/>
    <x v="2"/>
    <n v="0"/>
    <x v="0"/>
  </r>
  <r>
    <x v="120"/>
    <x v="3"/>
    <n v="0"/>
    <x v="0"/>
  </r>
  <r>
    <x v="120"/>
    <x v="4"/>
    <n v="427.09785025960224"/>
    <x v="0"/>
  </r>
  <r>
    <x v="120"/>
    <x v="5"/>
    <n v="0"/>
    <x v="0"/>
  </r>
  <r>
    <x v="120"/>
    <x v="6"/>
    <n v="0"/>
    <x v="0"/>
  </r>
  <r>
    <x v="120"/>
    <x v="7"/>
    <n v="9.8108699194900542"/>
    <x v="0"/>
  </r>
  <r>
    <x v="120"/>
    <x v="8"/>
    <n v="0"/>
    <x v="0"/>
  </r>
  <r>
    <x v="120"/>
    <x v="9"/>
    <n v="0"/>
    <x v="0"/>
  </r>
  <r>
    <x v="120"/>
    <x v="10"/>
    <n v="0"/>
    <x v="0"/>
  </r>
  <r>
    <x v="120"/>
    <x v="11"/>
    <n v="1.0406063990426637"/>
    <x v="0"/>
  </r>
  <r>
    <x v="120"/>
    <x v="12"/>
    <n v="0"/>
    <x v="0"/>
  </r>
  <r>
    <x v="120"/>
    <x v="13"/>
    <n v="48121.661945129352"/>
    <x v="0"/>
  </r>
  <r>
    <x v="121"/>
    <x v="0"/>
    <n v="3449.1520793521313"/>
    <x v="0"/>
  </r>
  <r>
    <x v="121"/>
    <x v="1"/>
    <n v="0"/>
    <x v="0"/>
  </r>
  <r>
    <x v="121"/>
    <x v="2"/>
    <n v="0"/>
    <x v="0"/>
  </r>
  <r>
    <x v="121"/>
    <x v="3"/>
    <n v="2.406516427150164"/>
    <x v="0"/>
  </r>
  <r>
    <x v="121"/>
    <x v="4"/>
    <n v="580.46008532080111"/>
    <x v="0"/>
  </r>
  <r>
    <x v="121"/>
    <x v="5"/>
    <n v="0"/>
    <x v="0"/>
  </r>
  <r>
    <x v="121"/>
    <x v="6"/>
    <n v="3.3003108550545344"/>
    <x v="0"/>
  </r>
  <r>
    <x v="121"/>
    <x v="7"/>
    <n v="2757.1932220969061"/>
    <x v="0"/>
  </r>
  <r>
    <x v="121"/>
    <x v="8"/>
    <n v="0"/>
    <x v="0"/>
  </r>
  <r>
    <x v="121"/>
    <x v="9"/>
    <n v="0"/>
    <x v="0"/>
  </r>
  <r>
    <x v="121"/>
    <x v="10"/>
    <n v="81.264176325621222"/>
    <x v="0"/>
  </r>
  <r>
    <x v="121"/>
    <x v="11"/>
    <n v="16.524554130333911"/>
    <x v="0"/>
  </r>
  <r>
    <x v="121"/>
    <x v="12"/>
    <n v="0"/>
    <x v="0"/>
  </r>
  <r>
    <x v="121"/>
    <x v="13"/>
    <n v="2052.509064891537"/>
    <x v="0"/>
  </r>
  <r>
    <x v="122"/>
    <x v="0"/>
    <n v="2860.753185848464"/>
    <x v="0"/>
  </r>
  <r>
    <x v="122"/>
    <x v="1"/>
    <n v="0"/>
    <x v="0"/>
  </r>
  <r>
    <x v="122"/>
    <x v="2"/>
    <n v="0"/>
    <x v="0"/>
  </r>
  <r>
    <x v="122"/>
    <x v="3"/>
    <n v="1.9959831800340999"/>
    <x v="0"/>
  </r>
  <r>
    <x v="122"/>
    <x v="4"/>
    <n v="481.43804626070931"/>
    <x v="0"/>
  </r>
  <r>
    <x v="122"/>
    <x v="5"/>
    <n v="0"/>
    <x v="0"/>
  </r>
  <r>
    <x v="122"/>
    <x v="6"/>
    <n v="2.7373031329662161"/>
    <x v="0"/>
  </r>
  <r>
    <x v="122"/>
    <x v="7"/>
    <n v="2286.8372030713954"/>
    <x v="0"/>
  </r>
  <r>
    <x v="122"/>
    <x v="8"/>
    <n v="0"/>
    <x v="0"/>
  </r>
  <r>
    <x v="122"/>
    <x v="9"/>
    <n v="0"/>
    <x v="0"/>
  </r>
  <r>
    <x v="122"/>
    <x v="10"/>
    <n v="67.401131052052449"/>
    <x v="0"/>
  </r>
  <r>
    <x v="122"/>
    <x v="11"/>
    <n v="13.705591921002672"/>
    <x v="0"/>
  </r>
  <r>
    <x v="122"/>
    <x v="12"/>
    <n v="0"/>
    <x v="0"/>
  </r>
  <r>
    <x v="122"/>
    <x v="13"/>
    <n v="1702.366758926509"/>
    <x v="0"/>
  </r>
  <r>
    <x v="123"/>
    <x v="0"/>
    <n v="9249.310717819757"/>
    <x v="0"/>
  </r>
  <r>
    <x v="123"/>
    <x v="1"/>
    <n v="0"/>
    <x v="0"/>
  </r>
  <r>
    <x v="123"/>
    <x v="2"/>
    <n v="0"/>
    <x v="0"/>
  </r>
  <r>
    <x v="123"/>
    <x v="3"/>
    <n v="6.4533594547765629"/>
    <x v="0"/>
  </r>
  <r>
    <x v="123"/>
    <x v="4"/>
    <n v="1556.5726198517496"/>
    <x v="0"/>
  </r>
  <r>
    <x v="123"/>
    <x v="5"/>
    <n v="0"/>
    <x v="0"/>
  </r>
  <r>
    <x v="123"/>
    <x v="6"/>
    <n v="8.8501753072965528"/>
    <x v="0"/>
  </r>
  <r>
    <x v="123"/>
    <x v="7"/>
    <n v="7393.7409060348173"/>
    <x v="0"/>
  </r>
  <r>
    <x v="123"/>
    <x v="8"/>
    <n v="0"/>
    <x v="0"/>
  </r>
  <r>
    <x v="123"/>
    <x v="9"/>
    <n v="0"/>
    <x v="0"/>
  </r>
  <r>
    <x v="123"/>
    <x v="10"/>
    <n v="217.91953493814808"/>
    <x v="0"/>
  </r>
  <r>
    <x v="123"/>
    <x v="11"/>
    <n v="44.312553377930179"/>
    <x v="0"/>
  </r>
  <r>
    <x v="123"/>
    <x v="12"/>
    <n v="0"/>
    <x v="0"/>
  </r>
  <r>
    <x v="123"/>
    <x v="13"/>
    <n v="5504.0466919305563"/>
    <x v="0"/>
  </r>
  <r>
    <x v="124"/>
    <x v="0"/>
    <n v="2630.6082521967337"/>
    <x v="0"/>
  </r>
  <r>
    <x v="124"/>
    <x v="1"/>
    <n v="0"/>
    <x v="0"/>
  </r>
  <r>
    <x v="124"/>
    <x v="2"/>
    <n v="0"/>
    <x v="0"/>
  </r>
  <r>
    <x v="124"/>
    <x v="3"/>
    <n v="1.8354081892200371"/>
    <x v="0"/>
  </r>
  <r>
    <x v="124"/>
    <x v="4"/>
    <n v="442.70680311740142"/>
    <x v="0"/>
  </r>
  <r>
    <x v="124"/>
    <x v="5"/>
    <n v="0"/>
    <x v="0"/>
  </r>
  <r>
    <x v="124"/>
    <x v="6"/>
    <n v="2.5170896412754464"/>
    <x v="0"/>
  </r>
  <r>
    <x v="124"/>
    <x v="7"/>
    <n v="2102.8632765625694"/>
    <x v="0"/>
  </r>
  <r>
    <x v="124"/>
    <x v="8"/>
    <n v="0"/>
    <x v="0"/>
  </r>
  <r>
    <x v="124"/>
    <x v="9"/>
    <n v="0"/>
    <x v="0"/>
  </r>
  <r>
    <x v="124"/>
    <x v="10"/>
    <n v="61.978772733704375"/>
    <x v="0"/>
  </r>
  <r>
    <x v="124"/>
    <x v="11"/>
    <n v="12.602989795478399"/>
    <x v="0"/>
  </r>
  <r>
    <x v="124"/>
    <x v="12"/>
    <n v="0"/>
    <x v="0"/>
  </r>
  <r>
    <x v="124"/>
    <x v="13"/>
    <n v="1565.4129361632731"/>
    <x v="0"/>
  </r>
  <r>
    <x v="125"/>
    <x v="0"/>
    <n v="11219.304515231777"/>
    <x v="0"/>
  </r>
  <r>
    <x v="125"/>
    <x v="1"/>
    <n v="0"/>
    <x v="0"/>
  </r>
  <r>
    <x v="125"/>
    <x v="2"/>
    <n v="0"/>
    <x v="0"/>
  </r>
  <r>
    <x v="125"/>
    <x v="3"/>
    <n v="7.8278486990277036"/>
    <x v="0"/>
  </r>
  <r>
    <x v="125"/>
    <x v="4"/>
    <n v="1888.1041793247721"/>
    <x v="0"/>
  </r>
  <r>
    <x v="125"/>
    <x v="5"/>
    <n v="0"/>
    <x v="0"/>
  </r>
  <r>
    <x v="125"/>
    <x v="6"/>
    <n v="10.735157982577782"/>
    <x v="0"/>
  </r>
  <r>
    <x v="125"/>
    <x v="7"/>
    <n v="8968.5202781341814"/>
    <x v="0"/>
  </r>
  <r>
    <x v="125"/>
    <x v="8"/>
    <n v="0"/>
    <x v="0"/>
  </r>
  <r>
    <x v="125"/>
    <x v="9"/>
    <n v="0"/>
    <x v="0"/>
  </r>
  <r>
    <x v="125"/>
    <x v="10"/>
    <n v="264.33381868968996"/>
    <x v="0"/>
  </r>
  <r>
    <x v="125"/>
    <x v="11"/>
    <n v="53.750603192153392"/>
    <x v="0"/>
  </r>
  <r>
    <x v="125"/>
    <x v="12"/>
    <n v="0"/>
    <x v="0"/>
  </r>
  <r>
    <x v="125"/>
    <x v="13"/>
    <n v="6676.3435445899995"/>
    <x v="0"/>
  </r>
  <r>
    <x v="126"/>
    <x v="0"/>
    <n v="221.11461022840007"/>
    <x v="0"/>
  </r>
  <r>
    <x v="126"/>
    <x v="1"/>
    <n v="0"/>
    <x v="0"/>
  </r>
  <r>
    <x v="126"/>
    <x v="2"/>
    <n v="0"/>
    <x v="0"/>
  </r>
  <r>
    <x v="126"/>
    <x v="3"/>
    <n v="0.15427442152608709"/>
    <x v="0"/>
  </r>
  <r>
    <x v="126"/>
    <x v="4"/>
    <n v="37.211524040123216"/>
    <x v="0"/>
  </r>
  <r>
    <x v="126"/>
    <x v="5"/>
    <n v="0"/>
    <x v="0"/>
  </r>
  <r>
    <x v="126"/>
    <x v="6"/>
    <n v="0.2115728537214899"/>
    <x v="0"/>
  </r>
  <r>
    <x v="126"/>
    <x v="7"/>
    <n v="176.75524030325101"/>
    <x v="0"/>
  </r>
  <r>
    <x v="126"/>
    <x v="8"/>
    <n v="0"/>
    <x v="0"/>
  </r>
  <r>
    <x v="126"/>
    <x v="9"/>
    <n v="0"/>
    <x v="0"/>
  </r>
  <r>
    <x v="126"/>
    <x v="10"/>
    <n v="5.2095982607838067"/>
    <x v="0"/>
  </r>
  <r>
    <x v="126"/>
    <x v="11"/>
    <n v="1.0593387191014187"/>
    <x v="0"/>
  </r>
  <r>
    <x v="126"/>
    <x v="12"/>
    <n v="0"/>
    <x v="0"/>
  </r>
  <r>
    <x v="126"/>
    <x v="13"/>
    <n v="131.58009024612124"/>
    <x v="0"/>
  </r>
  <r>
    <x v="127"/>
    <x v="0"/>
    <n v="0"/>
    <x v="0"/>
  </r>
  <r>
    <x v="127"/>
    <x v="1"/>
    <n v="0"/>
    <x v="0"/>
  </r>
  <r>
    <x v="127"/>
    <x v="2"/>
    <n v="0"/>
    <x v="0"/>
  </r>
  <r>
    <x v="127"/>
    <x v="3"/>
    <n v="159.25712902298733"/>
    <x v="0"/>
  </r>
  <r>
    <x v="127"/>
    <x v="4"/>
    <n v="6697.6946682323814"/>
    <x v="0"/>
  </r>
  <r>
    <x v="127"/>
    <x v="5"/>
    <n v="0"/>
    <x v="0"/>
  </r>
  <r>
    <x v="127"/>
    <x v="6"/>
    <n v="40.187810059847116"/>
    <x v="0"/>
  </r>
  <r>
    <x v="127"/>
    <x v="7"/>
    <n v="0"/>
    <x v="0"/>
  </r>
  <r>
    <x v="127"/>
    <x v="8"/>
    <n v="74.070227175089173"/>
    <x v="0"/>
  </r>
  <r>
    <x v="127"/>
    <x v="9"/>
    <n v="149.73118530645314"/>
    <x v="0"/>
  </r>
  <r>
    <x v="127"/>
    <x v="10"/>
    <n v="11488.449704645296"/>
    <x v="0"/>
  </r>
  <r>
    <x v="127"/>
    <x v="11"/>
    <n v="770.60312913500945"/>
    <x v="0"/>
  </r>
  <r>
    <x v="127"/>
    <x v="12"/>
    <n v="0"/>
    <x v="0"/>
  </r>
  <r>
    <x v="127"/>
    <x v="13"/>
    <n v="3480.5449096821476"/>
    <x v="0"/>
  </r>
  <r>
    <x v="128"/>
    <x v="0"/>
    <n v="0"/>
    <x v="0"/>
  </r>
  <r>
    <x v="128"/>
    <x v="1"/>
    <n v="0"/>
    <x v="0"/>
  </r>
  <r>
    <x v="128"/>
    <x v="2"/>
    <n v="0"/>
    <x v="0"/>
  </r>
  <r>
    <x v="128"/>
    <x v="3"/>
    <n v="82.093695290843385"/>
    <x v="0"/>
  </r>
  <r>
    <x v="128"/>
    <x v="4"/>
    <n v="3452.5205158358172"/>
    <x v="0"/>
  </r>
  <r>
    <x v="128"/>
    <x v="5"/>
    <n v="0"/>
    <x v="0"/>
  </r>
  <r>
    <x v="128"/>
    <x v="6"/>
    <n v="20.71596953743386"/>
    <x v="0"/>
  </r>
  <r>
    <x v="128"/>
    <x v="7"/>
    <n v="0"/>
    <x v="0"/>
  </r>
  <r>
    <x v="128"/>
    <x v="8"/>
    <n v="38.181641833802139"/>
    <x v="0"/>
  </r>
  <r>
    <x v="128"/>
    <x v="9"/>
    <n v="77.183271967125137"/>
    <x v="0"/>
  </r>
  <r>
    <x v="128"/>
    <x v="10"/>
    <n v="5922.0538207818527"/>
    <x v="0"/>
  </r>
  <r>
    <x v="128"/>
    <x v="11"/>
    <n v="397.22968046377781"/>
    <x v="0"/>
  </r>
  <r>
    <x v="128"/>
    <x v="12"/>
    <n v="0"/>
    <x v="0"/>
  </r>
  <r>
    <x v="128"/>
    <x v="13"/>
    <n v="1794.1475839382961"/>
    <x v="0"/>
  </r>
  <r>
    <x v="129"/>
    <x v="0"/>
    <n v="0"/>
    <x v="0"/>
  </r>
  <r>
    <x v="129"/>
    <x v="1"/>
    <n v="0"/>
    <x v="0"/>
  </r>
  <r>
    <x v="129"/>
    <x v="2"/>
    <n v="0"/>
    <x v="0"/>
  </r>
  <r>
    <x v="129"/>
    <x v="3"/>
    <n v="2.5098013647455799"/>
    <x v="0"/>
  </r>
  <r>
    <x v="129"/>
    <x v="4"/>
    <n v="105.55184136562245"/>
    <x v="0"/>
  </r>
  <r>
    <x v="129"/>
    <x v="5"/>
    <n v="0"/>
    <x v="0"/>
  </r>
  <r>
    <x v="129"/>
    <x v="6"/>
    <n v="0.63333692597071567"/>
    <x v="0"/>
  </r>
  <r>
    <x v="129"/>
    <x v="7"/>
    <n v="0"/>
    <x v="0"/>
  </r>
  <r>
    <x v="129"/>
    <x v="8"/>
    <n v="1.1673044616057391"/>
    <x v="0"/>
  </r>
  <r>
    <x v="129"/>
    <x v="9"/>
    <n v="2.3596779342472431"/>
    <x v="0"/>
  </r>
  <r>
    <x v="129"/>
    <x v="10"/>
    <n v="181.05140362895673"/>
    <x v="0"/>
  </r>
  <r>
    <x v="129"/>
    <x v="11"/>
    <n v="12.144265045121445"/>
    <x v="0"/>
  </r>
  <r>
    <x v="129"/>
    <x v="12"/>
    <n v="0"/>
    <x v="0"/>
  </r>
  <r>
    <x v="129"/>
    <x v="13"/>
    <n v="54.851399230722343"/>
    <x v="0"/>
  </r>
  <r>
    <x v="130"/>
    <x v="0"/>
    <n v="0"/>
    <x v="0"/>
  </r>
  <r>
    <x v="130"/>
    <x v="1"/>
    <n v="0"/>
    <x v="0"/>
  </r>
  <r>
    <x v="130"/>
    <x v="2"/>
    <n v="0"/>
    <x v="0"/>
  </r>
  <r>
    <x v="130"/>
    <x v="3"/>
    <n v="50.833391000009982"/>
    <x v="0"/>
  </r>
  <r>
    <x v="130"/>
    <x v="4"/>
    <n v="2137.841702645509"/>
    <x v="0"/>
  </r>
  <r>
    <x v="130"/>
    <x v="5"/>
    <n v="0"/>
    <x v="0"/>
  </r>
  <r>
    <x v="130"/>
    <x v="6"/>
    <n v="12.827574343070514"/>
    <x v="0"/>
  </r>
  <r>
    <x v="130"/>
    <x v="7"/>
    <n v="0"/>
    <x v="0"/>
  </r>
  <r>
    <x v="130"/>
    <x v="8"/>
    <n v="23.64252603666737"/>
    <x v="0"/>
  </r>
  <r>
    <x v="130"/>
    <x v="9"/>
    <n v="47.79279856589185"/>
    <x v="0"/>
  </r>
  <r>
    <x v="130"/>
    <x v="10"/>
    <n v="3667.0060511758243"/>
    <x v="0"/>
  </r>
  <r>
    <x v="130"/>
    <x v="11"/>
    <n v="245.96933530992473"/>
    <x v="0"/>
  </r>
  <r>
    <x v="130"/>
    <x v="12"/>
    <n v="0"/>
    <x v="0"/>
  </r>
  <r>
    <x v="130"/>
    <x v="13"/>
    <n v="1110.9574897675639"/>
    <x v="0"/>
  </r>
  <r>
    <x v="131"/>
    <x v="0"/>
    <n v="0"/>
    <x v="0"/>
  </r>
  <r>
    <x v="131"/>
    <x v="1"/>
    <n v="0"/>
    <x v="0"/>
  </r>
  <r>
    <x v="131"/>
    <x v="2"/>
    <n v="0"/>
    <x v="0"/>
  </r>
  <r>
    <x v="131"/>
    <x v="3"/>
    <n v="67.999869405786768"/>
    <x v="0"/>
  </r>
  <r>
    <x v="131"/>
    <x v="4"/>
    <n v="2859.792623122682"/>
    <x v="0"/>
  </r>
  <r>
    <x v="131"/>
    <x v="5"/>
    <n v="0"/>
    <x v="0"/>
  </r>
  <r>
    <x v="131"/>
    <x v="6"/>
    <n v="17.159456864123914"/>
    <x v="0"/>
  </r>
  <r>
    <x v="131"/>
    <x v="7"/>
    <n v="0"/>
    <x v="0"/>
  </r>
  <r>
    <x v="131"/>
    <x v="8"/>
    <n v="31.626626736665649"/>
    <x v="0"/>
  </r>
  <r>
    <x v="131"/>
    <x v="9"/>
    <n v="63.932466378587279"/>
    <x v="0"/>
  </r>
  <r>
    <x v="131"/>
    <x v="10"/>
    <n v="4905.3570435648671"/>
    <x v="0"/>
  </r>
  <r>
    <x v="131"/>
    <x v="11"/>
    <n v="329.03338435359893"/>
    <x v="0"/>
  </r>
  <r>
    <x v="131"/>
    <x v="12"/>
    <n v="0"/>
    <x v="0"/>
  </r>
  <r>
    <x v="131"/>
    <x v="13"/>
    <n v="1486.1287577600363"/>
    <x v="0"/>
  </r>
  <r>
    <x v="132"/>
    <x v="0"/>
    <n v="0"/>
    <x v="0"/>
  </r>
  <r>
    <x v="132"/>
    <x v="1"/>
    <n v="0"/>
    <x v="0"/>
  </r>
  <r>
    <x v="132"/>
    <x v="2"/>
    <n v="0"/>
    <x v="0"/>
  </r>
  <r>
    <x v="132"/>
    <x v="3"/>
    <n v="55.993682123755349"/>
    <x v="0"/>
  </r>
  <r>
    <x v="132"/>
    <x v="4"/>
    <n v="2354.8621560347419"/>
    <x v="0"/>
  </r>
  <r>
    <x v="132"/>
    <x v="5"/>
    <n v="0"/>
    <x v="0"/>
  </r>
  <r>
    <x v="132"/>
    <x v="6"/>
    <n v="14.129750269553909"/>
    <x v="0"/>
  </r>
  <r>
    <x v="132"/>
    <x v="7"/>
    <n v="0"/>
    <x v="0"/>
  </r>
  <r>
    <x v="132"/>
    <x v="8"/>
    <n v="26.042568899239917"/>
    <x v="0"/>
  </r>
  <r>
    <x v="132"/>
    <x v="9"/>
    <n v="52.644427571292525"/>
    <x v="0"/>
  </r>
  <r>
    <x v="132"/>
    <x v="10"/>
    <n v="4039.25780153809"/>
    <x v="0"/>
  </r>
  <r>
    <x v="132"/>
    <x v="11"/>
    <n v="270.93861933256852"/>
    <x v="0"/>
  </r>
  <r>
    <x v="132"/>
    <x v="12"/>
    <n v="0"/>
    <x v="0"/>
  </r>
  <r>
    <x v="132"/>
    <x v="13"/>
    <n v="1223.7350157308597"/>
    <x v="0"/>
  </r>
  <r>
    <x v="133"/>
    <x v="0"/>
    <n v="2550.6680740018141"/>
    <x v="0"/>
  </r>
  <r>
    <x v="133"/>
    <x v="1"/>
    <n v="0"/>
    <x v="0"/>
  </r>
  <r>
    <x v="133"/>
    <x v="2"/>
    <n v="0"/>
    <x v="0"/>
  </r>
  <r>
    <x v="133"/>
    <x v="3"/>
    <n v="13.807408052124131"/>
    <x v="0"/>
  </r>
  <r>
    <x v="133"/>
    <x v="4"/>
    <n v="2865.6996536334823"/>
    <x v="0"/>
  </r>
  <r>
    <x v="133"/>
    <x v="5"/>
    <n v="0"/>
    <x v="0"/>
  </r>
  <r>
    <x v="133"/>
    <x v="6"/>
    <n v="7.4601319212506132"/>
    <x v="0"/>
  </r>
  <r>
    <x v="133"/>
    <x v="7"/>
    <n v="780.98256331858443"/>
    <x v="0"/>
  </r>
  <r>
    <x v="133"/>
    <x v="8"/>
    <n v="35.862188780129465"/>
    <x v="0"/>
  </r>
  <r>
    <x v="133"/>
    <x v="9"/>
    <n v="92.664808466096176"/>
    <x v="0"/>
  </r>
  <r>
    <x v="133"/>
    <x v="10"/>
    <n v="0"/>
    <x v="0"/>
  </r>
  <r>
    <x v="133"/>
    <x v="11"/>
    <n v="65.29605807690109"/>
    <x v="0"/>
  </r>
  <r>
    <x v="133"/>
    <x v="12"/>
    <n v="0"/>
    <x v="0"/>
  </r>
  <r>
    <x v="133"/>
    <x v="13"/>
    <n v="2928.6226803994055"/>
    <x v="0"/>
  </r>
  <r>
    <x v="134"/>
    <x v="0"/>
    <n v="2663.2469112444132"/>
    <x v="0"/>
  </r>
  <r>
    <x v="134"/>
    <x v="1"/>
    <n v="0"/>
    <x v="0"/>
  </r>
  <r>
    <x v="134"/>
    <x v="2"/>
    <n v="0"/>
    <x v="0"/>
  </r>
  <r>
    <x v="134"/>
    <x v="3"/>
    <n v="14.416825623812892"/>
    <x v="0"/>
  </r>
  <r>
    <x v="134"/>
    <x v="4"/>
    <n v="2992.1830397631461"/>
    <x v="0"/>
  </r>
  <r>
    <x v="134"/>
    <x v="5"/>
    <n v="0"/>
    <x v="0"/>
  </r>
  <r>
    <x v="134"/>
    <x v="6"/>
    <n v="7.7893997652053626"/>
    <x v="0"/>
  </r>
  <r>
    <x v="134"/>
    <x v="7"/>
    <n v="815.45279085673974"/>
    <x v="0"/>
  </r>
  <r>
    <x v="134"/>
    <x v="8"/>
    <n v="37.445038212790962"/>
    <x v="0"/>
  </r>
  <r>
    <x v="134"/>
    <x v="9"/>
    <n v="96.754755134089734"/>
    <x v="0"/>
  </r>
  <r>
    <x v="134"/>
    <x v="10"/>
    <n v="0"/>
    <x v="0"/>
  </r>
  <r>
    <x v="134"/>
    <x v="11"/>
    <n v="68.17803020402684"/>
    <x v="0"/>
  </r>
  <r>
    <x v="134"/>
    <x v="12"/>
    <n v="0"/>
    <x v="0"/>
  </r>
  <r>
    <x v="134"/>
    <x v="13"/>
    <n v="3057.883300172794"/>
    <x v="0"/>
  </r>
  <r>
    <x v="135"/>
    <x v="0"/>
    <n v="29847.589480747069"/>
    <x v="0"/>
  </r>
  <r>
    <x v="135"/>
    <x v="1"/>
    <n v="0"/>
    <x v="0"/>
  </r>
  <r>
    <x v="135"/>
    <x v="2"/>
    <n v="0"/>
    <x v="0"/>
  </r>
  <r>
    <x v="135"/>
    <x v="3"/>
    <n v="161.57251174057291"/>
    <x v="0"/>
  </r>
  <r>
    <x v="135"/>
    <x v="4"/>
    <n v="33534.048474827316"/>
    <x v="0"/>
  </r>
  <r>
    <x v="135"/>
    <x v="5"/>
    <n v="0"/>
    <x v="0"/>
  </r>
  <r>
    <x v="135"/>
    <x v="6"/>
    <n v="87.297503476552649"/>
    <x v="0"/>
  </r>
  <r>
    <x v="135"/>
    <x v="7"/>
    <n v="9138.9574281150017"/>
    <x v="0"/>
  </r>
  <r>
    <x v="135"/>
    <x v="8"/>
    <n v="419.6547169349941"/>
    <x v="0"/>
  </r>
  <r>
    <x v="135"/>
    <x v="9"/>
    <n v="1084.3516608841701"/>
    <x v="0"/>
  </r>
  <r>
    <x v="135"/>
    <x v="10"/>
    <n v="0"/>
    <x v="0"/>
  </r>
  <r>
    <x v="135"/>
    <x v="11"/>
    <n v="764.08606672707219"/>
    <x v="0"/>
  </r>
  <r>
    <x v="135"/>
    <x v="12"/>
    <n v="0"/>
    <x v="0"/>
  </r>
  <r>
    <x v="135"/>
    <x v="13"/>
    <n v="34270.365634609196"/>
    <x v="0"/>
  </r>
  <r>
    <x v="136"/>
    <x v="0"/>
    <n v="0"/>
    <x v="0"/>
  </r>
  <r>
    <x v="136"/>
    <x v="1"/>
    <n v="109.69804575054145"/>
    <x v="0"/>
  </r>
  <r>
    <x v="136"/>
    <x v="2"/>
    <n v="0"/>
    <x v="0"/>
  </r>
  <r>
    <x v="136"/>
    <x v="3"/>
    <n v="7.0162728864485997"/>
    <x v="0"/>
  </r>
  <r>
    <x v="136"/>
    <x v="4"/>
    <n v="812.89490525884833"/>
    <x v="0"/>
  </r>
  <r>
    <x v="136"/>
    <x v="5"/>
    <n v="0"/>
    <x v="0"/>
  </r>
  <r>
    <x v="136"/>
    <x v="6"/>
    <n v="0"/>
    <x v="0"/>
  </r>
  <r>
    <x v="136"/>
    <x v="7"/>
    <n v="150.05331940040767"/>
    <x v="0"/>
  </r>
  <r>
    <x v="136"/>
    <x v="8"/>
    <n v="0"/>
    <x v="0"/>
  </r>
  <r>
    <x v="136"/>
    <x v="9"/>
    <n v="0"/>
    <x v="0"/>
  </r>
  <r>
    <x v="136"/>
    <x v="10"/>
    <n v="0"/>
    <x v="0"/>
  </r>
  <r>
    <x v="136"/>
    <x v="11"/>
    <n v="8.8249928696385354"/>
    <x v="0"/>
  </r>
  <r>
    <x v="136"/>
    <x v="12"/>
    <n v="0"/>
    <x v="0"/>
  </r>
  <r>
    <x v="136"/>
    <x v="13"/>
    <n v="0"/>
    <x v="0"/>
  </r>
  <r>
    <x v="137"/>
    <x v="0"/>
    <n v="0"/>
    <x v="0"/>
  </r>
  <r>
    <x v="137"/>
    <x v="1"/>
    <n v="2102.1883942494587"/>
    <x v="0"/>
  </r>
  <r>
    <x v="137"/>
    <x v="2"/>
    <n v="0"/>
    <x v="0"/>
  </r>
  <r>
    <x v="137"/>
    <x v="3"/>
    <n v="134.45569911355139"/>
    <x v="0"/>
  </r>
  <r>
    <x v="137"/>
    <x v="4"/>
    <n v="15577.836632255863"/>
    <x v="0"/>
  </r>
  <r>
    <x v="137"/>
    <x v="5"/>
    <n v="0"/>
    <x v="0"/>
  </r>
  <r>
    <x v="137"/>
    <x v="6"/>
    <n v="0"/>
    <x v="0"/>
  </r>
  <r>
    <x v="137"/>
    <x v="7"/>
    <n v="2875.5329632714738"/>
    <x v="0"/>
  </r>
  <r>
    <x v="137"/>
    <x v="8"/>
    <n v="0"/>
    <x v="0"/>
  </r>
  <r>
    <x v="137"/>
    <x v="9"/>
    <n v="0"/>
    <x v="0"/>
  </r>
  <r>
    <x v="137"/>
    <x v="10"/>
    <n v="0"/>
    <x v="0"/>
  </r>
  <r>
    <x v="137"/>
    <x v="11"/>
    <n v="169.11693789036153"/>
    <x v="0"/>
  </r>
  <r>
    <x v="137"/>
    <x v="12"/>
    <n v="0"/>
    <x v="0"/>
  </r>
  <r>
    <x v="137"/>
    <x v="13"/>
    <n v="0"/>
    <x v="0"/>
  </r>
  <r>
    <x v="138"/>
    <x v="0"/>
    <n v="0"/>
    <x v="0"/>
  </r>
  <r>
    <x v="138"/>
    <x v="1"/>
    <n v="0"/>
    <x v="0"/>
  </r>
  <r>
    <x v="138"/>
    <x v="2"/>
    <n v="0"/>
    <x v="0"/>
  </r>
  <r>
    <x v="138"/>
    <x v="3"/>
    <n v="0"/>
    <x v="0"/>
  </r>
  <r>
    <x v="138"/>
    <x v="4"/>
    <n v="878.54992269147363"/>
    <x v="0"/>
  </r>
  <r>
    <x v="138"/>
    <x v="5"/>
    <n v="0"/>
    <x v="0"/>
  </r>
  <r>
    <x v="138"/>
    <x v="6"/>
    <n v="0"/>
    <x v="0"/>
  </r>
  <r>
    <x v="138"/>
    <x v="7"/>
    <n v="2034.9218723600325"/>
    <x v="0"/>
  </r>
  <r>
    <x v="138"/>
    <x v="8"/>
    <n v="0"/>
    <x v="0"/>
  </r>
  <r>
    <x v="138"/>
    <x v="9"/>
    <n v="0"/>
    <x v="0"/>
  </r>
  <r>
    <x v="138"/>
    <x v="10"/>
    <n v="18.784300415289987"/>
    <x v="0"/>
  </r>
  <r>
    <x v="138"/>
    <x v="11"/>
    <n v="15.938889289021443"/>
    <x v="0"/>
  </r>
  <r>
    <x v="138"/>
    <x v="12"/>
    <n v="0"/>
    <x v="0"/>
  </r>
  <r>
    <x v="138"/>
    <x v="13"/>
    <n v="0"/>
    <x v="0"/>
  </r>
  <r>
    <x v="139"/>
    <x v="0"/>
    <n v="0"/>
    <x v="0"/>
  </r>
  <r>
    <x v="139"/>
    <x v="1"/>
    <n v="0"/>
    <x v="0"/>
  </r>
  <r>
    <x v="139"/>
    <x v="2"/>
    <n v="0"/>
    <x v="0"/>
  </r>
  <r>
    <x v="139"/>
    <x v="3"/>
    <n v="0"/>
    <x v="0"/>
  </r>
  <r>
    <x v="139"/>
    <x v="4"/>
    <n v="51732.692399361804"/>
    <x v="0"/>
  </r>
  <r>
    <x v="139"/>
    <x v="5"/>
    <n v="0"/>
    <x v="0"/>
  </r>
  <r>
    <x v="139"/>
    <x v="6"/>
    <n v="0"/>
    <x v="0"/>
  </r>
  <r>
    <x v="139"/>
    <x v="7"/>
    <n v="119824.70723693186"/>
    <x v="0"/>
  </r>
  <r>
    <x v="139"/>
    <x v="8"/>
    <n v="0"/>
    <x v="0"/>
  </r>
  <r>
    <x v="139"/>
    <x v="9"/>
    <n v="0"/>
    <x v="0"/>
  </r>
  <r>
    <x v="139"/>
    <x v="10"/>
    <n v="1106.098139926263"/>
    <x v="0"/>
  </r>
  <r>
    <x v="139"/>
    <x v="11"/>
    <n v="938.54843700896424"/>
    <x v="0"/>
  </r>
  <r>
    <x v="139"/>
    <x v="12"/>
    <n v="0"/>
    <x v="0"/>
  </r>
  <r>
    <x v="139"/>
    <x v="13"/>
    <n v="0"/>
    <x v="0"/>
  </r>
  <r>
    <x v="140"/>
    <x v="0"/>
    <n v="0"/>
    <x v="0"/>
  </r>
  <r>
    <x v="140"/>
    <x v="1"/>
    <n v="0"/>
    <x v="0"/>
  </r>
  <r>
    <x v="140"/>
    <x v="2"/>
    <n v="0"/>
    <x v="0"/>
  </r>
  <r>
    <x v="140"/>
    <x v="3"/>
    <n v="0"/>
    <x v="0"/>
  </r>
  <r>
    <x v="140"/>
    <x v="4"/>
    <n v="4362.3350037944065"/>
    <x v="0"/>
  </r>
  <r>
    <x v="140"/>
    <x v="5"/>
    <n v="0"/>
    <x v="0"/>
  </r>
  <r>
    <x v="140"/>
    <x v="6"/>
    <n v="0"/>
    <x v="0"/>
  </r>
  <r>
    <x v="140"/>
    <x v="7"/>
    <n v="10104.162193296812"/>
    <x v="0"/>
  </r>
  <r>
    <x v="140"/>
    <x v="8"/>
    <n v="0"/>
    <x v="0"/>
  </r>
  <r>
    <x v="140"/>
    <x v="9"/>
    <n v="0"/>
    <x v="0"/>
  </r>
  <r>
    <x v="140"/>
    <x v="10"/>
    <n v="93.271206458447267"/>
    <x v="0"/>
  </r>
  <r>
    <x v="140"/>
    <x v="11"/>
    <n v="79.142656406014595"/>
    <x v="0"/>
  </r>
  <r>
    <x v="140"/>
    <x v="12"/>
    <n v="0"/>
    <x v="0"/>
  </r>
  <r>
    <x v="140"/>
    <x v="13"/>
    <n v="0"/>
    <x v="0"/>
  </r>
  <r>
    <x v="141"/>
    <x v="0"/>
    <n v="0"/>
    <x v="0"/>
  </r>
  <r>
    <x v="141"/>
    <x v="1"/>
    <n v="0"/>
    <x v="0"/>
  </r>
  <r>
    <x v="141"/>
    <x v="2"/>
    <n v="0"/>
    <x v="0"/>
  </r>
  <r>
    <x v="141"/>
    <x v="3"/>
    <n v="0"/>
    <x v="0"/>
  </r>
  <r>
    <x v="141"/>
    <x v="4"/>
    <n v="0"/>
    <x v="0"/>
  </r>
  <r>
    <x v="141"/>
    <x v="5"/>
    <n v="0"/>
    <x v="0"/>
  </r>
  <r>
    <x v="141"/>
    <x v="6"/>
    <n v="0"/>
    <x v="0"/>
  </r>
  <r>
    <x v="141"/>
    <x v="7"/>
    <n v="3217.2698707020063"/>
    <x v="0"/>
  </r>
  <r>
    <x v="141"/>
    <x v="8"/>
    <n v="901.48365673920478"/>
    <x v="0"/>
  </r>
  <r>
    <x v="141"/>
    <x v="9"/>
    <n v="0"/>
    <x v="0"/>
  </r>
  <r>
    <x v="141"/>
    <x v="10"/>
    <n v="0"/>
    <x v="0"/>
  </r>
  <r>
    <x v="141"/>
    <x v="11"/>
    <n v="0"/>
    <x v="0"/>
  </r>
  <r>
    <x v="141"/>
    <x v="12"/>
    <n v="0"/>
    <x v="0"/>
  </r>
  <r>
    <x v="141"/>
    <x v="13"/>
    <n v="0"/>
    <x v="0"/>
  </r>
  <r>
    <x v="142"/>
    <x v="0"/>
    <n v="0"/>
    <x v="0"/>
  </r>
  <r>
    <x v="142"/>
    <x v="1"/>
    <n v="0"/>
    <x v="0"/>
  </r>
  <r>
    <x v="142"/>
    <x v="2"/>
    <n v="0"/>
    <x v="0"/>
  </r>
  <r>
    <x v="142"/>
    <x v="3"/>
    <n v="0"/>
    <x v="0"/>
  </r>
  <r>
    <x v="142"/>
    <x v="4"/>
    <n v="0"/>
    <x v="0"/>
  </r>
  <r>
    <x v="142"/>
    <x v="5"/>
    <n v="0"/>
    <x v="0"/>
  </r>
  <r>
    <x v="142"/>
    <x v="6"/>
    <n v="0"/>
    <x v="0"/>
  </r>
  <r>
    <x v="142"/>
    <x v="7"/>
    <n v="21459.216667650875"/>
    <x v="0"/>
  </r>
  <r>
    <x v="142"/>
    <x v="8"/>
    <n v="6012.9034522340853"/>
    <x v="0"/>
  </r>
  <r>
    <x v="142"/>
    <x v="9"/>
    <n v="0"/>
    <x v="0"/>
  </r>
  <r>
    <x v="142"/>
    <x v="10"/>
    <n v="0"/>
    <x v="0"/>
  </r>
  <r>
    <x v="142"/>
    <x v="11"/>
    <n v="0"/>
    <x v="0"/>
  </r>
  <r>
    <x v="142"/>
    <x v="12"/>
    <n v="0"/>
    <x v="0"/>
  </r>
  <r>
    <x v="142"/>
    <x v="13"/>
    <n v="0"/>
    <x v="0"/>
  </r>
  <r>
    <x v="143"/>
    <x v="0"/>
    <n v="0"/>
    <x v="0"/>
  </r>
  <r>
    <x v="143"/>
    <x v="1"/>
    <n v="0"/>
    <x v="0"/>
  </r>
  <r>
    <x v="143"/>
    <x v="2"/>
    <n v="0"/>
    <x v="0"/>
  </r>
  <r>
    <x v="143"/>
    <x v="3"/>
    <n v="0"/>
    <x v="0"/>
  </r>
  <r>
    <x v="143"/>
    <x v="4"/>
    <n v="0"/>
    <x v="0"/>
  </r>
  <r>
    <x v="143"/>
    <x v="5"/>
    <n v="65752.992315242082"/>
    <x v="0"/>
  </r>
  <r>
    <x v="143"/>
    <x v="6"/>
    <n v="0"/>
    <x v="0"/>
  </r>
  <r>
    <x v="143"/>
    <x v="7"/>
    <n v="113.48001935332505"/>
    <x v="0"/>
  </r>
  <r>
    <x v="143"/>
    <x v="8"/>
    <n v="0"/>
    <x v="0"/>
  </r>
  <r>
    <x v="143"/>
    <x v="9"/>
    <n v="0"/>
    <x v="0"/>
  </r>
  <r>
    <x v="143"/>
    <x v="10"/>
    <n v="0"/>
    <x v="0"/>
  </r>
  <r>
    <x v="143"/>
    <x v="11"/>
    <n v="0"/>
    <x v="0"/>
  </r>
  <r>
    <x v="143"/>
    <x v="12"/>
    <n v="0"/>
    <x v="0"/>
  </r>
  <r>
    <x v="143"/>
    <x v="13"/>
    <n v="0"/>
    <x v="0"/>
  </r>
  <r>
    <x v="144"/>
    <x v="0"/>
    <n v="0"/>
    <x v="0"/>
  </r>
  <r>
    <x v="144"/>
    <x v="1"/>
    <n v="0"/>
    <x v="0"/>
  </r>
  <r>
    <x v="144"/>
    <x v="2"/>
    <n v="0"/>
    <x v="0"/>
  </r>
  <r>
    <x v="144"/>
    <x v="3"/>
    <n v="0"/>
    <x v="0"/>
  </r>
  <r>
    <x v="144"/>
    <x v="4"/>
    <n v="0"/>
    <x v="0"/>
  </r>
  <r>
    <x v="144"/>
    <x v="5"/>
    <n v="5982.6893955550313"/>
    <x v="0"/>
  </r>
  <r>
    <x v="144"/>
    <x v="6"/>
    <n v="0"/>
    <x v="0"/>
  </r>
  <r>
    <x v="144"/>
    <x v="7"/>
    <n v="10.325244289074572"/>
    <x v="0"/>
  </r>
  <r>
    <x v="144"/>
    <x v="8"/>
    <n v="0"/>
    <x v="0"/>
  </r>
  <r>
    <x v="144"/>
    <x v="9"/>
    <n v="0"/>
    <x v="0"/>
  </r>
  <r>
    <x v="144"/>
    <x v="10"/>
    <n v="0"/>
    <x v="0"/>
  </r>
  <r>
    <x v="144"/>
    <x v="11"/>
    <n v="0"/>
    <x v="0"/>
  </r>
  <r>
    <x v="144"/>
    <x v="12"/>
    <n v="0"/>
    <x v="0"/>
  </r>
  <r>
    <x v="144"/>
    <x v="13"/>
    <n v="0"/>
    <x v="0"/>
  </r>
  <r>
    <x v="145"/>
    <x v="0"/>
    <n v="0"/>
    <x v="0"/>
  </r>
  <r>
    <x v="145"/>
    <x v="1"/>
    <n v="0"/>
    <x v="0"/>
  </r>
  <r>
    <x v="145"/>
    <x v="2"/>
    <n v="0"/>
    <x v="0"/>
  </r>
  <r>
    <x v="145"/>
    <x v="3"/>
    <n v="0"/>
    <x v="0"/>
  </r>
  <r>
    <x v="145"/>
    <x v="4"/>
    <n v="0"/>
    <x v="0"/>
  </r>
  <r>
    <x v="145"/>
    <x v="5"/>
    <n v="0"/>
    <x v="0"/>
  </r>
  <r>
    <x v="145"/>
    <x v="6"/>
    <n v="0"/>
    <x v="0"/>
  </r>
  <r>
    <x v="145"/>
    <x v="7"/>
    <n v="36375.974322350681"/>
    <x v="0"/>
  </r>
  <r>
    <x v="145"/>
    <x v="8"/>
    <n v="559.05089102672002"/>
    <x v="0"/>
  </r>
  <r>
    <x v="145"/>
    <x v="9"/>
    <n v="0"/>
    <x v="0"/>
  </r>
  <r>
    <x v="145"/>
    <x v="10"/>
    <n v="734.49869760000001"/>
    <x v="0"/>
  </r>
  <r>
    <x v="145"/>
    <x v="11"/>
    <n v="432.92985753599999"/>
    <x v="0"/>
  </r>
  <r>
    <x v="145"/>
    <x v="12"/>
    <n v="0"/>
    <x v="0"/>
  </r>
  <r>
    <x v="145"/>
    <x v="13"/>
    <n v="0"/>
    <x v="0"/>
  </r>
  <r>
    <x v="146"/>
    <x v="0"/>
    <n v="101.66923386463932"/>
    <x v="0"/>
  </r>
  <r>
    <x v="146"/>
    <x v="1"/>
    <n v="0"/>
    <x v="0"/>
  </r>
  <r>
    <x v="146"/>
    <x v="2"/>
    <n v="0"/>
    <x v="0"/>
  </r>
  <r>
    <x v="146"/>
    <x v="3"/>
    <n v="946.28985680366873"/>
    <x v="0"/>
  </r>
  <r>
    <x v="146"/>
    <x v="4"/>
    <n v="77.409118681965467"/>
    <x v="0"/>
  </r>
  <r>
    <x v="146"/>
    <x v="5"/>
    <n v="0"/>
    <x v="0"/>
  </r>
  <r>
    <x v="146"/>
    <x v="6"/>
    <n v="0.21164966893665929"/>
    <x v="0"/>
  </r>
  <r>
    <x v="146"/>
    <x v="7"/>
    <n v="17.512825647392273"/>
    <x v="0"/>
  </r>
  <r>
    <x v="146"/>
    <x v="8"/>
    <n v="0"/>
    <x v="0"/>
  </r>
  <r>
    <x v="146"/>
    <x v="9"/>
    <n v="1.5118717114831215"/>
    <x v="0"/>
  </r>
  <r>
    <x v="146"/>
    <x v="10"/>
    <n v="0"/>
    <x v="0"/>
  </r>
  <r>
    <x v="146"/>
    <x v="11"/>
    <n v="2.8900860122712318E-3"/>
    <x v="0"/>
  </r>
  <r>
    <x v="146"/>
    <x v="12"/>
    <n v="0"/>
    <x v="0"/>
  </r>
  <r>
    <x v="146"/>
    <x v="13"/>
    <n v="566.79423761601322"/>
    <x v="0"/>
  </r>
  <r>
    <x v="147"/>
    <x v="0"/>
    <n v="1064.8346253886075"/>
    <x v="0"/>
  </r>
  <r>
    <x v="147"/>
    <x v="1"/>
    <n v="0"/>
    <x v="0"/>
  </r>
  <r>
    <x v="147"/>
    <x v="2"/>
    <n v="0"/>
    <x v="0"/>
  </r>
  <r>
    <x v="147"/>
    <x v="3"/>
    <n v="9910.9845414998526"/>
    <x v="0"/>
  </r>
  <r>
    <x v="147"/>
    <x v="4"/>
    <n v="810.74585457303692"/>
    <x v="0"/>
  </r>
  <r>
    <x v="147"/>
    <x v="5"/>
    <n v="0"/>
    <x v="0"/>
  </r>
  <r>
    <x v="147"/>
    <x v="6"/>
    <n v="2.2167167723113432"/>
    <x v="0"/>
  </r>
  <r>
    <x v="147"/>
    <x v="7"/>
    <n v="183.42090747496854"/>
    <x v="0"/>
  </r>
  <r>
    <x v="147"/>
    <x v="8"/>
    <n v="0"/>
    <x v="0"/>
  </r>
  <r>
    <x v="147"/>
    <x v="9"/>
    <n v="15.834616691182575"/>
    <x v="0"/>
  </r>
  <r>
    <x v="147"/>
    <x v="10"/>
    <n v="0"/>
    <x v="0"/>
  </r>
  <r>
    <x v="147"/>
    <x v="11"/>
    <n v="3.0269369987728775E-2"/>
    <x v="0"/>
  </r>
  <r>
    <x v="147"/>
    <x v="12"/>
    <n v="0"/>
    <x v="0"/>
  </r>
  <r>
    <x v="147"/>
    <x v="13"/>
    <n v="5936.3300650796136"/>
    <x v="0"/>
  </r>
  <r>
    <x v="148"/>
    <x v="0"/>
    <n v="0"/>
    <x v="0"/>
  </r>
  <r>
    <x v="148"/>
    <x v="1"/>
    <n v="0"/>
    <x v="0"/>
  </r>
  <r>
    <x v="148"/>
    <x v="2"/>
    <n v="0"/>
    <x v="0"/>
  </r>
  <r>
    <x v="148"/>
    <x v="3"/>
    <n v="0"/>
    <x v="0"/>
  </r>
  <r>
    <x v="148"/>
    <x v="4"/>
    <n v="25.294340034395397"/>
    <x v="0"/>
  </r>
  <r>
    <x v="148"/>
    <x v="5"/>
    <n v="0"/>
    <x v="0"/>
  </r>
  <r>
    <x v="148"/>
    <x v="6"/>
    <n v="0"/>
    <x v="0"/>
  </r>
  <r>
    <x v="148"/>
    <x v="7"/>
    <n v="0.1328964390075083"/>
    <x v="0"/>
  </r>
  <r>
    <x v="148"/>
    <x v="8"/>
    <n v="0"/>
    <x v="0"/>
  </r>
  <r>
    <x v="148"/>
    <x v="9"/>
    <n v="0"/>
    <x v="0"/>
  </r>
  <r>
    <x v="148"/>
    <x v="10"/>
    <n v="0"/>
    <x v="0"/>
  </r>
  <r>
    <x v="148"/>
    <x v="11"/>
    <n v="0"/>
    <x v="0"/>
  </r>
  <r>
    <x v="148"/>
    <x v="12"/>
    <n v="0"/>
    <x v="0"/>
  </r>
  <r>
    <x v="148"/>
    <x v="13"/>
    <n v="195.57984757170306"/>
    <x v="0"/>
  </r>
  <r>
    <x v="149"/>
    <x v="0"/>
    <n v="0"/>
    <x v="0"/>
  </r>
  <r>
    <x v="149"/>
    <x v="1"/>
    <n v="0"/>
    <x v="0"/>
  </r>
  <r>
    <x v="149"/>
    <x v="2"/>
    <n v="0"/>
    <x v="0"/>
  </r>
  <r>
    <x v="149"/>
    <x v="3"/>
    <n v="0"/>
    <x v="0"/>
  </r>
  <r>
    <x v="149"/>
    <x v="4"/>
    <n v="25.323309897299371"/>
    <x v="0"/>
  </r>
  <r>
    <x v="149"/>
    <x v="5"/>
    <n v="0"/>
    <x v="0"/>
  </r>
  <r>
    <x v="149"/>
    <x v="6"/>
    <n v="0"/>
    <x v="0"/>
  </r>
  <r>
    <x v="149"/>
    <x v="7"/>
    <n v="0.13304864664025295"/>
    <x v="0"/>
  </r>
  <r>
    <x v="149"/>
    <x v="8"/>
    <n v="0"/>
    <x v="0"/>
  </r>
  <r>
    <x v="149"/>
    <x v="9"/>
    <n v="0"/>
    <x v="0"/>
  </r>
  <r>
    <x v="149"/>
    <x v="10"/>
    <n v="0"/>
    <x v="0"/>
  </r>
  <r>
    <x v="149"/>
    <x v="11"/>
    <n v="0"/>
    <x v="0"/>
  </r>
  <r>
    <x v="149"/>
    <x v="12"/>
    <n v="0"/>
    <x v="0"/>
  </r>
  <r>
    <x v="149"/>
    <x v="13"/>
    <n v="195.80384714485768"/>
    <x v="0"/>
  </r>
  <r>
    <x v="150"/>
    <x v="0"/>
    <n v="0"/>
    <x v="0"/>
  </r>
  <r>
    <x v="150"/>
    <x v="1"/>
    <n v="0"/>
    <x v="0"/>
  </r>
  <r>
    <x v="150"/>
    <x v="2"/>
    <n v="0"/>
    <x v="0"/>
  </r>
  <r>
    <x v="150"/>
    <x v="3"/>
    <n v="0"/>
    <x v="0"/>
  </r>
  <r>
    <x v="150"/>
    <x v="4"/>
    <n v="24.915521334015597"/>
    <x v="0"/>
  </r>
  <r>
    <x v="150"/>
    <x v="5"/>
    <n v="0"/>
    <x v="0"/>
  </r>
  <r>
    <x v="150"/>
    <x v="6"/>
    <n v="0"/>
    <x v="0"/>
  </r>
  <r>
    <x v="150"/>
    <x v="7"/>
    <n v="0.13090612590815603"/>
    <x v="0"/>
  </r>
  <r>
    <x v="150"/>
    <x v="8"/>
    <n v="0"/>
    <x v="0"/>
  </r>
  <r>
    <x v="150"/>
    <x v="9"/>
    <n v="0"/>
    <x v="0"/>
  </r>
  <r>
    <x v="150"/>
    <x v="10"/>
    <n v="0"/>
    <x v="0"/>
  </r>
  <r>
    <x v="150"/>
    <x v="11"/>
    <n v="0"/>
    <x v="0"/>
  </r>
  <r>
    <x v="150"/>
    <x v="12"/>
    <n v="0"/>
    <x v="0"/>
  </r>
  <r>
    <x v="150"/>
    <x v="13"/>
    <n v="192.65076131853951"/>
    <x v="0"/>
  </r>
  <r>
    <x v="151"/>
    <x v="0"/>
    <n v="0"/>
    <x v="0"/>
  </r>
  <r>
    <x v="151"/>
    <x v="1"/>
    <n v="0"/>
    <x v="0"/>
  </r>
  <r>
    <x v="151"/>
    <x v="2"/>
    <n v="0"/>
    <x v="0"/>
  </r>
  <r>
    <x v="151"/>
    <x v="3"/>
    <n v="0"/>
    <x v="0"/>
  </r>
  <r>
    <x v="151"/>
    <x v="4"/>
    <n v="339.11760219053235"/>
    <x v="0"/>
  </r>
  <r>
    <x v="151"/>
    <x v="5"/>
    <n v="0"/>
    <x v="0"/>
  </r>
  <r>
    <x v="151"/>
    <x v="6"/>
    <n v="0"/>
    <x v="0"/>
  </r>
  <r>
    <x v="151"/>
    <x v="7"/>
    <n v="1.7817235664027391"/>
    <x v="0"/>
  </r>
  <r>
    <x v="151"/>
    <x v="8"/>
    <n v="0"/>
    <x v="0"/>
  </r>
  <r>
    <x v="151"/>
    <x v="9"/>
    <n v="0"/>
    <x v="0"/>
  </r>
  <r>
    <x v="151"/>
    <x v="10"/>
    <n v="0"/>
    <x v="0"/>
  </r>
  <r>
    <x v="151"/>
    <x v="11"/>
    <n v="0"/>
    <x v="0"/>
  </r>
  <r>
    <x v="151"/>
    <x v="12"/>
    <n v="0"/>
    <x v="0"/>
  </r>
  <r>
    <x v="151"/>
    <x v="13"/>
    <n v="2622.1110673422277"/>
    <x v="0"/>
  </r>
  <r>
    <x v="152"/>
    <x v="0"/>
    <n v="0"/>
    <x v="0"/>
  </r>
  <r>
    <x v="152"/>
    <x v="1"/>
    <n v="0"/>
    <x v="0"/>
  </r>
  <r>
    <x v="152"/>
    <x v="2"/>
    <n v="0"/>
    <x v="0"/>
  </r>
  <r>
    <x v="152"/>
    <x v="3"/>
    <n v="0"/>
    <x v="0"/>
  </r>
  <r>
    <x v="152"/>
    <x v="4"/>
    <n v="58.919919782583996"/>
    <x v="0"/>
  </r>
  <r>
    <x v="152"/>
    <x v="5"/>
    <n v="0"/>
    <x v="0"/>
  </r>
  <r>
    <x v="152"/>
    <x v="6"/>
    <n v="0"/>
    <x v="0"/>
  </r>
  <r>
    <x v="152"/>
    <x v="7"/>
    <n v="0.30956520372011442"/>
    <x v="0"/>
  </r>
  <r>
    <x v="152"/>
    <x v="8"/>
    <n v="0"/>
    <x v="0"/>
  </r>
  <r>
    <x v="152"/>
    <x v="9"/>
    <n v="0"/>
    <x v="0"/>
  </r>
  <r>
    <x v="152"/>
    <x v="10"/>
    <n v="0"/>
    <x v="0"/>
  </r>
  <r>
    <x v="152"/>
    <x v="11"/>
    <n v="0"/>
    <x v="0"/>
  </r>
  <r>
    <x v="152"/>
    <x v="12"/>
    <n v="0"/>
    <x v="0"/>
  </r>
  <r>
    <x v="152"/>
    <x v="13"/>
    <n v="455.57816153119467"/>
    <x v="0"/>
  </r>
  <r>
    <x v="153"/>
    <x v="0"/>
    <n v="0"/>
    <x v="0"/>
  </r>
  <r>
    <x v="153"/>
    <x v="1"/>
    <n v="0"/>
    <x v="0"/>
  </r>
  <r>
    <x v="153"/>
    <x v="2"/>
    <n v="0"/>
    <x v="0"/>
  </r>
  <r>
    <x v="153"/>
    <x v="3"/>
    <n v="0"/>
    <x v="0"/>
  </r>
  <r>
    <x v="153"/>
    <x v="4"/>
    <n v="13.048462304220861"/>
    <x v="0"/>
  </r>
  <r>
    <x v="153"/>
    <x v="5"/>
    <n v="0"/>
    <x v="0"/>
  </r>
  <r>
    <x v="153"/>
    <x v="6"/>
    <n v="0"/>
    <x v="0"/>
  </r>
  <r>
    <x v="153"/>
    <x v="7"/>
    <n v="6.8556608806421795E-2"/>
    <x v="0"/>
  </r>
  <r>
    <x v="153"/>
    <x v="8"/>
    <n v="0"/>
    <x v="0"/>
  </r>
  <r>
    <x v="153"/>
    <x v="9"/>
    <n v="0"/>
    <x v="0"/>
  </r>
  <r>
    <x v="153"/>
    <x v="10"/>
    <n v="0"/>
    <x v="0"/>
  </r>
  <r>
    <x v="153"/>
    <x v="11"/>
    <n v="0"/>
    <x v="0"/>
  </r>
  <r>
    <x v="153"/>
    <x v="12"/>
    <n v="0"/>
    <x v="0"/>
  </r>
  <r>
    <x v="153"/>
    <x v="13"/>
    <n v="100.89277937413596"/>
    <x v="0"/>
  </r>
  <r>
    <x v="154"/>
    <x v="0"/>
    <n v="0"/>
    <x v="0"/>
  </r>
  <r>
    <x v="154"/>
    <x v="1"/>
    <n v="0"/>
    <x v="0"/>
  </r>
  <r>
    <x v="154"/>
    <x v="2"/>
    <n v="0"/>
    <x v="0"/>
  </r>
  <r>
    <x v="154"/>
    <x v="3"/>
    <n v="0"/>
    <x v="0"/>
  </r>
  <r>
    <x v="154"/>
    <x v="4"/>
    <n v="360.14434833808212"/>
    <x v="0"/>
  </r>
  <r>
    <x v="154"/>
    <x v="5"/>
    <n v="0"/>
    <x v="0"/>
  </r>
  <r>
    <x v="154"/>
    <x v="6"/>
    <n v="0"/>
    <x v="0"/>
  </r>
  <r>
    <x v="154"/>
    <x v="7"/>
    <n v="1.6005095283592705"/>
    <x v="0"/>
  </r>
  <r>
    <x v="154"/>
    <x v="8"/>
    <n v="0"/>
    <x v="0"/>
  </r>
  <r>
    <x v="154"/>
    <x v="9"/>
    <n v="0"/>
    <x v="0"/>
  </r>
  <r>
    <x v="154"/>
    <x v="10"/>
    <n v="0"/>
    <x v="0"/>
  </r>
  <r>
    <x v="154"/>
    <x v="11"/>
    <n v="0"/>
    <x v="0"/>
  </r>
  <r>
    <x v="154"/>
    <x v="12"/>
    <n v="0"/>
    <x v="0"/>
  </r>
  <r>
    <x v="154"/>
    <x v="13"/>
    <n v="289.36070705845816"/>
    <x v="0"/>
  </r>
  <r>
    <x v="155"/>
    <x v="0"/>
    <n v="0"/>
    <x v="0"/>
  </r>
  <r>
    <x v="155"/>
    <x v="1"/>
    <n v="0"/>
    <x v="0"/>
  </r>
  <r>
    <x v="155"/>
    <x v="2"/>
    <n v="0"/>
    <x v="0"/>
  </r>
  <r>
    <x v="155"/>
    <x v="3"/>
    <n v="0"/>
    <x v="0"/>
  </r>
  <r>
    <x v="155"/>
    <x v="4"/>
    <n v="52.027663246797481"/>
    <x v="0"/>
  </r>
  <r>
    <x v="155"/>
    <x v="5"/>
    <n v="0"/>
    <x v="0"/>
  </r>
  <r>
    <x v="155"/>
    <x v="6"/>
    <n v="0"/>
    <x v="0"/>
  </r>
  <r>
    <x v="155"/>
    <x v="7"/>
    <n v="0.23121498684909841"/>
    <x v="0"/>
  </r>
  <r>
    <x v="155"/>
    <x v="8"/>
    <n v="0"/>
    <x v="0"/>
  </r>
  <r>
    <x v="155"/>
    <x v="9"/>
    <n v="0"/>
    <x v="0"/>
  </r>
  <r>
    <x v="155"/>
    <x v="10"/>
    <n v="0"/>
    <x v="0"/>
  </r>
  <r>
    <x v="155"/>
    <x v="11"/>
    <n v="0"/>
    <x v="0"/>
  </r>
  <r>
    <x v="155"/>
    <x v="12"/>
    <n v="0"/>
    <x v="0"/>
  </r>
  <r>
    <x v="155"/>
    <x v="13"/>
    <n v="41.802020476412302"/>
    <x v="0"/>
  </r>
  <r>
    <x v="156"/>
    <x v="0"/>
    <n v="0"/>
    <x v="0"/>
  </r>
  <r>
    <x v="156"/>
    <x v="1"/>
    <n v="0"/>
    <x v="0"/>
  </r>
  <r>
    <x v="156"/>
    <x v="2"/>
    <n v="0"/>
    <x v="0"/>
  </r>
  <r>
    <x v="156"/>
    <x v="3"/>
    <n v="0"/>
    <x v="0"/>
  </r>
  <r>
    <x v="156"/>
    <x v="4"/>
    <n v="22.634726366646994"/>
    <x v="0"/>
  </r>
  <r>
    <x v="156"/>
    <x v="5"/>
    <n v="0"/>
    <x v="0"/>
  </r>
  <r>
    <x v="156"/>
    <x v="6"/>
    <n v="0"/>
    <x v="0"/>
  </r>
  <r>
    <x v="156"/>
    <x v="7"/>
    <n v="0.10059048653351484"/>
    <x v="0"/>
  </r>
  <r>
    <x v="156"/>
    <x v="8"/>
    <n v="0"/>
    <x v="0"/>
  </r>
  <r>
    <x v="156"/>
    <x v="9"/>
    <n v="0"/>
    <x v="0"/>
  </r>
  <r>
    <x v="156"/>
    <x v="10"/>
    <n v="0"/>
    <x v="0"/>
  </r>
  <r>
    <x v="156"/>
    <x v="11"/>
    <n v="0"/>
    <x v="0"/>
  </r>
  <r>
    <x v="156"/>
    <x v="12"/>
    <n v="0"/>
    <x v="0"/>
  </r>
  <r>
    <x v="156"/>
    <x v="13"/>
    <n v="18.18604250143424"/>
    <x v="0"/>
  </r>
  <r>
    <x v="157"/>
    <x v="0"/>
    <n v="0"/>
    <x v="0"/>
  </r>
  <r>
    <x v="157"/>
    <x v="1"/>
    <n v="0"/>
    <x v="0"/>
  </r>
  <r>
    <x v="157"/>
    <x v="2"/>
    <n v="0"/>
    <x v="0"/>
  </r>
  <r>
    <x v="157"/>
    <x v="3"/>
    <n v="0"/>
    <x v="0"/>
  </r>
  <r>
    <x v="157"/>
    <x v="4"/>
    <n v="19.149419152393119"/>
    <x v="0"/>
  </r>
  <r>
    <x v="157"/>
    <x v="5"/>
    <n v="0"/>
    <x v="0"/>
  </r>
  <r>
    <x v="157"/>
    <x v="6"/>
    <n v="0"/>
    <x v="0"/>
  </r>
  <r>
    <x v="157"/>
    <x v="7"/>
    <n v="8.5101509873422729E-2"/>
    <x v="0"/>
  </r>
  <r>
    <x v="157"/>
    <x v="8"/>
    <n v="0"/>
    <x v="0"/>
  </r>
  <r>
    <x v="157"/>
    <x v="9"/>
    <n v="0"/>
    <x v="0"/>
  </r>
  <r>
    <x v="157"/>
    <x v="10"/>
    <n v="0"/>
    <x v="0"/>
  </r>
  <r>
    <x v="157"/>
    <x v="11"/>
    <n v="0"/>
    <x v="0"/>
  </r>
  <r>
    <x v="157"/>
    <x v="12"/>
    <n v="0"/>
    <x v="0"/>
  </r>
  <r>
    <x v="157"/>
    <x v="13"/>
    <n v="15.385745996751298"/>
    <x v="0"/>
  </r>
  <r>
    <x v="158"/>
    <x v="0"/>
    <n v="2.304495175386899"/>
    <x v="0"/>
  </r>
  <r>
    <x v="158"/>
    <x v="1"/>
    <n v="0"/>
    <x v="0"/>
  </r>
  <r>
    <x v="158"/>
    <x v="2"/>
    <n v="0"/>
    <x v="0"/>
  </r>
  <r>
    <x v="158"/>
    <x v="3"/>
    <n v="16.301653647066853"/>
    <x v="0"/>
  </r>
  <r>
    <x v="158"/>
    <x v="4"/>
    <n v="1010.5080876824612"/>
    <x v="0"/>
  </r>
  <r>
    <x v="158"/>
    <x v="5"/>
    <n v="0"/>
    <x v="0"/>
  </r>
  <r>
    <x v="158"/>
    <x v="6"/>
    <n v="0.17921609370817077"/>
    <x v="0"/>
  </r>
  <r>
    <x v="158"/>
    <x v="7"/>
    <n v="5269.343518806636"/>
    <x v="0"/>
  </r>
  <r>
    <x v="158"/>
    <x v="8"/>
    <n v="1.4808550634748299E-2"/>
    <x v="0"/>
  </r>
  <r>
    <x v="158"/>
    <x v="9"/>
    <n v="21.620805843242444"/>
    <x v="0"/>
  </r>
  <r>
    <x v="158"/>
    <x v="10"/>
    <n v="413.89018240850919"/>
    <x v="0"/>
  </r>
  <r>
    <x v="158"/>
    <x v="11"/>
    <n v="73.648522803361274"/>
    <x v="0"/>
  </r>
  <r>
    <x v="158"/>
    <x v="12"/>
    <n v="0"/>
    <x v="0"/>
  </r>
  <r>
    <x v="158"/>
    <x v="13"/>
    <n v="3674.6008349740246"/>
    <x v="0"/>
  </r>
  <r>
    <x v="159"/>
    <x v="0"/>
    <n v="0.2160330383181476"/>
    <x v="0"/>
  </r>
  <r>
    <x v="159"/>
    <x v="1"/>
    <n v="0"/>
    <x v="0"/>
  </r>
  <r>
    <x v="159"/>
    <x v="2"/>
    <n v="0"/>
    <x v="0"/>
  </r>
  <r>
    <x v="159"/>
    <x v="3"/>
    <n v="1.5281853503532337"/>
    <x v="0"/>
  </r>
  <r>
    <x v="159"/>
    <x v="4"/>
    <n v="94.729264247842295"/>
    <x v="0"/>
  </r>
  <r>
    <x v="159"/>
    <x v="5"/>
    <n v="0"/>
    <x v="0"/>
  </r>
  <r>
    <x v="159"/>
    <x v="6"/>
    <n v="1.6800467908458912E-2"/>
    <x v="0"/>
  </r>
  <r>
    <x v="159"/>
    <x v="7"/>
    <n v="493.97035084645819"/>
    <x v="0"/>
  </r>
  <r>
    <x v="159"/>
    <x v="8"/>
    <n v="1.388215614804101E-3"/>
    <x v="0"/>
  </r>
  <r>
    <x v="159"/>
    <x v="9"/>
    <n v="2.0268249754171204"/>
    <x v="0"/>
  </r>
  <r>
    <x v="159"/>
    <x v="10"/>
    <n v="38.799800750613841"/>
    <x v="0"/>
  </r>
  <r>
    <x v="159"/>
    <x v="11"/>
    <n v="6.9041212664644949"/>
    <x v="0"/>
  </r>
  <r>
    <x v="159"/>
    <x v="12"/>
    <n v="0"/>
    <x v="0"/>
  </r>
  <r>
    <x v="159"/>
    <x v="13"/>
    <n v="344.47248641020246"/>
    <x v="0"/>
  </r>
  <r>
    <x v="160"/>
    <x v="0"/>
    <n v="0.52748252890296565"/>
    <x v="0"/>
  </r>
  <r>
    <x v="160"/>
    <x v="1"/>
    <n v="0"/>
    <x v="0"/>
  </r>
  <r>
    <x v="160"/>
    <x v="2"/>
    <n v="0"/>
    <x v="0"/>
  </r>
  <r>
    <x v="160"/>
    <x v="3"/>
    <n v="3.7313323902322471"/>
    <x v="0"/>
  </r>
  <r>
    <x v="160"/>
    <x v="4"/>
    <n v="231.29810262161018"/>
    <x v="0"/>
  </r>
  <r>
    <x v="160"/>
    <x v="5"/>
    <n v="0"/>
    <x v="0"/>
  </r>
  <r>
    <x v="160"/>
    <x v="6"/>
    <n v="4.1021287151718898E-2"/>
    <x v="0"/>
  </r>
  <r>
    <x v="160"/>
    <x v="7"/>
    <n v="1206.115193750376"/>
    <x v="0"/>
  </r>
  <r>
    <x v="160"/>
    <x v="8"/>
    <n v="3.3895717472670469E-3"/>
    <x v="0"/>
  </r>
  <r>
    <x v="160"/>
    <x v="9"/>
    <n v="4.9488484354057443"/>
    <x v="0"/>
  </r>
  <r>
    <x v="160"/>
    <x v="10"/>
    <n v="94.736514285952779"/>
    <x v="0"/>
  </r>
  <r>
    <x v="160"/>
    <x v="11"/>
    <n v="16.857622212970156"/>
    <x v="0"/>
  </r>
  <r>
    <x v="160"/>
    <x v="12"/>
    <n v="0"/>
    <x v="0"/>
  </r>
  <r>
    <x v="160"/>
    <x v="13"/>
    <n v="841.08995403543474"/>
    <x v="0"/>
  </r>
  <r>
    <x v="161"/>
    <x v="0"/>
    <n v="1.7459497901764012"/>
    <x v="0"/>
  </r>
  <r>
    <x v="161"/>
    <x v="1"/>
    <n v="0"/>
    <x v="0"/>
  </r>
  <r>
    <x v="161"/>
    <x v="2"/>
    <n v="0"/>
    <x v="0"/>
  </r>
  <r>
    <x v="161"/>
    <x v="3"/>
    <n v="12.350587264669068"/>
    <x v="0"/>
  </r>
  <r>
    <x v="161"/>
    <x v="4"/>
    <n v="765.5890984300039"/>
    <x v="0"/>
  </r>
  <r>
    <x v="161"/>
    <x v="5"/>
    <n v="0"/>
    <x v="0"/>
  </r>
  <r>
    <x v="161"/>
    <x v="6"/>
    <n v="0.13577910882520386"/>
    <x v="0"/>
  </r>
  <r>
    <x v="161"/>
    <x v="7"/>
    <n v="3992.2015499482427"/>
    <x v="0"/>
  </r>
  <r>
    <x v="161"/>
    <x v="8"/>
    <n v="1.1219370797430567E-2"/>
    <x v="0"/>
  </r>
  <r>
    <x v="161"/>
    <x v="9"/>
    <n v="16.380525257171019"/>
    <x v="0"/>
  </r>
  <r>
    <x v="161"/>
    <x v="10"/>
    <n v="313.57474072857946"/>
    <x v="0"/>
  </r>
  <r>
    <x v="161"/>
    <x v="11"/>
    <n v="55.798174068098135"/>
    <x v="0"/>
  </r>
  <r>
    <x v="161"/>
    <x v="12"/>
    <n v="0"/>
    <x v="0"/>
  </r>
  <r>
    <x v="161"/>
    <x v="13"/>
    <n v="2783.9800340340521"/>
    <x v="0"/>
  </r>
  <r>
    <x v="162"/>
    <x v="0"/>
    <n v="0.33228897750585862"/>
    <x v="0"/>
  </r>
  <r>
    <x v="162"/>
    <x v="1"/>
    <n v="0"/>
    <x v="0"/>
  </r>
  <r>
    <x v="162"/>
    <x v="2"/>
    <n v="0"/>
    <x v="0"/>
  </r>
  <r>
    <x v="162"/>
    <x v="3"/>
    <n v="2.3505624485106877"/>
    <x v="0"/>
  </r>
  <r>
    <x v="162"/>
    <x v="4"/>
    <n v="145.70683540746913"/>
    <x v="0"/>
  </r>
  <r>
    <x v="162"/>
    <x v="5"/>
    <n v="0"/>
    <x v="0"/>
  </r>
  <r>
    <x v="162"/>
    <x v="6"/>
    <n v="2.5841465483165599E-2"/>
    <x v="0"/>
  </r>
  <r>
    <x v="162"/>
    <x v="7"/>
    <n v="759.79537240620004"/>
    <x v="0"/>
  </r>
  <r>
    <x v="162"/>
    <x v="8"/>
    <n v="2.1352694513400803E-3"/>
    <x v="0"/>
  </r>
  <r>
    <x v="162"/>
    <x v="9"/>
    <n v="3.1175398166314459"/>
    <x v="0"/>
  </r>
  <r>
    <x v="162"/>
    <x v="10"/>
    <n v="59.679511148964281"/>
    <x v="0"/>
  </r>
  <r>
    <x v="162"/>
    <x v="11"/>
    <n v="10.619502526420849"/>
    <x v="0"/>
  </r>
  <r>
    <x v="162"/>
    <x v="12"/>
    <n v="0"/>
    <x v="0"/>
  </r>
  <r>
    <x v="162"/>
    <x v="13"/>
    <n v="529.84678259987936"/>
    <x v="0"/>
  </r>
  <r>
    <x v="163"/>
    <x v="0"/>
    <n v="2.492857738023607"/>
    <x v="0"/>
  </r>
  <r>
    <x v="163"/>
    <x v="1"/>
    <n v="0"/>
    <x v="0"/>
  </r>
  <r>
    <x v="163"/>
    <x v="2"/>
    <n v="0"/>
    <x v="0"/>
  </r>
  <r>
    <x v="163"/>
    <x v="3"/>
    <n v="17.634102197609828"/>
    <x v="0"/>
  </r>
  <r>
    <x v="163"/>
    <x v="4"/>
    <n v="1093.1040049982923"/>
    <x v="0"/>
  </r>
  <r>
    <x v="163"/>
    <x v="5"/>
    <n v="0"/>
    <x v="0"/>
  </r>
  <r>
    <x v="163"/>
    <x v="6"/>
    <n v="0.19386468270812121"/>
    <x v="0"/>
  </r>
  <r>
    <x v="163"/>
    <x v="7"/>
    <n v="5700.0439425768473"/>
    <x v="0"/>
  </r>
  <r>
    <x v="163"/>
    <x v="8"/>
    <n v="1.6018957398142079E-2"/>
    <x v="0"/>
  </r>
  <r>
    <x v="163"/>
    <x v="9"/>
    <n v="23.388026030292789"/>
    <x v="0"/>
  </r>
  <r>
    <x v="163"/>
    <x v="10"/>
    <n v="447.72033151938876"/>
    <x v="0"/>
  </r>
  <r>
    <x v="163"/>
    <x v="11"/>
    <n v="79.668333405620444"/>
    <x v="0"/>
  </r>
  <r>
    <x v="163"/>
    <x v="12"/>
    <n v="0"/>
    <x v="0"/>
  </r>
  <r>
    <x v="163"/>
    <x v="13"/>
    <n v="3974.9517479788606"/>
    <x v="0"/>
  </r>
  <r>
    <x v="164"/>
    <x v="0"/>
    <n v="0.65010652052935747"/>
    <x v="0"/>
  </r>
  <r>
    <x v="164"/>
    <x v="1"/>
    <n v="0"/>
    <x v="0"/>
  </r>
  <r>
    <x v="164"/>
    <x v="2"/>
    <n v="0"/>
    <x v="0"/>
  </r>
  <r>
    <x v="164"/>
    <x v="3"/>
    <n v="4.598756137378369"/>
    <x v="0"/>
  </r>
  <r>
    <x v="164"/>
    <x v="4"/>
    <n v="285.06802872335248"/>
    <x v="0"/>
  </r>
  <r>
    <x v="164"/>
    <x v="5"/>
    <n v="0"/>
    <x v="0"/>
  </r>
  <r>
    <x v="164"/>
    <x v="6"/>
    <n v="5.0557515740479481E-2"/>
    <x v="0"/>
  </r>
  <r>
    <x v="164"/>
    <x v="7"/>
    <n v="1486.5010858224848"/>
    <x v="0"/>
  </r>
  <r>
    <x v="164"/>
    <x v="8"/>
    <n v="4.1775463147249751E-3"/>
    <x v="0"/>
  </r>
  <r>
    <x v="164"/>
    <x v="9"/>
    <n v="6.0993084333237233"/>
    <x v="0"/>
  </r>
  <r>
    <x v="164"/>
    <x v="10"/>
    <n v="116.75993477473116"/>
    <x v="0"/>
  </r>
  <r>
    <x v="164"/>
    <x v="11"/>
    <n v="20.776517743753498"/>
    <x v="0"/>
  </r>
  <r>
    <x v="164"/>
    <x v="12"/>
    <n v="0"/>
    <x v="0"/>
  </r>
  <r>
    <x v="164"/>
    <x v="13"/>
    <n v="1036.6183399616657"/>
    <x v="0"/>
  </r>
  <r>
    <x v="165"/>
    <x v="0"/>
    <n v="2.1692446922361174E-2"/>
    <x v="0"/>
  </r>
  <r>
    <x v="165"/>
    <x v="1"/>
    <n v="0"/>
    <x v="0"/>
  </r>
  <r>
    <x v="165"/>
    <x v="2"/>
    <n v="0"/>
    <x v="0"/>
  </r>
  <r>
    <x v="165"/>
    <x v="3"/>
    <n v="0.15344911990381752"/>
    <x v="0"/>
  </r>
  <r>
    <x v="165"/>
    <x v="4"/>
    <n v="9.5120151653119844"/>
    <x v="0"/>
  </r>
  <r>
    <x v="165"/>
    <x v="5"/>
    <n v="0"/>
    <x v="0"/>
  </r>
  <r>
    <x v="165"/>
    <x v="6"/>
    <n v="1.6869792750790679E-3"/>
    <x v="0"/>
  </r>
  <r>
    <x v="165"/>
    <x v="7"/>
    <n v="49.600865221256228"/>
    <x v="0"/>
  </r>
  <r>
    <x v="165"/>
    <x v="8"/>
    <n v="1.393943897441416E-4"/>
    <x v="0"/>
  </r>
  <r>
    <x v="165"/>
    <x v="9"/>
    <n v="0.20351883925921946"/>
    <x v="0"/>
  </r>
  <r>
    <x v="165"/>
    <x v="10"/>
    <n v="3.8959902843257703"/>
    <x v="0"/>
  </r>
  <r>
    <x v="165"/>
    <x v="11"/>
    <n v="0.6932610182418798"/>
    <x v="0"/>
  </r>
  <r>
    <x v="165"/>
    <x v="12"/>
    <n v="0"/>
    <x v="0"/>
  </r>
  <r>
    <x v="165"/>
    <x v="13"/>
    <n v="34.589390520271095"/>
    <x v="0"/>
  </r>
  <r>
    <x v="166"/>
    <x v="0"/>
    <n v="0.74048640310759817"/>
    <x v="0"/>
  </r>
  <r>
    <x v="166"/>
    <x v="1"/>
    <n v="0"/>
    <x v="0"/>
  </r>
  <r>
    <x v="166"/>
    <x v="2"/>
    <n v="0"/>
    <x v="0"/>
  </r>
  <r>
    <x v="166"/>
    <x v="3"/>
    <n v="5.2380898874287221"/>
    <x v="0"/>
  </r>
  <r>
    <x v="166"/>
    <x v="4"/>
    <n v="324.69909555505899"/>
    <x v="0"/>
  </r>
  <r>
    <x v="166"/>
    <x v="5"/>
    <n v="0"/>
    <x v="0"/>
  </r>
  <r>
    <x v="166"/>
    <x v="6"/>
    <n v="5.7586182876984145E-2"/>
    <x v="0"/>
  </r>
  <r>
    <x v="166"/>
    <x v="7"/>
    <n v="1693.1592092938006"/>
    <x v="0"/>
  </r>
  <r>
    <x v="166"/>
    <x v="8"/>
    <n v="4.758322131405859E-3"/>
    <x v="0"/>
  </r>
  <r>
    <x v="166"/>
    <x v="9"/>
    <n v="6.9472537509055332"/>
    <x v="0"/>
  </r>
  <r>
    <x v="166"/>
    <x v="10"/>
    <n v="132.99227341700558"/>
    <x v="0"/>
  </r>
  <r>
    <x v="166"/>
    <x v="11"/>
    <n v="23.664935525713553"/>
    <x v="0"/>
  </r>
  <r>
    <x v="166"/>
    <x v="12"/>
    <n v="0"/>
    <x v="0"/>
  </r>
  <r>
    <x v="166"/>
    <x v="13"/>
    <n v="1180.732328801369"/>
    <x v="0"/>
  </r>
  <r>
    <x v="167"/>
    <x v="0"/>
    <n v="0.27153884719307075"/>
    <x v="0"/>
  </r>
  <r>
    <x v="167"/>
    <x v="1"/>
    <n v="0"/>
    <x v="0"/>
  </r>
  <r>
    <x v="167"/>
    <x v="2"/>
    <n v="0"/>
    <x v="0"/>
  </r>
  <r>
    <x v="167"/>
    <x v="3"/>
    <n v="1.9208251273175634"/>
    <x v="0"/>
  </r>
  <r>
    <x v="167"/>
    <x v="4"/>
    <n v="119.06824719756794"/>
    <x v="0"/>
  </r>
  <r>
    <x v="167"/>
    <x v="5"/>
    <n v="0"/>
    <x v="0"/>
  </r>
  <r>
    <x v="167"/>
    <x v="6"/>
    <n v="2.1117046372549624E-2"/>
    <x v="0"/>
  </r>
  <r>
    <x v="167"/>
    <x v="7"/>
    <n v="620.88715994851759"/>
    <x v="0"/>
  </r>
  <r>
    <x v="167"/>
    <x v="8"/>
    <n v="1.744892682313675E-3"/>
    <x v="0"/>
  </r>
  <r>
    <x v="167"/>
    <x v="9"/>
    <n v="2.547581247625569"/>
    <x v="0"/>
  </r>
  <r>
    <x v="167"/>
    <x v="10"/>
    <n v="48.768712643048943"/>
    <x v="0"/>
  </r>
  <r>
    <x v="167"/>
    <x v="11"/>
    <n v="8.678011216117989"/>
    <x v="0"/>
  </r>
  <r>
    <x v="167"/>
    <x v="12"/>
    <n v="0"/>
    <x v="0"/>
  </r>
  <r>
    <x v="167"/>
    <x v="13"/>
    <n v="432.97850448136558"/>
    <x v="0"/>
  </r>
  <r>
    <x v="168"/>
    <x v="0"/>
    <n v="1.0065896634339038"/>
    <x v="0"/>
  </r>
  <r>
    <x v="168"/>
    <x v="1"/>
    <n v="0"/>
    <x v="0"/>
  </r>
  <r>
    <x v="168"/>
    <x v="2"/>
    <n v="0"/>
    <x v="0"/>
  </r>
  <r>
    <x v="168"/>
    <x v="3"/>
    <n v="7.1204644875258625"/>
    <x v="0"/>
  </r>
  <r>
    <x v="168"/>
    <x v="4"/>
    <n v="441.38386868471338"/>
    <x v="0"/>
  </r>
  <r>
    <x v="168"/>
    <x v="5"/>
    <n v="0"/>
    <x v="0"/>
  </r>
  <r>
    <x v="168"/>
    <x v="6"/>
    <n v="7.8280514263762743E-2"/>
    <x v="0"/>
  </r>
  <r>
    <x v="168"/>
    <x v="7"/>
    <n v="2301.617627913975"/>
    <x v="0"/>
  </r>
  <r>
    <x v="168"/>
    <x v="8"/>
    <n v="6.4682860517912086E-3"/>
    <x v="0"/>
  </r>
  <r>
    <x v="168"/>
    <x v="9"/>
    <n v="9.4438382468148934"/>
    <x v="0"/>
  </r>
  <r>
    <x v="168"/>
    <x v="10"/>
    <n v="180.78474793909385"/>
    <x v="0"/>
  </r>
  <r>
    <x v="168"/>
    <x v="11"/>
    <n v="32.16923279893323"/>
    <x v="0"/>
  </r>
  <r>
    <x v="168"/>
    <x v="12"/>
    <n v="0"/>
    <x v="0"/>
  </r>
  <r>
    <x v="168"/>
    <x v="13"/>
    <n v="1605.0435935972207"/>
    <x v="0"/>
  </r>
  <r>
    <x v="169"/>
    <x v="0"/>
    <n v="9.7977319107189903E-2"/>
    <x v="0"/>
  </r>
  <r>
    <x v="169"/>
    <x v="1"/>
    <n v="0"/>
    <x v="0"/>
  </r>
  <r>
    <x v="169"/>
    <x v="2"/>
    <n v="0"/>
    <x v="0"/>
  </r>
  <r>
    <x v="169"/>
    <x v="3"/>
    <n v="0.69307687792637906"/>
    <x v="0"/>
  </r>
  <r>
    <x v="169"/>
    <x v="4"/>
    <n v="42.962499737339911"/>
    <x v="0"/>
  </r>
  <r>
    <x v="169"/>
    <x v="5"/>
    <n v="0"/>
    <x v="0"/>
  </r>
  <r>
    <x v="169"/>
    <x v="6"/>
    <n v="7.6195049527241982E-3"/>
    <x v="0"/>
  </r>
  <r>
    <x v="169"/>
    <x v="7"/>
    <n v="224.03004221557708"/>
    <x v="0"/>
  </r>
  <r>
    <x v="169"/>
    <x v="8"/>
    <n v="6.2959649755488136E-4"/>
    <x v="0"/>
  </r>
  <r>
    <x v="169"/>
    <x v="9"/>
    <n v="0.91922457294896009"/>
    <x v="0"/>
  </r>
  <r>
    <x v="169"/>
    <x v="10"/>
    <n v="17.596847635128306"/>
    <x v="0"/>
  </r>
  <r>
    <x v="169"/>
    <x v="11"/>
    <n v="3.1312214916078589"/>
    <x v="0"/>
  </r>
  <r>
    <x v="169"/>
    <x v="12"/>
    <n v="0"/>
    <x v="0"/>
  </r>
  <r>
    <x v="169"/>
    <x v="13"/>
    <n v="156.22837593459136"/>
    <x v="0"/>
  </r>
  <r>
    <x v="170"/>
    <x v="0"/>
    <n v="0.19115800849208597"/>
    <x v="0"/>
  </r>
  <r>
    <x v="170"/>
    <x v="1"/>
    <n v="0"/>
    <x v="0"/>
  </r>
  <r>
    <x v="170"/>
    <x v="2"/>
    <n v="0"/>
    <x v="0"/>
  </r>
  <r>
    <x v="170"/>
    <x v="3"/>
    <n v="1.3522231157537035"/>
    <x v="0"/>
  </r>
  <r>
    <x v="170"/>
    <x v="4"/>
    <n v="83.821704497209439"/>
    <x v="0"/>
  </r>
  <r>
    <x v="170"/>
    <x v="5"/>
    <n v="0"/>
    <x v="0"/>
  </r>
  <r>
    <x v="170"/>
    <x v="6"/>
    <n v="1.4865985370194297E-2"/>
    <x v="0"/>
  </r>
  <r>
    <x v="170"/>
    <x v="7"/>
    <n v="437.09235058244218"/>
    <x v="0"/>
  </r>
  <r>
    <x v="170"/>
    <x v="8"/>
    <n v="1.2283701342605091E-3"/>
    <x v="0"/>
  </r>
  <r>
    <x v="170"/>
    <x v="9"/>
    <n v="1.7934470990135174"/>
    <x v="0"/>
  </r>
  <r>
    <x v="170"/>
    <x v="10"/>
    <n v="34.332214642347303"/>
    <x v="0"/>
  </r>
  <r>
    <x v="170"/>
    <x v="11"/>
    <n v="6.1091492392084952"/>
    <x v="0"/>
  </r>
  <r>
    <x v="170"/>
    <x v="12"/>
    <n v="0"/>
    <x v="0"/>
  </r>
  <r>
    <x v="170"/>
    <x v="13"/>
    <n v="304.80835244059938"/>
    <x v="0"/>
  </r>
  <r>
    <x v="171"/>
    <x v="0"/>
    <n v="0.93449944853424127"/>
    <x v="0"/>
  </r>
  <r>
    <x v="171"/>
    <x v="1"/>
    <n v="0"/>
    <x v="0"/>
  </r>
  <r>
    <x v="171"/>
    <x v="2"/>
    <n v="0"/>
    <x v="0"/>
  </r>
  <r>
    <x v="171"/>
    <x v="3"/>
    <n v="6.6105091067602606"/>
    <x v="0"/>
  </r>
  <r>
    <x v="171"/>
    <x v="4"/>
    <n v="409.7727175844966"/>
    <x v="0"/>
  </r>
  <r>
    <x v="171"/>
    <x v="5"/>
    <n v="0"/>
    <x v="0"/>
  </r>
  <r>
    <x v="171"/>
    <x v="6"/>
    <n v="7.2674198899387546E-2"/>
    <x v="0"/>
  </r>
  <r>
    <x v="171"/>
    <x v="7"/>
    <n v="2136.7797446725231"/>
    <x v="0"/>
  </r>
  <r>
    <x v="171"/>
    <x v="8"/>
    <n v="6.0050385653076192E-3"/>
    <x v="0"/>
  </r>
  <r>
    <x v="171"/>
    <x v="9"/>
    <n v="8.7674868462173432"/>
    <x v="0"/>
  </r>
  <r>
    <x v="171"/>
    <x v="10"/>
    <n v="167.83725622231009"/>
    <x v="0"/>
  </r>
  <r>
    <x v="171"/>
    <x v="11"/>
    <n v="29.865327851488228"/>
    <x v="0"/>
  </r>
  <r>
    <x v="171"/>
    <x v="12"/>
    <n v="0"/>
    <x v="0"/>
  </r>
  <r>
    <x v="171"/>
    <x v="13"/>
    <n v="1490.0931408069332"/>
    <x v="0"/>
  </r>
  <r>
    <x v="172"/>
    <x v="0"/>
    <n v="0"/>
    <x v="0"/>
  </r>
  <r>
    <x v="172"/>
    <x v="1"/>
    <n v="0"/>
    <x v="0"/>
  </r>
  <r>
    <x v="172"/>
    <x v="2"/>
    <n v="0"/>
    <x v="0"/>
  </r>
  <r>
    <x v="172"/>
    <x v="3"/>
    <n v="0"/>
    <x v="0"/>
  </r>
  <r>
    <x v="172"/>
    <x v="4"/>
    <n v="0"/>
    <x v="0"/>
  </r>
  <r>
    <x v="172"/>
    <x v="5"/>
    <n v="0"/>
    <x v="0"/>
  </r>
  <r>
    <x v="172"/>
    <x v="6"/>
    <n v="0"/>
    <x v="0"/>
  </r>
  <r>
    <x v="172"/>
    <x v="7"/>
    <n v="0"/>
    <x v="0"/>
  </r>
  <r>
    <x v="172"/>
    <x v="8"/>
    <n v="0"/>
    <x v="0"/>
  </r>
  <r>
    <x v="172"/>
    <x v="9"/>
    <n v="0"/>
    <x v="0"/>
  </r>
  <r>
    <x v="172"/>
    <x v="10"/>
    <n v="0"/>
    <x v="0"/>
  </r>
  <r>
    <x v="172"/>
    <x v="11"/>
    <n v="0"/>
    <x v="0"/>
  </r>
  <r>
    <x v="172"/>
    <x v="12"/>
    <n v="0"/>
    <x v="0"/>
  </r>
  <r>
    <x v="172"/>
    <x v="13"/>
    <n v="5.8737842587344461E-3"/>
    <x v="0"/>
  </r>
  <r>
    <x v="173"/>
    <x v="0"/>
    <n v="0.12208223079859239"/>
    <x v="0"/>
  </r>
  <r>
    <x v="173"/>
    <x v="1"/>
    <n v="0"/>
    <x v="0"/>
  </r>
  <r>
    <x v="173"/>
    <x v="2"/>
    <n v="0"/>
    <x v="0"/>
  </r>
  <r>
    <x v="173"/>
    <x v="3"/>
    <n v="7.6555523869059163"/>
    <x v="0"/>
  </r>
  <r>
    <x v="173"/>
    <x v="4"/>
    <n v="95.425798400248354"/>
    <x v="0"/>
  </r>
  <r>
    <x v="173"/>
    <x v="5"/>
    <n v="0"/>
    <x v="0"/>
  </r>
  <r>
    <x v="173"/>
    <x v="6"/>
    <n v="0"/>
    <x v="0"/>
  </r>
  <r>
    <x v="173"/>
    <x v="7"/>
    <n v="28.05447415444905"/>
    <x v="0"/>
  </r>
  <r>
    <x v="173"/>
    <x v="8"/>
    <n v="0"/>
    <x v="0"/>
  </r>
  <r>
    <x v="173"/>
    <x v="9"/>
    <n v="0"/>
    <x v="0"/>
  </r>
  <r>
    <x v="173"/>
    <x v="10"/>
    <n v="0"/>
    <x v="0"/>
  </r>
  <r>
    <x v="173"/>
    <x v="11"/>
    <n v="0"/>
    <x v="0"/>
  </r>
  <r>
    <x v="173"/>
    <x v="12"/>
    <n v="0"/>
    <x v="0"/>
  </r>
  <r>
    <x v="173"/>
    <x v="13"/>
    <n v="609.25476624953387"/>
    <x v="0"/>
  </r>
  <r>
    <x v="174"/>
    <x v="0"/>
    <n v="3.3611069905928423E-2"/>
    <x v="0"/>
  </r>
  <r>
    <x v="174"/>
    <x v="1"/>
    <n v="0"/>
    <x v="0"/>
  </r>
  <r>
    <x v="174"/>
    <x v="2"/>
    <n v="0"/>
    <x v="0"/>
  </r>
  <r>
    <x v="174"/>
    <x v="3"/>
    <n v="2.1076884388629531"/>
    <x v="0"/>
  </r>
  <r>
    <x v="174"/>
    <x v="4"/>
    <n v="26.272154103664697"/>
    <x v="0"/>
  </r>
  <r>
    <x v="174"/>
    <x v="5"/>
    <n v="0"/>
    <x v="0"/>
  </r>
  <r>
    <x v="174"/>
    <x v="6"/>
    <n v="0"/>
    <x v="0"/>
  </r>
  <r>
    <x v="174"/>
    <x v="7"/>
    <n v="7.7238176744565292"/>
    <x v="0"/>
  </r>
  <r>
    <x v="174"/>
    <x v="8"/>
    <n v="0"/>
    <x v="0"/>
  </r>
  <r>
    <x v="174"/>
    <x v="9"/>
    <n v="0"/>
    <x v="0"/>
  </r>
  <r>
    <x v="174"/>
    <x v="10"/>
    <n v="0"/>
    <x v="0"/>
  </r>
  <r>
    <x v="174"/>
    <x v="11"/>
    <n v="0"/>
    <x v="0"/>
  </r>
  <r>
    <x v="174"/>
    <x v="12"/>
    <n v="0"/>
    <x v="0"/>
  </r>
  <r>
    <x v="174"/>
    <x v="13"/>
    <n v="167.73697863300572"/>
    <x v="0"/>
  </r>
  <r>
    <x v="175"/>
    <x v="0"/>
    <n v="34.06428310288652"/>
    <x v="0"/>
  </r>
  <r>
    <x v="175"/>
    <x v="1"/>
    <n v="0"/>
    <x v="0"/>
  </r>
  <r>
    <x v="175"/>
    <x v="2"/>
    <n v="0"/>
    <x v="0"/>
  </r>
  <r>
    <x v="175"/>
    <x v="3"/>
    <n v="2.9172107885348142"/>
    <x v="0"/>
  </r>
  <r>
    <x v="175"/>
    <x v="4"/>
    <n v="225.9004238165341"/>
    <x v="0"/>
  </r>
  <r>
    <x v="175"/>
    <x v="5"/>
    <n v="0"/>
    <x v="0"/>
  </r>
  <r>
    <x v="175"/>
    <x v="6"/>
    <n v="0"/>
    <x v="0"/>
  </r>
  <r>
    <x v="175"/>
    <x v="7"/>
    <n v="17.649941553708803"/>
    <x v="0"/>
  </r>
  <r>
    <x v="175"/>
    <x v="8"/>
    <n v="2.9979355901347845E-3"/>
    <x v="0"/>
  </r>
  <r>
    <x v="175"/>
    <x v="9"/>
    <n v="0"/>
    <x v="0"/>
  </r>
  <r>
    <x v="175"/>
    <x v="10"/>
    <n v="0"/>
    <x v="0"/>
  </r>
  <r>
    <x v="175"/>
    <x v="11"/>
    <n v="0"/>
    <x v="0"/>
  </r>
  <r>
    <x v="175"/>
    <x v="12"/>
    <n v="0"/>
    <x v="0"/>
  </r>
  <r>
    <x v="175"/>
    <x v="13"/>
    <n v="744.30620568221616"/>
    <x v="0"/>
  </r>
  <r>
    <x v="176"/>
    <x v="0"/>
    <n v="0.24933015908738215"/>
    <x v="0"/>
  </r>
  <r>
    <x v="176"/>
    <x v="1"/>
    <n v="0"/>
    <x v="0"/>
  </r>
  <r>
    <x v="176"/>
    <x v="2"/>
    <n v="0"/>
    <x v="0"/>
  </r>
  <r>
    <x v="176"/>
    <x v="3"/>
    <n v="2.1352236528799255E-2"/>
    <x v="0"/>
  </r>
  <r>
    <x v="176"/>
    <x v="4"/>
    <n v="1.6534558627864027"/>
    <x v="0"/>
  </r>
  <r>
    <x v="176"/>
    <x v="5"/>
    <n v="0"/>
    <x v="0"/>
  </r>
  <r>
    <x v="176"/>
    <x v="6"/>
    <n v="0"/>
    <x v="0"/>
  </r>
  <r>
    <x v="176"/>
    <x v="7"/>
    <n v="0.12918700570264791"/>
    <x v="0"/>
  </r>
  <r>
    <x v="176"/>
    <x v="8"/>
    <n v="2.1943093749085582E-5"/>
    <x v="0"/>
  </r>
  <r>
    <x v="176"/>
    <x v="9"/>
    <n v="0"/>
    <x v="0"/>
  </r>
  <r>
    <x v="176"/>
    <x v="10"/>
    <n v="0"/>
    <x v="0"/>
  </r>
  <r>
    <x v="176"/>
    <x v="11"/>
    <n v="0"/>
    <x v="0"/>
  </r>
  <r>
    <x v="176"/>
    <x v="12"/>
    <n v="0"/>
    <x v="0"/>
  </r>
  <r>
    <x v="176"/>
    <x v="13"/>
    <n v="5.4478758326414729"/>
    <x v="0"/>
  </r>
  <r>
    <x v="177"/>
    <x v="0"/>
    <n v="6.7285013553496476E-2"/>
    <x v="0"/>
  </r>
  <r>
    <x v="177"/>
    <x v="1"/>
    <n v="0"/>
    <x v="0"/>
  </r>
  <r>
    <x v="177"/>
    <x v="2"/>
    <n v="0"/>
    <x v="0"/>
  </r>
  <r>
    <x v="177"/>
    <x v="3"/>
    <n v="5.762181075471935E-3"/>
    <x v="0"/>
  </r>
  <r>
    <x v="177"/>
    <x v="4"/>
    <n v="0.44620675069918353"/>
    <x v="0"/>
  </r>
  <r>
    <x v="177"/>
    <x v="5"/>
    <n v="0"/>
    <x v="0"/>
  </r>
  <r>
    <x v="177"/>
    <x v="6"/>
    <n v="0"/>
    <x v="0"/>
  </r>
  <r>
    <x v="177"/>
    <x v="7"/>
    <n v="3.4862807858683086E-2"/>
    <x v="0"/>
  </r>
  <r>
    <x v="177"/>
    <x v="8"/>
    <n v="5.9216316458347989E-6"/>
    <x v="0"/>
  </r>
  <r>
    <x v="177"/>
    <x v="9"/>
    <n v="0"/>
    <x v="0"/>
  </r>
  <r>
    <x v="177"/>
    <x v="10"/>
    <n v="0"/>
    <x v="0"/>
  </r>
  <r>
    <x v="177"/>
    <x v="11"/>
    <n v="0"/>
    <x v="0"/>
  </r>
  <r>
    <x v="177"/>
    <x v="12"/>
    <n v="0"/>
    <x v="0"/>
  </r>
  <r>
    <x v="177"/>
    <x v="13"/>
    <n v="1.470180745798104"/>
    <x v="0"/>
  </r>
  <r>
    <x v="178"/>
    <x v="0"/>
    <n v="60256.425600000002"/>
    <x v="0"/>
  </r>
  <r>
    <x v="178"/>
    <x v="1"/>
    <n v="0"/>
    <x v="0"/>
  </r>
  <r>
    <x v="178"/>
    <x v="2"/>
    <n v="0"/>
    <x v="0"/>
  </r>
  <r>
    <x v="178"/>
    <x v="3"/>
    <n v="32285.273094000007"/>
    <x v="0"/>
  </r>
  <r>
    <x v="178"/>
    <x v="4"/>
    <n v="44767.183353369124"/>
    <x v="0"/>
  </r>
  <r>
    <x v="178"/>
    <x v="5"/>
    <n v="0"/>
    <x v="0"/>
  </r>
  <r>
    <x v="178"/>
    <x v="6"/>
    <n v="345.82968"/>
    <x v="0"/>
  </r>
  <r>
    <x v="178"/>
    <x v="7"/>
    <n v="39157.076922846893"/>
    <x v="0"/>
  </r>
  <r>
    <x v="178"/>
    <x v="8"/>
    <n v="49.739184000000002"/>
    <x v="0"/>
  </r>
  <r>
    <x v="178"/>
    <x v="9"/>
    <n v="0"/>
    <x v="0"/>
  </r>
  <r>
    <x v="178"/>
    <x v="10"/>
    <n v="0"/>
    <x v="0"/>
  </r>
  <r>
    <x v="178"/>
    <x v="11"/>
    <n v="0"/>
    <x v="0"/>
  </r>
  <r>
    <x v="178"/>
    <x v="12"/>
    <n v="69474.503159999993"/>
    <x v="0"/>
  </r>
  <r>
    <x v="178"/>
    <x v="13"/>
    <n v="246811.19011199998"/>
    <x v="0"/>
  </r>
  <r>
    <x v="179"/>
    <x v="0"/>
    <n v="15735.409684421937"/>
    <x v="0"/>
  </r>
  <r>
    <x v="179"/>
    <x v="1"/>
    <n v="0"/>
    <x v="0"/>
  </r>
  <r>
    <x v="179"/>
    <x v="2"/>
    <n v="32208.212233131289"/>
    <x v="0"/>
  </r>
  <r>
    <x v="179"/>
    <x v="3"/>
    <n v="203.40368560102641"/>
    <x v="0"/>
  </r>
  <r>
    <x v="179"/>
    <x v="4"/>
    <n v="5720.9932061149375"/>
    <x v="0"/>
  </r>
  <r>
    <x v="179"/>
    <x v="5"/>
    <n v="445.50021750812368"/>
    <x v="0"/>
  </r>
  <r>
    <x v="179"/>
    <x v="6"/>
    <n v="0"/>
    <x v="0"/>
  </r>
  <r>
    <x v="179"/>
    <x v="7"/>
    <n v="4897.6032190826618"/>
    <x v="0"/>
  </r>
  <r>
    <x v="179"/>
    <x v="8"/>
    <n v="20.75495754575957"/>
    <x v="0"/>
  </r>
  <r>
    <x v="179"/>
    <x v="9"/>
    <n v="0"/>
    <x v="0"/>
  </r>
  <r>
    <x v="179"/>
    <x v="10"/>
    <n v="0"/>
    <x v="0"/>
  </r>
  <r>
    <x v="179"/>
    <x v="11"/>
    <n v="1845.060484486155"/>
    <x v="0"/>
  </r>
  <r>
    <x v="179"/>
    <x v="12"/>
    <n v="0"/>
    <x v="0"/>
  </r>
  <r>
    <x v="179"/>
    <x v="13"/>
    <n v="0"/>
    <x v="0"/>
  </r>
  <r>
    <x v="179"/>
    <x v="0"/>
    <n v="794.07671557806543"/>
    <x v="0"/>
  </r>
  <r>
    <x v="179"/>
    <x v="1"/>
    <n v="0"/>
    <x v="0"/>
  </r>
  <r>
    <x v="179"/>
    <x v="2"/>
    <n v="1625.3654590287667"/>
    <x v="0"/>
  </r>
  <r>
    <x v="179"/>
    <x v="3"/>
    <n v="10.264628238973627"/>
    <x v="0"/>
  </r>
  <r>
    <x v="179"/>
    <x v="4"/>
    <n v="288.70601948506345"/>
    <x v="0"/>
  </r>
  <r>
    <x v="179"/>
    <x v="5"/>
    <n v="22.48186457187629"/>
    <x v="0"/>
  </r>
  <r>
    <x v="179"/>
    <x v="6"/>
    <n v="0"/>
    <x v="0"/>
  </r>
  <r>
    <x v="179"/>
    <x v="7"/>
    <n v="247.15420547733842"/>
    <x v="0"/>
  </r>
  <r>
    <x v="179"/>
    <x v="8"/>
    <n v="1.0473847742404301"/>
    <x v="0"/>
  </r>
  <r>
    <x v="179"/>
    <x v="9"/>
    <n v="0"/>
    <x v="0"/>
  </r>
  <r>
    <x v="179"/>
    <x v="10"/>
    <n v="0"/>
    <x v="0"/>
  </r>
  <r>
    <x v="179"/>
    <x v="11"/>
    <n v="93.109718713845069"/>
    <x v="0"/>
  </r>
  <r>
    <x v="179"/>
    <x v="12"/>
    <n v="0"/>
    <x v="0"/>
  </r>
  <r>
    <x v="179"/>
    <x v="13"/>
    <n v="0"/>
    <x v="0"/>
  </r>
  <r>
    <x v="180"/>
    <x v="0"/>
    <n v="26808.646455360002"/>
    <x v="0"/>
  </r>
  <r>
    <x v="180"/>
    <x v="1"/>
    <n v="0"/>
    <x v="0"/>
  </r>
  <r>
    <x v="180"/>
    <x v="2"/>
    <n v="143425.26827423999"/>
    <x v="0"/>
  </r>
  <r>
    <x v="180"/>
    <x v="3"/>
    <n v="19212.806520000002"/>
    <x v="0"/>
  </r>
  <r>
    <x v="180"/>
    <x v="4"/>
    <n v="8865.387808200001"/>
    <x v="0"/>
  </r>
  <r>
    <x v="180"/>
    <x v="5"/>
    <n v="64276.273809900013"/>
    <x v="0"/>
  </r>
  <r>
    <x v="180"/>
    <x v="6"/>
    <n v="15.438406320000002"/>
    <x v="0"/>
  </r>
  <r>
    <x v="180"/>
    <x v="7"/>
    <n v="23543.849316239997"/>
    <x v="0"/>
  </r>
  <r>
    <x v="180"/>
    <x v="8"/>
    <n v="19354.055335560002"/>
    <x v="0"/>
  </r>
  <r>
    <x v="180"/>
    <x v="9"/>
    <n v="1278.0410551463758"/>
    <x v="0"/>
  </r>
  <r>
    <x v="180"/>
    <x v="10"/>
    <n v="543.65970177786278"/>
    <x v="0"/>
  </r>
  <r>
    <x v="180"/>
    <x v="11"/>
    <n v="0"/>
    <x v="0"/>
  </r>
  <r>
    <x v="180"/>
    <x v="12"/>
    <n v="0"/>
    <x v="0"/>
  </r>
  <r>
    <x v="180"/>
    <x v="13"/>
    <n v="4720.449528000000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B8E8D3-138C-4AD1-AD99-4755E7DCD1DD}" name="PivotTable6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P6:AE189" firstHeaderRow="1" firstDataRow="2" firstDataCol="1" rowPageCount="1" colPageCount="1"/>
  <pivotFields count="4">
    <pivotField axis="axisRow" showAl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6"/>
        <item x="17"/>
        <item x="18"/>
        <item x="19"/>
        <item x="21"/>
        <item x="20"/>
        <item x="15"/>
        <item x="32"/>
        <item x="33"/>
        <item x="34"/>
        <item x="22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23"/>
        <item x="48"/>
        <item x="49"/>
        <item x="50"/>
        <item x="51"/>
        <item x="52"/>
        <item x="53"/>
        <item x="63"/>
        <item x="54"/>
        <item x="64"/>
        <item x="55"/>
        <item x="56"/>
        <item x="57"/>
        <item x="65"/>
        <item x="58"/>
        <item x="59"/>
        <item x="60"/>
        <item x="61"/>
        <item x="62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8"/>
        <item x="87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8"/>
        <item x="137"/>
        <item x="139"/>
        <item x="141"/>
        <item x="142"/>
        <item x="143"/>
        <item x="144"/>
        <item x="145"/>
        <item x="140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24"/>
        <item x="25"/>
        <item x="26"/>
        <item x="27"/>
        <item x="28"/>
        <item x="29"/>
        <item x="30"/>
        <item x="31"/>
        <item x="178"/>
        <item x="179"/>
        <item x="180"/>
        <item t="default"/>
      </items>
    </pivotField>
    <pivotField axis="axisCol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dataField="1" showAll="0"/>
    <pivotField axis="axisPage" showAll="0">
      <items count="2">
        <item x="0"/>
        <item t="default"/>
      </items>
    </pivotField>
  </pivotFields>
  <rowFields count="1">
    <field x="0"/>
  </rowFields>
  <rowItems count="18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 t="grand">
      <x/>
    </i>
  </rowItems>
  <colFields count="1">
    <field x="1"/>
  </colFields>
  <col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colItems>
  <pageFields count="1">
    <pageField fld="3" hier="-1"/>
  </pageFields>
  <dataFields count="1">
    <dataField name="Sum of Value" fld="2" baseField="0" baseItem="0" numFmtId="3"/>
  </dataFields>
  <formats count="1">
    <format dxfId="66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7:C26" totalsRowShown="0" headerRowDxfId="71" dataDxfId="69" headerRowBorderDxfId="70">
  <tableColumns count="2">
    <tableColumn id="1" xr3:uid="{00000000-0010-0000-0000-000001000000}" name="Sheet name" dataDxfId="68"/>
    <tableColumn id="2" xr3:uid="{00000000-0010-0000-0000-000002000000}" name="Content" dataDxfId="67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</sheetPr>
  <dimension ref="A1:I40"/>
  <sheetViews>
    <sheetView tabSelected="1" zoomScale="130" zoomScaleNormal="130" workbookViewId="0">
      <pane xSplit="9" ySplit="7" topLeftCell="J8" activePane="bottomRight" state="frozen"/>
      <selection activeCell="A2" sqref="A2"/>
      <selection pane="topRight" activeCell="A2" sqref="A2"/>
      <selection pane="bottomLeft" activeCell="A2" sqref="A2"/>
      <selection pane="bottomRight" activeCell="E26" sqref="E26"/>
    </sheetView>
  </sheetViews>
  <sheetFormatPr defaultRowHeight="12.75" x14ac:dyDescent="0.2"/>
  <cols>
    <col min="1" max="1" width="2.7109375" style="49" customWidth="1"/>
    <col min="2" max="2" width="11.42578125" style="49" customWidth="1"/>
    <col min="3" max="3" width="50.7109375" style="49" customWidth="1"/>
    <col min="4" max="4" width="11" style="49" customWidth="1"/>
    <col min="5" max="5" width="13.140625" style="49" customWidth="1"/>
    <col min="6" max="6" width="7.140625" style="49" customWidth="1"/>
    <col min="7" max="7" width="50.7109375" style="49" customWidth="1"/>
    <col min="8" max="8" width="9.140625" style="49"/>
    <col min="9" max="9" width="31" style="49" customWidth="1"/>
    <col min="10" max="16384" width="9.140625" style="49"/>
  </cols>
  <sheetData>
    <row r="1" spans="1:9" ht="20.25" x14ac:dyDescent="0.3">
      <c r="A1" s="324" t="s">
        <v>345</v>
      </c>
      <c r="B1" s="324"/>
      <c r="C1" s="324"/>
      <c r="D1" s="324"/>
      <c r="E1" s="324"/>
      <c r="F1" s="324"/>
      <c r="G1" s="324"/>
      <c r="H1" s="324"/>
      <c r="I1" s="324"/>
    </row>
    <row r="2" spans="1:9" ht="16.5" x14ac:dyDescent="0.3">
      <c r="A2" s="325" t="s">
        <v>314</v>
      </c>
      <c r="B2" s="325"/>
      <c r="C2" s="325"/>
      <c r="D2" s="325"/>
      <c r="E2" s="325"/>
      <c r="F2" s="325"/>
      <c r="G2" s="325"/>
      <c r="H2" s="325"/>
      <c r="I2" s="325"/>
    </row>
    <row r="3" spans="1:9" ht="18" x14ac:dyDescent="0.25">
      <c r="A3" s="326" t="s">
        <v>396</v>
      </c>
      <c r="B3" s="326"/>
      <c r="C3" s="326"/>
      <c r="D3" s="326"/>
      <c r="E3" s="326"/>
      <c r="F3" s="326"/>
      <c r="G3" s="326"/>
      <c r="H3" s="326"/>
      <c r="I3" s="326"/>
    </row>
    <row r="4" spans="1:9" ht="18" x14ac:dyDescent="0.25">
      <c r="A4" s="327" t="s">
        <v>185</v>
      </c>
      <c r="B4" s="327"/>
      <c r="C4" s="327"/>
      <c r="D4" s="327"/>
      <c r="E4" s="327"/>
      <c r="F4" s="327"/>
      <c r="G4" s="327"/>
      <c r="H4" s="327"/>
      <c r="I4" s="327"/>
    </row>
    <row r="5" spans="1:9" x14ac:dyDescent="0.2">
      <c r="B5" s="197" t="s">
        <v>183</v>
      </c>
      <c r="C5" s="198">
        <v>46314.951436655094</v>
      </c>
    </row>
    <row r="6" spans="1:9" ht="13.5" thickBot="1" x14ac:dyDescent="0.25"/>
    <row r="7" spans="1:9" s="158" customFormat="1" ht="13.5" thickBot="1" x14ac:dyDescent="0.25">
      <c r="B7" s="199" t="s">
        <v>172</v>
      </c>
      <c r="C7" s="199" t="s">
        <v>173</v>
      </c>
      <c r="F7" s="200" t="s">
        <v>221</v>
      </c>
      <c r="G7" s="201" t="s">
        <v>222</v>
      </c>
      <c r="H7" s="202" t="s">
        <v>223</v>
      </c>
    </row>
    <row r="8" spans="1:9" x14ac:dyDescent="0.2">
      <c r="B8" s="159" t="s">
        <v>166</v>
      </c>
      <c r="C8" s="49" t="s">
        <v>174</v>
      </c>
      <c r="D8" s="230"/>
      <c r="F8" s="160" t="str">
        <f>Raw_Codes_Labels!B8</f>
        <v>base</v>
      </c>
      <c r="G8" s="81" t="str">
        <f>Raw_Codes_Labels!D8</f>
        <v>base</v>
      </c>
      <c r="H8" s="161" t="str">
        <f>IF(Raw_Codes_Labels!C8=1,"Yes","No")</f>
        <v>No</v>
      </c>
    </row>
    <row r="9" spans="1:9" x14ac:dyDescent="0.2">
      <c r="B9" s="159" t="s">
        <v>419</v>
      </c>
      <c r="C9" s="49" t="s">
        <v>175</v>
      </c>
      <c r="D9" s="230"/>
      <c r="F9" s="160" t="str">
        <f>Raw_Codes_Labels!B9</f>
        <v>sim1</v>
      </c>
      <c r="G9" s="81" t="str">
        <f>Raw_Codes_Labels!D9</f>
        <v>tm +10%</v>
      </c>
      <c r="H9" s="161" t="str">
        <f>IF(Raw_Codes_Labels!C9=1,"Yes","No")</f>
        <v>Yes</v>
      </c>
    </row>
    <row r="10" spans="1:9" x14ac:dyDescent="0.2">
      <c r="B10" s="159" t="s">
        <v>167</v>
      </c>
      <c r="C10" s="49" t="s">
        <v>176</v>
      </c>
      <c r="D10" s="230"/>
      <c r="F10" s="160" t="str">
        <f>Raw_Codes_Labels!B10</f>
        <v>sim2</v>
      </c>
      <c r="G10" s="81" t="str">
        <f>Raw_Codes_Labels!D10</f>
        <v>tq manf 10%</v>
      </c>
      <c r="H10" s="161" t="str">
        <f>IF(Raw_Codes_Labels!C10=1,"Yes","No")</f>
        <v>Yes</v>
      </c>
    </row>
    <row r="11" spans="1:9" x14ac:dyDescent="0.2">
      <c r="B11" s="159" t="s">
        <v>132</v>
      </c>
      <c r="C11" s="49" t="s">
        <v>326</v>
      </c>
      <c r="D11" s="230"/>
      <c r="F11" s="160" t="str">
        <f>Raw_Codes_Labels!B11</f>
        <v>sim3</v>
      </c>
      <c r="G11" s="81" t="str">
        <f>Raw_Codes_Labels!D11</f>
        <v>pwm cr_oil&amp;gas +10%</v>
      </c>
      <c r="H11" s="161" t="str">
        <f>IF(Raw_Codes_Labels!C11=1,"Yes","No")</f>
        <v>Yes</v>
      </c>
    </row>
    <row r="12" spans="1:9" x14ac:dyDescent="0.2">
      <c r="B12" s="159" t="s">
        <v>168</v>
      </c>
      <c r="C12" s="49" t="s">
        <v>229</v>
      </c>
      <c r="D12" s="230"/>
      <c r="F12" s="160" t="str">
        <f>Raw_Codes_Labels!B12</f>
        <v>sim4</v>
      </c>
      <c r="G12" s="81">
        <f>Raw_Codes_Labels!D12</f>
        <v>0</v>
      </c>
      <c r="H12" s="161" t="str">
        <f>IF(Raw_Codes_Labels!C12=1,"Yes","No")</f>
        <v>No</v>
      </c>
    </row>
    <row r="13" spans="1:9" x14ac:dyDescent="0.2">
      <c r="B13" s="159" t="s">
        <v>41</v>
      </c>
      <c r="C13" s="49" t="s">
        <v>177</v>
      </c>
      <c r="D13" s="230"/>
      <c r="F13" s="160" t="str">
        <f>Raw_Codes_Labels!B13</f>
        <v>sim5</v>
      </c>
      <c r="G13" s="81">
        <f>Raw_Codes_Labels!D13</f>
        <v>0</v>
      </c>
      <c r="H13" s="161" t="str">
        <f>IF(Raw_Codes_Labels!C13=1,"Yes","No")</f>
        <v>No</v>
      </c>
    </row>
    <row r="14" spans="1:9" x14ac:dyDescent="0.2">
      <c r="B14" s="159" t="s">
        <v>109</v>
      </c>
      <c r="C14" s="49" t="s">
        <v>178</v>
      </c>
      <c r="D14" s="230"/>
      <c r="F14" s="160" t="str">
        <f>Raw_Codes_Labels!B14</f>
        <v>sim6</v>
      </c>
      <c r="G14" s="81">
        <f>Raw_Codes_Labels!D14</f>
        <v>0</v>
      </c>
      <c r="H14" s="161" t="str">
        <f>IF(Raw_Codes_Labels!C14=1,"Yes","No")</f>
        <v>No</v>
      </c>
    </row>
    <row r="15" spans="1:9" x14ac:dyDescent="0.2">
      <c r="B15" s="159" t="s">
        <v>169</v>
      </c>
      <c r="C15" s="49" t="s">
        <v>180</v>
      </c>
      <c r="D15" s="230"/>
      <c r="F15" s="160" t="str">
        <f>Raw_Codes_Labels!B15</f>
        <v>sim7</v>
      </c>
      <c r="G15" s="81">
        <f>Raw_Codes_Labels!D15</f>
        <v>0</v>
      </c>
      <c r="H15" s="161" t="str">
        <f>IF(Raw_Codes_Labels!C15=1,"Yes","No")</f>
        <v>No</v>
      </c>
    </row>
    <row r="16" spans="1:9" x14ac:dyDescent="0.2">
      <c r="B16" s="159" t="s">
        <v>170</v>
      </c>
      <c r="C16" s="49" t="s">
        <v>92</v>
      </c>
      <c r="D16" s="230"/>
      <c r="F16" s="160" t="str">
        <f>Raw_Codes_Labels!B16</f>
        <v>sim8</v>
      </c>
      <c r="G16" s="81">
        <f>Raw_Codes_Labels!D16</f>
        <v>0</v>
      </c>
      <c r="H16" s="161" t="str">
        <f>IF(Raw_Codes_Labels!C16=1,"Yes","No")</f>
        <v>No</v>
      </c>
    </row>
    <row r="17" spans="2:8" ht="13.5" thickBot="1" x14ac:dyDescent="0.25">
      <c r="B17" s="159" t="s">
        <v>171</v>
      </c>
      <c r="C17" s="49" t="s">
        <v>179</v>
      </c>
      <c r="D17" s="230"/>
      <c r="F17" s="162" t="str">
        <f>Raw_Codes_Labels!B17</f>
        <v>sim9</v>
      </c>
      <c r="G17" s="163">
        <f>Raw_Codes_Labels!D17</f>
        <v>0</v>
      </c>
      <c r="H17" s="164" t="str">
        <f>IF(Raw_Codes_Labels!C17=1,"Yes","No")</f>
        <v>No</v>
      </c>
    </row>
    <row r="18" spans="2:8" x14ac:dyDescent="0.2">
      <c r="B18" s="159" t="s">
        <v>216</v>
      </c>
      <c r="C18" s="126" t="s">
        <v>217</v>
      </c>
      <c r="D18" s="230"/>
      <c r="H18" s="50"/>
    </row>
    <row r="19" spans="2:8" x14ac:dyDescent="0.2">
      <c r="B19" s="159" t="s">
        <v>264</v>
      </c>
      <c r="C19" s="126" t="s">
        <v>265</v>
      </c>
      <c r="D19" s="230"/>
      <c r="H19" s="50"/>
    </row>
    <row r="20" spans="2:8" x14ac:dyDescent="0.2">
      <c r="B20" s="159" t="s">
        <v>267</v>
      </c>
      <c r="C20" s="126" t="s">
        <v>269</v>
      </c>
      <c r="D20" s="230"/>
      <c r="H20" s="50"/>
    </row>
    <row r="21" spans="2:8" x14ac:dyDescent="0.2">
      <c r="B21" s="159" t="s">
        <v>268</v>
      </c>
      <c r="C21" s="126" t="s">
        <v>270</v>
      </c>
      <c r="D21" s="230"/>
      <c r="H21" s="50"/>
    </row>
    <row r="22" spans="2:8" x14ac:dyDescent="0.2">
      <c r="B22" s="230" t="s">
        <v>355</v>
      </c>
      <c r="C22" s="126" t="s">
        <v>362</v>
      </c>
      <c r="D22" s="230"/>
      <c r="H22" s="50"/>
    </row>
    <row r="23" spans="2:8" x14ac:dyDescent="0.2">
      <c r="B23" s="230" t="s">
        <v>372</v>
      </c>
      <c r="C23" s="126" t="s">
        <v>386</v>
      </c>
      <c r="D23" s="230"/>
      <c r="H23" s="50"/>
    </row>
    <row r="24" spans="2:8" x14ac:dyDescent="0.2">
      <c r="B24" s="196"/>
      <c r="C24" s="22"/>
      <c r="D24" s="230"/>
      <c r="H24" s="50"/>
    </row>
    <row r="25" spans="2:8" x14ac:dyDescent="0.2">
      <c r="B25" s="259"/>
      <c r="C25" s="22"/>
      <c r="D25" s="230"/>
      <c r="H25" s="50"/>
    </row>
    <row r="26" spans="2:8" x14ac:dyDescent="0.2">
      <c r="B26" s="310"/>
      <c r="C26" s="22"/>
      <c r="D26" s="230"/>
      <c r="H26" s="50"/>
    </row>
    <row r="27" spans="2:8" x14ac:dyDescent="0.2">
      <c r="D27" s="230"/>
      <c r="H27" s="50"/>
    </row>
    <row r="28" spans="2:8" x14ac:dyDescent="0.2">
      <c r="D28" s="230"/>
      <c r="H28" s="50"/>
    </row>
    <row r="29" spans="2:8" x14ac:dyDescent="0.2">
      <c r="D29" s="230"/>
      <c r="H29" s="50"/>
    </row>
    <row r="30" spans="2:8" x14ac:dyDescent="0.2">
      <c r="D30" s="230"/>
      <c r="H30" s="50"/>
    </row>
    <row r="31" spans="2:8" x14ac:dyDescent="0.2">
      <c r="D31" s="230"/>
      <c r="H31" s="50"/>
    </row>
    <row r="32" spans="2:8" x14ac:dyDescent="0.2">
      <c r="D32" s="230"/>
      <c r="H32" s="50"/>
    </row>
    <row r="33" spans="4:8" x14ac:dyDescent="0.2">
      <c r="D33" s="230"/>
      <c r="H33" s="50"/>
    </row>
    <row r="34" spans="4:8" x14ac:dyDescent="0.2">
      <c r="D34" s="230"/>
      <c r="H34" s="50"/>
    </row>
    <row r="35" spans="4:8" x14ac:dyDescent="0.2">
      <c r="D35" s="230"/>
      <c r="H35" s="50"/>
    </row>
    <row r="36" spans="4:8" x14ac:dyDescent="0.2">
      <c r="D36" s="230"/>
    </row>
    <row r="37" spans="4:8" x14ac:dyDescent="0.2">
      <c r="D37" s="230"/>
    </row>
    <row r="38" spans="4:8" x14ac:dyDescent="0.2">
      <c r="D38" s="230"/>
    </row>
    <row r="39" spans="4:8" x14ac:dyDescent="0.2">
      <c r="D39" s="230"/>
    </row>
    <row r="40" spans="4:8" x14ac:dyDescent="0.2">
      <c r="D40" s="230"/>
    </row>
  </sheetData>
  <mergeCells count="4">
    <mergeCell ref="A1:I1"/>
    <mergeCell ref="A2:I2"/>
    <mergeCell ref="A3:I3"/>
    <mergeCell ref="A4:I4"/>
  </mergeCells>
  <conditionalFormatting sqref="H8:H17">
    <cfRule type="cellIs" dxfId="65" priority="1" operator="equal">
      <formula>"Yes"</formula>
    </cfRule>
  </conditionalFormatting>
  <hyperlinks>
    <hyperlink ref="B8" location="Notes!A1" display="Notes" xr:uid="{00000000-0004-0000-0000-000000000000}"/>
    <hyperlink ref="B9" location="GDPTAB!A1" display="GDP" xr:uid="{00000000-0004-0000-0000-000001000000}"/>
    <hyperlink ref="B10" location="Macro!A1" display="Macro" xr:uid="{00000000-0004-0000-0000-000002000000}"/>
    <hyperlink ref="B11" location="Sector!A1" display="Sector" xr:uid="{00000000-0004-0000-0000-000003000000}"/>
    <hyperlink ref="B12" location="Trade!A1" display="Trade" xr:uid="{00000000-0004-0000-0000-000004000000}"/>
    <hyperlink ref="B13" location="Prices!A1" display="Prices" xr:uid="{00000000-0004-0000-0000-000005000000}"/>
    <hyperlink ref="B14" location="Factors!A1" display="Factors" xr:uid="{00000000-0004-0000-0000-000006000000}"/>
    <hyperlink ref="B15" location="Factors2!A1" display="Factors2" xr:uid="{00000000-0004-0000-0000-000007000000}"/>
    <hyperlink ref="B16" location="Households!A1" display="Households" xr:uid="{00000000-0004-0000-0000-000008000000}"/>
    <hyperlink ref="B17" location="HH_Charts!A1" display="HH Charts" xr:uid="{00000000-0004-0000-0000-000009000000}"/>
    <hyperlink ref="B18" location="Basedata!A1" display="Basedata" xr:uid="{00000000-0004-0000-0000-00000A000000}"/>
    <hyperlink ref="B19" location="Budget!A1" display="Budget" xr:uid="{00000000-0004-0000-0000-00000B000000}"/>
    <hyperlink ref="B20" location="Tax_Rates!A1" display="Tax_Rates" xr:uid="{00000000-0004-0000-0000-00000C000000}"/>
    <hyperlink ref="B21" location="Tariff_Rates!A1" display="Tariff_Rates" xr:uid="{00000000-0004-0000-0000-00000D000000}"/>
    <hyperlink ref="B22" location="BoP!A1" display="BoP" xr:uid="{1EBB4723-8815-4BA2-910D-8D6F8443B3DF}"/>
    <hyperlink ref="B23" location="Sav_Inv!A1" display="SITAB" xr:uid="{EE39EDE1-4D19-4674-A396-69B895DE961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0000"/>
  </sheetPr>
  <dimension ref="A1:AL205"/>
  <sheetViews>
    <sheetView zoomScale="145" zoomScaleNormal="145" workbookViewId="0">
      <pane ySplit="16" topLeftCell="A17" activePane="bottomLeft" state="frozen"/>
      <selection activeCell="A2" sqref="A2:I2"/>
      <selection pane="bottomLeft" activeCell="A17" sqref="A17"/>
    </sheetView>
  </sheetViews>
  <sheetFormatPr defaultRowHeight="12.75" x14ac:dyDescent="0.2"/>
  <cols>
    <col min="1" max="1" width="9.140625" style="152"/>
    <col min="2" max="2" width="14.5703125" style="152" bestFit="1" customWidth="1"/>
    <col min="3" max="3" width="9.140625" style="152"/>
    <col min="4" max="4" width="9.85546875" style="152" bestFit="1" customWidth="1"/>
    <col min="5" max="5" width="9.140625" style="152"/>
    <col min="6" max="6" width="8.5703125" style="152" customWidth="1"/>
    <col min="7" max="7" width="15.42578125" style="152" bestFit="1" customWidth="1"/>
    <col min="8" max="8" width="9.140625" style="152"/>
    <col min="9" max="9" width="5.85546875" style="152" bestFit="1" customWidth="1"/>
    <col min="10" max="10" width="10.42578125" style="152" customWidth="1"/>
    <col min="11" max="11" width="8" style="152" bestFit="1" customWidth="1"/>
    <col min="12" max="12" width="9.140625" style="152"/>
    <col min="13" max="13" width="12.140625" style="152" customWidth="1"/>
    <col min="14" max="14" width="9.140625" style="152"/>
    <col min="15" max="15" width="17" style="152" bestFit="1" customWidth="1"/>
    <col min="16" max="16" width="6.85546875" style="152" bestFit="1" customWidth="1"/>
    <col min="17" max="17" width="16.28515625" style="152" customWidth="1"/>
    <col min="18" max="18" width="9.140625" style="152"/>
    <col min="19" max="19" width="7.140625" style="152" bestFit="1" customWidth="1"/>
    <col min="20" max="20" width="16.7109375" style="152" bestFit="1" customWidth="1"/>
    <col min="21" max="21" width="9.140625" style="152"/>
    <col min="22" max="22" width="5.5703125" style="152" bestFit="1" customWidth="1"/>
    <col min="23" max="23" width="66.140625" style="152" bestFit="1" customWidth="1"/>
    <col min="24" max="25" width="9.140625" style="152"/>
    <col min="26" max="26" width="21.5703125" style="152" bestFit="1" customWidth="1"/>
    <col min="27" max="29" width="9.140625" style="152"/>
    <col min="30" max="30" width="21.5703125" style="152" bestFit="1" customWidth="1"/>
    <col min="31" max="16384" width="9.140625" style="152"/>
  </cols>
  <sheetData>
    <row r="1" spans="1:38" ht="15.75" x14ac:dyDescent="0.25">
      <c r="A1" s="151" t="str">
        <f>CONCATENATE(E7," ",E6," CGE Model")</f>
        <v>2019 Viet Nam CGE Model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</row>
    <row r="2" spans="1:38" x14ac:dyDescent="0.2">
      <c r="A2" s="50" t="s">
        <v>224</v>
      </c>
      <c r="G2" s="182" t="s">
        <v>96</v>
      </c>
      <c r="H2" s="183"/>
      <c r="I2" s="183" t="s">
        <v>97</v>
      </c>
      <c r="J2" s="184">
        <v>45778</v>
      </c>
    </row>
    <row r="3" spans="1:38" x14ac:dyDescent="0.2">
      <c r="G3" s="185"/>
      <c r="H3" s="186"/>
      <c r="I3" s="187" t="s">
        <v>98</v>
      </c>
      <c r="J3" s="184">
        <v>45778</v>
      </c>
    </row>
    <row r="4" spans="1:38" x14ac:dyDescent="0.2">
      <c r="G4" s="188" t="s">
        <v>99</v>
      </c>
      <c r="H4" s="187"/>
      <c r="I4" s="186"/>
      <c r="J4" s="189" t="str">
        <f>E8</f>
        <v>Trillions of Dong</v>
      </c>
    </row>
    <row r="5" spans="1:38" x14ac:dyDescent="0.2">
      <c r="G5" s="188" t="s">
        <v>100</v>
      </c>
      <c r="H5" s="187"/>
      <c r="I5" s="186"/>
      <c r="J5" s="190" t="str">
        <f>COUNTA(A16:A215)&amp;" "&amp;A15</f>
        <v>190 Activities</v>
      </c>
    </row>
    <row r="6" spans="1:38" x14ac:dyDescent="0.2">
      <c r="A6" s="328" t="s">
        <v>101</v>
      </c>
      <c r="B6" s="328"/>
      <c r="C6" s="328"/>
      <c r="D6" s="154" t="s">
        <v>102</v>
      </c>
      <c r="E6" s="154" t="s">
        <v>458</v>
      </c>
      <c r="G6" s="188"/>
      <c r="H6" s="187"/>
      <c r="I6" s="186"/>
      <c r="J6" s="190" t="str">
        <f>COUNTA(F16:F215)&amp;" "&amp;F15</f>
        <v>183 Commodities</v>
      </c>
    </row>
    <row r="7" spans="1:38" x14ac:dyDescent="0.2">
      <c r="A7" s="155"/>
      <c r="B7" s="154"/>
      <c r="C7" s="154"/>
      <c r="D7" s="154" t="s">
        <v>103</v>
      </c>
      <c r="E7" s="156">
        <v>2019</v>
      </c>
      <c r="G7" s="188"/>
      <c r="H7" s="187"/>
      <c r="I7" s="186"/>
      <c r="J7" s="190" t="str">
        <f>COUNTA(K16:K215)&amp;" "&amp;K15</f>
        <v>11 Factors</v>
      </c>
    </row>
    <row r="8" spans="1:38" x14ac:dyDescent="0.2">
      <c r="A8" s="154"/>
      <c r="B8" s="154"/>
      <c r="C8" s="154"/>
      <c r="D8" s="154" t="s">
        <v>104</v>
      </c>
      <c r="E8" s="154" t="s">
        <v>459</v>
      </c>
      <c r="G8" s="188"/>
      <c r="H8" s="187"/>
      <c r="I8" s="186"/>
      <c r="J8" s="190" t="str">
        <f>4&amp;" "&amp;N15</f>
        <v>4 Institutions</v>
      </c>
    </row>
    <row r="9" spans="1:38" x14ac:dyDescent="0.2">
      <c r="G9" s="191"/>
      <c r="H9" s="192"/>
      <c r="I9" s="193"/>
      <c r="J9" s="194" t="str">
        <f>COUNTA(Q20:Q22)&amp;" Taxes"</f>
        <v>3 Taxes</v>
      </c>
    </row>
    <row r="11" spans="1:38" x14ac:dyDescent="0.2">
      <c r="A11" s="155" t="s">
        <v>105</v>
      </c>
      <c r="B11" s="154" t="s">
        <v>97</v>
      </c>
      <c r="C11" s="152" t="s">
        <v>475</v>
      </c>
      <c r="D11" s="154"/>
    </row>
    <row r="12" spans="1:38" x14ac:dyDescent="0.2">
      <c r="A12" s="154"/>
      <c r="B12" s="154" t="s">
        <v>98</v>
      </c>
      <c r="C12" s="154" t="s">
        <v>106</v>
      </c>
      <c r="D12" s="154"/>
    </row>
    <row r="15" spans="1:38" x14ac:dyDescent="0.2">
      <c r="A15" s="153" t="s">
        <v>107</v>
      </c>
      <c r="C15" s="153" t="s">
        <v>307</v>
      </c>
      <c r="D15" s="153" t="s">
        <v>306</v>
      </c>
      <c r="F15" s="153" t="s">
        <v>108</v>
      </c>
      <c r="H15" s="153" t="s">
        <v>307</v>
      </c>
      <c r="I15" s="153" t="s">
        <v>306</v>
      </c>
      <c r="K15" s="153" t="s">
        <v>109</v>
      </c>
      <c r="L15" s="153"/>
      <c r="N15" s="153" t="s">
        <v>139</v>
      </c>
      <c r="O15" s="153"/>
      <c r="Q15" s="329" t="s">
        <v>110</v>
      </c>
      <c r="R15" s="329"/>
      <c r="Y15" s="153" t="s">
        <v>456</v>
      </c>
      <c r="Z15" s="153"/>
      <c r="AC15" s="153" t="s">
        <v>457</v>
      </c>
      <c r="AF15" s="329" t="s">
        <v>170</v>
      </c>
      <c r="AG15" s="329"/>
      <c r="AI15" s="153" t="s">
        <v>271</v>
      </c>
      <c r="AL15" s="153" t="s">
        <v>272</v>
      </c>
    </row>
    <row r="16" spans="1:38" x14ac:dyDescent="0.2">
      <c r="A16" s="286" t="s">
        <v>649</v>
      </c>
      <c r="B16" s="286" t="s">
        <v>827</v>
      </c>
      <c r="C16" s="152" t="s">
        <v>84</v>
      </c>
      <c r="D16" s="152" t="s">
        <v>86</v>
      </c>
      <c r="E16" s="152" t="s">
        <v>85</v>
      </c>
      <c r="F16" s="152" t="s">
        <v>476</v>
      </c>
      <c r="G16" s="152" t="s">
        <v>827</v>
      </c>
      <c r="I16" s="126" t="s">
        <v>126</v>
      </c>
      <c r="J16" s="126" t="s">
        <v>85</v>
      </c>
      <c r="K16" s="305" t="s">
        <v>1010</v>
      </c>
      <c r="L16" s="305" t="s">
        <v>1051</v>
      </c>
      <c r="M16" s="305"/>
      <c r="N16" s="306" t="s">
        <v>1020</v>
      </c>
      <c r="O16" s="306" t="s">
        <v>1052</v>
      </c>
      <c r="P16" s="305"/>
      <c r="Q16" s="223" t="s">
        <v>294</v>
      </c>
      <c r="R16" s="223" t="s">
        <v>315</v>
      </c>
      <c r="Y16" s="152" t="str">
        <f t="array" ref="Y16:Z27">Raw_Codes_Labels!Q7:R18</f>
        <v>sGDP</v>
      </c>
      <c r="Z16" s="152" t="str">
        <v>Tot Act</v>
      </c>
      <c r="AC16" s="49" t="str">
        <f t="array" ref="AC16:AD25">Raw_Codes_Labels!T8:U17</f>
        <v>xAGR</v>
      </c>
      <c r="AD16" s="152" t="str">
        <v>Agriculture</v>
      </c>
      <c r="AF16" s="126" t="s">
        <v>1022</v>
      </c>
      <c r="AG16" s="126" t="s">
        <v>1056</v>
      </c>
    </row>
    <row r="17" spans="1:33" x14ac:dyDescent="0.2">
      <c r="A17" s="286" t="s">
        <v>650</v>
      </c>
      <c r="B17" s="286" t="s">
        <v>828</v>
      </c>
      <c r="C17" s="152" t="s">
        <v>84</v>
      </c>
      <c r="D17" s="152" t="s">
        <v>86</v>
      </c>
      <c r="E17" s="152" t="s">
        <v>85</v>
      </c>
      <c r="F17" s="152" t="s">
        <v>477</v>
      </c>
      <c r="G17" s="152" t="s">
        <v>828</v>
      </c>
      <c r="I17" s="126" t="s">
        <v>126</v>
      </c>
      <c r="J17" s="126" t="s">
        <v>85</v>
      </c>
      <c r="K17" s="305" t="s">
        <v>1011</v>
      </c>
      <c r="L17" s="305" t="s">
        <v>1053</v>
      </c>
      <c r="M17" s="305"/>
      <c r="N17" s="306" t="s">
        <v>1021</v>
      </c>
      <c r="O17" s="306" t="s">
        <v>1054</v>
      </c>
      <c r="P17" s="305"/>
      <c r="Q17" s="223" t="s">
        <v>296</v>
      </c>
      <c r="R17" s="223" t="s">
        <v>316</v>
      </c>
      <c r="Y17" s="152" t="str">
        <v>sAGR</v>
      </c>
      <c r="Z17" s="152" t="str">
        <v>Agriculture</v>
      </c>
      <c r="AC17" s="49" t="str">
        <v>xMIN</v>
      </c>
      <c r="AD17" s="152" t="str">
        <v>Mining</v>
      </c>
      <c r="AF17" s="126" t="s">
        <v>1023</v>
      </c>
      <c r="AG17" s="126" t="s">
        <v>1058</v>
      </c>
    </row>
    <row r="18" spans="1:33" x14ac:dyDescent="0.2">
      <c r="A18" s="286" t="s">
        <v>651</v>
      </c>
      <c r="B18" s="286" t="s">
        <v>829</v>
      </c>
      <c r="C18" s="152" t="s">
        <v>84</v>
      </c>
      <c r="D18" s="152" t="s">
        <v>86</v>
      </c>
      <c r="E18" s="152" t="s">
        <v>85</v>
      </c>
      <c r="F18" s="152" t="s">
        <v>478</v>
      </c>
      <c r="G18" s="152" t="s">
        <v>829</v>
      </c>
      <c r="I18" s="126" t="s">
        <v>126</v>
      </c>
      <c r="J18" s="126" t="s">
        <v>85</v>
      </c>
      <c r="K18" s="305" t="s">
        <v>1012</v>
      </c>
      <c r="L18" s="305" t="s">
        <v>1055</v>
      </c>
      <c r="M18" s="305"/>
      <c r="N18" s="126" t="s">
        <v>1022</v>
      </c>
      <c r="O18" s="126" t="s">
        <v>1056</v>
      </c>
      <c r="P18" s="305"/>
      <c r="Q18" s="223" t="s">
        <v>295</v>
      </c>
      <c r="R18" s="223" t="s">
        <v>317</v>
      </c>
      <c r="Y18" s="152" t="str">
        <v>sMIN</v>
      </c>
      <c r="Z18" s="152" t="str">
        <v>Mining</v>
      </c>
      <c r="AC18" s="49" t="str">
        <v>xMND</v>
      </c>
      <c r="AD18" s="152" t="str">
        <v>Manf non-Dur</v>
      </c>
      <c r="AF18" s="126" t="s">
        <v>1024</v>
      </c>
      <c r="AG18" s="126" t="s">
        <v>1060</v>
      </c>
    </row>
    <row r="19" spans="1:33" x14ac:dyDescent="0.2">
      <c r="A19" s="286" t="s">
        <v>652</v>
      </c>
      <c r="B19" s="286" t="s">
        <v>830</v>
      </c>
      <c r="C19" s="152" t="s">
        <v>84</v>
      </c>
      <c r="D19" s="152" t="s">
        <v>86</v>
      </c>
      <c r="E19" s="152" t="s">
        <v>85</v>
      </c>
      <c r="F19" s="152" t="s">
        <v>479</v>
      </c>
      <c r="G19" s="152" t="s">
        <v>830</v>
      </c>
      <c r="I19" s="126" t="s">
        <v>126</v>
      </c>
      <c r="J19" s="126" t="s">
        <v>85</v>
      </c>
      <c r="K19" s="305" t="s">
        <v>1013</v>
      </c>
      <c r="L19" s="305" t="s">
        <v>1057</v>
      </c>
      <c r="M19" s="305"/>
      <c r="N19" s="126" t="s">
        <v>1023</v>
      </c>
      <c r="O19" s="126" t="s">
        <v>1058</v>
      </c>
      <c r="P19" s="305"/>
      <c r="Q19" s="126" t="s">
        <v>111</v>
      </c>
      <c r="R19" s="126" t="s">
        <v>35</v>
      </c>
      <c r="Y19" s="152" t="str">
        <v>sMND</v>
      </c>
      <c r="Z19" s="152" t="str">
        <v>Non-Dur Manf</v>
      </c>
      <c r="AC19" s="49" t="str">
        <v>xMDU</v>
      </c>
      <c r="AD19" s="152" t="str">
        <v>Manf Dur</v>
      </c>
      <c r="AF19" s="126" t="s">
        <v>1025</v>
      </c>
      <c r="AG19" s="126" t="s">
        <v>1062</v>
      </c>
    </row>
    <row r="20" spans="1:33" x14ac:dyDescent="0.2">
      <c r="A20" s="286" t="s">
        <v>653</v>
      </c>
      <c r="B20" s="286" t="s">
        <v>831</v>
      </c>
      <c r="C20" s="152" t="s">
        <v>84</v>
      </c>
      <c r="D20" s="152" t="s">
        <v>86</v>
      </c>
      <c r="E20" s="152" t="s">
        <v>85</v>
      </c>
      <c r="F20" s="152" t="s">
        <v>480</v>
      </c>
      <c r="G20" s="152" t="s">
        <v>831</v>
      </c>
      <c r="I20" s="126" t="s">
        <v>126</v>
      </c>
      <c r="J20" s="126" t="s">
        <v>85</v>
      </c>
      <c r="K20" s="305" t="s">
        <v>1014</v>
      </c>
      <c r="L20" s="305" t="s">
        <v>1059</v>
      </c>
      <c r="M20" s="305"/>
      <c r="N20" s="126" t="s">
        <v>1024</v>
      </c>
      <c r="O20" s="126" t="s">
        <v>1060</v>
      </c>
      <c r="P20" s="305"/>
      <c r="Q20" s="223" t="s">
        <v>112</v>
      </c>
      <c r="R20" s="223" t="s">
        <v>318</v>
      </c>
      <c r="Y20" s="152" t="str">
        <v>sMDU</v>
      </c>
      <c r="Z20" s="152" t="str">
        <v>Durble Manf</v>
      </c>
      <c r="AC20" s="49" t="str">
        <v>xELP</v>
      </c>
      <c r="AD20" s="152" t="str">
        <v>All Electr</v>
      </c>
      <c r="AF20" s="126" t="s">
        <v>1026</v>
      </c>
      <c r="AG20" s="126" t="s">
        <v>1064</v>
      </c>
    </row>
    <row r="21" spans="1:33" x14ac:dyDescent="0.2">
      <c r="A21" s="286" t="s">
        <v>654</v>
      </c>
      <c r="B21" s="286" t="s">
        <v>832</v>
      </c>
      <c r="C21" s="152" t="s">
        <v>84</v>
      </c>
      <c r="D21" s="152" t="s">
        <v>86</v>
      </c>
      <c r="E21" s="152" t="s">
        <v>85</v>
      </c>
      <c r="F21" s="152" t="s">
        <v>481</v>
      </c>
      <c r="G21" s="152" t="s">
        <v>832</v>
      </c>
      <c r="I21" s="126" t="s">
        <v>126</v>
      </c>
      <c r="J21" s="126" t="s">
        <v>85</v>
      </c>
      <c r="K21" s="305" t="s">
        <v>1015</v>
      </c>
      <c r="L21" s="305" t="s">
        <v>1061</v>
      </c>
      <c r="M21" s="305"/>
      <c r="N21" s="126" t="s">
        <v>1025</v>
      </c>
      <c r="O21" s="126" t="s">
        <v>1062</v>
      </c>
      <c r="P21" s="305"/>
      <c r="Q21" s="223" t="s">
        <v>113</v>
      </c>
      <c r="R21" s="223" t="s">
        <v>319</v>
      </c>
      <c r="S21" s="153"/>
      <c r="Y21" s="152" t="str">
        <v>sELN</v>
      </c>
      <c r="Z21" s="152" t="str">
        <v>N-Renw ElecGen</v>
      </c>
      <c r="AC21" s="49" t="str">
        <v>xETD</v>
      </c>
      <c r="AD21" s="152" t="str">
        <v>Elctr TrDistr</v>
      </c>
      <c r="AF21" s="126" t="s">
        <v>1027</v>
      </c>
      <c r="AG21" s="126" t="s">
        <v>1066</v>
      </c>
    </row>
    <row r="22" spans="1:33" x14ac:dyDescent="0.2">
      <c r="A22" s="286" t="s">
        <v>655</v>
      </c>
      <c r="B22" s="286" t="s">
        <v>833</v>
      </c>
      <c r="C22" s="152" t="s">
        <v>84</v>
      </c>
      <c r="D22" s="152" t="s">
        <v>86</v>
      </c>
      <c r="E22" s="152" t="s">
        <v>85</v>
      </c>
      <c r="F22" s="152" t="s">
        <v>482</v>
      </c>
      <c r="G22" s="152" t="s">
        <v>833</v>
      </c>
      <c r="I22" s="126" t="s">
        <v>126</v>
      </c>
      <c r="J22" s="126" t="s">
        <v>85</v>
      </c>
      <c r="K22" s="305" t="s">
        <v>1016</v>
      </c>
      <c r="L22" s="305" t="s">
        <v>1063</v>
      </c>
      <c r="M22" s="305"/>
      <c r="N22" s="126" t="s">
        <v>1026</v>
      </c>
      <c r="O22" s="126" t="s">
        <v>1064</v>
      </c>
      <c r="P22" s="305"/>
      <c r="Q22" s="223" t="s">
        <v>320</v>
      </c>
      <c r="R22" s="223" t="s">
        <v>321</v>
      </c>
      <c r="S22" s="153"/>
      <c r="Y22" s="152" t="str">
        <v>sELR</v>
      </c>
      <c r="Z22" s="152" t="str">
        <v>Renwbl ElecGen</v>
      </c>
      <c r="AC22" s="49" t="str">
        <v>xTRD</v>
      </c>
      <c r="AD22" s="152" t="str">
        <v>Trade+Acco</v>
      </c>
      <c r="AF22" s="126" t="s">
        <v>1028</v>
      </c>
      <c r="AG22" s="126" t="s">
        <v>1068</v>
      </c>
    </row>
    <row r="23" spans="1:33" x14ac:dyDescent="0.2">
      <c r="A23" s="286" t="s">
        <v>656</v>
      </c>
      <c r="B23" s="286" t="s">
        <v>834</v>
      </c>
      <c r="C23" s="152" t="s">
        <v>84</v>
      </c>
      <c r="D23" s="152" t="s">
        <v>86</v>
      </c>
      <c r="E23" s="152" t="s">
        <v>85</v>
      </c>
      <c r="F23" s="152" t="s">
        <v>483</v>
      </c>
      <c r="G23" s="152" t="s">
        <v>834</v>
      </c>
      <c r="I23" s="126" t="s">
        <v>126</v>
      </c>
      <c r="J23" s="126" t="s">
        <v>85</v>
      </c>
      <c r="K23" s="305" t="s">
        <v>1017</v>
      </c>
      <c r="L23" s="305" t="s">
        <v>1065</v>
      </c>
      <c r="M23" s="305"/>
      <c r="N23" s="126" t="s">
        <v>1027</v>
      </c>
      <c r="O23" s="126" t="s">
        <v>1066</v>
      </c>
      <c r="P23" s="305"/>
      <c r="Q23" s="223" t="s">
        <v>114</v>
      </c>
      <c r="R23" s="223" t="s">
        <v>322</v>
      </c>
      <c r="S23" s="153"/>
      <c r="Y23" s="152" t="str">
        <v>sETD</v>
      </c>
      <c r="Z23" s="152" t="str">
        <v>Elec TrsmDistr</v>
      </c>
      <c r="AC23" s="49" t="str">
        <v>xTRP</v>
      </c>
      <c r="AD23" s="152" t="str">
        <v>Transp</v>
      </c>
      <c r="AF23" s="126" t="s">
        <v>1029</v>
      </c>
      <c r="AG23" s="126" t="s">
        <v>1070</v>
      </c>
    </row>
    <row r="24" spans="1:33" x14ac:dyDescent="0.2">
      <c r="A24" s="286" t="s">
        <v>657</v>
      </c>
      <c r="B24" s="286" t="s">
        <v>835</v>
      </c>
      <c r="C24" s="152" t="s">
        <v>84</v>
      </c>
      <c r="D24" s="152" t="s">
        <v>86</v>
      </c>
      <c r="E24" s="152" t="s">
        <v>85</v>
      </c>
      <c r="F24" s="152" t="s">
        <v>484</v>
      </c>
      <c r="G24" s="152" t="s">
        <v>835</v>
      </c>
      <c r="I24" s="126" t="s">
        <v>126</v>
      </c>
      <c r="J24" s="126" t="s">
        <v>85</v>
      </c>
      <c r="K24" s="305" t="s">
        <v>311</v>
      </c>
      <c r="L24" s="305" t="s">
        <v>1067</v>
      </c>
      <c r="M24" s="305"/>
      <c r="N24" s="126" t="s">
        <v>1028</v>
      </c>
      <c r="O24" s="126" t="s">
        <v>1068</v>
      </c>
      <c r="P24" s="305"/>
      <c r="Q24" s="223" t="s">
        <v>115</v>
      </c>
      <c r="R24" s="223" t="s">
        <v>323</v>
      </c>
      <c r="S24" s="153"/>
      <c r="Y24" s="152" t="str">
        <v>sTRD</v>
      </c>
      <c r="Z24" s="152" t="str">
        <v>Trade</v>
      </c>
      <c r="AC24" s="49" t="str">
        <v>xPSV</v>
      </c>
      <c r="AD24" s="152" t="str">
        <v>Oth Priv Srv</v>
      </c>
      <c r="AF24" s="126" t="s">
        <v>1030</v>
      </c>
      <c r="AG24" s="126" t="s">
        <v>1072</v>
      </c>
    </row>
    <row r="25" spans="1:33" x14ac:dyDescent="0.2">
      <c r="A25" s="286" t="s">
        <v>658</v>
      </c>
      <c r="B25" s="286" t="s">
        <v>836</v>
      </c>
      <c r="C25" s="152" t="s">
        <v>84</v>
      </c>
      <c r="D25" s="152" t="s">
        <v>86</v>
      </c>
      <c r="E25" s="152" t="s">
        <v>85</v>
      </c>
      <c r="F25" s="152" t="s">
        <v>485</v>
      </c>
      <c r="G25" s="152" t="s">
        <v>836</v>
      </c>
      <c r="I25" s="126" t="s">
        <v>126</v>
      </c>
      <c r="J25" s="126" t="s">
        <v>85</v>
      </c>
      <c r="K25" s="305" t="s">
        <v>1018</v>
      </c>
      <c r="L25" s="305" t="s">
        <v>1069</v>
      </c>
      <c r="M25" s="305"/>
      <c r="N25" s="126" t="s">
        <v>1029</v>
      </c>
      <c r="O25" s="126" t="s">
        <v>1070</v>
      </c>
      <c r="P25" s="305"/>
      <c r="Q25" s="223" t="s">
        <v>116</v>
      </c>
      <c r="R25" s="223" t="s">
        <v>324</v>
      </c>
      <c r="S25" s="153"/>
      <c r="Y25" s="152" t="str">
        <v>sTRP</v>
      </c>
      <c r="Z25" s="152" t="str">
        <v>Transp</v>
      </c>
      <c r="AC25" s="49" t="str">
        <v>xGSV</v>
      </c>
      <c r="AD25" s="152" t="str">
        <v>Publ Srv</v>
      </c>
      <c r="AF25" s="126" t="s">
        <v>1031</v>
      </c>
      <c r="AG25" s="126" t="s">
        <v>1073</v>
      </c>
    </row>
    <row r="26" spans="1:33" x14ac:dyDescent="0.2">
      <c r="A26" s="286" t="s">
        <v>659</v>
      </c>
      <c r="B26" s="286" t="s">
        <v>837</v>
      </c>
      <c r="C26" s="152" t="s">
        <v>84</v>
      </c>
      <c r="D26" s="152" t="s">
        <v>86</v>
      </c>
      <c r="E26" s="152" t="s">
        <v>85</v>
      </c>
      <c r="F26" s="152" t="s">
        <v>486</v>
      </c>
      <c r="G26" s="152" t="s">
        <v>837</v>
      </c>
      <c r="I26" s="126" t="s">
        <v>126</v>
      </c>
      <c r="J26" s="126" t="s">
        <v>85</v>
      </c>
      <c r="K26" s="305" t="s">
        <v>1019</v>
      </c>
      <c r="L26" s="305" t="s">
        <v>1071</v>
      </c>
      <c r="M26" s="305"/>
      <c r="N26" s="126" t="s">
        <v>1030</v>
      </c>
      <c r="O26" s="126" t="s">
        <v>1072</v>
      </c>
      <c r="P26" s="305"/>
      <c r="Q26" s="223" t="s">
        <v>117</v>
      </c>
      <c r="R26" s="223" t="s">
        <v>325</v>
      </c>
      <c r="S26" s="153"/>
      <c r="Y26" s="152" t="str">
        <v>sPSV</v>
      </c>
      <c r="Z26" s="152" t="str">
        <v>Priv Srv</v>
      </c>
      <c r="AC26" s="49"/>
      <c r="AF26" s="126" t="s">
        <v>1032</v>
      </c>
      <c r="AG26" s="126" t="s">
        <v>1074</v>
      </c>
    </row>
    <row r="27" spans="1:33" x14ac:dyDescent="0.2">
      <c r="A27" s="286" t="s">
        <v>660</v>
      </c>
      <c r="B27" s="286" t="s">
        <v>838</v>
      </c>
      <c r="C27" s="152" t="s">
        <v>84</v>
      </c>
      <c r="D27" s="152" t="s">
        <v>86</v>
      </c>
      <c r="E27" s="152" t="s">
        <v>85</v>
      </c>
      <c r="F27" s="152" t="s">
        <v>487</v>
      </c>
      <c r="G27" s="152" t="s">
        <v>838</v>
      </c>
      <c r="I27" s="126" t="s">
        <v>126</v>
      </c>
      <c r="J27" s="126" t="s">
        <v>85</v>
      </c>
      <c r="K27" s="305"/>
      <c r="L27" s="305"/>
      <c r="M27" s="305"/>
      <c r="N27" s="126" t="s">
        <v>1031</v>
      </c>
      <c r="O27" s="126" t="s">
        <v>1073</v>
      </c>
      <c r="P27" s="305"/>
      <c r="Q27" s="223" t="s">
        <v>119</v>
      </c>
      <c r="R27" s="223" t="s">
        <v>276</v>
      </c>
      <c r="S27" s="153"/>
      <c r="Y27" s="152" t="str">
        <v>sGSV</v>
      </c>
      <c r="Z27" s="152" t="str">
        <v>Publ Srv</v>
      </c>
      <c r="AC27" s="49"/>
      <c r="AF27" s="126" t="s">
        <v>1033</v>
      </c>
      <c r="AG27" s="126" t="s">
        <v>1075</v>
      </c>
    </row>
    <row r="28" spans="1:33" x14ac:dyDescent="0.2">
      <c r="A28" s="286" t="s">
        <v>661</v>
      </c>
      <c r="B28" s="286" t="s">
        <v>839</v>
      </c>
      <c r="C28" s="152" t="s">
        <v>84</v>
      </c>
      <c r="D28" s="152" t="s">
        <v>86</v>
      </c>
      <c r="E28" s="152" t="s">
        <v>85</v>
      </c>
      <c r="F28" s="152" t="s">
        <v>488</v>
      </c>
      <c r="G28" s="152" t="s">
        <v>839</v>
      </c>
      <c r="I28" s="126" t="s">
        <v>126</v>
      </c>
      <c r="J28" s="126" t="s">
        <v>85</v>
      </c>
      <c r="K28" s="305"/>
      <c r="L28" s="305"/>
      <c r="M28" s="305"/>
      <c r="N28" s="126" t="s">
        <v>1032</v>
      </c>
      <c r="O28" s="126" t="s">
        <v>1074</v>
      </c>
      <c r="P28" s="305"/>
      <c r="Q28" s="305"/>
      <c r="R28" s="305"/>
      <c r="S28" s="153"/>
      <c r="AC28" s="49"/>
      <c r="AF28" s="126" t="s">
        <v>1034</v>
      </c>
      <c r="AG28" s="126" t="s">
        <v>1076</v>
      </c>
    </row>
    <row r="29" spans="1:33" x14ac:dyDescent="0.2">
      <c r="A29" s="286" t="s">
        <v>662</v>
      </c>
      <c r="B29" s="286" t="s">
        <v>840</v>
      </c>
      <c r="C29" s="152" t="s">
        <v>84</v>
      </c>
      <c r="D29" s="152" t="s">
        <v>86</v>
      </c>
      <c r="E29" s="152" t="s">
        <v>85</v>
      </c>
      <c r="F29" s="152" t="s">
        <v>489</v>
      </c>
      <c r="G29" s="152" t="s">
        <v>840</v>
      </c>
      <c r="I29" s="126" t="s">
        <v>126</v>
      </c>
      <c r="J29" s="126" t="s">
        <v>85</v>
      </c>
      <c r="K29" s="305"/>
      <c r="L29" s="305"/>
      <c r="M29" s="305"/>
      <c r="N29" s="126" t="s">
        <v>1033</v>
      </c>
      <c r="O29" s="126" t="s">
        <v>1075</v>
      </c>
      <c r="P29" s="305"/>
      <c r="Q29" s="305"/>
      <c r="R29" s="305"/>
      <c r="S29" s="153"/>
      <c r="AC29" s="157"/>
      <c r="AF29" s="126" t="s">
        <v>1035</v>
      </c>
      <c r="AG29" s="126" t="s">
        <v>1077</v>
      </c>
    </row>
    <row r="30" spans="1:33" ht="16.5" x14ac:dyDescent="0.3">
      <c r="A30" s="287" t="s">
        <v>663</v>
      </c>
      <c r="B30" s="286" t="s">
        <v>841</v>
      </c>
      <c r="C30" s="152" t="s">
        <v>84</v>
      </c>
      <c r="D30" s="152" t="s">
        <v>86</v>
      </c>
      <c r="E30" s="152" t="s">
        <v>85</v>
      </c>
      <c r="F30" s="152" t="s">
        <v>490</v>
      </c>
      <c r="G30" s="152" t="s">
        <v>841</v>
      </c>
      <c r="I30" s="126" t="s">
        <v>126</v>
      </c>
      <c r="J30" s="126" t="s">
        <v>85</v>
      </c>
      <c r="K30" s="305"/>
      <c r="L30" s="305"/>
      <c r="M30" s="305"/>
      <c r="N30" s="126" t="s">
        <v>1034</v>
      </c>
      <c r="O30" s="126" t="s">
        <v>1076</v>
      </c>
      <c r="P30" s="305"/>
      <c r="Q30" s="305"/>
      <c r="R30" s="305"/>
      <c r="S30" s="153"/>
      <c r="AC30" s="157"/>
      <c r="AF30" s="126" t="s">
        <v>1036</v>
      </c>
      <c r="AG30" s="126" t="s">
        <v>1078</v>
      </c>
    </row>
    <row r="31" spans="1:33" ht="16.5" x14ac:dyDescent="0.3">
      <c r="A31" s="287" t="s">
        <v>664</v>
      </c>
      <c r="B31" s="286" t="s">
        <v>842</v>
      </c>
      <c r="C31" s="152" t="s">
        <v>84</v>
      </c>
      <c r="D31" s="152" t="s">
        <v>86</v>
      </c>
      <c r="E31" s="152" t="s">
        <v>85</v>
      </c>
      <c r="F31" s="152" t="s">
        <v>491</v>
      </c>
      <c r="G31" s="152" t="s">
        <v>842</v>
      </c>
      <c r="I31" s="126" t="s">
        <v>126</v>
      </c>
      <c r="J31" s="126" t="s">
        <v>85</v>
      </c>
      <c r="K31" s="305"/>
      <c r="L31" s="305"/>
      <c r="M31" s="305"/>
      <c r="N31" s="126" t="s">
        <v>1035</v>
      </c>
      <c r="O31" s="126" t="s">
        <v>1077</v>
      </c>
      <c r="P31" s="305"/>
      <c r="Q31" s="305"/>
      <c r="R31" s="305"/>
      <c r="S31" s="153"/>
      <c r="AC31" s="157"/>
      <c r="AF31" s="126" t="s">
        <v>1037</v>
      </c>
      <c r="AG31" s="126" t="s">
        <v>1079</v>
      </c>
    </row>
    <row r="32" spans="1:33" ht="16.5" x14ac:dyDescent="0.3">
      <c r="A32" s="287" t="s">
        <v>665</v>
      </c>
      <c r="B32" s="286" t="s">
        <v>843</v>
      </c>
      <c r="C32" s="152" t="s">
        <v>84</v>
      </c>
      <c r="D32" s="152" t="s">
        <v>86</v>
      </c>
      <c r="E32" s="152" t="s">
        <v>85</v>
      </c>
      <c r="F32" s="152" t="s">
        <v>492</v>
      </c>
      <c r="G32" s="152" t="s">
        <v>843</v>
      </c>
      <c r="I32" s="126" t="s">
        <v>126</v>
      </c>
      <c r="J32" s="126" t="s">
        <v>85</v>
      </c>
      <c r="K32" s="305"/>
      <c r="L32" s="305"/>
      <c r="M32" s="305"/>
      <c r="N32" s="126" t="s">
        <v>1036</v>
      </c>
      <c r="O32" s="126" t="s">
        <v>1078</v>
      </c>
      <c r="P32" s="305"/>
      <c r="Q32" s="305"/>
      <c r="R32" s="305"/>
      <c r="S32" s="153"/>
      <c r="AC32" s="157"/>
      <c r="AF32" s="126" t="s">
        <v>1038</v>
      </c>
      <c r="AG32" s="126" t="s">
        <v>1080</v>
      </c>
    </row>
    <row r="33" spans="1:33" ht="16.5" x14ac:dyDescent="0.3">
      <c r="A33" s="287" t="s">
        <v>666</v>
      </c>
      <c r="B33" s="286" t="s">
        <v>844</v>
      </c>
      <c r="C33" s="152" t="s">
        <v>84</v>
      </c>
      <c r="D33" s="152" t="s">
        <v>86</v>
      </c>
      <c r="E33" s="152" t="s">
        <v>85</v>
      </c>
      <c r="F33" s="152" t="s">
        <v>493</v>
      </c>
      <c r="G33" s="152" t="s">
        <v>844</v>
      </c>
      <c r="I33" s="126" t="s">
        <v>126</v>
      </c>
      <c r="J33" s="126" t="s">
        <v>85</v>
      </c>
      <c r="K33" s="305"/>
      <c r="L33" s="305"/>
      <c r="M33" s="305"/>
      <c r="N33" s="126" t="s">
        <v>1037</v>
      </c>
      <c r="O33" s="126" t="s">
        <v>1079</v>
      </c>
      <c r="P33" s="305"/>
      <c r="Q33" s="305"/>
      <c r="R33" s="305"/>
      <c r="AC33" s="157"/>
      <c r="AF33" s="126" t="s">
        <v>1039</v>
      </c>
      <c r="AG33" s="126" t="s">
        <v>1081</v>
      </c>
    </row>
    <row r="34" spans="1:33" ht="16.5" x14ac:dyDescent="0.3">
      <c r="A34" s="287" t="s">
        <v>667</v>
      </c>
      <c r="B34" s="286" t="s">
        <v>845</v>
      </c>
      <c r="C34" s="152" t="s">
        <v>84</v>
      </c>
      <c r="D34" s="152" t="s">
        <v>86</v>
      </c>
      <c r="E34" s="152" t="s">
        <v>85</v>
      </c>
      <c r="F34" s="152" t="s">
        <v>494</v>
      </c>
      <c r="G34" s="152" t="s">
        <v>845</v>
      </c>
      <c r="I34" s="126" t="s">
        <v>126</v>
      </c>
      <c r="J34" s="126" t="s">
        <v>85</v>
      </c>
      <c r="K34" s="305"/>
      <c r="L34" s="305"/>
      <c r="M34" s="305"/>
      <c r="N34" s="126" t="s">
        <v>1038</v>
      </c>
      <c r="O34" s="126" t="s">
        <v>1080</v>
      </c>
      <c r="P34" s="305"/>
      <c r="Q34" s="305"/>
      <c r="R34" s="305"/>
      <c r="AC34" s="157"/>
      <c r="AF34" s="126" t="s">
        <v>1040</v>
      </c>
      <c r="AG34" s="126" t="s">
        <v>1082</v>
      </c>
    </row>
    <row r="35" spans="1:33" ht="16.5" x14ac:dyDescent="0.3">
      <c r="A35" s="287" t="s">
        <v>668</v>
      </c>
      <c r="B35" s="286" t="s">
        <v>846</v>
      </c>
      <c r="C35" s="152" t="s">
        <v>84</v>
      </c>
      <c r="D35" s="152" t="s">
        <v>434</v>
      </c>
      <c r="E35" s="152" t="s">
        <v>463</v>
      </c>
      <c r="F35" s="152" t="s">
        <v>495</v>
      </c>
      <c r="G35" s="152" t="s">
        <v>846</v>
      </c>
      <c r="I35" s="126" t="s">
        <v>443</v>
      </c>
      <c r="J35" s="126" t="s">
        <v>463</v>
      </c>
      <c r="K35" s="305"/>
      <c r="L35" s="305"/>
      <c r="M35" s="305"/>
      <c r="N35" s="126" t="s">
        <v>1039</v>
      </c>
      <c r="O35" s="126" t="s">
        <v>1081</v>
      </c>
      <c r="P35" s="305"/>
      <c r="Q35" s="305"/>
      <c r="R35" s="305"/>
      <c r="AC35" s="157"/>
      <c r="AF35" s="126" t="s">
        <v>1041</v>
      </c>
      <c r="AG35" s="126" t="s">
        <v>1083</v>
      </c>
    </row>
    <row r="36" spans="1:33" ht="16.5" x14ac:dyDescent="0.3">
      <c r="A36" s="287" t="s">
        <v>669</v>
      </c>
      <c r="B36" s="286" t="s">
        <v>847</v>
      </c>
      <c r="C36" s="152" t="s">
        <v>84</v>
      </c>
      <c r="D36" s="152" t="s">
        <v>86</v>
      </c>
      <c r="E36" s="152" t="s">
        <v>85</v>
      </c>
      <c r="F36" s="152" t="s">
        <v>496</v>
      </c>
      <c r="G36" s="152" t="s">
        <v>847</v>
      </c>
      <c r="I36" s="126" t="s">
        <v>126</v>
      </c>
      <c r="J36" s="126" t="s">
        <v>85</v>
      </c>
      <c r="K36" s="305"/>
      <c r="L36" s="305"/>
      <c r="M36" s="305"/>
      <c r="N36" s="126" t="s">
        <v>1040</v>
      </c>
      <c r="O36" s="126" t="s">
        <v>1082</v>
      </c>
      <c r="P36" s="305"/>
      <c r="Q36" s="305"/>
      <c r="R36" s="305"/>
    </row>
    <row r="37" spans="1:33" ht="16.5" x14ac:dyDescent="0.3">
      <c r="A37" s="287" t="s">
        <v>670</v>
      </c>
      <c r="B37" s="286" t="s">
        <v>848</v>
      </c>
      <c r="C37" s="152" t="s">
        <v>84</v>
      </c>
      <c r="D37" s="152" t="s">
        <v>86</v>
      </c>
      <c r="E37" s="152" t="s">
        <v>85</v>
      </c>
      <c r="F37" s="152" t="s">
        <v>497</v>
      </c>
      <c r="G37" s="152" t="s">
        <v>848</v>
      </c>
      <c r="I37" s="126" t="s">
        <v>126</v>
      </c>
      <c r="J37" s="126" t="s">
        <v>85</v>
      </c>
      <c r="K37" s="305"/>
      <c r="L37" s="305"/>
      <c r="M37" s="305"/>
      <c r="N37" s="126" t="s">
        <v>1041</v>
      </c>
      <c r="O37" s="126" t="s">
        <v>1083</v>
      </c>
      <c r="P37" s="305"/>
      <c r="Q37" s="305"/>
      <c r="R37" s="305"/>
    </row>
    <row r="38" spans="1:33" ht="16.5" x14ac:dyDescent="0.3">
      <c r="A38" s="287" t="s">
        <v>671</v>
      </c>
      <c r="B38" s="286" t="s">
        <v>849</v>
      </c>
      <c r="C38" s="152" t="s">
        <v>84</v>
      </c>
      <c r="D38" s="152" t="s">
        <v>86</v>
      </c>
      <c r="E38" s="152" t="s">
        <v>85</v>
      </c>
      <c r="F38" s="152" t="s">
        <v>498</v>
      </c>
      <c r="G38" s="152" t="s">
        <v>849</v>
      </c>
      <c r="I38" s="126" t="s">
        <v>126</v>
      </c>
      <c r="J38" s="126" t="s">
        <v>85</v>
      </c>
    </row>
    <row r="39" spans="1:33" ht="16.5" x14ac:dyDescent="0.3">
      <c r="A39" s="287" t="s">
        <v>672</v>
      </c>
      <c r="B39" s="286" t="s">
        <v>850</v>
      </c>
      <c r="C39" s="152" t="s">
        <v>84</v>
      </c>
      <c r="D39" s="152" t="s">
        <v>86</v>
      </c>
      <c r="E39" s="126" t="s">
        <v>85</v>
      </c>
      <c r="F39" s="152" t="s">
        <v>499</v>
      </c>
      <c r="G39" s="152" t="s">
        <v>850</v>
      </c>
      <c r="I39" s="126" t="s">
        <v>126</v>
      </c>
      <c r="J39" s="126" t="s">
        <v>85</v>
      </c>
    </row>
    <row r="40" spans="1:33" ht="16.5" x14ac:dyDescent="0.3">
      <c r="A40" s="287" t="s">
        <v>673</v>
      </c>
      <c r="B40" s="286" t="s">
        <v>851</v>
      </c>
      <c r="C40" s="152" t="s">
        <v>84</v>
      </c>
      <c r="D40" s="152" t="s">
        <v>86</v>
      </c>
      <c r="E40" s="126" t="s">
        <v>85</v>
      </c>
      <c r="F40" s="152" t="s">
        <v>500</v>
      </c>
      <c r="G40" s="152" t="s">
        <v>851</v>
      </c>
      <c r="I40" s="126" t="s">
        <v>126</v>
      </c>
      <c r="J40" s="126" t="s">
        <v>85</v>
      </c>
    </row>
    <row r="41" spans="1:33" ht="16.5" x14ac:dyDescent="0.3">
      <c r="A41" s="287" t="s">
        <v>674</v>
      </c>
      <c r="B41" s="286" t="s">
        <v>852</v>
      </c>
      <c r="C41" s="152" t="s">
        <v>84</v>
      </c>
      <c r="D41" s="152" t="s">
        <v>434</v>
      </c>
      <c r="E41" s="126" t="s">
        <v>463</v>
      </c>
      <c r="F41" s="152" t="s">
        <v>501</v>
      </c>
      <c r="G41" s="152" t="s">
        <v>852</v>
      </c>
      <c r="I41" s="126" t="s">
        <v>443</v>
      </c>
      <c r="J41" s="126" t="s">
        <v>463</v>
      </c>
    </row>
    <row r="42" spans="1:33" ht="16.5" x14ac:dyDescent="0.3">
      <c r="A42" s="287" t="s">
        <v>675</v>
      </c>
      <c r="B42" s="286" t="s">
        <v>853</v>
      </c>
      <c r="C42" s="152" t="s">
        <v>84</v>
      </c>
      <c r="D42" s="152" t="s">
        <v>86</v>
      </c>
      <c r="E42" s="126" t="s">
        <v>85</v>
      </c>
      <c r="F42" s="152" t="s">
        <v>502</v>
      </c>
      <c r="G42" s="152" t="s">
        <v>853</v>
      </c>
      <c r="I42" s="126" t="s">
        <v>126</v>
      </c>
      <c r="J42" s="126" t="s">
        <v>85</v>
      </c>
    </row>
    <row r="43" spans="1:33" ht="16.5" x14ac:dyDescent="0.3">
      <c r="A43" s="287" t="s">
        <v>676</v>
      </c>
      <c r="B43" s="286" t="s">
        <v>854</v>
      </c>
      <c r="C43" s="152" t="s">
        <v>84</v>
      </c>
      <c r="D43" s="152" t="s">
        <v>86</v>
      </c>
      <c r="E43" s="126" t="s">
        <v>85</v>
      </c>
      <c r="F43" s="152" t="s">
        <v>503</v>
      </c>
      <c r="G43" s="152" t="s">
        <v>854</v>
      </c>
      <c r="I43" s="126" t="s">
        <v>126</v>
      </c>
      <c r="J43" s="126" t="s">
        <v>85</v>
      </c>
    </row>
    <row r="44" spans="1:33" ht="16.5" x14ac:dyDescent="0.3">
      <c r="A44" s="287" t="s">
        <v>677</v>
      </c>
      <c r="B44" s="286" t="s">
        <v>855</v>
      </c>
      <c r="C44" s="152" t="s">
        <v>84</v>
      </c>
      <c r="D44" s="152" t="s">
        <v>86</v>
      </c>
      <c r="E44" s="126" t="s">
        <v>85</v>
      </c>
      <c r="F44" s="152" t="s">
        <v>504</v>
      </c>
      <c r="G44" s="152" t="s">
        <v>855</v>
      </c>
      <c r="I44" s="126" t="s">
        <v>126</v>
      </c>
      <c r="J44" s="126" t="s">
        <v>85</v>
      </c>
    </row>
    <row r="45" spans="1:33" ht="16.5" x14ac:dyDescent="0.3">
      <c r="A45" s="287" t="s">
        <v>678</v>
      </c>
      <c r="B45" s="286" t="s">
        <v>856</v>
      </c>
      <c r="C45" s="152" t="s">
        <v>84</v>
      </c>
      <c r="D45" s="152" t="s">
        <v>86</v>
      </c>
      <c r="E45" s="152" t="s">
        <v>85</v>
      </c>
      <c r="F45" s="152" t="s">
        <v>505</v>
      </c>
      <c r="G45" s="152" t="s">
        <v>856</v>
      </c>
      <c r="I45" s="126" t="s">
        <v>126</v>
      </c>
      <c r="J45" s="126" t="s">
        <v>85</v>
      </c>
    </row>
    <row r="46" spans="1:33" ht="16.5" x14ac:dyDescent="0.3">
      <c r="A46" s="287" t="s">
        <v>679</v>
      </c>
      <c r="B46" s="286" t="s">
        <v>857</v>
      </c>
      <c r="C46" s="152" t="s">
        <v>84</v>
      </c>
      <c r="D46" s="152" t="s">
        <v>86</v>
      </c>
      <c r="E46" s="152" t="s">
        <v>85</v>
      </c>
      <c r="F46" s="152" t="s">
        <v>506</v>
      </c>
      <c r="G46" s="152" t="s">
        <v>857</v>
      </c>
      <c r="I46" s="126" t="s">
        <v>126</v>
      </c>
      <c r="J46" s="126" t="s">
        <v>85</v>
      </c>
    </row>
    <row r="47" spans="1:33" ht="16.5" x14ac:dyDescent="0.3">
      <c r="A47" s="287" t="s">
        <v>680</v>
      </c>
      <c r="B47" s="286" t="s">
        <v>858</v>
      </c>
      <c r="C47" s="152" t="s">
        <v>84</v>
      </c>
      <c r="D47" s="152" t="s">
        <v>86</v>
      </c>
      <c r="E47" s="152" t="s">
        <v>85</v>
      </c>
      <c r="F47" s="152" t="s">
        <v>507</v>
      </c>
      <c r="G47" s="152" t="s">
        <v>858</v>
      </c>
      <c r="I47" s="126" t="s">
        <v>126</v>
      </c>
      <c r="J47" s="126" t="s">
        <v>85</v>
      </c>
    </row>
    <row r="48" spans="1:33" ht="16.5" x14ac:dyDescent="0.3">
      <c r="A48" s="287" t="s">
        <v>681</v>
      </c>
      <c r="B48" s="286" t="s">
        <v>859</v>
      </c>
      <c r="C48" s="152" t="s">
        <v>84</v>
      </c>
      <c r="D48" s="152" t="s">
        <v>86</v>
      </c>
      <c r="E48" s="152" t="s">
        <v>85</v>
      </c>
      <c r="F48" s="152" t="s">
        <v>508</v>
      </c>
      <c r="G48" s="152" t="s">
        <v>859</v>
      </c>
      <c r="I48" s="126" t="s">
        <v>126</v>
      </c>
      <c r="J48" s="126" t="s">
        <v>85</v>
      </c>
    </row>
    <row r="49" spans="1:10" ht="16.5" x14ac:dyDescent="0.3">
      <c r="A49" s="287" t="s">
        <v>682</v>
      </c>
      <c r="B49" s="286" t="s">
        <v>860</v>
      </c>
      <c r="C49" s="152" t="s">
        <v>84</v>
      </c>
      <c r="D49" s="152" t="s">
        <v>426</v>
      </c>
      <c r="E49" s="152" t="s">
        <v>447</v>
      </c>
      <c r="F49" s="152" t="s">
        <v>509</v>
      </c>
      <c r="G49" s="152" t="s">
        <v>860</v>
      </c>
      <c r="I49" s="126" t="s">
        <v>436</v>
      </c>
      <c r="J49" s="126" t="s">
        <v>447</v>
      </c>
    </row>
    <row r="50" spans="1:10" ht="16.5" x14ac:dyDescent="0.3">
      <c r="A50" s="287" t="s">
        <v>683</v>
      </c>
      <c r="B50" s="286" t="s">
        <v>861</v>
      </c>
      <c r="C50" s="152" t="s">
        <v>84</v>
      </c>
      <c r="D50" s="152" t="s">
        <v>426</v>
      </c>
      <c r="E50" s="152" t="s">
        <v>447</v>
      </c>
      <c r="F50" s="152" t="s">
        <v>510</v>
      </c>
      <c r="G50" s="152" t="s">
        <v>861</v>
      </c>
      <c r="I50" s="126" t="s">
        <v>436</v>
      </c>
      <c r="J50" s="126" t="s">
        <v>447</v>
      </c>
    </row>
    <row r="51" spans="1:10" ht="16.5" x14ac:dyDescent="0.3">
      <c r="A51" s="287" t="s">
        <v>684</v>
      </c>
      <c r="B51" s="286" t="s">
        <v>862</v>
      </c>
      <c r="C51" s="152" t="s">
        <v>84</v>
      </c>
      <c r="D51" s="152" t="s">
        <v>426</v>
      </c>
      <c r="E51" s="152" t="s">
        <v>447</v>
      </c>
      <c r="F51" s="152" t="s">
        <v>511</v>
      </c>
      <c r="G51" s="152" t="s">
        <v>862</v>
      </c>
      <c r="I51" s="126" t="s">
        <v>436</v>
      </c>
      <c r="J51" s="126" t="s">
        <v>447</v>
      </c>
    </row>
    <row r="52" spans="1:10" ht="16.5" x14ac:dyDescent="0.3">
      <c r="A52" s="287" t="s">
        <v>685</v>
      </c>
      <c r="B52" s="286" t="s">
        <v>863</v>
      </c>
      <c r="C52" s="152" t="s">
        <v>84</v>
      </c>
      <c r="D52" s="152" t="s">
        <v>426</v>
      </c>
      <c r="E52" s="152" t="s">
        <v>447</v>
      </c>
      <c r="F52" s="152" t="s">
        <v>512</v>
      </c>
      <c r="G52" s="152" t="s">
        <v>863</v>
      </c>
      <c r="I52" s="126" t="s">
        <v>436</v>
      </c>
      <c r="J52" s="126" t="s">
        <v>447</v>
      </c>
    </row>
    <row r="53" spans="1:10" ht="16.5" x14ac:dyDescent="0.3">
      <c r="A53" s="287" t="s">
        <v>686</v>
      </c>
      <c r="B53" s="286" t="s">
        <v>864</v>
      </c>
      <c r="C53" s="152" t="s">
        <v>84</v>
      </c>
      <c r="D53" s="152" t="s">
        <v>426</v>
      </c>
      <c r="E53" s="152" t="s">
        <v>447</v>
      </c>
      <c r="F53" s="152" t="s">
        <v>513</v>
      </c>
      <c r="G53" s="152" t="s">
        <v>864</v>
      </c>
      <c r="I53" s="126" t="s">
        <v>436</v>
      </c>
      <c r="J53" s="126" t="s">
        <v>447</v>
      </c>
    </row>
    <row r="54" spans="1:10" ht="16.5" x14ac:dyDescent="0.3">
      <c r="A54" s="287" t="s">
        <v>687</v>
      </c>
      <c r="B54" s="286" t="s">
        <v>865</v>
      </c>
      <c r="C54" s="152" t="s">
        <v>84</v>
      </c>
      <c r="D54" s="152" t="s">
        <v>426</v>
      </c>
      <c r="E54" s="152" t="s">
        <v>447</v>
      </c>
      <c r="F54" s="152" t="s">
        <v>514</v>
      </c>
      <c r="G54" s="152" t="s">
        <v>865</v>
      </c>
      <c r="I54" s="126" t="s">
        <v>436</v>
      </c>
      <c r="J54" s="126" t="s">
        <v>447</v>
      </c>
    </row>
    <row r="55" spans="1:10" ht="16.5" x14ac:dyDescent="0.3">
      <c r="A55" s="287" t="s">
        <v>688</v>
      </c>
      <c r="B55" s="286" t="s">
        <v>866</v>
      </c>
      <c r="C55" s="152" t="s">
        <v>84</v>
      </c>
      <c r="D55" s="152" t="s">
        <v>434</v>
      </c>
      <c r="E55" s="152" t="s">
        <v>463</v>
      </c>
      <c r="F55" s="152" t="s">
        <v>515</v>
      </c>
      <c r="G55" s="152" t="s">
        <v>866</v>
      </c>
      <c r="I55" s="126" t="s">
        <v>443</v>
      </c>
      <c r="J55" s="126" t="s">
        <v>463</v>
      </c>
    </row>
    <row r="56" spans="1:10" ht="16.5" x14ac:dyDescent="0.3">
      <c r="A56" s="287" t="s">
        <v>689</v>
      </c>
      <c r="B56" s="286" t="s">
        <v>867</v>
      </c>
      <c r="C56" s="152" t="s">
        <v>84</v>
      </c>
      <c r="D56" s="152" t="s">
        <v>427</v>
      </c>
      <c r="E56" s="152" t="s">
        <v>460</v>
      </c>
      <c r="F56" s="152" t="s">
        <v>516</v>
      </c>
      <c r="G56" s="152" t="s">
        <v>867</v>
      </c>
      <c r="I56" s="126" t="s">
        <v>437</v>
      </c>
      <c r="J56" s="126" t="s">
        <v>460</v>
      </c>
    </row>
    <row r="57" spans="1:10" ht="16.5" x14ac:dyDescent="0.3">
      <c r="A57" s="287" t="s">
        <v>690</v>
      </c>
      <c r="B57" s="286" t="s">
        <v>868</v>
      </c>
      <c r="C57" s="152" t="s">
        <v>84</v>
      </c>
      <c r="D57" s="152" t="s">
        <v>427</v>
      </c>
      <c r="E57" s="152" t="s">
        <v>460</v>
      </c>
      <c r="F57" s="152" t="s">
        <v>517</v>
      </c>
      <c r="G57" s="152" t="s">
        <v>868</v>
      </c>
      <c r="I57" s="126" t="s">
        <v>437</v>
      </c>
      <c r="J57" s="126" t="s">
        <v>460</v>
      </c>
    </row>
    <row r="58" spans="1:10" ht="16.5" x14ac:dyDescent="0.3">
      <c r="A58" s="287" t="s">
        <v>691</v>
      </c>
      <c r="B58" s="286" t="s">
        <v>869</v>
      </c>
      <c r="C58" s="152" t="s">
        <v>84</v>
      </c>
      <c r="D58" s="152" t="s">
        <v>427</v>
      </c>
      <c r="E58" s="152" t="s">
        <v>460</v>
      </c>
      <c r="F58" s="152" t="s">
        <v>518</v>
      </c>
      <c r="G58" s="152" t="s">
        <v>869</v>
      </c>
      <c r="I58" s="126" t="s">
        <v>437</v>
      </c>
      <c r="J58" s="126" t="s">
        <v>460</v>
      </c>
    </row>
    <row r="59" spans="1:10" ht="16.5" x14ac:dyDescent="0.3">
      <c r="A59" s="287" t="s">
        <v>692</v>
      </c>
      <c r="B59" s="286" t="s">
        <v>870</v>
      </c>
      <c r="C59" s="152" t="s">
        <v>84</v>
      </c>
      <c r="D59" s="152" t="s">
        <v>427</v>
      </c>
      <c r="E59" s="152" t="s">
        <v>460</v>
      </c>
      <c r="F59" s="152" t="s">
        <v>519</v>
      </c>
      <c r="G59" s="152" t="s">
        <v>870</v>
      </c>
      <c r="I59" s="126" t="s">
        <v>437</v>
      </c>
      <c r="J59" s="126" t="s">
        <v>460</v>
      </c>
    </row>
    <row r="60" spans="1:10" ht="16.5" x14ac:dyDescent="0.3">
      <c r="A60" s="287" t="s">
        <v>693</v>
      </c>
      <c r="B60" s="286" t="s">
        <v>871</v>
      </c>
      <c r="C60" s="152" t="s">
        <v>84</v>
      </c>
      <c r="D60" s="152" t="s">
        <v>427</v>
      </c>
      <c r="E60" s="152" t="s">
        <v>460</v>
      </c>
      <c r="F60" s="152" t="s">
        <v>520</v>
      </c>
      <c r="G60" s="152" t="s">
        <v>871</v>
      </c>
      <c r="I60" s="126" t="s">
        <v>437</v>
      </c>
      <c r="J60" s="126" t="s">
        <v>460</v>
      </c>
    </row>
    <row r="61" spans="1:10" ht="16.5" x14ac:dyDescent="0.3">
      <c r="A61" s="287" t="s">
        <v>694</v>
      </c>
      <c r="B61" s="286" t="s">
        <v>872</v>
      </c>
      <c r="C61" s="152" t="s">
        <v>84</v>
      </c>
      <c r="D61" s="152" t="s">
        <v>427</v>
      </c>
      <c r="E61" s="152" t="s">
        <v>460</v>
      </c>
      <c r="F61" s="152" t="s">
        <v>521</v>
      </c>
      <c r="G61" s="152" t="s">
        <v>872</v>
      </c>
      <c r="I61" s="126" t="s">
        <v>437</v>
      </c>
      <c r="J61" s="126" t="s">
        <v>460</v>
      </c>
    </row>
    <row r="62" spans="1:10" ht="16.5" x14ac:dyDescent="0.3">
      <c r="A62" s="287" t="s">
        <v>695</v>
      </c>
      <c r="B62" s="286" t="s">
        <v>873</v>
      </c>
      <c r="C62" s="152" t="s">
        <v>84</v>
      </c>
      <c r="D62" s="152" t="s">
        <v>427</v>
      </c>
      <c r="E62" s="152" t="s">
        <v>460</v>
      </c>
      <c r="F62" s="152" t="s">
        <v>522</v>
      </c>
      <c r="G62" s="152" t="s">
        <v>873</v>
      </c>
      <c r="I62" s="126" t="s">
        <v>437</v>
      </c>
      <c r="J62" s="126" t="s">
        <v>460</v>
      </c>
    </row>
    <row r="63" spans="1:10" ht="16.5" x14ac:dyDescent="0.3">
      <c r="A63" s="287" t="s">
        <v>696</v>
      </c>
      <c r="B63" s="286" t="s">
        <v>874</v>
      </c>
      <c r="C63" s="152" t="s">
        <v>84</v>
      </c>
      <c r="D63" s="152" t="s">
        <v>427</v>
      </c>
      <c r="E63" s="152" t="s">
        <v>460</v>
      </c>
      <c r="F63" s="152" t="s">
        <v>523</v>
      </c>
      <c r="G63" s="152" t="s">
        <v>874</v>
      </c>
      <c r="I63" s="126" t="s">
        <v>437</v>
      </c>
      <c r="J63" s="126" t="s">
        <v>460</v>
      </c>
    </row>
    <row r="64" spans="1:10" ht="16.5" x14ac:dyDescent="0.3">
      <c r="A64" s="287" t="s">
        <v>697</v>
      </c>
      <c r="B64" s="286" t="s">
        <v>875</v>
      </c>
      <c r="C64" s="152" t="s">
        <v>84</v>
      </c>
      <c r="D64" s="152" t="s">
        <v>427</v>
      </c>
      <c r="E64" s="152" t="s">
        <v>460</v>
      </c>
      <c r="F64" s="152" t="s">
        <v>524</v>
      </c>
      <c r="G64" s="152" t="s">
        <v>875</v>
      </c>
      <c r="I64" s="126" t="s">
        <v>437</v>
      </c>
      <c r="J64" s="126" t="s">
        <v>460</v>
      </c>
    </row>
    <row r="65" spans="1:10" x14ac:dyDescent="0.2">
      <c r="A65" s="286" t="s">
        <v>698</v>
      </c>
      <c r="B65" s="286" t="s">
        <v>876</v>
      </c>
      <c r="C65" s="152" t="s">
        <v>84</v>
      </c>
      <c r="D65" s="152" t="s">
        <v>427</v>
      </c>
      <c r="E65" s="152" t="s">
        <v>460</v>
      </c>
      <c r="F65" s="152" t="s">
        <v>525</v>
      </c>
      <c r="G65" s="152" t="s">
        <v>876</v>
      </c>
      <c r="I65" s="126" t="s">
        <v>437</v>
      </c>
      <c r="J65" s="126" t="s">
        <v>460</v>
      </c>
    </row>
    <row r="66" spans="1:10" x14ac:dyDescent="0.2">
      <c r="A66" s="286" t="s">
        <v>699</v>
      </c>
      <c r="B66" s="286" t="s">
        <v>877</v>
      </c>
      <c r="C66" s="152" t="s">
        <v>84</v>
      </c>
      <c r="D66" s="152" t="s">
        <v>427</v>
      </c>
      <c r="E66" s="152" t="s">
        <v>460</v>
      </c>
      <c r="F66" s="152" t="s">
        <v>526</v>
      </c>
      <c r="G66" s="152" t="s">
        <v>877</v>
      </c>
      <c r="I66" s="126" t="s">
        <v>437</v>
      </c>
      <c r="J66" s="126" t="s">
        <v>460</v>
      </c>
    </row>
    <row r="67" spans="1:10" x14ac:dyDescent="0.2">
      <c r="A67" s="286" t="s">
        <v>700</v>
      </c>
      <c r="B67" s="286" t="s">
        <v>878</v>
      </c>
      <c r="C67" s="152" t="s">
        <v>84</v>
      </c>
      <c r="D67" s="152" t="s">
        <v>427</v>
      </c>
      <c r="E67" s="152" t="s">
        <v>460</v>
      </c>
      <c r="F67" s="152" t="s">
        <v>527</v>
      </c>
      <c r="G67" s="152" t="s">
        <v>878</v>
      </c>
      <c r="I67" s="126" t="s">
        <v>437</v>
      </c>
      <c r="J67" s="126" t="s">
        <v>460</v>
      </c>
    </row>
    <row r="68" spans="1:10" x14ac:dyDescent="0.2">
      <c r="A68" s="286" t="s">
        <v>701</v>
      </c>
      <c r="B68" s="286" t="s">
        <v>879</v>
      </c>
      <c r="C68" s="152" t="s">
        <v>84</v>
      </c>
      <c r="D68" s="152" t="s">
        <v>427</v>
      </c>
      <c r="E68" s="152" t="s">
        <v>460</v>
      </c>
      <c r="F68" s="152" t="s">
        <v>528</v>
      </c>
      <c r="G68" s="152" t="s">
        <v>879</v>
      </c>
      <c r="I68" s="126" t="s">
        <v>437</v>
      </c>
      <c r="J68" s="126" t="s">
        <v>460</v>
      </c>
    </row>
    <row r="69" spans="1:10" x14ac:dyDescent="0.2">
      <c r="A69" s="286" t="s">
        <v>702</v>
      </c>
      <c r="B69" s="286" t="s">
        <v>880</v>
      </c>
      <c r="C69" s="152" t="s">
        <v>84</v>
      </c>
      <c r="D69" s="152" t="s">
        <v>427</v>
      </c>
      <c r="E69" s="152" t="s">
        <v>460</v>
      </c>
      <c r="F69" s="152" t="s">
        <v>529</v>
      </c>
      <c r="G69" s="152" t="s">
        <v>880</v>
      </c>
      <c r="I69" s="126" t="s">
        <v>437</v>
      </c>
      <c r="J69" s="126" t="s">
        <v>460</v>
      </c>
    </row>
    <row r="70" spans="1:10" x14ac:dyDescent="0.2">
      <c r="A70" s="286" t="s">
        <v>703</v>
      </c>
      <c r="B70" s="286" t="s">
        <v>881</v>
      </c>
      <c r="C70" s="152" t="s">
        <v>84</v>
      </c>
      <c r="D70" s="152" t="s">
        <v>427</v>
      </c>
      <c r="E70" s="152" t="s">
        <v>460</v>
      </c>
      <c r="F70" s="152" t="s">
        <v>530</v>
      </c>
      <c r="G70" s="152" t="s">
        <v>881</v>
      </c>
      <c r="I70" s="126" t="s">
        <v>437</v>
      </c>
      <c r="J70" s="126" t="s">
        <v>460</v>
      </c>
    </row>
    <row r="71" spans="1:10" x14ac:dyDescent="0.2">
      <c r="A71" s="286" t="s">
        <v>704</v>
      </c>
      <c r="B71" s="286" t="s">
        <v>882</v>
      </c>
      <c r="C71" s="152" t="s">
        <v>84</v>
      </c>
      <c r="D71" s="152" t="s">
        <v>427</v>
      </c>
      <c r="E71" s="152" t="s">
        <v>460</v>
      </c>
      <c r="F71" s="152" t="s">
        <v>531</v>
      </c>
      <c r="G71" s="152" t="s">
        <v>882</v>
      </c>
      <c r="I71" s="126" t="s">
        <v>437</v>
      </c>
      <c r="J71" s="126" t="s">
        <v>460</v>
      </c>
    </row>
    <row r="72" spans="1:10" x14ac:dyDescent="0.2">
      <c r="A72" s="286" t="s">
        <v>705</v>
      </c>
      <c r="B72" s="286" t="s">
        <v>883</v>
      </c>
      <c r="C72" s="152" t="s">
        <v>84</v>
      </c>
      <c r="D72" s="152" t="s">
        <v>427</v>
      </c>
      <c r="E72" s="152" t="s">
        <v>460</v>
      </c>
      <c r="F72" s="152" t="s">
        <v>532</v>
      </c>
      <c r="G72" s="152" t="s">
        <v>883</v>
      </c>
      <c r="I72" s="126" t="s">
        <v>437</v>
      </c>
      <c r="J72" s="126" t="s">
        <v>460</v>
      </c>
    </row>
    <row r="73" spans="1:10" x14ac:dyDescent="0.2">
      <c r="A73" s="286" t="s">
        <v>706</v>
      </c>
      <c r="B73" s="286" t="s">
        <v>884</v>
      </c>
      <c r="C73" s="152" t="s">
        <v>84</v>
      </c>
      <c r="D73" s="152" t="s">
        <v>427</v>
      </c>
      <c r="E73" s="152" t="s">
        <v>460</v>
      </c>
      <c r="F73" s="152" t="s">
        <v>533</v>
      </c>
      <c r="G73" s="152" t="s">
        <v>884</v>
      </c>
      <c r="I73" s="126" t="s">
        <v>437</v>
      </c>
      <c r="J73" s="126" t="s">
        <v>460</v>
      </c>
    </row>
    <row r="74" spans="1:10" x14ac:dyDescent="0.2">
      <c r="A74" s="286" t="s">
        <v>707</v>
      </c>
      <c r="B74" s="286" t="s">
        <v>885</v>
      </c>
      <c r="C74" s="152" t="s">
        <v>84</v>
      </c>
      <c r="D74" s="152" t="s">
        <v>427</v>
      </c>
      <c r="E74" s="152" t="s">
        <v>460</v>
      </c>
      <c r="F74" s="152" t="s">
        <v>534</v>
      </c>
      <c r="G74" s="152" t="s">
        <v>885</v>
      </c>
      <c r="I74" s="126" t="s">
        <v>437</v>
      </c>
      <c r="J74" s="126" t="s">
        <v>460</v>
      </c>
    </row>
    <row r="75" spans="1:10" x14ac:dyDescent="0.2">
      <c r="A75" s="286" t="s">
        <v>708</v>
      </c>
      <c r="B75" s="286" t="s">
        <v>886</v>
      </c>
      <c r="C75" s="152" t="s">
        <v>84</v>
      </c>
      <c r="D75" s="152" t="s">
        <v>427</v>
      </c>
      <c r="E75" s="152" t="s">
        <v>460</v>
      </c>
      <c r="F75" s="152" t="s">
        <v>535</v>
      </c>
      <c r="G75" s="152" t="s">
        <v>886</v>
      </c>
      <c r="I75" s="126" t="s">
        <v>437</v>
      </c>
      <c r="J75" s="126" t="s">
        <v>460</v>
      </c>
    </row>
    <row r="76" spans="1:10" x14ac:dyDescent="0.2">
      <c r="A76" s="286" t="s">
        <v>709</v>
      </c>
      <c r="B76" s="286" t="s">
        <v>887</v>
      </c>
      <c r="C76" s="152" t="s">
        <v>84</v>
      </c>
      <c r="D76" s="152" t="s">
        <v>427</v>
      </c>
      <c r="E76" s="152" t="s">
        <v>460</v>
      </c>
      <c r="F76" s="152" t="s">
        <v>536</v>
      </c>
      <c r="G76" s="152" t="s">
        <v>887</v>
      </c>
      <c r="I76" s="126" t="s">
        <v>437</v>
      </c>
      <c r="J76" s="126" t="s">
        <v>460</v>
      </c>
    </row>
    <row r="77" spans="1:10" x14ac:dyDescent="0.2">
      <c r="A77" s="286" t="s">
        <v>710</v>
      </c>
      <c r="B77" s="286" t="s">
        <v>888</v>
      </c>
      <c r="C77" s="152" t="s">
        <v>84</v>
      </c>
      <c r="D77" s="152" t="s">
        <v>427</v>
      </c>
      <c r="E77" s="152" t="s">
        <v>460</v>
      </c>
      <c r="F77" s="152" t="s">
        <v>537</v>
      </c>
      <c r="G77" s="152" t="s">
        <v>888</v>
      </c>
      <c r="I77" s="126" t="s">
        <v>437</v>
      </c>
      <c r="J77" s="126" t="s">
        <v>460</v>
      </c>
    </row>
    <row r="78" spans="1:10" x14ac:dyDescent="0.2">
      <c r="A78" s="286" t="s">
        <v>711</v>
      </c>
      <c r="B78" s="286" t="s">
        <v>889</v>
      </c>
      <c r="C78" s="152" t="s">
        <v>84</v>
      </c>
      <c r="D78" s="152" t="s">
        <v>427</v>
      </c>
      <c r="E78" s="152" t="s">
        <v>460</v>
      </c>
      <c r="F78" s="152" t="s">
        <v>538</v>
      </c>
      <c r="G78" s="152" t="s">
        <v>889</v>
      </c>
      <c r="I78" s="126" t="s">
        <v>437</v>
      </c>
      <c r="J78" s="126" t="s">
        <v>460</v>
      </c>
    </row>
    <row r="79" spans="1:10" x14ac:dyDescent="0.2">
      <c r="A79" s="286" t="s">
        <v>712</v>
      </c>
      <c r="B79" s="286" t="s">
        <v>890</v>
      </c>
      <c r="C79" s="152" t="s">
        <v>84</v>
      </c>
      <c r="D79" s="152" t="s">
        <v>427</v>
      </c>
      <c r="E79" s="152" t="s">
        <v>460</v>
      </c>
      <c r="F79" s="152" t="s">
        <v>539</v>
      </c>
      <c r="G79" s="152" t="s">
        <v>890</v>
      </c>
      <c r="I79" s="126" t="s">
        <v>437</v>
      </c>
      <c r="J79" s="126" t="s">
        <v>460</v>
      </c>
    </row>
    <row r="80" spans="1:10" x14ac:dyDescent="0.2">
      <c r="A80" s="286" t="s">
        <v>713</v>
      </c>
      <c r="B80" s="286" t="s">
        <v>891</v>
      </c>
      <c r="C80" s="152" t="s">
        <v>84</v>
      </c>
      <c r="D80" s="152" t="s">
        <v>427</v>
      </c>
      <c r="E80" s="152" t="s">
        <v>460</v>
      </c>
      <c r="F80" s="152" t="s">
        <v>540</v>
      </c>
      <c r="G80" s="152" t="s">
        <v>891</v>
      </c>
      <c r="I80" s="126" t="s">
        <v>437</v>
      </c>
      <c r="J80" s="126" t="s">
        <v>460</v>
      </c>
    </row>
    <row r="81" spans="1:10" x14ac:dyDescent="0.2">
      <c r="A81" s="286" t="s">
        <v>714</v>
      </c>
      <c r="B81" s="286" t="s">
        <v>892</v>
      </c>
      <c r="C81" s="152" t="s">
        <v>84</v>
      </c>
      <c r="D81" s="152" t="s">
        <v>427</v>
      </c>
      <c r="E81" s="152" t="s">
        <v>460</v>
      </c>
      <c r="F81" s="152" t="s">
        <v>541</v>
      </c>
      <c r="G81" s="152" t="s">
        <v>892</v>
      </c>
      <c r="I81" s="126" t="s">
        <v>437</v>
      </c>
      <c r="J81" s="126" t="s">
        <v>460</v>
      </c>
    </row>
    <row r="82" spans="1:10" x14ac:dyDescent="0.2">
      <c r="A82" s="286" t="s">
        <v>715</v>
      </c>
      <c r="B82" s="286" t="s">
        <v>893</v>
      </c>
      <c r="C82" s="152" t="s">
        <v>84</v>
      </c>
      <c r="D82" s="152" t="s">
        <v>427</v>
      </c>
      <c r="E82" s="152" t="s">
        <v>460</v>
      </c>
      <c r="F82" s="152" t="s">
        <v>542</v>
      </c>
      <c r="G82" s="152" t="s">
        <v>893</v>
      </c>
      <c r="I82" s="126" t="s">
        <v>437</v>
      </c>
      <c r="J82" s="126" t="s">
        <v>460</v>
      </c>
    </row>
    <row r="83" spans="1:10" x14ac:dyDescent="0.2">
      <c r="A83" s="286" t="s">
        <v>716</v>
      </c>
      <c r="B83" s="286" t="s">
        <v>894</v>
      </c>
      <c r="C83" s="152" t="s">
        <v>84</v>
      </c>
      <c r="D83" s="152" t="s">
        <v>427</v>
      </c>
      <c r="E83" s="152" t="s">
        <v>460</v>
      </c>
      <c r="F83" s="152" t="s">
        <v>543</v>
      </c>
      <c r="G83" s="152" t="s">
        <v>894</v>
      </c>
      <c r="I83" s="126" t="s">
        <v>437</v>
      </c>
      <c r="J83" s="126" t="s">
        <v>460</v>
      </c>
    </row>
    <row r="84" spans="1:10" x14ac:dyDescent="0.2">
      <c r="A84" s="286" t="s">
        <v>717</v>
      </c>
      <c r="B84" s="286" t="s">
        <v>895</v>
      </c>
      <c r="C84" s="152" t="s">
        <v>84</v>
      </c>
      <c r="D84" s="152" t="s">
        <v>427</v>
      </c>
      <c r="E84" s="152" t="s">
        <v>460</v>
      </c>
      <c r="F84" s="152" t="s">
        <v>544</v>
      </c>
      <c r="G84" s="152" t="s">
        <v>895</v>
      </c>
      <c r="I84" s="126" t="s">
        <v>437</v>
      </c>
      <c r="J84" s="126" t="s">
        <v>460</v>
      </c>
    </row>
    <row r="85" spans="1:10" x14ac:dyDescent="0.2">
      <c r="A85" s="286" t="s">
        <v>718</v>
      </c>
      <c r="B85" s="286" t="s">
        <v>896</v>
      </c>
      <c r="C85" s="152" t="s">
        <v>84</v>
      </c>
      <c r="D85" s="152" t="s">
        <v>427</v>
      </c>
      <c r="E85" s="152" t="s">
        <v>460</v>
      </c>
      <c r="F85" s="152" t="s">
        <v>545</v>
      </c>
      <c r="G85" s="152" t="s">
        <v>896</v>
      </c>
      <c r="I85" s="126" t="s">
        <v>437</v>
      </c>
      <c r="J85" s="126" t="s">
        <v>460</v>
      </c>
    </row>
    <row r="86" spans="1:10" x14ac:dyDescent="0.2">
      <c r="A86" s="286" t="s">
        <v>719</v>
      </c>
      <c r="B86" s="286" t="s">
        <v>897</v>
      </c>
      <c r="C86" s="152" t="s">
        <v>84</v>
      </c>
      <c r="D86" s="152" t="s">
        <v>427</v>
      </c>
      <c r="E86" s="152" t="s">
        <v>460</v>
      </c>
      <c r="F86" s="152" t="s">
        <v>546</v>
      </c>
      <c r="G86" s="152" t="s">
        <v>897</v>
      </c>
      <c r="I86" s="126" t="s">
        <v>437</v>
      </c>
      <c r="J86" s="126" t="s">
        <v>460</v>
      </c>
    </row>
    <row r="87" spans="1:10" x14ac:dyDescent="0.2">
      <c r="A87" s="286" t="s">
        <v>720</v>
      </c>
      <c r="B87" s="286" t="s">
        <v>898</v>
      </c>
      <c r="C87" s="152" t="s">
        <v>84</v>
      </c>
      <c r="D87" s="152" t="s">
        <v>427</v>
      </c>
      <c r="E87" s="152" t="s">
        <v>460</v>
      </c>
      <c r="F87" s="152" t="s">
        <v>547</v>
      </c>
      <c r="G87" s="152" t="s">
        <v>898</v>
      </c>
      <c r="I87" s="126" t="s">
        <v>437</v>
      </c>
      <c r="J87" s="126" t="s">
        <v>460</v>
      </c>
    </row>
    <row r="88" spans="1:10" x14ac:dyDescent="0.2">
      <c r="A88" s="286" t="s">
        <v>721</v>
      </c>
      <c r="B88" s="286" t="s">
        <v>899</v>
      </c>
      <c r="C88" s="152" t="s">
        <v>84</v>
      </c>
      <c r="D88" s="152" t="s">
        <v>427</v>
      </c>
      <c r="E88" s="152" t="s">
        <v>460</v>
      </c>
      <c r="F88" s="152" t="s">
        <v>548</v>
      </c>
      <c r="G88" s="152" t="s">
        <v>899</v>
      </c>
      <c r="I88" s="126" t="s">
        <v>437</v>
      </c>
      <c r="J88" s="126" t="s">
        <v>460</v>
      </c>
    </row>
    <row r="89" spans="1:10" x14ac:dyDescent="0.2">
      <c r="A89" s="286" t="s">
        <v>722</v>
      </c>
      <c r="B89" s="286" t="s">
        <v>900</v>
      </c>
      <c r="C89" s="152" t="s">
        <v>84</v>
      </c>
      <c r="D89" s="152" t="s">
        <v>427</v>
      </c>
      <c r="E89" s="152" t="s">
        <v>460</v>
      </c>
      <c r="F89" s="152" t="s">
        <v>549</v>
      </c>
      <c r="G89" s="152" t="s">
        <v>900</v>
      </c>
      <c r="I89" s="126" t="s">
        <v>437</v>
      </c>
      <c r="J89" s="126" t="s">
        <v>460</v>
      </c>
    </row>
    <row r="90" spans="1:10" x14ac:dyDescent="0.2">
      <c r="A90" s="286" t="s">
        <v>723</v>
      </c>
      <c r="B90" s="286" t="s">
        <v>901</v>
      </c>
      <c r="C90" s="152" t="s">
        <v>84</v>
      </c>
      <c r="D90" s="152" t="s">
        <v>427</v>
      </c>
      <c r="E90" s="152" t="s">
        <v>460</v>
      </c>
      <c r="F90" s="152" t="s">
        <v>550</v>
      </c>
      <c r="G90" s="152" t="s">
        <v>901</v>
      </c>
      <c r="I90" s="126" t="s">
        <v>437</v>
      </c>
      <c r="J90" s="126" t="s">
        <v>460</v>
      </c>
    </row>
    <row r="91" spans="1:10" x14ac:dyDescent="0.2">
      <c r="A91" s="286" t="s">
        <v>724</v>
      </c>
      <c r="B91" s="286" t="s">
        <v>902</v>
      </c>
      <c r="C91" s="152" t="s">
        <v>84</v>
      </c>
      <c r="D91" s="152" t="s">
        <v>428</v>
      </c>
      <c r="E91" s="152" t="s">
        <v>461</v>
      </c>
      <c r="F91" s="152" t="s">
        <v>551</v>
      </c>
      <c r="G91" s="152" t="s">
        <v>902</v>
      </c>
      <c r="I91" s="126" t="s">
        <v>438</v>
      </c>
      <c r="J91" s="126" t="s">
        <v>461</v>
      </c>
    </row>
    <row r="92" spans="1:10" x14ac:dyDescent="0.2">
      <c r="A92" s="286" t="s">
        <v>725</v>
      </c>
      <c r="B92" s="286" t="s">
        <v>903</v>
      </c>
      <c r="C92" s="152" t="s">
        <v>84</v>
      </c>
      <c r="D92" s="152" t="s">
        <v>428</v>
      </c>
      <c r="E92" s="152" t="s">
        <v>461</v>
      </c>
      <c r="F92" s="152" t="s">
        <v>552</v>
      </c>
      <c r="G92" s="152" t="s">
        <v>903</v>
      </c>
      <c r="I92" s="126" t="s">
        <v>438</v>
      </c>
      <c r="J92" s="126" t="s">
        <v>461</v>
      </c>
    </row>
    <row r="93" spans="1:10" x14ac:dyDescent="0.2">
      <c r="A93" s="286" t="s">
        <v>726</v>
      </c>
      <c r="B93" s="286" t="s">
        <v>904</v>
      </c>
      <c r="C93" s="152" t="s">
        <v>84</v>
      </c>
      <c r="D93" s="152" t="s">
        <v>428</v>
      </c>
      <c r="E93" s="152" t="s">
        <v>461</v>
      </c>
      <c r="F93" s="152" t="s">
        <v>553</v>
      </c>
      <c r="G93" s="152" t="s">
        <v>904</v>
      </c>
      <c r="I93" s="126" t="s">
        <v>438</v>
      </c>
      <c r="J93" s="126" t="s">
        <v>461</v>
      </c>
    </row>
    <row r="94" spans="1:10" x14ac:dyDescent="0.2">
      <c r="A94" s="286" t="s">
        <v>727</v>
      </c>
      <c r="B94" s="286" t="s">
        <v>905</v>
      </c>
      <c r="C94" s="152" t="s">
        <v>84</v>
      </c>
      <c r="D94" s="152" t="s">
        <v>428</v>
      </c>
      <c r="E94" s="152" t="s">
        <v>461</v>
      </c>
      <c r="F94" s="152" t="s">
        <v>554</v>
      </c>
      <c r="G94" s="152" t="s">
        <v>905</v>
      </c>
      <c r="I94" s="126" t="s">
        <v>438</v>
      </c>
      <c r="J94" s="126" t="s">
        <v>461</v>
      </c>
    </row>
    <row r="95" spans="1:10" x14ac:dyDescent="0.2">
      <c r="A95" s="286" t="s">
        <v>728</v>
      </c>
      <c r="B95" s="286" t="s">
        <v>906</v>
      </c>
      <c r="C95" s="152" t="s">
        <v>84</v>
      </c>
      <c r="D95" s="152" t="s">
        <v>428</v>
      </c>
      <c r="E95" s="152" t="s">
        <v>461</v>
      </c>
      <c r="F95" s="152" t="s">
        <v>555</v>
      </c>
      <c r="G95" s="152" t="s">
        <v>906</v>
      </c>
      <c r="I95" s="126" t="s">
        <v>438</v>
      </c>
      <c r="J95" s="126" t="s">
        <v>461</v>
      </c>
    </row>
    <row r="96" spans="1:10" x14ac:dyDescent="0.2">
      <c r="A96" s="286" t="s">
        <v>729</v>
      </c>
      <c r="B96" s="286" t="s">
        <v>907</v>
      </c>
      <c r="C96" s="152" t="s">
        <v>84</v>
      </c>
      <c r="D96" s="152" t="s">
        <v>428</v>
      </c>
      <c r="E96" s="152" t="s">
        <v>461</v>
      </c>
      <c r="F96" s="152" t="s">
        <v>556</v>
      </c>
      <c r="G96" s="152" t="s">
        <v>907</v>
      </c>
      <c r="I96" s="126" t="s">
        <v>438</v>
      </c>
      <c r="J96" s="126" t="s">
        <v>461</v>
      </c>
    </row>
    <row r="97" spans="1:10" x14ac:dyDescent="0.2">
      <c r="A97" s="286" t="s">
        <v>730</v>
      </c>
      <c r="B97" s="286" t="s">
        <v>908</v>
      </c>
      <c r="C97" s="152" t="s">
        <v>84</v>
      </c>
      <c r="D97" s="152" t="s">
        <v>428</v>
      </c>
      <c r="E97" s="152" t="s">
        <v>461</v>
      </c>
      <c r="F97" s="152" t="s">
        <v>557</v>
      </c>
      <c r="G97" s="152" t="s">
        <v>908</v>
      </c>
      <c r="I97" s="126" t="s">
        <v>438</v>
      </c>
      <c r="J97" s="126" t="s">
        <v>461</v>
      </c>
    </row>
    <row r="98" spans="1:10" x14ac:dyDescent="0.2">
      <c r="A98" s="286" t="s">
        <v>731</v>
      </c>
      <c r="B98" s="286" t="s">
        <v>909</v>
      </c>
      <c r="C98" s="152" t="s">
        <v>84</v>
      </c>
      <c r="D98" s="152" t="s">
        <v>428</v>
      </c>
      <c r="E98" s="152" t="s">
        <v>461</v>
      </c>
      <c r="F98" s="152" t="s">
        <v>558</v>
      </c>
      <c r="G98" s="152" t="s">
        <v>909</v>
      </c>
      <c r="I98" s="126" t="s">
        <v>438</v>
      </c>
      <c r="J98" s="126" t="s">
        <v>461</v>
      </c>
    </row>
    <row r="99" spans="1:10" x14ac:dyDescent="0.2">
      <c r="A99" s="286" t="s">
        <v>732</v>
      </c>
      <c r="B99" s="286" t="s">
        <v>910</v>
      </c>
      <c r="C99" s="152" t="s">
        <v>84</v>
      </c>
      <c r="D99" s="152" t="s">
        <v>428</v>
      </c>
      <c r="E99" s="152" t="s">
        <v>461</v>
      </c>
      <c r="F99" s="152" t="s">
        <v>559</v>
      </c>
      <c r="G99" s="152" t="s">
        <v>910</v>
      </c>
      <c r="I99" s="126" t="s">
        <v>438</v>
      </c>
      <c r="J99" s="126" t="s">
        <v>461</v>
      </c>
    </row>
    <row r="100" spans="1:10" x14ac:dyDescent="0.2">
      <c r="A100" s="286" t="s">
        <v>733</v>
      </c>
      <c r="B100" s="286" t="s">
        <v>911</v>
      </c>
      <c r="C100" s="152" t="s">
        <v>84</v>
      </c>
      <c r="D100" s="152" t="s">
        <v>428</v>
      </c>
      <c r="E100" s="152" t="s">
        <v>461</v>
      </c>
      <c r="F100" s="152" t="s">
        <v>560</v>
      </c>
      <c r="G100" s="152" t="s">
        <v>911</v>
      </c>
      <c r="I100" s="126" t="s">
        <v>438</v>
      </c>
      <c r="J100" s="126" t="s">
        <v>461</v>
      </c>
    </row>
    <row r="101" spans="1:10" x14ac:dyDescent="0.2">
      <c r="A101" s="286" t="s">
        <v>734</v>
      </c>
      <c r="B101" s="286" t="s">
        <v>912</v>
      </c>
      <c r="C101" s="152" t="s">
        <v>84</v>
      </c>
      <c r="D101" s="152" t="s">
        <v>428</v>
      </c>
      <c r="E101" s="152" t="s">
        <v>461</v>
      </c>
      <c r="F101" s="152" t="s">
        <v>561</v>
      </c>
      <c r="G101" s="152" t="s">
        <v>912</v>
      </c>
      <c r="I101" s="126" t="s">
        <v>438</v>
      </c>
      <c r="J101" s="126" t="s">
        <v>461</v>
      </c>
    </row>
    <row r="102" spans="1:10" x14ac:dyDescent="0.2">
      <c r="A102" s="286" t="s">
        <v>735</v>
      </c>
      <c r="B102" s="286" t="s">
        <v>913</v>
      </c>
      <c r="C102" s="152" t="s">
        <v>84</v>
      </c>
      <c r="D102" s="152" t="s">
        <v>428</v>
      </c>
      <c r="E102" s="152" t="s">
        <v>461</v>
      </c>
      <c r="F102" s="152" t="s">
        <v>562</v>
      </c>
      <c r="G102" s="152" t="s">
        <v>913</v>
      </c>
      <c r="I102" s="126" t="s">
        <v>438</v>
      </c>
      <c r="J102" s="126" t="s">
        <v>461</v>
      </c>
    </row>
    <row r="103" spans="1:10" x14ac:dyDescent="0.2">
      <c r="A103" s="286" t="s">
        <v>736</v>
      </c>
      <c r="B103" s="286" t="s">
        <v>914</v>
      </c>
      <c r="C103" s="152" t="s">
        <v>84</v>
      </c>
      <c r="D103" s="152" t="s">
        <v>428</v>
      </c>
      <c r="E103" s="152" t="s">
        <v>461</v>
      </c>
      <c r="F103" s="152" t="s">
        <v>563</v>
      </c>
      <c r="G103" s="152" t="s">
        <v>914</v>
      </c>
      <c r="I103" s="126" t="s">
        <v>438</v>
      </c>
      <c r="J103" s="126" t="s">
        <v>461</v>
      </c>
    </row>
    <row r="104" spans="1:10" x14ac:dyDescent="0.2">
      <c r="A104" s="286" t="s">
        <v>737</v>
      </c>
      <c r="B104" s="286" t="s">
        <v>915</v>
      </c>
      <c r="C104" s="152" t="s">
        <v>84</v>
      </c>
      <c r="D104" s="152" t="s">
        <v>428</v>
      </c>
      <c r="E104" s="152" t="s">
        <v>461</v>
      </c>
      <c r="F104" s="152" t="s">
        <v>564</v>
      </c>
      <c r="G104" s="152" t="s">
        <v>915</v>
      </c>
      <c r="I104" s="126" t="s">
        <v>438</v>
      </c>
      <c r="J104" s="126" t="s">
        <v>461</v>
      </c>
    </row>
    <row r="105" spans="1:10" x14ac:dyDescent="0.2">
      <c r="A105" s="286" t="s">
        <v>738</v>
      </c>
      <c r="B105" s="286" t="s">
        <v>916</v>
      </c>
      <c r="C105" s="152" t="s">
        <v>84</v>
      </c>
      <c r="D105" s="152" t="s">
        <v>428</v>
      </c>
      <c r="E105" s="152" t="s">
        <v>461</v>
      </c>
      <c r="F105" s="152" t="s">
        <v>565</v>
      </c>
      <c r="G105" s="152" t="s">
        <v>916</v>
      </c>
      <c r="I105" s="126" t="s">
        <v>438</v>
      </c>
      <c r="J105" s="126" t="s">
        <v>461</v>
      </c>
    </row>
    <row r="106" spans="1:10" x14ac:dyDescent="0.2">
      <c r="A106" s="286" t="s">
        <v>739</v>
      </c>
      <c r="B106" s="286" t="s">
        <v>917</v>
      </c>
      <c r="C106" s="152" t="s">
        <v>84</v>
      </c>
      <c r="D106" s="152" t="s">
        <v>428</v>
      </c>
      <c r="E106" s="152" t="s">
        <v>461</v>
      </c>
      <c r="F106" s="152" t="s">
        <v>566</v>
      </c>
      <c r="G106" s="152" t="s">
        <v>917</v>
      </c>
      <c r="I106" s="126" t="s">
        <v>438</v>
      </c>
      <c r="J106" s="126" t="s">
        <v>461</v>
      </c>
    </row>
    <row r="107" spans="1:10" x14ac:dyDescent="0.2">
      <c r="A107" s="286" t="s">
        <v>740</v>
      </c>
      <c r="B107" s="286" t="s">
        <v>918</v>
      </c>
      <c r="C107" s="152" t="s">
        <v>84</v>
      </c>
      <c r="D107" s="152" t="s">
        <v>428</v>
      </c>
      <c r="E107" s="152" t="s">
        <v>461</v>
      </c>
      <c r="F107" s="152" t="s">
        <v>567</v>
      </c>
      <c r="G107" s="152" t="s">
        <v>918</v>
      </c>
      <c r="I107" s="126" t="s">
        <v>438</v>
      </c>
      <c r="J107" s="126" t="s">
        <v>461</v>
      </c>
    </row>
    <row r="108" spans="1:10" x14ac:dyDescent="0.2">
      <c r="A108" s="286" t="s">
        <v>741</v>
      </c>
      <c r="B108" s="286" t="s">
        <v>919</v>
      </c>
      <c r="C108" s="152" t="s">
        <v>84</v>
      </c>
      <c r="D108" s="152" t="s">
        <v>428</v>
      </c>
      <c r="E108" s="152" t="s">
        <v>461</v>
      </c>
      <c r="F108" s="152" t="s">
        <v>568</v>
      </c>
      <c r="G108" s="152" t="s">
        <v>919</v>
      </c>
      <c r="I108" s="126" t="s">
        <v>438</v>
      </c>
      <c r="J108" s="126" t="s">
        <v>461</v>
      </c>
    </row>
    <row r="109" spans="1:10" x14ac:dyDescent="0.2">
      <c r="A109" s="286" t="s">
        <v>742</v>
      </c>
      <c r="B109" s="286" t="s">
        <v>920</v>
      </c>
      <c r="C109" s="152" t="s">
        <v>84</v>
      </c>
      <c r="D109" s="152" t="s">
        <v>428</v>
      </c>
      <c r="E109" s="152" t="s">
        <v>461</v>
      </c>
      <c r="F109" s="152" t="s">
        <v>569</v>
      </c>
      <c r="G109" s="152" t="s">
        <v>920</v>
      </c>
      <c r="I109" s="126" t="s">
        <v>438</v>
      </c>
      <c r="J109" s="126" t="s">
        <v>461</v>
      </c>
    </row>
    <row r="110" spans="1:10" x14ac:dyDescent="0.2">
      <c r="A110" s="286" t="s">
        <v>743</v>
      </c>
      <c r="B110" s="286" t="s">
        <v>921</v>
      </c>
      <c r="C110" s="152" t="s">
        <v>84</v>
      </c>
      <c r="D110" s="152" t="s">
        <v>428</v>
      </c>
      <c r="E110" s="152" t="s">
        <v>461</v>
      </c>
      <c r="F110" s="152" t="s">
        <v>570</v>
      </c>
      <c r="G110" s="152" t="s">
        <v>921</v>
      </c>
      <c r="I110" s="126" t="s">
        <v>438</v>
      </c>
      <c r="J110" s="126" t="s">
        <v>461</v>
      </c>
    </row>
    <row r="111" spans="1:10" x14ac:dyDescent="0.2">
      <c r="A111" s="286" t="s">
        <v>744</v>
      </c>
      <c r="B111" s="286" t="s">
        <v>922</v>
      </c>
      <c r="C111" s="152" t="s">
        <v>84</v>
      </c>
      <c r="D111" s="152" t="s">
        <v>428</v>
      </c>
      <c r="E111" s="152" t="s">
        <v>461</v>
      </c>
      <c r="F111" s="152" t="s">
        <v>571</v>
      </c>
      <c r="G111" s="152" t="s">
        <v>922</v>
      </c>
      <c r="I111" s="126" t="s">
        <v>438</v>
      </c>
      <c r="J111" s="126" t="s">
        <v>461</v>
      </c>
    </row>
    <row r="112" spans="1:10" x14ac:dyDescent="0.2">
      <c r="A112" s="286" t="s">
        <v>745</v>
      </c>
      <c r="B112" s="286" t="s">
        <v>923</v>
      </c>
      <c r="C112" s="152" t="s">
        <v>84</v>
      </c>
      <c r="D112" s="152" t="s">
        <v>428</v>
      </c>
      <c r="E112" s="152" t="s">
        <v>461</v>
      </c>
      <c r="F112" s="152" t="s">
        <v>572</v>
      </c>
      <c r="G112" s="152" t="s">
        <v>923</v>
      </c>
      <c r="I112" s="126" t="s">
        <v>438</v>
      </c>
      <c r="J112" s="126" t="s">
        <v>461</v>
      </c>
    </row>
    <row r="113" spans="1:10" x14ac:dyDescent="0.2">
      <c r="A113" s="286" t="s">
        <v>746</v>
      </c>
      <c r="B113" s="286" t="s">
        <v>924</v>
      </c>
      <c r="C113" s="152" t="s">
        <v>84</v>
      </c>
      <c r="D113" s="152" t="s">
        <v>428</v>
      </c>
      <c r="E113" s="152" t="s">
        <v>461</v>
      </c>
      <c r="F113" s="152" t="s">
        <v>573</v>
      </c>
      <c r="G113" s="152" t="s">
        <v>924</v>
      </c>
      <c r="I113" s="126" t="s">
        <v>438</v>
      </c>
      <c r="J113" s="126" t="s">
        <v>461</v>
      </c>
    </row>
    <row r="114" spans="1:10" x14ac:dyDescent="0.2">
      <c r="A114" s="286" t="s">
        <v>747</v>
      </c>
      <c r="B114" s="286" t="s">
        <v>925</v>
      </c>
      <c r="C114" s="152" t="s">
        <v>84</v>
      </c>
      <c r="D114" s="152" t="s">
        <v>428</v>
      </c>
      <c r="E114" s="152" t="s">
        <v>461</v>
      </c>
      <c r="F114" s="152" t="s">
        <v>574</v>
      </c>
      <c r="G114" s="152" t="s">
        <v>925</v>
      </c>
      <c r="I114" s="126" t="s">
        <v>438</v>
      </c>
      <c r="J114" s="126" t="s">
        <v>461</v>
      </c>
    </row>
    <row r="115" spans="1:10" x14ac:dyDescent="0.2">
      <c r="A115" s="286" t="s">
        <v>748</v>
      </c>
      <c r="B115" s="286" t="s">
        <v>926</v>
      </c>
      <c r="C115" s="152" t="s">
        <v>84</v>
      </c>
      <c r="D115" s="152" t="s">
        <v>428</v>
      </c>
      <c r="E115" s="152" t="s">
        <v>461</v>
      </c>
      <c r="F115" s="152" t="s">
        <v>575</v>
      </c>
      <c r="G115" s="152" t="s">
        <v>926</v>
      </c>
      <c r="I115" s="126" t="s">
        <v>438</v>
      </c>
      <c r="J115" s="126" t="s">
        <v>461</v>
      </c>
    </row>
    <row r="116" spans="1:10" x14ac:dyDescent="0.2">
      <c r="A116" s="286" t="s">
        <v>749</v>
      </c>
      <c r="B116" s="286" t="s">
        <v>927</v>
      </c>
      <c r="C116" s="152" t="s">
        <v>84</v>
      </c>
      <c r="D116" s="152" t="s">
        <v>428</v>
      </c>
      <c r="E116" s="152" t="s">
        <v>461</v>
      </c>
      <c r="F116" s="152" t="s">
        <v>576</v>
      </c>
      <c r="G116" s="152" t="s">
        <v>927</v>
      </c>
      <c r="I116" s="126" t="s">
        <v>438</v>
      </c>
      <c r="J116" s="126" t="s">
        <v>461</v>
      </c>
    </row>
    <row r="117" spans="1:10" x14ac:dyDescent="0.2">
      <c r="A117" s="286" t="s">
        <v>750</v>
      </c>
      <c r="B117" s="286" t="s">
        <v>928</v>
      </c>
      <c r="C117" s="152" t="s">
        <v>84</v>
      </c>
      <c r="D117" s="152" t="s">
        <v>428</v>
      </c>
      <c r="E117" s="152" t="s">
        <v>461</v>
      </c>
      <c r="F117" s="152" t="s">
        <v>577</v>
      </c>
      <c r="G117" s="152" t="s">
        <v>928</v>
      </c>
      <c r="I117" s="126" t="s">
        <v>438</v>
      </c>
      <c r="J117" s="126" t="s">
        <v>461</v>
      </c>
    </row>
    <row r="118" spans="1:10" x14ac:dyDescent="0.2">
      <c r="A118" s="286" t="s">
        <v>751</v>
      </c>
      <c r="B118" s="286" t="s">
        <v>929</v>
      </c>
      <c r="C118" s="152" t="s">
        <v>84</v>
      </c>
      <c r="D118" s="152" t="s">
        <v>428</v>
      </c>
      <c r="E118" s="152" t="s">
        <v>461</v>
      </c>
      <c r="F118" s="152" t="s">
        <v>578</v>
      </c>
      <c r="G118" s="152" t="s">
        <v>929</v>
      </c>
      <c r="I118" s="126" t="s">
        <v>438</v>
      </c>
      <c r="J118" s="126" t="s">
        <v>461</v>
      </c>
    </row>
    <row r="119" spans="1:10" x14ac:dyDescent="0.2">
      <c r="A119" s="286" t="s">
        <v>752</v>
      </c>
      <c r="B119" s="286" t="s">
        <v>930</v>
      </c>
      <c r="C119" s="152" t="s">
        <v>84</v>
      </c>
      <c r="D119" s="152" t="s">
        <v>428</v>
      </c>
      <c r="E119" s="152" t="s">
        <v>461</v>
      </c>
      <c r="F119" s="152" t="s">
        <v>579</v>
      </c>
      <c r="G119" s="152" t="s">
        <v>930</v>
      </c>
      <c r="I119" s="126" t="s">
        <v>438</v>
      </c>
      <c r="J119" s="126" t="s">
        <v>461</v>
      </c>
    </row>
    <row r="120" spans="1:10" x14ac:dyDescent="0.2">
      <c r="A120" s="286" t="s">
        <v>753</v>
      </c>
      <c r="B120" s="286" t="s">
        <v>931</v>
      </c>
      <c r="C120" s="152" t="s">
        <v>84</v>
      </c>
      <c r="D120" s="152" t="s">
        <v>434</v>
      </c>
      <c r="E120" s="152" t="s">
        <v>463</v>
      </c>
      <c r="F120" s="152" t="s">
        <v>580</v>
      </c>
      <c r="G120" s="152" t="s">
        <v>931</v>
      </c>
      <c r="I120" s="126" t="s">
        <v>443</v>
      </c>
      <c r="J120" s="126" t="s">
        <v>463</v>
      </c>
    </row>
    <row r="121" spans="1:10" x14ac:dyDescent="0.2">
      <c r="A121" s="286" t="s">
        <v>754</v>
      </c>
      <c r="B121" s="286" t="s">
        <v>932</v>
      </c>
      <c r="C121" s="152" t="s">
        <v>84</v>
      </c>
      <c r="D121" s="152" t="s">
        <v>430</v>
      </c>
      <c r="E121" s="152" t="s">
        <v>468</v>
      </c>
      <c r="F121" s="152" t="s">
        <v>581</v>
      </c>
      <c r="G121" s="152" t="s">
        <v>1005</v>
      </c>
      <c r="I121" s="126" t="s">
        <v>439</v>
      </c>
      <c r="J121" s="126" t="s">
        <v>464</v>
      </c>
    </row>
    <row r="122" spans="1:10" x14ac:dyDescent="0.2">
      <c r="A122" s="286" t="s">
        <v>755</v>
      </c>
      <c r="B122" s="286" t="s">
        <v>933</v>
      </c>
      <c r="C122" s="152" t="s">
        <v>84</v>
      </c>
      <c r="D122" s="152" t="s">
        <v>429</v>
      </c>
      <c r="E122" s="152" t="s">
        <v>467</v>
      </c>
      <c r="F122" s="152" t="s">
        <v>582</v>
      </c>
      <c r="G122" s="152" t="s">
        <v>938</v>
      </c>
      <c r="I122" s="126" t="s">
        <v>440</v>
      </c>
      <c r="J122" s="126" t="s">
        <v>462</v>
      </c>
    </row>
    <row r="123" spans="1:10" x14ac:dyDescent="0.2">
      <c r="A123" s="286" t="s">
        <v>756</v>
      </c>
      <c r="B123" s="286" t="s">
        <v>934</v>
      </c>
      <c r="C123" s="152" t="s">
        <v>84</v>
      </c>
      <c r="D123" s="152" t="s">
        <v>429</v>
      </c>
      <c r="E123" s="152" t="s">
        <v>467</v>
      </c>
      <c r="F123" s="152" t="s">
        <v>583</v>
      </c>
      <c r="G123" s="152" t="s">
        <v>939</v>
      </c>
      <c r="I123" s="126" t="s">
        <v>440</v>
      </c>
      <c r="J123" s="126" t="s">
        <v>462</v>
      </c>
    </row>
    <row r="124" spans="1:10" x14ac:dyDescent="0.2">
      <c r="A124" s="286" t="s">
        <v>757</v>
      </c>
      <c r="B124" s="286" t="s">
        <v>935</v>
      </c>
      <c r="C124" s="152" t="s">
        <v>84</v>
      </c>
      <c r="D124" s="152" t="s">
        <v>430</v>
      </c>
      <c r="E124" s="152" t="s">
        <v>468</v>
      </c>
      <c r="F124" s="152" t="s">
        <v>584</v>
      </c>
      <c r="G124" s="152" t="s">
        <v>940</v>
      </c>
      <c r="I124" s="126" t="s">
        <v>437</v>
      </c>
      <c r="J124" s="126" t="s">
        <v>460</v>
      </c>
    </row>
    <row r="125" spans="1:10" x14ac:dyDescent="0.2">
      <c r="A125" s="286" t="s">
        <v>758</v>
      </c>
      <c r="B125" s="286" t="s">
        <v>936</v>
      </c>
      <c r="C125" s="152" t="s">
        <v>84</v>
      </c>
      <c r="D125" s="152" t="s">
        <v>430</v>
      </c>
      <c r="E125" s="152" t="s">
        <v>468</v>
      </c>
      <c r="F125" s="152" t="s">
        <v>585</v>
      </c>
      <c r="G125" s="152" t="s">
        <v>941</v>
      </c>
      <c r="I125" s="126" t="s">
        <v>437</v>
      </c>
      <c r="J125" s="126" t="s">
        <v>460</v>
      </c>
    </row>
    <row r="126" spans="1:10" x14ac:dyDescent="0.2">
      <c r="A126" s="286" t="s">
        <v>759</v>
      </c>
      <c r="B126" s="286" t="s">
        <v>937</v>
      </c>
      <c r="C126" s="152" t="s">
        <v>84</v>
      </c>
      <c r="D126" s="152" t="s">
        <v>429</v>
      </c>
      <c r="E126" s="152" t="s">
        <v>467</v>
      </c>
      <c r="F126" s="152" t="s">
        <v>586</v>
      </c>
      <c r="G126" s="152" t="s">
        <v>942</v>
      </c>
      <c r="I126" s="126" t="s">
        <v>437</v>
      </c>
      <c r="J126" s="126" t="s">
        <v>460</v>
      </c>
    </row>
    <row r="127" spans="1:10" x14ac:dyDescent="0.2">
      <c r="A127" s="286" t="s">
        <v>760</v>
      </c>
      <c r="B127" s="286" t="s">
        <v>938</v>
      </c>
      <c r="C127" s="152" t="s">
        <v>84</v>
      </c>
      <c r="D127" s="152" t="s">
        <v>431</v>
      </c>
      <c r="E127" s="152" t="s">
        <v>462</v>
      </c>
      <c r="F127" s="152" t="s">
        <v>587</v>
      </c>
      <c r="G127" s="152" t="s">
        <v>943</v>
      </c>
      <c r="I127" s="126" t="s">
        <v>443</v>
      </c>
      <c r="J127" s="126" t="s">
        <v>463</v>
      </c>
    </row>
    <row r="128" spans="1:10" x14ac:dyDescent="0.2">
      <c r="A128" s="286" t="s">
        <v>761</v>
      </c>
      <c r="B128" s="286" t="s">
        <v>939</v>
      </c>
      <c r="C128" s="152" t="s">
        <v>84</v>
      </c>
      <c r="D128" s="152" t="s">
        <v>431</v>
      </c>
      <c r="E128" s="152" t="s">
        <v>462</v>
      </c>
      <c r="F128" s="152" t="s">
        <v>588</v>
      </c>
      <c r="G128" s="152" t="s">
        <v>944</v>
      </c>
      <c r="I128" s="126" t="s">
        <v>443</v>
      </c>
      <c r="J128" s="126" t="s">
        <v>463</v>
      </c>
    </row>
    <row r="129" spans="1:10" x14ac:dyDescent="0.2">
      <c r="A129" s="286" t="s">
        <v>762</v>
      </c>
      <c r="B129" s="286" t="s">
        <v>940</v>
      </c>
      <c r="C129" s="152" t="s">
        <v>84</v>
      </c>
      <c r="D129" s="152" t="s">
        <v>427</v>
      </c>
      <c r="E129" s="152" t="s">
        <v>460</v>
      </c>
      <c r="F129" s="152" t="s">
        <v>589</v>
      </c>
      <c r="G129" s="152" t="s">
        <v>945</v>
      </c>
      <c r="I129" s="126" t="s">
        <v>443</v>
      </c>
      <c r="J129" s="126" t="s">
        <v>463</v>
      </c>
    </row>
    <row r="130" spans="1:10" x14ac:dyDescent="0.2">
      <c r="A130" s="286" t="s">
        <v>763</v>
      </c>
      <c r="B130" s="286" t="s">
        <v>941</v>
      </c>
      <c r="C130" s="152" t="s">
        <v>84</v>
      </c>
      <c r="D130" s="152" t="s">
        <v>427</v>
      </c>
      <c r="E130" s="152" t="s">
        <v>460</v>
      </c>
      <c r="F130" s="152" t="s">
        <v>590</v>
      </c>
      <c r="G130" s="152" t="s">
        <v>946</v>
      </c>
      <c r="I130" s="126" t="s">
        <v>438</v>
      </c>
      <c r="J130" s="126" t="s">
        <v>461</v>
      </c>
    </row>
    <row r="131" spans="1:10" x14ac:dyDescent="0.2">
      <c r="A131" s="286" t="s">
        <v>764</v>
      </c>
      <c r="B131" s="286" t="s">
        <v>942</v>
      </c>
      <c r="C131" s="152" t="s">
        <v>84</v>
      </c>
      <c r="D131" s="152" t="s">
        <v>427</v>
      </c>
      <c r="E131" s="152" t="s">
        <v>460</v>
      </c>
      <c r="F131" s="152" t="s">
        <v>591</v>
      </c>
      <c r="G131" s="152" t="s">
        <v>947</v>
      </c>
      <c r="I131" s="126" t="s">
        <v>438</v>
      </c>
      <c r="J131" s="126" t="s">
        <v>461</v>
      </c>
    </row>
    <row r="132" spans="1:10" x14ac:dyDescent="0.2">
      <c r="A132" s="286" t="s">
        <v>765</v>
      </c>
      <c r="B132" s="286" t="s">
        <v>943</v>
      </c>
      <c r="C132" s="152" t="s">
        <v>84</v>
      </c>
      <c r="D132" s="152" t="s">
        <v>434</v>
      </c>
      <c r="E132" s="152" t="s">
        <v>463</v>
      </c>
      <c r="F132" s="152" t="s">
        <v>592</v>
      </c>
      <c r="G132" s="152" t="s">
        <v>948</v>
      </c>
      <c r="I132" s="126" t="s">
        <v>438</v>
      </c>
      <c r="J132" s="126" t="s">
        <v>461</v>
      </c>
    </row>
    <row r="133" spans="1:10" x14ac:dyDescent="0.2">
      <c r="A133" s="286" t="s">
        <v>766</v>
      </c>
      <c r="B133" s="286" t="s">
        <v>944</v>
      </c>
      <c r="C133" s="152" t="s">
        <v>84</v>
      </c>
      <c r="D133" s="152" t="s">
        <v>434</v>
      </c>
      <c r="E133" s="152" t="s">
        <v>463</v>
      </c>
      <c r="F133" s="152" t="s">
        <v>593</v>
      </c>
      <c r="G133" s="152" t="s">
        <v>949</v>
      </c>
      <c r="I133" s="126" t="s">
        <v>438</v>
      </c>
      <c r="J133" s="126" t="s">
        <v>461</v>
      </c>
    </row>
    <row r="134" spans="1:10" x14ac:dyDescent="0.2">
      <c r="A134" s="286" t="s">
        <v>767</v>
      </c>
      <c r="B134" s="286" t="s">
        <v>945</v>
      </c>
      <c r="C134" s="152" t="s">
        <v>84</v>
      </c>
      <c r="D134" s="152" t="s">
        <v>434</v>
      </c>
      <c r="E134" s="152" t="s">
        <v>463</v>
      </c>
      <c r="F134" s="152" t="s">
        <v>594</v>
      </c>
      <c r="G134" s="152" t="s">
        <v>950</v>
      </c>
      <c r="I134" s="126" t="s">
        <v>438</v>
      </c>
      <c r="J134" s="126" t="s">
        <v>461</v>
      </c>
    </row>
    <row r="135" spans="1:10" x14ac:dyDescent="0.2">
      <c r="A135" s="286" t="s">
        <v>768</v>
      </c>
      <c r="B135" s="286" t="s">
        <v>946</v>
      </c>
      <c r="C135" s="152" t="s">
        <v>84</v>
      </c>
      <c r="D135" s="152" t="s">
        <v>428</v>
      </c>
      <c r="E135" s="152" t="s">
        <v>461</v>
      </c>
      <c r="F135" s="152" t="s">
        <v>595</v>
      </c>
      <c r="G135" s="152" t="s">
        <v>951</v>
      </c>
      <c r="I135" s="126" t="s">
        <v>438</v>
      </c>
      <c r="J135" s="126" t="s">
        <v>461</v>
      </c>
    </row>
    <row r="136" spans="1:10" x14ac:dyDescent="0.2">
      <c r="A136" s="286" t="s">
        <v>769</v>
      </c>
      <c r="B136" s="286" t="s">
        <v>947</v>
      </c>
      <c r="C136" s="152" t="s">
        <v>84</v>
      </c>
      <c r="D136" s="152" t="s">
        <v>428</v>
      </c>
      <c r="E136" s="152" t="s">
        <v>461</v>
      </c>
      <c r="F136" s="152" t="s">
        <v>596</v>
      </c>
      <c r="G136" s="152" t="s">
        <v>952</v>
      </c>
      <c r="I136" s="126" t="s">
        <v>441</v>
      </c>
      <c r="J136" s="126" t="s">
        <v>168</v>
      </c>
    </row>
    <row r="137" spans="1:10" x14ac:dyDescent="0.2">
      <c r="A137" s="286" t="s">
        <v>770</v>
      </c>
      <c r="B137" s="286" t="s">
        <v>948</v>
      </c>
      <c r="C137" s="152" t="s">
        <v>84</v>
      </c>
      <c r="D137" s="152" t="s">
        <v>428</v>
      </c>
      <c r="E137" s="152" t="s">
        <v>461</v>
      </c>
      <c r="F137" s="152" t="s">
        <v>597</v>
      </c>
      <c r="G137" s="152" t="s">
        <v>953</v>
      </c>
      <c r="I137" s="126" t="s">
        <v>441</v>
      </c>
      <c r="J137" s="126" t="s">
        <v>168</v>
      </c>
    </row>
    <row r="138" spans="1:10" x14ac:dyDescent="0.2">
      <c r="A138" s="286" t="s">
        <v>771</v>
      </c>
      <c r="B138" s="286" t="s">
        <v>949</v>
      </c>
      <c r="C138" s="152" t="s">
        <v>84</v>
      </c>
      <c r="D138" s="152" t="s">
        <v>428</v>
      </c>
      <c r="E138" s="152" t="s">
        <v>461</v>
      </c>
      <c r="F138" s="152" t="s">
        <v>598</v>
      </c>
      <c r="G138" s="152" t="s">
        <v>954</v>
      </c>
      <c r="I138" s="126" t="s">
        <v>441</v>
      </c>
      <c r="J138" s="126" t="s">
        <v>168</v>
      </c>
    </row>
    <row r="139" spans="1:10" x14ac:dyDescent="0.2">
      <c r="A139" s="286" t="s">
        <v>772</v>
      </c>
      <c r="B139" s="286" t="s">
        <v>950</v>
      </c>
      <c r="C139" s="152" t="s">
        <v>84</v>
      </c>
      <c r="D139" s="152" t="s">
        <v>428</v>
      </c>
      <c r="E139" s="152" t="s">
        <v>461</v>
      </c>
      <c r="F139" s="152" t="s">
        <v>599</v>
      </c>
      <c r="G139" s="152" t="s">
        <v>955</v>
      </c>
      <c r="I139" s="126" t="s">
        <v>442</v>
      </c>
      <c r="J139" s="126" t="s">
        <v>450</v>
      </c>
    </row>
    <row r="140" spans="1:10" x14ac:dyDescent="0.2">
      <c r="A140" s="286" t="s">
        <v>773</v>
      </c>
      <c r="B140" s="286" t="s">
        <v>951</v>
      </c>
      <c r="C140" s="152" t="s">
        <v>84</v>
      </c>
      <c r="D140" s="152" t="s">
        <v>428</v>
      </c>
      <c r="E140" s="152" t="s">
        <v>461</v>
      </c>
      <c r="F140" s="152" t="s">
        <v>600</v>
      </c>
      <c r="G140" s="152" t="s">
        <v>956</v>
      </c>
      <c r="I140" s="126" t="s">
        <v>442</v>
      </c>
      <c r="J140" s="126" t="s">
        <v>450</v>
      </c>
    </row>
    <row r="141" spans="1:10" x14ac:dyDescent="0.2">
      <c r="A141" s="286" t="s">
        <v>774</v>
      </c>
      <c r="B141" s="286" t="s">
        <v>952</v>
      </c>
      <c r="C141" s="152" t="s">
        <v>84</v>
      </c>
      <c r="D141" s="152" t="s">
        <v>432</v>
      </c>
      <c r="E141" s="152" t="s">
        <v>168</v>
      </c>
      <c r="F141" s="152" t="s">
        <v>601</v>
      </c>
      <c r="G141" s="152" t="s">
        <v>957</v>
      </c>
      <c r="I141" s="126" t="s">
        <v>442</v>
      </c>
      <c r="J141" s="126" t="s">
        <v>450</v>
      </c>
    </row>
    <row r="142" spans="1:10" x14ac:dyDescent="0.2">
      <c r="A142" s="286" t="s">
        <v>775</v>
      </c>
      <c r="B142" s="286" t="s">
        <v>953</v>
      </c>
      <c r="C142" s="152" t="s">
        <v>84</v>
      </c>
      <c r="D142" s="152" t="s">
        <v>432</v>
      </c>
      <c r="E142" s="152" t="s">
        <v>168</v>
      </c>
      <c r="F142" s="152" t="s">
        <v>602</v>
      </c>
      <c r="G142" s="152" t="s">
        <v>958</v>
      </c>
      <c r="I142" s="126" t="s">
        <v>442</v>
      </c>
      <c r="J142" s="126" t="s">
        <v>450</v>
      </c>
    </row>
    <row r="143" spans="1:10" x14ac:dyDescent="0.2">
      <c r="A143" s="286" t="s">
        <v>776</v>
      </c>
      <c r="B143" s="286" t="s">
        <v>954</v>
      </c>
      <c r="C143" s="152" t="s">
        <v>84</v>
      </c>
      <c r="D143" s="152" t="s">
        <v>432</v>
      </c>
      <c r="E143" s="152" t="s">
        <v>168</v>
      </c>
      <c r="F143" s="152" t="s">
        <v>603</v>
      </c>
      <c r="G143" s="152" t="s">
        <v>959</v>
      </c>
      <c r="I143" s="126" t="s">
        <v>442</v>
      </c>
      <c r="J143" s="126" t="s">
        <v>450</v>
      </c>
    </row>
    <row r="144" spans="1:10" x14ac:dyDescent="0.2">
      <c r="A144" s="286" t="s">
        <v>777</v>
      </c>
      <c r="B144" s="286" t="s">
        <v>955</v>
      </c>
      <c r="C144" s="152" t="s">
        <v>84</v>
      </c>
      <c r="D144" s="152" t="s">
        <v>433</v>
      </c>
      <c r="E144" s="152" t="s">
        <v>450</v>
      </c>
      <c r="F144" s="152" t="s">
        <v>604</v>
      </c>
      <c r="G144" s="152" t="s">
        <v>960</v>
      </c>
      <c r="I144" s="126" t="s">
        <v>442</v>
      </c>
      <c r="J144" s="126" t="s">
        <v>450</v>
      </c>
    </row>
    <row r="145" spans="1:10" x14ac:dyDescent="0.2">
      <c r="A145" s="286" t="s">
        <v>778</v>
      </c>
      <c r="B145" s="286" t="s">
        <v>956</v>
      </c>
      <c r="C145" s="152" t="s">
        <v>84</v>
      </c>
      <c r="D145" s="152" t="s">
        <v>433</v>
      </c>
      <c r="E145" s="152" t="s">
        <v>450</v>
      </c>
      <c r="F145" s="152" t="s">
        <v>605</v>
      </c>
      <c r="G145" s="152" t="s">
        <v>961</v>
      </c>
      <c r="I145" s="126" t="s">
        <v>442</v>
      </c>
      <c r="J145" s="126" t="s">
        <v>450</v>
      </c>
    </row>
    <row r="146" spans="1:10" x14ac:dyDescent="0.2">
      <c r="A146" s="286" t="s">
        <v>779</v>
      </c>
      <c r="B146" s="286" t="s">
        <v>957</v>
      </c>
      <c r="C146" s="152" t="s">
        <v>84</v>
      </c>
      <c r="D146" s="152" t="s">
        <v>433</v>
      </c>
      <c r="E146" s="152" t="s">
        <v>450</v>
      </c>
      <c r="F146" s="152" t="s">
        <v>606</v>
      </c>
      <c r="G146" s="152" t="s">
        <v>962</v>
      </c>
      <c r="I146" s="126" t="s">
        <v>442</v>
      </c>
      <c r="J146" s="126" t="s">
        <v>450</v>
      </c>
    </row>
    <row r="147" spans="1:10" x14ac:dyDescent="0.2">
      <c r="A147" s="286" t="s">
        <v>780</v>
      </c>
      <c r="B147" s="286" t="s">
        <v>958</v>
      </c>
      <c r="C147" s="152" t="s">
        <v>84</v>
      </c>
      <c r="D147" s="152" t="s">
        <v>433</v>
      </c>
      <c r="E147" s="152" t="s">
        <v>450</v>
      </c>
      <c r="F147" s="152" t="s">
        <v>607</v>
      </c>
      <c r="G147" s="152" t="s">
        <v>963</v>
      </c>
      <c r="I147" s="126" t="s">
        <v>442</v>
      </c>
      <c r="J147" s="126" t="s">
        <v>450</v>
      </c>
    </row>
    <row r="148" spans="1:10" x14ac:dyDescent="0.2">
      <c r="A148" s="286" t="s">
        <v>781</v>
      </c>
      <c r="B148" s="286" t="s">
        <v>959</v>
      </c>
      <c r="C148" s="152" t="s">
        <v>84</v>
      </c>
      <c r="D148" s="152" t="s">
        <v>433</v>
      </c>
      <c r="E148" s="152" t="s">
        <v>450</v>
      </c>
      <c r="F148" s="152" t="s">
        <v>608</v>
      </c>
      <c r="G148" s="152" t="s">
        <v>964</v>
      </c>
      <c r="I148" s="126" t="s">
        <v>443</v>
      </c>
      <c r="J148" s="126" t="s">
        <v>463</v>
      </c>
    </row>
    <row r="149" spans="1:10" x14ac:dyDescent="0.2">
      <c r="A149" s="286" t="s">
        <v>782</v>
      </c>
      <c r="B149" s="286" t="s">
        <v>960</v>
      </c>
      <c r="C149" s="152" t="s">
        <v>84</v>
      </c>
      <c r="D149" s="152" t="s">
        <v>433</v>
      </c>
      <c r="E149" s="152" t="s">
        <v>450</v>
      </c>
      <c r="F149" s="152" t="s">
        <v>609</v>
      </c>
      <c r="G149" s="152" t="s">
        <v>965</v>
      </c>
      <c r="I149" s="126" t="s">
        <v>443</v>
      </c>
      <c r="J149" s="126" t="s">
        <v>463</v>
      </c>
    </row>
    <row r="150" spans="1:10" x14ac:dyDescent="0.2">
      <c r="A150" s="286" t="s">
        <v>783</v>
      </c>
      <c r="B150" s="286" t="s">
        <v>961</v>
      </c>
      <c r="C150" s="152" t="s">
        <v>84</v>
      </c>
      <c r="D150" s="152" t="s">
        <v>433</v>
      </c>
      <c r="E150" s="152" t="s">
        <v>450</v>
      </c>
      <c r="F150" s="152" t="s">
        <v>610</v>
      </c>
      <c r="G150" s="152" t="s">
        <v>966</v>
      </c>
      <c r="I150" s="126" t="s">
        <v>443</v>
      </c>
      <c r="J150" s="126" t="s">
        <v>463</v>
      </c>
    </row>
    <row r="151" spans="1:10" x14ac:dyDescent="0.2">
      <c r="A151" s="286" t="s">
        <v>784</v>
      </c>
      <c r="B151" s="286" t="s">
        <v>962</v>
      </c>
      <c r="C151" s="152" t="s">
        <v>84</v>
      </c>
      <c r="D151" s="152" t="s">
        <v>433</v>
      </c>
      <c r="E151" s="152" t="s">
        <v>450</v>
      </c>
      <c r="F151" s="152" t="s">
        <v>611</v>
      </c>
      <c r="G151" s="152" t="s">
        <v>967</v>
      </c>
      <c r="I151" s="126" t="s">
        <v>443</v>
      </c>
      <c r="J151" s="126" t="s">
        <v>463</v>
      </c>
    </row>
    <row r="152" spans="1:10" x14ac:dyDescent="0.2">
      <c r="A152" s="286" t="s">
        <v>785</v>
      </c>
      <c r="B152" s="286" t="s">
        <v>963</v>
      </c>
      <c r="C152" s="152" t="s">
        <v>84</v>
      </c>
      <c r="D152" s="152" t="s">
        <v>433</v>
      </c>
      <c r="E152" s="152" t="s">
        <v>450</v>
      </c>
      <c r="F152" s="152" t="s">
        <v>612</v>
      </c>
      <c r="G152" s="152" t="s">
        <v>968</v>
      </c>
      <c r="I152" s="126" t="s">
        <v>443</v>
      </c>
      <c r="J152" s="126" t="s">
        <v>463</v>
      </c>
    </row>
    <row r="153" spans="1:10" x14ac:dyDescent="0.2">
      <c r="A153" s="286" t="s">
        <v>786</v>
      </c>
      <c r="B153" s="286" t="s">
        <v>964</v>
      </c>
      <c r="C153" s="152" t="s">
        <v>84</v>
      </c>
      <c r="D153" s="152" t="s">
        <v>434</v>
      </c>
      <c r="E153" s="152" t="s">
        <v>463</v>
      </c>
      <c r="F153" s="152" t="s">
        <v>613</v>
      </c>
      <c r="G153" s="152" t="s">
        <v>969</v>
      </c>
      <c r="I153" s="126" t="s">
        <v>443</v>
      </c>
      <c r="J153" s="126" t="s">
        <v>463</v>
      </c>
    </row>
    <row r="154" spans="1:10" x14ac:dyDescent="0.2">
      <c r="A154" s="286" t="s">
        <v>787</v>
      </c>
      <c r="B154" s="286" t="s">
        <v>965</v>
      </c>
      <c r="C154" s="152" t="s">
        <v>84</v>
      </c>
      <c r="D154" s="152" t="s">
        <v>434</v>
      </c>
      <c r="E154" s="152" t="s">
        <v>463</v>
      </c>
      <c r="F154" s="152" t="s">
        <v>614</v>
      </c>
      <c r="G154" s="152" t="s">
        <v>970</v>
      </c>
      <c r="I154" s="126" t="s">
        <v>443</v>
      </c>
      <c r="J154" s="126" t="s">
        <v>463</v>
      </c>
    </row>
    <row r="155" spans="1:10" x14ac:dyDescent="0.2">
      <c r="A155" s="286" t="s">
        <v>788</v>
      </c>
      <c r="B155" s="286" t="s">
        <v>966</v>
      </c>
      <c r="C155" s="152" t="s">
        <v>84</v>
      </c>
      <c r="D155" s="152" t="s">
        <v>434</v>
      </c>
      <c r="E155" s="152" t="s">
        <v>463</v>
      </c>
      <c r="F155" s="152" t="s">
        <v>615</v>
      </c>
      <c r="G155" s="152" t="s">
        <v>971</v>
      </c>
      <c r="I155" s="126" t="s">
        <v>443</v>
      </c>
      <c r="J155" s="126" t="s">
        <v>463</v>
      </c>
    </row>
    <row r="156" spans="1:10" x14ac:dyDescent="0.2">
      <c r="A156" s="286" t="s">
        <v>789</v>
      </c>
      <c r="B156" s="286" t="s">
        <v>967</v>
      </c>
      <c r="C156" s="152" t="s">
        <v>84</v>
      </c>
      <c r="D156" s="152" t="s">
        <v>434</v>
      </c>
      <c r="E156" s="152" t="s">
        <v>463</v>
      </c>
      <c r="F156" s="152" t="s">
        <v>616</v>
      </c>
      <c r="G156" s="152" t="s">
        <v>972</v>
      </c>
      <c r="I156" s="126" t="s">
        <v>443</v>
      </c>
      <c r="J156" s="126" t="s">
        <v>463</v>
      </c>
    </row>
    <row r="157" spans="1:10" x14ac:dyDescent="0.2">
      <c r="A157" s="286" t="s">
        <v>790</v>
      </c>
      <c r="B157" s="286" t="s">
        <v>968</v>
      </c>
      <c r="C157" s="152" t="s">
        <v>84</v>
      </c>
      <c r="D157" s="152" t="s">
        <v>434</v>
      </c>
      <c r="E157" s="152" t="s">
        <v>463</v>
      </c>
      <c r="F157" s="152" t="s">
        <v>617</v>
      </c>
      <c r="G157" s="152" t="s">
        <v>973</v>
      </c>
      <c r="I157" s="126" t="s">
        <v>443</v>
      </c>
      <c r="J157" s="126" t="s">
        <v>463</v>
      </c>
    </row>
    <row r="158" spans="1:10" x14ac:dyDescent="0.2">
      <c r="A158" s="286" t="s">
        <v>791</v>
      </c>
      <c r="B158" s="286" t="s">
        <v>969</v>
      </c>
      <c r="C158" s="152" t="s">
        <v>84</v>
      </c>
      <c r="D158" s="152" t="s">
        <v>434</v>
      </c>
      <c r="E158" s="152" t="s">
        <v>463</v>
      </c>
      <c r="F158" s="152" t="s">
        <v>618</v>
      </c>
      <c r="G158" s="152" t="s">
        <v>974</v>
      </c>
      <c r="I158" s="126" t="s">
        <v>443</v>
      </c>
      <c r="J158" s="126" t="s">
        <v>463</v>
      </c>
    </row>
    <row r="159" spans="1:10" x14ac:dyDescent="0.2">
      <c r="A159" s="286" t="s">
        <v>792</v>
      </c>
      <c r="B159" s="286" t="s">
        <v>970</v>
      </c>
      <c r="C159" s="152" t="s">
        <v>84</v>
      </c>
      <c r="D159" s="152" t="s">
        <v>434</v>
      </c>
      <c r="E159" s="152" t="s">
        <v>463</v>
      </c>
      <c r="F159" s="152" t="s">
        <v>619</v>
      </c>
      <c r="G159" s="152" t="s">
        <v>975</v>
      </c>
      <c r="I159" s="126" t="s">
        <v>443</v>
      </c>
      <c r="J159" s="126" t="s">
        <v>463</v>
      </c>
    </row>
    <row r="160" spans="1:10" x14ac:dyDescent="0.2">
      <c r="A160" s="286" t="s">
        <v>793</v>
      </c>
      <c r="B160" s="286" t="s">
        <v>971</v>
      </c>
      <c r="C160" s="152" t="s">
        <v>84</v>
      </c>
      <c r="D160" s="152" t="s">
        <v>434</v>
      </c>
      <c r="E160" s="152" t="s">
        <v>463</v>
      </c>
      <c r="F160" s="152" t="s">
        <v>620</v>
      </c>
      <c r="G160" s="152" t="s">
        <v>976</v>
      </c>
      <c r="I160" s="126" t="s">
        <v>443</v>
      </c>
      <c r="J160" s="126" t="s">
        <v>463</v>
      </c>
    </row>
    <row r="161" spans="1:10" x14ac:dyDescent="0.2">
      <c r="A161" s="286" t="s">
        <v>794</v>
      </c>
      <c r="B161" s="286" t="s">
        <v>972</v>
      </c>
      <c r="C161" s="152" t="s">
        <v>84</v>
      </c>
      <c r="D161" s="152" t="s">
        <v>434</v>
      </c>
      <c r="E161" s="152" t="s">
        <v>463</v>
      </c>
      <c r="F161" s="152" t="s">
        <v>621</v>
      </c>
      <c r="G161" s="152" t="s">
        <v>977</v>
      </c>
      <c r="I161" s="126" t="s">
        <v>443</v>
      </c>
      <c r="J161" s="126" t="s">
        <v>463</v>
      </c>
    </row>
    <row r="162" spans="1:10" x14ac:dyDescent="0.2">
      <c r="A162" s="286" t="s">
        <v>795</v>
      </c>
      <c r="B162" s="286" t="s">
        <v>973</v>
      </c>
      <c r="C162" s="152" t="s">
        <v>84</v>
      </c>
      <c r="D162" s="152" t="s">
        <v>434</v>
      </c>
      <c r="E162" s="152" t="s">
        <v>463</v>
      </c>
      <c r="F162" s="152" t="s">
        <v>622</v>
      </c>
      <c r="G162" s="152" t="s">
        <v>978</v>
      </c>
      <c r="I162" s="126" t="s">
        <v>443</v>
      </c>
      <c r="J162" s="126" t="s">
        <v>463</v>
      </c>
    </row>
    <row r="163" spans="1:10" x14ac:dyDescent="0.2">
      <c r="A163" s="286" t="s">
        <v>796</v>
      </c>
      <c r="B163" s="286" t="s">
        <v>974</v>
      </c>
      <c r="C163" s="152" t="s">
        <v>84</v>
      </c>
      <c r="D163" s="152" t="s">
        <v>434</v>
      </c>
      <c r="E163" s="152" t="s">
        <v>463</v>
      </c>
      <c r="F163" s="152" t="s">
        <v>623</v>
      </c>
      <c r="G163" s="152" t="s">
        <v>979</v>
      </c>
      <c r="I163" s="126" t="s">
        <v>443</v>
      </c>
      <c r="J163" s="126" t="s">
        <v>463</v>
      </c>
    </row>
    <row r="164" spans="1:10" x14ac:dyDescent="0.2">
      <c r="A164" s="286" t="s">
        <v>797</v>
      </c>
      <c r="B164" s="286" t="s">
        <v>975</v>
      </c>
      <c r="C164" s="152" t="s">
        <v>84</v>
      </c>
      <c r="D164" s="152" t="s">
        <v>434</v>
      </c>
      <c r="E164" s="152" t="s">
        <v>463</v>
      </c>
      <c r="F164" s="152" t="s">
        <v>624</v>
      </c>
      <c r="G164" s="152" t="s">
        <v>980</v>
      </c>
      <c r="I164" s="126" t="s">
        <v>443</v>
      </c>
      <c r="J164" s="126" t="s">
        <v>463</v>
      </c>
    </row>
    <row r="165" spans="1:10" x14ac:dyDescent="0.2">
      <c r="A165" s="286" t="s">
        <v>798</v>
      </c>
      <c r="B165" s="286" t="s">
        <v>976</v>
      </c>
      <c r="C165" s="152" t="s">
        <v>84</v>
      </c>
      <c r="D165" s="152" t="s">
        <v>434</v>
      </c>
      <c r="E165" s="152" t="s">
        <v>463</v>
      </c>
      <c r="F165" s="152" t="s">
        <v>625</v>
      </c>
      <c r="G165" s="152" t="s">
        <v>981</v>
      </c>
      <c r="I165" s="126" t="s">
        <v>443</v>
      </c>
      <c r="J165" s="126" t="s">
        <v>463</v>
      </c>
    </row>
    <row r="166" spans="1:10" x14ac:dyDescent="0.2">
      <c r="A166" s="286" t="s">
        <v>799</v>
      </c>
      <c r="B166" s="286" t="s">
        <v>977</v>
      </c>
      <c r="C166" s="152" t="s">
        <v>84</v>
      </c>
      <c r="D166" s="152" t="s">
        <v>434</v>
      </c>
      <c r="E166" s="152" t="s">
        <v>463</v>
      </c>
      <c r="F166" s="152" t="s">
        <v>626</v>
      </c>
      <c r="G166" s="152" t="s">
        <v>982</v>
      </c>
      <c r="I166" s="126" t="s">
        <v>443</v>
      </c>
      <c r="J166" s="126" t="s">
        <v>463</v>
      </c>
    </row>
    <row r="167" spans="1:10" x14ac:dyDescent="0.2">
      <c r="A167" s="286" t="s">
        <v>800</v>
      </c>
      <c r="B167" s="286" t="s">
        <v>978</v>
      </c>
      <c r="C167" s="152" t="s">
        <v>84</v>
      </c>
      <c r="D167" s="152" t="s">
        <v>434</v>
      </c>
      <c r="E167" s="152" t="s">
        <v>463</v>
      </c>
      <c r="F167" s="152" t="s">
        <v>627</v>
      </c>
      <c r="G167" s="152" t="s">
        <v>983</v>
      </c>
      <c r="I167" s="126" t="s">
        <v>443</v>
      </c>
      <c r="J167" s="126" t="s">
        <v>463</v>
      </c>
    </row>
    <row r="168" spans="1:10" x14ac:dyDescent="0.2">
      <c r="A168" s="286" t="s">
        <v>801</v>
      </c>
      <c r="B168" s="286" t="s">
        <v>979</v>
      </c>
      <c r="C168" s="152" t="s">
        <v>84</v>
      </c>
      <c r="D168" s="152" t="s">
        <v>434</v>
      </c>
      <c r="E168" s="152" t="s">
        <v>463</v>
      </c>
      <c r="F168" s="152" t="s">
        <v>628</v>
      </c>
      <c r="G168" s="152" t="s">
        <v>984</v>
      </c>
      <c r="I168" s="126" t="s">
        <v>443</v>
      </c>
      <c r="J168" s="126" t="s">
        <v>463</v>
      </c>
    </row>
    <row r="169" spans="1:10" x14ac:dyDescent="0.2">
      <c r="A169" s="286" t="s">
        <v>802</v>
      </c>
      <c r="B169" s="286" t="s">
        <v>980</v>
      </c>
      <c r="C169" s="152" t="s">
        <v>84</v>
      </c>
      <c r="D169" s="152" t="s">
        <v>434</v>
      </c>
      <c r="E169" s="152" t="s">
        <v>463</v>
      </c>
      <c r="F169" s="152" t="s">
        <v>629</v>
      </c>
      <c r="G169" s="152" t="s">
        <v>985</v>
      </c>
      <c r="I169" s="126" t="s">
        <v>443</v>
      </c>
      <c r="J169" s="126" t="s">
        <v>463</v>
      </c>
    </row>
    <row r="170" spans="1:10" x14ac:dyDescent="0.2">
      <c r="A170" s="286" t="s">
        <v>803</v>
      </c>
      <c r="B170" s="286" t="s">
        <v>981</v>
      </c>
      <c r="C170" s="152" t="s">
        <v>84</v>
      </c>
      <c r="D170" s="152" t="s">
        <v>434</v>
      </c>
      <c r="E170" s="152" t="s">
        <v>463</v>
      </c>
      <c r="F170" s="152" t="s">
        <v>630</v>
      </c>
      <c r="G170" s="152" t="s">
        <v>986</v>
      </c>
      <c r="I170" s="126" t="s">
        <v>443</v>
      </c>
      <c r="J170" s="126" t="s">
        <v>463</v>
      </c>
    </row>
    <row r="171" spans="1:10" x14ac:dyDescent="0.2">
      <c r="A171" s="286" t="s">
        <v>804</v>
      </c>
      <c r="B171" s="286" t="s">
        <v>982</v>
      </c>
      <c r="C171" s="152" t="s">
        <v>84</v>
      </c>
      <c r="D171" s="152" t="s">
        <v>434</v>
      </c>
      <c r="E171" s="152" t="s">
        <v>463</v>
      </c>
      <c r="F171" s="152" t="s">
        <v>631</v>
      </c>
      <c r="G171" s="152" t="s">
        <v>987</v>
      </c>
      <c r="I171" s="126" t="s">
        <v>443</v>
      </c>
      <c r="J171" s="126" t="s">
        <v>463</v>
      </c>
    </row>
    <row r="172" spans="1:10" x14ac:dyDescent="0.2">
      <c r="A172" s="286" t="s">
        <v>805</v>
      </c>
      <c r="B172" s="286" t="s">
        <v>983</v>
      </c>
      <c r="C172" s="152" t="s">
        <v>84</v>
      </c>
      <c r="D172" s="152" t="s">
        <v>434</v>
      </c>
      <c r="E172" s="152" t="s">
        <v>463</v>
      </c>
      <c r="F172" s="152" t="s">
        <v>632</v>
      </c>
      <c r="G172" s="152" t="s">
        <v>988</v>
      </c>
      <c r="I172" s="126" t="s">
        <v>443</v>
      </c>
      <c r="J172" s="126" t="s">
        <v>463</v>
      </c>
    </row>
    <row r="173" spans="1:10" x14ac:dyDescent="0.2">
      <c r="A173" s="286" t="s">
        <v>806</v>
      </c>
      <c r="B173" s="286" t="s">
        <v>984</v>
      </c>
      <c r="C173" s="152" t="s">
        <v>84</v>
      </c>
      <c r="D173" s="152" t="s">
        <v>434</v>
      </c>
      <c r="E173" s="152" t="s">
        <v>463</v>
      </c>
      <c r="F173" s="152" t="s">
        <v>633</v>
      </c>
      <c r="G173" s="152" t="s">
        <v>989</v>
      </c>
      <c r="I173" s="126" t="s">
        <v>443</v>
      </c>
      <c r="J173" s="126" t="s">
        <v>463</v>
      </c>
    </row>
    <row r="174" spans="1:10" x14ac:dyDescent="0.2">
      <c r="A174" s="286" t="s">
        <v>807</v>
      </c>
      <c r="B174" s="286" t="s">
        <v>985</v>
      </c>
      <c r="C174" s="152" t="s">
        <v>84</v>
      </c>
      <c r="D174" s="152" t="s">
        <v>434</v>
      </c>
      <c r="E174" s="152" t="s">
        <v>463</v>
      </c>
      <c r="F174" s="152" t="s">
        <v>634</v>
      </c>
      <c r="G174" s="152" t="s">
        <v>990</v>
      </c>
      <c r="I174" s="126" t="s">
        <v>443</v>
      </c>
      <c r="J174" s="126" t="s">
        <v>463</v>
      </c>
    </row>
    <row r="175" spans="1:10" x14ac:dyDescent="0.2">
      <c r="A175" s="286" t="s">
        <v>808</v>
      </c>
      <c r="B175" s="286" t="s">
        <v>986</v>
      </c>
      <c r="C175" s="152" t="s">
        <v>84</v>
      </c>
      <c r="D175" s="152" t="s">
        <v>434</v>
      </c>
      <c r="E175" s="152" t="s">
        <v>463</v>
      </c>
      <c r="F175" s="152" t="s">
        <v>635</v>
      </c>
      <c r="G175" s="152" t="s">
        <v>991</v>
      </c>
      <c r="I175" s="126" t="s">
        <v>444</v>
      </c>
      <c r="J175" s="126" t="s">
        <v>452</v>
      </c>
    </row>
    <row r="176" spans="1:10" x14ac:dyDescent="0.2">
      <c r="A176" s="286" t="s">
        <v>809</v>
      </c>
      <c r="B176" s="286" t="s">
        <v>987</v>
      </c>
      <c r="C176" s="152" t="s">
        <v>84</v>
      </c>
      <c r="D176" s="152" t="s">
        <v>434</v>
      </c>
      <c r="E176" s="152" t="s">
        <v>463</v>
      </c>
      <c r="F176" s="152" t="s">
        <v>636</v>
      </c>
      <c r="G176" s="152" t="s">
        <v>992</v>
      </c>
      <c r="I176" s="126" t="s">
        <v>444</v>
      </c>
      <c r="J176" s="126" t="s">
        <v>452</v>
      </c>
    </row>
    <row r="177" spans="1:10" x14ac:dyDescent="0.2">
      <c r="A177" s="286" t="s">
        <v>810</v>
      </c>
      <c r="B177" s="286" t="s">
        <v>988</v>
      </c>
      <c r="C177" s="152" t="s">
        <v>84</v>
      </c>
      <c r="D177" s="152" t="s">
        <v>434</v>
      </c>
      <c r="E177" s="152" t="s">
        <v>463</v>
      </c>
      <c r="F177" s="152" t="s">
        <v>637</v>
      </c>
      <c r="G177" s="152" t="s">
        <v>993</v>
      </c>
      <c r="I177" s="126" t="s">
        <v>444</v>
      </c>
      <c r="J177" s="126" t="s">
        <v>452</v>
      </c>
    </row>
    <row r="178" spans="1:10" x14ac:dyDescent="0.2">
      <c r="A178" s="286" t="s">
        <v>811</v>
      </c>
      <c r="B178" s="286" t="s">
        <v>989</v>
      </c>
      <c r="C178" s="152" t="s">
        <v>84</v>
      </c>
      <c r="D178" s="152" t="s">
        <v>434</v>
      </c>
      <c r="E178" s="152" t="s">
        <v>463</v>
      </c>
      <c r="F178" s="152" t="s">
        <v>638</v>
      </c>
      <c r="G178" s="152" t="s">
        <v>994</v>
      </c>
      <c r="I178" s="126" t="s">
        <v>444</v>
      </c>
      <c r="J178" s="126" t="s">
        <v>452</v>
      </c>
    </row>
    <row r="179" spans="1:10" x14ac:dyDescent="0.2">
      <c r="A179" s="286" t="s">
        <v>812</v>
      </c>
      <c r="B179" s="286" t="s">
        <v>990</v>
      </c>
      <c r="C179" s="152" t="s">
        <v>84</v>
      </c>
      <c r="D179" s="152" t="s">
        <v>434</v>
      </c>
      <c r="E179" s="152" t="s">
        <v>463</v>
      </c>
      <c r="F179" s="152" t="s">
        <v>639</v>
      </c>
      <c r="G179" s="152" t="s">
        <v>995</v>
      </c>
      <c r="I179" s="126" t="s">
        <v>444</v>
      </c>
      <c r="J179" s="126" t="s">
        <v>452</v>
      </c>
    </row>
    <row r="180" spans="1:10" x14ac:dyDescent="0.2">
      <c r="A180" s="286" t="s">
        <v>813</v>
      </c>
      <c r="B180" s="286" t="s">
        <v>991</v>
      </c>
      <c r="C180" s="152" t="s">
        <v>84</v>
      </c>
      <c r="D180" s="152" t="s">
        <v>435</v>
      </c>
      <c r="E180" s="152" t="s">
        <v>452</v>
      </c>
      <c r="F180" s="152" t="s">
        <v>640</v>
      </c>
      <c r="G180" s="152" t="s">
        <v>996</v>
      </c>
      <c r="I180" s="126" t="s">
        <v>444</v>
      </c>
      <c r="J180" s="126" t="s">
        <v>452</v>
      </c>
    </row>
    <row r="181" spans="1:10" x14ac:dyDescent="0.2">
      <c r="A181" s="286" t="s">
        <v>814</v>
      </c>
      <c r="B181" s="286" t="s">
        <v>992</v>
      </c>
      <c r="C181" s="152" t="s">
        <v>84</v>
      </c>
      <c r="D181" s="152" t="s">
        <v>435</v>
      </c>
      <c r="E181" s="152" t="s">
        <v>452</v>
      </c>
      <c r="F181" s="152" t="s">
        <v>641</v>
      </c>
      <c r="G181" s="152" t="s">
        <v>997</v>
      </c>
      <c r="I181" s="126" t="s">
        <v>443</v>
      </c>
      <c r="J181" s="126" t="s">
        <v>463</v>
      </c>
    </row>
    <row r="182" spans="1:10" x14ac:dyDescent="0.2">
      <c r="A182" s="286" t="s">
        <v>815</v>
      </c>
      <c r="B182" s="286" t="s">
        <v>993</v>
      </c>
      <c r="C182" s="152" t="s">
        <v>84</v>
      </c>
      <c r="D182" s="152" t="s">
        <v>435</v>
      </c>
      <c r="E182" s="152" t="s">
        <v>452</v>
      </c>
      <c r="F182" s="152" t="s">
        <v>642</v>
      </c>
      <c r="G182" s="152" t="s">
        <v>998</v>
      </c>
      <c r="I182" s="126" t="s">
        <v>444</v>
      </c>
      <c r="J182" s="126" t="s">
        <v>452</v>
      </c>
    </row>
    <row r="183" spans="1:10" x14ac:dyDescent="0.2">
      <c r="A183" s="286" t="s">
        <v>816</v>
      </c>
      <c r="B183" s="286" t="s">
        <v>994</v>
      </c>
      <c r="C183" s="152" t="s">
        <v>84</v>
      </c>
      <c r="D183" s="152" t="s">
        <v>435</v>
      </c>
      <c r="E183" s="152" t="s">
        <v>452</v>
      </c>
      <c r="F183" s="152" t="s">
        <v>643</v>
      </c>
      <c r="G183" s="152" t="s">
        <v>999</v>
      </c>
      <c r="I183" s="126" t="s">
        <v>443</v>
      </c>
      <c r="J183" s="126" t="s">
        <v>463</v>
      </c>
    </row>
    <row r="184" spans="1:10" x14ac:dyDescent="0.2">
      <c r="A184" s="286" t="s">
        <v>817</v>
      </c>
      <c r="B184" s="286" t="s">
        <v>995</v>
      </c>
      <c r="C184" s="152" t="s">
        <v>84</v>
      </c>
      <c r="D184" s="152" t="s">
        <v>435</v>
      </c>
      <c r="E184" s="152" t="s">
        <v>452</v>
      </c>
      <c r="F184" s="152" t="s">
        <v>644</v>
      </c>
      <c r="G184" s="152" t="s">
        <v>1000</v>
      </c>
      <c r="I184" s="126" t="s">
        <v>443</v>
      </c>
      <c r="J184" s="126" t="s">
        <v>463</v>
      </c>
    </row>
    <row r="185" spans="1:10" x14ac:dyDescent="0.2">
      <c r="A185" s="286" t="s">
        <v>818</v>
      </c>
      <c r="B185" s="286" t="s">
        <v>996</v>
      </c>
      <c r="C185" s="152" t="s">
        <v>84</v>
      </c>
      <c r="D185" s="152" t="s">
        <v>435</v>
      </c>
      <c r="E185" s="152" t="s">
        <v>452</v>
      </c>
      <c r="F185" s="152" t="s">
        <v>645</v>
      </c>
      <c r="G185" s="152" t="s">
        <v>1001</v>
      </c>
      <c r="I185" s="126" t="s">
        <v>443</v>
      </c>
      <c r="J185" s="126" t="s">
        <v>463</v>
      </c>
    </row>
    <row r="186" spans="1:10" x14ac:dyDescent="0.2">
      <c r="A186" s="286" t="s">
        <v>819</v>
      </c>
      <c r="B186" s="286" t="s">
        <v>997</v>
      </c>
      <c r="C186" s="152" t="s">
        <v>84</v>
      </c>
      <c r="D186" s="152" t="s">
        <v>434</v>
      </c>
      <c r="E186" s="152" t="s">
        <v>463</v>
      </c>
      <c r="F186" s="152" t="s">
        <v>646</v>
      </c>
      <c r="G186" s="152" t="s">
        <v>1002</v>
      </c>
      <c r="I186" s="126" t="s">
        <v>443</v>
      </c>
      <c r="J186" s="126" t="s">
        <v>463</v>
      </c>
    </row>
    <row r="187" spans="1:10" x14ac:dyDescent="0.2">
      <c r="A187" s="286" t="s">
        <v>820</v>
      </c>
      <c r="B187" s="286" t="s">
        <v>998</v>
      </c>
      <c r="C187" s="152" t="s">
        <v>84</v>
      </c>
      <c r="D187" s="152" t="s">
        <v>435</v>
      </c>
      <c r="E187" s="152" t="s">
        <v>452</v>
      </c>
      <c r="F187" s="152" t="s">
        <v>647</v>
      </c>
      <c r="G187" s="152" t="s">
        <v>1003</v>
      </c>
      <c r="I187" s="126" t="s">
        <v>443</v>
      </c>
      <c r="J187" s="126" t="s">
        <v>463</v>
      </c>
    </row>
    <row r="188" spans="1:10" x14ac:dyDescent="0.2">
      <c r="A188" s="286" t="s">
        <v>821</v>
      </c>
      <c r="B188" s="286" t="s">
        <v>999</v>
      </c>
      <c r="C188" s="152" t="s">
        <v>84</v>
      </c>
      <c r="D188" s="152" t="s">
        <v>434</v>
      </c>
      <c r="E188" s="152" t="s">
        <v>463</v>
      </c>
      <c r="F188" s="152" t="s">
        <v>648</v>
      </c>
      <c r="G188" s="152" t="s">
        <v>1004</v>
      </c>
      <c r="I188" s="126" t="s">
        <v>443</v>
      </c>
      <c r="J188" s="126" t="s">
        <v>463</v>
      </c>
    </row>
    <row r="189" spans="1:10" x14ac:dyDescent="0.2">
      <c r="A189" s="286" t="s">
        <v>822</v>
      </c>
      <c r="B189" s="286" t="s">
        <v>1000</v>
      </c>
      <c r="C189" s="152" t="s">
        <v>84</v>
      </c>
      <c r="D189" s="152" t="s">
        <v>434</v>
      </c>
      <c r="E189" s="152" t="s">
        <v>463</v>
      </c>
      <c r="F189" s="152" t="str" cm="1">
        <f t="array" ref="F189:G198">Raw_Codes_Labels!T8:U17</f>
        <v>xAGR</v>
      </c>
      <c r="G189" s="152" t="str">
        <v>Agriculture</v>
      </c>
    </row>
    <row r="190" spans="1:10" x14ac:dyDescent="0.2">
      <c r="A190" s="286" t="s">
        <v>823</v>
      </c>
      <c r="B190" s="286" t="s">
        <v>1001</v>
      </c>
      <c r="C190" s="152" t="s">
        <v>84</v>
      </c>
      <c r="D190" s="152" t="s">
        <v>434</v>
      </c>
      <c r="E190" s="152" t="s">
        <v>463</v>
      </c>
      <c r="F190" s="152" t="str">
        <v>xMIN</v>
      </c>
      <c r="G190" s="152" t="str">
        <v>Mining</v>
      </c>
    </row>
    <row r="191" spans="1:10" x14ac:dyDescent="0.2">
      <c r="A191" s="286" t="s">
        <v>824</v>
      </c>
      <c r="B191" s="286" t="s">
        <v>1002</v>
      </c>
      <c r="C191" s="152" t="s">
        <v>84</v>
      </c>
      <c r="D191" s="152" t="s">
        <v>434</v>
      </c>
      <c r="E191" s="152" t="s">
        <v>463</v>
      </c>
      <c r="F191" s="152" t="str">
        <v>xMND</v>
      </c>
      <c r="G191" s="152" t="str">
        <v>Manf non-Dur</v>
      </c>
    </row>
    <row r="192" spans="1:10" x14ac:dyDescent="0.2">
      <c r="A192" s="286" t="s">
        <v>825</v>
      </c>
      <c r="B192" s="286" t="s">
        <v>1003</v>
      </c>
      <c r="C192" s="152" t="s">
        <v>84</v>
      </c>
      <c r="D192" s="152" t="s">
        <v>434</v>
      </c>
      <c r="E192" s="152" t="s">
        <v>463</v>
      </c>
      <c r="F192" s="152" t="str">
        <v>xMDU</v>
      </c>
      <c r="G192" s="152" t="str">
        <v>Manf Dur</v>
      </c>
    </row>
    <row r="193" spans="1:7" x14ac:dyDescent="0.2">
      <c r="A193" s="286" t="s">
        <v>826</v>
      </c>
      <c r="B193" s="286" t="s">
        <v>1004</v>
      </c>
      <c r="C193" s="152" t="s">
        <v>84</v>
      </c>
      <c r="D193" s="152" t="s">
        <v>434</v>
      </c>
      <c r="E193" s="152" t="s">
        <v>463</v>
      </c>
      <c r="F193" s="152" t="str">
        <v>xELP</v>
      </c>
      <c r="G193" s="152" t="str">
        <v>All Electr</v>
      </c>
    </row>
    <row r="194" spans="1:7" x14ac:dyDescent="0.2">
      <c r="A194" s="152" t="str" cm="1">
        <f t="array" ref="A194:B205">Raw_Codes_Labels!Q7:R18</f>
        <v>sGDP</v>
      </c>
      <c r="B194" s="152" t="str">
        <v>Tot Act</v>
      </c>
      <c r="C194" s="152" t="s">
        <v>84</v>
      </c>
      <c r="D194" s="152" t="str">
        <f>A194</f>
        <v>sGDP</v>
      </c>
      <c r="E194" s="152" t="str">
        <f>A194</f>
        <v>sGDP</v>
      </c>
      <c r="F194" s="152" t="str">
        <v>xETD</v>
      </c>
      <c r="G194" s="152" t="str">
        <v>Elctr TrDistr</v>
      </c>
    </row>
    <row r="195" spans="1:7" x14ac:dyDescent="0.2">
      <c r="A195" s="152" t="str">
        <v>sAGR</v>
      </c>
      <c r="B195" s="152" t="str">
        <v>Agriculture</v>
      </c>
      <c r="C195" s="152" t="s">
        <v>84</v>
      </c>
      <c r="D195" s="152" t="str">
        <f t="shared" ref="D195:D205" si="0">A195</f>
        <v>sAGR</v>
      </c>
      <c r="E195" s="152" t="str">
        <f t="shared" ref="E195:E205" si="1">A195</f>
        <v>sAGR</v>
      </c>
      <c r="F195" s="152" t="str">
        <v>xTRD</v>
      </c>
      <c r="G195" s="152" t="str">
        <v>Trade+Acco</v>
      </c>
    </row>
    <row r="196" spans="1:7" x14ac:dyDescent="0.2">
      <c r="A196" s="152" t="str">
        <v>sMIN</v>
      </c>
      <c r="B196" s="152" t="str">
        <v>Mining</v>
      </c>
      <c r="C196" s="152" t="s">
        <v>84</v>
      </c>
      <c r="D196" s="152" t="str">
        <f t="shared" si="0"/>
        <v>sMIN</v>
      </c>
      <c r="E196" s="152" t="str">
        <f t="shared" si="1"/>
        <v>sMIN</v>
      </c>
      <c r="F196" s="152" t="str">
        <v>xTRP</v>
      </c>
      <c r="G196" s="152" t="str">
        <v>Transp</v>
      </c>
    </row>
    <row r="197" spans="1:7" x14ac:dyDescent="0.2">
      <c r="A197" s="152" t="str">
        <v>sMND</v>
      </c>
      <c r="B197" s="152" t="str">
        <v>Non-Dur Manf</v>
      </c>
      <c r="C197" s="152" t="s">
        <v>84</v>
      </c>
      <c r="D197" s="152" t="str">
        <f t="shared" si="0"/>
        <v>sMND</v>
      </c>
      <c r="E197" s="152" t="str">
        <f t="shared" si="1"/>
        <v>sMND</v>
      </c>
      <c r="F197" s="152" t="str">
        <v>xPSV</v>
      </c>
      <c r="G197" s="152" t="str">
        <v>Oth Priv Srv</v>
      </c>
    </row>
    <row r="198" spans="1:7" x14ac:dyDescent="0.2">
      <c r="A198" s="152" t="str">
        <v>sMDU</v>
      </c>
      <c r="B198" s="152" t="str">
        <v>Durble Manf</v>
      </c>
      <c r="C198" s="152" t="s">
        <v>84</v>
      </c>
      <c r="D198" s="152" t="str">
        <f t="shared" si="0"/>
        <v>sMDU</v>
      </c>
      <c r="E198" s="152" t="str">
        <f t="shared" si="1"/>
        <v>sMDU</v>
      </c>
      <c r="F198" s="152" t="str">
        <v>xGSV</v>
      </c>
      <c r="G198" s="152" t="str">
        <v>Publ Srv</v>
      </c>
    </row>
    <row r="199" spans="1:7" x14ac:dyDescent="0.2">
      <c r="A199" s="152" t="str">
        <v>sELN</v>
      </c>
      <c r="B199" s="152" t="str">
        <v>N-Renw ElecGen</v>
      </c>
      <c r="C199" s="152" t="s">
        <v>84</v>
      </c>
      <c r="D199" s="152" t="str">
        <f t="shared" si="0"/>
        <v>sELN</v>
      </c>
      <c r="E199" s="152" t="str">
        <f t="shared" si="1"/>
        <v>sELN</v>
      </c>
    </row>
    <row r="200" spans="1:7" x14ac:dyDescent="0.2">
      <c r="A200" s="152" t="str">
        <v>sELR</v>
      </c>
      <c r="B200" s="152" t="str">
        <v>Renwbl ElecGen</v>
      </c>
      <c r="C200" s="152" t="s">
        <v>84</v>
      </c>
      <c r="D200" s="152" t="str">
        <f t="shared" si="0"/>
        <v>sELR</v>
      </c>
      <c r="E200" s="152" t="str">
        <f t="shared" si="1"/>
        <v>sELR</v>
      </c>
    </row>
    <row r="201" spans="1:7" x14ac:dyDescent="0.2">
      <c r="A201" s="152" t="str">
        <v>sETD</v>
      </c>
      <c r="B201" s="152" t="str">
        <v>Elec TrsmDistr</v>
      </c>
      <c r="C201" s="152" t="s">
        <v>84</v>
      </c>
      <c r="D201" s="152" t="str">
        <f t="shared" si="0"/>
        <v>sETD</v>
      </c>
      <c r="E201" s="152" t="str">
        <f t="shared" si="1"/>
        <v>sETD</v>
      </c>
    </row>
    <row r="202" spans="1:7" x14ac:dyDescent="0.2">
      <c r="A202" s="152" t="str">
        <v>sTRD</v>
      </c>
      <c r="B202" s="152" t="str">
        <v>Trade</v>
      </c>
      <c r="C202" s="152" t="s">
        <v>84</v>
      </c>
      <c r="D202" s="152" t="str">
        <f t="shared" si="0"/>
        <v>sTRD</v>
      </c>
      <c r="E202" s="152" t="str">
        <f t="shared" si="1"/>
        <v>sTRD</v>
      </c>
    </row>
    <row r="203" spans="1:7" x14ac:dyDescent="0.2">
      <c r="A203" s="152" t="str">
        <v>sTRP</v>
      </c>
      <c r="B203" s="152" t="str">
        <v>Transp</v>
      </c>
      <c r="C203" s="152" t="s">
        <v>84</v>
      </c>
      <c r="D203" s="152" t="str">
        <f t="shared" si="0"/>
        <v>sTRP</v>
      </c>
      <c r="E203" s="152" t="str">
        <f t="shared" si="1"/>
        <v>sTRP</v>
      </c>
    </row>
    <row r="204" spans="1:7" x14ac:dyDescent="0.2">
      <c r="A204" s="152" t="str">
        <v>sPSV</v>
      </c>
      <c r="B204" s="152" t="str">
        <v>Priv Srv</v>
      </c>
      <c r="C204" s="152" t="s">
        <v>84</v>
      </c>
      <c r="D204" s="152" t="str">
        <f t="shared" si="0"/>
        <v>sPSV</v>
      </c>
      <c r="E204" s="152" t="str">
        <f t="shared" si="1"/>
        <v>sPSV</v>
      </c>
    </row>
    <row r="205" spans="1:7" x14ac:dyDescent="0.2">
      <c r="A205" s="152" t="str">
        <v>sGSV</v>
      </c>
      <c r="B205" s="152" t="str">
        <v>Publ Srv</v>
      </c>
      <c r="C205" s="152" t="s">
        <v>84</v>
      </c>
      <c r="D205" s="152" t="str">
        <f t="shared" si="0"/>
        <v>sGSV</v>
      </c>
      <c r="E205" s="152" t="str">
        <f t="shared" si="1"/>
        <v>sGSV</v>
      </c>
    </row>
  </sheetData>
  <mergeCells count="3">
    <mergeCell ref="A6:C6"/>
    <mergeCell ref="Q15:R15"/>
    <mergeCell ref="AF15:AG15"/>
  </mergeCells>
  <hyperlinks>
    <hyperlink ref="A2" location="Cover!A1" display="Return to Contents" xr:uid="{00000000-0004-0000-0100-000000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92D050"/>
  </sheetPr>
  <dimension ref="A1:K52"/>
  <sheetViews>
    <sheetView zoomScale="175" zoomScaleNormal="175" workbookViewId="0">
      <pane ySplit="7" topLeftCell="A8" activePane="bottomLeft" state="frozen"/>
      <selection pane="bottomLeft" activeCell="B3" sqref="B3"/>
    </sheetView>
  </sheetViews>
  <sheetFormatPr defaultRowHeight="12.75" x14ac:dyDescent="0.2"/>
  <cols>
    <col min="1" max="1" width="9.140625" style="49"/>
    <col min="2" max="2" width="24" style="49" customWidth="1"/>
    <col min="3" max="8" width="9.140625" style="49"/>
    <col min="9" max="9" width="36.5703125" style="49" customWidth="1"/>
    <col min="10" max="16384" width="9.140625" style="49"/>
  </cols>
  <sheetData>
    <row r="1" spans="1:11" ht="15.75" x14ac:dyDescent="0.25">
      <c r="B1" s="50" t="s">
        <v>224</v>
      </c>
      <c r="C1" s="81"/>
      <c r="D1" s="81"/>
      <c r="E1" s="81"/>
      <c r="F1" s="81"/>
      <c r="G1" s="143" t="s">
        <v>0</v>
      </c>
      <c r="H1" s="81"/>
      <c r="I1" s="81"/>
      <c r="J1" s="81"/>
      <c r="K1" s="81"/>
    </row>
    <row r="3" spans="1:11" x14ac:dyDescent="0.2">
      <c r="B3" s="144"/>
    </row>
    <row r="4" spans="1:11" x14ac:dyDescent="0.2">
      <c r="A4" s="144" t="s">
        <v>1</v>
      </c>
    </row>
    <row r="5" spans="1:11" x14ac:dyDescent="0.2">
      <c r="A5" s="119" t="s">
        <v>3</v>
      </c>
      <c r="B5" s="119" t="s">
        <v>288</v>
      </c>
      <c r="C5" s="145" t="s">
        <v>289</v>
      </c>
      <c r="D5" s="145" t="s">
        <v>290</v>
      </c>
      <c r="G5" s="144" t="s">
        <v>2</v>
      </c>
      <c r="H5" s="144" t="s">
        <v>3</v>
      </c>
      <c r="I5" s="144" t="s">
        <v>4</v>
      </c>
      <c r="J5" s="145" t="s">
        <v>5</v>
      </c>
      <c r="K5" s="145" t="s">
        <v>6</v>
      </c>
    </row>
    <row r="6" spans="1:11" x14ac:dyDescent="0.2">
      <c r="E6" s="144"/>
      <c r="F6" s="144"/>
      <c r="J6" s="80" t="s">
        <v>7</v>
      </c>
      <c r="K6" s="80" t="s">
        <v>8</v>
      </c>
    </row>
    <row r="7" spans="1:11" x14ac:dyDescent="0.2">
      <c r="A7" s="124" t="s">
        <v>192</v>
      </c>
      <c r="B7" s="124" t="s">
        <v>346</v>
      </c>
      <c r="C7" s="146" t="s">
        <v>134</v>
      </c>
      <c r="D7" s="147">
        <v>7</v>
      </c>
      <c r="E7" s="124"/>
      <c r="F7" s="124"/>
      <c r="G7" s="124" t="s">
        <v>11</v>
      </c>
      <c r="H7" s="124" t="str">
        <f t="shared" ref="H7:H16" si="0">A7</f>
        <v>strucbase</v>
      </c>
      <c r="I7" s="124" t="str">
        <f t="shared" ref="I7:I12" si="1">B7&amp;"!"&amp;C7&amp;D7</f>
        <v>Raw_Basedata!b7</v>
      </c>
      <c r="J7" s="124">
        <v>1</v>
      </c>
      <c r="K7" s="124">
        <v>1</v>
      </c>
    </row>
    <row r="8" spans="1:11" x14ac:dyDescent="0.2">
      <c r="A8" s="124" t="s">
        <v>204</v>
      </c>
      <c r="B8" s="124" t="s">
        <v>346</v>
      </c>
      <c r="C8" s="146" t="s">
        <v>245</v>
      </c>
      <c r="D8" s="147">
        <v>7</v>
      </c>
      <c r="E8" s="124"/>
      <c r="F8" s="124"/>
      <c r="G8" s="124" t="s">
        <v>11</v>
      </c>
      <c r="H8" s="124" t="str">
        <f t="shared" si="0"/>
        <v>factab1</v>
      </c>
      <c r="I8" s="124" t="str">
        <f t="shared" si="1"/>
        <v>Raw_Basedata!l7</v>
      </c>
      <c r="J8" s="124">
        <v>1</v>
      </c>
      <c r="K8" s="124">
        <v>1</v>
      </c>
    </row>
    <row r="9" spans="1:11" x14ac:dyDescent="0.2">
      <c r="A9" s="124" t="s">
        <v>205</v>
      </c>
      <c r="B9" s="124" t="s">
        <v>346</v>
      </c>
      <c r="C9" s="146" t="s">
        <v>1085</v>
      </c>
      <c r="D9" s="147">
        <v>7</v>
      </c>
      <c r="E9" s="124"/>
      <c r="F9" s="124"/>
      <c r="G9" s="124" t="s">
        <v>11</v>
      </c>
      <c r="H9" s="124" t="str">
        <f t="shared" si="0"/>
        <v>factab2</v>
      </c>
      <c r="I9" s="124" t="str">
        <f t="shared" si="1"/>
        <v>Raw_Basedata!z7</v>
      </c>
      <c r="J9" s="124">
        <v>1</v>
      </c>
      <c r="K9" s="124">
        <v>1</v>
      </c>
    </row>
    <row r="10" spans="1:11" x14ac:dyDescent="0.2">
      <c r="A10" s="124" t="s">
        <v>206</v>
      </c>
      <c r="B10" s="124" t="s">
        <v>346</v>
      </c>
      <c r="C10" s="146" t="s">
        <v>1086</v>
      </c>
      <c r="D10" s="147">
        <v>7</v>
      </c>
      <c r="E10" s="124"/>
      <c r="F10" s="124"/>
      <c r="G10" s="124" t="s">
        <v>11</v>
      </c>
      <c r="H10" s="124" t="str">
        <f t="shared" si="0"/>
        <v>factab3</v>
      </c>
      <c r="I10" s="124" t="str">
        <f t="shared" si="1"/>
        <v>Raw_Basedata!an7</v>
      </c>
      <c r="J10" s="124">
        <v>1</v>
      </c>
      <c r="K10" s="124">
        <v>1</v>
      </c>
    </row>
    <row r="11" spans="1:11" x14ac:dyDescent="0.2">
      <c r="A11" s="124" t="s">
        <v>214</v>
      </c>
      <c r="B11" s="124" t="s">
        <v>346</v>
      </c>
      <c r="C11" s="146" t="s">
        <v>1087</v>
      </c>
      <c r="D11" s="147">
        <v>7</v>
      </c>
      <c r="E11" s="124"/>
      <c r="F11" s="124"/>
      <c r="G11" s="124" t="s">
        <v>11</v>
      </c>
      <c r="H11" s="124" t="str">
        <f t="shared" si="0"/>
        <v>factab4A</v>
      </c>
      <c r="I11" s="124" t="str">
        <f t="shared" si="1"/>
        <v>Raw_Basedata!at7</v>
      </c>
      <c r="J11" s="124">
        <v>1</v>
      </c>
      <c r="K11" s="124">
        <v>1</v>
      </c>
    </row>
    <row r="12" spans="1:11" x14ac:dyDescent="0.2">
      <c r="A12" s="124" t="s">
        <v>207</v>
      </c>
      <c r="B12" s="124" t="s">
        <v>346</v>
      </c>
      <c r="C12" s="146" t="s">
        <v>1088</v>
      </c>
      <c r="D12" s="147">
        <v>7</v>
      </c>
      <c r="E12" s="124"/>
      <c r="F12" s="124"/>
      <c r="G12" s="124" t="s">
        <v>11</v>
      </c>
      <c r="H12" s="124" t="str">
        <f t="shared" si="0"/>
        <v>factab5</v>
      </c>
      <c r="I12" s="124" t="str">
        <f t="shared" si="1"/>
        <v>Raw_Basedata!bh7</v>
      </c>
      <c r="J12" s="124">
        <v>1</v>
      </c>
      <c r="K12" s="124">
        <v>1</v>
      </c>
    </row>
    <row r="13" spans="1:11" x14ac:dyDescent="0.2">
      <c r="A13" s="49" t="s">
        <v>9</v>
      </c>
      <c r="B13" s="49" t="s">
        <v>283</v>
      </c>
      <c r="C13" s="148" t="s">
        <v>10</v>
      </c>
      <c r="D13" s="80">
        <v>7</v>
      </c>
      <c r="G13" s="49" t="s">
        <v>11</v>
      </c>
      <c r="H13" s="49" t="str">
        <f t="shared" si="0"/>
        <v>gdptab1p</v>
      </c>
      <c r="I13" s="49" t="str">
        <f t="shared" ref="I13:I16" si="2">B13&amp;"!"&amp;C13&amp;D13</f>
        <v>Raw_GDPTAB!c7</v>
      </c>
      <c r="J13" s="49">
        <v>2</v>
      </c>
      <c r="K13" s="49">
        <v>1</v>
      </c>
    </row>
    <row r="14" spans="1:11" x14ac:dyDescent="0.2">
      <c r="A14" s="124" t="s">
        <v>160</v>
      </c>
      <c r="B14" s="124" t="s">
        <v>280</v>
      </c>
      <c r="C14" s="146" t="s">
        <v>10</v>
      </c>
      <c r="D14" s="147">
        <v>7</v>
      </c>
      <c r="E14" s="124"/>
      <c r="F14" s="124"/>
      <c r="G14" s="124" t="s">
        <v>11</v>
      </c>
      <c r="H14" s="124" t="str">
        <f t="shared" si="0"/>
        <v>macrotab</v>
      </c>
      <c r="I14" s="124" t="str">
        <f t="shared" si="2"/>
        <v>raw_Macro!c7</v>
      </c>
      <c r="J14" s="124">
        <v>1</v>
      </c>
      <c r="K14" s="124">
        <v>1</v>
      </c>
    </row>
    <row r="15" spans="1:11" x14ac:dyDescent="0.2">
      <c r="A15" s="49" t="s">
        <v>12</v>
      </c>
      <c r="B15" s="149" t="s">
        <v>282</v>
      </c>
      <c r="C15" s="148" t="s">
        <v>10</v>
      </c>
      <c r="D15" s="80">
        <v>7</v>
      </c>
      <c r="G15" s="49" t="s">
        <v>11</v>
      </c>
      <c r="H15" s="49" t="str">
        <f t="shared" si="0"/>
        <v>sgrowth</v>
      </c>
      <c r="I15" s="49" t="str">
        <f t="shared" si="2"/>
        <v>raw_sGDP!c7</v>
      </c>
      <c r="J15" s="49">
        <v>1</v>
      </c>
      <c r="K15" s="49">
        <v>1</v>
      </c>
    </row>
    <row r="16" spans="1:11" x14ac:dyDescent="0.2">
      <c r="A16" s="49" t="s">
        <v>13</v>
      </c>
      <c r="B16" s="149" t="s">
        <v>282</v>
      </c>
      <c r="C16" s="148" t="s">
        <v>14</v>
      </c>
      <c r="D16" s="80">
        <v>7</v>
      </c>
      <c r="G16" s="49" t="s">
        <v>11</v>
      </c>
      <c r="H16" s="49" t="str">
        <f t="shared" si="0"/>
        <v>scontr</v>
      </c>
      <c r="I16" s="49" t="str">
        <f t="shared" si="2"/>
        <v>raw_sGDP!r7</v>
      </c>
      <c r="J16" s="49">
        <v>1</v>
      </c>
      <c r="K16" s="49">
        <v>1</v>
      </c>
    </row>
    <row r="17" spans="1:11" x14ac:dyDescent="0.2">
      <c r="A17" s="124" t="s">
        <v>162</v>
      </c>
      <c r="B17" s="124" t="s">
        <v>281</v>
      </c>
      <c r="C17" s="146" t="s">
        <v>134</v>
      </c>
      <c r="D17" s="146">
        <v>10</v>
      </c>
      <c r="E17" s="124"/>
      <c r="F17" s="124"/>
      <c r="G17" s="124" t="s">
        <v>11</v>
      </c>
      <c r="H17" s="124" t="str">
        <f>A17</f>
        <v>qetab2</v>
      </c>
      <c r="I17" s="124" t="str">
        <f>B17&amp;"!"&amp;C17&amp;D17</f>
        <v>raw_Trade!b10</v>
      </c>
      <c r="J17" s="124">
        <v>1</v>
      </c>
      <c r="K17" s="124">
        <v>1</v>
      </c>
    </row>
    <row r="18" spans="1:11" x14ac:dyDescent="0.2">
      <c r="A18" s="124" t="s">
        <v>161</v>
      </c>
      <c r="B18" s="124" t="s">
        <v>281</v>
      </c>
      <c r="C18" s="146" t="s">
        <v>134</v>
      </c>
      <c r="D18" s="147">
        <v>310</v>
      </c>
      <c r="E18" s="124"/>
      <c r="F18" s="124"/>
      <c r="G18" s="124" t="s">
        <v>11</v>
      </c>
      <c r="H18" s="124" t="str">
        <f>A18</f>
        <v>qmtab2</v>
      </c>
      <c r="I18" s="124" t="str">
        <f>B18&amp;"!"&amp;C18&amp;D18</f>
        <v>raw_Trade!b310</v>
      </c>
      <c r="J18" s="124">
        <v>1</v>
      </c>
      <c r="K18" s="124">
        <v>1</v>
      </c>
    </row>
    <row r="19" spans="1:11" x14ac:dyDescent="0.2">
      <c r="A19" s="124" t="s">
        <v>225</v>
      </c>
      <c r="B19" s="124" t="s">
        <v>281</v>
      </c>
      <c r="C19" s="146" t="s">
        <v>134</v>
      </c>
      <c r="D19" s="147">
        <v>610</v>
      </c>
      <c r="E19" s="124"/>
      <c r="F19" s="124"/>
      <c r="G19" s="124" t="s">
        <v>11</v>
      </c>
      <c r="H19" s="124" t="str">
        <f>A19</f>
        <v>qdtab2</v>
      </c>
      <c r="I19" s="124" t="str">
        <f>B19&amp;"!"&amp;C19&amp;D19</f>
        <v>raw_Trade!b610</v>
      </c>
      <c r="J19" s="124">
        <v>1</v>
      </c>
      <c r="K19" s="124">
        <v>1</v>
      </c>
    </row>
    <row r="20" spans="1:11" x14ac:dyDescent="0.2">
      <c r="A20" s="124" t="s">
        <v>226</v>
      </c>
      <c r="B20" s="124" t="s">
        <v>281</v>
      </c>
      <c r="C20" s="146" t="s">
        <v>134</v>
      </c>
      <c r="D20" s="147">
        <v>910</v>
      </c>
      <c r="E20" s="124"/>
      <c r="F20" s="124"/>
      <c r="G20" s="124" t="s">
        <v>11</v>
      </c>
      <c r="H20" s="124" t="str">
        <f>A20</f>
        <v>qqtab2</v>
      </c>
      <c r="I20" s="124" t="str">
        <f>B20&amp;"!"&amp;C20&amp;D20</f>
        <v>raw_Trade!b910</v>
      </c>
      <c r="J20" s="124">
        <v>1</v>
      </c>
      <c r="K20" s="124">
        <v>1</v>
      </c>
    </row>
    <row r="21" spans="1:11" x14ac:dyDescent="0.2">
      <c r="A21" s="49" t="s">
        <v>123</v>
      </c>
      <c r="B21" s="49" t="s">
        <v>273</v>
      </c>
      <c r="C21" s="148" t="s">
        <v>134</v>
      </c>
      <c r="D21" s="148">
        <v>10</v>
      </c>
      <c r="G21" s="49" t="s">
        <v>11</v>
      </c>
      <c r="H21" s="49" t="str">
        <f t="shared" ref="H21:H29" si="3">A21</f>
        <v>pxtab2</v>
      </c>
      <c r="I21" s="49" t="str">
        <f t="shared" ref="I21:I31" si="4">B21&amp;"!"&amp;C21&amp;D21</f>
        <v>Raw_Prices!b10</v>
      </c>
      <c r="J21" s="49">
        <v>1</v>
      </c>
      <c r="K21" s="49">
        <v>1</v>
      </c>
    </row>
    <row r="22" spans="1:11" x14ac:dyDescent="0.2">
      <c r="A22" s="49" t="s">
        <v>122</v>
      </c>
      <c r="B22" s="49" t="s">
        <v>273</v>
      </c>
      <c r="C22" s="148" t="s">
        <v>134</v>
      </c>
      <c r="D22" s="80">
        <v>310</v>
      </c>
      <c r="G22" s="49" t="s">
        <v>11</v>
      </c>
      <c r="H22" s="49" t="str">
        <f t="shared" si="3"/>
        <v>pqtab2</v>
      </c>
      <c r="I22" s="49" t="str">
        <f t="shared" si="4"/>
        <v>Raw_Prices!b310</v>
      </c>
      <c r="J22" s="49">
        <v>1</v>
      </c>
      <c r="K22" s="49">
        <v>1</v>
      </c>
    </row>
    <row r="23" spans="1:11" x14ac:dyDescent="0.2">
      <c r="A23" s="49" t="s">
        <v>124</v>
      </c>
      <c r="B23" s="49" t="s">
        <v>273</v>
      </c>
      <c r="C23" s="148" t="s">
        <v>134</v>
      </c>
      <c r="D23" s="80">
        <v>610</v>
      </c>
      <c r="G23" s="49" t="s">
        <v>11</v>
      </c>
      <c r="H23" s="49" t="str">
        <f t="shared" si="3"/>
        <v>petab2</v>
      </c>
      <c r="I23" s="49" t="str">
        <f t="shared" si="4"/>
        <v>Raw_Prices!b610</v>
      </c>
      <c r="J23" s="49">
        <v>1</v>
      </c>
      <c r="K23" s="49">
        <v>1</v>
      </c>
    </row>
    <row r="24" spans="1:11" x14ac:dyDescent="0.2">
      <c r="A24" s="49" t="s">
        <v>125</v>
      </c>
      <c r="B24" s="49" t="s">
        <v>273</v>
      </c>
      <c r="C24" s="148" t="s">
        <v>134</v>
      </c>
      <c r="D24" s="80">
        <v>910</v>
      </c>
      <c r="G24" s="49" t="s">
        <v>11</v>
      </c>
      <c r="H24" s="49" t="str">
        <f t="shared" si="3"/>
        <v>pmtab2</v>
      </c>
      <c r="I24" s="49" t="str">
        <f t="shared" si="4"/>
        <v>Raw_Prices!b910</v>
      </c>
      <c r="J24" s="49">
        <v>1</v>
      </c>
      <c r="K24" s="49">
        <v>1</v>
      </c>
    </row>
    <row r="25" spans="1:11" x14ac:dyDescent="0.2">
      <c r="A25" s="49" t="s">
        <v>366</v>
      </c>
      <c r="B25" s="49" t="s">
        <v>273</v>
      </c>
      <c r="C25" s="148" t="s">
        <v>134</v>
      </c>
      <c r="D25" s="80">
        <v>1210</v>
      </c>
      <c r="G25" s="49" t="s">
        <v>11</v>
      </c>
      <c r="H25" s="49" t="str">
        <f>A25</f>
        <v>pwexp</v>
      </c>
      <c r="I25" s="49" t="str">
        <f>B25&amp;"!"&amp;C25&amp;D25</f>
        <v>Raw_Prices!b1210</v>
      </c>
      <c r="J25" s="49">
        <v>1</v>
      </c>
      <c r="K25" s="49">
        <v>1</v>
      </c>
    </row>
    <row r="26" spans="1:11" x14ac:dyDescent="0.2">
      <c r="A26" s="49" t="s">
        <v>367</v>
      </c>
      <c r="B26" s="49" t="s">
        <v>273</v>
      </c>
      <c r="C26" s="148" t="s">
        <v>134</v>
      </c>
      <c r="D26" s="80">
        <v>1510</v>
      </c>
      <c r="G26" s="49" t="s">
        <v>11</v>
      </c>
      <c r="H26" s="49" t="str">
        <f>A26</f>
        <v>pwmxp</v>
      </c>
      <c r="I26" s="49" t="str">
        <f>B26&amp;"!"&amp;C26&amp;D26</f>
        <v>Raw_Prices!b1510</v>
      </c>
      <c r="J26" s="49">
        <v>1</v>
      </c>
      <c r="K26" s="49">
        <v>1</v>
      </c>
    </row>
    <row r="27" spans="1:11" x14ac:dyDescent="0.2">
      <c r="A27" s="124" t="s">
        <v>20</v>
      </c>
      <c r="B27" s="124" t="s">
        <v>274</v>
      </c>
      <c r="C27" s="146" t="s">
        <v>134</v>
      </c>
      <c r="D27" s="147">
        <v>10</v>
      </c>
      <c r="E27" s="124"/>
      <c r="F27" s="124"/>
      <c r="G27" s="124" t="s">
        <v>11</v>
      </c>
      <c r="H27" s="124" t="str">
        <f t="shared" si="3"/>
        <v>qfsxp</v>
      </c>
      <c r="I27" s="124" t="str">
        <f t="shared" si="4"/>
        <v>Raw_Factors!b10</v>
      </c>
      <c r="J27" s="124">
        <v>1</v>
      </c>
      <c r="K27" s="124">
        <v>1</v>
      </c>
    </row>
    <row r="28" spans="1:11" x14ac:dyDescent="0.2">
      <c r="A28" s="124" t="s">
        <v>19</v>
      </c>
      <c r="B28" s="124" t="s">
        <v>274</v>
      </c>
      <c r="C28" s="146" t="s">
        <v>134</v>
      </c>
      <c r="D28" s="147">
        <v>210</v>
      </c>
      <c r="E28" s="124"/>
      <c r="F28" s="124"/>
      <c r="G28" s="124" t="s">
        <v>11</v>
      </c>
      <c r="H28" s="124" t="str">
        <f t="shared" si="3"/>
        <v>wfxp</v>
      </c>
      <c r="I28" s="124" t="str">
        <f t="shared" si="4"/>
        <v>Raw_Factors!b210</v>
      </c>
      <c r="J28" s="124">
        <v>1</v>
      </c>
      <c r="K28" s="124">
        <v>1</v>
      </c>
    </row>
    <row r="29" spans="1:11" x14ac:dyDescent="0.2">
      <c r="A29" s="124" t="s">
        <v>18</v>
      </c>
      <c r="B29" s="124" t="s">
        <v>274</v>
      </c>
      <c r="C29" s="146" t="s">
        <v>134</v>
      </c>
      <c r="D29" s="147">
        <v>410</v>
      </c>
      <c r="E29" s="124"/>
      <c r="F29" s="124"/>
      <c r="G29" s="124" t="s">
        <v>11</v>
      </c>
      <c r="H29" s="124" t="str">
        <f t="shared" si="3"/>
        <v>yfxp</v>
      </c>
      <c r="I29" s="124" t="str">
        <f t="shared" si="4"/>
        <v>Raw_Factors!b410</v>
      </c>
      <c r="J29" s="124">
        <v>1</v>
      </c>
      <c r="K29" s="124">
        <v>1</v>
      </c>
    </row>
    <row r="30" spans="1:11" x14ac:dyDescent="0.2">
      <c r="A30" s="124" t="s">
        <v>21</v>
      </c>
      <c r="B30" s="124" t="s">
        <v>286</v>
      </c>
      <c r="C30" s="150" t="s">
        <v>10</v>
      </c>
      <c r="D30" s="147">
        <v>6</v>
      </c>
      <c r="E30" s="124"/>
      <c r="F30" s="124"/>
      <c r="G30" s="124" t="s">
        <v>11</v>
      </c>
      <c r="H30" s="124" t="s">
        <v>21</v>
      </c>
      <c r="I30" s="124" t="str">
        <f t="shared" si="4"/>
        <v>Raw_Factors_QFXP!c6</v>
      </c>
      <c r="J30" s="124">
        <v>2</v>
      </c>
      <c r="K30" s="124">
        <v>1</v>
      </c>
    </row>
    <row r="31" spans="1:11" x14ac:dyDescent="0.2">
      <c r="A31" s="124" t="s">
        <v>22</v>
      </c>
      <c r="B31" s="124" t="s">
        <v>287</v>
      </c>
      <c r="C31" s="150" t="s">
        <v>10</v>
      </c>
      <c r="D31" s="147">
        <v>6</v>
      </c>
      <c r="E31" s="124"/>
      <c r="F31" s="124"/>
      <c r="G31" s="124" t="s">
        <v>11</v>
      </c>
      <c r="H31" s="124" t="str">
        <f t="shared" ref="H31:H39" si="5">A31</f>
        <v>wfdistxp</v>
      </c>
      <c r="I31" s="124" t="str">
        <f t="shared" si="4"/>
        <v>Raw_Factors_WFDISTXP!c6</v>
      </c>
      <c r="J31" s="124">
        <v>2</v>
      </c>
      <c r="K31" s="124">
        <v>1</v>
      </c>
    </row>
    <row r="32" spans="1:11" x14ac:dyDescent="0.2">
      <c r="A32" s="49" t="s">
        <v>17</v>
      </c>
      <c r="B32" s="49" t="s">
        <v>279</v>
      </c>
      <c r="C32" s="148" t="s">
        <v>134</v>
      </c>
      <c r="D32" s="80">
        <v>10</v>
      </c>
      <c r="G32" s="49" t="s">
        <v>11</v>
      </c>
      <c r="H32" s="49" t="str">
        <f>A32</f>
        <v>yitab</v>
      </c>
      <c r="I32" s="49" t="str">
        <f>B32&amp;"!"&amp;C32&amp;D32</f>
        <v>raw_HH!b10</v>
      </c>
      <c r="J32" s="49">
        <v>1</v>
      </c>
      <c r="K32" s="49">
        <v>1</v>
      </c>
    </row>
    <row r="33" spans="1:11" x14ac:dyDescent="0.2">
      <c r="A33" s="49" t="s">
        <v>15</v>
      </c>
      <c r="B33" s="49" t="s">
        <v>279</v>
      </c>
      <c r="C33" s="148" t="s">
        <v>134</v>
      </c>
      <c r="D33" s="80">
        <v>139</v>
      </c>
      <c r="G33" s="49" t="s">
        <v>11</v>
      </c>
      <c r="H33" s="49" t="str">
        <f>A33</f>
        <v>evtab</v>
      </c>
      <c r="I33" s="49" t="str">
        <f>B33&amp;"!"&amp;C33&amp;D33</f>
        <v>raw_HH!b139</v>
      </c>
      <c r="J33" s="49">
        <v>1</v>
      </c>
      <c r="K33" s="49">
        <v>1</v>
      </c>
    </row>
    <row r="34" spans="1:11" x14ac:dyDescent="0.2">
      <c r="A34" s="49" t="s">
        <v>16</v>
      </c>
      <c r="B34" s="49" t="s">
        <v>279</v>
      </c>
      <c r="C34" s="148" t="s">
        <v>134</v>
      </c>
      <c r="D34" s="80">
        <v>333</v>
      </c>
      <c r="G34" s="49" t="s">
        <v>11</v>
      </c>
      <c r="H34" s="49" t="str">
        <f>A34</f>
        <v>qhtab2</v>
      </c>
      <c r="I34" s="49" t="str">
        <f>B34&amp;"!"&amp;C34&amp;D34</f>
        <v>raw_HH!b333</v>
      </c>
      <c r="J34" s="49">
        <v>1</v>
      </c>
      <c r="K34" s="49">
        <v>1</v>
      </c>
    </row>
    <row r="35" spans="1:11" x14ac:dyDescent="0.2">
      <c r="A35" s="124" t="s">
        <v>230</v>
      </c>
      <c r="B35" s="124" t="s">
        <v>349</v>
      </c>
      <c r="C35" s="150" t="s">
        <v>291</v>
      </c>
      <c r="D35" s="147">
        <v>7</v>
      </c>
      <c r="E35" s="124"/>
      <c r="F35" s="124"/>
      <c r="G35" s="124" t="s">
        <v>11</v>
      </c>
      <c r="H35" s="124" t="str">
        <f t="shared" si="5"/>
        <v>tinsx</v>
      </c>
      <c r="I35" s="124" t="str">
        <f t="shared" ref="I35:I47" si="6">B35&amp;"!"&amp;C35&amp;D35</f>
        <v>Raw_Tax_Rates!ac7</v>
      </c>
      <c r="J35" s="124">
        <v>1</v>
      </c>
      <c r="K35" s="124">
        <v>1</v>
      </c>
    </row>
    <row r="36" spans="1:11" x14ac:dyDescent="0.2">
      <c r="A36" s="124" t="s">
        <v>232</v>
      </c>
      <c r="B36" s="124" t="s">
        <v>267</v>
      </c>
      <c r="C36" s="146" t="s">
        <v>291</v>
      </c>
      <c r="D36" s="147">
        <v>7</v>
      </c>
      <c r="E36" s="124"/>
      <c r="F36" s="124"/>
      <c r="G36" s="124" t="s">
        <v>11</v>
      </c>
      <c r="H36" s="124" t="str">
        <f t="shared" si="5"/>
        <v>trnsfrx</v>
      </c>
      <c r="I36" s="124" t="str">
        <f t="shared" si="6"/>
        <v>Tax_Rates!ac7</v>
      </c>
      <c r="J36" s="124">
        <v>2</v>
      </c>
      <c r="K36" s="124">
        <v>1</v>
      </c>
    </row>
    <row r="37" spans="1:11" x14ac:dyDescent="0.2">
      <c r="A37" s="124" t="s">
        <v>231</v>
      </c>
      <c r="B37" s="124" t="s">
        <v>349</v>
      </c>
      <c r="C37" s="150" t="s">
        <v>291</v>
      </c>
      <c r="D37" s="147">
        <v>107</v>
      </c>
      <c r="E37" s="124"/>
      <c r="F37" s="124"/>
      <c r="G37" s="124" t="s">
        <v>11</v>
      </c>
      <c r="H37" s="124" t="str">
        <f t="shared" si="5"/>
        <v>tqx</v>
      </c>
      <c r="I37" s="124" t="str">
        <f>B37&amp;"!"&amp;C37&amp;D37</f>
        <v>Raw_Tax_Rates!ac107</v>
      </c>
      <c r="J37" s="124">
        <v>1</v>
      </c>
      <c r="K37" s="124">
        <v>1</v>
      </c>
    </row>
    <row r="38" spans="1:11" x14ac:dyDescent="0.2">
      <c r="A38" s="49" t="s">
        <v>266</v>
      </c>
      <c r="B38" s="49" t="s">
        <v>268</v>
      </c>
      <c r="C38" s="148" t="s">
        <v>291</v>
      </c>
      <c r="D38" s="80">
        <v>7</v>
      </c>
      <c r="G38" s="49" t="s">
        <v>11</v>
      </c>
      <c r="H38" s="49" t="str">
        <f t="shared" si="5"/>
        <v>tmx</v>
      </c>
      <c r="I38" s="49" t="str">
        <f>B38&amp;"!"&amp;C38&amp;D38</f>
        <v>Tariff_Rates!ac7</v>
      </c>
      <c r="J38" s="49">
        <v>1</v>
      </c>
      <c r="K38" s="49">
        <v>1</v>
      </c>
    </row>
    <row r="39" spans="1:11" x14ac:dyDescent="0.2">
      <c r="A39" s="124" t="s">
        <v>234</v>
      </c>
      <c r="B39" s="124" t="s">
        <v>292</v>
      </c>
      <c r="C39" s="146" t="s">
        <v>10</v>
      </c>
      <c r="D39" s="147">
        <v>5</v>
      </c>
      <c r="E39" s="124"/>
      <c r="F39" s="124"/>
      <c r="G39" s="124" t="s">
        <v>11</v>
      </c>
      <c r="H39" s="124" t="str">
        <f t="shared" si="5"/>
        <v>YG1X</v>
      </c>
      <c r="I39" s="124" t="str">
        <f t="shared" si="6"/>
        <v>Raw_Govt!c5</v>
      </c>
      <c r="J39" s="124">
        <v>1</v>
      </c>
      <c r="K39" s="124"/>
    </row>
    <row r="40" spans="1:11" x14ac:dyDescent="0.2">
      <c r="A40" s="124" t="s">
        <v>235</v>
      </c>
      <c r="B40" s="124" t="s">
        <v>292</v>
      </c>
      <c r="C40" s="146" t="s">
        <v>243</v>
      </c>
      <c r="D40" s="147">
        <v>5</v>
      </c>
      <c r="E40" s="124"/>
      <c r="F40" s="124"/>
      <c r="G40" s="124" t="s">
        <v>11</v>
      </c>
      <c r="H40" s="124" t="str">
        <f t="shared" ref="H40:H47" si="7">A40</f>
        <v>YG2X</v>
      </c>
      <c r="I40" s="124" t="str">
        <f t="shared" si="6"/>
        <v>Raw_Govt!f5</v>
      </c>
      <c r="J40" s="124">
        <v>1</v>
      </c>
      <c r="K40" s="124"/>
    </row>
    <row r="41" spans="1:11" x14ac:dyDescent="0.2">
      <c r="A41" s="124" t="s">
        <v>236</v>
      </c>
      <c r="B41" s="124" t="s">
        <v>292</v>
      </c>
      <c r="C41" s="146" t="s">
        <v>244</v>
      </c>
      <c r="D41" s="147">
        <v>5</v>
      </c>
      <c r="E41" s="124"/>
      <c r="F41" s="124"/>
      <c r="G41" s="124" t="s">
        <v>11</v>
      </c>
      <c r="H41" s="124" t="str">
        <f t="shared" si="7"/>
        <v>YG3X</v>
      </c>
      <c r="I41" s="124" t="str">
        <f t="shared" si="6"/>
        <v>Raw_Govt!i5</v>
      </c>
      <c r="J41" s="124">
        <v>1</v>
      </c>
      <c r="K41" s="124"/>
    </row>
    <row r="42" spans="1:11" x14ac:dyDescent="0.2">
      <c r="A42" s="124" t="s">
        <v>237</v>
      </c>
      <c r="B42" s="124" t="s">
        <v>292</v>
      </c>
      <c r="C42" s="146" t="s">
        <v>245</v>
      </c>
      <c r="D42" s="147">
        <v>5</v>
      </c>
      <c r="E42" s="124"/>
      <c r="F42" s="124"/>
      <c r="G42" s="124" t="s">
        <v>11</v>
      </c>
      <c r="H42" s="124" t="str">
        <f t="shared" si="7"/>
        <v>YG4X</v>
      </c>
      <c r="I42" s="124" t="str">
        <f t="shared" si="6"/>
        <v>Raw_Govt!l5</v>
      </c>
      <c r="J42" s="124">
        <v>1</v>
      </c>
      <c r="K42" s="124"/>
    </row>
    <row r="43" spans="1:11" x14ac:dyDescent="0.2">
      <c r="A43" s="124" t="s">
        <v>238</v>
      </c>
      <c r="B43" s="124" t="s">
        <v>292</v>
      </c>
      <c r="C43" s="146" t="s">
        <v>246</v>
      </c>
      <c r="D43" s="147">
        <v>5</v>
      </c>
      <c r="E43" s="124"/>
      <c r="F43" s="124"/>
      <c r="G43" s="124" t="s">
        <v>11</v>
      </c>
      <c r="H43" s="124" t="str">
        <f t="shared" si="7"/>
        <v>YG5X</v>
      </c>
      <c r="I43" s="124" t="str">
        <f t="shared" si="6"/>
        <v>Raw_Govt!o5</v>
      </c>
      <c r="J43" s="124">
        <v>1</v>
      </c>
      <c r="K43" s="124"/>
    </row>
    <row r="44" spans="1:11" x14ac:dyDescent="0.2">
      <c r="A44" s="124" t="s">
        <v>239</v>
      </c>
      <c r="B44" s="124" t="s">
        <v>292</v>
      </c>
      <c r="C44" s="146" t="s">
        <v>14</v>
      </c>
      <c r="D44" s="147">
        <v>5</v>
      </c>
      <c r="E44" s="124"/>
      <c r="F44" s="124"/>
      <c r="G44" s="124" t="s">
        <v>11</v>
      </c>
      <c r="H44" s="124" t="str">
        <f t="shared" si="7"/>
        <v>YG6X</v>
      </c>
      <c r="I44" s="124" t="str">
        <f t="shared" si="6"/>
        <v>Raw_Govt!r5</v>
      </c>
      <c r="J44" s="124">
        <v>1</v>
      </c>
      <c r="K44" s="124"/>
    </row>
    <row r="45" spans="1:11" x14ac:dyDescent="0.2">
      <c r="A45" s="124" t="s">
        <v>240</v>
      </c>
      <c r="B45" s="124" t="s">
        <v>292</v>
      </c>
      <c r="C45" s="146" t="s">
        <v>247</v>
      </c>
      <c r="D45" s="147">
        <v>5</v>
      </c>
      <c r="E45" s="124"/>
      <c r="F45" s="124"/>
      <c r="G45" s="124" t="s">
        <v>11</v>
      </c>
      <c r="H45" s="124" t="str">
        <f t="shared" si="7"/>
        <v>YG7X</v>
      </c>
      <c r="I45" s="124" t="str">
        <f t="shared" si="6"/>
        <v>Raw_Govt!u5</v>
      </c>
      <c r="J45" s="124">
        <v>1</v>
      </c>
      <c r="K45" s="124"/>
    </row>
    <row r="46" spans="1:11" x14ac:dyDescent="0.2">
      <c r="A46" s="124" t="s">
        <v>241</v>
      </c>
      <c r="B46" s="124" t="s">
        <v>292</v>
      </c>
      <c r="C46" s="146" t="s">
        <v>248</v>
      </c>
      <c r="D46" s="147">
        <v>5</v>
      </c>
      <c r="E46" s="124"/>
      <c r="F46" s="124"/>
      <c r="G46" s="124" t="s">
        <v>11</v>
      </c>
      <c r="H46" s="124" t="str">
        <f t="shared" si="7"/>
        <v>YG8X</v>
      </c>
      <c r="I46" s="124" t="str">
        <f t="shared" si="6"/>
        <v>Raw_Govt!x5</v>
      </c>
      <c r="J46" s="124">
        <v>1</v>
      </c>
      <c r="K46" s="124"/>
    </row>
    <row r="47" spans="1:11" x14ac:dyDescent="0.2">
      <c r="A47" s="124" t="s">
        <v>242</v>
      </c>
      <c r="B47" s="124" t="s">
        <v>292</v>
      </c>
      <c r="C47" s="146" t="s">
        <v>249</v>
      </c>
      <c r="D47" s="147">
        <v>5</v>
      </c>
      <c r="E47" s="124"/>
      <c r="F47" s="124"/>
      <c r="G47" s="124" t="s">
        <v>11</v>
      </c>
      <c r="H47" s="124" t="str">
        <f t="shared" si="7"/>
        <v>YG9X</v>
      </c>
      <c r="I47" s="124" t="str">
        <f t="shared" si="6"/>
        <v>Raw_Govt!aa5</v>
      </c>
      <c r="J47" s="124">
        <v>1</v>
      </c>
      <c r="K47" s="124"/>
    </row>
    <row r="48" spans="1:11" x14ac:dyDescent="0.2">
      <c r="A48" s="124" t="s">
        <v>261</v>
      </c>
      <c r="B48" s="124" t="s">
        <v>292</v>
      </c>
      <c r="C48" s="146" t="s">
        <v>284</v>
      </c>
      <c r="D48" s="147">
        <v>5</v>
      </c>
      <c r="E48" s="124"/>
      <c r="F48" s="124"/>
      <c r="G48" s="124" t="s">
        <v>11</v>
      </c>
      <c r="H48" s="124" t="str">
        <f t="shared" ref="H48:H50" si="8">A48</f>
        <v>CPIX</v>
      </c>
      <c r="I48" s="124" t="str">
        <f t="shared" ref="I48:I50" si="9">B48&amp;"!"&amp;C48&amp;D48</f>
        <v>Raw_Govt!ad5</v>
      </c>
      <c r="J48" s="124">
        <v>1</v>
      </c>
      <c r="K48" s="124"/>
    </row>
    <row r="49" spans="1:11" x14ac:dyDescent="0.2">
      <c r="A49" s="124" t="s">
        <v>354</v>
      </c>
      <c r="B49" s="124" t="s">
        <v>355</v>
      </c>
      <c r="C49" s="146" t="s">
        <v>291</v>
      </c>
      <c r="D49" s="147">
        <v>7</v>
      </c>
      <c r="E49" s="124"/>
      <c r="F49" s="124"/>
      <c r="G49" s="124" t="s">
        <v>11</v>
      </c>
      <c r="H49" s="124" t="str">
        <f t="shared" si="8"/>
        <v>BOP</v>
      </c>
      <c r="I49" s="124" t="str">
        <f t="shared" si="9"/>
        <v>BoP!ac7</v>
      </c>
      <c r="J49" s="124">
        <v>1</v>
      </c>
      <c r="K49" s="124">
        <v>1</v>
      </c>
    </row>
    <row r="50" spans="1:11" x14ac:dyDescent="0.2">
      <c r="A50" s="49" t="s">
        <v>372</v>
      </c>
      <c r="B50" s="49" t="s">
        <v>373</v>
      </c>
      <c r="C50" s="148" t="s">
        <v>291</v>
      </c>
      <c r="D50" s="80">
        <v>7</v>
      </c>
      <c r="G50" s="49" t="s">
        <v>11</v>
      </c>
      <c r="H50" s="49" t="str">
        <f t="shared" si="8"/>
        <v>SITAB</v>
      </c>
      <c r="I50" s="49" t="str">
        <f t="shared" si="9"/>
        <v>Sav_INV!ac7</v>
      </c>
      <c r="J50" s="49">
        <v>1</v>
      </c>
      <c r="K50" s="49">
        <v>1</v>
      </c>
    </row>
    <row r="51" spans="1:11" x14ac:dyDescent="0.2">
      <c r="A51" s="247" t="s">
        <v>423</v>
      </c>
      <c r="B51" s="247" t="s">
        <v>424</v>
      </c>
      <c r="C51" s="248" t="s">
        <v>10</v>
      </c>
      <c r="D51" s="248">
        <v>7</v>
      </c>
      <c r="E51" s="247"/>
      <c r="F51" s="247"/>
      <c r="G51" s="247" t="s">
        <v>11</v>
      </c>
      <c r="H51" s="247" t="str">
        <f>A51</f>
        <v>QINTAX</v>
      </c>
      <c r="I51" s="247" t="str">
        <f t="shared" ref="I51" si="10">B51&amp;"!"&amp;C51&amp;D51</f>
        <v>Raw_QINTA!c7</v>
      </c>
      <c r="J51" s="247">
        <v>1</v>
      </c>
      <c r="K51" s="247">
        <v>1</v>
      </c>
    </row>
    <row r="52" spans="1:11" x14ac:dyDescent="0.2">
      <c r="A52" s="124" t="s">
        <v>182</v>
      </c>
      <c r="B52" s="124" t="s">
        <v>220</v>
      </c>
      <c r="C52" s="146" t="s">
        <v>10</v>
      </c>
      <c r="D52" s="147">
        <v>5</v>
      </c>
      <c r="E52" s="124"/>
      <c r="F52" s="124"/>
      <c r="G52" s="124" t="s">
        <v>11</v>
      </c>
      <c r="H52" s="124" t="str">
        <f>A52</f>
        <v>dummy1</v>
      </c>
      <c r="I52" s="124" t="str">
        <f>B52&amp;"!"&amp;C52&amp;D52</f>
        <v>Cover!c5</v>
      </c>
      <c r="J52" s="124"/>
      <c r="K52" s="124"/>
    </row>
  </sheetData>
  <hyperlinks>
    <hyperlink ref="B1" location="Cover!A1" display="Return to Contents" xr:uid="{E745A1EB-E061-4333-828D-95ADA91371F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0">
    <tabColor rgb="FF7030A0"/>
  </sheetPr>
  <dimension ref="A1:BU399"/>
  <sheetViews>
    <sheetView zoomScaleNormal="100" workbookViewId="0">
      <pane ySplit="8" topLeftCell="A162" activePane="bottomLeft" state="frozen"/>
      <selection activeCell="A2" sqref="A2:I2"/>
      <selection pane="bottomLeft" activeCell="Z188" sqref="Z188"/>
    </sheetView>
  </sheetViews>
  <sheetFormatPr defaultRowHeight="12.75" outlineLevelRow="1" x14ac:dyDescent="0.2"/>
  <cols>
    <col min="1" max="1" width="23" style="49" bestFit="1" customWidth="1"/>
    <col min="2" max="2" width="7.42578125" style="206" customWidth="1"/>
    <col min="3" max="9" width="6.7109375" style="49" customWidth="1"/>
    <col min="10" max="10" width="2.7109375" style="49" customWidth="1"/>
    <col min="11" max="11" width="23.28515625" style="49" bestFit="1" customWidth="1"/>
    <col min="12" max="12" width="6.42578125" style="126" customWidth="1"/>
    <col min="13" max="24" width="5.7109375" style="49" customWidth="1"/>
    <col min="25" max="25" width="2.7109375" style="49" customWidth="1"/>
    <col min="26" max="26" width="23.28515625" style="49" bestFit="1" customWidth="1"/>
    <col min="27" max="27" width="6.42578125" style="49" customWidth="1"/>
    <col min="28" max="38" width="5.7109375" style="49" customWidth="1"/>
    <col min="39" max="39" width="4.85546875" style="49" customWidth="1"/>
    <col min="40" max="40" width="23.28515625" style="49" bestFit="1" customWidth="1"/>
    <col min="41" max="41" width="6.28515625" style="49" customWidth="1"/>
    <col min="42" max="44" width="8" style="49" customWidth="1"/>
    <col min="45" max="45" width="6.42578125" style="49" customWidth="1"/>
    <col min="46" max="46" width="2.7109375" style="49" customWidth="1"/>
    <col min="47" max="47" width="23.28515625" style="49" bestFit="1" customWidth="1"/>
    <col min="48" max="48" width="7.140625" style="49" customWidth="1"/>
    <col min="49" max="50" width="6.7109375" style="49" customWidth="1"/>
    <col min="51" max="51" width="9.140625" style="49" bestFit="1" customWidth="1"/>
    <col min="52" max="59" width="9.140625" style="49" customWidth="1"/>
    <col min="60" max="60" width="2.7109375" style="49" customWidth="1"/>
    <col min="61" max="61" width="23.28515625" style="49" bestFit="1" customWidth="1"/>
    <col min="62" max="62" width="7.28515625" style="49" customWidth="1"/>
    <col min="63" max="64" width="8.7109375" style="49" customWidth="1"/>
    <col min="65" max="65" width="10" style="49" bestFit="1" customWidth="1"/>
    <col min="66" max="67" width="8.7109375" style="49" customWidth="1"/>
    <col min="68" max="68" width="9.140625" style="49"/>
    <col min="69" max="69" width="11.42578125" style="49" bestFit="1" customWidth="1"/>
    <col min="70" max="16384" width="9.140625" style="49"/>
  </cols>
  <sheetData>
    <row r="1" spans="1:73" x14ac:dyDescent="0.2">
      <c r="A1" s="336" t="s">
        <v>191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  <c r="V1" s="336"/>
      <c r="W1" s="336"/>
      <c r="X1" s="336"/>
      <c r="Y1" s="336"/>
      <c r="Z1" s="336"/>
      <c r="AA1" s="336"/>
      <c r="AB1" s="336"/>
      <c r="AC1" s="336"/>
      <c r="AD1" s="336"/>
    </row>
    <row r="2" spans="1:73" x14ac:dyDescent="0.2">
      <c r="A2" s="50" t="s">
        <v>224</v>
      </c>
      <c r="B2" s="205"/>
    </row>
    <row r="3" spans="1:73" x14ac:dyDescent="0.2">
      <c r="C3" s="330" t="s">
        <v>218</v>
      </c>
      <c r="D3" s="331"/>
      <c r="E3" s="331"/>
      <c r="F3" s="331"/>
      <c r="G3" s="331"/>
      <c r="H3" s="331"/>
      <c r="I3" s="332"/>
    </row>
    <row r="4" spans="1:73" ht="27.75" customHeight="1" x14ac:dyDescent="0.2">
      <c r="C4" s="333"/>
      <c r="D4" s="334"/>
      <c r="E4" s="334"/>
      <c r="F4" s="334"/>
      <c r="G4" s="334"/>
      <c r="H4" s="334"/>
      <c r="I4" s="335"/>
    </row>
    <row r="5" spans="1:73" ht="26.25" customHeight="1" x14ac:dyDescent="0.2">
      <c r="A5" s="51"/>
      <c r="B5" s="208"/>
      <c r="C5" s="169" t="s">
        <v>215</v>
      </c>
      <c r="D5" s="169"/>
      <c r="E5" s="169"/>
      <c r="F5" s="169"/>
      <c r="G5" s="169"/>
      <c r="H5" s="169"/>
      <c r="I5" s="169"/>
      <c r="K5" s="169" t="s">
        <v>211</v>
      </c>
      <c r="L5" s="208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Z5" s="169" t="s">
        <v>212</v>
      </c>
      <c r="AA5" s="208"/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169"/>
      <c r="AN5" s="88" t="s">
        <v>213</v>
      </c>
      <c r="AO5" s="208"/>
      <c r="AP5" s="208"/>
      <c r="AQ5" s="208"/>
      <c r="AR5" s="208"/>
      <c r="AS5" s="208"/>
      <c r="AT5" s="206"/>
      <c r="AU5" s="88" t="s">
        <v>313</v>
      </c>
      <c r="AV5" s="208"/>
      <c r="AW5" s="208"/>
      <c r="AX5" s="208"/>
      <c r="AY5" s="208"/>
      <c r="AZ5" s="208"/>
      <c r="BA5" s="208"/>
      <c r="BB5" s="208"/>
      <c r="BC5" s="208"/>
      <c r="BD5" s="208"/>
      <c r="BE5" s="208"/>
      <c r="BF5" s="208"/>
      <c r="BG5" s="208"/>
      <c r="BH5" s="52"/>
      <c r="BI5" s="88" t="s">
        <v>312</v>
      </c>
      <c r="BJ5" s="208"/>
      <c r="BK5" s="208"/>
      <c r="BL5" s="170"/>
      <c r="BM5" s="170"/>
      <c r="BN5" s="170"/>
      <c r="BO5" s="170"/>
      <c r="BP5" s="170"/>
      <c r="BQ5" s="170"/>
      <c r="BR5" s="170"/>
      <c r="BS5" s="170"/>
      <c r="BT5" s="170"/>
      <c r="BU5" s="170"/>
    </row>
    <row r="6" spans="1:73" x14ac:dyDescent="0.2">
      <c r="A6" s="51"/>
      <c r="B6" s="208"/>
      <c r="C6" s="53"/>
      <c r="D6" s="53"/>
      <c r="E6" s="53"/>
      <c r="F6" s="53"/>
      <c r="G6" s="53"/>
      <c r="H6" s="53"/>
      <c r="I6" s="53"/>
      <c r="K6" s="53"/>
      <c r="L6" s="208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Z6" s="53"/>
      <c r="AA6" s="208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N6" s="53"/>
      <c r="AO6" s="208"/>
      <c r="AP6" s="208"/>
      <c r="AQ6" s="208"/>
      <c r="AR6" s="208"/>
      <c r="AS6" s="208"/>
      <c r="AT6" s="206"/>
      <c r="AU6" s="208"/>
      <c r="AV6" s="208"/>
      <c r="AW6" s="208"/>
      <c r="AX6" s="208"/>
      <c r="AY6" s="208"/>
      <c r="AZ6" s="208"/>
      <c r="BA6" s="208"/>
      <c r="BB6" s="208"/>
      <c r="BC6" s="208"/>
      <c r="BD6" s="208"/>
      <c r="BE6" s="208"/>
      <c r="BF6" s="208"/>
      <c r="BG6" s="208"/>
      <c r="BI6" s="53"/>
      <c r="BJ6" s="208"/>
      <c r="BK6" s="208"/>
      <c r="BL6" s="53"/>
      <c r="BM6" s="53"/>
      <c r="BN6" s="53"/>
      <c r="BO6" s="53"/>
      <c r="BP6" s="53"/>
      <c r="BQ6" s="53"/>
      <c r="BR6" s="53"/>
      <c r="BS6" s="53"/>
      <c r="BT6" s="53"/>
      <c r="BU6" s="53"/>
    </row>
    <row r="7" spans="1:73" s="321" customFormat="1" ht="38.25" x14ac:dyDescent="0.2">
      <c r="A7" s="320"/>
      <c r="B7" s="318" cm="1">
        <f t="array" aca="1" ref="B7:I184" ca="1">strucbase</f>
        <v>0</v>
      </c>
      <c r="C7" s="319" t="str">
        <f ca="1"/>
        <v>VAshr</v>
      </c>
      <c r="D7" s="319" t="str">
        <f ca="1"/>
        <v>PRDshr</v>
      </c>
      <c r="E7" s="319" t="str">
        <f ca="1"/>
        <v>EMPshr</v>
      </c>
      <c r="F7" s="319" t="str">
        <f ca="1"/>
        <v>EXPshr</v>
      </c>
      <c r="G7" s="319" t="str">
        <f ca="1"/>
        <v>EXP-OUTshr</v>
      </c>
      <c r="H7" s="319" t="str">
        <f ca="1"/>
        <v>IMPshr</v>
      </c>
      <c r="I7" s="319" t="str">
        <f ca="1"/>
        <v>IMP-DEMshr</v>
      </c>
      <c r="K7" s="318"/>
      <c r="L7" s="318" cm="1">
        <f t="array" aca="1" ref="L7:W186" ca="1">factab1</f>
        <v>0</v>
      </c>
      <c r="M7" s="322" t="str">
        <f ca="1"/>
        <v>flab_u_t</v>
      </c>
      <c r="N7" s="322" t="str">
        <f ca="1"/>
        <v>flab_u_s</v>
      </c>
      <c r="O7" s="322" t="str">
        <f ca="1"/>
        <v>flab_u_p</v>
      </c>
      <c r="P7" s="322" t="str">
        <f ca="1"/>
        <v>flab_r_t</v>
      </c>
      <c r="Q7" s="322" t="str">
        <f ca="1"/>
        <v>flab_r_s</v>
      </c>
      <c r="R7" s="318" t="str">
        <f ca="1"/>
        <v>flab_r_p</v>
      </c>
      <c r="S7" s="318" t="str">
        <f ca="1"/>
        <v>fcap_ag</v>
      </c>
      <c r="T7" s="318" t="str">
        <f ca="1"/>
        <v>fcap_na</v>
      </c>
      <c r="U7" s="318" t="str">
        <f ca="1"/>
        <v>flnd</v>
      </c>
      <c r="V7" s="318" t="str">
        <f ca="1"/>
        <v>fliv</v>
      </c>
      <c r="W7" s="318" t="str">
        <f ca="1"/>
        <v>ffsh</v>
      </c>
      <c r="X7" s="318"/>
      <c r="Y7" s="323"/>
      <c r="Z7" s="319"/>
      <c r="AA7" s="318" cm="1">
        <f t="array" aca="1" ref="AA7:AL186" ca="1">factab2</f>
        <v>0</v>
      </c>
      <c r="AB7" s="319" t="str">
        <f ca="1"/>
        <v>flab_u_t</v>
      </c>
      <c r="AC7" s="319" t="str">
        <f ca="1"/>
        <v>flab_u_s</v>
      </c>
      <c r="AD7" s="319" t="str">
        <f ca="1"/>
        <v>flab_u_p</v>
      </c>
      <c r="AE7" s="319" t="str">
        <f ca="1"/>
        <v>flab_r_t</v>
      </c>
      <c r="AF7" s="319" t="str">
        <f ca="1"/>
        <v>flab_r_s</v>
      </c>
      <c r="AG7" s="319" t="str">
        <f ca="1"/>
        <v>flab_r_p</v>
      </c>
      <c r="AH7" s="319" t="str">
        <f ca="1"/>
        <v>fcap_ag</v>
      </c>
      <c r="AI7" s="319" t="str">
        <f ca="1"/>
        <v>fcap_na</v>
      </c>
      <c r="AJ7" s="319" t="str">
        <f ca="1"/>
        <v>flnd</v>
      </c>
      <c r="AK7" s="319" t="str">
        <f ca="1"/>
        <v>fliv</v>
      </c>
      <c r="AL7" s="319" t="str">
        <f ca="1"/>
        <v>ffsh</v>
      </c>
      <c r="AM7" s="323"/>
      <c r="AN7" s="319"/>
      <c r="AO7" s="318" cm="1">
        <f t="array" aca="1" ref="AO7:AR186" ca="1">factab3</f>
        <v>0</v>
      </c>
      <c r="AP7" s="318" t="str">
        <f ca="1"/>
        <v>QVASHR</v>
      </c>
      <c r="AQ7" s="318" t="str">
        <f ca="1"/>
        <v>QINTSHR</v>
      </c>
      <c r="AR7" s="318" t="str">
        <f ca="1"/>
        <v>SIGMAVA</v>
      </c>
      <c r="AS7" s="318"/>
      <c r="AT7" s="323"/>
      <c r="AU7" s="318"/>
      <c r="AV7" s="318" cm="1">
        <f t="array" aca="1" ref="AV7:BG185" ca="1">factab4A</f>
        <v>0</v>
      </c>
      <c r="AW7" s="318" t="str">
        <f ca="1"/>
        <v>flab_u_t</v>
      </c>
      <c r="AX7" s="318" t="str">
        <f ca="1"/>
        <v>flab_u_s</v>
      </c>
      <c r="AY7" s="318" t="str">
        <f ca="1"/>
        <v>flab_u_p</v>
      </c>
      <c r="AZ7" s="318" t="str">
        <f ca="1"/>
        <v>flab_r_t</v>
      </c>
      <c r="BA7" s="318" t="str">
        <f ca="1"/>
        <v>flab_r_s</v>
      </c>
      <c r="BB7" s="318" t="str">
        <f ca="1"/>
        <v>flab_r_p</v>
      </c>
      <c r="BC7" s="318" t="str">
        <f ca="1"/>
        <v>fcap_ag</v>
      </c>
      <c r="BD7" s="318" t="str">
        <f ca="1"/>
        <v>fcap_na</v>
      </c>
      <c r="BE7" s="318" t="str">
        <f ca="1"/>
        <v>flnd</v>
      </c>
      <c r="BF7" s="318" t="str">
        <f ca="1"/>
        <v>fliv</v>
      </c>
      <c r="BG7" s="318" t="str">
        <f ca="1"/>
        <v>ffsh</v>
      </c>
      <c r="BH7" s="323"/>
      <c r="BI7" s="319"/>
      <c r="BJ7" s="318" cm="1">
        <f t="array" aca="1" ref="BJ7:BU185" ca="1">factab5</f>
        <v>0</v>
      </c>
      <c r="BK7" s="318" t="str">
        <f ca="1"/>
        <v>flab_u_t</v>
      </c>
      <c r="BL7" s="318" t="str">
        <f ca="1"/>
        <v>flab_u_s</v>
      </c>
      <c r="BM7" s="318" t="str">
        <f ca="1"/>
        <v>flab_u_p</v>
      </c>
      <c r="BN7" s="318" t="str">
        <f ca="1"/>
        <v>flab_r_t</v>
      </c>
      <c r="BO7" s="318" t="str">
        <f ca="1"/>
        <v>flab_r_s</v>
      </c>
      <c r="BP7" s="318" t="str">
        <f ca="1"/>
        <v>flab_r_p</v>
      </c>
      <c r="BQ7" s="318" t="str">
        <f ca="1"/>
        <v>fcap_ag</v>
      </c>
      <c r="BR7" s="318" t="str">
        <f ca="1"/>
        <v>fcap_na</v>
      </c>
      <c r="BS7" s="318" t="str">
        <f ca="1"/>
        <v>flnd</v>
      </c>
      <c r="BT7" s="318" t="str">
        <f ca="1"/>
        <v>fliv</v>
      </c>
      <c r="BU7" s="318" t="str">
        <f ca="1"/>
        <v>ffsh</v>
      </c>
    </row>
    <row r="8" spans="1:73" x14ac:dyDescent="0.2">
      <c r="A8" s="203" t="str" cm="1">
        <f t="array" aca="1" ref="A8" ca="1">IFERROR(_xlfn.XLOOKUP(B8,Com_codes_core,Com_labels_core),"")</f>
        <v>Paddy</v>
      </c>
      <c r="B8" s="58" t="str">
        <f ca="1"/>
        <v>c_001</v>
      </c>
      <c r="C8" s="56">
        <f ca="1"/>
        <v>2.1376632170630789</v>
      </c>
      <c r="D8" s="56">
        <f ca="1"/>
        <v>1.2697079775303397</v>
      </c>
      <c r="E8" s="56">
        <f ca="1"/>
        <v>12.078951918017752</v>
      </c>
      <c r="F8" s="56">
        <f ca="1"/>
        <v>0</v>
      </c>
      <c r="G8" s="56">
        <f ca="1"/>
        <v>0</v>
      </c>
      <c r="H8" s="56">
        <f ca="1"/>
        <v>6.112783610783718E-3</v>
      </c>
      <c r="I8" s="56">
        <f ca="1"/>
        <v>0.14859366862240458</v>
      </c>
      <c r="J8" s="57"/>
      <c r="K8" s="204" t="str" cm="1">
        <f t="array" aca="1" ref="K8" ca="1">IFERROR(_xlfn.XLOOKUP(L8,Act_codes_core,Act_labels_core),"")</f>
        <v>Paddy</v>
      </c>
      <c r="L8" s="58" t="str">
        <f ca="1"/>
        <v>a_001</v>
      </c>
      <c r="M8" s="317">
        <f ca="1"/>
        <v>1.7893110727668855</v>
      </c>
      <c r="N8" s="317">
        <f ca="1"/>
        <v>7.4332118845459245</v>
      </c>
      <c r="O8" s="317">
        <f ca="1"/>
        <v>1.5092868871353371</v>
      </c>
      <c r="P8" s="317">
        <f ca="1"/>
        <v>9.7543784619078906</v>
      </c>
      <c r="Q8" s="317">
        <f ca="1"/>
        <v>57.280052715053898</v>
      </c>
      <c r="R8" s="73">
        <f ca="1"/>
        <v>15.95135845166263</v>
      </c>
      <c r="S8" s="73">
        <f ca="1"/>
        <v>0.39947131704457922</v>
      </c>
      <c r="T8" s="73">
        <f ca="1"/>
        <v>0</v>
      </c>
      <c r="U8" s="73">
        <f ca="1"/>
        <v>5.8829292098828478</v>
      </c>
      <c r="V8" s="73">
        <f ca="1"/>
        <v>0</v>
      </c>
      <c r="W8" s="73">
        <f ca="1"/>
        <v>0</v>
      </c>
      <c r="X8" s="60"/>
      <c r="Z8" s="204" t="str" cm="1">
        <f t="array" aca="1" ref="Z8" ca="1">IFERROR(_xlfn.XLOOKUP(AA8,Act_codes_core,Act_labels_core),"")</f>
        <v>Paddy</v>
      </c>
      <c r="AA8" s="58" t="str">
        <f ca="1"/>
        <v>a_001</v>
      </c>
      <c r="AB8" s="133">
        <f ca="1"/>
        <v>0.16531459483784505</v>
      </c>
      <c r="AC8" s="133">
        <f ca="1"/>
        <v>1.8888157715675249</v>
      </c>
      <c r="AD8" s="133">
        <f ca="1"/>
        <v>2.401370628626359</v>
      </c>
      <c r="AE8" s="133">
        <f ca="1"/>
        <v>1.765309183369054</v>
      </c>
      <c r="AF8" s="133">
        <f ca="1"/>
        <v>6.9646964533352209</v>
      </c>
      <c r="AG8" s="133">
        <f ca="1"/>
        <v>9.5992116151358342</v>
      </c>
      <c r="AH8" s="133">
        <f ca="1"/>
        <v>5.2408919813527275</v>
      </c>
      <c r="AI8" s="133">
        <f ca="1"/>
        <v>0</v>
      </c>
      <c r="AJ8" s="133">
        <f ca="1"/>
        <v>30.737027600121124</v>
      </c>
      <c r="AK8" s="133">
        <f ca="1"/>
        <v>0</v>
      </c>
      <c r="AL8" s="133">
        <f ca="1"/>
        <v>0</v>
      </c>
      <c r="AN8" s="204" t="str" cm="1">
        <f t="array" aca="1" ref="AN8" ca="1">IFERROR(_xlfn.XLOOKUP(AO8,Act_codes_core,Act_labels_core),"")</f>
        <v>Paddy</v>
      </c>
      <c r="AO8" s="58" t="str">
        <f ca="1"/>
        <v>a_001</v>
      </c>
      <c r="AP8" s="316">
        <f ca="1"/>
        <v>54.963512603472303</v>
      </c>
      <c r="AQ8" s="133">
        <f ca="1"/>
        <v>45.036487396527683</v>
      </c>
      <c r="AR8" s="133">
        <f ca="1"/>
        <v>0.3</v>
      </c>
      <c r="AU8" s="204" t="str" cm="1">
        <f t="array" aca="1" ref="AU8" ca="1">IFERROR(_xlfn.XLOOKUP(AV8,Act_codes_core,Act_labels_core),"")</f>
        <v>Paddy</v>
      </c>
      <c r="AV8" s="58" t="str">
        <f ca="1"/>
        <v>a_001</v>
      </c>
      <c r="AW8" s="316">
        <f ca="1"/>
        <v>4.4605137231934419E-2</v>
      </c>
      <c r="AX8" s="133">
        <f ca="1"/>
        <v>3.3239271722541729E-2</v>
      </c>
      <c r="AY8" s="133">
        <f ca="1"/>
        <v>2.5560307424036737E-2</v>
      </c>
      <c r="AZ8" s="133">
        <f ca="1"/>
        <v>2.1001923572480777E-2</v>
      </c>
      <c r="BA8" s="133">
        <f ca="1"/>
        <v>2.1026690537582497E-2</v>
      </c>
      <c r="BB8" s="133">
        <f ca="1"/>
        <v>1.7201054498488976E-2</v>
      </c>
      <c r="BC8" s="133">
        <f ca="1"/>
        <v>1</v>
      </c>
      <c r="BD8" s="133">
        <f ca="1"/>
        <v>0</v>
      </c>
      <c r="BE8" s="133">
        <f ca="1"/>
        <v>1</v>
      </c>
      <c r="BF8" s="133">
        <f ca="1"/>
        <v>0</v>
      </c>
      <c r="BG8" s="133">
        <f ca="1"/>
        <v>0</v>
      </c>
      <c r="BH8" s="64"/>
      <c r="BI8" s="204" t="str" cm="1">
        <f t="array" aca="1" ref="BI8" ca="1">IFERROR(_xlfn.XLOOKUP(BJ8,Act_codes_core,Act_labels_core),"")</f>
        <v>Paddy</v>
      </c>
      <c r="BJ8" s="58" t="str">
        <f ca="1"/>
        <v>a_001</v>
      </c>
      <c r="BK8" s="133">
        <f ca="1"/>
        <v>4.5443483107222509</v>
      </c>
      <c r="BL8" s="133">
        <f ca="1"/>
        <v>0.81516883591621681</v>
      </c>
      <c r="BM8" s="133">
        <f ca="1"/>
        <v>3.0872148533641468</v>
      </c>
      <c r="BN8" s="133">
        <f ca="1"/>
        <v>0.39249312400126274</v>
      </c>
      <c r="BO8" s="133">
        <f ca="1"/>
        <v>6.6917559687919181E-2</v>
      </c>
      <c r="BP8" s="133">
        <f ca="1"/>
        <v>0.19657576678799035</v>
      </c>
      <c r="BQ8" s="133">
        <f ca="1"/>
        <v>456.33836237051071</v>
      </c>
      <c r="BR8" s="133">
        <f ca="1"/>
        <v>0</v>
      </c>
      <c r="BS8" s="133">
        <f ca="1"/>
        <v>30.986959069280477</v>
      </c>
      <c r="BT8" s="133">
        <f ca="1"/>
        <v>0</v>
      </c>
      <c r="BU8" s="133">
        <f ca="1"/>
        <v>0</v>
      </c>
    </row>
    <row r="9" spans="1:73" x14ac:dyDescent="0.2">
      <c r="A9" s="203" t="str" cm="1">
        <f t="array" aca="1" ref="A9" ca="1">IFERROR(_xlfn.XLOOKUP(B9,Com_codes_core,Com_labels_core),"")</f>
        <v>Corn and other grain food products</v>
      </c>
      <c r="B9" s="58" t="str">
        <f ca="1"/>
        <v>c_002</v>
      </c>
      <c r="C9" s="56">
        <f ca="1"/>
        <v>0.24573954894947991</v>
      </c>
      <c r="D9" s="56">
        <f ca="1"/>
        <v>0.14001467108171567</v>
      </c>
      <c r="E9" s="56">
        <f ca="1"/>
        <v>1.4866411419107057</v>
      </c>
      <c r="F9" s="56">
        <f ca="1"/>
        <v>2.2951510916676514E-2</v>
      </c>
      <c r="G9" s="56">
        <f ca="1"/>
        <v>4.9276337794924752</v>
      </c>
      <c r="H9" s="56">
        <f ca="1"/>
        <v>1.1585538838348504</v>
      </c>
      <c r="I9" s="56">
        <f ca="1"/>
        <v>71.248412033963177</v>
      </c>
      <c r="J9" s="57"/>
      <c r="K9" s="204" t="str" cm="1">
        <f t="array" aca="1" ref="K9" ca="1">IFERROR(_xlfn.XLOOKUP(L9,Act_codes_core,Act_labels_core),"")</f>
        <v>Corn and other grain food products</v>
      </c>
      <c r="L9" s="58" t="str">
        <f ca="1"/>
        <v>a_002</v>
      </c>
      <c r="M9" s="317">
        <f ca="1"/>
        <v>0.89228970106523298</v>
      </c>
      <c r="N9" s="317">
        <f ca="1"/>
        <v>2.6453412868263557</v>
      </c>
      <c r="O9" s="317">
        <f ca="1"/>
        <v>2.4319939489832523</v>
      </c>
      <c r="P9" s="317">
        <f ca="1"/>
        <v>10.267346571554683</v>
      </c>
      <c r="Q9" s="317">
        <f ca="1"/>
        <v>54.00430792176396</v>
      </c>
      <c r="R9" s="73">
        <f ca="1"/>
        <v>24.640068122760077</v>
      </c>
      <c r="S9" s="73">
        <f ca="1"/>
        <v>0.32547349148880461</v>
      </c>
      <c r="T9" s="73">
        <f ca="1"/>
        <v>0</v>
      </c>
      <c r="U9" s="73">
        <f ca="1"/>
        <v>4.7931789555576181</v>
      </c>
      <c r="V9" s="73">
        <f ca="1"/>
        <v>0</v>
      </c>
      <c r="W9" s="73">
        <f ca="1"/>
        <v>0</v>
      </c>
      <c r="X9" s="60"/>
      <c r="Z9" s="204" t="str" cm="1">
        <f t="array" aca="1" ref="Z9" ca="1">IFERROR(_xlfn.XLOOKUP(AA9,Act_codes_core,Act_labels_core),"")</f>
        <v>Corn and other grain food products</v>
      </c>
      <c r="AA9" s="58" t="str">
        <f ca="1"/>
        <v>a_002</v>
      </c>
      <c r="AB9" s="133">
        <f ca="1"/>
        <v>9.4722392903042792E-3</v>
      </c>
      <c r="AC9" s="133">
        <f ca="1"/>
        <v>7.7235369912030755E-2</v>
      </c>
      <c r="AD9" s="133">
        <f ca="1"/>
        <v>0.4446019042782694</v>
      </c>
      <c r="AE9" s="133">
        <f ca="1"/>
        <v>0.21350145214990121</v>
      </c>
      <c r="AF9" s="133">
        <f ca="1"/>
        <v>0.75448154609134954</v>
      </c>
      <c r="AG9" s="133">
        <f ca="1"/>
        <v>1.7037317958575207</v>
      </c>
      <c r="AH9" s="133">
        <f ca="1"/>
        <v>0.49063289538143096</v>
      </c>
      <c r="AI9" s="133">
        <f ca="1"/>
        <v>0</v>
      </c>
      <c r="AJ9" s="133">
        <f ca="1"/>
        <v>2.8774866761597981</v>
      </c>
      <c r="AK9" s="133">
        <f ca="1"/>
        <v>0</v>
      </c>
      <c r="AL9" s="133">
        <f ca="1"/>
        <v>0</v>
      </c>
      <c r="AN9" s="204" t="str" cm="1">
        <f t="array" aca="1" ref="AN9" ca="1">IFERROR(_xlfn.XLOOKUP(AO9,Act_codes_core,Act_labels_core),"")</f>
        <v>Corn and other grain food products</v>
      </c>
      <c r="AO9" s="58" t="str">
        <f ca="1"/>
        <v>a_002</v>
      </c>
      <c r="AP9" s="316">
        <f ca="1"/>
        <v>57.283761423363615</v>
      </c>
      <c r="AQ9" s="133">
        <f ca="1"/>
        <v>42.716238576636414</v>
      </c>
      <c r="AR9" s="133">
        <f ca="1"/>
        <v>0.3</v>
      </c>
      <c r="AU9" s="204" t="str" cm="1">
        <f t="array" aca="1" ref="AU9" ca="1">IFERROR(_xlfn.XLOOKUP(AV9,Act_codes_core,Act_labels_core),"")</f>
        <v>Corn and other grain food products</v>
      </c>
      <c r="AV9" s="58" t="str">
        <f ca="1"/>
        <v>a_002</v>
      </c>
      <c r="AW9" s="316">
        <f ca="1"/>
        <v>2.6968340690304148E-2</v>
      </c>
      <c r="AX9" s="133">
        <f ca="1"/>
        <v>2.5192539627531034E-2</v>
      </c>
      <c r="AY9" s="133">
        <f ca="1"/>
        <v>2.5316590109336904E-2</v>
      </c>
      <c r="AZ9" s="133">
        <f ca="1"/>
        <v>2.1121896976880647E-2</v>
      </c>
      <c r="BA9" s="133">
        <f ca="1"/>
        <v>2.1141493943489149E-2</v>
      </c>
      <c r="BB9" s="133">
        <f ca="1"/>
        <v>1.6671366398797589E-2</v>
      </c>
      <c r="BC9" s="133">
        <f ca="1"/>
        <v>1</v>
      </c>
      <c r="BD9" s="133">
        <f ca="1"/>
        <v>0</v>
      </c>
      <c r="BE9" s="133">
        <f ca="1"/>
        <v>1</v>
      </c>
      <c r="BF9" s="133">
        <f ca="1"/>
        <v>0</v>
      </c>
      <c r="BG9" s="133">
        <f ca="1"/>
        <v>0</v>
      </c>
      <c r="BH9" s="64"/>
      <c r="BI9" s="204" t="str" cm="1">
        <f t="array" aca="1" ref="BI9" ca="1">IFERROR(_xlfn.XLOOKUP(BJ9,Act_codes_core,Act_labels_core),"")</f>
        <v>Corn and other grain food products</v>
      </c>
      <c r="BJ9" s="58" t="str">
        <f ca="1"/>
        <v>a_002</v>
      </c>
      <c r="BK9" s="133">
        <f ca="1"/>
        <v>5.284772446296456</v>
      </c>
      <c r="BL9" s="133">
        <f ca="1"/>
        <v>1.665206841720301</v>
      </c>
      <c r="BM9" s="133">
        <f ca="1"/>
        <v>1.8202065235006042</v>
      </c>
      <c r="BN9" s="133">
        <f ca="1"/>
        <v>0.35971011029682776</v>
      </c>
      <c r="BO9" s="133">
        <f ca="1"/>
        <v>6.8451853874328922E-2</v>
      </c>
      <c r="BP9" s="133">
        <f ca="1"/>
        <v>0.11830612742344196</v>
      </c>
      <c r="BQ9" s="133">
        <f ca="1"/>
        <v>537.23255696205763</v>
      </c>
      <c r="BR9" s="133">
        <f ca="1"/>
        <v>0</v>
      </c>
      <c r="BS9" s="133">
        <f ca="1"/>
        <v>36.479955719816665</v>
      </c>
      <c r="BT9" s="133">
        <f ca="1"/>
        <v>0</v>
      </c>
      <c r="BU9" s="133">
        <f ca="1"/>
        <v>0</v>
      </c>
    </row>
    <row r="10" spans="1:73" x14ac:dyDescent="0.2">
      <c r="A10" s="203" t="str" cm="1">
        <f t="array" aca="1" ref="A10" ca="1">IFERROR(_xlfn.XLOOKUP(B10,Com_codes_core,Com_labels_core),"")</f>
        <v>Root crop products contain starch</v>
      </c>
      <c r="B10" s="58" t="str">
        <f ca="1"/>
        <v>c_003</v>
      </c>
      <c r="C10" s="56">
        <f ca="1"/>
        <v>0.27510992005664919</v>
      </c>
      <c r="D10" s="56">
        <f ca="1"/>
        <v>0.15597366076119007</v>
      </c>
      <c r="E10" s="56">
        <f ca="1"/>
        <v>1.1923240068253065</v>
      </c>
      <c r="F10" s="56">
        <f ca="1"/>
        <v>4.7649375225562784E-2</v>
      </c>
      <c r="G10" s="56">
        <f ca="1"/>
        <v>8.3945553452470936</v>
      </c>
      <c r="H10" s="56">
        <f ca="1"/>
        <v>8.1810730911274027E-2</v>
      </c>
      <c r="I10" s="56">
        <f ca="1"/>
        <v>13.979624825013758</v>
      </c>
      <c r="J10" s="57"/>
      <c r="K10" s="204" t="str" cm="1">
        <f t="array" aca="1" ref="K10" ca="1">IFERROR(_xlfn.XLOOKUP(L10,Act_codes_core,Act_labels_core),"")</f>
        <v>Root crop products contain starch</v>
      </c>
      <c r="L10" s="58" t="str">
        <f ca="1"/>
        <v>a_003</v>
      </c>
      <c r="M10" s="317">
        <f ca="1"/>
        <v>0.96659459911531687</v>
      </c>
      <c r="N10" s="317">
        <f ca="1"/>
        <v>8.3621678216503277</v>
      </c>
      <c r="O10" s="317">
        <f ca="1"/>
        <v>3.5585881832837929</v>
      </c>
      <c r="P10" s="317">
        <f ca="1"/>
        <v>6.9323231752011338</v>
      </c>
      <c r="Q10" s="317">
        <f ca="1"/>
        <v>47.379334329498889</v>
      </c>
      <c r="R10" s="73">
        <f ca="1"/>
        <v>29.830796774806991</v>
      </c>
      <c r="S10" s="73">
        <f ca="1"/>
        <v>0.39609577993404887</v>
      </c>
      <c r="T10" s="73">
        <f ca="1"/>
        <v>0</v>
      </c>
      <c r="U10" s="73">
        <f ca="1"/>
        <v>2.5740993365094966</v>
      </c>
      <c r="V10" s="73">
        <f ca="1"/>
        <v>0</v>
      </c>
      <c r="W10" s="73">
        <f ca="1"/>
        <v>0</v>
      </c>
      <c r="X10" s="60"/>
      <c r="Z10" s="204" t="str" cm="1">
        <f t="array" aca="1" ref="Z10" ca="1">IFERROR(_xlfn.XLOOKUP(AA10,Act_codes_core,Act_labels_core),"")</f>
        <v>Root crop products contain starch</v>
      </c>
      <c r="AA10" s="58" t="str">
        <f ca="1"/>
        <v>a_003</v>
      </c>
      <c r="AB10" s="133">
        <f ca="1"/>
        <v>1.1098156477907968E-2</v>
      </c>
      <c r="AC10" s="133">
        <f ca="1"/>
        <v>0.26406637225905349</v>
      </c>
      <c r="AD10" s="133">
        <f ca="1"/>
        <v>0.70363309805522956</v>
      </c>
      <c r="AE10" s="133">
        <f ca="1"/>
        <v>0.15591256320899197</v>
      </c>
      <c r="AF10" s="133">
        <f ca="1"/>
        <v>0.71592721332108733</v>
      </c>
      <c r="AG10" s="133">
        <f ca="1"/>
        <v>2.2309193836881005</v>
      </c>
      <c r="AH10" s="133">
        <f ca="1"/>
        <v>0.64580433320147734</v>
      </c>
      <c r="AI10" s="133">
        <f ca="1"/>
        <v>0</v>
      </c>
      <c r="AJ10" s="133">
        <f ca="1"/>
        <v>1.6713779923035297</v>
      </c>
      <c r="AK10" s="133">
        <f ca="1"/>
        <v>0</v>
      </c>
      <c r="AL10" s="133">
        <f ca="1"/>
        <v>0</v>
      </c>
      <c r="AN10" s="204" t="str" cm="1">
        <f t="array" aca="1" ref="AN10" ca="1">IFERROR(_xlfn.XLOOKUP(AO10,Act_codes_core,Act_labels_core),"")</f>
        <v>Root crop products contain starch</v>
      </c>
      <c r="AO10" s="58" t="str">
        <f ca="1"/>
        <v>a_003</v>
      </c>
      <c r="AP10" s="316">
        <f ca="1"/>
        <v>57.2888149595586</v>
      </c>
      <c r="AQ10" s="133">
        <f ca="1"/>
        <v>42.711185040441393</v>
      </c>
      <c r="AR10" s="133">
        <f ca="1"/>
        <v>0.3</v>
      </c>
      <c r="AU10" s="204" t="str" cm="1">
        <f t="array" aca="1" ref="AU10" ca="1">IFERROR(_xlfn.XLOOKUP(AV10,Act_codes_core,Act_labels_core),"")</f>
        <v>Root crop products contain starch</v>
      </c>
      <c r="AV10" s="58" t="str">
        <f ca="1"/>
        <v>a_003</v>
      </c>
      <c r="AW10" s="316">
        <f ca="1"/>
        <v>4.2042559507817899E-2</v>
      </c>
      <c r="AX10" s="133">
        <f ca="1"/>
        <v>4.3590969091938069E-2</v>
      </c>
      <c r="AY10" s="133">
        <f ca="1"/>
        <v>3.5721983727912521E-2</v>
      </c>
      <c r="AZ10" s="133">
        <f ca="1"/>
        <v>2.6577903885978083E-2</v>
      </c>
      <c r="BA10" s="133">
        <f ca="1"/>
        <v>2.8021497996016446E-2</v>
      </c>
      <c r="BB10" s="133">
        <f ca="1"/>
        <v>2.449380414613448E-2</v>
      </c>
      <c r="BC10" s="133">
        <f ca="1"/>
        <v>1</v>
      </c>
      <c r="BD10" s="133">
        <f ca="1"/>
        <v>0</v>
      </c>
      <c r="BE10" s="133">
        <f ca="1"/>
        <v>1</v>
      </c>
      <c r="BF10" s="133">
        <f ca="1"/>
        <v>0</v>
      </c>
      <c r="BG10" s="133">
        <f ca="1"/>
        <v>0</v>
      </c>
      <c r="BH10" s="64"/>
      <c r="BI10" s="204" t="str" cm="1">
        <f t="array" aca="1" ref="BI10" ca="1">IFERROR(_xlfn.XLOOKUP(BJ10,Act_codes_core,Act_labels_core),"")</f>
        <v>Root crop products contain starch</v>
      </c>
      <c r="BJ10" s="58" t="str">
        <f ca="1"/>
        <v>a_003</v>
      </c>
      <c r="BK10" s="133">
        <f ca="1"/>
        <v>7.6085902642187442</v>
      </c>
      <c r="BL10" s="133">
        <f ca="1"/>
        <v>0.91187867338318385</v>
      </c>
      <c r="BM10" s="133">
        <f ca="1"/>
        <v>1.7559706386151994</v>
      </c>
      <c r="BN10" s="133">
        <f ca="1"/>
        <v>0.67065835546465669</v>
      </c>
      <c r="BO10" s="133">
        <f ca="1"/>
        <v>0.10345745900359114</v>
      </c>
      <c r="BP10" s="133">
        <f ca="1"/>
        <v>0.14363186553654833</v>
      </c>
      <c r="BQ10" s="133">
        <f ca="1"/>
        <v>441.63064167934317</v>
      </c>
      <c r="BR10" s="133">
        <f ca="1"/>
        <v>0</v>
      </c>
      <c r="BS10" s="133">
        <f ca="1"/>
        <v>67.956986343797439</v>
      </c>
      <c r="BT10" s="133">
        <f ca="1"/>
        <v>0</v>
      </c>
      <c r="BU10" s="133">
        <f ca="1"/>
        <v>0</v>
      </c>
    </row>
    <row r="11" spans="1:73" x14ac:dyDescent="0.2">
      <c r="A11" s="203" t="str" cm="1">
        <f t="array" aca="1" ref="A11" ca="1">IFERROR(_xlfn.XLOOKUP(B11,Com_codes_core,Com_labels_core),"")</f>
        <v>Oil-bearing plant products</v>
      </c>
      <c r="B11" s="58" t="str">
        <f ca="1"/>
        <v>c_004</v>
      </c>
      <c r="C11" s="56">
        <f ca="1"/>
        <v>0.11058441359854629</v>
      </c>
      <c r="D11" s="56">
        <f ca="1"/>
        <v>6.5175798053333192E-2</v>
      </c>
      <c r="E11" s="56">
        <f ca="1"/>
        <v>0.17515932396489417</v>
      </c>
      <c r="F11" s="56">
        <f ca="1"/>
        <v>8.377611755401429E-3</v>
      </c>
      <c r="G11" s="56">
        <f ca="1"/>
        <v>3.7571064730566728</v>
      </c>
      <c r="H11" s="56">
        <f ca="1"/>
        <v>0.28006535433508795</v>
      </c>
      <c r="I11" s="56">
        <f ca="1"/>
        <v>55.249802712939314</v>
      </c>
      <c r="J11" s="57"/>
      <c r="K11" s="204" t="str" cm="1">
        <f t="array" aca="1" ref="K11" ca="1">IFERROR(_xlfn.XLOOKUP(L11,Act_codes_core,Act_labels_core),"")</f>
        <v>Oil-bearing plant products</v>
      </c>
      <c r="L11" s="58" t="str">
        <f ca="1"/>
        <v>a_004</v>
      </c>
      <c r="M11" s="317">
        <f ca="1"/>
        <v>0.57645424603157025</v>
      </c>
      <c r="N11" s="317">
        <f ca="1"/>
        <v>7.3933045136617803</v>
      </c>
      <c r="O11" s="317">
        <f ca="1"/>
        <v>0.78430053558355139</v>
      </c>
      <c r="P11" s="317">
        <f ca="1"/>
        <v>10.386747186614619</v>
      </c>
      <c r="Q11" s="317">
        <f ca="1"/>
        <v>60.662247700082887</v>
      </c>
      <c r="R11" s="73">
        <f ca="1"/>
        <v>15.801246217767442</v>
      </c>
      <c r="S11" s="73">
        <f ca="1"/>
        <v>0.27950397320804354</v>
      </c>
      <c r="T11" s="73">
        <f ca="1"/>
        <v>0</v>
      </c>
      <c r="U11" s="73">
        <f ca="1"/>
        <v>4.1161956270501081</v>
      </c>
      <c r="V11" s="73">
        <f ca="1"/>
        <v>0</v>
      </c>
      <c r="W11" s="73">
        <f ca="1"/>
        <v>0</v>
      </c>
      <c r="X11" s="60"/>
      <c r="Z11" s="204" t="str" cm="1">
        <f t="array" aca="1" ref="Z11" ca="1">IFERROR(_xlfn.XLOOKUP(AA11,Act_codes_core,Act_labels_core),"")</f>
        <v>Oil-bearing plant products</v>
      </c>
      <c r="AA11" s="58" t="str">
        <f ca="1"/>
        <v>a_004</v>
      </c>
      <c r="AB11" s="133">
        <f ca="1"/>
        <v>2.7493771249595938E-3</v>
      </c>
      <c r="AC11" s="133">
        <f ca="1"/>
        <v>9.6983043066699484E-2</v>
      </c>
      <c r="AD11" s="133">
        <f ca="1"/>
        <v>6.4419007905390527E-2</v>
      </c>
      <c r="AE11" s="133">
        <f ca="1"/>
        <v>9.7038676499703644E-2</v>
      </c>
      <c r="AF11" s="133">
        <f ca="1"/>
        <v>0.38076884539565137</v>
      </c>
      <c r="AG11" s="133">
        <f ca="1"/>
        <v>0.49087776069417716</v>
      </c>
      <c r="AH11" s="133">
        <f ca="1"/>
        <v>0.18930048124804033</v>
      </c>
      <c r="AI11" s="133">
        <f ca="1"/>
        <v>0</v>
      </c>
      <c r="AJ11" s="133">
        <f ca="1"/>
        <v>1.110218286857922</v>
      </c>
      <c r="AK11" s="133">
        <f ca="1"/>
        <v>0</v>
      </c>
      <c r="AL11" s="133">
        <f ca="1"/>
        <v>0</v>
      </c>
      <c r="AN11" s="204" t="str" cm="1">
        <f t="array" aca="1" ref="AN11" ca="1">IFERROR(_xlfn.XLOOKUP(AO11,Act_codes_core,Act_labels_core),"")</f>
        <v>Oil-bearing plant products</v>
      </c>
      <c r="AO11" s="58" t="str">
        <f ca="1"/>
        <v>a_004</v>
      </c>
      <c r="AP11" s="316">
        <f ca="1"/>
        <v>55.472338219672849</v>
      </c>
      <c r="AQ11" s="133">
        <f ca="1"/>
        <v>44.527661780327115</v>
      </c>
      <c r="AR11" s="133">
        <f ca="1"/>
        <v>0.3</v>
      </c>
      <c r="AU11" s="204" t="str" cm="1">
        <f t="array" aca="1" ref="AU11" ca="1">IFERROR(_xlfn.XLOOKUP(AV11,Act_codes_core,Act_labels_core),"")</f>
        <v>Oil-bearing plant products</v>
      </c>
      <c r="AV11" s="58" t="str">
        <f ca="1"/>
        <v>a_004</v>
      </c>
      <c r="AW11" s="316">
        <f ca="1"/>
        <v>6.8753289489208072E-2</v>
      </c>
      <c r="AX11" s="133">
        <f ca="1"/>
        <v>0.12817427510227677</v>
      </c>
      <c r="AY11" s="133">
        <f ca="1"/>
        <v>6.5844283869114908E-2</v>
      </c>
      <c r="AZ11" s="133">
        <f ca="1"/>
        <v>7.4309063898679598E-2</v>
      </c>
      <c r="BA11" s="133">
        <f ca="1"/>
        <v>7.7120786875170683E-2</v>
      </c>
      <c r="BB11" s="133">
        <f ca="1"/>
        <v>6.7591970572842774E-2</v>
      </c>
      <c r="BC11" s="133">
        <f ca="1"/>
        <v>1</v>
      </c>
      <c r="BD11" s="133">
        <f ca="1"/>
        <v>0</v>
      </c>
      <c r="BE11" s="133">
        <f ca="1"/>
        <v>1</v>
      </c>
      <c r="BF11" s="133">
        <f ca="1"/>
        <v>0</v>
      </c>
      <c r="BG11" s="133">
        <f ca="1"/>
        <v>0</v>
      </c>
      <c r="BH11" s="64"/>
      <c r="BI11" s="204" t="str" cm="1">
        <f t="array" aca="1" ref="BI11" ca="1">IFERROR(_xlfn.XLOOKUP(BJ11,Act_codes_core,Act_labels_core),"")</f>
        <v>Oil-bearing plant products</v>
      </c>
      <c r="BJ11" s="58" t="str">
        <f ca="1"/>
        <v>a_004</v>
      </c>
      <c r="BK11" s="133">
        <f ca="1"/>
        <v>21.573697399045141</v>
      </c>
      <c r="BL11" s="133">
        <f ca="1"/>
        <v>3.1358712199747898</v>
      </c>
      <c r="BM11" s="133">
        <f ca="1"/>
        <v>15.185584423068756</v>
      </c>
      <c r="BN11" s="133">
        <f ca="1"/>
        <v>1.294071202843897</v>
      </c>
      <c r="BO11" s="133">
        <f ca="1"/>
        <v>0.22995819843946336</v>
      </c>
      <c r="BP11" s="133">
        <f ca="1"/>
        <v>0.77374830599423772</v>
      </c>
      <c r="BQ11" s="133">
        <f ca="1"/>
        <v>647.15447364451984</v>
      </c>
      <c r="BR11" s="133">
        <f ca="1"/>
        <v>0</v>
      </c>
      <c r="BS11" s="133">
        <f ca="1"/>
        <v>43.944035476426947</v>
      </c>
      <c r="BT11" s="133">
        <f ca="1"/>
        <v>0</v>
      </c>
      <c r="BU11" s="133">
        <f ca="1"/>
        <v>0</v>
      </c>
    </row>
    <row r="12" spans="1:73" x14ac:dyDescent="0.2">
      <c r="A12" s="203" t="str" cm="1">
        <f t="array" aca="1" ref="A12" ca="1">IFERROR(_xlfn.XLOOKUP(B12,Com_codes_core,Com_labels_core),"")</f>
        <v>Fresh sugar cane</v>
      </c>
      <c r="B12" s="58" t="str">
        <f ca="1"/>
        <v>c_005</v>
      </c>
      <c r="C12" s="56">
        <f ca="1"/>
        <v>0.13216600430670708</v>
      </c>
      <c r="D12" s="56">
        <f ca="1"/>
        <v>9.17091533933799E-2</v>
      </c>
      <c r="E12" s="56">
        <f ca="1"/>
        <v>0.57131065294226457</v>
      </c>
      <c r="F12" s="56">
        <f ca="1"/>
        <v>5.154031267288363E-4</v>
      </c>
      <c r="G12" s="56">
        <f ca="1"/>
        <v>0.165573177577054</v>
      </c>
      <c r="H12" s="56">
        <f ca="1"/>
        <v>1.7848897918216989E-3</v>
      </c>
      <c r="I12" s="56">
        <f ca="1"/>
        <v>0.56563179199992897</v>
      </c>
      <c r="J12" s="57"/>
      <c r="K12" s="204" t="str" cm="1">
        <f t="array" aca="1" ref="K12" ca="1">IFERROR(_xlfn.XLOOKUP(L12,Act_codes_core,Act_labels_core),"")</f>
        <v>Fresh sugar cane</v>
      </c>
      <c r="L12" s="58" t="str">
        <f ca="1"/>
        <v>a_005</v>
      </c>
      <c r="M12" s="317">
        <f ca="1"/>
        <v>1.9680293034191372</v>
      </c>
      <c r="N12" s="317">
        <f ca="1"/>
        <v>9.4458175593511147</v>
      </c>
      <c r="O12" s="317">
        <f ca="1"/>
        <v>1.3246300787800935</v>
      </c>
      <c r="P12" s="317">
        <f ca="1"/>
        <v>8.7694450050605024</v>
      </c>
      <c r="Q12" s="317">
        <f ca="1"/>
        <v>54.715259822662716</v>
      </c>
      <c r="R12" s="73">
        <f ca="1"/>
        <v>21.682719627626327</v>
      </c>
      <c r="S12" s="73">
        <f ca="1"/>
        <v>0.13315488616225005</v>
      </c>
      <c r="T12" s="73">
        <f ca="1"/>
        <v>0</v>
      </c>
      <c r="U12" s="73">
        <f ca="1"/>
        <v>1.9609437169378583</v>
      </c>
      <c r="V12" s="73">
        <f ca="1"/>
        <v>0</v>
      </c>
      <c r="W12" s="73">
        <f ca="1"/>
        <v>0</v>
      </c>
      <c r="X12" s="60"/>
      <c r="Z12" s="204" t="str" cm="1">
        <f t="array" aca="1" ref="Z12" ca="1">IFERROR(_xlfn.XLOOKUP(AA12,Act_codes_core,Act_labels_core),"")</f>
        <v>Fresh sugar cane</v>
      </c>
      <c r="AA12" s="58" t="str">
        <f ca="1"/>
        <v>a_005</v>
      </c>
      <c r="AB12" s="133">
        <f ca="1"/>
        <v>1.1101566293666047E-2</v>
      </c>
      <c r="AC12" s="133">
        <f ca="1"/>
        <v>0.14654803159469384</v>
      </c>
      <c r="AD12" s="133">
        <f ca="1"/>
        <v>0.12867949756189137</v>
      </c>
      <c r="AE12" s="133">
        <f ca="1"/>
        <v>9.6899299158718713E-2</v>
      </c>
      <c r="AF12" s="133">
        <f ca="1"/>
        <v>0.40619502353261111</v>
      </c>
      <c r="AG12" s="133">
        <f ca="1"/>
        <v>0.79667097337207227</v>
      </c>
      <c r="AH12" s="133">
        <f ca="1"/>
        <v>0.1066606100506709</v>
      </c>
      <c r="AI12" s="133">
        <f ca="1"/>
        <v>0</v>
      </c>
      <c r="AJ12" s="133">
        <f ca="1"/>
        <v>0.6255481178952208</v>
      </c>
      <c r="AK12" s="133">
        <f ca="1"/>
        <v>0</v>
      </c>
      <c r="AL12" s="133">
        <f ca="1"/>
        <v>0</v>
      </c>
      <c r="AN12" s="204" t="str" cm="1">
        <f t="array" aca="1" ref="AN12" ca="1">IFERROR(_xlfn.XLOOKUP(AO12,Act_codes_core,Act_labels_core),"")</f>
        <v>Fresh sugar cane</v>
      </c>
      <c r="AO12" s="58" t="str">
        <f ca="1"/>
        <v>a_005</v>
      </c>
      <c r="AP12" s="316">
        <f ca="1"/>
        <v>46.807436995365372</v>
      </c>
      <c r="AQ12" s="133">
        <f ca="1"/>
        <v>53.192563004634643</v>
      </c>
      <c r="AR12" s="133">
        <f ca="1"/>
        <v>0.3</v>
      </c>
      <c r="AU12" s="204" t="str" cm="1">
        <f t="array" aca="1" ref="AU12" ca="1">IFERROR(_xlfn.XLOOKUP(AV12,Act_codes_core,Act_labels_core),"")</f>
        <v>Fresh sugar cane</v>
      </c>
      <c r="AV12" s="58" t="str">
        <f ca="1"/>
        <v>a_005</v>
      </c>
      <c r="AW12" s="316">
        <f ca="1"/>
        <v>2.9799896525797731E-2</v>
      </c>
      <c r="AX12" s="133">
        <f ca="1"/>
        <v>3.5021395196727242E-2</v>
      </c>
      <c r="AY12" s="133">
        <f ca="1"/>
        <v>3.747502725047875E-2</v>
      </c>
      <c r="AZ12" s="133">
        <f ca="1"/>
        <v>2.5527514058098773E-2</v>
      </c>
      <c r="BA12" s="133">
        <f ca="1"/>
        <v>2.8772190357105192E-2</v>
      </c>
      <c r="BB12" s="133">
        <f ca="1"/>
        <v>2.6671690451693295E-2</v>
      </c>
      <c r="BC12" s="133">
        <f ca="1"/>
        <v>1</v>
      </c>
      <c r="BD12" s="133">
        <f ca="1"/>
        <v>0</v>
      </c>
      <c r="BE12" s="133">
        <f ca="1"/>
        <v>1</v>
      </c>
      <c r="BF12" s="133">
        <f ca="1"/>
        <v>0</v>
      </c>
      <c r="BG12" s="133">
        <f ca="1"/>
        <v>0</v>
      </c>
      <c r="BH12" s="64"/>
      <c r="BI12" s="204" t="str" cm="1">
        <f t="array" aca="1" ref="BI12" ca="1">IFERROR(_xlfn.XLOOKUP(BJ12,Act_codes_core,Act_labels_core),"")</f>
        <v>Fresh sugar cane</v>
      </c>
      <c r="BJ12" s="58" t="str">
        <f ca="1"/>
        <v>a_005</v>
      </c>
      <c r="BK12" s="133">
        <f ca="1"/>
        <v>3.2391732588163613</v>
      </c>
      <c r="BL12" s="133">
        <f ca="1"/>
        <v>0.79313090627717664</v>
      </c>
      <c r="BM12" s="133">
        <f ca="1"/>
        <v>6.0519917575276123</v>
      </c>
      <c r="BN12" s="133">
        <f ca="1"/>
        <v>0.62271223410902932</v>
      </c>
      <c r="BO12" s="133">
        <f ca="1"/>
        <v>0.11249039508394279</v>
      </c>
      <c r="BP12" s="133">
        <f ca="1"/>
        <v>0.26314054573329032</v>
      </c>
      <c r="BQ12" s="133">
        <f ca="1"/>
        <v>1606.548627257612</v>
      </c>
      <c r="BR12" s="133">
        <f ca="1"/>
        <v>0</v>
      </c>
      <c r="BS12" s="133">
        <f ca="1"/>
        <v>109.09022922425135</v>
      </c>
      <c r="BT12" s="133">
        <f ca="1"/>
        <v>0</v>
      </c>
      <c r="BU12" s="133">
        <f ca="1"/>
        <v>0</v>
      </c>
    </row>
    <row r="13" spans="1:73" x14ac:dyDescent="0.2">
      <c r="A13" s="203" t="str" cm="1">
        <f t="array" aca="1" ref="A13" ca="1">IFERROR(_xlfn.XLOOKUP(B13,Com_codes_core,Com_labels_core),"")</f>
        <v>Vegetables, beans of all kinds</v>
      </c>
      <c r="B13" s="58" t="str">
        <f ca="1"/>
        <v>c_006</v>
      </c>
      <c r="C13" s="56">
        <f ca="1"/>
        <v>1.1168145085306027</v>
      </c>
      <c r="D13" s="56">
        <f ca="1"/>
        <v>0.66110023337164536</v>
      </c>
      <c r="E13" s="56">
        <f ca="1"/>
        <v>2.6192435258907265</v>
      </c>
      <c r="F13" s="56">
        <f ca="1"/>
        <v>1.5034681580242692E-2</v>
      </c>
      <c r="G13" s="56">
        <f ca="1"/>
        <v>0.6301545539849045</v>
      </c>
      <c r="H13" s="56">
        <f ca="1"/>
        <v>8.5047884491863734E-2</v>
      </c>
      <c r="I13" s="56">
        <f ca="1"/>
        <v>3.6743874748937611</v>
      </c>
      <c r="J13" s="57"/>
      <c r="K13" s="204" t="str" cm="1">
        <f t="array" aca="1" ref="K13" ca="1">IFERROR(_xlfn.XLOOKUP(L13,Act_codes_core,Act_labels_core),"")</f>
        <v>Vegetables, beans of all kinds</v>
      </c>
      <c r="L13" s="58" t="str">
        <f ca="1"/>
        <v>a_006</v>
      </c>
      <c r="M13" s="317">
        <f ca="1"/>
        <v>4.1249300495204144</v>
      </c>
      <c r="N13" s="317">
        <f ca="1"/>
        <v>12.092514754274694</v>
      </c>
      <c r="O13" s="317">
        <f ca="1"/>
        <v>2.8093348538880196</v>
      </c>
      <c r="P13" s="317">
        <f ca="1"/>
        <v>8.8180848792295077</v>
      </c>
      <c r="Q13" s="317">
        <f ca="1"/>
        <v>54.856793502168365</v>
      </c>
      <c r="R13" s="73">
        <f ca="1"/>
        <v>13.181000599208842</v>
      </c>
      <c r="S13" s="73">
        <f ca="1"/>
        <v>0.26180434841993427</v>
      </c>
      <c r="T13" s="73">
        <f ca="1"/>
        <v>0</v>
      </c>
      <c r="U13" s="73">
        <f ca="1"/>
        <v>3.8555370132902356</v>
      </c>
      <c r="V13" s="73">
        <f ca="1"/>
        <v>0</v>
      </c>
      <c r="W13" s="73">
        <f ca="1"/>
        <v>0</v>
      </c>
      <c r="X13" s="60"/>
      <c r="Z13" s="204" t="str" cm="1">
        <f t="array" aca="1" ref="Z13" ca="1">IFERROR(_xlfn.XLOOKUP(AA13,Act_codes_core,Act_labels_core),"")</f>
        <v>Vegetables, beans of all kinds</v>
      </c>
      <c r="AA13" s="58" t="str">
        <f ca="1"/>
        <v>a_006</v>
      </c>
      <c r="AB13" s="133">
        <f ca="1"/>
        <v>0.19907008834913847</v>
      </c>
      <c r="AC13" s="133">
        <f ca="1"/>
        <v>1.6050692966855662</v>
      </c>
      <c r="AD13" s="133">
        <f ca="1"/>
        <v>2.3348284484564905</v>
      </c>
      <c r="AE13" s="133">
        <f ca="1"/>
        <v>0.83360349518365306</v>
      </c>
      <c r="AF13" s="133">
        <f ca="1"/>
        <v>3.4841213758395035</v>
      </c>
      <c r="AG13" s="133">
        <f ca="1"/>
        <v>4.1433378239278902</v>
      </c>
      <c r="AH13" s="133">
        <f ca="1"/>
        <v>1.794157381945769</v>
      </c>
      <c r="AI13" s="133">
        <f ca="1"/>
        <v>0</v>
      </c>
      <c r="AJ13" s="133">
        <f ca="1"/>
        <v>10.522457849681052</v>
      </c>
      <c r="AK13" s="133">
        <f ca="1"/>
        <v>0</v>
      </c>
      <c r="AL13" s="133">
        <f ca="1"/>
        <v>0</v>
      </c>
      <c r="AN13" s="204" t="str" cm="1">
        <f t="array" aca="1" ref="AN13" ca="1">IFERROR(_xlfn.XLOOKUP(AO13,Act_codes_core,Act_labels_core),"")</f>
        <v>Vegetables, beans of all kinds</v>
      </c>
      <c r="AO13" s="58" t="str">
        <f ca="1"/>
        <v>a_006</v>
      </c>
      <c r="AP13" s="316">
        <f ca="1"/>
        <v>55.170992763892237</v>
      </c>
      <c r="AQ13" s="133">
        <f ca="1"/>
        <v>44.829007236107763</v>
      </c>
      <c r="AR13" s="133">
        <f ca="1"/>
        <v>0.3</v>
      </c>
      <c r="AU13" s="204" t="str" cm="1">
        <f t="array" aca="1" ref="AU13" ca="1">IFERROR(_xlfn.XLOOKUP(AV13,Act_codes_core,Act_labels_core),"")</f>
        <v>Vegetables, beans of all kinds</v>
      </c>
      <c r="AV13" s="58" t="str">
        <f ca="1"/>
        <v>a_006</v>
      </c>
      <c r="AW13" s="316">
        <f ca="1"/>
        <v>6.4974494642717109E-2</v>
      </c>
      <c r="AX13" s="133">
        <f ca="1"/>
        <v>6.788395134521702E-2</v>
      </c>
      <c r="AY13" s="133">
        <f ca="1"/>
        <v>6.0230938833655455E-2</v>
      </c>
      <c r="AZ13" s="133">
        <f ca="1"/>
        <v>4.5277285674796823E-2</v>
      </c>
      <c r="BA13" s="133">
        <f ca="1"/>
        <v>5.1811665951109843E-2</v>
      </c>
      <c r="BB13" s="133">
        <f ca="1"/>
        <v>4.3861478814396476E-2</v>
      </c>
      <c r="BC13" s="133">
        <f ca="1"/>
        <v>1</v>
      </c>
      <c r="BD13" s="133">
        <f ca="1"/>
        <v>0</v>
      </c>
      <c r="BE13" s="133">
        <f ca="1"/>
        <v>1</v>
      </c>
      <c r="BF13" s="133">
        <f ca="1"/>
        <v>0</v>
      </c>
      <c r="BG13" s="133">
        <f ca="1"/>
        <v>0</v>
      </c>
      <c r="BH13" s="64"/>
      <c r="BI13" s="204" t="str" cm="1">
        <f t="array" aca="1" ref="BI13" ca="1">IFERROR(_xlfn.XLOOKUP(BJ13,Act_codes_core,Act_labels_core),"")</f>
        <v>Vegetables, beans of all kinds</v>
      </c>
      <c r="BJ13" s="58" t="str">
        <f ca="1"/>
        <v>a_006</v>
      </c>
      <c r="BK13" s="133">
        <f ca="1"/>
        <v>2.8616900529291804</v>
      </c>
      <c r="BL13" s="133">
        <f ca="1"/>
        <v>1.0198745613401201</v>
      </c>
      <c r="BM13" s="133">
        <f ca="1"/>
        <v>3.8950442616101357</v>
      </c>
      <c r="BN13" s="133">
        <f ca="1"/>
        <v>0.93282973314247442</v>
      </c>
      <c r="BO13" s="133">
        <f ca="1"/>
        <v>0.17159056728020233</v>
      </c>
      <c r="BP13" s="133">
        <f ca="1"/>
        <v>0.60454851967902234</v>
      </c>
      <c r="BQ13" s="133">
        <f ca="1"/>
        <v>693.93599636600652</v>
      </c>
      <c r="BR13" s="133">
        <f ca="1"/>
        <v>0</v>
      </c>
      <c r="BS13" s="133">
        <f ca="1"/>
        <v>47.120663281793298</v>
      </c>
      <c r="BT13" s="133">
        <f ca="1"/>
        <v>0</v>
      </c>
      <c r="BU13" s="133">
        <f ca="1"/>
        <v>0</v>
      </c>
    </row>
    <row r="14" spans="1:73" x14ac:dyDescent="0.2">
      <c r="A14" s="203" t="str" cm="1">
        <f t="array" aca="1" ref="A14" ca="1">IFERROR(_xlfn.XLOOKUP(B14,Com_codes_core,Com_labels_core),"")</f>
        <v>Annual flower products</v>
      </c>
      <c r="B14" s="58" t="str">
        <f ca="1"/>
        <v>c_007</v>
      </c>
      <c r="C14" s="56">
        <f ca="1"/>
        <v>0.21966648351635726</v>
      </c>
      <c r="D14" s="56">
        <f ca="1"/>
        <v>0.13586916733196167</v>
      </c>
      <c r="E14" s="56">
        <f ca="1"/>
        <v>0.20876935943601385</v>
      </c>
      <c r="F14" s="56">
        <f ca="1"/>
        <v>1.783599389585051E-2</v>
      </c>
      <c r="G14" s="56">
        <f ca="1"/>
        <v>3.5995075299797583</v>
      </c>
      <c r="H14" s="56">
        <f ca="1"/>
        <v>6.676434670953608E-3</v>
      </c>
      <c r="I14" s="56">
        <f ca="1"/>
        <v>1.4816297130358622</v>
      </c>
      <c r="J14" s="57"/>
      <c r="K14" s="204" t="str" cm="1">
        <f t="array" aca="1" ref="K14" ca="1">IFERROR(_xlfn.XLOOKUP(L14,Act_codes_core,Act_labels_core),"")</f>
        <v>Annual flower products</v>
      </c>
      <c r="L14" s="58" t="str">
        <f ca="1"/>
        <v>a_007</v>
      </c>
      <c r="M14" s="317">
        <f ca="1"/>
        <v>3.931070784207185</v>
      </c>
      <c r="N14" s="317">
        <f ca="1"/>
        <v>11.524203050097881</v>
      </c>
      <c r="O14" s="317">
        <f ca="1"/>
        <v>2.6773045929489521</v>
      </c>
      <c r="P14" s="317">
        <f ca="1"/>
        <v>8.4036614985576605</v>
      </c>
      <c r="Q14" s="317">
        <f ca="1"/>
        <v>52.278689738443603</v>
      </c>
      <c r="R14" s="73">
        <f ca="1"/>
        <v>12.561533344836137</v>
      </c>
      <c r="S14" s="73">
        <f ca="1"/>
        <v>0.54833429749133822</v>
      </c>
      <c r="T14" s="73">
        <f ca="1"/>
        <v>0</v>
      </c>
      <c r="U14" s="73">
        <f ca="1"/>
        <v>8.0752026934172516</v>
      </c>
      <c r="V14" s="73">
        <f ca="1"/>
        <v>0</v>
      </c>
      <c r="W14" s="73">
        <f ca="1"/>
        <v>0</v>
      </c>
      <c r="X14" s="60"/>
      <c r="Z14" s="204" t="str" cm="1">
        <f t="array" aca="1" ref="Z14" ca="1">IFERROR(_xlfn.XLOOKUP(AA14,Act_codes_core,Act_labels_core),"")</f>
        <v>Annual flower products</v>
      </c>
      <c r="AA14" s="58" t="str">
        <f ca="1"/>
        <v>a_007</v>
      </c>
      <c r="AB14" s="133">
        <f ca="1"/>
        <v>3.731484531924345E-2</v>
      </c>
      <c r="AC14" s="133">
        <f ca="1"/>
        <v>0.3008634447755193</v>
      </c>
      <c r="AD14" s="133">
        <f ca="1"/>
        <v>0.43765370841811935</v>
      </c>
      <c r="AE14" s="133">
        <f ca="1"/>
        <v>0.15625544620146009</v>
      </c>
      <c r="AF14" s="133">
        <f ca="1"/>
        <v>0.65308380224810092</v>
      </c>
      <c r="AG14" s="133">
        <f ca="1"/>
        <v>0.77665113472035607</v>
      </c>
      <c r="AH14" s="133">
        <f ca="1"/>
        <v>0.73911233899768458</v>
      </c>
      <c r="AI14" s="133">
        <f ca="1"/>
        <v>0</v>
      </c>
      <c r="AJ14" s="133">
        <f ca="1"/>
        <v>4.3347804997946682</v>
      </c>
      <c r="AK14" s="133">
        <f ca="1"/>
        <v>0</v>
      </c>
      <c r="AL14" s="133">
        <f ca="1"/>
        <v>0</v>
      </c>
      <c r="AN14" s="204" t="str" cm="1">
        <f t="array" aca="1" ref="AN14" ca="1">IFERROR(_xlfn.XLOOKUP(AO14,Act_codes_core,Act_labels_core),"")</f>
        <v>Annual flower products</v>
      </c>
      <c r="AO14" s="58" t="str">
        <f ca="1"/>
        <v>a_007</v>
      </c>
      <c r="AP14" s="316">
        <f ca="1"/>
        <v>52.813081017097865</v>
      </c>
      <c r="AQ14" s="133">
        <f ca="1"/>
        <v>47.1869189829021</v>
      </c>
      <c r="AR14" s="133">
        <f ca="1"/>
        <v>0.3</v>
      </c>
      <c r="AU14" s="204" t="str" cm="1">
        <f t="array" aca="1" ref="AU14" ca="1">IFERROR(_xlfn.XLOOKUP(AV14,Act_codes_core,Act_labels_core),"")</f>
        <v>Annual flower products</v>
      </c>
      <c r="AV14" s="58" t="str">
        <f ca="1"/>
        <v>a_007</v>
      </c>
      <c r="AW14" s="316">
        <f ca="1"/>
        <v>0.15280255348614258</v>
      </c>
      <c r="AX14" s="133">
        <f ca="1"/>
        <v>0.15964481391223717</v>
      </c>
      <c r="AY14" s="133">
        <f ca="1"/>
        <v>0.14164698476314849</v>
      </c>
      <c r="AZ14" s="133">
        <f ca="1"/>
        <v>0.10648001041137735</v>
      </c>
      <c r="BA14" s="133">
        <f ca="1"/>
        <v>0.12184711710702031</v>
      </c>
      <c r="BB14" s="133">
        <f ca="1"/>
        <v>0.10315041308704295</v>
      </c>
      <c r="BC14" s="133">
        <f ca="1"/>
        <v>1</v>
      </c>
      <c r="BD14" s="133">
        <f ca="1"/>
        <v>0</v>
      </c>
      <c r="BE14" s="133">
        <f ca="1"/>
        <v>1</v>
      </c>
      <c r="BF14" s="133">
        <f ca="1"/>
        <v>0</v>
      </c>
      <c r="BG14" s="133">
        <f ca="1"/>
        <v>0</v>
      </c>
      <c r="BH14" s="64"/>
      <c r="BI14" s="204" t="str" cm="1">
        <f t="array" aca="1" ref="BI14" ca="1">IFERROR(_xlfn.XLOOKUP(BJ14,Act_codes_core,Act_labels_core),"")</f>
        <v>Annual flower products</v>
      </c>
      <c r="BJ14" s="58" t="str">
        <f ca="1"/>
        <v>a_007</v>
      </c>
      <c r="BK14" s="133">
        <f ca="1"/>
        <v>7.3788201842068739</v>
      </c>
      <c r="BL14" s="133">
        <f ca="1"/>
        <v>2.629729586148807</v>
      </c>
      <c r="BM14" s="133">
        <f ca="1"/>
        <v>10.043306816728592</v>
      </c>
      <c r="BN14" s="133">
        <f ca="1"/>
        <v>2.4052859450290525</v>
      </c>
      <c r="BO14" s="133">
        <f ca="1"/>
        <v>0.44244342254000163</v>
      </c>
      <c r="BP14" s="133">
        <f ca="1"/>
        <v>1.558818298569371</v>
      </c>
      <c r="BQ14" s="133">
        <f ca="1"/>
        <v>346.19577866998685</v>
      </c>
      <c r="BR14" s="133">
        <f ca="1"/>
        <v>0</v>
      </c>
      <c r="BS14" s="133">
        <f ca="1"/>
        <v>23.507895256452279</v>
      </c>
      <c r="BT14" s="133">
        <f ca="1"/>
        <v>0</v>
      </c>
      <c r="BU14" s="133">
        <f ca="1"/>
        <v>0</v>
      </c>
    </row>
    <row r="15" spans="1:73" x14ac:dyDescent="0.2">
      <c r="A15" s="203" t="str" cm="1">
        <f t="array" aca="1" ref="A15" ca="1">IFERROR(_xlfn.XLOOKUP(B15,Com_codes_core,Com_labels_core),"")</f>
        <v>Other remaining annual crop products</v>
      </c>
      <c r="B15" s="58" t="str">
        <f ca="1"/>
        <v>c_008</v>
      </c>
      <c r="C15" s="56">
        <f ca="1"/>
        <v>0.31615657030197775</v>
      </c>
      <c r="D15" s="56">
        <f ca="1"/>
        <v>0.16521970367539524</v>
      </c>
      <c r="E15" s="56">
        <f ca="1"/>
        <v>0.14799815985800413</v>
      </c>
      <c r="F15" s="56">
        <f ca="1"/>
        <v>6.394216375431544E-2</v>
      </c>
      <c r="G15" s="56">
        <f ca="1"/>
        <v>11.308371455195273</v>
      </c>
      <c r="H15" s="56">
        <f ca="1"/>
        <v>0.98911369977377073</v>
      </c>
      <c r="I15" s="56">
        <f ca="1"/>
        <v>64.532379597617577</v>
      </c>
      <c r="J15" s="57"/>
      <c r="K15" s="204" t="str" cm="1">
        <f t="array" aca="1" ref="K15" ca="1">IFERROR(_xlfn.XLOOKUP(L15,Act_codes_core,Act_labels_core),"")</f>
        <v>Other remaining annual crop products</v>
      </c>
      <c r="L15" s="58" t="str">
        <f ca="1"/>
        <v>a_008</v>
      </c>
      <c r="M15" s="317">
        <f ca="1"/>
        <v>2.6479949379237553</v>
      </c>
      <c r="N15" s="317">
        <f ca="1"/>
        <v>5.2904855900791539</v>
      </c>
      <c r="O15" s="317">
        <f ca="1"/>
        <v>0.81399597758249453</v>
      </c>
      <c r="P15" s="317">
        <f ca="1"/>
        <v>15.232123570813185</v>
      </c>
      <c r="Q15" s="317">
        <f ca="1"/>
        <v>56.214120387613939</v>
      </c>
      <c r="R15" s="73">
        <f ca="1"/>
        <v>16.650096207929092</v>
      </c>
      <c r="S15" s="73">
        <f ca="1"/>
        <v>0.4202317925194512</v>
      </c>
      <c r="T15" s="73">
        <f ca="1"/>
        <v>0</v>
      </c>
      <c r="U15" s="73">
        <f ca="1"/>
        <v>2.730951535538944</v>
      </c>
      <c r="V15" s="73">
        <f ca="1"/>
        <v>0</v>
      </c>
      <c r="W15" s="73">
        <f ca="1"/>
        <v>0</v>
      </c>
      <c r="X15" s="60"/>
      <c r="Z15" s="204" t="str" cm="1">
        <f t="array" aca="1" ref="Z15" ca="1">IFERROR(_xlfn.XLOOKUP(AA15,Act_codes_core,Act_labels_core),"")</f>
        <v>Other remaining annual crop products</v>
      </c>
      <c r="AA15" s="58" t="str">
        <f ca="1"/>
        <v>a_008</v>
      </c>
      <c r="AB15" s="133">
        <f ca="1"/>
        <v>3.6176553460529864E-2</v>
      </c>
      <c r="AC15" s="133">
        <f ca="1"/>
        <v>0.19878944207107135</v>
      </c>
      <c r="AD15" s="133">
        <f ca="1"/>
        <v>0.19151127407082608</v>
      </c>
      <c r="AE15" s="133">
        <f ca="1"/>
        <v>0.40763017376310662</v>
      </c>
      <c r="AF15" s="133">
        <f ca="1"/>
        <v>1.0107154271121486</v>
      </c>
      <c r="AG15" s="133">
        <f ca="1"/>
        <v>1.4816285222881078</v>
      </c>
      <c r="AH15" s="133">
        <f ca="1"/>
        <v>0.81525449895599611</v>
      </c>
      <c r="AI15" s="133">
        <f ca="1"/>
        <v>0</v>
      </c>
      <c r="AJ15" s="133">
        <f ca="1"/>
        <v>2.1099245666043012</v>
      </c>
      <c r="AK15" s="133">
        <f ca="1"/>
        <v>0</v>
      </c>
      <c r="AL15" s="133">
        <f ca="1"/>
        <v>0</v>
      </c>
      <c r="AN15" s="204" t="str" cm="1">
        <f t="array" aca="1" ref="AN15" ca="1">IFERROR(_xlfn.XLOOKUP(AO15,Act_codes_core,Act_labels_core),"")</f>
        <v>Other remaining annual crop products</v>
      </c>
      <c r="AO15" s="58" t="str">
        <f ca="1"/>
        <v>a_008</v>
      </c>
      <c r="AP15" s="316">
        <f ca="1"/>
        <v>62.507954175444674</v>
      </c>
      <c r="AQ15" s="133">
        <f ca="1"/>
        <v>37.492045824555369</v>
      </c>
      <c r="AR15" s="133">
        <f ca="1"/>
        <v>0.3</v>
      </c>
      <c r="AU15" s="204" t="str" cm="1">
        <f t="array" aca="1" ref="AU15" ca="1">IFERROR(_xlfn.XLOOKUP(AV15,Act_codes_core,Act_labels_core),"")</f>
        <v>Other remaining annual crop products</v>
      </c>
      <c r="AV15" s="58" t="str">
        <f ca="1"/>
        <v>a_008</v>
      </c>
      <c r="AW15" s="316">
        <f ca="1"/>
        <v>0.55361322097414267</v>
      </c>
      <c r="AX15" s="133">
        <f ca="1"/>
        <v>0.48126098786582888</v>
      </c>
      <c r="AY15" s="133">
        <f ca="1"/>
        <v>0.17771939658887165</v>
      </c>
      <c r="AZ15" s="133">
        <f ca="1"/>
        <v>0.24137238180135442</v>
      </c>
      <c r="BA15" s="133">
        <f ca="1"/>
        <v>0.26833499657738447</v>
      </c>
      <c r="BB15" s="133">
        <f ca="1"/>
        <v>0.2227001496792414</v>
      </c>
      <c r="BC15" s="133">
        <f ca="1"/>
        <v>1</v>
      </c>
      <c r="BD15" s="133">
        <f ca="1"/>
        <v>0</v>
      </c>
      <c r="BE15" s="133">
        <f ca="1"/>
        <v>1</v>
      </c>
      <c r="BF15" s="133">
        <f ca="1"/>
        <v>0</v>
      </c>
      <c r="BG15" s="133">
        <f ca="1"/>
        <v>0</v>
      </c>
      <c r="BH15" s="64"/>
      <c r="BI15" s="204" t="str" cm="1">
        <f t="array" aca="1" ref="BI15" ca="1">IFERROR(_xlfn.XLOOKUP(BJ15,Act_codes_core,Act_labels_core),"")</f>
        <v>Other remaining annual crop products</v>
      </c>
      <c r="BJ15" s="58" t="str">
        <f ca="1"/>
        <v>a_008</v>
      </c>
      <c r="BK15" s="133">
        <f ca="1"/>
        <v>33.531954869719534</v>
      </c>
      <c r="BL15" s="133">
        <f ca="1"/>
        <v>14.589979874235048</v>
      </c>
      <c r="BM15" s="133">
        <f ca="1"/>
        <v>35.017258458564847</v>
      </c>
      <c r="BN15" s="133">
        <f ca="1"/>
        <v>2.5415384954704217</v>
      </c>
      <c r="BO15" s="133">
        <f ca="1"/>
        <v>0.76559919587140368</v>
      </c>
      <c r="BP15" s="133">
        <f ca="1"/>
        <v>2.1452273837578959</v>
      </c>
      <c r="BQ15" s="133">
        <f ca="1"/>
        <v>381.66353171301427</v>
      </c>
      <c r="BR15" s="133">
        <f ca="1"/>
        <v>0</v>
      </c>
      <c r="BS15" s="133">
        <f ca="1"/>
        <v>58.729401816137518</v>
      </c>
      <c r="BT15" s="133">
        <f ca="1"/>
        <v>0</v>
      </c>
      <c r="BU15" s="133">
        <f ca="1"/>
        <v>0</v>
      </c>
    </row>
    <row r="16" spans="1:73" outlineLevel="1" x14ac:dyDescent="0.2">
      <c r="A16" s="203" t="str" cm="1">
        <f t="array" aca="1" ref="A16" ca="1">IFERROR(_xlfn.XLOOKUP(B16,Com_codes_core,Com_labels_core),"")</f>
        <v>Fruit tree products</v>
      </c>
      <c r="B16" s="58" t="str">
        <f ca="1"/>
        <v>c_009</v>
      </c>
      <c r="C16" s="56">
        <f ca="1"/>
        <v>1.1103856805166294</v>
      </c>
      <c r="D16" s="56">
        <f ca="1"/>
        <v>0.73155060575831632</v>
      </c>
      <c r="E16" s="56">
        <f ca="1"/>
        <v>2.222037825069755</v>
      </c>
      <c r="F16" s="56">
        <f ca="1"/>
        <v>0.90098457281698607</v>
      </c>
      <c r="G16" s="56">
        <f ca="1"/>
        <v>34.117774709934494</v>
      </c>
      <c r="H16" s="56">
        <f ca="1"/>
        <v>0.42336774240391156</v>
      </c>
      <c r="I16" s="56">
        <f ca="1"/>
        <v>19.922761763345012</v>
      </c>
      <c r="J16" s="57"/>
      <c r="K16" s="204" t="str" cm="1">
        <f t="array" aca="1" ref="K16" ca="1">IFERROR(_xlfn.XLOOKUP(L16,Act_codes_core,Act_labels_core),"")</f>
        <v>Fruit tree products</v>
      </c>
      <c r="L16" s="58" t="str">
        <f ca="1"/>
        <v>a_009</v>
      </c>
      <c r="M16" s="317">
        <f ca="1"/>
        <v>2.4146031408579018</v>
      </c>
      <c r="N16" s="317">
        <f ca="1"/>
        <v>7.9680805090824984</v>
      </c>
      <c r="O16" s="317">
        <f ca="1"/>
        <v>2.3211232860816446</v>
      </c>
      <c r="P16" s="317">
        <f ca="1"/>
        <v>11.097276627695297</v>
      </c>
      <c r="Q16" s="317">
        <f ca="1"/>
        <v>55.172837982910018</v>
      </c>
      <c r="R16" s="73">
        <f ca="1"/>
        <v>15.268415809688292</v>
      </c>
      <c r="S16" s="73">
        <f ca="1"/>
        <v>0.76782358942208517</v>
      </c>
      <c r="T16" s="73">
        <f ca="1"/>
        <v>0</v>
      </c>
      <c r="U16" s="73">
        <f ca="1"/>
        <v>4.9898390542622604</v>
      </c>
      <c r="V16" s="73">
        <f ca="1"/>
        <v>0</v>
      </c>
      <c r="W16" s="73">
        <f ca="1"/>
        <v>0</v>
      </c>
      <c r="X16" s="60"/>
      <c r="Z16" s="204" t="str" cm="1">
        <f t="array" aca="1" ref="Z16" ca="1">IFERROR(_xlfn.XLOOKUP(AA16,Act_codes_core,Act_labels_core),"")</f>
        <v>Fruit tree products</v>
      </c>
      <c r="AA16" s="58" t="str">
        <f ca="1"/>
        <v>a_009</v>
      </c>
      <c r="AB16" s="133">
        <f ca="1"/>
        <v>0.11590697429075841</v>
      </c>
      <c r="AC16" s="133">
        <f ca="1"/>
        <v>1.051974618364842</v>
      </c>
      <c r="AD16" s="133">
        <f ca="1"/>
        <v>1.9187750568504534</v>
      </c>
      <c r="AE16" s="133">
        <f ca="1"/>
        <v>1.0434605893483295</v>
      </c>
      <c r="AF16" s="133">
        <f ca="1"/>
        <v>3.4854797823786914</v>
      </c>
      <c r="AG16" s="133">
        <f ca="1"/>
        <v>4.7738671630267255</v>
      </c>
      <c r="AH16" s="133">
        <f ca="1"/>
        <v>5.2338288633315635</v>
      </c>
      <c r="AI16" s="133">
        <f ca="1"/>
        <v>0</v>
      </c>
      <c r="AJ16" s="133">
        <f ca="1"/>
        <v>13.545443917434072</v>
      </c>
      <c r="AK16" s="133">
        <f ca="1"/>
        <v>0</v>
      </c>
      <c r="AL16" s="133">
        <f ca="1"/>
        <v>0</v>
      </c>
      <c r="AN16" s="204" t="str" cm="1">
        <f t="array" aca="1" ref="AN16" ca="1">IFERROR(_xlfn.XLOOKUP(AO16,Act_codes_core,Act_labels_core),"")</f>
        <v>Fruit tree products</v>
      </c>
      <c r="AO16" s="58" t="str">
        <f ca="1"/>
        <v>a_009</v>
      </c>
      <c r="AP16" s="316">
        <f ca="1"/>
        <v>49.552366447378063</v>
      </c>
      <c r="AQ16" s="133">
        <f ca="1"/>
        <v>50.447633552621951</v>
      </c>
      <c r="AR16" s="133">
        <f ca="1"/>
        <v>0.3</v>
      </c>
      <c r="AU16" s="204" t="str" cm="1">
        <f t="array" aca="1" ref="AU16" ca="1">IFERROR(_xlfn.XLOOKUP(AV16,Act_codes_core,Act_labels_core),"")</f>
        <v>Fruit tree products</v>
      </c>
      <c r="AV16" s="58" t="str">
        <f ca="1"/>
        <v>a_009</v>
      </c>
      <c r="AW16" s="316">
        <f ca="1"/>
        <v>7.3205808951742612E-2</v>
      </c>
      <c r="AX16" s="133">
        <f ca="1"/>
        <v>6.2737799652775886E-2</v>
      </c>
      <c r="AY16" s="133">
        <f ca="1"/>
        <v>5.8609613188078134E-2</v>
      </c>
      <c r="AZ16" s="133">
        <f ca="1"/>
        <v>6.0210952124986492E-2</v>
      </c>
      <c r="BA16" s="133">
        <f ca="1"/>
        <v>6.1298499234956581E-2</v>
      </c>
      <c r="BB16" s="133">
        <f ca="1"/>
        <v>5.3031486565938167E-2</v>
      </c>
      <c r="BC16" s="133">
        <f ca="1"/>
        <v>1</v>
      </c>
      <c r="BD16" s="133">
        <f ca="1"/>
        <v>0</v>
      </c>
      <c r="BE16" s="133">
        <f ca="1"/>
        <v>1</v>
      </c>
      <c r="BF16" s="133">
        <f ca="1"/>
        <v>0</v>
      </c>
      <c r="BG16" s="133">
        <f ca="1"/>
        <v>0</v>
      </c>
      <c r="BH16" s="64"/>
      <c r="BI16" s="204" t="str" cm="1">
        <f t="array" aca="1" ref="BI16" ca="1">IFERROR(_xlfn.XLOOKUP(BJ16,Act_codes_core,Act_labels_core),"")</f>
        <v>Fruit tree products</v>
      </c>
      <c r="BJ16" s="58" t="str">
        <f ca="1"/>
        <v>a_009</v>
      </c>
      <c r="BK16" s="133">
        <f ca="1"/>
        <v>6.1302631755716197</v>
      </c>
      <c r="BL16" s="133">
        <f ca="1"/>
        <v>1.5920434121860372</v>
      </c>
      <c r="BM16" s="133">
        <f ca="1"/>
        <v>5.1056375756006345</v>
      </c>
      <c r="BN16" s="133">
        <f ca="1"/>
        <v>1.0970803067752875</v>
      </c>
      <c r="BO16" s="133">
        <f ca="1"/>
        <v>0.22464867146552051</v>
      </c>
      <c r="BP16" s="133">
        <f ca="1"/>
        <v>0.70229432513958368</v>
      </c>
      <c r="BQ16" s="133">
        <f ca="1"/>
        <v>263.34063954230089</v>
      </c>
      <c r="BR16" s="133">
        <f ca="1"/>
        <v>0</v>
      </c>
      <c r="BS16" s="133">
        <f ca="1"/>
        <v>40.522179752743902</v>
      </c>
      <c r="BT16" s="133">
        <f ca="1"/>
        <v>0</v>
      </c>
      <c r="BU16" s="133">
        <f ca="1"/>
        <v>0</v>
      </c>
    </row>
    <row r="17" spans="1:73" outlineLevel="1" x14ac:dyDescent="0.2">
      <c r="A17" s="203" t="str" cm="1">
        <f t="array" aca="1" ref="A17" ca="1">IFERROR(_xlfn.XLOOKUP(B17,Com_codes_core,Com_labels_core),"")</f>
        <v>Dried cashews</v>
      </c>
      <c r="B17" s="58" t="str">
        <f ca="1"/>
        <v>c_010</v>
      </c>
      <c r="C17" s="56">
        <f ca="1"/>
        <v>6.4181050182566035E-2</v>
      </c>
      <c r="D17" s="56">
        <f ca="1"/>
        <v>3.1602935090359469E-2</v>
      </c>
      <c r="E17" s="56">
        <f ca="1"/>
        <v>0.30411439669159945</v>
      </c>
      <c r="F17" s="56">
        <f ca="1"/>
        <v>2.8568536177068001E-2</v>
      </c>
      <c r="G17" s="56">
        <f ca="1"/>
        <v>26.615692059752696</v>
      </c>
      <c r="H17" s="56">
        <f ca="1"/>
        <v>0.7601301852048381</v>
      </c>
      <c r="I17" s="56">
        <f ca="1"/>
        <v>88.051154801945017</v>
      </c>
      <c r="J17" s="57"/>
      <c r="K17" s="204" t="str" cm="1">
        <f t="array" aca="1" ref="K17" ca="1">IFERROR(_xlfn.XLOOKUP(L17,Act_codes_core,Act_labels_core),"")</f>
        <v>Dried cashews</v>
      </c>
      <c r="L17" s="58" t="str">
        <f ca="1"/>
        <v>a_010</v>
      </c>
      <c r="M17" s="317">
        <f ca="1"/>
        <v>1.8204509723762941</v>
      </c>
      <c r="N17" s="317">
        <f ca="1"/>
        <v>9.035165306342984</v>
      </c>
      <c r="O17" s="317">
        <f ca="1"/>
        <v>2.5688752261140282</v>
      </c>
      <c r="P17" s="317">
        <f ca="1"/>
        <v>7.6615276238884302</v>
      </c>
      <c r="Q17" s="317">
        <f ca="1"/>
        <v>55.587764751375857</v>
      </c>
      <c r="R17" s="73">
        <f ca="1"/>
        <v>20.657730483409175</v>
      </c>
      <c r="S17" s="73">
        <f ca="1"/>
        <v>0.35586076268288208</v>
      </c>
      <c r="T17" s="73">
        <f ca="1"/>
        <v>0</v>
      </c>
      <c r="U17" s="73">
        <f ca="1"/>
        <v>2.3126248738103468</v>
      </c>
      <c r="V17" s="73">
        <f ca="1"/>
        <v>0</v>
      </c>
      <c r="W17" s="73">
        <f ca="1"/>
        <v>0</v>
      </c>
      <c r="X17" s="60"/>
      <c r="Z17" s="204" t="str" cm="1">
        <f t="array" aca="1" ref="Z17" ca="1">IFERROR(_xlfn.XLOOKUP(AA17,Act_codes_core,Act_labels_core),"")</f>
        <v>Dried cashews</v>
      </c>
      <c r="AA17" s="58" t="str">
        <f ca="1"/>
        <v>a_010</v>
      </c>
      <c r="AB17" s="133">
        <f ca="1"/>
        <v>5.0488400764221219E-3</v>
      </c>
      <c r="AC17" s="133">
        <f ca="1"/>
        <v>6.8918603754941882E-2</v>
      </c>
      <c r="AD17" s="133">
        <f ca="1"/>
        <v>0.12269240677111723</v>
      </c>
      <c r="AE17" s="133">
        <f ca="1"/>
        <v>4.1622084841309331E-2</v>
      </c>
      <c r="AF17" s="133">
        <f ca="1"/>
        <v>0.20289216421079903</v>
      </c>
      <c r="AG17" s="133">
        <f ca="1"/>
        <v>0.37317090702792377</v>
      </c>
      <c r="AH17" s="133">
        <f ca="1"/>
        <v>0.14014802829585618</v>
      </c>
      <c r="AI17" s="133">
        <f ca="1"/>
        <v>0</v>
      </c>
      <c r="AJ17" s="133">
        <f ca="1"/>
        <v>0.36271099171916005</v>
      </c>
      <c r="AK17" s="133">
        <f ca="1"/>
        <v>0</v>
      </c>
      <c r="AL17" s="133">
        <f ca="1"/>
        <v>0</v>
      </c>
      <c r="AN17" s="204" t="str" cm="1">
        <f t="array" aca="1" ref="AN17" ca="1">IFERROR(_xlfn.XLOOKUP(AO17,Act_codes_core,Act_labels_core),"")</f>
        <v>Dried cashews</v>
      </c>
      <c r="AO17" s="58" t="str">
        <f ca="1"/>
        <v>a_010</v>
      </c>
      <c r="AP17" s="316">
        <f ca="1"/>
        <v>66.35951890125034</v>
      </c>
      <c r="AQ17" s="133">
        <f ca="1"/>
        <v>33.64048109874966</v>
      </c>
      <c r="AR17" s="133">
        <f ca="1"/>
        <v>0.3</v>
      </c>
      <c r="AU17" s="204" t="str" cm="1">
        <f t="array" aca="1" ref="AU17" ca="1">IFERROR(_xlfn.XLOOKUP(AV17,Act_codes_core,Act_labels_core),"")</f>
        <v>Dried cashews</v>
      </c>
      <c r="AV17" s="58" t="str">
        <f ca="1"/>
        <v>a_010</v>
      </c>
      <c r="AW17" s="316">
        <f ca="1"/>
        <v>3.7594801557013509E-2</v>
      </c>
      <c r="AX17" s="133">
        <f ca="1"/>
        <v>2.9357106954034408E-2</v>
      </c>
      <c r="AY17" s="133">
        <f ca="1"/>
        <v>2.5990775314939835E-2</v>
      </c>
      <c r="AZ17" s="133">
        <f ca="1"/>
        <v>3.1913381091340003E-2</v>
      </c>
      <c r="BA17" s="133">
        <f ca="1"/>
        <v>2.8478816102451909E-2</v>
      </c>
      <c r="BB17" s="133">
        <f ca="1"/>
        <v>1.9212950780690383E-2</v>
      </c>
      <c r="BC17" s="133">
        <f ca="1"/>
        <v>1</v>
      </c>
      <c r="BD17" s="133">
        <f ca="1"/>
        <v>0</v>
      </c>
      <c r="BE17" s="133">
        <f ca="1"/>
        <v>1</v>
      </c>
      <c r="BF17" s="133">
        <f ca="1"/>
        <v>0</v>
      </c>
      <c r="BG17" s="133">
        <f ca="1"/>
        <v>0</v>
      </c>
      <c r="BH17" s="64"/>
      <c r="BI17" s="204" t="str" cm="1">
        <f t="array" aca="1" ref="BI17" ca="1">IFERROR(_xlfn.XLOOKUP(BJ17,Act_codes_core,Act_labels_core),"")</f>
        <v>Dried cashews</v>
      </c>
      <c r="BJ17" s="58" t="str">
        <f ca="1"/>
        <v>a_010</v>
      </c>
      <c r="BK17" s="133">
        <f ca="1"/>
        <v>3.1208929691446605</v>
      </c>
      <c r="BL17" s="133">
        <f ca="1"/>
        <v>0.49102908522916805</v>
      </c>
      <c r="BM17" s="133">
        <f ca="1"/>
        <v>1.5289957900742144</v>
      </c>
      <c r="BN17" s="133">
        <f ca="1"/>
        <v>0.62948808158695124</v>
      </c>
      <c r="BO17" s="133">
        <f ca="1"/>
        <v>7.7423497406301139E-2</v>
      </c>
      <c r="BP17" s="133">
        <f ca="1"/>
        <v>0.14055345591007912</v>
      </c>
      <c r="BQ17" s="133">
        <f ca="1"/>
        <v>424.66841382691291</v>
      </c>
      <c r="BR17" s="133">
        <f ca="1"/>
        <v>0</v>
      </c>
      <c r="BS17" s="133">
        <f ca="1"/>
        <v>65.346882385979328</v>
      </c>
      <c r="BT17" s="133">
        <f ca="1"/>
        <v>0</v>
      </c>
      <c r="BU17" s="133">
        <f ca="1"/>
        <v>0</v>
      </c>
    </row>
    <row r="18" spans="1:73" outlineLevel="1" x14ac:dyDescent="0.2">
      <c r="A18" s="203" t="str" cm="1">
        <f t="array" aca="1" ref="A18" ca="1">IFERROR(_xlfn.XLOOKUP(B18,Com_codes_core,Com_labels_core),"")</f>
        <v>Pepper seeds</v>
      </c>
      <c r="B18" s="58" t="str">
        <f ca="1"/>
        <v>c_011</v>
      </c>
      <c r="C18" s="56">
        <f ca="1"/>
        <v>0.15167401415658022</v>
      </c>
      <c r="D18" s="56">
        <f ca="1"/>
        <v>6.7942571807042412E-2</v>
      </c>
      <c r="E18" s="56">
        <f ca="1"/>
        <v>0.52357969546136229</v>
      </c>
      <c r="F18" s="56">
        <f ca="1"/>
        <v>0.21834967108492967</v>
      </c>
      <c r="G18" s="56">
        <f ca="1"/>
        <v>94.771023994048605</v>
      </c>
      <c r="H18" s="56">
        <f ca="1"/>
        <v>2.5149646728388528E-2</v>
      </c>
      <c r="I18" s="56">
        <f ca="1"/>
        <v>66.52080484923583</v>
      </c>
      <c r="J18" s="57"/>
      <c r="K18" s="204" t="str" cm="1">
        <f t="array" aca="1" ref="K18" ca="1">IFERROR(_xlfn.XLOOKUP(L18,Act_codes_core,Act_labels_core),"")</f>
        <v>Pepper seeds</v>
      </c>
      <c r="L18" s="58" t="str">
        <f ca="1"/>
        <v>a_011</v>
      </c>
      <c r="M18" s="317">
        <f ca="1"/>
        <v>2.1808600961799107</v>
      </c>
      <c r="N18" s="317">
        <f ca="1"/>
        <v>11.425809717172379</v>
      </c>
      <c r="O18" s="317">
        <f ca="1"/>
        <v>2.0117684116816847</v>
      </c>
      <c r="P18" s="317">
        <f ca="1"/>
        <v>10.929687892869097</v>
      </c>
      <c r="Q18" s="317">
        <f ca="1"/>
        <v>51.869324511645978</v>
      </c>
      <c r="R18" s="73">
        <f ca="1"/>
        <v>9.8854014286438705</v>
      </c>
      <c r="S18" s="73">
        <f ca="1"/>
        <v>1.5598944705765092</v>
      </c>
      <c r="T18" s="73">
        <f ca="1"/>
        <v>0</v>
      </c>
      <c r="U18" s="73">
        <f ca="1"/>
        <v>10.137253471230565</v>
      </c>
      <c r="V18" s="73">
        <f ca="1"/>
        <v>0</v>
      </c>
      <c r="W18" s="73">
        <f ca="1"/>
        <v>0</v>
      </c>
      <c r="X18" s="60"/>
      <c r="Z18" s="204" t="str" cm="1">
        <f t="array" aca="1" ref="Z18" ca="1">IFERROR(_xlfn.XLOOKUP(AA18,Act_codes_core,Act_labels_core),"")</f>
        <v>Pepper seeds</v>
      </c>
      <c r="AA18" s="58" t="str">
        <f ca="1"/>
        <v>a_011</v>
      </c>
      <c r="AB18" s="133">
        <f ca="1"/>
        <v>1.4301710949331463E-2</v>
      </c>
      <c r="AC18" s="133">
        <f ca="1"/>
        <v>0.20607955959230606</v>
      </c>
      <c r="AD18" s="133">
        <f ca="1"/>
        <v>0.22719576034285502</v>
      </c>
      <c r="AE18" s="133">
        <f ca="1"/>
        <v>0.14039892471825297</v>
      </c>
      <c r="AF18" s="133">
        <f ca="1"/>
        <v>0.4476558032484188</v>
      </c>
      <c r="AG18" s="133">
        <f ca="1"/>
        <v>0.42224745819517512</v>
      </c>
      <c r="AH18" s="133">
        <f ca="1"/>
        <v>1.452612136746589</v>
      </c>
      <c r="AI18" s="133">
        <f ca="1"/>
        <v>0</v>
      </c>
      <c r="AJ18" s="133">
        <f ca="1"/>
        <v>3.7594420335831495</v>
      </c>
      <c r="AK18" s="133">
        <f ca="1"/>
        <v>0</v>
      </c>
      <c r="AL18" s="133">
        <f ca="1"/>
        <v>0</v>
      </c>
      <c r="AN18" s="204" t="str" cm="1">
        <f t="array" aca="1" ref="AN18" ca="1">IFERROR(_xlfn.XLOOKUP(AO18,Act_codes_core,Act_labels_core),"")</f>
        <v>Pepper seeds</v>
      </c>
      <c r="AO18" s="58" t="str">
        <f ca="1"/>
        <v>a_011</v>
      </c>
      <c r="AP18" s="316">
        <f ca="1"/>
        <v>73.014387967097775</v>
      </c>
      <c r="AQ18" s="133">
        <f ca="1"/>
        <v>26.985612032902193</v>
      </c>
      <c r="AR18" s="133">
        <f ca="1"/>
        <v>0.3</v>
      </c>
      <c r="AU18" s="204" t="str" cm="1">
        <f t="array" aca="1" ref="AU18" ca="1">IFERROR(_xlfn.XLOOKUP(AV18,Act_codes_core,Act_labels_core),"")</f>
        <v>Pepper seeds</v>
      </c>
      <c r="AV18" s="58" t="str">
        <f ca="1"/>
        <v>a_011</v>
      </c>
      <c r="AW18" s="316">
        <f ca="1"/>
        <v>3.0625337491517503E-2</v>
      </c>
      <c r="AX18" s="133">
        <f ca="1"/>
        <v>3.5037487070585405E-2</v>
      </c>
      <c r="AY18" s="133">
        <f ca="1"/>
        <v>2.8640761717069588E-2</v>
      </c>
      <c r="AZ18" s="133">
        <f ca="1"/>
        <v>3.4905682585120355E-2</v>
      </c>
      <c r="BA18" s="133">
        <f ca="1"/>
        <v>3.2869308711863172E-2</v>
      </c>
      <c r="BB18" s="133">
        <f ca="1"/>
        <v>2.8006792356699468E-2</v>
      </c>
      <c r="BC18" s="133">
        <f ca="1"/>
        <v>1</v>
      </c>
      <c r="BD18" s="133">
        <f ca="1"/>
        <v>0</v>
      </c>
      <c r="BE18" s="133">
        <f ca="1"/>
        <v>1</v>
      </c>
      <c r="BF18" s="133">
        <f ca="1"/>
        <v>0</v>
      </c>
      <c r="BG18" s="133">
        <f ca="1"/>
        <v>0</v>
      </c>
      <c r="BH18" s="64"/>
      <c r="BI18" s="204" t="str" cm="1">
        <f t="array" aca="1" ref="BI18" ca="1">IFERROR(_xlfn.XLOOKUP(BJ18,Act_codes_core,Act_labels_core),"")</f>
        <v>Pepper seeds</v>
      </c>
      <c r="BJ18" s="58" t="str">
        <f ca="1"/>
        <v>a_011</v>
      </c>
      <c r="BK18" s="133">
        <f ca="1"/>
        <v>1.9306070083488582</v>
      </c>
      <c r="BL18" s="133">
        <f ca="1"/>
        <v>0.42158656707411973</v>
      </c>
      <c r="BM18" s="133">
        <f ca="1"/>
        <v>1.957254862359511</v>
      </c>
      <c r="BN18" s="133">
        <f ca="1"/>
        <v>0.43906536103932986</v>
      </c>
      <c r="BO18" s="133">
        <f ca="1"/>
        <v>8.7120584266161039E-2</v>
      </c>
      <c r="BP18" s="133">
        <f ca="1"/>
        <v>0.3895021531904368</v>
      </c>
      <c r="BQ18" s="133">
        <f ca="1"/>
        <v>88.134426450734964</v>
      </c>
      <c r="BR18" s="133">
        <f ca="1"/>
        <v>0</v>
      </c>
      <c r="BS18" s="133">
        <f ca="1"/>
        <v>13.561898681738763</v>
      </c>
      <c r="BT18" s="133">
        <f ca="1"/>
        <v>0</v>
      </c>
      <c r="BU18" s="133">
        <f ca="1"/>
        <v>0</v>
      </c>
    </row>
    <row r="19" spans="1:73" outlineLevel="1" x14ac:dyDescent="0.2">
      <c r="A19" s="203" t="str" cm="1">
        <f t="array" aca="1" ref="A19" ca="1">IFERROR(_xlfn.XLOOKUP(B19,Com_codes_core,Com_labels_core),"")</f>
        <v>Dried latex</v>
      </c>
      <c r="B19" s="58" t="str">
        <f ca="1"/>
        <v>c_012</v>
      </c>
      <c r="C19" s="56">
        <f ca="1"/>
        <v>0.47654667932422051</v>
      </c>
      <c r="D19" s="56">
        <f ca="1"/>
        <v>0.22826769319224233</v>
      </c>
      <c r="E19" s="56">
        <f ca="1"/>
        <v>0.65491467268361991</v>
      </c>
      <c r="F19" s="56">
        <f ca="1"/>
        <v>0.36051258655304325</v>
      </c>
      <c r="G19" s="56">
        <f ca="1"/>
        <v>46.121152173594538</v>
      </c>
      <c r="H19" s="56">
        <f ca="1"/>
        <v>0.14175762280045873</v>
      </c>
      <c r="I19" s="56">
        <f ca="1"/>
        <v>24.879009599487055</v>
      </c>
      <c r="J19" s="57"/>
      <c r="K19" s="204" t="str" cm="1">
        <f t="array" aca="1" ref="K19" ca="1">IFERROR(_xlfn.XLOOKUP(L19,Act_codes_core,Act_labels_core),"")</f>
        <v>Dried latex</v>
      </c>
      <c r="L19" s="58" t="str">
        <f ca="1"/>
        <v>a_012</v>
      </c>
      <c r="M19" s="317">
        <f ca="1"/>
        <v>4.2912889093636153</v>
      </c>
      <c r="N19" s="317">
        <f ca="1"/>
        <v>7.0362860390711752</v>
      </c>
      <c r="O19" s="317">
        <f ca="1"/>
        <v>1.2262700835475921</v>
      </c>
      <c r="P19" s="317">
        <f ca="1"/>
        <v>14.011917816460203</v>
      </c>
      <c r="Q19" s="317">
        <f ca="1"/>
        <v>50.895311793548743</v>
      </c>
      <c r="R19" s="73">
        <f ca="1"/>
        <v>16.917930453068291</v>
      </c>
      <c r="S19" s="73">
        <f ca="1"/>
        <v>0.7495980141580898</v>
      </c>
      <c r="T19" s="73">
        <f ca="1"/>
        <v>0</v>
      </c>
      <c r="U19" s="73">
        <f ca="1"/>
        <v>4.8713968907822887</v>
      </c>
      <c r="V19" s="73">
        <f ca="1"/>
        <v>0</v>
      </c>
      <c r="W19" s="73">
        <f ca="1"/>
        <v>0</v>
      </c>
      <c r="X19" s="60"/>
      <c r="Z19" s="204" t="str" cm="1">
        <f t="array" aca="1" ref="Z19" ca="1">IFERROR(_xlfn.XLOOKUP(AA19,Act_codes_core,Act_labels_core),"")</f>
        <v>Dried latex</v>
      </c>
      <c r="AA19" s="58" t="str">
        <f ca="1"/>
        <v>a_012</v>
      </c>
      <c r="AB19" s="133">
        <f ca="1"/>
        <v>9.2207419788429681E-2</v>
      </c>
      <c r="AC19" s="133">
        <f ca="1"/>
        <v>0.4158237987525672</v>
      </c>
      <c r="AD19" s="133">
        <f ca="1"/>
        <v>0.45376009120036948</v>
      </c>
      <c r="AE19" s="133">
        <f ca="1"/>
        <v>0.58975485893889112</v>
      </c>
      <c r="AF19" s="133">
        <f ca="1"/>
        <v>1.4392271099996008</v>
      </c>
      <c r="AG19" s="133">
        <f ca="1"/>
        <v>2.3677611716410625</v>
      </c>
      <c r="AH19" s="133">
        <f ca="1"/>
        <v>2.2871824094857169</v>
      </c>
      <c r="AI19" s="133">
        <f ca="1"/>
        <v>0</v>
      </c>
      <c r="AJ19" s="133">
        <f ca="1"/>
        <v>5.9193569118805689</v>
      </c>
      <c r="AK19" s="133">
        <f ca="1"/>
        <v>0</v>
      </c>
      <c r="AL19" s="133">
        <f ca="1"/>
        <v>0</v>
      </c>
      <c r="AN19" s="204" t="str" cm="1">
        <f t="array" aca="1" ref="AN19" ca="1">IFERROR(_xlfn.XLOOKUP(AO19,Act_codes_core,Act_labels_core),"")</f>
        <v>Dried latex</v>
      </c>
      <c r="AO19" s="58" t="str">
        <f ca="1"/>
        <v>a_012</v>
      </c>
      <c r="AP19" s="316">
        <f ca="1"/>
        <v>68.308844196263507</v>
      </c>
      <c r="AQ19" s="133">
        <f ca="1"/>
        <v>31.691155803736493</v>
      </c>
      <c r="AR19" s="133">
        <f ca="1"/>
        <v>0.3</v>
      </c>
      <c r="AU19" s="204" t="str" cm="1">
        <f t="array" aca="1" ref="AU19" ca="1">IFERROR(_xlfn.XLOOKUP(AV19,Act_codes_core,Act_labels_core),"")</f>
        <v>Dried latex</v>
      </c>
      <c r="AV19" s="58" t="str">
        <f ca="1"/>
        <v>a_012</v>
      </c>
      <c r="AW19" s="316">
        <f ca="1"/>
        <v>0.13261107456800089</v>
      </c>
      <c r="AX19" s="133">
        <f ca="1"/>
        <v>9.4348855941406601E-2</v>
      </c>
      <c r="AY19" s="133">
        <f ca="1"/>
        <v>8.1815489510174422E-2</v>
      </c>
      <c r="AZ19" s="133">
        <f ca="1"/>
        <v>0.10992378025768637</v>
      </c>
      <c r="BA19" s="133">
        <f ca="1"/>
        <v>8.4427069201341964E-2</v>
      </c>
      <c r="BB19" s="133">
        <f ca="1"/>
        <v>7.4458004939779748E-2</v>
      </c>
      <c r="BC19" s="133">
        <f ca="1"/>
        <v>1</v>
      </c>
      <c r="BD19" s="133">
        <f ca="1"/>
        <v>0</v>
      </c>
      <c r="BE19" s="133">
        <f ca="1"/>
        <v>1</v>
      </c>
      <c r="BF19" s="133">
        <f ca="1"/>
        <v>0</v>
      </c>
      <c r="BG19" s="133">
        <f ca="1"/>
        <v>0</v>
      </c>
      <c r="BH19" s="64"/>
      <c r="BI19" s="204" t="str" cm="1">
        <f t="array" aca="1" ref="BI19" ca="1">IFERROR(_xlfn.XLOOKUP(BJ19,Act_codes_core,Act_labels_core),"")</f>
        <v>Dried latex</v>
      </c>
      <c r="BJ19" s="58" t="str">
        <f ca="1"/>
        <v>a_012</v>
      </c>
      <c r="BK19" s="133">
        <f ca="1"/>
        <v>4.5429142511416929</v>
      </c>
      <c r="BL19" s="133">
        <f ca="1"/>
        <v>1.9712225184646082</v>
      </c>
      <c r="BM19" s="133">
        <f ca="1"/>
        <v>9.8082584117373468</v>
      </c>
      <c r="BN19" s="133">
        <f ca="1"/>
        <v>1.153284813676962</v>
      </c>
      <c r="BO19" s="133">
        <f ca="1"/>
        <v>0.24386329279975155</v>
      </c>
      <c r="BP19" s="133">
        <f ca="1"/>
        <v>0.64700354393284099</v>
      </c>
      <c r="BQ19" s="133">
        <f ca="1"/>
        <v>196.11647205499688</v>
      </c>
      <c r="BR19" s="133">
        <f ca="1"/>
        <v>0</v>
      </c>
      <c r="BS19" s="133">
        <f ca="1"/>
        <v>30.177897899119515</v>
      </c>
      <c r="BT19" s="133">
        <f ca="1"/>
        <v>0</v>
      </c>
      <c r="BU19" s="133">
        <f ca="1"/>
        <v>0</v>
      </c>
    </row>
    <row r="20" spans="1:73" outlineLevel="1" x14ac:dyDescent="0.2">
      <c r="A20" s="203" t="str" cm="1">
        <f t="array" aca="1" ref="A20" ca="1">IFERROR(_xlfn.XLOOKUP(B20,Com_codes_core,Com_labels_core),"")</f>
        <v>Coffee beans</v>
      </c>
      <c r="B20" s="58" t="str">
        <f ca="1"/>
        <v>c_013</v>
      </c>
      <c r="C20" s="56">
        <f ca="1"/>
        <v>0.41559746534287773</v>
      </c>
      <c r="D20" s="56">
        <f ca="1"/>
        <v>0.2601811909431832</v>
      </c>
      <c r="E20" s="56">
        <f ca="1"/>
        <v>2.5575318891809475</v>
      </c>
      <c r="F20" s="56">
        <f ca="1"/>
        <v>0.38805308734989213</v>
      </c>
      <c r="G20" s="56">
        <f ca="1"/>
        <v>40.910276401279553</v>
      </c>
      <c r="H20" s="56">
        <f ca="1"/>
        <v>2.5499807165227147E-2</v>
      </c>
      <c r="I20" s="56">
        <f ca="1"/>
        <v>4.6261774425412874</v>
      </c>
      <c r="J20" s="57"/>
      <c r="K20" s="204" t="str" cm="1">
        <f t="array" aca="1" ref="K20" ca="1">IFERROR(_xlfn.XLOOKUP(L20,Act_codes_core,Act_labels_core),"")</f>
        <v>Coffee beans</v>
      </c>
      <c r="L20" s="58" t="str">
        <f ca="1"/>
        <v>a_013</v>
      </c>
      <c r="M20" s="317">
        <f ca="1"/>
        <v>3.0035254775550664</v>
      </c>
      <c r="N20" s="317">
        <f ca="1"/>
        <v>9.1380941422322</v>
      </c>
      <c r="O20" s="317">
        <f ca="1"/>
        <v>1.8173610412481538</v>
      </c>
      <c r="P20" s="317">
        <f ca="1"/>
        <v>9.627701370646264</v>
      </c>
      <c r="Q20" s="317">
        <f ca="1"/>
        <v>45.083549185167449</v>
      </c>
      <c r="R20" s="73">
        <f ca="1"/>
        <v>10.471397729919316</v>
      </c>
      <c r="S20" s="73">
        <f ca="1"/>
        <v>2.7816060651473791</v>
      </c>
      <c r="T20" s="73">
        <f ca="1"/>
        <v>0</v>
      </c>
      <c r="U20" s="73">
        <f ca="1"/>
        <v>18.076764988084157</v>
      </c>
      <c r="V20" s="73">
        <f ca="1"/>
        <v>0</v>
      </c>
      <c r="W20" s="73">
        <f ca="1"/>
        <v>0</v>
      </c>
      <c r="X20" s="60"/>
      <c r="Z20" s="204" t="str" cm="1">
        <f t="array" aca="1" ref="Z20" ca="1">IFERROR(_xlfn.XLOOKUP(AA20,Act_codes_core,Act_labels_core),"")</f>
        <v>Coffee beans</v>
      </c>
      <c r="AA20" s="58" t="str">
        <f ca="1"/>
        <v>a_013</v>
      </c>
      <c r="AB20" s="133">
        <f ca="1"/>
        <v>5.2711084420782525E-2</v>
      </c>
      <c r="AC20" s="133">
        <f ca="1"/>
        <v>0.44107658047880566</v>
      </c>
      <c r="AD20" s="133">
        <f ca="1"/>
        <v>0.54925484006644565</v>
      </c>
      <c r="AE20" s="133">
        <f ca="1"/>
        <v>0.3309703375007812</v>
      </c>
      <c r="AF20" s="133">
        <f ca="1"/>
        <v>1.0412671457377285</v>
      </c>
      <c r="AG20" s="133">
        <f ca="1"/>
        <v>1.1969825801970002</v>
      </c>
      <c r="AH20" s="133">
        <f ca="1"/>
        <v>6.9320313012022137</v>
      </c>
      <c r="AI20" s="133">
        <f ca="1"/>
        <v>0</v>
      </c>
      <c r="AJ20" s="133">
        <f ca="1"/>
        <v>17.940487486684717</v>
      </c>
      <c r="AK20" s="133">
        <f ca="1"/>
        <v>0</v>
      </c>
      <c r="AL20" s="133">
        <f ca="1"/>
        <v>0</v>
      </c>
      <c r="AN20" s="204" t="str" cm="1">
        <f t="array" aca="1" ref="AN20" ca="1">IFERROR(_xlfn.XLOOKUP(AO20,Act_codes_core,Act_labels_core),"")</f>
        <v>Coffee beans</v>
      </c>
      <c r="AO20" s="58" t="str">
        <f ca="1"/>
        <v>a_013</v>
      </c>
      <c r="AP20" s="316">
        <f ca="1"/>
        <v>52.007948535033101</v>
      </c>
      <c r="AQ20" s="133">
        <f ca="1"/>
        <v>47.992051464966863</v>
      </c>
      <c r="AR20" s="133">
        <f ca="1"/>
        <v>0.3</v>
      </c>
      <c r="AU20" s="204" t="str" cm="1">
        <f t="array" aca="1" ref="AU20" ca="1">IFERROR(_xlfn.XLOOKUP(AV20,Act_codes_core,Act_labels_core),"")</f>
        <v>Coffee beans</v>
      </c>
      <c r="AV20" s="58" t="str">
        <f ca="1"/>
        <v>a_013</v>
      </c>
      <c r="AW20" s="316">
        <f ca="1"/>
        <v>2.0230700956301965E-2</v>
      </c>
      <c r="AX20" s="133">
        <f ca="1"/>
        <v>1.9900571419741865E-2</v>
      </c>
      <c r="AY20" s="133">
        <f ca="1"/>
        <v>1.4164472440976447E-2</v>
      </c>
      <c r="AZ20" s="133">
        <f ca="1"/>
        <v>1.859949944274172E-2</v>
      </c>
      <c r="BA20" s="133">
        <f ca="1"/>
        <v>1.668823582176537E-2</v>
      </c>
      <c r="BB20" s="133">
        <f ca="1"/>
        <v>1.0818963017760728E-2</v>
      </c>
      <c r="BC20" s="133">
        <f ca="1"/>
        <v>1</v>
      </c>
      <c r="BD20" s="133">
        <f ca="1"/>
        <v>0</v>
      </c>
      <c r="BE20" s="133">
        <f ca="1"/>
        <v>1</v>
      </c>
      <c r="BF20" s="133">
        <f ca="1"/>
        <v>0</v>
      </c>
      <c r="BG20" s="133">
        <f ca="1"/>
        <v>0</v>
      </c>
      <c r="BH20" s="64"/>
      <c r="BI20" s="204" t="str" cm="1">
        <f t="array" aca="1" ref="BI20" ca="1">IFERROR(_xlfn.XLOOKUP(BJ20,Act_codes_core,Act_labels_core),"")</f>
        <v>Coffee beans</v>
      </c>
      <c r="BJ20" s="58" t="str">
        <f ca="1"/>
        <v>a_013</v>
      </c>
      <c r="BK20" s="133">
        <f ca="1"/>
        <v>1.3013689749841288</v>
      </c>
      <c r="BL20" s="133">
        <f ca="1"/>
        <v>0.42075642593659218</v>
      </c>
      <c r="BM20" s="133">
        <f ca="1"/>
        <v>1.5058441579812565</v>
      </c>
      <c r="BN20" s="133">
        <f ca="1"/>
        <v>0.37324971431332921</v>
      </c>
      <c r="BO20" s="133">
        <f ca="1"/>
        <v>7.1517638923733043E-2</v>
      </c>
      <c r="BP20" s="133">
        <f ca="1"/>
        <v>0.19961897408797391</v>
      </c>
      <c r="BQ20" s="133">
        <f ca="1"/>
        <v>69.458470198042747</v>
      </c>
      <c r="BR20" s="133">
        <f ca="1"/>
        <v>0</v>
      </c>
      <c r="BS20" s="133">
        <f ca="1"/>
        <v>10.688090601725021</v>
      </c>
      <c r="BT20" s="133">
        <f ca="1"/>
        <v>0</v>
      </c>
      <c r="BU20" s="133">
        <f ca="1"/>
        <v>0</v>
      </c>
    </row>
    <row r="21" spans="1:73" outlineLevel="1" x14ac:dyDescent="0.2">
      <c r="A21" s="203" t="str" cm="1">
        <f t="array" aca="1" ref="A21" ca="1">IFERROR(_xlfn.XLOOKUP(B21,Com_codes_core,Com_labels_core),"")</f>
        <v>Fresh tea buds, fresh tea leaves</v>
      </c>
      <c r="B21" s="58" t="str">
        <f ca="1"/>
        <v>c_014</v>
      </c>
      <c r="C21" s="56">
        <f ca="1"/>
        <v>8.754007454938896E-2</v>
      </c>
      <c r="D21" s="56">
        <f ca="1"/>
        <v>4.244873945966772E-2</v>
      </c>
      <c r="E21" s="56">
        <f ca="1"/>
        <v>0.35936035630542479</v>
      </c>
      <c r="F21" s="56">
        <f ca="1"/>
        <v>2.168304977642959E-2</v>
      </c>
      <c r="G21" s="56">
        <f ca="1"/>
        <v>14.825752987952818</v>
      </c>
      <c r="H21" s="56">
        <f ca="1"/>
        <v>8.7977689141523069E-3</v>
      </c>
      <c r="I21" s="56">
        <f ca="1"/>
        <v>6.7159941850463385</v>
      </c>
      <c r="J21" s="57"/>
      <c r="K21" s="204" t="str" cm="1">
        <f t="array" aca="1" ref="K21" ca="1">IFERROR(_xlfn.XLOOKUP(L21,Act_codes_core,Act_labels_core),"")</f>
        <v>Fresh tea buds, fresh tea leaves</v>
      </c>
      <c r="L21" s="58" t="str">
        <f ca="1"/>
        <v>a_014</v>
      </c>
      <c r="M21" s="317">
        <f ca="1"/>
        <v>6.5377066299086835</v>
      </c>
      <c r="N21" s="317">
        <f ca="1"/>
        <v>11.534554830289967</v>
      </c>
      <c r="O21" s="317">
        <f ca="1"/>
        <v>1.3781136184316647</v>
      </c>
      <c r="P21" s="317">
        <f ca="1"/>
        <v>8.7558564976597317</v>
      </c>
      <c r="Q21" s="317">
        <f ca="1"/>
        <v>52.528682745765863</v>
      </c>
      <c r="R21" s="73">
        <f ca="1"/>
        <v>11.943297122882296</v>
      </c>
      <c r="S21" s="73">
        <f ca="1"/>
        <v>0.97641044942864108</v>
      </c>
      <c r="T21" s="73">
        <f ca="1"/>
        <v>0</v>
      </c>
      <c r="U21" s="73">
        <f ca="1"/>
        <v>6.34537810563317</v>
      </c>
      <c r="V21" s="73">
        <f ca="1"/>
        <v>0</v>
      </c>
      <c r="W21" s="73">
        <f ca="1"/>
        <v>0</v>
      </c>
      <c r="X21" s="60"/>
      <c r="Z21" s="204" t="str" cm="1">
        <f t="array" aca="1" ref="Z21" ca="1">IFERROR(_xlfn.XLOOKUP(AA21,Act_codes_core,Act_labels_core),"")</f>
        <v>Fresh tea buds, fresh tea leaves</v>
      </c>
      <c r="AA21" s="58" t="str">
        <f ca="1"/>
        <v>a_014</v>
      </c>
      <c r="AB21" s="133">
        <f ca="1"/>
        <v>2.4582835634397379E-2</v>
      </c>
      <c r="AC21" s="133">
        <f ca="1"/>
        <v>0.11928755226834273</v>
      </c>
      <c r="AD21" s="133">
        <f ca="1"/>
        <v>8.923877940761954E-2</v>
      </c>
      <c r="AE21" s="133">
        <f ca="1"/>
        <v>6.4491282748354042E-2</v>
      </c>
      <c r="AF21" s="133">
        <f ca="1"/>
        <v>0.25994202372555486</v>
      </c>
      <c r="AG21" s="133">
        <f ca="1"/>
        <v>0.29251175910388089</v>
      </c>
      <c r="AH21" s="133">
        <f ca="1"/>
        <v>0.52135462099121632</v>
      </c>
      <c r="AI21" s="133">
        <f ca="1"/>
        <v>0</v>
      </c>
      <c r="AJ21" s="133">
        <f ca="1"/>
        <v>1.3492951267204225</v>
      </c>
      <c r="AK21" s="133">
        <f ca="1"/>
        <v>0</v>
      </c>
      <c r="AL21" s="133">
        <f ca="1"/>
        <v>0</v>
      </c>
      <c r="AN21" s="204" t="str" cm="1">
        <f t="array" aca="1" ref="AN21" ca="1">IFERROR(_xlfn.XLOOKUP(AO21,Act_codes_core,Act_labels_core),"")</f>
        <v>Fresh tea buds, fresh tea leaves</v>
      </c>
      <c r="AO21" s="58" t="str">
        <f ca="1"/>
        <v>a_014</v>
      </c>
      <c r="AP21" s="316">
        <f ca="1"/>
        <v>67.439479716503456</v>
      </c>
      <c r="AQ21" s="133">
        <f ca="1"/>
        <v>32.56052028349653</v>
      </c>
      <c r="AR21" s="133">
        <f ca="1"/>
        <v>0.3</v>
      </c>
      <c r="AU21" s="204" t="str" cm="1">
        <f t="array" aca="1" ref="AU21" ca="1">IFERROR(_xlfn.XLOOKUP(AV21,Act_codes_core,Act_labels_core),"")</f>
        <v>Fresh tea buds, fresh tea leaves</v>
      </c>
      <c r="AV21" s="58" t="str">
        <f ca="1"/>
        <v>a_014</v>
      </c>
      <c r="AW21" s="316">
        <f ca="1"/>
        <v>4.9197886975885681E-2</v>
      </c>
      <c r="AX21" s="133">
        <f ca="1"/>
        <v>4.6529980927392627E-2</v>
      </c>
      <c r="AY21" s="133">
        <f ca="1"/>
        <v>3.5194318121147421E-2</v>
      </c>
      <c r="AZ21" s="133">
        <f ca="1"/>
        <v>2.5146233796184712E-2</v>
      </c>
      <c r="BA21" s="133">
        <f ca="1"/>
        <v>2.7041285222370585E-2</v>
      </c>
      <c r="BB21" s="133">
        <f ca="1"/>
        <v>2.2611727101553025E-2</v>
      </c>
      <c r="BC21" s="133">
        <f ca="1"/>
        <v>1</v>
      </c>
      <c r="BD21" s="133">
        <f ca="1"/>
        <v>0</v>
      </c>
      <c r="BE21" s="133">
        <f ca="1"/>
        <v>1</v>
      </c>
      <c r="BF21" s="133">
        <f ca="1"/>
        <v>0</v>
      </c>
      <c r="BG21" s="133">
        <f ca="1"/>
        <v>0</v>
      </c>
      <c r="BH21" s="64"/>
      <c r="BI21" s="204" t="str" cm="1">
        <f t="array" aca="1" ref="BI21" ca="1">IFERROR(_xlfn.XLOOKUP(BJ21,Act_codes_core,Act_labels_core),"")</f>
        <v>Fresh tea buds, fresh tea leaves</v>
      </c>
      <c r="BJ21" s="58" t="str">
        <f ca="1"/>
        <v>a_014</v>
      </c>
      <c r="BK21" s="133">
        <f ca="1"/>
        <v>1.1189204118727232</v>
      </c>
      <c r="BL21" s="133">
        <f ca="1"/>
        <v>0.59980517869221173</v>
      </c>
      <c r="BM21" s="133">
        <f ca="1"/>
        <v>3.79721952506307</v>
      </c>
      <c r="BN21" s="133">
        <f ca="1"/>
        <v>0.42702420058284779</v>
      </c>
      <c r="BO21" s="133">
        <f ca="1"/>
        <v>7.6543619227199572E-2</v>
      </c>
      <c r="BP21" s="133">
        <f ca="1"/>
        <v>0.28150601118897239</v>
      </c>
      <c r="BQ21" s="133">
        <f ca="1"/>
        <v>152.28101255736988</v>
      </c>
      <c r="BR21" s="133">
        <f ca="1"/>
        <v>0</v>
      </c>
      <c r="BS21" s="133">
        <f ca="1"/>
        <v>23.432610229891612</v>
      </c>
      <c r="BT21" s="133">
        <f ca="1"/>
        <v>0</v>
      </c>
      <c r="BU21" s="133">
        <f ca="1"/>
        <v>0</v>
      </c>
    </row>
    <row r="22" spans="1:73" outlineLevel="1" x14ac:dyDescent="0.2">
      <c r="A22" s="203" t="str" cm="1">
        <f t="array" aca="1" ref="A22" ca="1">IFERROR(_xlfn.XLOOKUP(B22,Com_codes_core,Com_labels_core),"")</f>
        <v>Other remaining perennial plant products</v>
      </c>
      <c r="B22" s="58" t="str">
        <f ca="1"/>
        <v>c_015</v>
      </c>
      <c r="C22" s="56">
        <f ca="1"/>
        <v>0.12976302436114687</v>
      </c>
      <c r="D22" s="56">
        <f ca="1"/>
        <v>7.1025957404097353E-2</v>
      </c>
      <c r="E22" s="56">
        <f ca="1"/>
        <v>0.42185478753445887</v>
      </c>
      <c r="F22" s="56">
        <f ca="1"/>
        <v>3.3078753963461618E-2</v>
      </c>
      <c r="G22" s="56">
        <f ca="1"/>
        <v>13.200415858344719</v>
      </c>
      <c r="H22" s="56">
        <f ca="1"/>
        <v>2.8126390000223565E-2</v>
      </c>
      <c r="I22" s="56">
        <f ca="1"/>
        <v>11.660029933994229</v>
      </c>
      <c r="J22" s="57"/>
      <c r="K22" s="204" t="str" cm="1">
        <f t="array" aca="1" ref="K22" ca="1">IFERROR(_xlfn.XLOOKUP(L22,Act_codes_core,Act_labels_core),"")</f>
        <v>Other remaining perennial plant products</v>
      </c>
      <c r="L22" s="58" t="str">
        <f ca="1"/>
        <v>a_015</v>
      </c>
      <c r="M22" s="317">
        <f ca="1"/>
        <v>3.6852368846239578</v>
      </c>
      <c r="N22" s="317">
        <f ca="1"/>
        <v>6.0668729588774264</v>
      </c>
      <c r="O22" s="317">
        <f ca="1"/>
        <v>2.0257886108626937</v>
      </c>
      <c r="P22" s="317">
        <f ca="1"/>
        <v>9.1940719549065069</v>
      </c>
      <c r="Q22" s="317">
        <f ca="1"/>
        <v>47.338297077989708</v>
      </c>
      <c r="R22" s="73">
        <f ca="1"/>
        <v>25.490180356160757</v>
      </c>
      <c r="S22" s="73">
        <f ca="1"/>
        <v>0.8267525702949583</v>
      </c>
      <c r="T22" s="73">
        <f ca="1"/>
        <v>0</v>
      </c>
      <c r="U22" s="73">
        <f ca="1"/>
        <v>5.372799586283989</v>
      </c>
      <c r="V22" s="73">
        <f ca="1"/>
        <v>0</v>
      </c>
      <c r="W22" s="73">
        <f ca="1"/>
        <v>0</v>
      </c>
      <c r="X22" s="60"/>
      <c r="Z22" s="204" t="str" cm="1">
        <f t="array" aca="1" ref="Z22" ca="1">IFERROR(_xlfn.XLOOKUP(AA22,Act_codes_core,Act_labels_core),"")</f>
        <v>Other remaining perennial plant products</v>
      </c>
      <c r="AA22" s="58" t="str">
        <f ca="1"/>
        <v>a_015</v>
      </c>
      <c r="AB22" s="133">
        <f ca="1"/>
        <v>2.0664496206058511E-2</v>
      </c>
      <c r="AC22" s="133">
        <f ca="1"/>
        <v>9.3564705216171828E-2</v>
      </c>
      <c r="AD22" s="133">
        <f ca="1"/>
        <v>0.19562105001473792</v>
      </c>
      <c r="AE22" s="133">
        <f ca="1"/>
        <v>0.10098645843376146</v>
      </c>
      <c r="AF22" s="133">
        <f ca="1"/>
        <v>0.34933771869453911</v>
      </c>
      <c r="AG22" s="133">
        <f ca="1"/>
        <v>0.9309896753638035</v>
      </c>
      <c r="AH22" s="133">
        <f ca="1"/>
        <v>0.65830814115475245</v>
      </c>
      <c r="AI22" s="133">
        <f ca="1"/>
        <v>0</v>
      </c>
      <c r="AJ22" s="133">
        <f ca="1"/>
        <v>1.7037385515463432</v>
      </c>
      <c r="AK22" s="133">
        <f ca="1"/>
        <v>0</v>
      </c>
      <c r="AL22" s="133">
        <f ca="1"/>
        <v>0</v>
      </c>
      <c r="AN22" s="204" t="str" cm="1">
        <f t="array" aca="1" ref="AN22" ca="1">IFERROR(_xlfn.XLOOKUP(AO22,Act_codes_core,Act_labels_core),"")</f>
        <v>Other remaining perennial plant products</v>
      </c>
      <c r="AO22" s="58" t="str">
        <f ca="1"/>
        <v>a_015</v>
      </c>
      <c r="AP22" s="316">
        <f ca="1"/>
        <v>59.570332295450264</v>
      </c>
      <c r="AQ22" s="133">
        <f ca="1"/>
        <v>40.429667704549779</v>
      </c>
      <c r="AR22" s="133">
        <f ca="1"/>
        <v>0.3</v>
      </c>
      <c r="AU22" s="204" t="str" cm="1">
        <f t="array" aca="1" ref="AU22" ca="1">IFERROR(_xlfn.XLOOKUP(AV22,Act_codes_core,Act_labels_core),"")</f>
        <v>Other remaining perennial plant products</v>
      </c>
      <c r="AV22" s="58" t="str">
        <f ca="1"/>
        <v>a_015</v>
      </c>
      <c r="AW22" s="316">
        <f ca="1"/>
        <v>8.1710617233199376E-2</v>
      </c>
      <c r="AX22" s="133">
        <f ca="1"/>
        <v>6.728571423078876E-2</v>
      </c>
      <c r="AY22" s="133">
        <f ca="1"/>
        <v>3.9182731439791209E-2</v>
      </c>
      <c r="AZ22" s="133">
        <f ca="1"/>
        <v>4.2730094379331382E-2</v>
      </c>
      <c r="BA22" s="133">
        <f ca="1"/>
        <v>3.5592656145246662E-2</v>
      </c>
      <c r="BB22" s="133">
        <f ca="1"/>
        <v>3.1024160832250784E-2</v>
      </c>
      <c r="BC22" s="133">
        <f ca="1"/>
        <v>1</v>
      </c>
      <c r="BD22" s="133">
        <f ca="1"/>
        <v>0</v>
      </c>
      <c r="BE22" s="133">
        <f ca="1"/>
        <v>1</v>
      </c>
      <c r="BF22" s="133">
        <f ca="1"/>
        <v>0</v>
      </c>
      <c r="BG22" s="133">
        <f ca="1"/>
        <v>0</v>
      </c>
      <c r="BH22" s="64"/>
      <c r="BI22" s="204" t="str" cm="1">
        <f t="array" aca="1" ref="BI22" ca="1">IFERROR(_xlfn.XLOOKUP(BJ22,Act_codes_core,Act_labels_core),"")</f>
        <v>Other remaining perennial plant products</v>
      </c>
      <c r="BJ22" s="58" t="str">
        <f ca="1"/>
        <v>a_015</v>
      </c>
      <c r="BK22" s="133">
        <f ca="1"/>
        <v>3.7246821652717368</v>
      </c>
      <c r="BL22" s="133">
        <f ca="1"/>
        <v>1.8630911525751126</v>
      </c>
      <c r="BM22" s="133">
        <f ca="1"/>
        <v>3.2492020600144711</v>
      </c>
      <c r="BN22" s="133">
        <f ca="1"/>
        <v>0.78073219967767238</v>
      </c>
      <c r="BO22" s="133">
        <f ca="1"/>
        <v>0.12630597792532602</v>
      </c>
      <c r="BP22" s="133">
        <f ca="1"/>
        <v>0.20445760650406739</v>
      </c>
      <c r="BQ22" s="133">
        <f ca="1"/>
        <v>203.18918286648287</v>
      </c>
      <c r="BR22" s="133">
        <f ca="1"/>
        <v>0</v>
      </c>
      <c r="BS22" s="133">
        <f ca="1"/>
        <v>31.266228433281771</v>
      </c>
      <c r="BT22" s="133">
        <f ca="1"/>
        <v>0</v>
      </c>
      <c r="BU22" s="133">
        <f ca="1"/>
        <v>0</v>
      </c>
    </row>
    <row r="23" spans="1:73" outlineLevel="1" x14ac:dyDescent="0.2">
      <c r="A23" s="203" t="str" cm="1">
        <f t="array" aca="1" ref="A23" ca="1">IFERROR(_xlfn.XLOOKUP(B23,Com_codes_core,Com_labels_core),"")</f>
        <v>Buffalo and cow livestock products</v>
      </c>
      <c r="B23" s="58" t="str">
        <f ca="1"/>
        <v>c_016</v>
      </c>
      <c r="C23" s="56">
        <f ca="1"/>
        <v>0.30157595084026095</v>
      </c>
      <c r="D23" s="56">
        <f ca="1"/>
        <v>0.24659146098552254</v>
      </c>
      <c r="E23" s="56">
        <f ca="1"/>
        <v>2.3517320434448377</v>
      </c>
      <c r="F23" s="56">
        <f ca="1"/>
        <v>0</v>
      </c>
      <c r="G23" s="56">
        <f ca="1"/>
        <v>0</v>
      </c>
      <c r="H23" s="56">
        <f ca="1"/>
        <v>0.22739865631153594</v>
      </c>
      <c r="I23" s="56">
        <f ca="1"/>
        <v>20.974637589893515</v>
      </c>
      <c r="J23" s="57"/>
      <c r="K23" s="204" t="str" cm="1">
        <f t="array" aca="1" ref="K23" ca="1">IFERROR(_xlfn.XLOOKUP(L23,Act_codes_core,Act_labels_core),"")</f>
        <v>Buffalo and cow livestock products</v>
      </c>
      <c r="L23" s="58" t="str">
        <f ca="1"/>
        <v>a_016</v>
      </c>
      <c r="M23" s="168">
        <f ca="1"/>
        <v>1.4543397366959505</v>
      </c>
      <c r="N23" s="168">
        <f ca="1"/>
        <v>4.6984787500880332</v>
      </c>
      <c r="O23" s="168">
        <f ca="1"/>
        <v>3.2980839727525559</v>
      </c>
      <c r="P23" s="168">
        <f ca="1"/>
        <v>8.3570202950222843</v>
      </c>
      <c r="Q23" s="168">
        <f ca="1"/>
        <v>52.642950192551659</v>
      </c>
      <c r="R23" s="73">
        <f ca="1"/>
        <v>20.079860932074443</v>
      </c>
      <c r="S23" s="73">
        <f ca="1"/>
        <v>1.3037964034050504</v>
      </c>
      <c r="T23" s="73">
        <f ca="1"/>
        <v>0</v>
      </c>
      <c r="U23" s="73">
        <f ca="1"/>
        <v>0</v>
      </c>
      <c r="V23" s="73">
        <f ca="1"/>
        <v>8.1654697174100299</v>
      </c>
      <c r="W23" s="73">
        <f ca="1"/>
        <v>0</v>
      </c>
      <c r="X23" s="60"/>
      <c r="Z23" s="204" t="str" cm="1">
        <f t="array" aca="1" ref="Z23" ca="1">IFERROR(_xlfn.XLOOKUP(AA23,Act_codes_core,Act_labels_core),"")</f>
        <v>Buffalo and cow livestock products</v>
      </c>
      <c r="AA23" s="58" t="str">
        <f ca="1"/>
        <v>a_016</v>
      </c>
      <c r="AB23" s="133">
        <f ca="1"/>
        <v>1.8925590874955208E-2</v>
      </c>
      <c r="AC23" s="133">
        <f ca="1"/>
        <v>0.16816227894101904</v>
      </c>
      <c r="AD23" s="133">
        <f ca="1"/>
        <v>0.73910703170549252</v>
      </c>
      <c r="AE23" s="133">
        <f ca="1"/>
        <v>0.21302514271189515</v>
      </c>
      <c r="AF23" s="133">
        <f ca="1"/>
        <v>0.90156539419742099</v>
      </c>
      <c r="AG23" s="133">
        <f ca="1"/>
        <v>1.7019892846689202</v>
      </c>
      <c r="AH23" s="133">
        <f ca="1"/>
        <v>2.4092818856617217</v>
      </c>
      <c r="AI23" s="133">
        <f ca="1"/>
        <v>0</v>
      </c>
      <c r="AJ23" s="133">
        <f ca="1"/>
        <v>0</v>
      </c>
      <c r="AK23" s="133">
        <f ca="1"/>
        <v>23.366599129049835</v>
      </c>
      <c r="AL23" s="133">
        <f ca="1"/>
        <v>0</v>
      </c>
      <c r="AN23" s="204" t="str" cm="1">
        <f t="array" aca="1" ref="AN23" ca="1">IFERROR(_xlfn.XLOOKUP(AO23,Act_codes_core,Act_labels_core),"")</f>
        <v>Buffalo and cow livestock products</v>
      </c>
      <c r="AO23" s="58" t="str">
        <f ca="1"/>
        <v>a_016</v>
      </c>
      <c r="AP23" s="316">
        <f ca="1"/>
        <v>39.848274768617514</v>
      </c>
      <c r="AQ23" s="133">
        <f ca="1"/>
        <v>60.151725231382471</v>
      </c>
      <c r="AR23" s="133">
        <f ca="1"/>
        <v>0.3</v>
      </c>
      <c r="AU23" s="204" t="str" cm="1">
        <f t="array" aca="1" ref="AU23" ca="1">IFERROR(_xlfn.XLOOKUP(AV23,Act_codes_core,Act_labels_core),"")</f>
        <v>Buffalo and cow livestock products</v>
      </c>
      <c r="AV23" s="58" t="str">
        <f ca="1"/>
        <v>a_016</v>
      </c>
      <c r="AW23" s="316">
        <f ca="1"/>
        <v>2.9968421548985626E-2</v>
      </c>
      <c r="AX23" s="133">
        <f ca="1"/>
        <v>1.9134354755447606E-2</v>
      </c>
      <c r="AY23" s="133">
        <f ca="1"/>
        <v>2.8823082069002842E-2</v>
      </c>
      <c r="AZ23" s="133">
        <f ca="1"/>
        <v>1.5168767634023724E-2</v>
      </c>
      <c r="BA23" s="133">
        <f ca="1"/>
        <v>1.4552164682058999E-2</v>
      </c>
      <c r="BB23" s="133">
        <f ca="1"/>
        <v>1.2915633511449027E-2</v>
      </c>
      <c r="BC23" s="133">
        <f ca="1"/>
        <v>1</v>
      </c>
      <c r="BD23" s="133">
        <f ca="1"/>
        <v>0</v>
      </c>
      <c r="BE23" s="133">
        <f ca="1"/>
        <v>0</v>
      </c>
      <c r="BF23" s="133">
        <f ca="1"/>
        <v>1</v>
      </c>
      <c r="BG23" s="133">
        <f ca="1"/>
        <v>0</v>
      </c>
      <c r="BH23" s="64"/>
      <c r="BI23" s="204" t="str" cm="1">
        <f t="array" aca="1" ref="BI23" ca="1">IFERROR(_xlfn.XLOOKUP(BJ23,Act_codes_core,Act_labels_core),"")</f>
        <v>Buffalo and cow livestock products</v>
      </c>
      <c r="BJ23" s="58" t="str">
        <f ca="1"/>
        <v>a_016</v>
      </c>
      <c r="BK23" s="133">
        <f ca="1"/>
        <v>5.1726481355781235</v>
      </c>
      <c r="BL23" s="133">
        <f ca="1"/>
        <v>1.0222838337066902</v>
      </c>
      <c r="BM23" s="133">
        <f ca="1"/>
        <v>2.1937829033826626</v>
      </c>
      <c r="BN23" s="133">
        <f ca="1"/>
        <v>0.45563154062820188</v>
      </c>
      <c r="BO23" s="133">
        <f ca="1"/>
        <v>6.9390867890879282E-2</v>
      </c>
      <c r="BP23" s="133">
        <f ca="1"/>
        <v>0.16146185988520584</v>
      </c>
      <c r="BQ23" s="133">
        <f ca="1"/>
        <v>192.53299189270126</v>
      </c>
      <c r="BR23" s="133">
        <f ca="1"/>
        <v>0</v>
      </c>
      <c r="BS23" s="133">
        <f ca="1"/>
        <v>0</v>
      </c>
      <c r="BT23" s="133">
        <f ca="1"/>
        <v>30.74211662695858</v>
      </c>
      <c r="BU23" s="133">
        <f ca="1"/>
        <v>0</v>
      </c>
    </row>
    <row r="24" spans="1:73" outlineLevel="1" x14ac:dyDescent="0.2">
      <c r="A24" s="203" t="str" cm="1">
        <f t="array" aca="1" ref="A24" ca="1">IFERROR(_xlfn.XLOOKUP(B24,Com_codes_core,Com_labels_core),"")</f>
        <v>Pig farming products</v>
      </c>
      <c r="B24" s="58" t="str">
        <f ca="1"/>
        <v>c_017</v>
      </c>
      <c r="C24" s="56">
        <f ca="1"/>
        <v>0.73315104555412824</v>
      </c>
      <c r="D24" s="56">
        <f ca="1"/>
        <v>0.84569097106976499</v>
      </c>
      <c r="E24" s="56">
        <f ca="1"/>
        <v>1.9642095394971721</v>
      </c>
      <c r="F24" s="56">
        <f ca="1"/>
        <v>0</v>
      </c>
      <c r="G24" s="56">
        <f ca="1"/>
        <v>0</v>
      </c>
      <c r="H24" s="56">
        <f ca="1"/>
        <v>1.2288403823101902E-3</v>
      </c>
      <c r="I24" s="56">
        <f ca="1"/>
        <v>4.3131460730508532E-2</v>
      </c>
      <c r="J24" s="57"/>
      <c r="K24" s="204" t="str" cm="1">
        <f t="array" aca="1" ref="K24" ca="1">IFERROR(_xlfn.XLOOKUP(L24,Act_codes_core,Act_labels_core),"")</f>
        <v>Pig farming products</v>
      </c>
      <c r="L24" s="58" t="str">
        <f ca="1"/>
        <v>a_017</v>
      </c>
      <c r="M24" s="168">
        <f ca="1"/>
        <v>3.0863420556323566</v>
      </c>
      <c r="N24" s="168">
        <f ca="1"/>
        <v>6.9539018951045826</v>
      </c>
      <c r="O24" s="168">
        <f ca="1"/>
        <v>1.7172860475296625</v>
      </c>
      <c r="P24" s="168">
        <f ca="1"/>
        <v>14.307560954500735</v>
      </c>
      <c r="Q24" s="168">
        <f ca="1"/>
        <v>54.573448617246591</v>
      </c>
      <c r="R24" s="73">
        <f ca="1"/>
        <v>12.39982676581498</v>
      </c>
      <c r="S24" s="73">
        <f ca="1"/>
        <v>0.95852760047282304</v>
      </c>
      <c r="T24" s="73">
        <f ca="1"/>
        <v>0</v>
      </c>
      <c r="U24" s="73">
        <f ca="1"/>
        <v>0</v>
      </c>
      <c r="V24" s="73">
        <f ca="1"/>
        <v>6.0031060636982634</v>
      </c>
      <c r="W24" s="73">
        <f ca="1"/>
        <v>0</v>
      </c>
      <c r="X24" s="60"/>
      <c r="Z24" s="204" t="str" cm="1">
        <f t="array" aca="1" ref="Z24" ca="1">IFERROR(_xlfn.XLOOKUP(AA24,Act_codes_core,Act_labels_core),"")</f>
        <v>Pig farming products</v>
      </c>
      <c r="AA24" s="58" t="str">
        <f ca="1"/>
        <v>a_017</v>
      </c>
      <c r="AB24" s="133">
        <f ca="1"/>
        <v>9.7760370333778032E-2</v>
      </c>
      <c r="AC24" s="133">
        <f ca="1"/>
        <v>0.60580810728941759</v>
      </c>
      <c r="AD24" s="133">
        <f ca="1"/>
        <v>0.93674950174320082</v>
      </c>
      <c r="AE24" s="133">
        <f ca="1"/>
        <v>0.88772861105388545</v>
      </c>
      <c r="AF24" s="133">
        <f ca="1"/>
        <v>2.274959222331189</v>
      </c>
      <c r="AG24" s="133">
        <f ca="1"/>
        <v>2.5582733280021266</v>
      </c>
      <c r="AH24" s="133">
        <f ca="1"/>
        <v>4.3113935112312429</v>
      </c>
      <c r="AI24" s="133">
        <f ca="1"/>
        <v>0</v>
      </c>
      <c r="AJ24" s="133">
        <f ca="1"/>
        <v>0</v>
      </c>
      <c r="AK24" s="133">
        <f ca="1"/>
        <v>41.814369860976569</v>
      </c>
      <c r="AL24" s="133">
        <f ca="1"/>
        <v>0</v>
      </c>
      <c r="AN24" s="204" t="str" cm="1">
        <f t="array" aca="1" ref="AN24" ca="1">IFERROR(_xlfn.XLOOKUP(AO24,Act_codes_core,Act_labels_core),"")</f>
        <v>Pig farming products</v>
      </c>
      <c r="AO24" s="58" t="str">
        <f ca="1"/>
        <v>a_017</v>
      </c>
      <c r="AP24" s="316">
        <f ca="1"/>
        <v>28.296679084330549</v>
      </c>
      <c r="AQ24" s="133">
        <f ca="1"/>
        <v>71.703320915669465</v>
      </c>
      <c r="AR24" s="133">
        <f ca="1"/>
        <v>0.3</v>
      </c>
      <c r="AU24" s="204" t="str" cm="1">
        <f t="array" aca="1" ref="AU24" ca="1">IFERROR(_xlfn.XLOOKUP(AV24,Act_codes_core,Act_labels_core),"")</f>
        <v>Pig farming products</v>
      </c>
      <c r="AV24" s="58" t="str">
        <f ca="1"/>
        <v>a_017</v>
      </c>
      <c r="AW24" s="316">
        <f ca="1"/>
        <v>7.1095798460828794E-2</v>
      </c>
      <c r="AX24" s="133">
        <f ca="1"/>
        <v>5.3007478315940687E-2</v>
      </c>
      <c r="AY24" s="133">
        <f ca="1"/>
        <v>4.1920238772883076E-2</v>
      </c>
      <c r="AZ24" s="133">
        <f ca="1"/>
        <v>5.1214634488254022E-2</v>
      </c>
      <c r="BA24" s="133">
        <f ca="1"/>
        <v>4.4337656197804443E-2</v>
      </c>
      <c r="BB24" s="133">
        <f ca="1"/>
        <v>3.2748461760848641E-2</v>
      </c>
      <c r="BC24" s="133">
        <f ca="1"/>
        <v>1</v>
      </c>
      <c r="BD24" s="133">
        <f ca="1"/>
        <v>0</v>
      </c>
      <c r="BE24" s="133">
        <f ca="1"/>
        <v>0</v>
      </c>
      <c r="BF24" s="133">
        <f ca="1"/>
        <v>1</v>
      </c>
      <c r="BG24" s="133">
        <f ca="1"/>
        <v>0</v>
      </c>
      <c r="BH24" s="64"/>
      <c r="BI24" s="204" t="str" cm="1">
        <f t="array" aca="1" ref="BI24" ca="1">IFERROR(_xlfn.XLOOKUP(BJ24,Act_codes_core,Act_labels_core),"")</f>
        <v>Pig farming products</v>
      </c>
      <c r="BJ24" s="58" t="str">
        <f ca="1"/>
        <v>a_017</v>
      </c>
      <c r="BK24" s="133">
        <f ca="1"/>
        <v>8.1555628217779859</v>
      </c>
      <c r="BL24" s="133">
        <f ca="1"/>
        <v>2.6987499236499337</v>
      </c>
      <c r="BM24" s="133">
        <f ca="1"/>
        <v>8.642415945455701</v>
      </c>
      <c r="BN24" s="133">
        <f ca="1"/>
        <v>1.2673090343437303</v>
      </c>
      <c r="BO24" s="133">
        <f ca="1"/>
        <v>0.28763742413971982</v>
      </c>
      <c r="BP24" s="133">
        <f ca="1"/>
        <v>0.93503818241419356</v>
      </c>
      <c r="BQ24" s="133">
        <f ca="1"/>
        <v>369.35963753212337</v>
      </c>
      <c r="BR24" s="133">
        <f ca="1"/>
        <v>0</v>
      </c>
      <c r="BS24" s="133">
        <f ca="1"/>
        <v>0</v>
      </c>
      <c r="BT24" s="133">
        <f ca="1"/>
        <v>58.976370451976948</v>
      </c>
      <c r="BU24" s="133">
        <f ca="1"/>
        <v>0</v>
      </c>
    </row>
    <row r="25" spans="1:73" outlineLevel="1" x14ac:dyDescent="0.2">
      <c r="A25" s="203" t="str" cm="1">
        <f t="array" aca="1" ref="A25" ca="1">IFERROR(_xlfn.XLOOKUP(B25,Com_codes_core,Com_labels_core),"")</f>
        <v>Poultry products</v>
      </c>
      <c r="B25" s="58" t="str">
        <f ca="1"/>
        <v>c_018</v>
      </c>
      <c r="C25" s="56">
        <f ca="1"/>
        <v>0.52819048329863649</v>
      </c>
      <c r="D25" s="56">
        <f ca="1"/>
        <v>0.69387371922955909</v>
      </c>
      <c r="E25" s="56">
        <f ca="1"/>
        <v>2.0138814198440125</v>
      </c>
      <c r="F25" s="56">
        <f ca="1"/>
        <v>2.4644539207610964E-3</v>
      </c>
      <c r="G25" s="56">
        <f ca="1"/>
        <v>0.10270377680789247</v>
      </c>
      <c r="H25" s="56">
        <f ca="1"/>
        <v>9.3450161738488635E-3</v>
      </c>
      <c r="I25" s="56">
        <f ca="1"/>
        <v>0.3921694619707643</v>
      </c>
      <c r="J25" s="57"/>
      <c r="K25" s="204" t="str" cm="1">
        <f t="array" aca="1" ref="K25" ca="1">IFERROR(_xlfn.XLOOKUP(L25,Act_codes_core,Act_labels_core),"")</f>
        <v>Poultry products</v>
      </c>
      <c r="L25" s="58" t="str">
        <f ca="1"/>
        <v>a_018</v>
      </c>
      <c r="M25" s="168">
        <f ca="1"/>
        <v>2.0324346622986074</v>
      </c>
      <c r="N25" s="168">
        <f ca="1"/>
        <v>5.2242179662132262</v>
      </c>
      <c r="O25" s="168">
        <f ca="1"/>
        <v>1.6789606092938878</v>
      </c>
      <c r="P25" s="168">
        <f ca="1"/>
        <v>15.533617257972082</v>
      </c>
      <c r="Q25" s="168">
        <f ca="1"/>
        <v>54.678900150423594</v>
      </c>
      <c r="R25" s="73">
        <f ca="1"/>
        <v>14.439503453199194</v>
      </c>
      <c r="S25" s="73">
        <f ca="1"/>
        <v>0.88290047949116746</v>
      </c>
      <c r="T25" s="73">
        <f ca="1"/>
        <v>0</v>
      </c>
      <c r="U25" s="73">
        <f ca="1"/>
        <v>0</v>
      </c>
      <c r="V25" s="73">
        <f ca="1"/>
        <v>5.5294654211082426</v>
      </c>
      <c r="W25" s="73">
        <f ca="1"/>
        <v>0</v>
      </c>
      <c r="X25" s="60"/>
      <c r="Z25" s="204" t="str" cm="1">
        <f t="array" aca="1" ref="Z25" ca="1">IFERROR(_xlfn.XLOOKUP(AA25,Act_codes_core,Act_labels_core),"")</f>
        <v>Poultry products</v>
      </c>
      <c r="AA25" s="58" t="str">
        <f ca="1"/>
        <v>a_018</v>
      </c>
      <c r="AB25" s="133">
        <f ca="1"/>
        <v>4.6395496159419528E-2</v>
      </c>
      <c r="AC25" s="133">
        <f ca="1"/>
        <v>0.32799578229025123</v>
      </c>
      <c r="AD25" s="133">
        <f ca="1"/>
        <v>0.66002712739431058</v>
      </c>
      <c r="AE25" s="133">
        <f ca="1"/>
        <v>0.694588616788818</v>
      </c>
      <c r="AF25" s="133">
        <f ca="1"/>
        <v>1.6426779866559582</v>
      </c>
      <c r="AG25" s="133">
        <f ca="1"/>
        <v>2.1469603958784322</v>
      </c>
      <c r="AH25" s="133">
        <f ca="1"/>
        <v>2.8619710924017139</v>
      </c>
      <c r="AI25" s="133">
        <f ca="1"/>
        <v>0</v>
      </c>
      <c r="AJ25" s="133">
        <f ca="1"/>
        <v>0</v>
      </c>
      <c r="AK25" s="133">
        <f ca="1"/>
        <v>27.757038988782583</v>
      </c>
      <c r="AL25" s="133">
        <f ca="1"/>
        <v>0</v>
      </c>
      <c r="AN25" s="204" t="str" cm="1">
        <f t="array" aca="1" ref="AN25" ca="1">IFERROR(_xlfn.XLOOKUP(AO25,Act_codes_core,Act_labels_core),"")</f>
        <v>Poultry products</v>
      </c>
      <c r="AO25" s="58" t="str">
        <f ca="1"/>
        <v>a_018</v>
      </c>
      <c r="AP25" s="316">
        <f ca="1"/>
        <v>24.856865686195793</v>
      </c>
      <c r="AQ25" s="133">
        <f ca="1"/>
        <v>75.143134313804154</v>
      </c>
      <c r="AR25" s="133">
        <f ca="1"/>
        <v>0.3</v>
      </c>
      <c r="AU25" s="204" t="str" cm="1">
        <f t="array" aca="1" ref="AU25" ca="1">IFERROR(_xlfn.XLOOKUP(AV25,Act_codes_core,Act_labels_core),"")</f>
        <v>Poultry products</v>
      </c>
      <c r="AV25" s="58" t="str">
        <f ca="1"/>
        <v>a_018</v>
      </c>
      <c r="AW25" s="316">
        <f ca="1"/>
        <v>2.2479761906123698E-2</v>
      </c>
      <c r="AX25" s="133">
        <f ca="1"/>
        <v>3.0411958402450902E-2</v>
      </c>
      <c r="AY25" s="133">
        <f ca="1"/>
        <v>3.1984680121238916E-2</v>
      </c>
      <c r="AZ25" s="133">
        <f ca="1"/>
        <v>3.2003224913406854E-2</v>
      </c>
      <c r="BA25" s="133">
        <f ca="1"/>
        <v>3.2711423988031396E-2</v>
      </c>
      <c r="BB25" s="133">
        <f ca="1"/>
        <v>2.7583497762286958E-2</v>
      </c>
      <c r="BC25" s="133">
        <f ca="1"/>
        <v>1</v>
      </c>
      <c r="BD25" s="133">
        <f ca="1"/>
        <v>0</v>
      </c>
      <c r="BE25" s="133">
        <f ca="1"/>
        <v>0</v>
      </c>
      <c r="BF25" s="133">
        <f ca="1"/>
        <v>1</v>
      </c>
      <c r="BG25" s="133">
        <f ca="1"/>
        <v>0</v>
      </c>
      <c r="BH25" s="64"/>
      <c r="BI25" s="204" t="str" cm="1">
        <f t="array" aca="1" ref="BI25" ca="1">IFERROR(_xlfn.XLOOKUP(BJ25,Act_codes_core,Act_labels_core),"")</f>
        <v>Poultry products</v>
      </c>
      <c r="BJ25" s="58" t="str">
        <f ca="1"/>
        <v>a_018</v>
      </c>
      <c r="BK25" s="133">
        <f ca="1"/>
        <v>4.4593851242549949</v>
      </c>
      <c r="BL25" s="133">
        <f ca="1"/>
        <v>2.3470533747754283</v>
      </c>
      <c r="BM25" s="133">
        <f ca="1"/>
        <v>7.6807100614601023</v>
      </c>
      <c r="BN25" s="133">
        <f ca="1"/>
        <v>0.83065562482167421</v>
      </c>
      <c r="BO25" s="133">
        <f ca="1"/>
        <v>0.241201245789712</v>
      </c>
      <c r="BP25" s="133">
        <f ca="1"/>
        <v>0.77018834867660624</v>
      </c>
      <c r="BQ25" s="133">
        <f ca="1"/>
        <v>456.65489152004375</v>
      </c>
      <c r="BR25" s="133">
        <f ca="1"/>
        <v>0</v>
      </c>
      <c r="BS25" s="133">
        <f ca="1"/>
        <v>0</v>
      </c>
      <c r="BT25" s="133">
        <f ca="1"/>
        <v>72.914973144768524</v>
      </c>
      <c r="BU25" s="133">
        <f ca="1"/>
        <v>0</v>
      </c>
    </row>
    <row r="26" spans="1:73" outlineLevel="1" x14ac:dyDescent="0.2">
      <c r="A26" s="204" t="str" cm="1">
        <f t="array" aca="1" ref="A26" ca="1">IFERROR(_xlfn.XLOOKUP(B26,Com_codes_core,Com_labels_core),"")</f>
        <v>Other remaining livestock products</v>
      </c>
      <c r="B26" s="58" t="str">
        <f ca="1"/>
        <v>c_019</v>
      </c>
      <c r="C26" s="56">
        <f ca="1"/>
        <v>0.14937570787428844</v>
      </c>
      <c r="D26" s="56">
        <f ca="1"/>
        <v>0.11548458328270711</v>
      </c>
      <c r="E26" s="56">
        <f ca="1"/>
        <v>0.54344602477674298</v>
      </c>
      <c r="F26" s="56">
        <f ca="1"/>
        <v>3.3833844804029956E-2</v>
      </c>
      <c r="G26" s="56">
        <f ca="1"/>
        <v>8.539837956094809</v>
      </c>
      <c r="H26" s="56">
        <f ca="1"/>
        <v>8.2408203920402434E-2</v>
      </c>
      <c r="I26" s="56">
        <f ca="1"/>
        <v>18.85399610943163</v>
      </c>
      <c r="J26" s="57"/>
      <c r="K26" s="204" t="str" cm="1">
        <f t="array" aca="1" ref="K26" ca="1">IFERROR(_xlfn.XLOOKUP(L26,Act_codes_core,Act_labels_core),"")</f>
        <v>Other remaining livestock products</v>
      </c>
      <c r="L26" s="58" t="str">
        <f ca="1"/>
        <v>a_019</v>
      </c>
      <c r="M26" s="168">
        <f ca="1"/>
        <v>2.6921507175867974</v>
      </c>
      <c r="N26" s="168">
        <f ca="1"/>
        <v>5.412796406721486</v>
      </c>
      <c r="O26" s="168">
        <f ca="1"/>
        <v>1.1408720801702839</v>
      </c>
      <c r="P26" s="168">
        <f ca="1"/>
        <v>18.28734770814669</v>
      </c>
      <c r="Q26" s="168">
        <f ca="1"/>
        <v>53.610985982980111</v>
      </c>
      <c r="R26" s="73">
        <f ca="1"/>
        <v>13.08585130921599</v>
      </c>
      <c r="S26" s="73">
        <f ca="1"/>
        <v>0.79445436092775257</v>
      </c>
      <c r="T26" s="73">
        <f ca="1"/>
        <v>0</v>
      </c>
      <c r="U26" s="73">
        <f ca="1"/>
        <v>0</v>
      </c>
      <c r="V26" s="73">
        <f ca="1"/>
        <v>4.9755414342508892</v>
      </c>
      <c r="W26" s="73">
        <f ca="1"/>
        <v>0</v>
      </c>
      <c r="X26" s="60"/>
      <c r="Z26" s="204" t="str" cm="1">
        <f t="array" aca="1" ref="Z26" ca="1">IFERROR(_xlfn.XLOOKUP(AA26,Act_codes_core,Act_labels_core),"")</f>
        <v>Other remaining livestock products</v>
      </c>
      <c r="AA26" s="58" t="str">
        <f ca="1"/>
        <v>a_019</v>
      </c>
      <c r="AB26" s="133">
        <f ca="1"/>
        <v>1.7376227208521989E-2</v>
      </c>
      <c r="AC26" s="133">
        <f ca="1"/>
        <v>9.6087202468626148E-2</v>
      </c>
      <c r="AD26" s="133">
        <f ca="1"/>
        <v>0.12681047139033877</v>
      </c>
      <c r="AE26" s="133">
        <f ca="1"/>
        <v>0.23120790067230154</v>
      </c>
      <c r="AF26" s="133">
        <f ca="1"/>
        <v>0.45538985147654826</v>
      </c>
      <c r="AG26" s="133">
        <f ca="1"/>
        <v>0.55013673034778854</v>
      </c>
      <c r="AH26" s="133">
        <f ca="1"/>
        <v>0.7281474448586297</v>
      </c>
      <c r="AI26" s="133">
        <f ca="1"/>
        <v>0</v>
      </c>
      <c r="AJ26" s="133">
        <f ca="1"/>
        <v>0</v>
      </c>
      <c r="AK26" s="133">
        <f ca="1"/>
        <v>7.0619920211910134</v>
      </c>
      <c r="AL26" s="133">
        <f ca="1"/>
        <v>0</v>
      </c>
      <c r="AN26" s="204" t="str" cm="1">
        <f t="array" aca="1" ref="AN26" ca="1">IFERROR(_xlfn.XLOOKUP(AO26,Act_codes_core,Act_labels_core),"")</f>
        <v>Other remaining livestock products</v>
      </c>
      <c r="AO26" s="58" t="str">
        <f ca="1"/>
        <v>a_019</v>
      </c>
      <c r="AP26" s="316">
        <f ca="1"/>
        <v>42.281475386051333</v>
      </c>
      <c r="AQ26" s="133">
        <f ca="1"/>
        <v>57.718524613948695</v>
      </c>
      <c r="AR26" s="133">
        <f ca="1"/>
        <v>0.3</v>
      </c>
      <c r="AU26" s="204" t="str" cm="1">
        <f t="array" aca="1" ref="AU26" ca="1">IFERROR(_xlfn.XLOOKUP(AV26,Act_codes_core,Act_labels_core),"")</f>
        <v>Other remaining livestock products</v>
      </c>
      <c r="AV26" s="58" t="str">
        <f ca="1"/>
        <v>a_019</v>
      </c>
      <c r="AW26" s="316">
        <f ca="1"/>
        <v>5.2878152968512393E-2</v>
      </c>
      <c r="AX26" s="133">
        <f ca="1"/>
        <v>4.3505422694126425E-2</v>
      </c>
      <c r="AY26" s="133">
        <f ca="1"/>
        <v>4.1628409046118517E-2</v>
      </c>
      <c r="AZ26" s="133">
        <f ca="1"/>
        <v>4.2188351517386036E-2</v>
      </c>
      <c r="BA26" s="133">
        <f ca="1"/>
        <v>3.0135518753153068E-2</v>
      </c>
      <c r="BB26" s="133">
        <f ca="1"/>
        <v>2.9550465118891374E-2</v>
      </c>
      <c r="BC26" s="133">
        <f ca="1"/>
        <v>1</v>
      </c>
      <c r="BD26" s="133">
        <f ca="1"/>
        <v>0</v>
      </c>
      <c r="BE26" s="133">
        <f ca="1"/>
        <v>0</v>
      </c>
      <c r="BF26" s="133">
        <f ca="1"/>
        <v>1</v>
      </c>
      <c r="BG26" s="133">
        <f ca="1"/>
        <v>0</v>
      </c>
      <c r="BH26" s="64"/>
      <c r="BI26" s="204" t="str" cm="1">
        <f t="array" aca="1" ref="BI26" ca="1">IFERROR(_xlfn.XLOOKUP(BJ26,Act_codes_core,Act_labels_core),"")</f>
        <v>Other remaining livestock products</v>
      </c>
      <c r="BJ26" s="58" t="str">
        <f ca="1"/>
        <v>a_019</v>
      </c>
      <c r="BK26" s="133">
        <f ca="1"/>
        <v>4.6604709543746159</v>
      </c>
      <c r="BL26" s="133">
        <f ca="1"/>
        <v>1.9071049748119211</v>
      </c>
      <c r="BM26" s="133">
        <f ca="1"/>
        <v>8.6577643307659446</v>
      </c>
      <c r="BN26" s="133">
        <f ca="1"/>
        <v>0.54738731890926018</v>
      </c>
      <c r="BO26" s="133">
        <f ca="1"/>
        <v>0.13337602678406593</v>
      </c>
      <c r="BP26" s="133">
        <f ca="1"/>
        <v>0.53581545767798289</v>
      </c>
      <c r="BQ26" s="133">
        <f ca="1"/>
        <v>298.66473445828075</v>
      </c>
      <c r="BR26" s="133">
        <f ca="1"/>
        <v>0</v>
      </c>
      <c r="BS26" s="133">
        <f ca="1"/>
        <v>0</v>
      </c>
      <c r="BT26" s="133">
        <f ca="1"/>
        <v>47.68837801497159</v>
      </c>
      <c r="BU26" s="133">
        <f ca="1"/>
        <v>0</v>
      </c>
    </row>
    <row r="27" spans="1:73" outlineLevel="1" x14ac:dyDescent="0.2">
      <c r="A27" s="204" t="str" cm="1">
        <f t="array" aca="1" ref="A27" ca="1">IFERROR(_xlfn.XLOOKUP(B27,Com_codes_core,Com_labels_core),"")</f>
        <v>Agricultural services</v>
      </c>
      <c r="B27" s="58" t="str">
        <f ca="1"/>
        <v>c_020</v>
      </c>
      <c r="C27" s="56">
        <f ca="1"/>
        <v>0.55085556460315321</v>
      </c>
      <c r="D27" s="56">
        <f ca="1"/>
        <v>0.30892065093548898</v>
      </c>
      <c r="E27" s="56">
        <f ca="1"/>
        <v>0.55370004239371029</v>
      </c>
      <c r="F27" s="56">
        <f ca="1"/>
        <v>0</v>
      </c>
      <c r="G27" s="56">
        <f ca="1"/>
        <v>0</v>
      </c>
      <c r="H27" s="56">
        <f ca="1"/>
        <v>0</v>
      </c>
      <c r="I27" s="56">
        <f ca="1"/>
        <v>0</v>
      </c>
      <c r="J27" s="57"/>
      <c r="K27" s="204" t="str" cm="1">
        <f t="array" aca="1" ref="K27" ca="1">IFERROR(_xlfn.XLOOKUP(L27,Act_codes_core,Act_labels_core),"")</f>
        <v>Agricultural services</v>
      </c>
      <c r="L27" s="58" t="str">
        <f ca="1"/>
        <v>a_020</v>
      </c>
      <c r="M27" s="168">
        <f ca="1"/>
        <v>18.016803007647482</v>
      </c>
      <c r="N27" s="168">
        <f ca="1"/>
        <v>4.2846703610834247</v>
      </c>
      <c r="O27" s="168">
        <f ca="1"/>
        <v>4.6644627692372582</v>
      </c>
      <c r="P27" s="168">
        <f ca="1"/>
        <v>14.938886772286184</v>
      </c>
      <c r="Q27" s="168">
        <f ca="1"/>
        <v>30.673666914017044</v>
      </c>
      <c r="R27" s="73">
        <f ca="1"/>
        <v>19.714430855796817</v>
      </c>
      <c r="S27" s="73">
        <f ca="1"/>
        <v>7.7070793199317853</v>
      </c>
      <c r="T27" s="73">
        <f ca="1"/>
        <v>0</v>
      </c>
      <c r="U27" s="73">
        <f ca="1"/>
        <v>0</v>
      </c>
      <c r="V27" s="73">
        <f ca="1"/>
        <v>0</v>
      </c>
      <c r="W27" s="73">
        <f ca="1"/>
        <v>0</v>
      </c>
      <c r="X27" s="60"/>
      <c r="Z27" s="204" t="str" cm="1">
        <f t="array" aca="1" ref="Z27" ca="1">IFERROR(_xlfn.XLOOKUP(AA27,Act_codes_core,Act_labels_core),"")</f>
        <v>Agricultural services</v>
      </c>
      <c r="AA27" s="58" t="str">
        <f ca="1"/>
        <v>a_020</v>
      </c>
      <c r="AB27" s="133">
        <f ca="1"/>
        <v>0.42846724828256944</v>
      </c>
      <c r="AC27" s="133">
        <f ca="1"/>
        <v>0.28024963516341383</v>
      </c>
      <c r="AD27" s="133">
        <f ca="1"/>
        <v>1.9103088131080483</v>
      </c>
      <c r="AE27" s="133">
        <f ca="1"/>
        <v>0.69591142568910014</v>
      </c>
      <c r="AF27" s="133">
        <f ca="1"/>
        <v>0.96001724413421941</v>
      </c>
      <c r="AG27" s="133">
        <f ca="1"/>
        <v>3.0537725566385157</v>
      </c>
      <c r="AH27" s="133">
        <f ca="1"/>
        <v>26.026992603440966</v>
      </c>
      <c r="AI27" s="133">
        <f ca="1"/>
        <v>0</v>
      </c>
      <c r="AJ27" s="133">
        <f ca="1"/>
        <v>0</v>
      </c>
      <c r="AK27" s="133">
        <f ca="1"/>
        <v>0</v>
      </c>
      <c r="AL27" s="133">
        <f ca="1"/>
        <v>0</v>
      </c>
      <c r="AN27" s="204" t="str" cm="1">
        <f t="array" aca="1" ref="AN27" ca="1">IFERROR(_xlfn.XLOOKUP(AO27,Act_codes_core,Act_labels_core),"")</f>
        <v>Agricultural services</v>
      </c>
      <c r="AO27" s="58" t="str">
        <f ca="1"/>
        <v>a_020</v>
      </c>
      <c r="AP27" s="316">
        <f ca="1"/>
        <v>58.397866887940808</v>
      </c>
      <c r="AQ27" s="133">
        <f ca="1"/>
        <v>41.602133112059185</v>
      </c>
      <c r="AR27" s="133">
        <f ca="1"/>
        <v>0.9</v>
      </c>
      <c r="AU27" s="204" t="str" cm="1">
        <f t="array" aca="1" ref="AU27" ca="1">IFERROR(_xlfn.XLOOKUP(AV27,Act_codes_core,Act_labels_core),"")</f>
        <v>Agricultural services</v>
      </c>
      <c r="AV27" s="58" t="str">
        <f ca="1"/>
        <v>a_020</v>
      </c>
      <c r="AW27" s="316">
        <f ca="1"/>
        <v>0.62613384310484343</v>
      </c>
      <c r="AX27" s="133">
        <f ca="1"/>
        <v>0.11652434017858107</v>
      </c>
      <c r="AY27" s="133">
        <f ca="1"/>
        <v>0.26332237977071121</v>
      </c>
      <c r="AZ27" s="133">
        <f ca="1"/>
        <v>0.15215743566111561</v>
      </c>
      <c r="BA27" s="133">
        <f ca="1"/>
        <v>8.4986482828992072E-2</v>
      </c>
      <c r="BB27" s="133">
        <f ca="1"/>
        <v>7.9944076414678808E-2</v>
      </c>
      <c r="BC27" s="133">
        <f ca="1"/>
        <v>1</v>
      </c>
      <c r="BD27" s="133">
        <f ca="1"/>
        <v>0</v>
      </c>
      <c r="BE27" s="133">
        <f ca="1"/>
        <v>0</v>
      </c>
      <c r="BF27" s="133">
        <f ca="1"/>
        <v>0</v>
      </c>
      <c r="BG27" s="133">
        <f ca="1"/>
        <v>0</v>
      </c>
      <c r="BH27" s="64"/>
      <c r="BI27" s="204" t="str" cm="1">
        <f t="array" aca="1" ref="BI27" ca="1">IFERROR(_xlfn.XLOOKUP(BJ27,Act_codes_core,Act_labels_core),"")</f>
        <v>Agricultural services</v>
      </c>
      <c r="BJ27" s="58" t="str">
        <f ca="1"/>
        <v>a_020</v>
      </c>
      <c r="BK27" s="133">
        <f ca="1"/>
        <v>5.9793916765421251</v>
      </c>
      <c r="BL27" s="133">
        <f ca="1"/>
        <v>4.6791481000073896</v>
      </c>
      <c r="BM27" s="133">
        <f ca="1"/>
        <v>9.7130068404210252</v>
      </c>
      <c r="BN27" s="133">
        <f ca="1"/>
        <v>1.7524373428268007</v>
      </c>
      <c r="BO27" s="133">
        <f ca="1"/>
        <v>0.47670720204849104</v>
      </c>
      <c r="BP27" s="133">
        <f ca="1"/>
        <v>0.69770140889325405</v>
      </c>
      <c r="BQ27" s="133">
        <f ca="1"/>
        <v>22.324293598112707</v>
      </c>
      <c r="BR27" s="133">
        <f ca="1"/>
        <v>0</v>
      </c>
      <c r="BS27" s="133">
        <f ca="1"/>
        <v>0</v>
      </c>
      <c r="BT27" s="133">
        <f ca="1"/>
        <v>0</v>
      </c>
      <c r="BU27" s="133">
        <f ca="1"/>
        <v>0</v>
      </c>
    </row>
    <row r="28" spans="1:73" outlineLevel="1" x14ac:dyDescent="0.2">
      <c r="A28" s="204" t="str" cm="1">
        <f t="array" aca="1" ref="A28" ca="1">IFERROR(_xlfn.XLOOKUP(B28,Com_codes_core,Com_labels_core),"")</f>
        <v>Hunting and trapping products and related services</v>
      </c>
      <c r="B28" s="58" t="str">
        <f ca="1"/>
        <v>c_021</v>
      </c>
      <c r="C28" s="56">
        <f ca="1"/>
        <v>2.8602802729950409E-2</v>
      </c>
      <c r="D28" s="56">
        <f ca="1"/>
        <v>1.0823395252252413E-2</v>
      </c>
      <c r="E28" s="56">
        <f ca="1"/>
        <v>2.5108206758808684E-2</v>
      </c>
      <c r="F28" s="56">
        <f ca="1"/>
        <v>7.4331776289673964E-3</v>
      </c>
      <c r="G28" s="56">
        <f ca="1"/>
        <v>19.606618709676269</v>
      </c>
      <c r="H28" s="56">
        <f ca="1"/>
        <v>2.0581737471699436E-2</v>
      </c>
      <c r="I28" s="56">
        <f ca="1"/>
        <v>39.451241868436369</v>
      </c>
      <c r="J28" s="57"/>
      <c r="K28" s="204" t="str" cm="1">
        <f t="array" aca="1" ref="K28" ca="1">IFERROR(_xlfn.XLOOKUP(L28,Act_codes_core,Act_labels_core),"")</f>
        <v>Hunting and trapping products and related services</v>
      </c>
      <c r="L28" s="58" t="str">
        <f ca="1"/>
        <v>a_021</v>
      </c>
      <c r="M28" s="168">
        <f ca="1"/>
        <v>1.5282335212935665</v>
      </c>
      <c r="N28" s="168">
        <f ca="1"/>
        <v>30.533762733244536</v>
      </c>
      <c r="O28" s="168">
        <f ca="1"/>
        <v>3.1146456029759944</v>
      </c>
      <c r="P28" s="168">
        <f ca="1"/>
        <v>0.29087984697097835</v>
      </c>
      <c r="Q28" s="168">
        <f ca="1"/>
        <v>21.983068744303871</v>
      </c>
      <c r="R28" s="73">
        <f ca="1"/>
        <v>27.888089945760179</v>
      </c>
      <c r="S28" s="73">
        <f ca="1"/>
        <v>14.661319605450888</v>
      </c>
      <c r="T28" s="73">
        <f ca="1"/>
        <v>0</v>
      </c>
      <c r="U28" s="73">
        <f ca="1"/>
        <v>0</v>
      </c>
      <c r="V28" s="73">
        <f ca="1"/>
        <v>0</v>
      </c>
      <c r="W28" s="73">
        <f ca="1"/>
        <v>0</v>
      </c>
      <c r="X28" s="60"/>
      <c r="Z28" s="204" t="str" cm="1">
        <f t="array" aca="1" ref="Z28" ca="1">IFERROR(_xlfn.XLOOKUP(AA28,Act_codes_core,Act_labels_core),"")</f>
        <v>Hunting and trapping products and related services</v>
      </c>
      <c r="AA28" s="58" t="str">
        <f ca="1"/>
        <v>a_021</v>
      </c>
      <c r="AB28" s="133">
        <f ca="1"/>
        <v>1.8888904284702574E-3</v>
      </c>
      <c r="AC28" s="133">
        <f ca="1"/>
        <v>0.10379707401588166</v>
      </c>
      <c r="AD28" s="133">
        <f ca="1"/>
        <v>6.629606175483635E-2</v>
      </c>
      <c r="AE28" s="133">
        <f ca="1"/>
        <v>7.0424943700369386E-4</v>
      </c>
      <c r="AF28" s="133">
        <f ca="1"/>
        <v>3.5758459339646047E-2</v>
      </c>
      <c r="AG28" s="133">
        <f ca="1"/>
        <v>0.22451654927414647</v>
      </c>
      <c r="AH28" s="133">
        <f ca="1"/>
        <v>2.5732641238220708</v>
      </c>
      <c r="AI28" s="133">
        <f ca="1"/>
        <v>0</v>
      </c>
      <c r="AJ28" s="133">
        <f ca="1"/>
        <v>0</v>
      </c>
      <c r="AK28" s="133">
        <f ca="1"/>
        <v>0</v>
      </c>
      <c r="AL28" s="133">
        <f ca="1"/>
        <v>0</v>
      </c>
      <c r="AN28" s="204" t="str" cm="1">
        <f t="array" aca="1" ref="AN28" ca="1">IFERROR(_xlfn.XLOOKUP(AO28,Act_codes_core,Act_labels_core),"")</f>
        <v>Hunting and trapping products and related services</v>
      </c>
      <c r="AO28" s="58" t="str">
        <f ca="1"/>
        <v>a_021</v>
      </c>
      <c r="AP28" s="316">
        <f ca="1"/>
        <v>86.858305801329792</v>
      </c>
      <c r="AQ28" s="133">
        <f ca="1"/>
        <v>13.141694198670191</v>
      </c>
      <c r="AR28" s="133">
        <f ca="1"/>
        <v>0.3</v>
      </c>
      <c r="AU28" s="204" t="str" cm="1">
        <f t="array" aca="1" ref="AU28" ca="1">IFERROR(_xlfn.XLOOKUP(AV28,Act_codes_core,Act_labels_core),"")</f>
        <v>Hunting and trapping products and related services</v>
      </c>
      <c r="AV28" s="58" t="str">
        <f ca="1"/>
        <v>a_021</v>
      </c>
      <c r="AW28" s="316">
        <f ca="1"/>
        <v>0.13602822871183351</v>
      </c>
      <c r="AX28" s="133">
        <f ca="1"/>
        <v>0.2166354335313464</v>
      </c>
      <c r="AY28" s="133">
        <f ca="1"/>
        <v>0.12761613674869499</v>
      </c>
      <c r="AZ28" s="133">
        <f ca="1"/>
        <v>4.6915628211624025E-2</v>
      </c>
      <c r="BA28" s="133">
        <f ca="1"/>
        <v>0.10727925241454997</v>
      </c>
      <c r="BB28" s="133">
        <f ca="1"/>
        <v>9.2386314994540447E-2</v>
      </c>
      <c r="BC28" s="133">
        <f ca="1"/>
        <v>1</v>
      </c>
      <c r="BD28" s="133">
        <f ca="1"/>
        <v>0</v>
      </c>
      <c r="BE28" s="133">
        <f ca="1"/>
        <v>0</v>
      </c>
      <c r="BF28" s="133">
        <f ca="1"/>
        <v>0</v>
      </c>
      <c r="BG28" s="133">
        <f ca="1"/>
        <v>0</v>
      </c>
      <c r="BH28" s="64"/>
      <c r="BI28" s="204" t="str" cm="1">
        <f t="array" aca="1" ref="BI28" ca="1">IFERROR(_xlfn.XLOOKUP(BJ28,Act_codes_core,Act_labels_core),"")</f>
        <v>Hunting and trapping products and related services</v>
      </c>
      <c r="BJ28" s="58" t="str">
        <f ca="1"/>
        <v>a_021</v>
      </c>
      <c r="BK28" s="133">
        <f ca="1"/>
        <v>10.337231658914414</v>
      </c>
      <c r="BL28" s="133">
        <f ca="1"/>
        <v>0.82397511113740696</v>
      </c>
      <c r="BM28" s="133">
        <f ca="1"/>
        <v>4.7584102562600528</v>
      </c>
      <c r="BN28" s="133">
        <f ca="1"/>
        <v>18.731339291061332</v>
      </c>
      <c r="BO28" s="133">
        <f ca="1"/>
        <v>0.56675106908423223</v>
      </c>
      <c r="BP28" s="133">
        <f ca="1"/>
        <v>0.38472800626860071</v>
      </c>
      <c r="BQ28" s="133">
        <f ca="1"/>
        <v>7.9212161904040865</v>
      </c>
      <c r="BR28" s="133">
        <f ca="1"/>
        <v>0</v>
      </c>
      <c r="BS28" s="133">
        <f ca="1"/>
        <v>0</v>
      </c>
      <c r="BT28" s="133">
        <f ca="1"/>
        <v>0</v>
      </c>
      <c r="BU28" s="133">
        <f ca="1"/>
        <v>0</v>
      </c>
    </row>
    <row r="29" spans="1:73" outlineLevel="1" x14ac:dyDescent="0.2">
      <c r="A29" s="204" t="str" cm="1">
        <f t="array" aca="1" ref="A29" ca="1">IFERROR(_xlfn.XLOOKUP(B29,Com_codes_core,Com_labels_core),"")</f>
        <v>Other agricultural products have not been classified yet</v>
      </c>
      <c r="B29" s="58" t="str">
        <f ca="1"/>
        <v>c_022</v>
      </c>
      <c r="C29" s="56">
        <f ca="1"/>
        <v>2.993854979664607E-2</v>
      </c>
      <c r="D29" s="56">
        <f ca="1"/>
        <v>2.3945891656455484E-2</v>
      </c>
      <c r="E29" s="56">
        <f ca="1"/>
        <v>3.3132271446291058E-2</v>
      </c>
      <c r="F29" s="56">
        <f ca="1"/>
        <v>9.6949382602026027E-3</v>
      </c>
      <c r="G29" s="56">
        <f ca="1"/>
        <v>11.924828638039902</v>
      </c>
      <c r="H29" s="56">
        <f ca="1"/>
        <v>1.6793293092526151E-2</v>
      </c>
      <c r="I29" s="56">
        <f ca="1"/>
        <v>18.694195288935795</v>
      </c>
      <c r="J29" s="57"/>
      <c r="K29" s="204" t="str" cm="1">
        <f t="array" aca="1" ref="K29" ca="1">IFERROR(_xlfn.XLOOKUP(L29,Act_codes_core,Act_labels_core),"")</f>
        <v>Other agricultural products have not been classified yet</v>
      </c>
      <c r="L29" s="58" t="str">
        <f ca="1"/>
        <v>a_022</v>
      </c>
      <c r="M29" s="168">
        <f ca="1"/>
        <v>24.348320246029193</v>
      </c>
      <c r="N29" s="168">
        <f ca="1"/>
        <v>10.101109192219763</v>
      </c>
      <c r="O29" s="168">
        <f ca="1"/>
        <v>0.59897338682878387</v>
      </c>
      <c r="P29" s="168">
        <f ca="1"/>
        <v>9.1579770680993775</v>
      </c>
      <c r="Q29" s="168">
        <f ca="1"/>
        <v>22.893834476746306</v>
      </c>
      <c r="R29" s="73">
        <f ca="1"/>
        <v>10.511198735204657</v>
      </c>
      <c r="S29" s="73">
        <f ca="1"/>
        <v>2.9856707860687668</v>
      </c>
      <c r="T29" s="73">
        <f ca="1"/>
        <v>0</v>
      </c>
      <c r="U29" s="73">
        <f ca="1"/>
        <v>19.402916108803151</v>
      </c>
      <c r="V29" s="73">
        <f ca="1"/>
        <v>0</v>
      </c>
      <c r="W29" s="73">
        <f ca="1"/>
        <v>0</v>
      </c>
      <c r="X29" s="60"/>
      <c r="Z29" s="204" t="str" cm="1">
        <f t="array" aca="1" ref="Z29" ca="1">IFERROR(_xlfn.XLOOKUP(AA29,Act_codes_core,Act_labels_core),"")</f>
        <v>Other agricultural products have not been classified yet</v>
      </c>
      <c r="AA29" s="58" t="str">
        <f ca="1"/>
        <v>a_022</v>
      </c>
      <c r="AB29" s="133">
        <f ca="1"/>
        <v>3.1747439832570147E-2</v>
      </c>
      <c r="AC29" s="133">
        <f ca="1"/>
        <v>3.6224008712196006E-2</v>
      </c>
      <c r="AD29" s="133">
        <f ca="1"/>
        <v>1.3449597205257255E-2</v>
      </c>
      <c r="AE29" s="133">
        <f ca="1"/>
        <v>2.3390261989657882E-2</v>
      </c>
      <c r="AF29" s="133">
        <f ca="1"/>
        <v>3.9285445148254411E-2</v>
      </c>
      <c r="AG29" s="133">
        <f ca="1"/>
        <v>8.926978621994075E-2</v>
      </c>
      <c r="AH29" s="133">
        <f ca="1"/>
        <v>0.55280998896653666</v>
      </c>
      <c r="AI29" s="133">
        <f ca="1"/>
        <v>0</v>
      </c>
      <c r="AJ29" s="133">
        <f ca="1"/>
        <v>1.4307033910139535</v>
      </c>
      <c r="AK29" s="133">
        <f ca="1"/>
        <v>0</v>
      </c>
      <c r="AL29" s="133">
        <f ca="1"/>
        <v>0</v>
      </c>
      <c r="AN29" s="204" t="str" cm="1">
        <f t="array" aca="1" ref="AN29" ca="1">IFERROR(_xlfn.XLOOKUP(AO29,Act_codes_core,Act_labels_core),"")</f>
        <v>Other agricultural products have not been classified yet</v>
      </c>
      <c r="AO29" s="58" t="str">
        <f ca="1"/>
        <v>a_022</v>
      </c>
      <c r="AP29" s="316">
        <f ca="1"/>
        <v>40.764854181586315</v>
      </c>
      <c r="AQ29" s="133">
        <f ca="1"/>
        <v>59.235145818413685</v>
      </c>
      <c r="AR29" s="133">
        <f ca="1"/>
        <v>0.3</v>
      </c>
      <c r="AU29" s="204" t="str" cm="1">
        <f t="array" aca="1" ref="AU29" ca="1">IFERROR(_xlfn.XLOOKUP(AV29,Act_codes_core,Act_labels_core),"")</f>
        <v>Other agricultural products have not been classified yet</v>
      </c>
      <c r="AV29" s="58" t="str">
        <f ca="1"/>
        <v>a_022</v>
      </c>
      <c r="AW29" s="316">
        <f ca="1"/>
        <v>0.20721990602304391</v>
      </c>
      <c r="AX29" s="133">
        <f ca="1"/>
        <v>9.5774207348986742E-2</v>
      </c>
      <c r="AY29" s="133">
        <f ca="1"/>
        <v>4.0155555787099992E-2</v>
      </c>
      <c r="AZ29" s="133">
        <f ca="1"/>
        <v>8.7811630096096535E-2</v>
      </c>
      <c r="BA29" s="133">
        <f ca="1"/>
        <v>6.5112774044222776E-2</v>
      </c>
      <c r="BB29" s="133">
        <f ca="1"/>
        <v>6.3056408368373354E-2</v>
      </c>
      <c r="BC29" s="133">
        <f ca="1"/>
        <v>1</v>
      </c>
      <c r="BD29" s="133">
        <f ca="1"/>
        <v>0</v>
      </c>
      <c r="BE29" s="133">
        <f ca="1"/>
        <v>1</v>
      </c>
      <c r="BF29" s="133">
        <f ca="1"/>
        <v>0</v>
      </c>
      <c r="BG29" s="133">
        <f ca="1"/>
        <v>0</v>
      </c>
      <c r="BH29" s="64"/>
      <c r="BI29" s="204" t="str" cm="1">
        <f t="array" aca="1" ref="BI29" ca="1">IFERROR(_xlfn.XLOOKUP(BJ29,Act_codes_core,Act_labels_core),"")</f>
        <v>Other agricultural products have not been classified yet</v>
      </c>
      <c r="BJ29" s="58" t="str">
        <f ca="1"/>
        <v>a_022</v>
      </c>
      <c r="BK29" s="133">
        <f ca="1"/>
        <v>2.0904006069166563</v>
      </c>
      <c r="BL29" s="133">
        <f ca="1"/>
        <v>2.3288770234397815</v>
      </c>
      <c r="BM29" s="133">
        <f ca="1"/>
        <v>16.466646806434255</v>
      </c>
      <c r="BN29" s="133">
        <f ca="1"/>
        <v>2.3551552634177804</v>
      </c>
      <c r="BO29" s="133">
        <f ca="1"/>
        <v>0.69857769589415553</v>
      </c>
      <c r="BP29" s="133">
        <f ca="1"/>
        <v>1.4734792977090343</v>
      </c>
      <c r="BQ29" s="133">
        <f ca="1"/>
        <v>82.266900858067359</v>
      </c>
      <c r="BR29" s="133">
        <f ca="1"/>
        <v>0</v>
      </c>
      <c r="BS29" s="133">
        <f ca="1"/>
        <v>12.659018942050057</v>
      </c>
      <c r="BT29" s="133">
        <f ca="1"/>
        <v>0</v>
      </c>
      <c r="BU29" s="133">
        <f ca="1"/>
        <v>0</v>
      </c>
    </row>
    <row r="30" spans="1:73" outlineLevel="1" x14ac:dyDescent="0.2">
      <c r="A30" s="204" t="str" cm="1">
        <f t="array" aca="1" ref="A30" ca="1">IFERROR(_xlfn.XLOOKUP(B30,Com_codes_core,Com_labels_core),"")</f>
        <v>Forest planting and care products and forestry seedlings</v>
      </c>
      <c r="B30" s="58" t="str">
        <f ca="1"/>
        <v>c_023</v>
      </c>
      <c r="C30" s="56">
        <f ca="1"/>
        <v>6.684222358418139E-2</v>
      </c>
      <c r="D30" s="56">
        <f ca="1"/>
        <v>3.4017727483136848E-2</v>
      </c>
      <c r="E30" s="56">
        <f ca="1"/>
        <v>0.46484911054675776</v>
      </c>
      <c r="F30" s="56">
        <f ca="1"/>
        <v>0</v>
      </c>
      <c r="G30" s="56">
        <f ca="1"/>
        <v>0</v>
      </c>
      <c r="H30" s="56">
        <f ca="1"/>
        <v>0</v>
      </c>
      <c r="I30" s="56">
        <f ca="1"/>
        <v>0</v>
      </c>
      <c r="J30" s="57"/>
      <c r="K30" s="204" t="str" cm="1">
        <f t="array" aca="1" ref="K30" ca="1">IFERROR(_xlfn.XLOOKUP(L30,Act_codes_core,Act_labels_core),"")</f>
        <v>Forest planting and care products and forestry seedlings</v>
      </c>
      <c r="L30" s="58" t="str">
        <f ca="1"/>
        <v>a_023</v>
      </c>
      <c r="M30" s="168">
        <f ca="1"/>
        <v>6.37338203647339</v>
      </c>
      <c r="N30" s="168">
        <f ca="1"/>
        <v>6.9761180045464242</v>
      </c>
      <c r="O30" s="168">
        <f ca="1"/>
        <v>2.0424516881441064</v>
      </c>
      <c r="P30" s="168">
        <f ca="1"/>
        <v>13.191697063217415</v>
      </c>
      <c r="Q30" s="168">
        <f ca="1"/>
        <v>44.31779280283704</v>
      </c>
      <c r="R30" s="73">
        <f ca="1"/>
        <v>22.441499976627775</v>
      </c>
      <c r="S30" s="73">
        <f ca="1"/>
        <v>4.6570584281538601</v>
      </c>
      <c r="T30" s="73">
        <f ca="1"/>
        <v>0</v>
      </c>
      <c r="U30" s="73">
        <f ca="1"/>
        <v>0</v>
      </c>
      <c r="V30" s="73">
        <f ca="1"/>
        <v>0</v>
      </c>
      <c r="W30" s="73">
        <f ca="1"/>
        <v>0</v>
      </c>
      <c r="X30" s="60"/>
      <c r="Z30" s="204" t="str" cm="1">
        <f t="array" aca="1" ref="Z30" ca="1">IFERROR(_xlfn.XLOOKUP(AA30,Act_codes_core,Act_labels_core),"")</f>
        <v>Forest planting and care products and forestry seedlings</v>
      </c>
      <c r="AA30" s="58" t="str">
        <f ca="1"/>
        <v>a_023</v>
      </c>
      <c r="AB30" s="133">
        <f ca="1"/>
        <v>2.1283874301511057E-2</v>
      </c>
      <c r="AC30" s="133">
        <f ca="1"/>
        <v>6.4074067144915967E-2</v>
      </c>
      <c r="AD30" s="133">
        <f ca="1"/>
        <v>0.11746123805095732</v>
      </c>
      <c r="AE30" s="133">
        <f ca="1"/>
        <v>8.6293331107483953E-2</v>
      </c>
      <c r="AF30" s="133">
        <f ca="1"/>
        <v>0.19477458722606017</v>
      </c>
      <c r="AG30" s="133">
        <f ca="1"/>
        <v>0.48814085648521532</v>
      </c>
      <c r="AH30" s="133">
        <f ca="1"/>
        <v>2.2084454673522602</v>
      </c>
      <c r="AI30" s="133">
        <f ca="1"/>
        <v>0</v>
      </c>
      <c r="AJ30" s="133">
        <f ca="1"/>
        <v>0</v>
      </c>
      <c r="AK30" s="133">
        <f ca="1"/>
        <v>0</v>
      </c>
      <c r="AL30" s="133">
        <f ca="1"/>
        <v>0</v>
      </c>
      <c r="AN30" s="204" t="str" cm="1">
        <f t="array" aca="1" ref="AN30" ca="1">IFERROR(_xlfn.XLOOKUP(AO30,Act_codes_core,Act_labels_core),"")</f>
        <v>Forest planting and care products and forestry seedlings</v>
      </c>
      <c r="AO30" s="58" t="str">
        <f ca="1"/>
        <v>a_023</v>
      </c>
      <c r="AP30" s="316">
        <f ca="1"/>
        <v>64.14086493697171</v>
      </c>
      <c r="AQ30" s="133">
        <f ca="1"/>
        <v>35.859135063028305</v>
      </c>
      <c r="AR30" s="133">
        <f ca="1"/>
        <v>0.3</v>
      </c>
      <c r="AU30" s="204" t="str" cm="1">
        <f t="array" aca="1" ref="AU30" ca="1">IFERROR(_xlfn.XLOOKUP(AV30,Act_codes_core,Act_labels_core),"")</f>
        <v>Forest planting and care products and forestry seedlings</v>
      </c>
      <c r="AV30" s="58" t="str">
        <f ca="1"/>
        <v>a_023</v>
      </c>
      <c r="AW30" s="316">
        <f ca="1"/>
        <v>3.9136550163592632E-2</v>
      </c>
      <c r="AX30" s="133">
        <f ca="1"/>
        <v>1.976934436763125E-2</v>
      </c>
      <c r="AY30" s="133">
        <f ca="1"/>
        <v>1.6485399698385281E-2</v>
      </c>
      <c r="AZ30" s="133">
        <f ca="1"/>
        <v>2.2220738647263226E-2</v>
      </c>
      <c r="BA30" s="133">
        <f ca="1"/>
        <v>1.6084759093255959E-2</v>
      </c>
      <c r="BB30" s="133">
        <f ca="1"/>
        <v>1.5169567560092747E-2</v>
      </c>
      <c r="BC30" s="133">
        <f ca="1"/>
        <v>1</v>
      </c>
      <c r="BD30" s="133">
        <f ca="1"/>
        <v>0</v>
      </c>
      <c r="BE30" s="133">
        <f ca="1"/>
        <v>0</v>
      </c>
      <c r="BF30" s="133">
        <f ca="1"/>
        <v>0</v>
      </c>
      <c r="BG30" s="133">
        <f ca="1"/>
        <v>0</v>
      </c>
      <c r="BH30" s="64"/>
      <c r="BI30" s="204" t="str" cm="1">
        <f t="array" aca="1" ref="BI30" ca="1">IFERROR(_xlfn.XLOOKUP(BJ30,Act_codes_core,Act_labels_core),"")</f>
        <v>Forest planting and care products and forestry seedlings</v>
      </c>
      <c r="BJ30" s="58" t="str">
        <f ca="1"/>
        <v>a_023</v>
      </c>
      <c r="BK30" s="133">
        <f ca="1"/>
        <v>0.95898245399559168</v>
      </c>
      <c r="BL30" s="133">
        <f ca="1"/>
        <v>0.44256444552390284</v>
      </c>
      <c r="BM30" s="133">
        <f ca="1"/>
        <v>1.260508450004693</v>
      </c>
      <c r="BN30" s="133">
        <f ca="1"/>
        <v>0.26306065339140111</v>
      </c>
      <c r="BO30" s="133">
        <f ca="1"/>
        <v>5.6680609363757253E-2</v>
      </c>
      <c r="BP30" s="133">
        <f ca="1"/>
        <v>0.10556486377033859</v>
      </c>
      <c r="BQ30" s="133">
        <f ca="1"/>
        <v>33.534079217937006</v>
      </c>
      <c r="BR30" s="133">
        <f ca="1"/>
        <v>0</v>
      </c>
      <c r="BS30" s="133">
        <f ca="1"/>
        <v>0</v>
      </c>
      <c r="BT30" s="133">
        <f ca="1"/>
        <v>0</v>
      </c>
      <c r="BU30" s="133">
        <f ca="1"/>
        <v>0</v>
      </c>
    </row>
    <row r="31" spans="1:73" outlineLevel="1" x14ac:dyDescent="0.2">
      <c r="A31" s="204" t="str" cm="1">
        <f t="array" aca="1" ref="A31" ca="1">IFERROR(_xlfn.XLOOKUP(B31,Com_codes_core,Com_labels_core),"")</f>
        <v>Harvested wood</v>
      </c>
      <c r="B31" s="58" t="str">
        <f ca="1"/>
        <v>c_024</v>
      </c>
      <c r="C31" s="56">
        <f ca="1"/>
        <v>0.30073293528932982</v>
      </c>
      <c r="D31" s="56">
        <f ca="1"/>
        <v>0.16705232429604328</v>
      </c>
      <c r="E31" s="56">
        <f ca="1"/>
        <v>0.39134226192261562</v>
      </c>
      <c r="F31" s="56">
        <f ca="1"/>
        <v>2.841703418307178E-4</v>
      </c>
      <c r="G31" s="56">
        <f ca="1"/>
        <v>5.1009707394875946E-2</v>
      </c>
      <c r="H31" s="56">
        <f ca="1"/>
        <v>0.80250843970580499</v>
      </c>
      <c r="I31" s="56">
        <f ca="1"/>
        <v>57.801063443246555</v>
      </c>
      <c r="J31" s="57"/>
      <c r="K31" s="204" t="str" cm="1">
        <f t="array" aca="1" ref="K31" ca="1">IFERROR(_xlfn.XLOOKUP(L31,Act_codes_core,Act_labels_core),"")</f>
        <v>Harvested wood</v>
      </c>
      <c r="L31" s="58" t="str">
        <f ca="1"/>
        <v>a_024</v>
      </c>
      <c r="M31" s="168">
        <f ca="1"/>
        <v>0</v>
      </c>
      <c r="N31" s="168">
        <f ca="1"/>
        <v>0</v>
      </c>
      <c r="O31" s="168">
        <f ca="1"/>
        <v>0</v>
      </c>
      <c r="P31" s="168">
        <f ca="1"/>
        <v>28.356428676086029</v>
      </c>
      <c r="Q31" s="168">
        <f ca="1"/>
        <v>67.957297027845613</v>
      </c>
      <c r="R31" s="73">
        <f ca="1"/>
        <v>0</v>
      </c>
      <c r="S31" s="73">
        <f ca="1"/>
        <v>3.6862742960683583</v>
      </c>
      <c r="T31" s="73">
        <f ca="1"/>
        <v>0</v>
      </c>
      <c r="U31" s="73">
        <f ca="1"/>
        <v>0</v>
      </c>
      <c r="V31" s="73">
        <f ca="1"/>
        <v>0</v>
      </c>
      <c r="W31" s="73">
        <f ca="1"/>
        <v>0</v>
      </c>
      <c r="X31" s="60"/>
      <c r="Z31" s="204" t="str" cm="1">
        <f t="array" aca="1" ref="Z31" ca="1">IFERROR(_xlfn.XLOOKUP(AA31,Act_codes_core,Act_labels_core),"")</f>
        <v>Harvested wood</v>
      </c>
      <c r="AA31" s="58" t="str">
        <f ca="1"/>
        <v>a_024</v>
      </c>
      <c r="AB31" s="133">
        <f ca="1"/>
        <v>0</v>
      </c>
      <c r="AC31" s="133">
        <f ca="1"/>
        <v>0</v>
      </c>
      <c r="AD31" s="133">
        <f ca="1"/>
        <v>0</v>
      </c>
      <c r="AE31" s="133">
        <f ca="1"/>
        <v>0.70082698571467106</v>
      </c>
      <c r="AF31" s="133">
        <f ca="1"/>
        <v>1.1284257428628504</v>
      </c>
      <c r="AG31" s="133">
        <f ca="1"/>
        <v>0</v>
      </c>
      <c r="AH31" s="133">
        <f ca="1"/>
        <v>6.6045823511949822</v>
      </c>
      <c r="AI31" s="133">
        <f ca="1"/>
        <v>0</v>
      </c>
      <c r="AJ31" s="133">
        <f ca="1"/>
        <v>0</v>
      </c>
      <c r="AK31" s="133">
        <f ca="1"/>
        <v>0</v>
      </c>
      <c r="AL31" s="133">
        <f ca="1"/>
        <v>0</v>
      </c>
      <c r="AN31" s="204" t="str" cm="1">
        <f t="array" aca="1" ref="AN31" ca="1">IFERROR(_xlfn.XLOOKUP(AO31,Act_codes_core,Act_labels_core),"")</f>
        <v>Harvested wood</v>
      </c>
      <c r="AO31" s="58" t="str">
        <f ca="1"/>
        <v>a_024</v>
      </c>
      <c r="AP31" s="316">
        <f ca="1"/>
        <v>58.916596243761738</v>
      </c>
      <c r="AQ31" s="133">
        <f ca="1"/>
        <v>41.083403756238262</v>
      </c>
      <c r="AR31" s="133">
        <f ca="1"/>
        <v>0.3</v>
      </c>
      <c r="AU31" s="204" t="str" cm="1">
        <f t="array" aca="1" ref="AU31" ca="1">IFERROR(_xlfn.XLOOKUP(AV31,Act_codes_core,Act_labels_core),"")</f>
        <v>Harvested wood</v>
      </c>
      <c r="AV31" s="58" t="str">
        <f ca="1"/>
        <v>a_024</v>
      </c>
      <c r="AW31" s="316">
        <f ca="1"/>
        <v>0</v>
      </c>
      <c r="AX31" s="133">
        <f ca="1"/>
        <v>0</v>
      </c>
      <c r="AY31" s="133">
        <f ca="1"/>
        <v>0</v>
      </c>
      <c r="AZ31" s="133">
        <f ca="1"/>
        <v>0.20009124360009992</v>
      </c>
      <c r="BA31" s="133">
        <f ca="1"/>
        <v>9.2051270943652105E-2</v>
      </c>
      <c r="BB31" s="133">
        <f ca="1"/>
        <v>0</v>
      </c>
      <c r="BC31" s="133">
        <f ca="1"/>
        <v>1</v>
      </c>
      <c r="BD31" s="133">
        <f ca="1"/>
        <v>0</v>
      </c>
      <c r="BE31" s="133">
        <f ca="1"/>
        <v>0</v>
      </c>
      <c r="BF31" s="133">
        <f ca="1"/>
        <v>0</v>
      </c>
      <c r="BG31" s="133">
        <f ca="1"/>
        <v>0</v>
      </c>
      <c r="BH31" s="64"/>
      <c r="BI31" s="204" t="str" cm="1">
        <f t="array" aca="1" ref="BI31" ca="1">IFERROR(_xlfn.XLOOKUP(BJ31,Act_codes_core,Act_labels_core),"")</f>
        <v>Harvested wood</v>
      </c>
      <c r="BJ31" s="58" t="str">
        <f ca="1"/>
        <v>a_024</v>
      </c>
      <c r="BK31" s="133">
        <f ca="1"/>
        <v>0</v>
      </c>
      <c r="BL31" s="133">
        <f ca="1"/>
        <v>0</v>
      </c>
      <c r="BM31" s="133">
        <f ca="1"/>
        <v>0</v>
      </c>
      <c r="BN31" s="133">
        <f ca="1"/>
        <v>1.2062294269301874</v>
      </c>
      <c r="BO31" s="133">
        <f ca="1"/>
        <v>0.23155121352445523</v>
      </c>
      <c r="BP31" s="133">
        <f ca="1"/>
        <v>0</v>
      </c>
      <c r="BQ31" s="133">
        <f ca="1"/>
        <v>46.373056421682669</v>
      </c>
      <c r="BR31" s="133">
        <f ca="1"/>
        <v>0</v>
      </c>
      <c r="BS31" s="133">
        <f ca="1"/>
        <v>0</v>
      </c>
      <c r="BT31" s="133">
        <f ca="1"/>
        <v>0</v>
      </c>
      <c r="BU31" s="133">
        <f ca="1"/>
        <v>0</v>
      </c>
    </row>
    <row r="32" spans="1:73" outlineLevel="1" x14ac:dyDescent="0.2">
      <c r="A32" s="204" t="str" cm="1">
        <f t="array" aca="1" ref="A32" ca="1">IFERROR(_xlfn.XLOOKUP(B32,Com_codes_core,Com_labels_core),"")</f>
        <v>Other exploited and collected forest products except wood</v>
      </c>
      <c r="B32" s="58" t="str">
        <f ca="1"/>
        <v>c_025</v>
      </c>
      <c r="C32" s="56">
        <f ca="1"/>
        <v>0.22308366919702852</v>
      </c>
      <c r="D32" s="56">
        <f ca="1"/>
        <v>0.10397981246123147</v>
      </c>
      <c r="E32" s="56">
        <f ca="1"/>
        <v>0.15400672023574366</v>
      </c>
      <c r="F32" s="56">
        <f ca="1"/>
        <v>7.6683021967899875E-2</v>
      </c>
      <c r="G32" s="56">
        <f ca="1"/>
        <v>21.669059430809099</v>
      </c>
      <c r="H32" s="56">
        <f ca="1"/>
        <v>3.3378158271323594E-2</v>
      </c>
      <c r="I32" s="56">
        <f ca="1"/>
        <v>10.673689112650958</v>
      </c>
      <c r="J32" s="57"/>
      <c r="K32" s="204" t="str" cm="1">
        <f t="array" aca="1" ref="K32" ca="1">IFERROR(_xlfn.XLOOKUP(L32,Act_codes_core,Act_labels_core),"")</f>
        <v>Other exploited and collected forest products except wood</v>
      </c>
      <c r="L32" s="58" t="str">
        <f ca="1"/>
        <v>a_025</v>
      </c>
      <c r="M32" s="168">
        <f ca="1"/>
        <v>0</v>
      </c>
      <c r="N32" s="168">
        <f ca="1"/>
        <v>3.9681127998844792</v>
      </c>
      <c r="O32" s="168">
        <f ca="1"/>
        <v>0</v>
      </c>
      <c r="P32" s="168">
        <f ca="1"/>
        <v>0</v>
      </c>
      <c r="Q32" s="168">
        <f ca="1"/>
        <v>82.65537132484819</v>
      </c>
      <c r="R32" s="73">
        <f ca="1"/>
        <v>11.202208755952126</v>
      </c>
      <c r="S32" s="73">
        <f ca="1"/>
        <v>2.1743071193152081</v>
      </c>
      <c r="T32" s="73">
        <f ca="1"/>
        <v>0</v>
      </c>
      <c r="U32" s="73">
        <f ca="1"/>
        <v>0</v>
      </c>
      <c r="V32" s="73">
        <f ca="1"/>
        <v>0</v>
      </c>
      <c r="W32" s="73">
        <f ca="1"/>
        <v>0</v>
      </c>
      <c r="X32" s="60"/>
      <c r="Z32" s="204" t="str" cm="1">
        <f t="array" aca="1" ref="Z32" ca="1">IFERROR(_xlfn.XLOOKUP(AA32,Act_codes_core,Act_labels_core),"")</f>
        <v>Other exploited and collected forest products except wood</v>
      </c>
      <c r="AA32" s="58" t="str">
        <f ca="1"/>
        <v>a_025</v>
      </c>
      <c r="AB32" s="133">
        <f ca="1"/>
        <v>0</v>
      </c>
      <c r="AC32" s="133">
        <f ca="1"/>
        <v>0.10490811748843069</v>
      </c>
      <c r="AD32" s="133">
        <f ca="1"/>
        <v>0</v>
      </c>
      <c r="AE32" s="133">
        <f ca="1"/>
        <v>0</v>
      </c>
      <c r="AF32" s="133">
        <f ca="1"/>
        <v>1.045639214742675</v>
      </c>
      <c r="AG32" s="133">
        <f ca="1"/>
        <v>0.70138027814967974</v>
      </c>
      <c r="AH32" s="133">
        <f ca="1"/>
        <v>2.9679220614183186</v>
      </c>
      <c r="AI32" s="133">
        <f ca="1"/>
        <v>0</v>
      </c>
      <c r="AJ32" s="133">
        <f ca="1"/>
        <v>0</v>
      </c>
      <c r="AK32" s="133">
        <f ca="1"/>
        <v>0</v>
      </c>
      <c r="AL32" s="133">
        <f ca="1"/>
        <v>0</v>
      </c>
      <c r="AN32" s="204" t="str" cm="1">
        <f t="array" aca="1" ref="AN32" ca="1">IFERROR(_xlfn.XLOOKUP(AO32,Act_codes_core,Act_labels_core),"")</f>
        <v>Other exploited and collected forest products except wood</v>
      </c>
      <c r="AO32" s="58" t="str">
        <f ca="1"/>
        <v>a_025</v>
      </c>
      <c r="AP32" s="316">
        <f ca="1"/>
        <v>70.017892235517252</v>
      </c>
      <c r="AQ32" s="133">
        <f ca="1"/>
        <v>29.982107764482748</v>
      </c>
      <c r="AR32" s="133">
        <f ca="1"/>
        <v>0.3</v>
      </c>
      <c r="AU32" s="204" t="str" cm="1">
        <f t="array" aca="1" ref="AU32" ca="1">IFERROR(_xlfn.XLOOKUP(AV32,Act_codes_core,Act_labels_core),"")</f>
        <v>Other exploited and collected forest products except wood</v>
      </c>
      <c r="AV32" s="58" t="str">
        <f ca="1"/>
        <v>a_025</v>
      </c>
      <c r="AW32" s="316">
        <f ca="1"/>
        <v>0</v>
      </c>
      <c r="AX32" s="133">
        <f ca="1"/>
        <v>0.24403945863768242</v>
      </c>
      <c r="AY32" s="133">
        <f ca="1"/>
        <v>0</v>
      </c>
      <c r="AZ32" s="133">
        <f ca="1"/>
        <v>0</v>
      </c>
      <c r="BA32" s="133">
        <f ca="1"/>
        <v>0.24881470031292868</v>
      </c>
      <c r="BB32" s="133">
        <f ca="1"/>
        <v>6.2313224191575561E-2</v>
      </c>
      <c r="BC32" s="133">
        <f ca="1"/>
        <v>1</v>
      </c>
      <c r="BD32" s="133">
        <f ca="1"/>
        <v>0</v>
      </c>
      <c r="BE32" s="133">
        <f ca="1"/>
        <v>0</v>
      </c>
      <c r="BF32" s="133">
        <f ca="1"/>
        <v>0</v>
      </c>
      <c r="BG32" s="133">
        <f ca="1"/>
        <v>0</v>
      </c>
      <c r="BH32" s="64"/>
      <c r="BI32" s="204" t="str" cm="1">
        <f t="array" aca="1" ref="BI32" ca="1">IFERROR(_xlfn.XLOOKUP(BJ32,Act_codes_core,Act_labels_core),"")</f>
        <v>Other exploited and collected forest products except wood</v>
      </c>
      <c r="BJ32" s="58" t="str">
        <f ca="1"/>
        <v>a_025</v>
      </c>
      <c r="BK32" s="133">
        <f ca="1"/>
        <v>0</v>
      </c>
      <c r="BL32" s="133">
        <f ca="1"/>
        <v>8.7953575768233616</v>
      </c>
      <c r="BM32" s="133">
        <f ca="1"/>
        <v>0</v>
      </c>
      <c r="BN32" s="133">
        <f ca="1"/>
        <v>0</v>
      </c>
      <c r="BO32" s="133">
        <f ca="1"/>
        <v>0.43050917439141856</v>
      </c>
      <c r="BP32" s="133">
        <f ca="1"/>
        <v>0.79552534044734236</v>
      </c>
      <c r="BQ32" s="133">
        <f ca="1"/>
        <v>65.77435059055135</v>
      </c>
      <c r="BR32" s="133">
        <f ca="1"/>
        <v>0</v>
      </c>
      <c r="BS32" s="133">
        <f ca="1"/>
        <v>0</v>
      </c>
      <c r="BT32" s="133">
        <f ca="1"/>
        <v>0</v>
      </c>
      <c r="BU32" s="133">
        <f ca="1"/>
        <v>0</v>
      </c>
    </row>
    <row r="33" spans="1:73" outlineLevel="1" x14ac:dyDescent="0.2">
      <c r="A33" s="204" t="str" cm="1">
        <f t="array" aca="1" ref="A33" ca="1">IFERROR(_xlfn.XLOOKUP(B33,Com_codes_core,Com_labels_core),"")</f>
        <v>Forestry services</v>
      </c>
      <c r="B33" s="58" t="str">
        <f ca="1"/>
        <v>c_026</v>
      </c>
      <c r="C33" s="56">
        <f ca="1"/>
        <v>2.8335334641530457E-2</v>
      </c>
      <c r="D33" s="56">
        <f ca="1"/>
        <v>1.5094017465846783E-2</v>
      </c>
      <c r="E33" s="56">
        <f ca="1"/>
        <v>2.5203553625403854E-2</v>
      </c>
      <c r="F33" s="56">
        <f ca="1"/>
        <v>0</v>
      </c>
      <c r="G33" s="56">
        <f ca="1"/>
        <v>0</v>
      </c>
      <c r="H33" s="56">
        <f ca="1"/>
        <v>0</v>
      </c>
      <c r="I33" s="56">
        <f ca="1"/>
        <v>0</v>
      </c>
      <c r="J33" s="57"/>
      <c r="K33" s="204" t="str" cm="1">
        <f t="array" aca="1" ref="K33" ca="1">IFERROR(_xlfn.XLOOKUP(L33,Act_codes_core,Act_labels_core),"")</f>
        <v>Forestry services</v>
      </c>
      <c r="L33" s="58" t="str">
        <f ca="1"/>
        <v>a_026</v>
      </c>
      <c r="M33" s="168">
        <f ca="1"/>
        <v>6.6713925552888158</v>
      </c>
      <c r="N33" s="168">
        <f ca="1"/>
        <v>2.1949969470387471</v>
      </c>
      <c r="O33" s="168">
        <f ca="1"/>
        <v>1.7570455145774933</v>
      </c>
      <c r="P33" s="168">
        <f ca="1"/>
        <v>10.05068129141994</v>
      </c>
      <c r="Q33" s="168">
        <f ca="1"/>
        <v>41.922312369931944</v>
      </c>
      <c r="R33" s="73">
        <f ca="1"/>
        <v>24.418198112698622</v>
      </c>
      <c r="S33" s="73">
        <f ca="1"/>
        <v>12.985373209044427</v>
      </c>
      <c r="T33" s="73">
        <f ca="1"/>
        <v>0</v>
      </c>
      <c r="U33" s="73">
        <f ca="1"/>
        <v>0</v>
      </c>
      <c r="V33" s="73">
        <f ca="1"/>
        <v>0</v>
      </c>
      <c r="W33" s="73">
        <f ca="1"/>
        <v>0</v>
      </c>
      <c r="X33" s="60"/>
      <c r="Z33" s="204" t="str" cm="1">
        <f t="array" aca="1" ref="Z33" ca="1">IFERROR(_xlfn.XLOOKUP(AA33,Act_codes_core,Act_labels_core),"")</f>
        <v>Forestry services</v>
      </c>
      <c r="AA33" s="58" t="str">
        <f ca="1"/>
        <v>a_026</v>
      </c>
      <c r="AB33" s="133">
        <f ca="1"/>
        <v>8.0036068524843677E-3</v>
      </c>
      <c r="AC33" s="133">
        <f ca="1"/>
        <v>7.2425401624519438E-3</v>
      </c>
      <c r="AD33" s="133">
        <f ca="1"/>
        <v>3.6300642430303058E-2</v>
      </c>
      <c r="AE33" s="133">
        <f ca="1"/>
        <v>2.3618949854558043E-2</v>
      </c>
      <c r="AF33" s="133">
        <f ca="1"/>
        <v>6.6189319722683673E-2</v>
      </c>
      <c r="AG33" s="133">
        <f ca="1"/>
        <v>0.19080748544368153</v>
      </c>
      <c r="AH33" s="133">
        <f ca="1"/>
        <v>2.2121671920034558</v>
      </c>
      <c r="AI33" s="133">
        <f ca="1"/>
        <v>0</v>
      </c>
      <c r="AJ33" s="133">
        <f ca="1"/>
        <v>0</v>
      </c>
      <c r="AK33" s="133">
        <f ca="1"/>
        <v>0</v>
      </c>
      <c r="AL33" s="133">
        <f ca="1"/>
        <v>0</v>
      </c>
      <c r="AN33" s="204" t="str" cm="1">
        <f t="array" aca="1" ref="AN33" ca="1">IFERROR(_xlfn.XLOOKUP(AO33,Act_codes_core,Act_labels_core),"")</f>
        <v>Forestry services</v>
      </c>
      <c r="AO33" s="58" t="str">
        <f ca="1"/>
        <v>a_026</v>
      </c>
      <c r="AP33" s="316">
        <f ca="1"/>
        <v>61.290440717348346</v>
      </c>
      <c r="AQ33" s="133">
        <f ca="1"/>
        <v>38.709559282651668</v>
      </c>
      <c r="AR33" s="133">
        <f ca="1"/>
        <v>0.9</v>
      </c>
      <c r="AU33" s="204" t="str" cm="1">
        <f t="array" aca="1" ref="AU33" ca="1">IFERROR(_xlfn.XLOOKUP(AV33,Act_codes_core,Act_labels_core),"")</f>
        <v>Forestry services</v>
      </c>
      <c r="AV33" s="58" t="str">
        <f ca="1"/>
        <v>a_026</v>
      </c>
      <c r="AW33" s="316">
        <f ca="1"/>
        <v>0.16242987650534327</v>
      </c>
      <c r="AX33" s="133">
        <f ca="1"/>
        <v>0.13622162427340231</v>
      </c>
      <c r="AY33" s="133">
        <f ca="1"/>
        <v>0.38124976551386325</v>
      </c>
      <c r="AZ33" s="133">
        <f ca="1"/>
        <v>5.5944918954056386E-2</v>
      </c>
      <c r="BA33" s="133">
        <f ca="1"/>
        <v>0.11835541763127419</v>
      </c>
      <c r="BB33" s="133">
        <f ca="1"/>
        <v>3.840703831225857</v>
      </c>
      <c r="BC33" s="133">
        <f ca="1"/>
        <v>1</v>
      </c>
      <c r="BD33" s="133">
        <f ca="1"/>
        <v>0</v>
      </c>
      <c r="BE33" s="133">
        <f ca="1"/>
        <v>0</v>
      </c>
      <c r="BF33" s="133">
        <f ca="1"/>
        <v>0</v>
      </c>
      <c r="BG33" s="133">
        <f ca="1"/>
        <v>0</v>
      </c>
      <c r="BH33" s="64"/>
      <c r="BI33" s="204" t="str" cm="1">
        <f t="array" aca="1" ref="BI33" ca="1">IFERROR(_xlfn.XLOOKUP(BJ33,Act_codes_core,Act_labels_core),"")</f>
        <v>Forestry services</v>
      </c>
      <c r="BJ33" s="58" t="str">
        <f ca="1"/>
        <v>a_026</v>
      </c>
      <c r="BK33" s="133">
        <f ca="1"/>
        <v>3.9840284175868157</v>
      </c>
      <c r="BL33" s="133">
        <f ca="1"/>
        <v>10.155121953970276</v>
      </c>
      <c r="BM33" s="133">
        <f ca="1"/>
        <v>35.505822940530138</v>
      </c>
      <c r="BN33" s="133">
        <f ca="1"/>
        <v>0.91083174121352906</v>
      </c>
      <c r="BO33" s="133">
        <f ca="1"/>
        <v>0.46197228517687722</v>
      </c>
      <c r="BP33" s="133">
        <f ca="1"/>
        <v>25.737728484174006</v>
      </c>
      <c r="BQ33" s="133">
        <f ca="1"/>
        <v>12.601393498460544</v>
      </c>
      <c r="BR33" s="133">
        <f ca="1"/>
        <v>0</v>
      </c>
      <c r="BS33" s="133">
        <f ca="1"/>
        <v>0</v>
      </c>
      <c r="BT33" s="133">
        <f ca="1"/>
        <v>0</v>
      </c>
      <c r="BU33" s="133">
        <f ca="1"/>
        <v>0</v>
      </c>
    </row>
    <row r="34" spans="1:73" outlineLevel="1" x14ac:dyDescent="0.2">
      <c r="A34" s="204" t="str" cm="1">
        <f t="array" aca="1" ref="A34" ca="1">IFERROR(_xlfn.XLOOKUP(B34,Com_codes_core,Com_labels_core),"")</f>
        <v>Marine aquatic products</v>
      </c>
      <c r="B34" s="58" t="str">
        <f ca="1"/>
        <v>c_027</v>
      </c>
      <c r="C34" s="56">
        <f ca="1"/>
        <v>1.3075309167195361</v>
      </c>
      <c r="D34" s="56">
        <f ca="1"/>
        <v>0.90638229206647625</v>
      </c>
      <c r="E34" s="56">
        <f ca="1"/>
        <v>0.79109688944063972</v>
      </c>
      <c r="F34" s="56">
        <f ca="1"/>
        <v>3.7514149471889299E-3</v>
      </c>
      <c r="G34" s="56">
        <f ca="1"/>
        <v>0.11466383362669595</v>
      </c>
      <c r="H34" s="56">
        <f ca="1"/>
        <v>7.0227920257805894E-3</v>
      </c>
      <c r="I34" s="56">
        <f ca="1"/>
        <v>0.23663428778858608</v>
      </c>
      <c r="J34" s="57"/>
      <c r="K34" s="204" t="str" cm="1">
        <f t="array" aca="1" ref="K34" ca="1">IFERROR(_xlfn.XLOOKUP(L34,Act_codes_core,Act_labels_core),"")</f>
        <v>Marine aquatic products</v>
      </c>
      <c r="L34" s="58" t="str">
        <f ca="1"/>
        <v>a_027</v>
      </c>
      <c r="M34" s="168">
        <f ca="1"/>
        <v>1.5326192263190039</v>
      </c>
      <c r="N34" s="168">
        <f ca="1"/>
        <v>19.371032086198213</v>
      </c>
      <c r="O34" s="168">
        <f ca="1"/>
        <v>11.663713990775745</v>
      </c>
      <c r="P34" s="168">
        <f ca="1"/>
        <v>3.0539799102625804</v>
      </c>
      <c r="Q34" s="168">
        <f ca="1"/>
        <v>39.806003372521012</v>
      </c>
      <c r="R34" s="73">
        <f ca="1"/>
        <v>13.955137981911063</v>
      </c>
      <c r="S34" s="73">
        <f ca="1"/>
        <v>1.1961215679075525</v>
      </c>
      <c r="T34" s="73">
        <f ca="1"/>
        <v>0</v>
      </c>
      <c r="U34" s="73">
        <f ca="1"/>
        <v>0</v>
      </c>
      <c r="V34" s="73">
        <f ca="1"/>
        <v>0</v>
      </c>
      <c r="W34" s="73">
        <f ca="1"/>
        <v>9.4213918641048338</v>
      </c>
      <c r="X34" s="60"/>
      <c r="Z34" s="204" t="str" cm="1">
        <f t="array" aca="1" ref="Z34" ca="1">IFERROR(_xlfn.XLOOKUP(AA34,Act_codes_core,Act_labels_core),"")</f>
        <v>Marine aquatic products</v>
      </c>
      <c r="AA34" s="58" t="str">
        <f ca="1"/>
        <v>a_027</v>
      </c>
      <c r="AB34" s="133">
        <f ca="1"/>
        <v>8.6595373451276381E-2</v>
      </c>
      <c r="AC34" s="133">
        <f ca="1"/>
        <v>3.0102386036228408</v>
      </c>
      <c r="AD34" s="133">
        <f ca="1"/>
        <v>11.349045306873021</v>
      </c>
      <c r="AE34" s="133">
        <f ca="1"/>
        <v>0.33800445700185205</v>
      </c>
      <c r="AF34" s="133">
        <f ca="1"/>
        <v>2.959936758396756</v>
      </c>
      <c r="AG34" s="133">
        <f ca="1"/>
        <v>5.1357881266391558</v>
      </c>
      <c r="AH34" s="133">
        <f ca="1"/>
        <v>9.5968786043928489</v>
      </c>
      <c r="AI34" s="133">
        <f ca="1"/>
        <v>0</v>
      </c>
      <c r="AJ34" s="133">
        <f ca="1"/>
        <v>0</v>
      </c>
      <c r="AK34" s="133">
        <f ca="1"/>
        <v>0</v>
      </c>
      <c r="AL34" s="133">
        <f ca="1"/>
        <v>49.735731735086141</v>
      </c>
      <c r="AM34" s="63"/>
      <c r="AN34" s="204" t="str" cm="1">
        <f t="array" aca="1" ref="AN34" ca="1">IFERROR(_xlfn.XLOOKUP(AO34,Act_codes_core,Act_labels_core),"")</f>
        <v>Marine aquatic products</v>
      </c>
      <c r="AO34" s="58" t="str">
        <f ca="1"/>
        <v>a_027</v>
      </c>
      <c r="AP34" s="316">
        <f ca="1"/>
        <v>47.124987786047079</v>
      </c>
      <c r="AQ34" s="133">
        <f ca="1"/>
        <v>52.875012213952921</v>
      </c>
      <c r="AR34" s="133">
        <f ca="1"/>
        <v>0.3</v>
      </c>
      <c r="AU34" s="204" t="str" cm="1">
        <f t="array" aca="1" ref="AU34" ca="1">IFERROR(_xlfn.XLOOKUP(AV34,Act_codes_core,Act_labels_core),"")</f>
        <v>Marine aquatic products</v>
      </c>
      <c r="AV34" s="58" t="str">
        <f ca="1"/>
        <v>a_027</v>
      </c>
      <c r="AW34" s="316">
        <f ca="1"/>
        <v>0.16381636065753868</v>
      </c>
      <c r="AX34" s="133">
        <f ca="1"/>
        <v>0.18490799548882794</v>
      </c>
      <c r="AY34" s="133">
        <f ca="1"/>
        <v>0.19866362434926746</v>
      </c>
      <c r="AZ34" s="133">
        <f ca="1"/>
        <v>0.18954256687128973</v>
      </c>
      <c r="BA34" s="133">
        <f ca="1"/>
        <v>0.19442773846833297</v>
      </c>
      <c r="BB34" s="133">
        <f ca="1"/>
        <v>0.17101409809644497</v>
      </c>
      <c r="BC34" s="133">
        <f ca="1"/>
        <v>1</v>
      </c>
      <c r="BD34" s="133">
        <f ca="1"/>
        <v>0</v>
      </c>
      <c r="BE34" s="133">
        <f ca="1"/>
        <v>0</v>
      </c>
      <c r="BF34" s="133">
        <f ca="1"/>
        <v>0</v>
      </c>
      <c r="BG34" s="133">
        <f ca="1"/>
        <v>1</v>
      </c>
      <c r="BH34" s="64"/>
      <c r="BI34" s="204" t="str" cm="1">
        <f t="array" aca="1" ref="BI34" ca="1">IFERROR(_xlfn.XLOOKUP(BJ34,Act_codes_core,Act_labels_core),"")</f>
        <v>Marine aquatic products</v>
      </c>
      <c r="BJ34" s="58" t="str">
        <f ca="1"/>
        <v>a_027</v>
      </c>
      <c r="BK34" s="133">
        <f ca="1"/>
        <v>22.740104159004222</v>
      </c>
      <c r="BL34" s="133">
        <f ca="1"/>
        <v>2.0308244137371037</v>
      </c>
      <c r="BM34" s="133">
        <f ca="1"/>
        <v>3.6236891716639601</v>
      </c>
      <c r="BN34" s="133">
        <f ca="1"/>
        <v>13.204137174027251</v>
      </c>
      <c r="BO34" s="133">
        <f ca="1"/>
        <v>1.0391520403881287</v>
      </c>
      <c r="BP34" s="133">
        <f ca="1"/>
        <v>2.6071572416874553</v>
      </c>
      <c r="BQ34" s="133">
        <f ca="1"/>
        <v>177.86648560827217</v>
      </c>
      <c r="BR34" s="133">
        <f ca="1"/>
        <v>0</v>
      </c>
      <c r="BS34" s="133">
        <f ca="1"/>
        <v>0</v>
      </c>
      <c r="BT34" s="133">
        <f ca="1"/>
        <v>0</v>
      </c>
      <c r="BU34" s="133">
        <f ca="1"/>
        <v>22.581582712268062</v>
      </c>
    </row>
    <row r="35" spans="1:73" outlineLevel="1" x14ac:dyDescent="0.2">
      <c r="A35" s="204" t="str" cm="1">
        <f t="array" aca="1" ref="A35" ca="1">IFERROR(_xlfn.XLOOKUP(B35,Com_codes_core,Com_labels_core),"")</f>
        <v>Inland exploited aquatic products</v>
      </c>
      <c r="B35" s="58" t="str">
        <f ca="1"/>
        <v>c_028</v>
      </c>
      <c r="C35" s="56">
        <f ca="1"/>
        <v>0.13039467277109629</v>
      </c>
      <c r="D35" s="56">
        <f ca="1"/>
        <v>7.7660496913993793E-2</v>
      </c>
      <c r="E35" s="56">
        <f ca="1"/>
        <v>0.43204715048741799</v>
      </c>
      <c r="F35" s="56">
        <f ca="1"/>
        <v>1.4951976424112489E-2</v>
      </c>
      <c r="G35" s="56">
        <f ca="1"/>
        <v>5.4411541114809943</v>
      </c>
      <c r="H35" s="56">
        <f ca="1"/>
        <v>2.1679969228663606E-2</v>
      </c>
      <c r="I35" s="56">
        <f ca="1"/>
        <v>8.0151955803780588</v>
      </c>
      <c r="J35" s="57"/>
      <c r="K35" s="204" t="str" cm="1">
        <f t="array" aca="1" ref="K35" ca="1">IFERROR(_xlfn.XLOOKUP(L35,Act_codes_core,Act_labels_core),"")</f>
        <v>Inland exploited aquatic products</v>
      </c>
      <c r="L35" s="58" t="str">
        <f ca="1"/>
        <v>a_028</v>
      </c>
      <c r="M35" s="168">
        <f ca="1"/>
        <v>1.6595475612935122</v>
      </c>
      <c r="N35" s="168">
        <f ca="1"/>
        <v>12.716223017438256</v>
      </c>
      <c r="O35" s="168">
        <f ca="1"/>
        <v>7.809199850858624</v>
      </c>
      <c r="P35" s="168">
        <f ca="1"/>
        <v>4.1271543615234432</v>
      </c>
      <c r="Q35" s="168">
        <f ca="1"/>
        <v>41.781336313486534</v>
      </c>
      <c r="R35" s="73">
        <f ca="1"/>
        <v>25.376954695224242</v>
      </c>
      <c r="S35" s="73">
        <f ca="1"/>
        <v>0.7355937471903804</v>
      </c>
      <c r="T35" s="73">
        <f ca="1"/>
        <v>0</v>
      </c>
      <c r="U35" s="73">
        <f ca="1"/>
        <v>0</v>
      </c>
      <c r="V35" s="73">
        <f ca="1"/>
        <v>0</v>
      </c>
      <c r="W35" s="73">
        <f ca="1"/>
        <v>5.7939904529850264</v>
      </c>
      <c r="X35" s="60"/>
      <c r="Z35" s="204" t="str" cm="1">
        <f t="array" aca="1" ref="Z35" ca="1">IFERROR(_xlfn.XLOOKUP(AA35,Act_codes_core,Act_labels_core),"")</f>
        <v>Inland exploited aquatic products</v>
      </c>
      <c r="AA35" s="58" t="str">
        <f ca="1"/>
        <v>a_028</v>
      </c>
      <c r="AB35" s="133">
        <f ca="1"/>
        <v>9.3489031972090238E-3</v>
      </c>
      <c r="AC35" s="133">
        <f ca="1"/>
        <v>0.19702295829873512</v>
      </c>
      <c r="AD35" s="133">
        <f ca="1"/>
        <v>0.7575992652243505</v>
      </c>
      <c r="AE35" s="133">
        <f ca="1"/>
        <v>4.5542566687615096E-2</v>
      </c>
      <c r="AF35" s="133">
        <f ca="1"/>
        <v>0.30976098888925357</v>
      </c>
      <c r="AG35" s="133">
        <f ca="1"/>
        <v>0.93115720415127023</v>
      </c>
      <c r="AH35" s="133">
        <f ca="1"/>
        <v>0.58844143791271974</v>
      </c>
      <c r="AI35" s="133">
        <f ca="1"/>
        <v>0</v>
      </c>
      <c r="AJ35" s="133">
        <f ca="1"/>
        <v>0</v>
      </c>
      <c r="AK35" s="133">
        <f ca="1"/>
        <v>0</v>
      </c>
      <c r="AL35" s="133">
        <f ca="1"/>
        <v>3.0495921334712923</v>
      </c>
      <c r="AM35" s="63"/>
      <c r="AN35" s="204" t="str" cm="1">
        <f t="array" aca="1" ref="AN35" ca="1">IFERROR(_xlfn.XLOOKUP(AO35,Act_codes_core,Act_labels_core),"")</f>
        <v>Inland exploited aquatic products</v>
      </c>
      <c r="AO35" s="58" t="str">
        <f ca="1"/>
        <v>a_028</v>
      </c>
      <c r="AP35" s="316">
        <f ca="1"/>
        <v>54.835599949191831</v>
      </c>
      <c r="AQ35" s="133">
        <f ca="1"/>
        <v>45.164400050808169</v>
      </c>
      <c r="AR35" s="133">
        <f ca="1"/>
        <v>0.3</v>
      </c>
      <c r="AU35" s="204" t="str" cm="1">
        <f t="array" aca="1" ref="AU35" ca="1">IFERROR(_xlfn.XLOOKUP(AV35,Act_codes_core,Act_labels_core),"")</f>
        <v>Inland exploited aquatic products</v>
      </c>
      <c r="AV35" s="58" t="str">
        <f ca="1"/>
        <v>a_028</v>
      </c>
      <c r="AW35" s="316">
        <f ca="1"/>
        <v>6.0801626807401463E-2</v>
      </c>
      <c r="AX35" s="133">
        <f ca="1"/>
        <v>5.5148427636705022E-2</v>
      </c>
      <c r="AY35" s="133">
        <f ca="1"/>
        <v>4.2106470749171308E-2</v>
      </c>
      <c r="AZ35" s="133">
        <f ca="1"/>
        <v>3.7722034168213715E-2</v>
      </c>
      <c r="BA35" s="133">
        <f ca="1"/>
        <v>3.6172816540733635E-2</v>
      </c>
      <c r="BB35" s="133">
        <f ca="1"/>
        <v>2.8336284230958048E-2</v>
      </c>
      <c r="BC35" s="133">
        <f ca="1"/>
        <v>1</v>
      </c>
      <c r="BD35" s="133">
        <f ca="1"/>
        <v>0</v>
      </c>
      <c r="BE35" s="133">
        <f ca="1"/>
        <v>0</v>
      </c>
      <c r="BF35" s="133">
        <f ca="1"/>
        <v>0</v>
      </c>
      <c r="BG35" s="133">
        <f ca="1"/>
        <v>1</v>
      </c>
      <c r="BH35" s="64"/>
      <c r="BI35" s="204" t="str" cm="1">
        <f t="array" aca="1" ref="BI35" ca="1">IFERROR(_xlfn.XLOOKUP(BJ35,Act_codes_core,Act_labels_core),"")</f>
        <v>Inland exploited aquatic products</v>
      </c>
      <c r="BJ35" s="58" t="str">
        <f ca="1"/>
        <v>a_028</v>
      </c>
      <c r="BK35" s="133">
        <f ca="1"/>
        <v>6.6960831083243955</v>
      </c>
      <c r="BL35" s="133">
        <f ca="1"/>
        <v>0.79262969360190727</v>
      </c>
      <c r="BM35" s="133">
        <f ca="1"/>
        <v>0.98545692006355234</v>
      </c>
      <c r="BN35" s="133">
        <f ca="1"/>
        <v>1.6704740404754543</v>
      </c>
      <c r="BO35" s="133">
        <f ca="1"/>
        <v>0.15823237216719555</v>
      </c>
      <c r="BP35" s="133">
        <f ca="1"/>
        <v>0.20407919620606596</v>
      </c>
      <c r="BQ35" s="133">
        <f ca="1"/>
        <v>248.46047455502688</v>
      </c>
      <c r="BR35" s="133">
        <f ca="1"/>
        <v>0</v>
      </c>
      <c r="BS35" s="133">
        <f ca="1"/>
        <v>0</v>
      </c>
      <c r="BT35" s="133">
        <f ca="1"/>
        <v>0</v>
      </c>
      <c r="BU35" s="133">
        <f ca="1"/>
        <v>31.544058104630206</v>
      </c>
    </row>
    <row r="36" spans="1:73" outlineLevel="1" x14ac:dyDescent="0.2">
      <c r="A36" s="204" t="str" cm="1">
        <f t="array" aca="1" ref="A36" ca="1">IFERROR(_xlfn.XLOOKUP(B36,Com_codes_core,Com_labels_core),"")</f>
        <v>Marine aquaculture products</v>
      </c>
      <c r="B36" s="58" t="str">
        <f ca="1"/>
        <v>c_029</v>
      </c>
      <c r="C36" s="56">
        <f ca="1"/>
        <v>9.8315404107332444E-2</v>
      </c>
      <c r="D36" s="56">
        <f ca="1"/>
        <v>9.5244095719308225E-2</v>
      </c>
      <c r="E36" s="56">
        <f ca="1"/>
        <v>0.13658829914645759</v>
      </c>
      <c r="F36" s="56">
        <f ca="1"/>
        <v>1.3225203298439512E-2</v>
      </c>
      <c r="G36" s="56">
        <f ca="1"/>
        <v>3.7683404570256398</v>
      </c>
      <c r="H36" s="56">
        <f ca="1"/>
        <v>3.710942314747747E-2</v>
      </c>
      <c r="I36" s="56">
        <f ca="1"/>
        <v>10.242205025483861</v>
      </c>
      <c r="J36" s="57"/>
      <c r="K36" s="204" t="str" cm="1">
        <f t="array" aca="1" ref="K36" ca="1">IFERROR(_xlfn.XLOOKUP(L36,Act_codes_core,Act_labels_core),"")</f>
        <v>Marine aquaculture products</v>
      </c>
      <c r="L36" s="58" t="str">
        <f ca="1"/>
        <v>a_029</v>
      </c>
      <c r="M36" s="168">
        <f ca="1"/>
        <v>1.5681650747539857</v>
      </c>
      <c r="N36" s="168">
        <f ca="1"/>
        <v>10.043586268166461</v>
      </c>
      <c r="O36" s="168">
        <f ca="1"/>
        <v>4.9590945589877</v>
      </c>
      <c r="P36" s="168">
        <f ca="1"/>
        <v>13.471737204358032</v>
      </c>
      <c r="Q36" s="168">
        <f ca="1"/>
        <v>43.821190794782524</v>
      </c>
      <c r="R36" s="73">
        <f ca="1"/>
        <v>15.562066034956397</v>
      </c>
      <c r="S36" s="73">
        <f ca="1"/>
        <v>1.1912375713994048</v>
      </c>
      <c r="T36" s="73">
        <f ca="1"/>
        <v>0</v>
      </c>
      <c r="U36" s="73">
        <f ca="1"/>
        <v>0</v>
      </c>
      <c r="V36" s="73">
        <f ca="1"/>
        <v>0</v>
      </c>
      <c r="W36" s="73">
        <f ca="1"/>
        <v>9.3829224925954779</v>
      </c>
      <c r="X36" s="60"/>
      <c r="Z36" s="204" t="str" cm="1">
        <f t="array" aca="1" ref="Z36" ca="1">IFERROR(_xlfn.XLOOKUP(AA36,Act_codes_core,Act_labels_core),"")</f>
        <v>Marine aquaculture products</v>
      </c>
      <c r="AA36" s="58" t="str">
        <f ca="1"/>
        <v>a_029</v>
      </c>
      <c r="AB36" s="133">
        <f ca="1"/>
        <v>6.6622634066677393E-3</v>
      </c>
      <c r="AC36" s="133">
        <f ca="1"/>
        <v>0.11735634540402862</v>
      </c>
      <c r="AD36" s="133">
        <f ca="1"/>
        <v>0.36282270727321331</v>
      </c>
      <c r="AE36" s="133">
        <f ca="1"/>
        <v>0.1121113173150954</v>
      </c>
      <c r="AF36" s="133">
        <f ca="1"/>
        <v>0.24501215690860875</v>
      </c>
      <c r="AG36" s="133">
        <f ca="1"/>
        <v>0.43063549132029899</v>
      </c>
      <c r="AH36" s="133">
        <f ca="1"/>
        <v>0.71865866174769777</v>
      </c>
      <c r="AI36" s="133">
        <f ca="1"/>
        <v>0</v>
      </c>
      <c r="AJ36" s="133">
        <f ca="1"/>
        <v>0</v>
      </c>
      <c r="AK36" s="133">
        <f ca="1"/>
        <v>0</v>
      </c>
      <c r="AL36" s="133">
        <f ca="1"/>
        <v>3.7244416526659587</v>
      </c>
      <c r="AM36" s="63"/>
      <c r="AN36" s="204" t="str" cm="1">
        <f t="array" aca="1" ref="AN36" ca="1">IFERROR(_xlfn.XLOOKUP(AO36,Act_codes_core,Act_labels_core),"")</f>
        <v>Marine aquaculture products</v>
      </c>
      <c r="AO36" s="58" t="str">
        <f ca="1"/>
        <v>a_029</v>
      </c>
      <c r="AP36" s="316">
        <f ca="1"/>
        <v>33.763301510722542</v>
      </c>
      <c r="AQ36" s="133">
        <f ca="1"/>
        <v>66.236698489277444</v>
      </c>
      <c r="AR36" s="133">
        <f ca="1"/>
        <v>0.3</v>
      </c>
      <c r="AU36" s="204" t="str" cm="1">
        <f t="array" aca="1" ref="AU36" ca="1">IFERROR(_xlfn.XLOOKUP(AV36,Act_codes_core,Act_labels_core),"")</f>
        <v>Marine aquaculture products</v>
      </c>
      <c r="AV36" s="58" t="str">
        <f ca="1"/>
        <v>a_029</v>
      </c>
      <c r="AW36" s="316">
        <f ca="1"/>
        <v>2.0547848265151596E-2</v>
      </c>
      <c r="AX36" s="133">
        <f ca="1"/>
        <v>3.5453238479846751E-2</v>
      </c>
      <c r="AY36" s="133">
        <f ca="1"/>
        <v>8.0536509586295185E-2</v>
      </c>
      <c r="AZ36" s="133">
        <f ca="1"/>
        <v>0.16363207356409756</v>
      </c>
      <c r="BA36" s="133">
        <f ca="1"/>
        <v>0.12246022028235068</v>
      </c>
      <c r="BB36" s="133">
        <f ca="1"/>
        <v>6.76654586678095E-2</v>
      </c>
      <c r="BC36" s="133">
        <f ca="1"/>
        <v>1</v>
      </c>
      <c r="BD36" s="133">
        <f ca="1"/>
        <v>0</v>
      </c>
      <c r="BE36" s="133">
        <f ca="1"/>
        <v>0</v>
      </c>
      <c r="BF36" s="133">
        <f ca="1"/>
        <v>0</v>
      </c>
      <c r="BG36" s="133">
        <f ca="1"/>
        <v>1</v>
      </c>
      <c r="BH36" s="64"/>
      <c r="BI36" s="204" t="str" cm="1">
        <f t="array" aca="1" ref="BI36" ca="1">IFERROR(_xlfn.XLOOKUP(BJ36,Act_codes_core,Act_labels_core),"")</f>
        <v>Marine aquaculture products</v>
      </c>
      <c r="BJ36" s="58" t="str">
        <f ca="1"/>
        <v>a_029</v>
      </c>
      <c r="BK36" s="133">
        <f ca="1"/>
        <v>3.8958395926259097</v>
      </c>
      <c r="BL36" s="133">
        <f ca="1"/>
        <v>1.049526942652629</v>
      </c>
      <c r="BM36" s="133">
        <f ca="1"/>
        <v>4.8285519502540222</v>
      </c>
      <c r="BN36" s="133">
        <f ca="1"/>
        <v>3.6113645088558646</v>
      </c>
      <c r="BO36" s="133">
        <f ca="1"/>
        <v>0.8308781831615657</v>
      </c>
      <c r="BP36" s="133">
        <f ca="1"/>
        <v>1.2927848986221906</v>
      </c>
      <c r="BQ36" s="133">
        <f ca="1"/>
        <v>249.59053482131799</v>
      </c>
      <c r="BR36" s="133">
        <f ca="1"/>
        <v>0</v>
      </c>
      <c r="BS36" s="133">
        <f ca="1"/>
        <v>0</v>
      </c>
      <c r="BT36" s="133">
        <f ca="1"/>
        <v>0</v>
      </c>
      <c r="BU36" s="133">
        <f ca="1"/>
        <v>31.687528355846098</v>
      </c>
    </row>
    <row r="37" spans="1:73" outlineLevel="1" x14ac:dyDescent="0.2">
      <c r="A37" s="204" t="str" cm="1">
        <f t="array" aca="1" ref="A37" ca="1">IFERROR(_xlfn.XLOOKUP(B37,Com_codes_core,Com_labels_core),"")</f>
        <v>Catfish</v>
      </c>
      <c r="B37" s="58" t="str">
        <f ca="1"/>
        <v>c_030</v>
      </c>
      <c r="C37" s="56">
        <f ca="1"/>
        <v>0.14116916024726187</v>
      </c>
      <c r="D37" s="56">
        <f ca="1"/>
        <v>0.16001534962967434</v>
      </c>
      <c r="E37" s="56">
        <f ca="1"/>
        <v>8.2785195781965998E-2</v>
      </c>
      <c r="F37" s="56">
        <f ca="1"/>
        <v>2.180478088954131E-3</v>
      </c>
      <c r="G37" s="56">
        <f ca="1"/>
        <v>0.37282168671006671</v>
      </c>
      <c r="H37" s="56">
        <f ca="1"/>
        <v>4.2361153340089378E-7</v>
      </c>
      <c r="I37" s="56">
        <f ca="1"/>
        <v>7.611315647350281E-5</v>
      </c>
      <c r="J37" s="57"/>
      <c r="K37" s="204" t="str" cm="1">
        <f t="array" aca="1" ref="K37" ca="1">IFERROR(_xlfn.XLOOKUP(L37,Act_codes_core,Act_labels_core),"")</f>
        <v>Catfish</v>
      </c>
      <c r="L37" s="58" t="str">
        <f ca="1"/>
        <v>a_030</v>
      </c>
      <c r="M37" s="168">
        <f ca="1"/>
        <v>1.5761123742522549</v>
      </c>
      <c r="N37" s="168">
        <f ca="1"/>
        <v>12.076903921882275</v>
      </c>
      <c r="O37" s="168">
        <f ca="1"/>
        <v>7.4165855833343493</v>
      </c>
      <c r="P37" s="168">
        <f ca="1"/>
        <v>3.9196581112602376</v>
      </c>
      <c r="Q37" s="168">
        <f ca="1"/>
        <v>39.680743542627788</v>
      </c>
      <c r="R37" s="73">
        <f ca="1"/>
        <v>24.101106379142706</v>
      </c>
      <c r="S37" s="73">
        <f ca="1"/>
        <v>1.264996527042481</v>
      </c>
      <c r="T37" s="73">
        <f ca="1"/>
        <v>0</v>
      </c>
      <c r="U37" s="73">
        <f ca="1"/>
        <v>0</v>
      </c>
      <c r="V37" s="73">
        <f ca="1"/>
        <v>0</v>
      </c>
      <c r="W37" s="73">
        <f ca="1"/>
        <v>9.9638935604579224</v>
      </c>
      <c r="X37" s="60"/>
      <c r="Z37" s="204" t="str" cm="1">
        <f t="array" aca="1" ref="Z37" ca="1">IFERROR(_xlfn.XLOOKUP(AA37,Act_codes_core,Act_labels_core),"")</f>
        <v>Catfish</v>
      </c>
      <c r="AA37" s="58" t="str">
        <f ca="1"/>
        <v>a_030</v>
      </c>
      <c r="AB37" s="133">
        <f ca="1"/>
        <v>9.6146939281517973E-3</v>
      </c>
      <c r="AC37" s="133">
        <f ca="1"/>
        <v>0.20262435078233268</v>
      </c>
      <c r="AD37" s="133">
        <f ca="1"/>
        <v>0.7791379268425177</v>
      </c>
      <c r="AE37" s="133">
        <f ca="1"/>
        <v>4.6837348742105156E-2</v>
      </c>
      <c r="AF37" s="133">
        <f ca="1"/>
        <v>0.31856754062240339</v>
      </c>
      <c r="AG37" s="133">
        <f ca="1"/>
        <v>0.95763014420565862</v>
      </c>
      <c r="AH37" s="133">
        <f ca="1"/>
        <v>1.0958014673998511</v>
      </c>
      <c r="AI37" s="133">
        <f ca="1"/>
        <v>0</v>
      </c>
      <c r="AJ37" s="133">
        <f ca="1"/>
        <v>0</v>
      </c>
      <c r="AK37" s="133">
        <f ca="1"/>
        <v>0</v>
      </c>
      <c r="AL37" s="133">
        <f ca="1"/>
        <v>5.6789806419522488</v>
      </c>
      <c r="AM37" s="63"/>
      <c r="AN37" s="204" t="str" cm="1">
        <f t="array" aca="1" ref="AN37" ca="1">IFERROR(_xlfn.XLOOKUP(AO37,Act_codes_core,Act_labels_core),"")</f>
        <v>Catfish</v>
      </c>
      <c r="AO37" s="58" t="str">
        <f ca="1"/>
        <v>a_030</v>
      </c>
      <c r="AP37" s="316">
        <f ca="1"/>
        <v>29.081540542055187</v>
      </c>
      <c r="AQ37" s="133">
        <f ca="1"/>
        <v>70.918459457944849</v>
      </c>
      <c r="AR37" s="133">
        <f ca="1"/>
        <v>0.3</v>
      </c>
      <c r="AU37" s="204" t="str" cm="1">
        <f t="array" aca="1" ref="AU37" ca="1">IFERROR(_xlfn.XLOOKUP(AV37,Act_codes_core,Act_labels_core),"")</f>
        <v>Catfish</v>
      </c>
      <c r="AV37" s="58" t="str">
        <f ca="1"/>
        <v>a_030</v>
      </c>
      <c r="AW37" s="316">
        <f ca="1"/>
        <v>4.8926126177799643E-2</v>
      </c>
      <c r="AX37" s="133">
        <f ca="1"/>
        <v>0.10099544533690223</v>
      </c>
      <c r="AY37" s="133">
        <f ca="1"/>
        <v>0.28534712833192721</v>
      </c>
      <c r="AZ37" s="133">
        <f ca="1"/>
        <v>0.11279039009169901</v>
      </c>
      <c r="BA37" s="133">
        <f ca="1"/>
        <v>0.26270584908032957</v>
      </c>
      <c r="BB37" s="133">
        <f ca="1"/>
        <v>0.24826519298015856</v>
      </c>
      <c r="BC37" s="133">
        <f ca="1"/>
        <v>1</v>
      </c>
      <c r="BD37" s="133">
        <f ca="1"/>
        <v>0</v>
      </c>
      <c r="BE37" s="133">
        <f ca="1"/>
        <v>0</v>
      </c>
      <c r="BF37" s="133">
        <f ca="1"/>
        <v>0</v>
      </c>
      <c r="BG37" s="133">
        <f ca="1"/>
        <v>1</v>
      </c>
      <c r="BH37" s="64"/>
      <c r="BI37" s="204" t="str" cm="1">
        <f t="array" aca="1" ref="BI37" ca="1">IFERROR(_xlfn.XLOOKUP(BJ37,Act_codes_core,Act_labels_core),"")</f>
        <v>Catfish</v>
      </c>
      <c r="BJ37" s="58" t="str">
        <f ca="1"/>
        <v>a_030</v>
      </c>
      <c r="BK37" s="133">
        <f ca="1"/>
        <v>10.799047855546158</v>
      </c>
      <c r="BL37" s="133">
        <f ca="1"/>
        <v>2.9092295537125565</v>
      </c>
      <c r="BM37" s="133">
        <f ca="1"/>
        <v>13.384473961012722</v>
      </c>
      <c r="BN37" s="133">
        <f ca="1"/>
        <v>10.010498950925429</v>
      </c>
      <c r="BO37" s="133">
        <f ca="1"/>
        <v>2.3031475112770581</v>
      </c>
      <c r="BP37" s="133">
        <f ca="1"/>
        <v>3.5835269022815197</v>
      </c>
      <c r="BQ37" s="133">
        <f ca="1"/>
        <v>275.00619696501838</v>
      </c>
      <c r="BR37" s="133">
        <f ca="1"/>
        <v>0</v>
      </c>
      <c r="BS37" s="133">
        <f ca="1"/>
        <v>0</v>
      </c>
      <c r="BT37" s="133">
        <f ca="1"/>
        <v>0</v>
      </c>
      <c r="BU37" s="133">
        <f ca="1"/>
        <v>34.914251338100478</v>
      </c>
    </row>
    <row r="38" spans="1:73" outlineLevel="1" x14ac:dyDescent="0.2">
      <c r="A38" s="204" t="str" cm="1">
        <f t="array" aca="1" ref="A38" ca="1">IFERROR(_xlfn.XLOOKUP(B38,Com_codes_core,Com_labels_core),"")</f>
        <v>White leg shrimp, Black tiger shrimp</v>
      </c>
      <c r="B38" s="58" t="str">
        <f ca="1"/>
        <v>c_031</v>
      </c>
      <c r="C38" s="56">
        <f ca="1"/>
        <v>0.51832716912771659</v>
      </c>
      <c r="D38" s="56">
        <f ca="1"/>
        <v>0.55563901500193702</v>
      </c>
      <c r="E38" s="56">
        <f ca="1"/>
        <v>1.6469596553903669E-2</v>
      </c>
      <c r="F38" s="56">
        <f ca="1"/>
        <v>8.615144880082002E-3</v>
      </c>
      <c r="G38" s="56">
        <f ca="1"/>
        <v>0.4234015788991739</v>
      </c>
      <c r="H38" s="56">
        <f ca="1"/>
        <v>6.3508856464118552E-3</v>
      </c>
      <c r="I38" s="56">
        <f ca="1"/>
        <v>0.32784161723811284</v>
      </c>
      <c r="J38" s="57"/>
      <c r="K38" s="204" t="str" cm="1">
        <f t="array" aca="1" ref="K38" ca="1">IFERROR(_xlfn.XLOOKUP(L38,Act_codes_core,Act_labels_core),"")</f>
        <v>White leg shrimp, Black tiger shrimp</v>
      </c>
      <c r="L38" s="58" t="str">
        <f ca="1"/>
        <v>a_031</v>
      </c>
      <c r="M38" s="168">
        <f ca="1"/>
        <v>1.6234411639714039</v>
      </c>
      <c r="N38" s="168">
        <f ca="1"/>
        <v>12.439559057083727</v>
      </c>
      <c r="O38" s="168">
        <f ca="1"/>
        <v>7.6392968729873072</v>
      </c>
      <c r="P38" s="168">
        <f ca="1"/>
        <v>4.0373608065435</v>
      </c>
      <c r="Q38" s="168">
        <f ca="1"/>
        <v>40.872309320365872</v>
      </c>
      <c r="R38" s="73">
        <f ca="1"/>
        <v>24.82483408692017</v>
      </c>
      <c r="S38" s="73">
        <f ca="1"/>
        <v>0.96469165888220054</v>
      </c>
      <c r="T38" s="73">
        <f ca="1"/>
        <v>0</v>
      </c>
      <c r="U38" s="73">
        <f ca="1"/>
        <v>0</v>
      </c>
      <c r="V38" s="73">
        <f ca="1"/>
        <v>0</v>
      </c>
      <c r="W38" s="73">
        <f ca="1"/>
        <v>7.5985070332458209</v>
      </c>
      <c r="X38" s="60"/>
      <c r="Z38" s="204" t="str" cm="1">
        <f t="array" aca="1" ref="Z38" ca="1">IFERROR(_xlfn.XLOOKUP(AA38,Act_codes_core,Act_labels_core),"")</f>
        <v>White leg shrimp, Black tiger shrimp</v>
      </c>
      <c r="AA38" s="58" t="str">
        <f ca="1"/>
        <v>a_031</v>
      </c>
      <c r="AB38" s="133">
        <f ca="1"/>
        <v>3.6362102030537177E-2</v>
      </c>
      <c r="AC38" s="133">
        <f ca="1"/>
        <v>0.7663111662291715</v>
      </c>
      <c r="AD38" s="133">
        <f ca="1"/>
        <v>2.9466453122085854</v>
      </c>
      <c r="AE38" s="133">
        <f ca="1"/>
        <v>0.1771355871052322</v>
      </c>
      <c r="AF38" s="133">
        <f ca="1"/>
        <v>1.2048002258097721</v>
      </c>
      <c r="AG38" s="133">
        <f ca="1"/>
        <v>3.6216904325125827</v>
      </c>
      <c r="AH38" s="133">
        <f ca="1"/>
        <v>3.0682815631479463</v>
      </c>
      <c r="AI38" s="133">
        <f ca="1"/>
        <v>0</v>
      </c>
      <c r="AJ38" s="133">
        <f ca="1"/>
        <v>0</v>
      </c>
      <c r="AK38" s="133">
        <f ca="1"/>
        <v>0</v>
      </c>
      <c r="AL38" s="133">
        <f ca="1"/>
        <v>15.901339904683672</v>
      </c>
      <c r="AM38" s="63"/>
      <c r="AN38" s="204" t="str" cm="1">
        <f t="array" aca="1" ref="AN38" ca="1">IFERROR(_xlfn.XLOOKUP(AO38,Act_codes_core,Act_labels_core),"")</f>
        <v>White leg shrimp, Black tiger shrimp</v>
      </c>
      <c r="AO38" s="58" t="str">
        <f ca="1"/>
        <v>a_031</v>
      </c>
      <c r="AP38" s="316">
        <f ca="1"/>
        <v>30.471907380766066</v>
      </c>
      <c r="AQ38" s="133">
        <f ca="1"/>
        <v>69.528092619233902</v>
      </c>
      <c r="AR38" s="133">
        <f ca="1"/>
        <v>0.3</v>
      </c>
      <c r="AU38" s="204" t="str" cm="1">
        <f t="array" aca="1" ref="AU38" ca="1">IFERROR(_xlfn.XLOOKUP(AV38,Act_codes_core,Act_labels_core),"")</f>
        <v>White leg shrimp, Black tiger shrimp</v>
      </c>
      <c r="AV38" s="58" t="str">
        <f ca="1"/>
        <v>a_031</v>
      </c>
      <c r="AW38" s="316">
        <f ca="1"/>
        <v>0.59887231816446085</v>
      </c>
      <c r="AX38" s="133">
        <f ca="1"/>
        <v>3.6875152865515477</v>
      </c>
      <c r="AY38" s="133">
        <f ca="1"/>
        <v>10.303990396984233</v>
      </c>
      <c r="AZ38" s="133">
        <f ca="1"/>
        <v>1.196708493226514</v>
      </c>
      <c r="BA38" s="133">
        <f ca="1"/>
        <v>3.3384505250552032</v>
      </c>
      <c r="BB38" s="133">
        <f ca="1"/>
        <v>9.859460299731186</v>
      </c>
      <c r="BC38" s="133">
        <f ca="1"/>
        <v>1</v>
      </c>
      <c r="BD38" s="133">
        <f ca="1"/>
        <v>0</v>
      </c>
      <c r="BE38" s="133">
        <f ca="1"/>
        <v>0</v>
      </c>
      <c r="BF38" s="133">
        <f ca="1"/>
        <v>0</v>
      </c>
      <c r="BG38" s="133">
        <f ca="1"/>
        <v>1</v>
      </c>
      <c r="BH38" s="64"/>
      <c r="BI38" s="204" t="str" cm="1">
        <f t="array" aca="1" ref="BI38" ca="1">IFERROR(_xlfn.XLOOKUP(BJ38,Act_codes_core,Act_labels_core),"")</f>
        <v>White leg shrimp, Black tiger shrimp</v>
      </c>
      <c r="BJ38" s="58" t="str">
        <f ca="1"/>
        <v>a_031</v>
      </c>
      <c r="BK38" s="133">
        <f ca="1"/>
        <v>121.36583389029283</v>
      </c>
      <c r="BL38" s="133">
        <f ca="1"/>
        <v>97.527614589461137</v>
      </c>
      <c r="BM38" s="133">
        <f ca="1"/>
        <v>443.76272178475989</v>
      </c>
      <c r="BN38" s="133">
        <f ca="1"/>
        <v>97.519074170916184</v>
      </c>
      <c r="BO38" s="133">
        <f ca="1"/>
        <v>26.872899441476076</v>
      </c>
      <c r="BP38" s="133">
        <f ca="1"/>
        <v>130.66688768497204</v>
      </c>
      <c r="BQ38" s="133">
        <f ca="1"/>
        <v>341.04386029748412</v>
      </c>
      <c r="BR38" s="133">
        <f ca="1"/>
        <v>0</v>
      </c>
      <c r="BS38" s="133">
        <f ca="1"/>
        <v>0</v>
      </c>
      <c r="BT38" s="133">
        <f ca="1"/>
        <v>0</v>
      </c>
      <c r="BU38" s="133">
        <f ca="1"/>
        <v>43.298264501497862</v>
      </c>
    </row>
    <row r="39" spans="1:73" outlineLevel="1" x14ac:dyDescent="0.2">
      <c r="A39" s="204" t="str" cm="1">
        <f t="array" aca="1" ref="A39" ca="1">IFERROR(_xlfn.XLOOKUP(B39,Com_codes_core,Com_labels_core),"")</f>
        <v>Other inland aquaculture products</v>
      </c>
      <c r="B39" s="58" t="str">
        <f ca="1"/>
        <v>c_032</v>
      </c>
      <c r="C39" s="56">
        <f ca="1"/>
        <v>0.57244462771549076</v>
      </c>
      <c r="D39" s="56">
        <f ca="1"/>
        <v>0.53342537127785761</v>
      </c>
      <c r="E39" s="56">
        <f ca="1"/>
        <v>4.8166351469973015E-2</v>
      </c>
      <c r="F39" s="56">
        <f ca="1"/>
        <v>0</v>
      </c>
      <c r="G39" s="56">
        <f ca="1"/>
        <v>0</v>
      </c>
      <c r="H39" s="56">
        <f ca="1"/>
        <v>0</v>
      </c>
      <c r="I39" s="56">
        <f ca="1"/>
        <v>0</v>
      </c>
      <c r="J39" s="57"/>
      <c r="K39" s="204" t="str" cm="1">
        <f t="array" aca="1" ref="K39" ca="1">IFERROR(_xlfn.XLOOKUP(L39,Act_codes_core,Act_labels_core),"")</f>
        <v>Other inland aquaculture products</v>
      </c>
      <c r="L39" s="58" t="str">
        <f ca="1"/>
        <v>a_032</v>
      </c>
      <c r="M39" s="168">
        <f ca="1"/>
        <v>1.6480395038227076</v>
      </c>
      <c r="N39" s="168">
        <f ca="1"/>
        <v>12.628042944321111</v>
      </c>
      <c r="O39" s="168">
        <f ca="1"/>
        <v>7.7550473078518838</v>
      </c>
      <c r="P39" s="168">
        <f ca="1"/>
        <v>4.0985347963533583</v>
      </c>
      <c r="Q39" s="168">
        <f ca="1"/>
        <v>41.491605527387321</v>
      </c>
      <c r="R39" s="73">
        <f ca="1"/>
        <v>25.200979351173828</v>
      </c>
      <c r="S39" s="73">
        <f ca="1"/>
        <v>0.80861327086842705</v>
      </c>
      <c r="T39" s="73">
        <f ca="1"/>
        <v>0</v>
      </c>
      <c r="U39" s="73">
        <f ca="1"/>
        <v>0</v>
      </c>
      <c r="V39" s="73">
        <f ca="1"/>
        <v>0</v>
      </c>
      <c r="W39" s="73">
        <f ca="1"/>
        <v>6.3691372982213545</v>
      </c>
      <c r="X39" s="60"/>
      <c r="Z39" s="204" t="str" cm="1">
        <f t="array" aca="1" ref="Z39" ca="1">IFERROR(_xlfn.XLOOKUP(AA39,Act_codes_core,Act_labels_core),"")</f>
        <v>Other inland aquaculture products</v>
      </c>
      <c r="AA39" s="58" t="str">
        <f ca="1"/>
        <v>a_032</v>
      </c>
      <c r="AB39" s="133">
        <f ca="1"/>
        <v>4.0742002582496543E-2</v>
      </c>
      <c r="AC39" s="133">
        <f ca="1"/>
        <v>0.85861514516639248</v>
      </c>
      <c r="AD39" s="133">
        <f ca="1"/>
        <v>3.3015756575041442</v>
      </c>
      <c r="AE39" s="133">
        <f ca="1"/>
        <v>0.19847198440927974</v>
      </c>
      <c r="AF39" s="133">
        <f ca="1"/>
        <v>1.3499212413548418</v>
      </c>
      <c r="AG39" s="133">
        <f ca="1"/>
        <v>4.0579315472607416</v>
      </c>
      <c r="AH39" s="133">
        <f ca="1"/>
        <v>2.8386371269211197</v>
      </c>
      <c r="AI39" s="133">
        <f ca="1"/>
        <v>0</v>
      </c>
      <c r="AJ39" s="133">
        <f ca="1"/>
        <v>0</v>
      </c>
      <c r="AK39" s="133">
        <f ca="1"/>
        <v>0</v>
      </c>
      <c r="AL39" s="133">
        <f ca="1"/>
        <v>14.711209806611535</v>
      </c>
      <c r="AM39" s="63"/>
      <c r="AN39" s="204" t="str" cm="1">
        <f t="array" aca="1" ref="AN39" ca="1">IFERROR(_xlfn.XLOOKUP(AO39,Act_codes_core,Act_labels_core),"")</f>
        <v>Other inland aquaculture products</v>
      </c>
      <c r="AO39" s="58" t="str">
        <f ca="1"/>
        <v>a_032</v>
      </c>
      <c r="AP39" s="316">
        <f ca="1"/>
        <v>35.063222551985241</v>
      </c>
      <c r="AQ39" s="133">
        <f ca="1"/>
        <v>64.936777448014752</v>
      </c>
      <c r="AR39" s="133">
        <f ca="1"/>
        <v>0.3</v>
      </c>
      <c r="AU39" s="204" t="str" cm="1">
        <f t="array" aca="1" ref="AU39" ca="1">IFERROR(_xlfn.XLOOKUP(AV39,Act_codes_core,Act_labels_core),"")</f>
        <v>Other inland aquaculture products</v>
      </c>
      <c r="AV39" s="58" t="str">
        <f ca="1"/>
        <v>a_032</v>
      </c>
      <c r="AW39" s="316">
        <f ca="1"/>
        <v>0.25465167525343185</v>
      </c>
      <c r="AX39" s="133">
        <f ca="1"/>
        <v>1.5680002510737456</v>
      </c>
      <c r="AY39" s="133">
        <f ca="1"/>
        <v>4.3814488277394918</v>
      </c>
      <c r="AZ39" s="133">
        <f ca="1"/>
        <v>0.50886276314153156</v>
      </c>
      <c r="BA39" s="133">
        <f ca="1"/>
        <v>1.4195714064087741</v>
      </c>
      <c r="BB39" s="133">
        <f ca="1"/>
        <v>4.1924263424240618</v>
      </c>
      <c r="BC39" s="133">
        <f ca="1"/>
        <v>1</v>
      </c>
      <c r="BD39" s="133">
        <f ca="1"/>
        <v>0</v>
      </c>
      <c r="BE39" s="133">
        <f ca="1"/>
        <v>0</v>
      </c>
      <c r="BF39" s="133">
        <f ca="1"/>
        <v>0</v>
      </c>
      <c r="BG39" s="133">
        <f ca="1"/>
        <v>1</v>
      </c>
      <c r="BH39" s="64"/>
      <c r="BI39" s="204" t="str" cm="1">
        <f t="array" aca="1" ref="BI39" ca="1">IFERROR(_xlfn.XLOOKUP(BJ39,Act_codes_core,Act_labels_core),"")</f>
        <v>Other inland aquaculture products</v>
      </c>
      <c r="BJ39" s="58" t="str">
        <f ca="1"/>
        <v>a_032</v>
      </c>
      <c r="BK39" s="133">
        <f ca="1"/>
        <v>44.193057386721364</v>
      </c>
      <c r="BL39" s="133">
        <f ca="1"/>
        <v>35.512823751024619</v>
      </c>
      <c r="BM39" s="133">
        <f ca="1"/>
        <v>161.58774509512196</v>
      </c>
      <c r="BN39" s="133">
        <f ca="1"/>
        <v>35.509713920236443</v>
      </c>
      <c r="BO39" s="133">
        <f ca="1"/>
        <v>9.7852546231277664</v>
      </c>
      <c r="BP39" s="133">
        <f ca="1"/>
        <v>47.579859017209856</v>
      </c>
      <c r="BQ39" s="133">
        <f ca="1"/>
        <v>353.69935152001318</v>
      </c>
      <c r="BR39" s="133">
        <f ca="1"/>
        <v>0</v>
      </c>
      <c r="BS39" s="133">
        <f ca="1"/>
        <v>0</v>
      </c>
      <c r="BT39" s="133">
        <f ca="1"/>
        <v>0</v>
      </c>
      <c r="BU39" s="133">
        <f ca="1"/>
        <v>44.904981027259289</v>
      </c>
    </row>
    <row r="40" spans="1:73" outlineLevel="1" x14ac:dyDescent="0.2">
      <c r="A40" s="204" t="str" cm="1">
        <f t="array" aca="1" ref="A40" ca="1">IFERROR(_xlfn.XLOOKUP(B40,Com_codes_core,Com_labels_core),"")</f>
        <v>Domestic aquatic breeds</v>
      </c>
      <c r="B40" s="58" t="str">
        <f ca="1"/>
        <v>c_033</v>
      </c>
      <c r="C40" s="56">
        <f ca="1"/>
        <v>0.11380286363225378</v>
      </c>
      <c r="D40" s="56">
        <f ca="1"/>
        <v>9.6907239902856421E-2</v>
      </c>
      <c r="E40" s="56">
        <f ca="1"/>
        <v>1.4240314739483204</v>
      </c>
      <c r="F40" s="56">
        <f ca="1"/>
        <v>1.7565483277158604E-3</v>
      </c>
      <c r="G40" s="56">
        <f ca="1"/>
        <v>0.49569950765002924</v>
      </c>
      <c r="H40" s="56">
        <f ca="1"/>
        <v>1.5154674002895472E-4</v>
      </c>
      <c r="I40" s="56">
        <f ca="1"/>
        <v>4.4929892445635264E-2</v>
      </c>
      <c r="J40" s="57"/>
      <c r="K40" s="204" t="str" cm="1">
        <f t="array" aca="1" ref="K40" ca="1">IFERROR(_xlfn.XLOOKUP(L40,Act_codes_core,Act_labels_core),"")</f>
        <v>Domestic aquatic breeds</v>
      </c>
      <c r="L40" s="58" t="str">
        <f ca="1"/>
        <v>a_033</v>
      </c>
      <c r="M40" s="168">
        <f ca="1"/>
        <v>1.9177977213384254</v>
      </c>
      <c r="N40" s="168">
        <f ca="1"/>
        <v>5.4710467233539646</v>
      </c>
      <c r="O40" s="168">
        <f ca="1"/>
        <v>2.1447865311048249</v>
      </c>
      <c r="P40" s="168">
        <f ca="1"/>
        <v>8.2811843295612242</v>
      </c>
      <c r="Q40" s="168">
        <f ca="1"/>
        <v>48.258778967166933</v>
      </c>
      <c r="R40" s="73">
        <f ca="1"/>
        <v>16.328752261740725</v>
      </c>
      <c r="S40" s="73">
        <f ca="1"/>
        <v>1.9824729198329738</v>
      </c>
      <c r="T40" s="73">
        <f ca="1"/>
        <v>0</v>
      </c>
      <c r="U40" s="73">
        <f ca="1"/>
        <v>0</v>
      </c>
      <c r="V40" s="73">
        <f ca="1"/>
        <v>0</v>
      </c>
      <c r="W40" s="73">
        <f ca="1"/>
        <v>15.615180545900934</v>
      </c>
      <c r="X40" s="60"/>
      <c r="Z40" s="204" t="str" cm="1">
        <f t="array" aca="1" ref="Z40" ca="1">IFERROR(_xlfn.XLOOKUP(AA40,Act_codes_core,Act_labels_core),"")</f>
        <v>Domestic aquatic breeds</v>
      </c>
      <c r="AA40" s="58" t="str">
        <f ca="1"/>
        <v>a_033</v>
      </c>
      <c r="AB40" s="133">
        <f ca="1"/>
        <v>9.4627439392575511E-3</v>
      </c>
      <c r="AC40" s="133">
        <f ca="1"/>
        <v>7.4245896224244712E-2</v>
      </c>
      <c r="AD40" s="133">
        <f ca="1"/>
        <v>0.18224700992540926</v>
      </c>
      <c r="AE40" s="133">
        <f ca="1"/>
        <v>8.0039169320246156E-2</v>
      </c>
      <c r="AF40" s="133">
        <f ca="1"/>
        <v>0.3133747898975891</v>
      </c>
      <c r="AG40" s="133">
        <f ca="1"/>
        <v>0.52478309177892601</v>
      </c>
      <c r="AH40" s="133">
        <f ca="1"/>
        <v>1.3890433937842146</v>
      </c>
      <c r="AI40" s="133">
        <f ca="1"/>
        <v>0</v>
      </c>
      <c r="AJ40" s="133">
        <f ca="1"/>
        <v>0</v>
      </c>
      <c r="AK40" s="133">
        <f ca="1"/>
        <v>0</v>
      </c>
      <c r="AL40" s="133">
        <f ca="1"/>
        <v>7.1987041255291606</v>
      </c>
      <c r="AM40" s="63"/>
      <c r="AN40" s="204" t="str" cm="1">
        <f t="array" aca="1" ref="AN40" ca="1">IFERROR(_xlfn.XLOOKUP(AO40,Act_codes_core,Act_labels_core),"")</f>
        <v>Domestic aquatic breeds</v>
      </c>
      <c r="AO40" s="58" t="str">
        <f ca="1"/>
        <v>a_033</v>
      </c>
      <c r="AP40" s="316">
        <f ca="1"/>
        <v>38.478537490070181</v>
      </c>
      <c r="AQ40" s="133">
        <f ca="1"/>
        <v>61.52146250992979</v>
      </c>
      <c r="AR40" s="133">
        <f ca="1"/>
        <v>0.3</v>
      </c>
      <c r="AU40" s="204" t="str" cm="1">
        <f t="array" aca="1" ref="AU40" ca="1">IFERROR(_xlfn.XLOOKUP(AV40,Act_codes_core,Act_labels_core),"")</f>
        <v>Domestic aquatic breeds</v>
      </c>
      <c r="AV40" s="58" t="str">
        <f ca="1"/>
        <v>a_033</v>
      </c>
      <c r="AW40" s="316">
        <f ca="1"/>
        <v>9.8838997362085609E-3</v>
      </c>
      <c r="AX40" s="133">
        <f ca="1"/>
        <v>9.3074752419667114E-3</v>
      </c>
      <c r="AY40" s="133">
        <f ca="1"/>
        <v>1.2638140744168901E-2</v>
      </c>
      <c r="AZ40" s="133">
        <f ca="1"/>
        <v>9.5775826749015611E-3</v>
      </c>
      <c r="BA40" s="133">
        <f ca="1"/>
        <v>8.3511360701865253E-3</v>
      </c>
      <c r="BB40" s="133">
        <f ca="1"/>
        <v>7.3070282829198656E-3</v>
      </c>
      <c r="BC40" s="133">
        <f ca="1"/>
        <v>1</v>
      </c>
      <c r="BD40" s="133">
        <f ca="1"/>
        <v>0</v>
      </c>
      <c r="BE40" s="133">
        <f ca="1"/>
        <v>0</v>
      </c>
      <c r="BF40" s="133">
        <f ca="1"/>
        <v>0</v>
      </c>
      <c r="BG40" s="133">
        <f ca="1"/>
        <v>1</v>
      </c>
      <c r="BH40" s="64"/>
      <c r="BI40" s="204" t="str" cm="1">
        <f t="array" aca="1" ref="BI40" ca="1">IFERROR(_xlfn.XLOOKUP(BJ40,Act_codes_core,Act_labels_core),"")</f>
        <v>Domestic aquatic breeds</v>
      </c>
      <c r="BJ40" s="58" t="str">
        <f ca="1"/>
        <v>a_033</v>
      </c>
      <c r="BK40" s="133">
        <f ca="1"/>
        <v>1.3469099673318405</v>
      </c>
      <c r="BL40" s="133">
        <f ca="1"/>
        <v>0.44460516108832526</v>
      </c>
      <c r="BM40" s="133">
        <f ca="1"/>
        <v>1.5399696001839238</v>
      </c>
      <c r="BN40" s="133">
        <f ca="1"/>
        <v>0.30225708646977867</v>
      </c>
      <c r="BO40" s="133">
        <f ca="1"/>
        <v>4.5225384152847131E-2</v>
      </c>
      <c r="BP40" s="133">
        <f ca="1"/>
        <v>0.11695016050554143</v>
      </c>
      <c r="BQ40" s="133">
        <f ca="1"/>
        <v>131.8274253494408</v>
      </c>
      <c r="BR40" s="133">
        <f ca="1"/>
        <v>0</v>
      </c>
      <c r="BS40" s="133">
        <f ca="1"/>
        <v>0</v>
      </c>
      <c r="BT40" s="133">
        <f ca="1"/>
        <v>0</v>
      </c>
      <c r="BU40" s="133">
        <f ca="1"/>
        <v>16.736553258436292</v>
      </c>
    </row>
    <row r="41" spans="1:73" outlineLevel="1" x14ac:dyDescent="0.2">
      <c r="A41" s="204" t="str" cm="1">
        <f t="array" aca="1" ref="A41" ca="1">IFERROR(_xlfn.XLOOKUP(B41,Com_codes_core,Com_labels_core),"")</f>
        <v>Hard coal and lignite</v>
      </c>
      <c r="B41" s="58" t="str">
        <f ca="1"/>
        <v>c_034</v>
      </c>
      <c r="C41" s="56">
        <f ca="1"/>
        <v>0.46094557669805936</v>
      </c>
      <c r="D41" s="56">
        <f ca="1"/>
        <v>0.48701990488340702</v>
      </c>
      <c r="E41" s="56">
        <f ca="1"/>
        <v>0.1070368062306261</v>
      </c>
      <c r="F41" s="56">
        <f ca="1"/>
        <v>6.0055944451049316E-2</v>
      </c>
      <c r="G41" s="56">
        <f ca="1"/>
        <v>3.6044404989251753</v>
      </c>
      <c r="H41" s="56">
        <f ca="1"/>
        <v>1.2986500520474287</v>
      </c>
      <c r="I41" s="56">
        <f ca="1"/>
        <v>43.671299968265259</v>
      </c>
      <c r="J41" s="57"/>
      <c r="K41" s="204" t="str" cm="1">
        <f t="array" aca="1" ref="K41" ca="1">IFERROR(_xlfn.XLOOKUP(L41,Act_codes_core,Act_labels_core),"")</f>
        <v>Hard coal and lignite</v>
      </c>
      <c r="L41" s="58" t="str">
        <f ca="1"/>
        <v>a_034</v>
      </c>
      <c r="M41" s="168">
        <f ca="1"/>
        <v>25.457719997300192</v>
      </c>
      <c r="N41" s="168">
        <f ca="1"/>
        <v>7.2571070193960097</v>
      </c>
      <c r="O41" s="168">
        <f ca="1"/>
        <v>0</v>
      </c>
      <c r="P41" s="168">
        <f ca="1"/>
        <v>5.217358141809</v>
      </c>
      <c r="Q41" s="168">
        <f ca="1"/>
        <v>1.3256819371185324</v>
      </c>
      <c r="R41" s="73">
        <f ca="1"/>
        <v>0</v>
      </c>
      <c r="S41" s="73">
        <f ca="1"/>
        <v>0</v>
      </c>
      <c r="T41" s="73">
        <f ca="1"/>
        <v>60.742132904376263</v>
      </c>
      <c r="U41" s="73">
        <f ca="1"/>
        <v>0</v>
      </c>
      <c r="V41" s="73">
        <f ca="1"/>
        <v>0</v>
      </c>
      <c r="W41" s="73">
        <f ca="1"/>
        <v>0</v>
      </c>
      <c r="X41" s="60"/>
      <c r="Z41" s="204" t="str" cm="1">
        <f t="array" aca="1" ref="Z41" ca="1">IFERROR(_xlfn.XLOOKUP(AA41,Act_codes_core,Act_labels_core),"")</f>
        <v>Hard coal and lignite</v>
      </c>
      <c r="AA41" s="58" t="str">
        <f ca="1"/>
        <v>a_034</v>
      </c>
      <c r="AB41" s="133">
        <f ca="1"/>
        <v>0.50935564186356153</v>
      </c>
      <c r="AC41" s="133">
        <f ca="1"/>
        <v>0.39934925938902771</v>
      </c>
      <c r="AD41" s="133">
        <f ca="1"/>
        <v>0</v>
      </c>
      <c r="AE41" s="133">
        <f ca="1"/>
        <v>0.20447870974806351</v>
      </c>
      <c r="AF41" s="133">
        <f ca="1"/>
        <v>3.4907149892650403E-2</v>
      </c>
      <c r="AG41" s="133">
        <f ca="1"/>
        <v>0</v>
      </c>
      <c r="AH41" s="133">
        <f ca="1"/>
        <v>0</v>
      </c>
      <c r="AI41" s="133">
        <f ca="1"/>
        <v>0.84648957156033411</v>
      </c>
      <c r="AJ41" s="133">
        <f ca="1"/>
        <v>0</v>
      </c>
      <c r="AK41" s="133">
        <f ca="1"/>
        <v>0</v>
      </c>
      <c r="AL41" s="133">
        <f ca="1"/>
        <v>0</v>
      </c>
      <c r="AM41" s="63"/>
      <c r="AN41" s="204" t="str" cm="1">
        <f t="array" aca="1" ref="AN41" ca="1">IFERROR(_xlfn.XLOOKUP(AO41,Act_codes_core,Act_labels_core),"")</f>
        <v>Hard coal and lignite</v>
      </c>
      <c r="AO41" s="58" t="str">
        <f ca="1"/>
        <v>a_034</v>
      </c>
      <c r="AP41" s="316">
        <f ca="1"/>
        <v>31.768468899756794</v>
      </c>
      <c r="AQ41" s="133">
        <f ca="1"/>
        <v>68.231531100243217</v>
      </c>
      <c r="AR41" s="133">
        <f ca="1"/>
        <v>0.4</v>
      </c>
      <c r="AU41" s="204" t="str" cm="1">
        <f t="array" aca="1" ref="AU41" ca="1">IFERROR(_xlfn.XLOOKUP(AV41,Act_codes_core,Act_labels_core),"")</f>
        <v>Hard coal and lignite</v>
      </c>
      <c r="AV41" s="58" t="str">
        <f ca="1"/>
        <v>a_034</v>
      </c>
      <c r="AW41" s="316">
        <f ca="1"/>
        <v>0.21333634617012323</v>
      </c>
      <c r="AX41" s="133">
        <f ca="1"/>
        <v>0.30652249165757572</v>
      </c>
      <c r="AY41" s="133">
        <f ca="1"/>
        <v>0</v>
      </c>
      <c r="AZ41" s="133">
        <f ca="1"/>
        <v>0.20982965904686601</v>
      </c>
      <c r="BA41" s="133">
        <f ca="1"/>
        <v>9.1254219191657757E-2</v>
      </c>
      <c r="BB41" s="133">
        <f ca="1"/>
        <v>0</v>
      </c>
      <c r="BC41" s="133">
        <f ca="1"/>
        <v>0</v>
      </c>
      <c r="BD41" s="133">
        <f ca="1"/>
        <v>1</v>
      </c>
      <c r="BE41" s="133">
        <f ca="1"/>
        <v>0</v>
      </c>
      <c r="BF41" s="133">
        <f ca="1"/>
        <v>0</v>
      </c>
      <c r="BG41" s="133">
        <f ca="1"/>
        <v>0</v>
      </c>
      <c r="BH41" s="64"/>
      <c r="BI41" s="204" t="str" cm="1">
        <f t="array" aca="1" ref="BI41" ca="1">IFERROR(_xlfn.XLOOKUP(BJ41,Act_codes_core,Act_labels_core),"")</f>
        <v>Hard coal and lignite</v>
      </c>
      <c r="BJ41" s="58" t="str">
        <f ca="1"/>
        <v>a_034</v>
      </c>
      <c r="BK41" s="133">
        <f ca="1"/>
        <v>2.7174414434686076</v>
      </c>
      <c r="BL41" s="133">
        <f ca="1"/>
        <v>13.696628203888697</v>
      </c>
      <c r="BM41" s="133">
        <f ca="1"/>
        <v>0</v>
      </c>
      <c r="BN41" s="133">
        <f ca="1"/>
        <v>13.041605914125885</v>
      </c>
      <c r="BO41" s="133">
        <f ca="1"/>
        <v>22.321761416322129</v>
      </c>
      <c r="BP41" s="133">
        <f ca="1"/>
        <v>0</v>
      </c>
      <c r="BQ41" s="133">
        <f ca="1"/>
        <v>0</v>
      </c>
      <c r="BR41" s="133">
        <f ca="1"/>
        <v>5.3385683779902529</v>
      </c>
      <c r="BS41" s="133">
        <f ca="1"/>
        <v>0</v>
      </c>
      <c r="BT41" s="133">
        <f ca="1"/>
        <v>0</v>
      </c>
      <c r="BU41" s="133">
        <f ca="1"/>
        <v>0</v>
      </c>
    </row>
    <row r="42" spans="1:73" outlineLevel="1" x14ac:dyDescent="0.2">
      <c r="A42" s="204" t="str" cm="1">
        <f t="array" aca="1" ref="A42" ca="1">IFERROR(_xlfn.XLOOKUP(B42,Com_codes_core,Com_labels_core),"")</f>
        <v>Crude oil extraction</v>
      </c>
      <c r="B42" s="58" t="str">
        <f ca="1"/>
        <v>c_035</v>
      </c>
      <c r="C42" s="56">
        <f ca="1"/>
        <v>0.8959518402030906</v>
      </c>
      <c r="D42" s="56">
        <f ca="1"/>
        <v>0.4248288450473825</v>
      </c>
      <c r="E42" s="56">
        <f ca="1"/>
        <v>2.015306864313289E-2</v>
      </c>
      <c r="F42" s="56">
        <f ca="1"/>
        <v>0.79530939027169156</v>
      </c>
      <c r="G42" s="56">
        <f ca="1"/>
        <v>55.249538019475182</v>
      </c>
      <c r="H42" s="56">
        <f ca="1"/>
        <v>1.4080431085606755</v>
      </c>
      <c r="I42" s="56">
        <f ca="1"/>
        <v>66.748448228984884</v>
      </c>
      <c r="J42" s="57"/>
      <c r="K42" s="204" t="str" cm="1">
        <f t="array" aca="1" ref="K42" ca="1">IFERROR(_xlfn.XLOOKUP(L42,Act_codes_core,Act_labels_core),"")</f>
        <v>Crude oil extraction</v>
      </c>
      <c r="L42" s="58" t="str">
        <f ca="1"/>
        <v>a_035</v>
      </c>
      <c r="M42" s="168">
        <f ca="1"/>
        <v>16.883060559939477</v>
      </c>
      <c r="N42" s="168">
        <f ca="1"/>
        <v>7.8842949491517897</v>
      </c>
      <c r="O42" s="168">
        <f ca="1"/>
        <v>2.4244733435508605</v>
      </c>
      <c r="P42" s="168">
        <f ca="1"/>
        <v>7.4585279395156032</v>
      </c>
      <c r="Q42" s="168">
        <f ca="1"/>
        <v>18.586998735906683</v>
      </c>
      <c r="R42" s="73">
        <f ca="1"/>
        <v>3.7980257364112493</v>
      </c>
      <c r="S42" s="73">
        <f ca="1"/>
        <v>0</v>
      </c>
      <c r="T42" s="73">
        <f ca="1"/>
        <v>42.964618735524333</v>
      </c>
      <c r="U42" s="73">
        <f ca="1"/>
        <v>0</v>
      </c>
      <c r="V42" s="73">
        <f ca="1"/>
        <v>0</v>
      </c>
      <c r="W42" s="73">
        <f ca="1"/>
        <v>0</v>
      </c>
      <c r="X42" s="60"/>
      <c r="Z42" s="204" t="str" cm="1">
        <f t="array" aca="1" ref="Z42" ca="1">IFERROR(_xlfn.XLOOKUP(AA42,Act_codes_core,Act_labels_core),"")</f>
        <v>Crude oil extraction</v>
      </c>
      <c r="AA42" s="58" t="str">
        <f ca="1"/>
        <v>a_035</v>
      </c>
      <c r="AB42" s="133">
        <f ca="1"/>
        <v>0.66236602833191005</v>
      </c>
      <c r="AC42" s="133">
        <f ca="1"/>
        <v>0.85074121825946158</v>
      </c>
      <c r="AD42" s="133">
        <f ca="1"/>
        <v>1.6380469043358052</v>
      </c>
      <c r="AE42" s="133">
        <f ca="1"/>
        <v>0.57318632929967728</v>
      </c>
      <c r="AF42" s="133">
        <f ca="1"/>
        <v>0.95968692450587545</v>
      </c>
      <c r="AG42" s="133">
        <f ca="1"/>
        <v>0.97054867033727565</v>
      </c>
      <c r="AH42" s="133">
        <f ca="1"/>
        <v>0</v>
      </c>
      <c r="AI42" s="133">
        <f ca="1"/>
        <v>1.174053244341335</v>
      </c>
      <c r="AJ42" s="133">
        <f ca="1"/>
        <v>0</v>
      </c>
      <c r="AK42" s="133">
        <f ca="1"/>
        <v>0</v>
      </c>
      <c r="AL42" s="133">
        <f ca="1"/>
        <v>0</v>
      </c>
      <c r="AM42" s="63"/>
      <c r="AN42" s="204" t="str" cm="1">
        <f t="array" aca="1" ref="AN42" ca="1">IFERROR(_xlfn.XLOOKUP(AO42,Act_codes_core,Act_labels_core),"")</f>
        <v>Crude oil extraction</v>
      </c>
      <c r="AO42" s="58" t="str">
        <f ca="1"/>
        <v>a_035</v>
      </c>
      <c r="AP42" s="316">
        <f ca="1"/>
        <v>69.768366200358614</v>
      </c>
      <c r="AQ42" s="133">
        <f ca="1"/>
        <v>30.231633799641379</v>
      </c>
      <c r="AR42" s="133">
        <f ca="1"/>
        <v>0.4</v>
      </c>
      <c r="AU42" s="204" t="str" cm="1">
        <f t="array" aca="1" ref="AU42" ca="1">IFERROR(_xlfn.XLOOKUP(AV42,Act_codes_core,Act_labels_core),"")</f>
        <v>Crude oil extraction</v>
      </c>
      <c r="AV42" s="58" t="str">
        <f ca="1"/>
        <v>a_035</v>
      </c>
      <c r="AW42" s="316">
        <f ca="1"/>
        <v>1.2818486873017223</v>
      </c>
      <c r="AX42" s="133">
        <f ca="1"/>
        <v>4.9672212396872126</v>
      </c>
      <c r="AY42" s="133">
        <f ca="1"/>
        <v>12.589457498575328</v>
      </c>
      <c r="AZ42" s="133">
        <f ca="1"/>
        <v>3.0358905748267881</v>
      </c>
      <c r="BA42" s="133">
        <f ca="1"/>
        <v>69.938491029375427</v>
      </c>
      <c r="BB42" s="133">
        <f ca="1"/>
        <v>79.76039383124224</v>
      </c>
      <c r="BC42" s="133">
        <f ca="1"/>
        <v>0</v>
      </c>
      <c r="BD42" s="133">
        <f ca="1"/>
        <v>1</v>
      </c>
      <c r="BE42" s="133">
        <f ca="1"/>
        <v>0</v>
      </c>
      <c r="BF42" s="133">
        <f ca="1"/>
        <v>0</v>
      </c>
      <c r="BG42" s="133">
        <f ca="1"/>
        <v>0</v>
      </c>
      <c r="BH42" s="64"/>
      <c r="BI42" s="204" t="str" cm="1">
        <f t="array" aca="1" ref="BI42" ca="1">IFERROR(_xlfn.XLOOKUP(BJ42,Act_codes_core,Act_labels_core),"")</f>
        <v>Crude oil extraction</v>
      </c>
      <c r="BJ42" s="58" t="str">
        <f ca="1"/>
        <v>a_035</v>
      </c>
      <c r="BK42" s="133">
        <f ca="1"/>
        <v>11.050366478557018</v>
      </c>
      <c r="BL42" s="133">
        <f ca="1"/>
        <v>91.694172980429585</v>
      </c>
      <c r="BM42" s="133">
        <f ca="1"/>
        <v>755.75442585742428</v>
      </c>
      <c r="BN42" s="133">
        <f ca="1"/>
        <v>59.241233084441618</v>
      </c>
      <c r="BO42" s="133">
        <f ca="1"/>
        <v>547.64368635061908</v>
      </c>
      <c r="BP42" s="133">
        <f ca="1"/>
        <v>3056.472432680986</v>
      </c>
      <c r="BQ42" s="133">
        <f ca="1"/>
        <v>0</v>
      </c>
      <c r="BR42" s="133">
        <f ca="1"/>
        <v>3.3875064783274231</v>
      </c>
      <c r="BS42" s="133">
        <f ca="1"/>
        <v>0</v>
      </c>
      <c r="BT42" s="133">
        <f ca="1"/>
        <v>0</v>
      </c>
      <c r="BU42" s="133">
        <f ca="1"/>
        <v>0</v>
      </c>
    </row>
    <row r="43" spans="1:73" outlineLevel="1" x14ac:dyDescent="0.2">
      <c r="A43" s="204" t="str" cm="1">
        <f t="array" aca="1" ref="A43" ca="1">IFERROR(_xlfn.XLOOKUP(B43,Com_codes_core,Com_labels_core),"")</f>
        <v>Gaseous or liquefied natural gas</v>
      </c>
      <c r="B43" s="58" t="str">
        <f ca="1"/>
        <v>c_036</v>
      </c>
      <c r="C43" s="56">
        <f ca="1"/>
        <v>1.3313802078031411</v>
      </c>
      <c r="D43" s="56">
        <f ca="1"/>
        <v>0.60619011544416679</v>
      </c>
      <c r="E43" s="56">
        <f ca="1"/>
        <v>9.0416696721399171E-4</v>
      </c>
      <c r="F43" s="56">
        <f ca="1"/>
        <v>0</v>
      </c>
      <c r="G43" s="56">
        <f ca="1"/>
        <v>0</v>
      </c>
      <c r="H43" s="56">
        <f ca="1"/>
        <v>4.1434016507799153E-5</v>
      </c>
      <c r="I43" s="56">
        <f ca="1"/>
        <v>1.9779314705990112E-3</v>
      </c>
      <c r="J43" s="57"/>
      <c r="K43" s="204" t="str" cm="1">
        <f t="array" aca="1" ref="K43" ca="1">IFERROR(_xlfn.XLOOKUP(L43,Act_codes_core,Act_labels_core),"")</f>
        <v>Gaseous or liquefied natural gas</v>
      </c>
      <c r="L43" s="58" t="str">
        <f ca="1"/>
        <v>a_036</v>
      </c>
      <c r="M43" s="168">
        <f ca="1"/>
        <v>30.294286986372438</v>
      </c>
      <c r="N43" s="168">
        <f ca="1"/>
        <v>0</v>
      </c>
      <c r="O43" s="168">
        <f ca="1"/>
        <v>0</v>
      </c>
      <c r="P43" s="168">
        <f ca="1"/>
        <v>0</v>
      </c>
      <c r="Q43" s="168">
        <f ca="1"/>
        <v>0</v>
      </c>
      <c r="R43" s="73">
        <f ca="1"/>
        <v>0</v>
      </c>
      <c r="S43" s="73">
        <f ca="1"/>
        <v>0</v>
      </c>
      <c r="T43" s="73">
        <f ca="1"/>
        <v>69.705713013627559</v>
      </c>
      <c r="U43" s="73">
        <f ca="1"/>
        <v>0</v>
      </c>
      <c r="V43" s="73">
        <f ca="1"/>
        <v>0</v>
      </c>
      <c r="W43" s="73">
        <f ca="1"/>
        <v>0</v>
      </c>
      <c r="X43" s="60"/>
      <c r="Z43" s="204" t="str" cm="1">
        <f t="array" aca="1" ref="Z43" ca="1">IFERROR(_xlfn.XLOOKUP(AA43,Act_codes_core,Act_labels_core),"")</f>
        <v>Gaseous or liquefied natural gas</v>
      </c>
      <c r="AA43" s="58" t="str">
        <f ca="1"/>
        <v>a_036</v>
      </c>
      <c r="AB43" s="133">
        <f ca="1"/>
        <v>1.7441338139055793</v>
      </c>
      <c r="AC43" s="133">
        <f ca="1"/>
        <v>0</v>
      </c>
      <c r="AD43" s="133">
        <f ca="1"/>
        <v>0</v>
      </c>
      <c r="AE43" s="133">
        <f ca="1"/>
        <v>0</v>
      </c>
      <c r="AF43" s="133">
        <f ca="1"/>
        <v>0</v>
      </c>
      <c r="AG43" s="133">
        <f ca="1"/>
        <v>0</v>
      </c>
      <c r="AH43" s="133">
        <f ca="1"/>
        <v>0</v>
      </c>
      <c r="AI43" s="133">
        <f ca="1"/>
        <v>2.7952290393238077</v>
      </c>
      <c r="AJ43" s="133">
        <f ca="1"/>
        <v>0</v>
      </c>
      <c r="AK43" s="133">
        <f ca="1"/>
        <v>0</v>
      </c>
      <c r="AL43" s="133">
        <f ca="1"/>
        <v>0</v>
      </c>
      <c r="AM43" s="63"/>
      <c r="AN43" s="204" t="str" cm="1">
        <f t="array" aca="1" ref="AN43" ca="1">IFERROR(_xlfn.XLOOKUP(AO43,Act_codes_core,Act_labels_core),"")</f>
        <v>Gaseous or liquefied natural gas</v>
      </c>
      <c r="AO43" s="58" t="str">
        <f ca="1"/>
        <v>a_036</v>
      </c>
      <c r="AP43" s="316">
        <f ca="1"/>
        <v>71.849376413687196</v>
      </c>
      <c r="AQ43" s="133">
        <f ca="1"/>
        <v>28.150623586312818</v>
      </c>
      <c r="AR43" s="133">
        <f ca="1"/>
        <v>0.4</v>
      </c>
      <c r="AU43" s="204" t="str" cm="1">
        <f t="array" aca="1" ref="AU43" ca="1">IFERROR(_xlfn.XLOOKUP(AV43,Act_codes_core,Act_labels_core),"")</f>
        <v>Gaseous or liquefied natural gas</v>
      </c>
      <c r="AV43" s="58" t="str">
        <f ca="1"/>
        <v>a_036</v>
      </c>
      <c r="AW43" s="316">
        <f ca="1"/>
        <v>59.268363709453709</v>
      </c>
      <c r="AX43" s="133">
        <f ca="1"/>
        <v>0</v>
      </c>
      <c r="AY43" s="133">
        <f ca="1"/>
        <v>0</v>
      </c>
      <c r="AZ43" s="133">
        <f ca="1"/>
        <v>0</v>
      </c>
      <c r="BA43" s="133">
        <f ca="1"/>
        <v>0</v>
      </c>
      <c r="BB43" s="133">
        <f ca="1"/>
        <v>0</v>
      </c>
      <c r="BC43" s="133">
        <f ca="1"/>
        <v>0</v>
      </c>
      <c r="BD43" s="133">
        <f ca="1"/>
        <v>1</v>
      </c>
      <c r="BE43" s="133">
        <f ca="1"/>
        <v>0</v>
      </c>
      <c r="BF43" s="133">
        <f ca="1"/>
        <v>0</v>
      </c>
      <c r="BG43" s="133">
        <f ca="1"/>
        <v>0</v>
      </c>
      <c r="BH43" s="64"/>
      <c r="BI43" s="204" t="str" cm="1">
        <f t="array" aca="1" ref="BI43" ca="1">IFERROR(_xlfn.XLOOKUP(BJ43,Act_codes_core,Act_labels_core),"")</f>
        <v>Gaseous or liquefied natural gas</v>
      </c>
      <c r="BJ43" s="58" t="str">
        <f ca="1"/>
        <v>a_036</v>
      </c>
      <c r="BK43" s="133">
        <f ca="1"/>
        <v>273.37293200467212</v>
      </c>
      <c r="BL43" s="133">
        <f ca="1"/>
        <v>0</v>
      </c>
      <c r="BM43" s="133">
        <f ca="1"/>
        <v>0</v>
      </c>
      <c r="BN43" s="133">
        <f ca="1"/>
        <v>0</v>
      </c>
      <c r="BO43" s="133">
        <f ca="1"/>
        <v>0</v>
      </c>
      <c r="BP43" s="133">
        <f ca="1"/>
        <v>0</v>
      </c>
      <c r="BQ43" s="133">
        <f ca="1"/>
        <v>0</v>
      </c>
      <c r="BR43" s="133">
        <f ca="1"/>
        <v>2.0045871163175701</v>
      </c>
      <c r="BS43" s="133">
        <f ca="1"/>
        <v>0</v>
      </c>
      <c r="BT43" s="133">
        <f ca="1"/>
        <v>0</v>
      </c>
      <c r="BU43" s="133">
        <f ca="1"/>
        <v>0</v>
      </c>
    </row>
    <row r="44" spans="1:73" outlineLevel="1" x14ac:dyDescent="0.2">
      <c r="A44" s="204" t="str" cm="1">
        <f t="array" aca="1" ref="A44" ca="1">IFERROR(_xlfn.XLOOKUP(B44,Com_codes_core,Com_labels_core),"")</f>
        <v>Metal ores and metal concentrates</v>
      </c>
      <c r="B44" s="58" t="str">
        <f ca="1"/>
        <v>c_037</v>
      </c>
      <c r="C44" s="56">
        <f ca="1"/>
        <v>9.7747309688485925E-2</v>
      </c>
      <c r="D44" s="56">
        <f ca="1"/>
        <v>5.7509021804562986E-2</v>
      </c>
      <c r="E44" s="56">
        <f ca="1"/>
        <v>3.5176609801879949E-2</v>
      </c>
      <c r="F44" s="56">
        <f ca="1"/>
        <v>2.8732143887192731E-2</v>
      </c>
      <c r="G44" s="56">
        <f ca="1"/>
        <v>14.546871599481738</v>
      </c>
      <c r="H44" s="56">
        <f ca="1"/>
        <v>0.4685883665423915</v>
      </c>
      <c r="I44" s="56">
        <f ca="1"/>
        <v>70.927075324007319</v>
      </c>
      <c r="J44" s="57"/>
      <c r="K44" s="204" t="str" cm="1">
        <f t="array" aca="1" ref="K44" ca="1">IFERROR(_xlfn.XLOOKUP(L44,Act_codes_core,Act_labels_core),"")</f>
        <v>Metal ores and metal concentrates</v>
      </c>
      <c r="L44" s="58" t="str">
        <f ca="1"/>
        <v>a_037</v>
      </c>
      <c r="M44" s="168">
        <f ca="1"/>
        <v>25.244346409257645</v>
      </c>
      <c r="N44" s="168">
        <f ca="1"/>
        <v>0</v>
      </c>
      <c r="O44" s="168">
        <f ca="1"/>
        <v>0</v>
      </c>
      <c r="P44" s="168">
        <f ca="1"/>
        <v>17.510881710970427</v>
      </c>
      <c r="Q44" s="168">
        <f ca="1"/>
        <v>7.5215653542438687</v>
      </c>
      <c r="R44" s="73">
        <f ca="1"/>
        <v>0</v>
      </c>
      <c r="S44" s="73">
        <f ca="1"/>
        <v>0</v>
      </c>
      <c r="T44" s="73">
        <f ca="1"/>
        <v>49.723206525528056</v>
      </c>
      <c r="U44" s="73">
        <f ca="1"/>
        <v>0</v>
      </c>
      <c r="V44" s="73">
        <f ca="1"/>
        <v>0</v>
      </c>
      <c r="W44" s="73">
        <f ca="1"/>
        <v>0</v>
      </c>
      <c r="X44" s="60"/>
      <c r="Z44" s="204" t="str" cm="1">
        <f t="array" aca="1" ref="Z44" ca="1">IFERROR(_xlfn.XLOOKUP(AA44,Act_codes_core,Act_labels_core),"")</f>
        <v>Metal ores and metal concentrates</v>
      </c>
      <c r="AA44" s="58" t="str">
        <f ca="1"/>
        <v>a_037</v>
      </c>
      <c r="AB44" s="133">
        <f ca="1"/>
        <v>0.10756124632438496</v>
      </c>
      <c r="AC44" s="133">
        <f ca="1"/>
        <v>0</v>
      </c>
      <c r="AD44" s="133">
        <f ca="1"/>
        <v>0</v>
      </c>
      <c r="AE44" s="133">
        <f ca="1"/>
        <v>0.14614889634865663</v>
      </c>
      <c r="AF44" s="133">
        <f ca="1"/>
        <v>4.217677459437201E-2</v>
      </c>
      <c r="AG44" s="133">
        <f ca="1"/>
        <v>0</v>
      </c>
      <c r="AH44" s="133">
        <f ca="1"/>
        <v>0</v>
      </c>
      <c r="AI44" s="133">
        <f ca="1"/>
        <v>0.14756412301925428</v>
      </c>
      <c r="AJ44" s="133">
        <f ca="1"/>
        <v>0</v>
      </c>
      <c r="AK44" s="133">
        <f ca="1"/>
        <v>0</v>
      </c>
      <c r="AL44" s="133">
        <f ca="1"/>
        <v>0</v>
      </c>
      <c r="AM44" s="63"/>
      <c r="AN44" s="204" t="str" cm="1">
        <f t="array" aca="1" ref="AN44" ca="1">IFERROR(_xlfn.XLOOKUP(AO44,Act_codes_core,Act_labels_core),"")</f>
        <v>Metal ores and metal concentrates</v>
      </c>
      <c r="AO44" s="58" t="str">
        <f ca="1"/>
        <v>a_037</v>
      </c>
      <c r="AP44" s="316">
        <f ca="1"/>
        <v>55.9270360469229</v>
      </c>
      <c r="AQ44" s="133">
        <f ca="1"/>
        <v>44.072963953077114</v>
      </c>
      <c r="AR44" s="133">
        <f ca="1"/>
        <v>0.4</v>
      </c>
      <c r="AU44" s="204" t="str" cm="1">
        <f t="array" aca="1" ref="AU44" ca="1">IFERROR(_xlfn.XLOOKUP(AV44,Act_codes_core,Act_labels_core),"")</f>
        <v>Metal ores and metal concentrates</v>
      </c>
      <c r="AV44" s="58" t="str">
        <f ca="1"/>
        <v>a_037</v>
      </c>
      <c r="AW44" s="316">
        <f ca="1"/>
        <v>0.36111278997590235</v>
      </c>
      <c r="AX44" s="133">
        <f ca="1"/>
        <v>0</v>
      </c>
      <c r="AY44" s="133">
        <f ca="1"/>
        <v>0</v>
      </c>
      <c r="AZ44" s="133">
        <f ca="1"/>
        <v>0.17753316451187059</v>
      </c>
      <c r="BA44" s="133">
        <f ca="1"/>
        <v>6.5897055548516228E-2</v>
      </c>
      <c r="BB44" s="133">
        <f ca="1"/>
        <v>0</v>
      </c>
      <c r="BC44" s="133">
        <f ca="1"/>
        <v>0</v>
      </c>
      <c r="BD44" s="133">
        <f ca="1"/>
        <v>1</v>
      </c>
      <c r="BE44" s="133">
        <f ca="1"/>
        <v>0</v>
      </c>
      <c r="BF44" s="133">
        <f ca="1"/>
        <v>0</v>
      </c>
      <c r="BG44" s="133">
        <f ca="1"/>
        <v>0</v>
      </c>
      <c r="BH44" s="64"/>
      <c r="BI44" s="204" t="str" cm="1">
        <f t="array" aca="1" ref="BI44" ca="1">IFERROR(_xlfn.XLOOKUP(BJ44,Act_codes_core,Act_labels_core),"")</f>
        <v>Metal ores and metal concentrates</v>
      </c>
      <c r="BJ44" s="58" t="str">
        <f ca="1"/>
        <v>a_037</v>
      </c>
      <c r="BK44" s="133">
        <f ca="1"/>
        <v>2.5827411454775011</v>
      </c>
      <c r="BL44" s="133">
        <f ca="1"/>
        <v>0</v>
      </c>
      <c r="BM44" s="133">
        <f ca="1"/>
        <v>0</v>
      </c>
      <c r="BN44" s="133">
        <f ca="1"/>
        <v>1.8305163900072123</v>
      </c>
      <c r="BO44" s="133">
        <f ca="1"/>
        <v>1.5818304009630353</v>
      </c>
      <c r="BP44" s="133">
        <f ca="1"/>
        <v>0</v>
      </c>
      <c r="BQ44" s="133">
        <f ca="1"/>
        <v>0</v>
      </c>
      <c r="BR44" s="133">
        <f ca="1"/>
        <v>3.6311401725939345</v>
      </c>
      <c r="BS44" s="133">
        <f ca="1"/>
        <v>0</v>
      </c>
      <c r="BT44" s="133">
        <f ca="1"/>
        <v>0</v>
      </c>
      <c r="BU44" s="133">
        <f ca="1"/>
        <v>0</v>
      </c>
    </row>
    <row r="45" spans="1:73" outlineLevel="1" x14ac:dyDescent="0.2">
      <c r="A45" s="204" t="str" cm="1">
        <f t="array" aca="1" ref="A45" ca="1">IFERROR(_xlfn.XLOOKUP(B45,Com_codes_core,Com_labels_core),"")</f>
        <v>Stone, sand, gravel, clay</v>
      </c>
      <c r="B45" s="58" t="str">
        <f ca="1"/>
        <v>c_038</v>
      </c>
      <c r="C45" s="56">
        <f ca="1"/>
        <v>0.30763638553728256</v>
      </c>
      <c r="D45" s="56">
        <f ca="1"/>
        <v>0.25207632787330819</v>
      </c>
      <c r="E45" s="56">
        <f ca="1"/>
        <v>0.13067168055347747</v>
      </c>
      <c r="F45" s="56">
        <f ca="1"/>
        <v>9.204006091578476E-2</v>
      </c>
      <c r="G45" s="56">
        <f ca="1"/>
        <v>10.198918543183446</v>
      </c>
      <c r="H45" s="56">
        <f ca="1"/>
        <v>6.9031404005987812E-2</v>
      </c>
      <c r="I45" s="56">
        <f ca="1"/>
        <v>7.9736145183873663</v>
      </c>
      <c r="J45" s="57"/>
      <c r="K45" s="204" t="str" cm="1">
        <f t="array" aca="1" ref="K45" ca="1">IFERROR(_xlfn.XLOOKUP(L45,Act_codes_core,Act_labels_core),"")</f>
        <v>Stone, sand, gravel, clay</v>
      </c>
      <c r="L45" s="58" t="str">
        <f ca="1"/>
        <v>a_038</v>
      </c>
      <c r="M45" s="168">
        <f ca="1"/>
        <v>1.6632565863726052</v>
      </c>
      <c r="N45" s="168">
        <f ca="1"/>
        <v>10.085228924828765</v>
      </c>
      <c r="O45" s="168">
        <f ca="1"/>
        <v>0.68203052704745259</v>
      </c>
      <c r="P45" s="168">
        <f ca="1"/>
        <v>3.1551463410156444</v>
      </c>
      <c r="Q45" s="168">
        <f ca="1"/>
        <v>15.639039257535542</v>
      </c>
      <c r="R45" s="73">
        <f ca="1"/>
        <v>1.6110020147125426</v>
      </c>
      <c r="S45" s="73">
        <f ca="1"/>
        <v>0</v>
      </c>
      <c r="T45" s="73">
        <f ca="1"/>
        <v>67.164296348487454</v>
      </c>
      <c r="U45" s="73">
        <f ca="1"/>
        <v>0</v>
      </c>
      <c r="V45" s="73">
        <f ca="1"/>
        <v>0</v>
      </c>
      <c r="W45" s="73">
        <f ca="1"/>
        <v>0</v>
      </c>
      <c r="X45" s="60"/>
      <c r="Z45" s="204" t="str" cm="1">
        <f t="array" aca="1" ref="Z45" ca="1">IFERROR(_xlfn.XLOOKUP(AA45,Act_codes_core,Act_labels_core),"")</f>
        <v>Stone, sand, gravel, clay</v>
      </c>
      <c r="AA45" s="58" t="str">
        <f ca="1"/>
        <v>a_038</v>
      </c>
      <c r="AB45" s="133">
        <f ca="1"/>
        <v>2.2041537945564543E-2</v>
      </c>
      <c r="AC45" s="133">
        <f ca="1"/>
        <v>0.36758361386208965</v>
      </c>
      <c r="AD45" s="133">
        <f ca="1"/>
        <v>0.15564977738996419</v>
      </c>
      <c r="AE45" s="133">
        <f ca="1"/>
        <v>8.1902655052403545E-2</v>
      </c>
      <c r="AF45" s="133">
        <f ca="1"/>
        <v>0.27275087248558727</v>
      </c>
      <c r="AG45" s="133">
        <f ca="1"/>
        <v>0.13905649212713528</v>
      </c>
      <c r="AH45" s="133">
        <f ca="1"/>
        <v>0</v>
      </c>
      <c r="AI45" s="133">
        <f ca="1"/>
        <v>0.61994201466026011</v>
      </c>
      <c r="AJ45" s="133">
        <f ca="1"/>
        <v>0</v>
      </c>
      <c r="AK45" s="133">
        <f ca="1"/>
        <v>0</v>
      </c>
      <c r="AL45" s="133">
        <f ca="1"/>
        <v>0</v>
      </c>
      <c r="AM45" s="63"/>
      <c r="AN45" s="204" t="str" cm="1">
        <f t="array" aca="1" ref="AN45" ca="1">IFERROR(_xlfn.XLOOKUP(AO45,Act_codes_core,Act_labels_core),"")</f>
        <v>Stone, sand, gravel, clay</v>
      </c>
      <c r="AO45" s="58" t="str">
        <f ca="1"/>
        <v>a_038</v>
      </c>
      <c r="AP45" s="316">
        <f ca="1"/>
        <v>40.129893699294321</v>
      </c>
      <c r="AQ45" s="133">
        <f ca="1"/>
        <v>59.870106300705693</v>
      </c>
      <c r="AR45" s="133">
        <f ca="1"/>
        <v>0.4</v>
      </c>
      <c r="AU45" s="204" t="str" cm="1">
        <f t="array" aca="1" ref="AU45" ca="1">IFERROR(_xlfn.XLOOKUP(AV45,Act_codes_core,Act_labels_core),"")</f>
        <v>Stone, sand, gravel, clay</v>
      </c>
      <c r="AV45" s="58" t="str">
        <f ca="1"/>
        <v>a_038</v>
      </c>
      <c r="AW45" s="316">
        <f ca="1"/>
        <v>5.7403719023997983E-2</v>
      </c>
      <c r="AX45" s="133">
        <f ca="1"/>
        <v>0.2225253005233454</v>
      </c>
      <c r="AY45" s="133">
        <f ca="1"/>
        <v>0.26803218834168852</v>
      </c>
      <c r="AZ45" s="133">
        <f ca="1"/>
        <v>5.0239285563803165E-2</v>
      </c>
      <c r="BA45" s="133">
        <f ca="1"/>
        <v>9.4988993689438819E-2</v>
      </c>
      <c r="BB45" s="133">
        <f ca="1"/>
        <v>5.4454310281197411E-2</v>
      </c>
      <c r="BC45" s="133">
        <f ca="1"/>
        <v>0</v>
      </c>
      <c r="BD45" s="133">
        <f ca="1"/>
        <v>1</v>
      </c>
      <c r="BE45" s="133">
        <f ca="1"/>
        <v>0</v>
      </c>
      <c r="BF45" s="133">
        <f ca="1"/>
        <v>0</v>
      </c>
      <c r="BG45" s="133">
        <f ca="1"/>
        <v>0</v>
      </c>
      <c r="BH45" s="64"/>
      <c r="BI45" s="204" t="str" cm="1">
        <f t="array" aca="1" ref="BI45" ca="1">IFERROR(_xlfn.XLOOKUP(BJ45,Act_codes_core,Act_labels_core),"")</f>
        <v>Stone, sand, gravel, clay</v>
      </c>
      <c r="BJ45" s="58" t="str">
        <f ca="1"/>
        <v>a_038</v>
      </c>
      <c r="BK45" s="133">
        <f ca="1"/>
        <v>8.6828296601384114</v>
      </c>
      <c r="BL45" s="133">
        <f ca="1"/>
        <v>5.5510372096544609</v>
      </c>
      <c r="BM45" s="133">
        <f ca="1"/>
        <v>98.869796769201557</v>
      </c>
      <c r="BN45" s="133">
        <f ca="1"/>
        <v>4.0059400940757257</v>
      </c>
      <c r="BO45" s="133">
        <f ca="1"/>
        <v>1.5280716554156999</v>
      </c>
      <c r="BP45" s="133">
        <f ca="1"/>
        <v>8.5038713440733016</v>
      </c>
      <c r="BQ45" s="133">
        <f ca="1"/>
        <v>0</v>
      </c>
      <c r="BR45" s="133">
        <f ca="1"/>
        <v>3.7457779931745265</v>
      </c>
      <c r="BS45" s="133">
        <f ca="1"/>
        <v>0</v>
      </c>
      <c r="BT45" s="133">
        <f ca="1"/>
        <v>0</v>
      </c>
      <c r="BU45" s="133">
        <f ca="1"/>
        <v>0</v>
      </c>
    </row>
    <row r="46" spans="1:73" outlineLevel="1" x14ac:dyDescent="0.2">
      <c r="A46" s="204" t="str" cm="1">
        <f t="array" aca="1" ref="A46" ca="1">IFERROR(_xlfn.XLOOKUP(B46,Com_codes_core,Com_labels_core),"")</f>
        <v>Mining products have not been classified yet</v>
      </c>
      <c r="B46" s="58" t="str">
        <f ca="1"/>
        <v>c_039</v>
      </c>
      <c r="C46" s="56">
        <f ca="1"/>
        <v>4.4459161244534869E-2</v>
      </c>
      <c r="D46" s="56">
        <f ca="1"/>
        <v>2.8695733279610811E-2</v>
      </c>
      <c r="E46" s="56">
        <f ca="1"/>
        <v>2.7257033081916144E-2</v>
      </c>
      <c r="F46" s="56">
        <f ca="1"/>
        <v>4.8246537003058337E-2</v>
      </c>
      <c r="G46" s="56">
        <f ca="1"/>
        <v>49.508309659487999</v>
      </c>
      <c r="H46" s="56">
        <f ca="1"/>
        <v>9.0603489777959123E-2</v>
      </c>
      <c r="I46" s="56">
        <f ca="1"/>
        <v>63.156263941106836</v>
      </c>
      <c r="J46" s="57"/>
      <c r="K46" s="204" t="str" cm="1">
        <f t="array" aca="1" ref="K46" ca="1">IFERROR(_xlfn.XLOOKUP(L46,Act_codes_core,Act_labels_core),"")</f>
        <v>Mining products have not been classified yet</v>
      </c>
      <c r="L46" s="58" t="str">
        <f ca="1"/>
        <v>a_039</v>
      </c>
      <c r="M46" s="168">
        <f ca="1"/>
        <v>24.115443564846554</v>
      </c>
      <c r="N46" s="168">
        <f ca="1"/>
        <v>18.904828032344671</v>
      </c>
      <c r="O46" s="168">
        <f ca="1"/>
        <v>1.6664010680114192</v>
      </c>
      <c r="P46" s="168">
        <f ca="1"/>
        <v>6.0235978720597618</v>
      </c>
      <c r="Q46" s="168">
        <f ca="1"/>
        <v>10.220998889625807</v>
      </c>
      <c r="R46" s="73">
        <f ca="1"/>
        <v>2.1010977347064501</v>
      </c>
      <c r="S46" s="73">
        <f ca="1"/>
        <v>0</v>
      </c>
      <c r="T46" s="73">
        <f ca="1"/>
        <v>36.967632838405329</v>
      </c>
      <c r="U46" s="73">
        <f ca="1"/>
        <v>0</v>
      </c>
      <c r="V46" s="73">
        <f ca="1"/>
        <v>0</v>
      </c>
      <c r="W46" s="73">
        <f ca="1"/>
        <v>0</v>
      </c>
      <c r="X46" s="60"/>
      <c r="Z46" s="204" t="str" cm="1">
        <f t="array" aca="1" ref="Z46" ca="1">IFERROR(_xlfn.XLOOKUP(AA46,Act_codes_core,Act_labels_core),"")</f>
        <v>Mining products have not been classified yet</v>
      </c>
      <c r="AA46" s="58" t="str">
        <f ca="1"/>
        <v>a_039</v>
      </c>
      <c r="AB46" s="133">
        <f ca="1"/>
        <v>4.6257633953048875E-2</v>
      </c>
      <c r="AC46" s="133">
        <f ca="1"/>
        <v>9.9735238850329297E-2</v>
      </c>
      <c r="AD46" s="133">
        <f ca="1"/>
        <v>5.5046504223868621E-2</v>
      </c>
      <c r="AE46" s="133">
        <f ca="1"/>
        <v>2.2632887405431876E-2</v>
      </c>
      <c r="AF46" s="133">
        <f ca="1"/>
        <v>2.5802093118450536E-2</v>
      </c>
      <c r="AG46" s="133">
        <f ca="1"/>
        <v>2.6251066915129965E-2</v>
      </c>
      <c r="AH46" s="133">
        <f ca="1"/>
        <v>0</v>
      </c>
      <c r="AI46" s="133">
        <f ca="1"/>
        <v>4.9390083651531844E-2</v>
      </c>
      <c r="AJ46" s="133">
        <f ca="1"/>
        <v>0</v>
      </c>
      <c r="AK46" s="133">
        <f ca="1"/>
        <v>0</v>
      </c>
      <c r="AL46" s="133">
        <f ca="1"/>
        <v>0</v>
      </c>
      <c r="AM46" s="63"/>
      <c r="AN46" s="204" t="str" cm="1">
        <f t="array" aca="1" ref="AN46" ca="1">IFERROR(_xlfn.XLOOKUP(AO46,Act_codes_core,Act_labels_core),"")</f>
        <v>Mining products have not been classified yet</v>
      </c>
      <c r="AO46" s="58" t="str">
        <f ca="1"/>
        <v>a_039</v>
      </c>
      <c r="AP46" s="316">
        <f ca="1"/>
        <v>50.73159118094064</v>
      </c>
      <c r="AQ46" s="133">
        <f ca="1"/>
        <v>49.268408819059346</v>
      </c>
      <c r="AR46" s="133">
        <f ca="1"/>
        <v>0.4</v>
      </c>
      <c r="AU46" s="204" t="str" cm="1">
        <f t="array" aca="1" ref="AU46" ca="1">IFERROR(_xlfn.XLOOKUP(AV46,Act_codes_core,Act_labels_core),"")</f>
        <v>Mining products have not been classified yet</v>
      </c>
      <c r="AV46" s="58" t="str">
        <f ca="1"/>
        <v>a_039</v>
      </c>
      <c r="AW46" s="316">
        <f ca="1"/>
        <v>0.38660671949434977</v>
      </c>
      <c r="AX46" s="133">
        <f ca="1"/>
        <v>0.21951129812543793</v>
      </c>
      <c r="AY46" s="133">
        <f ca="1"/>
        <v>0.10094677878499965</v>
      </c>
      <c r="AZ46" s="133">
        <f ca="1"/>
        <v>0.11612275482092337</v>
      </c>
      <c r="BA46" s="133">
        <f ca="1"/>
        <v>6.1029519033583682E-2</v>
      </c>
      <c r="BB46" s="133">
        <f ca="1"/>
        <v>2.1429312255834148E-2</v>
      </c>
      <c r="BC46" s="133">
        <f ca="1"/>
        <v>0</v>
      </c>
      <c r="BD46" s="133">
        <f ca="1"/>
        <v>1</v>
      </c>
      <c r="BE46" s="133">
        <f ca="1"/>
        <v>0</v>
      </c>
      <c r="BF46" s="133">
        <f ca="1"/>
        <v>0</v>
      </c>
      <c r="BG46" s="133">
        <f ca="1"/>
        <v>0</v>
      </c>
      <c r="BH46" s="64"/>
      <c r="BI46" s="204" t="str" cm="1">
        <f t="array" aca="1" ref="BI46" ca="1">IFERROR(_xlfn.XLOOKUP(BJ46,Act_codes_core,Act_labels_core),"")</f>
        <v>Mining products have not been classified yet</v>
      </c>
      <c r="BJ46" s="58" t="str">
        <f ca="1"/>
        <v>a_039</v>
      </c>
      <c r="BK46" s="133">
        <f ca="1"/>
        <v>3.1746207622743667</v>
      </c>
      <c r="BL46" s="133">
        <f ca="1"/>
        <v>2.2993329108774692</v>
      </c>
      <c r="BM46" s="133">
        <f ca="1"/>
        <v>11.995839280990957</v>
      </c>
      <c r="BN46" s="133">
        <f ca="1"/>
        <v>3.8175001925323526</v>
      </c>
      <c r="BO46" s="133">
        <f ca="1"/>
        <v>1.1823997109061029</v>
      </c>
      <c r="BP46" s="133">
        <f ca="1"/>
        <v>2.0196666178725526</v>
      </c>
      <c r="BQ46" s="133">
        <f ca="1"/>
        <v>0</v>
      </c>
      <c r="BR46" s="133">
        <f ca="1"/>
        <v>5.3566844828466866</v>
      </c>
      <c r="BS46" s="133">
        <f ca="1"/>
        <v>0</v>
      </c>
      <c r="BT46" s="133">
        <f ca="1"/>
        <v>0</v>
      </c>
      <c r="BU46" s="133">
        <f ca="1"/>
        <v>0</v>
      </c>
    </row>
    <row r="47" spans="1:73" outlineLevel="1" x14ac:dyDescent="0.2">
      <c r="A47" s="204" t="str" cm="1">
        <f t="array" aca="1" ref="A47" ca="1">IFERROR(_xlfn.XLOOKUP(B47,Com_codes_core,Com_labels_core),"")</f>
        <v>Mining support services</v>
      </c>
      <c r="B47" s="58" t="str">
        <f ca="1"/>
        <v>c_040</v>
      </c>
      <c r="C47" s="56">
        <f ca="1"/>
        <v>0.1123465508347033</v>
      </c>
      <c r="D47" s="56">
        <f ca="1"/>
        <v>6.733497306953766E-2</v>
      </c>
      <c r="E47" s="56">
        <f ca="1"/>
        <v>4.775182753449049E-3</v>
      </c>
      <c r="F47" s="56">
        <f ca="1"/>
        <v>4.2359818402220497E-3</v>
      </c>
      <c r="G47" s="56">
        <f ca="1"/>
        <v>1.9086790311052459</v>
      </c>
      <c r="H47" s="56">
        <f ca="1"/>
        <v>2.1229959068735198E-2</v>
      </c>
      <c r="I47" s="56">
        <f ca="1"/>
        <v>8.5173502819170501</v>
      </c>
      <c r="J47" s="57"/>
      <c r="K47" s="204" t="str" cm="1">
        <f t="array" aca="1" ref="K47" ca="1">IFERROR(_xlfn.XLOOKUP(L47,Act_codes_core,Act_labels_core),"")</f>
        <v>Mining support services</v>
      </c>
      <c r="L47" s="58" t="str">
        <f ca="1"/>
        <v>a_040</v>
      </c>
      <c r="M47" s="168">
        <f ca="1"/>
        <v>38.453032939597136</v>
      </c>
      <c r="N47" s="168">
        <f ca="1"/>
        <v>13.090358409965029</v>
      </c>
      <c r="O47" s="168">
        <f ca="1"/>
        <v>0</v>
      </c>
      <c r="P47" s="168">
        <f ca="1"/>
        <v>6.1206101483510142</v>
      </c>
      <c r="Q47" s="168">
        <f ca="1"/>
        <v>1.3412967451732047</v>
      </c>
      <c r="R47" s="73">
        <f ca="1"/>
        <v>0</v>
      </c>
      <c r="S47" s="73">
        <f ca="1"/>
        <v>0</v>
      </c>
      <c r="T47" s="73">
        <f ca="1"/>
        <v>40.994701756913621</v>
      </c>
      <c r="U47" s="73">
        <f ca="1"/>
        <v>0</v>
      </c>
      <c r="V47" s="73">
        <f ca="1"/>
        <v>0</v>
      </c>
      <c r="W47" s="73">
        <f ca="1"/>
        <v>0</v>
      </c>
      <c r="X47" s="60"/>
      <c r="Z47" s="204" t="str" cm="1">
        <f t="array" aca="1" ref="Z47" ca="1">IFERROR(_xlfn.XLOOKUP(AA47,Act_codes_core,Act_labels_core),"")</f>
        <v>Mining support services</v>
      </c>
      <c r="AA47" s="58" t="str">
        <f ca="1"/>
        <v>a_040</v>
      </c>
      <c r="AB47" s="133">
        <f ca="1"/>
        <v>0.16211695670306916</v>
      </c>
      <c r="AC47" s="133">
        <f ca="1"/>
        <v>0.15178788875246851</v>
      </c>
      <c r="AD47" s="133">
        <f ca="1"/>
        <v>0</v>
      </c>
      <c r="AE47" s="133">
        <f ca="1"/>
        <v>5.0546186049308738E-2</v>
      </c>
      <c r="AF47" s="133">
        <f ca="1"/>
        <v>7.4421111098809511E-3</v>
      </c>
      <c r="AG47" s="133">
        <f ca="1"/>
        <v>0</v>
      </c>
      <c r="AH47" s="133">
        <f ca="1"/>
        <v>0</v>
      </c>
      <c r="AI47" s="133">
        <f ca="1"/>
        <v>0.12038033086106409</v>
      </c>
      <c r="AJ47" s="133">
        <f ca="1"/>
        <v>0</v>
      </c>
      <c r="AK47" s="133">
        <f ca="1"/>
        <v>0</v>
      </c>
      <c r="AL47" s="133">
        <f ca="1"/>
        <v>0</v>
      </c>
      <c r="AM47" s="63"/>
      <c r="AN47" s="204" t="str" cm="1">
        <f t="array" aca="1" ref="AN47" ca="1">IFERROR(_xlfn.XLOOKUP(AO47,Act_codes_core,Act_labels_core),"")</f>
        <v>Mining support services</v>
      </c>
      <c r="AO47" s="58" t="str">
        <f ca="1"/>
        <v>a_040</v>
      </c>
      <c r="AP47" s="316">
        <f ca="1"/>
        <v>53.647362548779086</v>
      </c>
      <c r="AQ47" s="133">
        <f ca="1"/>
        <v>46.3526374512209</v>
      </c>
      <c r="AR47" s="133">
        <f ca="1"/>
        <v>0.9</v>
      </c>
      <c r="AU47" s="204" t="str" cm="1">
        <f t="array" aca="1" ref="AU47" ca="1">IFERROR(_xlfn.XLOOKUP(AV47,Act_codes_core,Act_labels_core),"")</f>
        <v>Mining support services</v>
      </c>
      <c r="AV47" s="58" t="str">
        <f ca="1"/>
        <v>a_040</v>
      </c>
      <c r="AW47" s="316">
        <f ca="1"/>
        <v>1.8210323976058556</v>
      </c>
      <c r="AX47" s="133">
        <f ca="1"/>
        <v>1.6555678407576777</v>
      </c>
      <c r="AY47" s="133">
        <f ca="1"/>
        <v>0</v>
      </c>
      <c r="AZ47" s="133">
        <f ca="1"/>
        <v>2.6481358931670091</v>
      </c>
      <c r="BA47" s="133">
        <f ca="1"/>
        <v>1.1773372878277311</v>
      </c>
      <c r="BB47" s="133">
        <f ca="1"/>
        <v>0</v>
      </c>
      <c r="BC47" s="133">
        <f ca="1"/>
        <v>0</v>
      </c>
      <c r="BD47" s="133">
        <f ca="1"/>
        <v>1</v>
      </c>
      <c r="BE47" s="133">
        <f ca="1"/>
        <v>0</v>
      </c>
      <c r="BF47" s="133">
        <f ca="1"/>
        <v>0</v>
      </c>
      <c r="BG47" s="133">
        <f ca="1"/>
        <v>0</v>
      </c>
      <c r="BH47" s="64"/>
      <c r="BI47" s="204" t="str" cm="1">
        <f t="array" aca="1" ref="BI47" ca="1">IFERROR(_xlfn.XLOOKUP(BJ47,Act_codes_core,Act_labels_core),"")</f>
        <v>Mining support services</v>
      </c>
      <c r="BJ47" s="58" t="str">
        <f ca="1"/>
        <v>a_040</v>
      </c>
      <c r="BK47" s="133">
        <f ca="1"/>
        <v>8.8299937140934155</v>
      </c>
      <c r="BL47" s="133">
        <f ca="1"/>
        <v>23.581355536628141</v>
      </c>
      <c r="BM47" s="133">
        <f ca="1"/>
        <v>0</v>
      </c>
      <c r="BN47" s="133">
        <f ca="1"/>
        <v>80.671265880200835</v>
      </c>
      <c r="BO47" s="133">
        <f ca="1"/>
        <v>163.66256383563353</v>
      </c>
      <c r="BP47" s="133">
        <f ca="1"/>
        <v>0</v>
      </c>
      <c r="BQ47" s="133">
        <f ca="1"/>
        <v>0</v>
      </c>
      <c r="BR47" s="133">
        <f ca="1"/>
        <v>4.548263223907866</v>
      </c>
      <c r="BS47" s="133">
        <f ca="1"/>
        <v>0</v>
      </c>
      <c r="BT47" s="133">
        <f ca="1"/>
        <v>0</v>
      </c>
      <c r="BU47" s="133">
        <f ca="1"/>
        <v>0</v>
      </c>
    </row>
    <row r="48" spans="1:73" outlineLevel="1" x14ac:dyDescent="0.2">
      <c r="A48" s="204" t="str" cm="1">
        <f t="array" aca="1" ref="A48" ca="1">IFERROR(_xlfn.XLOOKUP(B48,Com_codes_core,Com_labels_core),"")</f>
        <v>Products processed and preserved meat and meat products</v>
      </c>
      <c r="B48" s="58" t="str">
        <f ca="1"/>
        <v>c_041</v>
      </c>
      <c r="C48" s="56">
        <f ca="1"/>
        <v>0.55951009731221069</v>
      </c>
      <c r="D48" s="56">
        <f ca="1"/>
        <v>1.7924091817905885</v>
      </c>
      <c r="E48" s="56">
        <f ca="1"/>
        <v>0.16683569087100641</v>
      </c>
      <c r="F48" s="56">
        <f ca="1"/>
        <v>0.23756927986303253</v>
      </c>
      <c r="G48" s="56">
        <f ca="1"/>
        <v>3.9839340410266173</v>
      </c>
      <c r="H48" s="56">
        <f ca="1"/>
        <v>0.45694996916392788</v>
      </c>
      <c r="I48" s="56">
        <f ca="1"/>
        <v>7.2768210513846672</v>
      </c>
      <c r="J48" s="57"/>
      <c r="K48" s="204" t="str" cm="1">
        <f t="array" aca="1" ref="K48" ca="1">IFERROR(_xlfn.XLOOKUP(L48,Act_codes_core,Act_labels_core),"")</f>
        <v>Products processed and preserved meat and meat products</v>
      </c>
      <c r="L48" s="58" t="str">
        <f ca="1"/>
        <v>a_041</v>
      </c>
      <c r="M48" s="168">
        <f ca="1"/>
        <v>16.958327915067571</v>
      </c>
      <c r="N48" s="168">
        <f ca="1"/>
        <v>22.720667111274839</v>
      </c>
      <c r="O48" s="168">
        <f ca="1"/>
        <v>4.3170290821352042</v>
      </c>
      <c r="P48" s="168">
        <f ca="1"/>
        <v>7.5897849707266714</v>
      </c>
      <c r="Q48" s="168">
        <f ca="1"/>
        <v>17.699683304786003</v>
      </c>
      <c r="R48" s="73">
        <f ca="1"/>
        <v>5.0782513217650429</v>
      </c>
      <c r="S48" s="73">
        <f ca="1"/>
        <v>0</v>
      </c>
      <c r="T48" s="73">
        <f ca="1"/>
        <v>25.636256294244664</v>
      </c>
      <c r="U48" s="73">
        <f ca="1"/>
        <v>0</v>
      </c>
      <c r="V48" s="73">
        <f ca="1"/>
        <v>0</v>
      </c>
      <c r="W48" s="73">
        <f ca="1"/>
        <v>0</v>
      </c>
      <c r="X48" s="60"/>
      <c r="Z48" s="204" t="str" cm="1">
        <f t="array" aca="1" ref="Z48" ca="1">IFERROR(_xlfn.XLOOKUP(AA48,Act_codes_core,Act_labels_core),"")</f>
        <v>Products processed and preserved meat and meat products</v>
      </c>
      <c r="AA48" s="58" t="str">
        <f ca="1"/>
        <v>a_041</v>
      </c>
      <c r="AB48" s="133">
        <f ca="1"/>
        <v>0.40234874914627444</v>
      </c>
      <c r="AC48" s="133">
        <f ca="1"/>
        <v>1.4826151913899341</v>
      </c>
      <c r="AD48" s="133">
        <f ca="1"/>
        <v>1.7638703058011953</v>
      </c>
      <c r="AE48" s="133">
        <f ca="1"/>
        <v>0.35273205591417839</v>
      </c>
      <c r="AF48" s="133">
        <f ca="1"/>
        <v>0.5526606697051597</v>
      </c>
      <c r="AG48" s="133">
        <f ca="1"/>
        <v>0.78477717061087804</v>
      </c>
      <c r="AH48" s="133">
        <f ca="1"/>
        <v>0</v>
      </c>
      <c r="AI48" s="133">
        <f ca="1"/>
        <v>0.42364705369992067</v>
      </c>
      <c r="AJ48" s="133">
        <f ca="1"/>
        <v>0</v>
      </c>
      <c r="AK48" s="133">
        <f ca="1"/>
        <v>0</v>
      </c>
      <c r="AL48" s="133">
        <f ca="1"/>
        <v>0</v>
      </c>
      <c r="AM48" s="63"/>
      <c r="AN48" s="204" t="str" cm="1">
        <f t="array" aca="1" ref="AN48" ca="1">IFERROR(_xlfn.XLOOKUP(AO48,Act_codes_core,Act_labels_core),"")</f>
        <v>Products processed and preserved meat and meat products</v>
      </c>
      <c r="AO48" s="58" t="str">
        <f ca="1"/>
        <v>a_041</v>
      </c>
      <c r="AP48" s="316">
        <f ca="1"/>
        <v>10.168058900296501</v>
      </c>
      <c r="AQ48" s="133">
        <f ca="1"/>
        <v>89.831941099703428</v>
      </c>
      <c r="AR48" s="133">
        <f ca="1"/>
        <v>0.7</v>
      </c>
      <c r="AU48" s="204" t="str" cm="1">
        <f t="array" aca="1" ref="AU48" ca="1">IFERROR(_xlfn.XLOOKUP(AV48,Act_codes_core,Act_labels_core),"")</f>
        <v>Products processed and preserved meat and meat products</v>
      </c>
      <c r="AV48" s="58" t="str">
        <f ca="1"/>
        <v>a_041</v>
      </c>
      <c r="AW48" s="316">
        <f ca="1"/>
        <v>0.46641108191213582</v>
      </c>
      <c r="AX48" s="133">
        <f ca="1"/>
        <v>0.363169423020681</v>
      </c>
      <c r="AY48" s="133">
        <f ca="1"/>
        <v>0.41432993040817262</v>
      </c>
      <c r="AZ48" s="133">
        <f ca="1"/>
        <v>0.27701701900104558</v>
      </c>
      <c r="BA48" s="133">
        <f ca="1"/>
        <v>0.23124379971457623</v>
      </c>
      <c r="BB48" s="133">
        <f ca="1"/>
        <v>0.49956021821941543</v>
      </c>
      <c r="BC48" s="133">
        <f ca="1"/>
        <v>0</v>
      </c>
      <c r="BD48" s="133">
        <f ca="1"/>
        <v>1</v>
      </c>
      <c r="BE48" s="133">
        <f ca="1"/>
        <v>0</v>
      </c>
      <c r="BF48" s="133">
        <f ca="1"/>
        <v>0</v>
      </c>
      <c r="BG48" s="133">
        <f ca="1"/>
        <v>0</v>
      </c>
      <c r="BH48" s="64"/>
      <c r="BI48" s="204" t="str" cm="1">
        <f t="array" aca="1" ref="BI48" ca="1">IFERROR(_xlfn.XLOOKUP(BJ48,Act_codes_core,Act_labels_core),"")</f>
        <v>Products processed and preserved meat and meat products</v>
      </c>
      <c r="BJ48" s="58" t="str">
        <f ca="1"/>
        <v>a_041</v>
      </c>
      <c r="BK48" s="133">
        <f ca="1"/>
        <v>27.056788123203141</v>
      </c>
      <c r="BL48" s="133">
        <f ca="1"/>
        <v>15.724563771468842</v>
      </c>
      <c r="BM48" s="133">
        <f ca="1"/>
        <v>94.417335773402911</v>
      </c>
      <c r="BN48" s="133">
        <f ca="1"/>
        <v>35.906029918774216</v>
      </c>
      <c r="BO48" s="133">
        <f ca="1"/>
        <v>12.852718923297992</v>
      </c>
      <c r="BP48" s="133">
        <f ca="1"/>
        <v>96.77519726546943</v>
      </c>
      <c r="BQ48" s="133">
        <f ca="1"/>
        <v>0</v>
      </c>
      <c r="BR48" s="133">
        <f ca="1"/>
        <v>38.373888039681461</v>
      </c>
      <c r="BS48" s="133">
        <f ca="1"/>
        <v>0</v>
      </c>
      <c r="BT48" s="133">
        <f ca="1"/>
        <v>0</v>
      </c>
      <c r="BU48" s="133">
        <f ca="1"/>
        <v>0</v>
      </c>
    </row>
    <row r="49" spans="1:73" outlineLevel="1" x14ac:dyDescent="0.2">
      <c r="A49" s="204" t="str" cm="1">
        <f t="array" aca="1" ref="A49" ca="1">IFERROR(_xlfn.XLOOKUP(B49,Com_codes_core,Com_labels_core),"")</f>
        <v>Livestock and poultry slaughtering services</v>
      </c>
      <c r="B49" s="58" t="str">
        <f ca="1"/>
        <v>c_042</v>
      </c>
      <c r="C49" s="56">
        <f ca="1"/>
        <v>1.2041330233204538E-2</v>
      </c>
      <c r="D49" s="56">
        <f ca="1"/>
        <v>1.0771075988398129E-2</v>
      </c>
      <c r="E49" s="56">
        <f ca="1"/>
        <v>1.167706037973764E-3</v>
      </c>
      <c r="F49" s="56">
        <f ca="1"/>
        <v>0</v>
      </c>
      <c r="G49" s="56">
        <f ca="1"/>
        <v>0</v>
      </c>
      <c r="H49" s="56">
        <f ca="1"/>
        <v>0</v>
      </c>
      <c r="I49" s="56">
        <f ca="1"/>
        <v>0</v>
      </c>
      <c r="J49" s="57"/>
      <c r="K49" s="204" t="str" cm="1">
        <f t="array" aca="1" ref="K49" ca="1">IFERROR(_xlfn.XLOOKUP(L49,Act_codes_core,Act_labels_core),"")</f>
        <v>Livestock and poultry slaughtering services</v>
      </c>
      <c r="L49" s="58" t="str">
        <f ca="1"/>
        <v>a_042</v>
      </c>
      <c r="M49" s="168">
        <f ca="1"/>
        <v>13.489471657366911</v>
      </c>
      <c r="N49" s="168">
        <f ca="1"/>
        <v>18.07311408111719</v>
      </c>
      <c r="O49" s="168">
        <f ca="1"/>
        <v>3.4339730744179016</v>
      </c>
      <c r="P49" s="168">
        <f ca="1"/>
        <v>6.0372809018016227</v>
      </c>
      <c r="Q49" s="168">
        <f ca="1"/>
        <v>14.079181478271924</v>
      </c>
      <c r="R49" s="73">
        <f ca="1"/>
        <v>4.0394859456084911</v>
      </c>
      <c r="S49" s="73">
        <f ca="1"/>
        <v>0</v>
      </c>
      <c r="T49" s="73">
        <f ca="1"/>
        <v>40.847492861415965</v>
      </c>
      <c r="U49" s="73">
        <f ca="1"/>
        <v>0</v>
      </c>
      <c r="V49" s="73">
        <f ca="1"/>
        <v>0</v>
      </c>
      <c r="W49" s="73">
        <f ca="1"/>
        <v>0</v>
      </c>
      <c r="X49" s="60"/>
      <c r="Z49" s="204" t="str" cm="1">
        <f t="array" aca="1" ref="Z49" ca="1">IFERROR(_xlfn.XLOOKUP(AA49,Act_codes_core,Act_labels_core),"")</f>
        <v>Livestock and poultry slaughtering services</v>
      </c>
      <c r="AA49" s="58" t="str">
        <f ca="1"/>
        <v>a_042</v>
      </c>
      <c r="AB49" s="133">
        <f ca="1"/>
        <v>7.0130365088363874E-3</v>
      </c>
      <c r="AC49" s="133">
        <f ca="1"/>
        <v>2.584234321054887E-2</v>
      </c>
      <c r="AD49" s="133">
        <f ca="1"/>
        <v>3.0744688228020369E-2</v>
      </c>
      <c r="AE49" s="133">
        <f ca="1"/>
        <v>6.1482054839537359E-3</v>
      </c>
      <c r="AF49" s="133">
        <f ca="1"/>
        <v>9.633009825093776E-3</v>
      </c>
      <c r="AG49" s="133">
        <f ca="1"/>
        <v>1.3678856863537913E-2</v>
      </c>
      <c r="AH49" s="133">
        <f ca="1"/>
        <v>0</v>
      </c>
      <c r="AI49" s="133">
        <f ca="1"/>
        <v>1.4791306085858141E-2</v>
      </c>
      <c r="AJ49" s="133">
        <f ca="1"/>
        <v>0</v>
      </c>
      <c r="AK49" s="133">
        <f ca="1"/>
        <v>0</v>
      </c>
      <c r="AL49" s="133">
        <f ca="1"/>
        <v>0</v>
      </c>
      <c r="AM49" s="63"/>
      <c r="AN49" s="204" t="str" cm="1">
        <f t="array" aca="1" ref="AN49" ca="1">IFERROR(_xlfn.XLOOKUP(AO49,Act_codes_core,Act_labels_core),"")</f>
        <v>Livestock and poultry slaughtering services</v>
      </c>
      <c r="AO49" s="58" t="str">
        <f ca="1"/>
        <v>a_042</v>
      </c>
      <c r="AP49" s="316">
        <f ca="1"/>
        <v>36.85986972312633</v>
      </c>
      <c r="AQ49" s="133">
        <f ca="1"/>
        <v>63.140130276873684</v>
      </c>
      <c r="AR49" s="133">
        <f ca="1"/>
        <v>0.7</v>
      </c>
      <c r="AU49" s="204" t="str" cm="1">
        <f t="array" aca="1" ref="AU49" ca="1">IFERROR(_xlfn.XLOOKUP(AV49,Act_codes_core,Act_labels_core),"")</f>
        <v>Livestock and poultry slaughtering services</v>
      </c>
      <c r="AV49" s="58" t="str">
        <f ca="1"/>
        <v>a_042</v>
      </c>
      <c r="AW49" s="316">
        <f ca="1"/>
        <v>1.0968735452626901</v>
      </c>
      <c r="AX49" s="133">
        <f ca="1"/>
        <v>0.85407690341873721</v>
      </c>
      <c r="AY49" s="133">
        <f ca="1"/>
        <v>0.97439267054308565</v>
      </c>
      <c r="AZ49" s="133">
        <f ca="1"/>
        <v>0.6514695973433573</v>
      </c>
      <c r="BA49" s="133">
        <f ca="1"/>
        <v>0.54382328432909166</v>
      </c>
      <c r="BB49" s="133">
        <f ca="1"/>
        <v>1.1748314070585459</v>
      </c>
      <c r="BC49" s="133">
        <f ca="1"/>
        <v>0</v>
      </c>
      <c r="BD49" s="133">
        <f ca="1"/>
        <v>1</v>
      </c>
      <c r="BE49" s="133">
        <f ca="1"/>
        <v>0</v>
      </c>
      <c r="BF49" s="133">
        <f ca="1"/>
        <v>0</v>
      </c>
      <c r="BG49" s="133">
        <f ca="1"/>
        <v>0</v>
      </c>
      <c r="BH49" s="64"/>
      <c r="BI49" s="204" t="str" cm="1">
        <f t="array" aca="1" ref="BI49" ca="1">IFERROR(_xlfn.XLOOKUP(BJ49,Act_codes_core,Act_labels_core),"")</f>
        <v>Livestock and poultry slaughtering services</v>
      </c>
      <c r="BJ49" s="58" t="str">
        <f ca="1"/>
        <v>a_042</v>
      </c>
      <c r="BK49" s="133">
        <f ca="1"/>
        <v>22.275676752629053</v>
      </c>
      <c r="BL49" s="133">
        <f ca="1"/>
        <v>12.945930538922884</v>
      </c>
      <c r="BM49" s="133">
        <f ca="1"/>
        <v>77.73317520009364</v>
      </c>
      <c r="BN49" s="133">
        <f ca="1"/>
        <v>29.561199662680185</v>
      </c>
      <c r="BO49" s="133">
        <f ca="1"/>
        <v>10.581559452811002</v>
      </c>
      <c r="BP49" s="133">
        <f ca="1"/>
        <v>79.674387149774532</v>
      </c>
      <c r="BQ49" s="133">
        <f ca="1"/>
        <v>0</v>
      </c>
      <c r="BR49" s="133">
        <f ca="1"/>
        <v>6.7066227744773643</v>
      </c>
      <c r="BS49" s="133">
        <f ca="1"/>
        <v>0</v>
      </c>
      <c r="BT49" s="133">
        <f ca="1"/>
        <v>0</v>
      </c>
      <c r="BU49" s="133">
        <f ca="1"/>
        <v>0</v>
      </c>
    </row>
    <row r="50" spans="1:73" outlineLevel="1" x14ac:dyDescent="0.2">
      <c r="A50" s="204" t="str" cm="1">
        <f t="array" aca="1" ref="A50" ca="1">IFERROR(_xlfn.XLOOKUP(B50,Com_codes_core,Com_labels_core),"")</f>
        <v>Aquatic products and processed and preserved aquatic products</v>
      </c>
      <c r="B50" s="58" t="str">
        <f ca="1"/>
        <v>c_043</v>
      </c>
      <c r="C50" s="56">
        <f ca="1"/>
        <v>0.60255217206164269</v>
      </c>
      <c r="D50" s="56">
        <f ca="1"/>
        <v>1.8785055996354421</v>
      </c>
      <c r="E50" s="56">
        <f ca="1"/>
        <v>0.59522725051014946</v>
      </c>
      <c r="F50" s="56">
        <f ca="1"/>
        <v>3.2422415548180097</v>
      </c>
      <c r="G50" s="56">
        <f ca="1"/>
        <v>49.494833855398987</v>
      </c>
      <c r="H50" s="56">
        <f ca="1"/>
        <v>0.7065378865888321</v>
      </c>
      <c r="I50" s="56">
        <f ca="1"/>
        <v>17.665380671004176</v>
      </c>
      <c r="J50" s="57"/>
      <c r="K50" s="204" t="str" cm="1">
        <f t="array" aca="1" ref="K50" ca="1">IFERROR(_xlfn.XLOOKUP(L50,Act_codes_core,Act_labels_core),"")</f>
        <v>Aquatic products and processed and preserved aquatic products</v>
      </c>
      <c r="L50" s="58" t="str">
        <f ca="1"/>
        <v>a_043</v>
      </c>
      <c r="M50" s="168">
        <f ca="1"/>
        <v>8.2534153769954521</v>
      </c>
      <c r="N50" s="168">
        <f ca="1"/>
        <v>16.466786923098795</v>
      </c>
      <c r="O50" s="168">
        <f ca="1"/>
        <v>4.6987097671598095</v>
      </c>
      <c r="P50" s="168">
        <f ca="1"/>
        <v>5.9966066781838476</v>
      </c>
      <c r="Q50" s="168">
        <f ca="1"/>
        <v>28.231191013431857</v>
      </c>
      <c r="R50" s="73">
        <f ca="1"/>
        <v>6.2951211481267864</v>
      </c>
      <c r="S50" s="73">
        <f ca="1"/>
        <v>0</v>
      </c>
      <c r="T50" s="73">
        <f ca="1"/>
        <v>30.058169093003439</v>
      </c>
      <c r="U50" s="73">
        <f ca="1"/>
        <v>0</v>
      </c>
      <c r="V50" s="73">
        <f ca="1"/>
        <v>0</v>
      </c>
      <c r="W50" s="73">
        <f ca="1"/>
        <v>0</v>
      </c>
      <c r="X50" s="60"/>
      <c r="Z50" s="204" t="str" cm="1">
        <f t="array" aca="1" ref="Z50" ca="1">IFERROR(_xlfn.XLOOKUP(AA50,Act_codes_core,Act_labels_core),"")</f>
        <v>Aquatic products and processed and preserved aquatic products</v>
      </c>
      <c r="AA50" s="58" t="str">
        <f ca="1"/>
        <v>a_043</v>
      </c>
      <c r="AB50" s="133">
        <f ca="1"/>
        <v>0.21887762709054268</v>
      </c>
      <c r="AC50" s="133">
        <f ca="1"/>
        <v>1.2010588152331907</v>
      </c>
      <c r="AD50" s="133">
        <f ca="1"/>
        <v>2.1458943537744823</v>
      </c>
      <c r="AE50" s="133">
        <f ca="1"/>
        <v>0.31150789931003448</v>
      </c>
      <c r="AF50" s="133">
        <f ca="1"/>
        <v>0.98530413629492597</v>
      </c>
      <c r="AG50" s="133">
        <f ca="1"/>
        <v>1.0873874222597613</v>
      </c>
      <c r="AH50" s="133">
        <f ca="1"/>
        <v>0</v>
      </c>
      <c r="AI50" s="133">
        <f ca="1"/>
        <v>0.55521367098452201</v>
      </c>
      <c r="AJ50" s="133">
        <f ca="1"/>
        <v>0</v>
      </c>
      <c r="AK50" s="133">
        <f ca="1"/>
        <v>0</v>
      </c>
      <c r="AL50" s="133">
        <f ca="1"/>
        <v>0</v>
      </c>
      <c r="AM50" s="63"/>
      <c r="AN50" s="204" t="str" cm="1">
        <f t="array" aca="1" ref="AN50" ca="1">IFERROR(_xlfn.XLOOKUP(AO50,Act_codes_core,Act_labels_core),"")</f>
        <v>Aquatic products and processed and preserved aquatic products</v>
      </c>
      <c r="AO50" s="58" t="str">
        <f ca="1"/>
        <v>a_043</v>
      </c>
      <c r="AP50" s="316">
        <f ca="1"/>
        <v>10.462821944925247</v>
      </c>
      <c r="AQ50" s="133">
        <f ca="1"/>
        <v>89.537178055074733</v>
      </c>
      <c r="AR50" s="133">
        <f ca="1"/>
        <v>0.7</v>
      </c>
      <c r="AU50" s="204" t="str" cm="1">
        <f t="array" aca="1" ref="AU50" ca="1">IFERROR(_xlfn.XLOOKUP(AV50,Act_codes_core,Act_labels_core),"")</f>
        <v>Aquatic products and processed and preserved aquatic products</v>
      </c>
      <c r="AV50" s="58" t="str">
        <f ca="1"/>
        <v>a_043</v>
      </c>
      <c r="AW50" s="316">
        <f ca="1"/>
        <v>0.11608587809571883</v>
      </c>
      <c r="AX50" s="133">
        <f ca="1"/>
        <v>9.8632737643364637E-2</v>
      </c>
      <c r="AY50" s="133">
        <f ca="1"/>
        <v>8.9049111656368779E-2</v>
      </c>
      <c r="AZ50" s="133">
        <f ca="1"/>
        <v>0.10160668990866771</v>
      </c>
      <c r="BA50" s="133">
        <f ca="1"/>
        <v>8.5173476180182076E-2</v>
      </c>
      <c r="BB50" s="133">
        <f ca="1"/>
        <v>6.6351400397820129E-2</v>
      </c>
      <c r="BC50" s="133">
        <f ca="1"/>
        <v>0</v>
      </c>
      <c r="BD50" s="133">
        <f ca="1"/>
        <v>1</v>
      </c>
      <c r="BE50" s="133">
        <f ca="1"/>
        <v>0</v>
      </c>
      <c r="BF50" s="133">
        <f ca="1"/>
        <v>0</v>
      </c>
      <c r="BG50" s="133">
        <f ca="1"/>
        <v>0</v>
      </c>
      <c r="BH50" s="64"/>
      <c r="BI50" s="204" t="str" cm="1">
        <f t="array" aca="1" ref="BI50" ca="1">IFERROR(_xlfn.XLOOKUP(BJ50,Act_codes_core,Act_labels_core),"")</f>
        <v>Aquatic products and processed and preserved aquatic products</v>
      </c>
      <c r="BJ50" s="58" t="str">
        <f ca="1"/>
        <v>a_043</v>
      </c>
      <c r="BK50" s="133">
        <f ca="1"/>
        <v>13.458206291472674</v>
      </c>
      <c r="BL50" s="133">
        <f ca="1"/>
        <v>5.731307559710717</v>
      </c>
      <c r="BM50" s="133">
        <f ca="1"/>
        <v>18.133952101276787</v>
      </c>
      <c r="BN50" s="133">
        <f ca="1"/>
        <v>16.212807726413271</v>
      </c>
      <c r="BO50" s="133">
        <f ca="1"/>
        <v>2.8867997893987498</v>
      </c>
      <c r="BP50" s="133">
        <f ca="1"/>
        <v>10.085269174974336</v>
      </c>
      <c r="BQ50" s="133">
        <f ca="1"/>
        <v>0</v>
      </c>
      <c r="BR50" s="133">
        <f ca="1"/>
        <v>31.833102652528048</v>
      </c>
      <c r="BS50" s="133">
        <f ca="1"/>
        <v>0</v>
      </c>
      <c r="BT50" s="133">
        <f ca="1"/>
        <v>0</v>
      </c>
      <c r="BU50" s="133">
        <f ca="1"/>
        <v>0</v>
      </c>
    </row>
    <row r="51" spans="1:73" outlineLevel="1" x14ac:dyDescent="0.2">
      <c r="A51" s="204" t="str" cm="1">
        <f t="array" aca="1" ref="A51" ca="1">IFERROR(_xlfn.XLOOKUP(B51,Com_codes_core,Com_labels_core),"")</f>
        <v>Processed vegetables and fruits</v>
      </c>
      <c r="B51" s="58" t="str">
        <f ca="1"/>
        <v>c_044</v>
      </c>
      <c r="C51" s="56">
        <f ca="1"/>
        <v>0.21837339002189907</v>
      </c>
      <c r="D51" s="56">
        <f ca="1"/>
        <v>0.50224236748490814</v>
      </c>
      <c r="E51" s="56">
        <f ca="1"/>
        <v>0.20188417073131693</v>
      </c>
      <c r="F51" s="56">
        <f ca="1"/>
        <v>1.5988517717811499</v>
      </c>
      <c r="G51" s="56">
        <f ca="1"/>
        <v>89.660176755183699</v>
      </c>
      <c r="H51" s="56">
        <f ca="1"/>
        <v>0.34463797440014204</v>
      </c>
      <c r="I51" s="56">
        <f ca="1"/>
        <v>62.866492087655864</v>
      </c>
      <c r="J51" s="57"/>
      <c r="K51" s="204" t="str" cm="1">
        <f t="array" aca="1" ref="K51" ca="1">IFERROR(_xlfn.XLOOKUP(L51,Act_codes_core,Act_labels_core),"")</f>
        <v>Processed vegetables and fruits</v>
      </c>
      <c r="L51" s="58" t="str">
        <f ca="1"/>
        <v>a_044</v>
      </c>
      <c r="M51" s="168">
        <f ca="1"/>
        <v>4.5510957873930362</v>
      </c>
      <c r="N51" s="168">
        <f ca="1"/>
        <v>7.0942695724900009</v>
      </c>
      <c r="O51" s="168">
        <f ca="1"/>
        <v>1.4466599760639851</v>
      </c>
      <c r="P51" s="168">
        <f ca="1"/>
        <v>6.7776703860935594</v>
      </c>
      <c r="Q51" s="168">
        <f ca="1"/>
        <v>31.293826782836256</v>
      </c>
      <c r="R51" s="73">
        <f ca="1"/>
        <v>14.578551289670637</v>
      </c>
      <c r="S51" s="73">
        <f ca="1"/>
        <v>0</v>
      </c>
      <c r="T51" s="73">
        <f ca="1"/>
        <v>34.257926205452527</v>
      </c>
      <c r="U51" s="73">
        <f ca="1"/>
        <v>0</v>
      </c>
      <c r="V51" s="73">
        <f ca="1"/>
        <v>0</v>
      </c>
      <c r="W51" s="73">
        <f ca="1"/>
        <v>0</v>
      </c>
      <c r="X51" s="60"/>
      <c r="Z51" s="204" t="str" cm="1">
        <f t="array" aca="1" ref="Z51" ca="1">IFERROR(_xlfn.XLOOKUP(AA51,Act_codes_core,Act_labels_core),"")</f>
        <v>Processed vegetables and fruits</v>
      </c>
      <c r="AA51" s="58" t="str">
        <f ca="1"/>
        <v>a_044</v>
      </c>
      <c r="AB51" s="133">
        <f ca="1"/>
        <v>4.2924178291077711E-2</v>
      </c>
      <c r="AC51" s="133">
        <f ca="1"/>
        <v>0.18402695543698444</v>
      </c>
      <c r="AD51" s="133">
        <f ca="1"/>
        <v>0.23497114225205187</v>
      </c>
      <c r="AE51" s="133">
        <f ca="1"/>
        <v>0.12521671011775584</v>
      </c>
      <c r="AF51" s="133">
        <f ca="1"/>
        <v>0.38843479384081292</v>
      </c>
      <c r="AG51" s="133">
        <f ca="1"/>
        <v>0.89559761174641594</v>
      </c>
      <c r="AH51" s="133">
        <f ca="1"/>
        <v>0</v>
      </c>
      <c r="AI51" s="133">
        <f ca="1"/>
        <v>0.22504897658666015</v>
      </c>
      <c r="AJ51" s="133">
        <f ca="1"/>
        <v>0</v>
      </c>
      <c r="AK51" s="133">
        <f ca="1"/>
        <v>0</v>
      </c>
      <c r="AL51" s="133">
        <f ca="1"/>
        <v>0</v>
      </c>
      <c r="AM51" s="63"/>
      <c r="AN51" s="204" t="str" cm="1">
        <f t="array" aca="1" ref="AN51" ca="1">IFERROR(_xlfn.XLOOKUP(AO51,Act_codes_core,Act_labels_core),"")</f>
        <v>Processed vegetables and fruits</v>
      </c>
      <c r="AO51" s="58" t="str">
        <f ca="1"/>
        <v>a_044</v>
      </c>
      <c r="AP51" s="316">
        <f ca="1"/>
        <v>14.180459706076368</v>
      </c>
      <c r="AQ51" s="133">
        <f ca="1"/>
        <v>85.819540293923623</v>
      </c>
      <c r="AR51" s="133">
        <f ca="1"/>
        <v>0.7</v>
      </c>
      <c r="AU51" s="204" t="str" cm="1">
        <f t="array" aca="1" ref="AU51" ca="1">IFERROR(_xlfn.XLOOKUP(AV51,Act_codes_core,Act_labels_core),"")</f>
        <v>Processed vegetables and fruits</v>
      </c>
      <c r="AV51" s="58" t="str">
        <f ca="1"/>
        <v>a_044</v>
      </c>
      <c r="AW51" s="316">
        <f ca="1"/>
        <v>0.11828899575204709</v>
      </c>
      <c r="AX51" s="133">
        <f ca="1"/>
        <v>8.7914142464032646E-2</v>
      </c>
      <c r="AY51" s="133">
        <f ca="1"/>
        <v>7.1825878919786951E-2</v>
      </c>
      <c r="AZ51" s="133">
        <f ca="1"/>
        <v>0.10567344582277383</v>
      </c>
      <c r="BA51" s="133">
        <f ca="1"/>
        <v>8.8236614161657428E-2</v>
      </c>
      <c r="BB51" s="133">
        <f ca="1"/>
        <v>8.6375849620443146E-2</v>
      </c>
      <c r="BC51" s="133">
        <f ca="1"/>
        <v>0</v>
      </c>
      <c r="BD51" s="133">
        <f ca="1"/>
        <v>1</v>
      </c>
      <c r="BE51" s="133">
        <f ca="1"/>
        <v>0</v>
      </c>
      <c r="BF51" s="133">
        <f ca="1"/>
        <v>0</v>
      </c>
      <c r="BG51" s="133">
        <f ca="1"/>
        <v>0</v>
      </c>
      <c r="BH51" s="64"/>
      <c r="BI51" s="204" t="str" cm="1">
        <f t="array" aca="1" ref="BI51" ca="1">IFERROR(_xlfn.XLOOKUP(BJ51,Act_codes_core,Act_labels_core),"")</f>
        <v>Processed vegetables and fruits</v>
      </c>
      <c r="BJ51" s="58" t="str">
        <f ca="1"/>
        <v>a_044</v>
      </c>
      <c r="BK51" s="133">
        <f ca="1"/>
        <v>18.336586090536837</v>
      </c>
      <c r="BL51" s="133">
        <f ca="1"/>
        <v>8.7426113123571696</v>
      </c>
      <c r="BM51" s="133">
        <f ca="1"/>
        <v>35.027133382886937</v>
      </c>
      <c r="BN51" s="133">
        <f ca="1"/>
        <v>10.999565705095677</v>
      </c>
      <c r="BO51" s="133">
        <f ca="1"/>
        <v>1.9892083513789893</v>
      </c>
      <c r="BP51" s="133">
        <f ca="1"/>
        <v>4.1799210264248368</v>
      </c>
      <c r="BQ51" s="133">
        <f ca="1"/>
        <v>0</v>
      </c>
      <c r="BR51" s="133">
        <f ca="1"/>
        <v>20.593446878421393</v>
      </c>
      <c r="BS51" s="133">
        <f ca="1"/>
        <v>0</v>
      </c>
      <c r="BT51" s="133">
        <f ca="1"/>
        <v>0</v>
      </c>
      <c r="BU51" s="133">
        <f ca="1"/>
        <v>0</v>
      </c>
    </row>
    <row r="52" spans="1:73" outlineLevel="1" x14ac:dyDescent="0.2">
      <c r="A52" s="204" t="str" cm="1">
        <f t="array" aca="1" ref="A52" ca="1">IFERROR(_xlfn.XLOOKUP(B52,Com_codes_core,Com_labels_core),"")</f>
        <v>Processed animal and vegetable oils and fats</v>
      </c>
      <c r="B52" s="58" t="str">
        <f ca="1"/>
        <v>c_045</v>
      </c>
      <c r="C52" s="56">
        <f ca="1"/>
        <v>9.7627801573100748E-2</v>
      </c>
      <c r="D52" s="56">
        <f ca="1"/>
        <v>0.18231902813117307</v>
      </c>
      <c r="E52" s="56">
        <f ca="1"/>
        <v>1.5659456391415322E-2</v>
      </c>
      <c r="F52" s="56">
        <f ca="1"/>
        <v>0.10735193931781332</v>
      </c>
      <c r="G52" s="56">
        <f ca="1"/>
        <v>17.099342734633861</v>
      </c>
      <c r="H52" s="56">
        <f ca="1"/>
        <v>1.0506956657187645</v>
      </c>
      <c r="I52" s="56">
        <f ca="1"/>
        <v>65.094419101033395</v>
      </c>
      <c r="J52" s="57"/>
      <c r="K52" s="204" t="str" cm="1">
        <f t="array" aca="1" ref="K52" ca="1">IFERROR(_xlfn.XLOOKUP(L52,Act_codes_core,Act_labels_core),"")</f>
        <v>Processed animal and vegetable oils and fats</v>
      </c>
      <c r="L52" s="58" t="str">
        <f ca="1"/>
        <v>a_045</v>
      </c>
      <c r="M52" s="168">
        <f ca="1"/>
        <v>24.888914394883937</v>
      </c>
      <c r="N52" s="168">
        <f ca="1"/>
        <v>10.077061110542582</v>
      </c>
      <c r="O52" s="168">
        <f ca="1"/>
        <v>1.3237773965858652</v>
      </c>
      <c r="P52" s="168">
        <f ca="1"/>
        <v>23.062353529336736</v>
      </c>
      <c r="Q52" s="168">
        <f ca="1"/>
        <v>14.764526952405136</v>
      </c>
      <c r="R52" s="73">
        <f ca="1"/>
        <v>0</v>
      </c>
      <c r="S52" s="73">
        <f ca="1"/>
        <v>0</v>
      </c>
      <c r="T52" s="73">
        <f ca="1"/>
        <v>25.883366616245752</v>
      </c>
      <c r="U52" s="73">
        <f ca="1"/>
        <v>0</v>
      </c>
      <c r="V52" s="73">
        <f ca="1"/>
        <v>0</v>
      </c>
      <c r="W52" s="73">
        <f ca="1"/>
        <v>0</v>
      </c>
      <c r="X52" s="60"/>
      <c r="Z52" s="204" t="str" cm="1">
        <f t="array" aca="1" ref="Z52" ca="1">IFERROR(_xlfn.XLOOKUP(AA52,Act_codes_core,Act_labels_core),"")</f>
        <v>Processed animal and vegetable oils and fats</v>
      </c>
      <c r="AA52" s="58" t="str">
        <f ca="1"/>
        <v>a_045</v>
      </c>
      <c r="AB52" s="133">
        <f ca="1"/>
        <v>0.10438747825163568</v>
      </c>
      <c r="AC52" s="133">
        <f ca="1"/>
        <v>0.11624227065215736</v>
      </c>
      <c r="AD52" s="133">
        <f ca="1"/>
        <v>9.5613554021919692E-2</v>
      </c>
      <c r="AE52" s="133">
        <f ca="1"/>
        <v>0.18947063410143877</v>
      </c>
      <c r="AF52" s="133">
        <f ca="1"/>
        <v>8.1495837222265111E-2</v>
      </c>
      <c r="AG52" s="133">
        <f ca="1"/>
        <v>0</v>
      </c>
      <c r="AH52" s="133">
        <f ca="1"/>
        <v>0</v>
      </c>
      <c r="AI52" s="133">
        <f ca="1"/>
        <v>7.5612426436830318E-2</v>
      </c>
      <c r="AJ52" s="133">
        <f ca="1"/>
        <v>0</v>
      </c>
      <c r="AK52" s="133">
        <f ca="1"/>
        <v>0</v>
      </c>
      <c r="AL52" s="133">
        <f ca="1"/>
        <v>0</v>
      </c>
      <c r="AM52" s="63"/>
      <c r="AN52" s="204" t="str" cm="1">
        <f t="array" aca="1" ref="AN52" ca="1">IFERROR(_xlfn.XLOOKUP(AO52,Act_codes_core,Act_labels_core),"")</f>
        <v>Processed animal and vegetable oils and fats</v>
      </c>
      <c r="AO52" s="58" t="str">
        <f ca="1"/>
        <v>a_045</v>
      </c>
      <c r="AP52" s="316">
        <f ca="1"/>
        <v>17.539671573720867</v>
      </c>
      <c r="AQ52" s="133">
        <f ca="1"/>
        <v>82.460328426279148</v>
      </c>
      <c r="AR52" s="133">
        <f ca="1"/>
        <v>0.7</v>
      </c>
      <c r="AU52" s="204" t="str" cm="1">
        <f t="array" aca="1" ref="AU52" ca="1">IFERROR(_xlfn.XLOOKUP(AV52,Act_codes_core,Act_labels_core),"")</f>
        <v>Processed animal and vegetable oils and fats</v>
      </c>
      <c r="AV52" s="58" t="str">
        <f ca="1"/>
        <v>a_045</v>
      </c>
      <c r="AW52" s="316">
        <f ca="1"/>
        <v>1.0037734501635058</v>
      </c>
      <c r="AX52" s="133">
        <f ca="1"/>
        <v>0.63500265633996233</v>
      </c>
      <c r="AY52" s="133">
        <f ca="1"/>
        <v>0.36011138636402867</v>
      </c>
      <c r="AZ52" s="133">
        <f ca="1"/>
        <v>1.0743397048747618</v>
      </c>
      <c r="BA52" s="133">
        <f ca="1"/>
        <v>0.26187514474636953</v>
      </c>
      <c r="BB52" s="133">
        <f ca="1"/>
        <v>0</v>
      </c>
      <c r="BC52" s="133">
        <f ca="1"/>
        <v>0</v>
      </c>
      <c r="BD52" s="133">
        <f ca="1"/>
        <v>1</v>
      </c>
      <c r="BE52" s="133">
        <f ca="1"/>
        <v>0</v>
      </c>
      <c r="BF52" s="133">
        <f ca="1"/>
        <v>0</v>
      </c>
      <c r="BG52" s="133">
        <f ca="1"/>
        <v>0</v>
      </c>
      <c r="BH52" s="64"/>
      <c r="BI52" s="204" t="str" cm="1">
        <f t="array" aca="1" ref="BI52" ca="1">IFERROR(_xlfn.XLOOKUP(BJ52,Act_codes_core,Act_labels_core),"")</f>
        <v>Processed animal and vegetable oils and fats</v>
      </c>
      <c r="BJ52" s="58" t="str">
        <f ca="1"/>
        <v>a_045</v>
      </c>
      <c r="BK52" s="133">
        <f ca="1"/>
        <v>23.024479972083235</v>
      </c>
      <c r="BL52" s="133">
        <f ca="1"/>
        <v>35.975076770063247</v>
      </c>
      <c r="BM52" s="133">
        <f ca="1"/>
        <v>155.30376054033562</v>
      </c>
      <c r="BN52" s="133">
        <f ca="1"/>
        <v>26.594882800787797</v>
      </c>
      <c r="BO52" s="133">
        <f ca="1"/>
        <v>10.125927720014378</v>
      </c>
      <c r="BP52" s="133">
        <f ca="1"/>
        <v>0</v>
      </c>
      <c r="BQ52" s="133">
        <f ca="1"/>
        <v>0</v>
      </c>
      <c r="BR52" s="133">
        <f ca="1"/>
        <v>22.05663801762185</v>
      </c>
      <c r="BS52" s="133">
        <f ca="1"/>
        <v>0</v>
      </c>
      <c r="BT52" s="133">
        <f ca="1"/>
        <v>0</v>
      </c>
      <c r="BU52" s="133">
        <f ca="1"/>
        <v>0</v>
      </c>
    </row>
    <row r="53" spans="1:73" outlineLevel="1" x14ac:dyDescent="0.2">
      <c r="A53" s="204" t="str" cm="1">
        <f t="array" aca="1" ref="A53" ca="1">IFERROR(_xlfn.XLOOKUP(B53,Com_codes_core,Com_labels_core),"")</f>
        <v>Milk and dairy products</v>
      </c>
      <c r="B53" s="58" t="str">
        <f ca="1"/>
        <v>c_046</v>
      </c>
      <c r="C53" s="56">
        <f ca="1"/>
        <v>0.26706814347705526</v>
      </c>
      <c r="D53" s="56">
        <f ca="1"/>
        <v>0.39030682237666192</v>
      </c>
      <c r="E53" s="56">
        <f ca="1"/>
        <v>7.9134997827742568E-2</v>
      </c>
      <c r="F53" s="56">
        <f ca="1"/>
        <v>0.10916020690721601</v>
      </c>
      <c r="G53" s="56">
        <f ca="1"/>
        <v>7.8570397590535057</v>
      </c>
      <c r="H53" s="56">
        <f ca="1"/>
        <v>0.36178032005411886</v>
      </c>
      <c r="I53" s="56">
        <f ca="1"/>
        <v>21.995537046375823</v>
      </c>
      <c r="J53" s="57"/>
      <c r="K53" s="204" t="str" cm="1">
        <f t="array" aca="1" ref="K53" ca="1">IFERROR(_xlfn.XLOOKUP(L53,Act_codes_core,Act_labels_core),"")</f>
        <v>Milk and dairy products</v>
      </c>
      <c r="L53" s="58" t="str">
        <f ca="1"/>
        <v>a_046</v>
      </c>
      <c r="M53" s="168">
        <f ca="1"/>
        <v>34.960794107466128</v>
      </c>
      <c r="N53" s="168">
        <f ca="1"/>
        <v>1.1717513364698648</v>
      </c>
      <c r="O53" s="168">
        <f ca="1"/>
        <v>0.1192076235984456</v>
      </c>
      <c r="P53" s="168">
        <f ca="1"/>
        <v>13.888384203701085</v>
      </c>
      <c r="Q53" s="168">
        <f ca="1"/>
        <v>3.2755157597421967</v>
      </c>
      <c r="R53" s="73">
        <f ca="1"/>
        <v>0.18008887774017934</v>
      </c>
      <c r="S53" s="73">
        <f ca="1"/>
        <v>0</v>
      </c>
      <c r="T53" s="73">
        <f ca="1"/>
        <v>46.404258091282109</v>
      </c>
      <c r="U53" s="73">
        <f ca="1"/>
        <v>0</v>
      </c>
      <c r="V53" s="73">
        <f ca="1"/>
        <v>0</v>
      </c>
      <c r="W53" s="73">
        <f ca="1"/>
        <v>0</v>
      </c>
      <c r="X53" s="60"/>
      <c r="Z53" s="204" t="str" cm="1">
        <f t="array" aca="1" ref="Z53" ca="1">IFERROR(_xlfn.XLOOKUP(AA53,Act_codes_core,Act_labels_core),"")</f>
        <v>Milk and dairy products</v>
      </c>
      <c r="AA53" s="58" t="str">
        <f ca="1"/>
        <v>a_046</v>
      </c>
      <c r="AB53" s="133">
        <f ca="1"/>
        <v>0.40347054012602007</v>
      </c>
      <c r="AC53" s="133">
        <f ca="1"/>
        <v>3.7192360158624038E-2</v>
      </c>
      <c r="AD53" s="133">
        <f ca="1"/>
        <v>2.3691721531219678E-2</v>
      </c>
      <c r="AE53" s="133">
        <f ca="1"/>
        <v>0.31396272814264092</v>
      </c>
      <c r="AF53" s="133">
        <f ca="1"/>
        <v>4.9748921568747925E-2</v>
      </c>
      <c r="AG53" s="133">
        <f ca="1"/>
        <v>1.353723526061695E-2</v>
      </c>
      <c r="AH53" s="133">
        <f ca="1"/>
        <v>0</v>
      </c>
      <c r="AI53" s="133">
        <f ca="1"/>
        <v>0.37300816074033505</v>
      </c>
      <c r="AJ53" s="133">
        <f ca="1"/>
        <v>0</v>
      </c>
      <c r="AK53" s="133">
        <f ca="1"/>
        <v>0</v>
      </c>
      <c r="AL53" s="133">
        <f ca="1"/>
        <v>0</v>
      </c>
      <c r="AM53" s="63"/>
      <c r="AN53" s="204" t="str" cm="1">
        <f t="array" aca="1" ref="AN53" ca="1">IFERROR(_xlfn.XLOOKUP(AO53,Act_codes_core,Act_labels_core),"")</f>
        <v>Milk and dairy products</v>
      </c>
      <c r="AO53" s="58" t="str">
        <f ca="1"/>
        <v>a_046</v>
      </c>
      <c r="AP53" s="316">
        <f ca="1"/>
        <v>22.412542350709096</v>
      </c>
      <c r="AQ53" s="133">
        <f ca="1"/>
        <v>77.587457649290911</v>
      </c>
      <c r="AR53" s="133">
        <f ca="1"/>
        <v>0.7</v>
      </c>
      <c r="AU53" s="204" t="str" cm="1">
        <f t="array" aca="1" ref="AU53" ca="1">IFERROR(_xlfn.XLOOKUP(AV53,Act_codes_core,Act_labels_core),"")</f>
        <v>Milk and dairy products</v>
      </c>
      <c r="AV53" s="58" t="str">
        <f ca="1"/>
        <v>a_046</v>
      </c>
      <c r="AW53" s="316">
        <f ca="1"/>
        <v>0.36455221832838836</v>
      </c>
      <c r="AX53" s="133">
        <f ca="1"/>
        <v>0.19048180064116321</v>
      </c>
      <c r="AY53" s="133">
        <f ca="1"/>
        <v>0.19594983484923503</v>
      </c>
      <c r="AZ53" s="133">
        <f ca="1"/>
        <v>0.14087091578419861</v>
      </c>
      <c r="BA53" s="133">
        <f ca="1"/>
        <v>0.11091536930496326</v>
      </c>
      <c r="BB53" s="133">
        <f ca="1"/>
        <v>9.0877638343264552E-2</v>
      </c>
      <c r="BC53" s="133">
        <f ca="1"/>
        <v>0</v>
      </c>
      <c r="BD53" s="133">
        <f ca="1"/>
        <v>1</v>
      </c>
      <c r="BE53" s="133">
        <f ca="1"/>
        <v>0</v>
      </c>
      <c r="BF53" s="133">
        <f ca="1"/>
        <v>0</v>
      </c>
      <c r="BG53" s="133">
        <f ca="1"/>
        <v>0</v>
      </c>
      <c r="BH53" s="64"/>
      <c r="BI53" s="204" t="str" cm="1">
        <f t="array" aca="1" ref="BI53" ca="1">IFERROR(_xlfn.XLOOKUP(BJ53,Act_codes_core,Act_labels_core),"")</f>
        <v>Milk and dairy products</v>
      </c>
      <c r="BJ53" s="58" t="str">
        <f ca="1"/>
        <v>a_046</v>
      </c>
      <c r="BK53" s="133">
        <f ca="1"/>
        <v>4.6770553735860041</v>
      </c>
      <c r="BL53" s="133">
        <f ca="1"/>
        <v>72.914195015630582</v>
      </c>
      <c r="BM53" s="133">
        <f ca="1"/>
        <v>737.28419910300624</v>
      </c>
      <c r="BN53" s="133">
        <f ca="1"/>
        <v>4.549500016072888</v>
      </c>
      <c r="BO53" s="133">
        <f ca="1"/>
        <v>15.188192448632792</v>
      </c>
      <c r="BP53" s="133">
        <f ca="1"/>
        <v>226.34150322848978</v>
      </c>
      <c r="BQ53" s="133">
        <f ca="1"/>
        <v>0</v>
      </c>
      <c r="BR53" s="133">
        <f ca="1"/>
        <v>9.6657647660650596</v>
      </c>
      <c r="BS53" s="133">
        <f ca="1"/>
        <v>0</v>
      </c>
      <c r="BT53" s="133">
        <f ca="1"/>
        <v>0</v>
      </c>
      <c r="BU53" s="133">
        <f ca="1"/>
        <v>0</v>
      </c>
    </row>
    <row r="54" spans="1:73" outlineLevel="1" x14ac:dyDescent="0.2">
      <c r="A54" s="204" t="str" cm="1">
        <f t="array" aca="1" ref="A54" ca="1">IFERROR(_xlfn.XLOOKUP(B54,Com_codes_core,Com_labels_core),"")</f>
        <v>Milling products and flour production</v>
      </c>
      <c r="B54" s="58" t="str">
        <f ca="1"/>
        <v>c_047</v>
      </c>
      <c r="C54" s="56">
        <f ca="1"/>
        <v>0.37057283778714967</v>
      </c>
      <c r="D54" s="56">
        <f ca="1"/>
        <v>1.1017997487686388</v>
      </c>
      <c r="E54" s="56">
        <f ca="1"/>
        <v>0.27708023126557985</v>
      </c>
      <c r="F54" s="56">
        <f ca="1"/>
        <v>1.4154198676109622</v>
      </c>
      <c r="G54" s="56">
        <f ca="1"/>
        <v>35.659361162581312</v>
      </c>
      <c r="H54" s="56">
        <f ca="1"/>
        <v>0.13369769989688346</v>
      </c>
      <c r="I54" s="56">
        <f ca="1"/>
        <v>5.2667179795252013</v>
      </c>
      <c r="J54" s="57"/>
      <c r="K54" s="204" t="str" cm="1">
        <f t="array" aca="1" ref="K54" ca="1">IFERROR(_xlfn.XLOOKUP(L54,Act_codes_core,Act_labels_core),"")</f>
        <v>Milling products and flour production</v>
      </c>
      <c r="L54" s="58" t="str">
        <f ca="1"/>
        <v>a_047</v>
      </c>
      <c r="M54" s="168">
        <f ca="1"/>
        <v>5.7879172680951676</v>
      </c>
      <c r="N54" s="168">
        <f ca="1"/>
        <v>6.6087866665685668</v>
      </c>
      <c r="O54" s="168">
        <f ca="1"/>
        <v>2.1545990641223058</v>
      </c>
      <c r="P54" s="168">
        <f ca="1"/>
        <v>8.6453398302553612</v>
      </c>
      <c r="Q54" s="168">
        <f ca="1"/>
        <v>16.412877801020404</v>
      </c>
      <c r="R54" s="73">
        <f ca="1"/>
        <v>11.950863379302126</v>
      </c>
      <c r="S54" s="73">
        <f ca="1"/>
        <v>0</v>
      </c>
      <c r="T54" s="73">
        <f ca="1"/>
        <v>48.439615990636078</v>
      </c>
      <c r="U54" s="73">
        <f ca="1"/>
        <v>0</v>
      </c>
      <c r="V54" s="73">
        <f ca="1"/>
        <v>0</v>
      </c>
      <c r="W54" s="73">
        <f ca="1"/>
        <v>0</v>
      </c>
      <c r="X54" s="60"/>
      <c r="Z54" s="204" t="str" cm="1">
        <f t="array" aca="1" ref="Z54" ca="1">IFERROR(_xlfn.XLOOKUP(AA54,Act_codes_core,Act_labels_core),"")</f>
        <v>Milling products and flour production</v>
      </c>
      <c r="AA54" s="58" t="str">
        <f ca="1"/>
        <v>a_047</v>
      </c>
      <c r="AB54" s="133">
        <f ca="1"/>
        <v>9.2683911004111968E-2</v>
      </c>
      <c r="AC54" s="133">
        <f ca="1"/>
        <v>0.29106602172776708</v>
      </c>
      <c r="AD54" s="133">
        <f ca="1"/>
        <v>0.59416976938220112</v>
      </c>
      <c r="AE54" s="133">
        <f ca="1"/>
        <v>0.27118142404383228</v>
      </c>
      <c r="AF54" s="133">
        <f ca="1"/>
        <v>0.34589175456298699</v>
      </c>
      <c r="AG54" s="133">
        <f ca="1"/>
        <v>1.2465045332313611</v>
      </c>
      <c r="AH54" s="133">
        <f ca="1"/>
        <v>0</v>
      </c>
      <c r="AI54" s="133">
        <f ca="1"/>
        <v>0.54027228218161982</v>
      </c>
      <c r="AJ54" s="133">
        <f ca="1"/>
        <v>0</v>
      </c>
      <c r="AK54" s="133">
        <f ca="1"/>
        <v>0</v>
      </c>
      <c r="AL54" s="133">
        <f ca="1"/>
        <v>0</v>
      </c>
      <c r="AM54" s="63"/>
      <c r="AN54" s="204" t="str" cm="1">
        <f t="array" aca="1" ref="AN54" ca="1">IFERROR(_xlfn.XLOOKUP(AO54,Act_codes_core,Act_labels_core),"")</f>
        <v>Milling products and flour production</v>
      </c>
      <c r="AO54" s="58" t="str">
        <f ca="1"/>
        <v>a_047</v>
      </c>
      <c r="AP54" s="316">
        <f ca="1"/>
        <v>10.964987355551603</v>
      </c>
      <c r="AQ54" s="133">
        <f ca="1"/>
        <v>89.0350126444484</v>
      </c>
      <c r="AR54" s="133">
        <f ca="1"/>
        <v>0.7</v>
      </c>
      <c r="AU54" s="204" t="str" cm="1">
        <f t="array" aca="1" ref="AU54" ca="1">IFERROR(_xlfn.XLOOKUP(AV54,Act_codes_core,Act_labels_core),"")</f>
        <v>Milling products and flour production</v>
      </c>
      <c r="AV54" s="58" t="str">
        <f ca="1"/>
        <v>a_047</v>
      </c>
      <c r="AW54" s="316">
        <f ca="1"/>
        <v>0.13988744507246967</v>
      </c>
      <c r="AX54" s="133">
        <f ca="1"/>
        <v>8.8240771370327764E-2</v>
      </c>
      <c r="AY54" s="133">
        <f ca="1"/>
        <v>0.13386735564664545</v>
      </c>
      <c r="AZ54" s="133">
        <f ca="1"/>
        <v>8.6205516278365563E-2</v>
      </c>
      <c r="BA54" s="133">
        <f ca="1"/>
        <v>5.8292432870745342E-2</v>
      </c>
      <c r="BB54" s="133">
        <f ca="1"/>
        <v>0.16339726419422951</v>
      </c>
      <c r="BC54" s="133">
        <f ca="1"/>
        <v>0</v>
      </c>
      <c r="BD54" s="133">
        <f ca="1"/>
        <v>1</v>
      </c>
      <c r="BE54" s="133">
        <f ca="1"/>
        <v>0</v>
      </c>
      <c r="BF54" s="133">
        <f ca="1"/>
        <v>0</v>
      </c>
      <c r="BG54" s="133">
        <f ca="1"/>
        <v>0</v>
      </c>
      <c r="BH54" s="64"/>
      <c r="BI54" s="204" t="str" cm="1">
        <f t="array" aca="1" ref="BI54" ca="1">IFERROR(_xlfn.XLOOKUP(BJ54,Act_codes_core,Act_labels_core),"")</f>
        <v>Milling products and flour production</v>
      </c>
      <c r="BJ54" s="58" t="str">
        <f ca="1"/>
        <v>a_047</v>
      </c>
      <c r="BK54" s="133">
        <f ca="1"/>
        <v>22.054413311507993</v>
      </c>
      <c r="BL54" s="133">
        <f ca="1"/>
        <v>12.183909056993624</v>
      </c>
      <c r="BM54" s="133">
        <f ca="1"/>
        <v>56.695332089129458</v>
      </c>
      <c r="BN54" s="133">
        <f ca="1"/>
        <v>9.0989666604799595</v>
      </c>
      <c r="BO54" s="133">
        <f ca="1"/>
        <v>3.2409067171033867</v>
      </c>
      <c r="BP54" s="133">
        <f ca="1"/>
        <v>12.476264830760034</v>
      </c>
      <c r="BQ54" s="133">
        <f ca="1"/>
        <v>0</v>
      </c>
      <c r="BR54" s="133">
        <f ca="1"/>
        <v>18.838156223894337</v>
      </c>
      <c r="BS54" s="133">
        <f ca="1"/>
        <v>0</v>
      </c>
      <c r="BT54" s="133">
        <f ca="1"/>
        <v>0</v>
      </c>
      <c r="BU54" s="133">
        <f ca="1"/>
        <v>0</v>
      </c>
    </row>
    <row r="55" spans="1:73" outlineLevel="1" x14ac:dyDescent="0.2">
      <c r="A55" s="204" t="str" cm="1">
        <f t="array" aca="1" ref="A55" ca="1">IFERROR(_xlfn.XLOOKUP(B55,Com_codes_core,Com_labels_core),"")</f>
        <v>Sugar, Honey</v>
      </c>
      <c r="B55" s="58" t="str">
        <f ca="1"/>
        <v>c_048</v>
      </c>
      <c r="C55" s="56">
        <f ca="1"/>
        <v>8.0706967116626116E-2</v>
      </c>
      <c r="D55" s="56">
        <f ca="1"/>
        <v>0.14540677136692029</v>
      </c>
      <c r="E55" s="56">
        <f ca="1"/>
        <v>3.3147809210252177E-2</v>
      </c>
      <c r="F55" s="56">
        <f ca="1"/>
        <v>1.4627901350711934E-2</v>
      </c>
      <c r="G55" s="56">
        <f ca="1"/>
        <v>2.7962973658477543</v>
      </c>
      <c r="H55" s="56">
        <f ca="1"/>
        <v>0.11302015338611954</v>
      </c>
      <c r="I55" s="56">
        <f ca="1"/>
        <v>19.732400219563708</v>
      </c>
      <c r="J55" s="57"/>
      <c r="K55" s="204" t="str" cm="1">
        <f t="array" aca="1" ref="K55" ca="1">IFERROR(_xlfn.XLOOKUP(L55,Act_codes_core,Act_labels_core),"")</f>
        <v>Sugar, Honey</v>
      </c>
      <c r="L55" s="58" t="str">
        <f ca="1"/>
        <v>a_048</v>
      </c>
      <c r="M55" s="168">
        <f ca="1"/>
        <v>21.826258600417464</v>
      </c>
      <c r="N55" s="168">
        <f ca="1"/>
        <v>5.9006550306526462</v>
      </c>
      <c r="O55" s="168">
        <f ca="1"/>
        <v>3.5789953572378838E-2</v>
      </c>
      <c r="P55" s="168">
        <f ca="1"/>
        <v>27.199202173968668</v>
      </c>
      <c r="Q55" s="168">
        <f ca="1"/>
        <v>8.6915433349680882</v>
      </c>
      <c r="R55" s="73">
        <f ca="1"/>
        <v>2.1054868648111409</v>
      </c>
      <c r="S55" s="73">
        <f ca="1"/>
        <v>0</v>
      </c>
      <c r="T55" s="73">
        <f ca="1"/>
        <v>34.241064041609611</v>
      </c>
      <c r="U55" s="73">
        <f ca="1"/>
        <v>0</v>
      </c>
      <c r="V55" s="73">
        <f ca="1"/>
        <v>0</v>
      </c>
      <c r="W55" s="73">
        <f ca="1"/>
        <v>0</v>
      </c>
      <c r="X55" s="60"/>
      <c r="Z55" s="204" t="str" cm="1">
        <f t="array" aca="1" ref="Z55" ca="1">IFERROR(_xlfn.XLOOKUP(AA55,Act_codes_core,Act_labels_core),"")</f>
        <v>Sugar, Honey</v>
      </c>
      <c r="AA55" s="58" t="str">
        <f ca="1"/>
        <v>a_048</v>
      </c>
      <c r="AB55" s="133">
        <f ca="1"/>
        <v>7.6119999591468604E-2</v>
      </c>
      <c r="AC55" s="133">
        <f ca="1"/>
        <v>5.6598829050487957E-2</v>
      </c>
      <c r="AD55" s="133">
        <f ca="1"/>
        <v>2.1495258081855764E-3</v>
      </c>
      <c r="AE55" s="133">
        <f ca="1"/>
        <v>0.18581102413768169</v>
      </c>
      <c r="AF55" s="133">
        <f ca="1"/>
        <v>3.9892368043156289E-2</v>
      </c>
      <c r="AG55" s="133">
        <f ca="1"/>
        <v>4.7828257752023116E-2</v>
      </c>
      <c r="AH55" s="133">
        <f ca="1"/>
        <v>0</v>
      </c>
      <c r="AI55" s="133">
        <f ca="1"/>
        <v>8.3175743499526819E-2</v>
      </c>
      <c r="AJ55" s="133">
        <f ca="1"/>
        <v>0</v>
      </c>
      <c r="AK55" s="133">
        <f ca="1"/>
        <v>0</v>
      </c>
      <c r="AL55" s="133">
        <f ca="1"/>
        <v>0</v>
      </c>
      <c r="AM55" s="63"/>
      <c r="AN55" s="204" t="str" cm="1">
        <f t="array" aca="1" ref="AN55" ca="1">IFERROR(_xlfn.XLOOKUP(AO55,Act_codes_core,Act_labels_core),"")</f>
        <v>Sugar, Honey</v>
      </c>
      <c r="AO55" s="58" t="str">
        <f ca="1"/>
        <v>a_048</v>
      </c>
      <c r="AP55" s="316">
        <f ca="1"/>
        <v>18.092148422871723</v>
      </c>
      <c r="AQ55" s="133">
        <f ca="1"/>
        <v>81.907851577128284</v>
      </c>
      <c r="AR55" s="133">
        <f ca="1"/>
        <v>0.7</v>
      </c>
      <c r="AU55" s="204" t="str" cm="1">
        <f t="array" aca="1" ref="AU55" ca="1">IFERROR(_xlfn.XLOOKUP(AV55,Act_codes_core,Act_labels_core),"")</f>
        <v>Sugar, Honey</v>
      </c>
      <c r="AV55" s="58" t="str">
        <f ca="1"/>
        <v>a_048</v>
      </c>
      <c r="AW55" s="316">
        <f ca="1"/>
        <v>0.19589476436326203</v>
      </c>
      <c r="AX55" s="133">
        <f ca="1"/>
        <v>0.16671382723802863</v>
      </c>
      <c r="AY55" s="133">
        <f ca="1"/>
        <v>6.7737268301216902E-2</v>
      </c>
      <c r="AZ55" s="133">
        <f ca="1"/>
        <v>0.32692175941970253</v>
      </c>
      <c r="BA55" s="133">
        <f ca="1"/>
        <v>0.10912565662656713</v>
      </c>
      <c r="BB55" s="133">
        <f ca="1"/>
        <v>0.16912015225714633</v>
      </c>
      <c r="BC55" s="133">
        <f ca="1"/>
        <v>0</v>
      </c>
      <c r="BD55" s="133">
        <f ca="1"/>
        <v>1</v>
      </c>
      <c r="BE55" s="133">
        <f ca="1"/>
        <v>0</v>
      </c>
      <c r="BF55" s="133">
        <f ca="1"/>
        <v>0</v>
      </c>
      <c r="BG55" s="133">
        <f ca="1"/>
        <v>0</v>
      </c>
      <c r="BH55" s="64"/>
      <c r="BI55" s="204" t="str" cm="1">
        <f t="array" aca="1" ref="BI55" ca="1">IFERROR(_xlfn.XLOOKUP(BJ55,Act_codes_core,Act_labels_core),"")</f>
        <v>Sugar, Honey</v>
      </c>
      <c r="BJ55" s="58" t="str">
        <f ca="1"/>
        <v>a_048</v>
      </c>
      <c r="BK55" s="133">
        <f ca="1"/>
        <v>4.9628041475391562</v>
      </c>
      <c r="BL55" s="133">
        <f ca="1"/>
        <v>15.622660695762329</v>
      </c>
      <c r="BM55" s="133">
        <f ca="1"/>
        <v>1046.526301565149</v>
      </c>
      <c r="BN55" s="133">
        <f ca="1"/>
        <v>6.6461672563674785</v>
      </c>
      <c r="BO55" s="133">
        <f ca="1"/>
        <v>6.9424630059530115</v>
      </c>
      <c r="BP55" s="133">
        <f ca="1"/>
        <v>44.414668877804829</v>
      </c>
      <c r="BQ55" s="133">
        <f ca="1"/>
        <v>0</v>
      </c>
      <c r="BR55" s="133">
        <f ca="1"/>
        <v>16.148654845358223</v>
      </c>
      <c r="BS55" s="133">
        <f ca="1"/>
        <v>0</v>
      </c>
      <c r="BT55" s="133">
        <f ca="1"/>
        <v>0</v>
      </c>
      <c r="BU55" s="133">
        <f ca="1"/>
        <v>0</v>
      </c>
    </row>
    <row r="56" spans="1:73" outlineLevel="1" x14ac:dyDescent="0.2">
      <c r="A56" s="204" t="str" cm="1">
        <f t="array" aca="1" ref="A56" ca="1">IFERROR(_xlfn.XLOOKUP(B56,Com_codes_core,Com_labels_core),"")</f>
        <v>Cocoa, chocolate and confectionery; bakery products from flour</v>
      </c>
      <c r="B56" s="58" t="str">
        <f ca="1"/>
        <v>c_049</v>
      </c>
      <c r="C56" s="56">
        <f ca="1"/>
        <v>0.17156043700325049</v>
      </c>
      <c r="D56" s="56">
        <f ca="1"/>
        <v>0.23911342750843764</v>
      </c>
      <c r="E56" s="56">
        <f ca="1"/>
        <v>0.3218945310109983</v>
      </c>
      <c r="F56" s="56">
        <f ca="1"/>
        <v>0.22600143402405587</v>
      </c>
      <c r="G56" s="56">
        <f ca="1"/>
        <v>26.727371162511361</v>
      </c>
      <c r="H56" s="56">
        <f ca="1"/>
        <v>0.20063497142167536</v>
      </c>
      <c r="I56" s="56">
        <f ca="1"/>
        <v>24.650941118495698</v>
      </c>
      <c r="J56" s="57"/>
      <c r="K56" s="204" t="str" cm="1">
        <f t="array" aca="1" ref="K56" ca="1">IFERROR(_xlfn.XLOOKUP(L56,Act_codes_core,Act_labels_core),"")</f>
        <v>Cocoa, chocolate and confectionery; bakery products from flour</v>
      </c>
      <c r="L56" s="58" t="str">
        <f ca="1"/>
        <v>a_049</v>
      </c>
      <c r="M56" s="168">
        <f ca="1"/>
        <v>26.442665575948762</v>
      </c>
      <c r="N56" s="168">
        <f ca="1"/>
        <v>20.704457394152275</v>
      </c>
      <c r="O56" s="168">
        <f ca="1"/>
        <v>2.3165563509365588</v>
      </c>
      <c r="P56" s="168">
        <f ca="1"/>
        <v>6.5601149684724689</v>
      </c>
      <c r="Q56" s="168">
        <f ca="1"/>
        <v>16.142332310827079</v>
      </c>
      <c r="R56" s="73">
        <f ca="1"/>
        <v>2.9620607660612461</v>
      </c>
      <c r="S56" s="73">
        <f ca="1"/>
        <v>0</v>
      </c>
      <c r="T56" s="73">
        <f ca="1"/>
        <v>24.871812633601628</v>
      </c>
      <c r="U56" s="73">
        <f ca="1"/>
        <v>0</v>
      </c>
      <c r="V56" s="73">
        <f ca="1"/>
        <v>0</v>
      </c>
      <c r="W56" s="73">
        <f ca="1"/>
        <v>0</v>
      </c>
      <c r="X56" s="60"/>
      <c r="Z56" s="204" t="str" cm="1">
        <f t="array" aca="1" ref="Z56" ca="1">IFERROR(_xlfn.XLOOKUP(AA56,Act_codes_core,Act_labels_core),"")</f>
        <v>Cocoa, chocolate and confectionery; bakery products from flour</v>
      </c>
      <c r="AA56" s="58" t="str">
        <f ca="1"/>
        <v>a_049</v>
      </c>
      <c r="AB56" s="133">
        <f ca="1"/>
        <v>0.19186253363936012</v>
      </c>
      <c r="AC56" s="133">
        <f ca="1"/>
        <v>0.41317737903915169</v>
      </c>
      <c r="AD56" s="133">
        <f ca="1"/>
        <v>0.28946086781439728</v>
      </c>
      <c r="AE56" s="133">
        <f ca="1"/>
        <v>9.3237844421255101E-2</v>
      </c>
      <c r="AF56" s="133">
        <f ca="1"/>
        <v>0.15414330370939403</v>
      </c>
      <c r="AG56" s="133">
        <f ca="1"/>
        <v>0.13998820678561202</v>
      </c>
      <c r="AH56" s="133">
        <f ca="1"/>
        <v>0</v>
      </c>
      <c r="AI56" s="133">
        <f ca="1"/>
        <v>0.12569625518171429</v>
      </c>
      <c r="AJ56" s="133">
        <f ca="1"/>
        <v>0</v>
      </c>
      <c r="AK56" s="133">
        <f ca="1"/>
        <v>0</v>
      </c>
      <c r="AL56" s="133">
        <f ca="1"/>
        <v>0</v>
      </c>
      <c r="AM56" s="63"/>
      <c r="AN56" s="204" t="str" cm="1">
        <f t="array" aca="1" ref="AN56" ca="1">IFERROR(_xlfn.XLOOKUP(AO56,Act_codes_core,Act_labels_core),"")</f>
        <v>Cocoa, chocolate and confectionery; bakery products from flour</v>
      </c>
      <c r="AO56" s="58" t="str">
        <f ca="1"/>
        <v>a_049</v>
      </c>
      <c r="AP56" s="316">
        <f ca="1"/>
        <v>23.460680548987558</v>
      </c>
      <c r="AQ56" s="133">
        <f ca="1"/>
        <v>76.539319451012418</v>
      </c>
      <c r="AR56" s="133">
        <f ca="1"/>
        <v>0.7</v>
      </c>
      <c r="AU56" s="204" t="str" cm="1">
        <f t="array" aca="1" ref="AU56" ca="1">IFERROR(_xlfn.XLOOKUP(AV56,Act_codes_core,Act_labels_core),"")</f>
        <v>Cocoa, chocolate and confectionery; bakery products from flour</v>
      </c>
      <c r="AV56" s="58" t="str">
        <f ca="1"/>
        <v>a_049</v>
      </c>
      <c r="AW56" s="316">
        <f ca="1"/>
        <v>9.1172929846982706E-2</v>
      </c>
      <c r="AX56" s="133">
        <f ca="1"/>
        <v>6.0375958639507309E-2</v>
      </c>
      <c r="AY56" s="133">
        <f ca="1"/>
        <v>4.6242799703853275E-2</v>
      </c>
      <c r="AZ56" s="133">
        <f ca="1"/>
        <v>3.3246077453904184E-2</v>
      </c>
      <c r="BA56" s="133">
        <f ca="1"/>
        <v>3.0332434735282875E-2</v>
      </c>
      <c r="BB56" s="133">
        <f ca="1"/>
        <v>3.244617577532858E-2</v>
      </c>
      <c r="BC56" s="133">
        <f ca="1"/>
        <v>0</v>
      </c>
      <c r="BD56" s="133">
        <f ca="1"/>
        <v>1</v>
      </c>
      <c r="BE56" s="133">
        <f ca="1"/>
        <v>0</v>
      </c>
      <c r="BF56" s="133">
        <f ca="1"/>
        <v>0</v>
      </c>
      <c r="BG56" s="133">
        <f ca="1"/>
        <v>0</v>
      </c>
      <c r="BH56" s="64"/>
      <c r="BI56" s="204" t="str" cm="1">
        <f t="array" aca="1" ref="BI56" ca="1">IFERROR(_xlfn.XLOOKUP(BJ56,Act_codes_core,Act_labels_core),"")</f>
        <v>Cocoa, chocolate and confectionery; bakery products from flour</v>
      </c>
      <c r="BJ56" s="58" t="str">
        <f ca="1"/>
        <v>a_049</v>
      </c>
      <c r="BK56" s="133">
        <f ca="1"/>
        <v>1.4732316992416761</v>
      </c>
      <c r="BL56" s="133">
        <f ca="1"/>
        <v>1.2459785401071131</v>
      </c>
      <c r="BM56" s="133">
        <f ca="1"/>
        <v>8.5292653783802006</v>
      </c>
      <c r="BN56" s="133">
        <f ca="1"/>
        <v>2.1654060108321866</v>
      </c>
      <c r="BO56" s="133">
        <f ca="1"/>
        <v>0.80288134007940704</v>
      </c>
      <c r="BP56" s="133">
        <f ca="1"/>
        <v>4.6803672215515535</v>
      </c>
      <c r="BQ56" s="133">
        <f ca="1"/>
        <v>0</v>
      </c>
      <c r="BR56" s="133">
        <f ca="1"/>
        <v>17.179200123327536</v>
      </c>
      <c r="BS56" s="133">
        <f ca="1"/>
        <v>0</v>
      </c>
      <c r="BT56" s="133">
        <f ca="1"/>
        <v>0</v>
      </c>
      <c r="BU56" s="133">
        <f ca="1"/>
        <v>0</v>
      </c>
    </row>
    <row r="57" spans="1:73" outlineLevel="1" x14ac:dyDescent="0.2">
      <c r="A57" s="204" t="str" cm="1">
        <f t="array" aca="1" ref="A57" ca="1">IFERROR(_xlfn.XLOOKUP(B57,Com_codes_core,Com_labels_core),"")</f>
        <v>Dishes, prepared foods</v>
      </c>
      <c r="B57" s="58" t="str">
        <f ca="1"/>
        <v>c_050</v>
      </c>
      <c r="C57" s="56">
        <f ca="1"/>
        <v>9.711610690528856E-2</v>
      </c>
      <c r="D57" s="56">
        <f ca="1"/>
        <v>0.10608112170338294</v>
      </c>
      <c r="E57" s="56">
        <f ca="1"/>
        <v>4.4597107286517855E-2</v>
      </c>
      <c r="F57" s="56">
        <f ca="1"/>
        <v>4.6301879965526163E-2</v>
      </c>
      <c r="G57" s="56">
        <f ca="1"/>
        <v>10.514420398462152</v>
      </c>
      <c r="H57" s="56">
        <f ca="1"/>
        <v>0</v>
      </c>
      <c r="I57" s="56">
        <f ca="1"/>
        <v>0</v>
      </c>
      <c r="J57" s="57"/>
      <c r="K57" s="204" t="str" cm="1">
        <f t="array" aca="1" ref="K57" ca="1">IFERROR(_xlfn.XLOOKUP(L57,Act_codes_core,Act_labels_core),"")</f>
        <v>Dishes, prepared foods</v>
      </c>
      <c r="L57" s="58" t="str">
        <f ca="1"/>
        <v>a_050</v>
      </c>
      <c r="M57" s="168">
        <f ca="1"/>
        <v>14.521388371257952</v>
      </c>
      <c r="N57" s="168">
        <f ca="1"/>
        <v>34.880965848576089</v>
      </c>
      <c r="O57" s="168">
        <f ca="1"/>
        <v>1.7167304455789831</v>
      </c>
      <c r="P57" s="168">
        <f ca="1"/>
        <v>7.588109064461996</v>
      </c>
      <c r="Q57" s="168">
        <f ca="1"/>
        <v>20.992561341465791</v>
      </c>
      <c r="R57" s="73">
        <f ca="1"/>
        <v>2.7568716925769867</v>
      </c>
      <c r="S57" s="73">
        <f ca="1"/>
        <v>0</v>
      </c>
      <c r="T57" s="73">
        <f ca="1"/>
        <v>17.543373236082196</v>
      </c>
      <c r="U57" s="73">
        <f ca="1"/>
        <v>0</v>
      </c>
      <c r="V57" s="73">
        <f ca="1"/>
        <v>0</v>
      </c>
      <c r="W57" s="73">
        <f ca="1"/>
        <v>0</v>
      </c>
      <c r="X57" s="60"/>
      <c r="Z57" s="204" t="str" cm="1">
        <f t="array" aca="1" ref="Z57" ca="1">IFERROR(_xlfn.XLOOKUP(AA57,Act_codes_core,Act_labels_core),"")</f>
        <v>Dishes, prepared foods</v>
      </c>
      <c r="AA57" s="58" t="str">
        <f ca="1"/>
        <v>a_050</v>
      </c>
      <c r="AB57" s="133">
        <f ca="1"/>
        <v>5.9188742329692734E-2</v>
      </c>
      <c r="AC57" s="133">
        <f ca="1"/>
        <v>0.39102742094756121</v>
      </c>
      <c r="AD57" s="133">
        <f ca="1"/>
        <v>0.12050224236563527</v>
      </c>
      <c r="AE57" s="133">
        <f ca="1"/>
        <v>6.0584337998648888E-2</v>
      </c>
      <c r="AF57" s="133">
        <f ca="1"/>
        <v>0.11260815389292016</v>
      </c>
      <c r="AG57" s="133">
        <f ca="1"/>
        <v>7.3191402500172878E-2</v>
      </c>
      <c r="AH57" s="133">
        <f ca="1"/>
        <v>0</v>
      </c>
      <c r="AI57" s="133">
        <f ca="1"/>
        <v>4.9805124876368422E-2</v>
      </c>
      <c r="AJ57" s="133">
        <f ca="1"/>
        <v>0</v>
      </c>
      <c r="AK57" s="133">
        <f ca="1"/>
        <v>0</v>
      </c>
      <c r="AL57" s="133">
        <f ca="1"/>
        <v>0</v>
      </c>
      <c r="AM57" s="63"/>
      <c r="AN57" s="204" t="str" cm="1">
        <f t="array" aca="1" ref="AN57" ca="1">IFERROR(_xlfn.XLOOKUP(AO57,Act_codes_core,Act_labels_core),"")</f>
        <v>Dishes, prepared foods</v>
      </c>
      <c r="AO57" s="58" t="str">
        <f ca="1"/>
        <v>a_050</v>
      </c>
      <c r="AP57" s="316">
        <f ca="1"/>
        <v>30.369576596869123</v>
      </c>
      <c r="AQ57" s="133">
        <f ca="1"/>
        <v>69.630423403130905</v>
      </c>
      <c r="AR57" s="133">
        <f ca="1"/>
        <v>0.7</v>
      </c>
      <c r="AU57" s="204" t="str" cm="1">
        <f t="array" aca="1" ref="AU57" ca="1">IFERROR(_xlfn.XLOOKUP(AV57,Act_codes_core,Act_labels_core),"")</f>
        <v>Dishes, prepared foods</v>
      </c>
      <c r="AV57" s="58" t="str">
        <f ca="1"/>
        <v>a_050</v>
      </c>
      <c r="AW57" s="316">
        <f ca="1"/>
        <v>0.34551090817011115</v>
      </c>
      <c r="AX57" s="133">
        <f ca="1"/>
        <v>0.40172138716196049</v>
      </c>
      <c r="AY57" s="133">
        <f ca="1"/>
        <v>0.17285637879324703</v>
      </c>
      <c r="AZ57" s="133">
        <f ca="1"/>
        <v>0.1310393090447784</v>
      </c>
      <c r="BA57" s="133">
        <f ca="1"/>
        <v>0.15457141705941466</v>
      </c>
      <c r="BB57" s="133">
        <f ca="1"/>
        <v>0.1924769058516336</v>
      </c>
      <c r="BC57" s="133">
        <f ca="1"/>
        <v>0</v>
      </c>
      <c r="BD57" s="133">
        <f ca="1"/>
        <v>1</v>
      </c>
      <c r="BE57" s="133">
        <f ca="1"/>
        <v>0</v>
      </c>
      <c r="BF57" s="133">
        <f ca="1"/>
        <v>0</v>
      </c>
      <c r="BG57" s="133">
        <f ca="1"/>
        <v>0</v>
      </c>
      <c r="BH57" s="64"/>
      <c r="BI57" s="204" t="str" cm="1">
        <f t="array" aca="1" ref="BI57" ca="1">IFERROR(_xlfn.XLOOKUP(BJ57,Act_codes_core,Act_labels_core),"")</f>
        <v>Dishes, prepared foods</v>
      </c>
      <c r="BJ57" s="58" t="str">
        <f ca="1"/>
        <v>a_050</v>
      </c>
      <c r="BK57" s="133">
        <f ca="1"/>
        <v>7.8497784698956581</v>
      </c>
      <c r="BL57" s="133">
        <f ca="1"/>
        <v>3.7996205677320907</v>
      </c>
      <c r="BM57" s="133">
        <f ca="1"/>
        <v>33.219040151824785</v>
      </c>
      <c r="BN57" s="133">
        <f ca="1"/>
        <v>5.6973356790004752</v>
      </c>
      <c r="BO57" s="133">
        <f ca="1"/>
        <v>2.4292238464564706</v>
      </c>
      <c r="BP57" s="133">
        <f ca="1"/>
        <v>23.033813848035429</v>
      </c>
      <c r="BQ57" s="133">
        <f ca="1"/>
        <v>0</v>
      </c>
      <c r="BR57" s="133">
        <f ca="1"/>
        <v>18.805750723453954</v>
      </c>
      <c r="BS57" s="133">
        <f ca="1"/>
        <v>0</v>
      </c>
      <c r="BT57" s="133">
        <f ca="1"/>
        <v>0</v>
      </c>
      <c r="BU57" s="133">
        <f ca="1"/>
        <v>0</v>
      </c>
    </row>
    <row r="58" spans="1:73" outlineLevel="1" x14ac:dyDescent="0.2">
      <c r="A58" s="204" t="str" cm="1">
        <f t="array" aca="1" ref="A58" ca="1">IFERROR(_xlfn.XLOOKUP(B58,Com_codes_core,Com_labels_core),"")</f>
        <v>Coffee</v>
      </c>
      <c r="B58" s="58" t="str">
        <f ca="1"/>
        <v>c_051</v>
      </c>
      <c r="C58" s="56">
        <f ca="1"/>
        <v>0.14140494228465256</v>
      </c>
      <c r="D58" s="56">
        <f ca="1"/>
        <v>0.20728251497855077</v>
      </c>
      <c r="E58" s="56">
        <f ca="1"/>
        <v>2.1519653767401947E-2</v>
      </c>
      <c r="F58" s="56">
        <f ca="1"/>
        <v>0.50376469555163594</v>
      </c>
      <c r="G58" s="56">
        <f ca="1"/>
        <v>58.735906660365686</v>
      </c>
      <c r="H58" s="56">
        <f ca="1"/>
        <v>2.2252822683190145E-2</v>
      </c>
      <c r="I58" s="56">
        <f ca="1"/>
        <v>6.6261574276163486</v>
      </c>
      <c r="J58" s="57"/>
      <c r="K58" s="204" t="str" cm="1">
        <f t="array" aca="1" ref="K58" ca="1">IFERROR(_xlfn.XLOOKUP(L58,Act_codes_core,Act_labels_core),"")</f>
        <v>Coffee</v>
      </c>
      <c r="L58" s="58" t="str">
        <f ca="1"/>
        <v>a_051</v>
      </c>
      <c r="M58" s="168">
        <f ca="1"/>
        <v>11.619728369800114</v>
      </c>
      <c r="N58" s="168">
        <f ca="1"/>
        <v>27.911060435443588</v>
      </c>
      <c r="O58" s="168">
        <f ca="1"/>
        <v>1.3736938198882189</v>
      </c>
      <c r="P58" s="168">
        <f ca="1"/>
        <v>6.0718551088395927</v>
      </c>
      <c r="Q58" s="168">
        <f ca="1"/>
        <v>16.797833260695871</v>
      </c>
      <c r="R58" s="73">
        <f ca="1"/>
        <v>2.2059943167376788</v>
      </c>
      <c r="S58" s="73">
        <f ca="1"/>
        <v>0</v>
      </c>
      <c r="T58" s="73">
        <f ca="1"/>
        <v>34.019834688594941</v>
      </c>
      <c r="U58" s="73">
        <f ca="1"/>
        <v>0</v>
      </c>
      <c r="V58" s="73">
        <f ca="1"/>
        <v>0</v>
      </c>
      <c r="W58" s="73">
        <f ca="1"/>
        <v>0</v>
      </c>
      <c r="X58" s="60"/>
      <c r="Z58" s="204" t="str" cm="1">
        <f t="array" aca="1" ref="Z58" ca="1">IFERROR(_xlfn.XLOOKUP(AA58,Act_codes_core,Act_labels_core),"")</f>
        <v>Coffee</v>
      </c>
      <c r="AA58" s="58" t="str">
        <f ca="1"/>
        <v>a_051</v>
      </c>
      <c r="AB58" s="133">
        <f ca="1"/>
        <v>7.5551188395061822E-2</v>
      </c>
      <c r="AC58" s="133">
        <f ca="1"/>
        <v>0.49912509009038275</v>
      </c>
      <c r="AD58" s="133">
        <f ca="1"/>
        <v>0.15381451364994345</v>
      </c>
      <c r="AE58" s="133">
        <f ca="1"/>
        <v>7.7332589843352839E-2</v>
      </c>
      <c r="AF58" s="133">
        <f ca="1"/>
        <v>0.14373814199657595</v>
      </c>
      <c r="AG58" s="133">
        <f ca="1"/>
        <v>9.3424817313871505E-2</v>
      </c>
      <c r="AH58" s="133">
        <f ca="1"/>
        <v>0</v>
      </c>
      <c r="AI58" s="133">
        <f ca="1"/>
        <v>0.15406623942468767</v>
      </c>
      <c r="AJ58" s="133">
        <f ca="1"/>
        <v>0</v>
      </c>
      <c r="AK58" s="133">
        <f ca="1"/>
        <v>0</v>
      </c>
      <c r="AL58" s="133">
        <f ca="1"/>
        <v>0</v>
      </c>
      <c r="AN58" s="204" t="str" cm="1">
        <f t="array" aca="1" ref="AN58" ca="1">IFERROR(_xlfn.XLOOKUP(AO58,Act_codes_core,Act_labels_core),"")</f>
        <v>Coffee</v>
      </c>
      <c r="AO58" s="58" t="str">
        <f ca="1"/>
        <v>a_051</v>
      </c>
      <c r="AP58" s="316">
        <f ca="1"/>
        <v>22.278643411413324</v>
      </c>
      <c r="AQ58" s="133">
        <f ca="1"/>
        <v>77.721356588586616</v>
      </c>
      <c r="AR58" s="133">
        <f ca="1"/>
        <v>0.7</v>
      </c>
      <c r="AU58" s="204" t="str" cm="1">
        <f t="array" aca="1" ref="AU58" ca="1">IFERROR(_xlfn.XLOOKUP(AV58,Act_codes_core,Act_labels_core),"")</f>
        <v>Coffee</v>
      </c>
      <c r="AV58" s="58" t="str">
        <f ca="1"/>
        <v>a_051</v>
      </c>
      <c r="AW58" s="316">
        <f ca="1"/>
        <v>0.81254882113387605</v>
      </c>
      <c r="AX58" s="133">
        <f ca="1"/>
        <v>0.94474076460128853</v>
      </c>
      <c r="AY58" s="133">
        <f ca="1"/>
        <v>0.40651175836327402</v>
      </c>
      <c r="AZ58" s="133">
        <f ca="1"/>
        <v>0.3081692460896468</v>
      </c>
      <c r="BA58" s="133">
        <f ca="1"/>
        <v>0.36351044132818783</v>
      </c>
      <c r="BB58" s="133">
        <f ca="1"/>
        <v>0.45265396619037984</v>
      </c>
      <c r="BC58" s="133">
        <f ca="1"/>
        <v>0</v>
      </c>
      <c r="BD58" s="133">
        <f ca="1"/>
        <v>1</v>
      </c>
      <c r="BE58" s="133">
        <f ca="1"/>
        <v>0</v>
      </c>
      <c r="BF58" s="133">
        <f ca="1"/>
        <v>0</v>
      </c>
      <c r="BG58" s="133">
        <f ca="1"/>
        <v>0</v>
      </c>
      <c r="BI58" s="204" t="str" cm="1">
        <f t="array" aca="1" ref="BI58" ca="1">IFERROR(_xlfn.XLOOKUP(BJ58,Act_codes_core,Act_labels_core),"")</f>
        <v>Coffee</v>
      </c>
      <c r="BJ58" s="58" t="str">
        <f ca="1"/>
        <v>a_051</v>
      </c>
      <c r="BK58" s="133">
        <f ca="1"/>
        <v>31.428122547607916</v>
      </c>
      <c r="BL58" s="133">
        <f ca="1"/>
        <v>15.212523677586413</v>
      </c>
      <c r="BM58" s="133">
        <f ca="1"/>
        <v>132.9989207732807</v>
      </c>
      <c r="BN58" s="133">
        <f ca="1"/>
        <v>22.810397083328901</v>
      </c>
      <c r="BO58" s="133">
        <f ca="1"/>
        <v>9.7258725242752337</v>
      </c>
      <c r="BP58" s="133">
        <f ca="1"/>
        <v>92.220376298653491</v>
      </c>
      <c r="BQ58" s="133">
        <f ca="1"/>
        <v>0</v>
      </c>
      <c r="BR58" s="133">
        <f ca="1"/>
        <v>13.210910497102379</v>
      </c>
      <c r="BS58" s="133">
        <f ca="1"/>
        <v>0</v>
      </c>
      <c r="BT58" s="133">
        <f ca="1"/>
        <v>0</v>
      </c>
      <c r="BU58" s="133">
        <f ca="1"/>
        <v>0</v>
      </c>
    </row>
    <row r="59" spans="1:73" outlineLevel="1" x14ac:dyDescent="0.2">
      <c r="A59" s="204" t="str" cm="1">
        <f t="array" aca="1" ref="A59" ca="1">IFERROR(_xlfn.XLOOKUP(B59,Com_codes_core,Com_labels_core),"")</f>
        <v>Tea (tea)</v>
      </c>
      <c r="B59" s="58" t="str">
        <f ca="1"/>
        <v>c_052</v>
      </c>
      <c r="C59" s="56">
        <f ca="1"/>
        <v>2.1915113709050534E-2</v>
      </c>
      <c r="D59" s="56">
        <f ca="1"/>
        <v>4.3849513515712021E-2</v>
      </c>
      <c r="E59" s="56">
        <f ca="1"/>
        <v>3.7733802113136252E-3</v>
      </c>
      <c r="F59" s="56">
        <f ca="1"/>
        <v>4.8953639837731079E-2</v>
      </c>
      <c r="G59" s="56">
        <f ca="1"/>
        <v>30.163246013908736</v>
      </c>
      <c r="H59" s="56">
        <f ca="1"/>
        <v>7.325446096531703E-3</v>
      </c>
      <c r="I59" s="56">
        <f ca="1"/>
        <v>6.5046254817994464</v>
      </c>
      <c r="J59" s="57"/>
      <c r="K59" s="204" t="str" cm="1">
        <f t="array" aca="1" ref="K59" ca="1">IFERROR(_xlfn.XLOOKUP(L59,Act_codes_core,Act_labels_core),"")</f>
        <v>Tea (tea)</v>
      </c>
      <c r="L59" s="58" t="str">
        <f ca="1"/>
        <v>a_052</v>
      </c>
      <c r="M59" s="168">
        <f ca="1"/>
        <v>13.332172143467805</v>
      </c>
      <c r="N59" s="168">
        <f ca="1"/>
        <v>32.024420071574241</v>
      </c>
      <c r="O59" s="168">
        <f ca="1"/>
        <v>1.5761403275800194</v>
      </c>
      <c r="P59" s="168">
        <f ca="1"/>
        <v>6.9666875993105899</v>
      </c>
      <c r="Q59" s="168">
        <f ca="1"/>
        <v>19.273394139825236</v>
      </c>
      <c r="R59" s="73">
        <f ca="1"/>
        <v>2.531100129216215</v>
      </c>
      <c r="S59" s="73">
        <f ca="1"/>
        <v>0</v>
      </c>
      <c r="T59" s="73">
        <f ca="1"/>
        <v>24.296085589025907</v>
      </c>
      <c r="U59" s="73">
        <f ca="1"/>
        <v>0</v>
      </c>
      <c r="V59" s="73">
        <f ca="1"/>
        <v>0</v>
      </c>
      <c r="W59" s="73">
        <f ca="1"/>
        <v>0</v>
      </c>
      <c r="X59" s="60"/>
      <c r="Z59" s="204" t="str" cm="1">
        <f t="array" aca="1" ref="Z59" ca="1">IFERROR(_xlfn.XLOOKUP(AA59,Act_codes_core,Act_labels_core),"")</f>
        <v>Tea (tea)</v>
      </c>
      <c r="AA59" s="58" t="str">
        <f ca="1"/>
        <v>a_052</v>
      </c>
      <c r="AB59" s="133">
        <f ca="1"/>
        <v>1.267688069440363E-2</v>
      </c>
      <c r="AC59" s="133">
        <f ca="1"/>
        <v>8.3749168650705363E-2</v>
      </c>
      <c r="AD59" s="133">
        <f ca="1"/>
        <v>2.5808836102113528E-2</v>
      </c>
      <c r="AE59" s="133">
        <f ca="1"/>
        <v>1.2975785504619683E-2</v>
      </c>
      <c r="AF59" s="133">
        <f ca="1"/>
        <v>2.4118102124320015E-2</v>
      </c>
      <c r="AG59" s="133">
        <f ca="1"/>
        <v>1.5675931618592709E-2</v>
      </c>
      <c r="AH59" s="133">
        <f ca="1"/>
        <v>0</v>
      </c>
      <c r="AI59" s="133">
        <f ca="1"/>
        <v>1.6090804499394436E-2</v>
      </c>
      <c r="AJ59" s="133">
        <f ca="1"/>
        <v>0</v>
      </c>
      <c r="AK59" s="133">
        <f ca="1"/>
        <v>0</v>
      </c>
      <c r="AL59" s="133">
        <f ca="1"/>
        <v>0</v>
      </c>
      <c r="AN59" s="204" t="str" cm="1">
        <f t="array" aca="1" ref="AN59" ca="1">IFERROR(_xlfn.XLOOKUP(AO59,Act_codes_core,Act_labels_core),"")</f>
        <v>Tea (tea)</v>
      </c>
      <c r="AO59" s="58" t="str">
        <f ca="1"/>
        <v>a_052</v>
      </c>
      <c r="AP59" s="316">
        <f ca="1"/>
        <v>16.264792180891241</v>
      </c>
      <c r="AQ59" s="133">
        <f ca="1"/>
        <v>83.73520781910878</v>
      </c>
      <c r="AR59" s="133">
        <f ca="1"/>
        <v>0.7</v>
      </c>
      <c r="AU59" s="204" t="str" cm="1">
        <f t="array" aca="1" ref="AU59" ca="1">IFERROR(_xlfn.XLOOKUP(AV59,Act_codes_core,Act_labels_core),"")</f>
        <v>Tea (tea)</v>
      </c>
      <c r="AV59" s="58" t="str">
        <f ca="1"/>
        <v>a_052</v>
      </c>
      <c r="AW59" s="316">
        <f ca="1"/>
        <v>0.81254882113387583</v>
      </c>
      <c r="AX59" s="133">
        <f ca="1"/>
        <v>0.94474076460128831</v>
      </c>
      <c r="AY59" s="133">
        <f ca="1"/>
        <v>0.40651175836327402</v>
      </c>
      <c r="AZ59" s="133">
        <f ca="1"/>
        <v>0.3081692460896468</v>
      </c>
      <c r="BA59" s="133">
        <f ca="1"/>
        <v>0.36351044132818783</v>
      </c>
      <c r="BB59" s="133">
        <f ca="1"/>
        <v>0.45265396619037979</v>
      </c>
      <c r="BC59" s="133">
        <f ca="1"/>
        <v>0</v>
      </c>
      <c r="BD59" s="133">
        <f ca="1"/>
        <v>1</v>
      </c>
      <c r="BE59" s="133">
        <f ca="1"/>
        <v>0</v>
      </c>
      <c r="BF59" s="133">
        <f ca="1"/>
        <v>0</v>
      </c>
      <c r="BG59" s="133">
        <f ca="1"/>
        <v>0</v>
      </c>
      <c r="BI59" s="204" t="str" cm="1">
        <f t="array" aca="1" ref="BI59" ca="1">IFERROR(_xlfn.XLOOKUP(BJ59,Act_codes_core,Act_labels_core),"")</f>
        <v>Tea (tea)</v>
      </c>
      <c r="BJ59" s="58" t="str">
        <f ca="1"/>
        <v>a_052</v>
      </c>
      <c r="BK59" s="133">
        <f ca="1"/>
        <v>37.511350777029406</v>
      </c>
      <c r="BL59" s="133">
        <f ca="1"/>
        <v>18.157060161942205</v>
      </c>
      <c r="BM59" s="133">
        <f ca="1"/>
        <v>158.74219538680651</v>
      </c>
      <c r="BN59" s="133">
        <f ca="1"/>
        <v>27.225578144539998</v>
      </c>
      <c r="BO59" s="133">
        <f ca="1"/>
        <v>11.60841266665256</v>
      </c>
      <c r="BP59" s="133">
        <f ca="1"/>
        <v>110.07055476789009</v>
      </c>
      <c r="BQ59" s="133">
        <f ca="1"/>
        <v>0</v>
      </c>
      <c r="BR59" s="133">
        <f ca="1"/>
        <v>25.332487819404946</v>
      </c>
      <c r="BS59" s="133">
        <f ca="1"/>
        <v>0</v>
      </c>
      <c r="BT59" s="133">
        <f ca="1"/>
        <v>0</v>
      </c>
      <c r="BU59" s="133">
        <f ca="1"/>
        <v>0</v>
      </c>
    </row>
    <row r="60" spans="1:73" outlineLevel="1" x14ac:dyDescent="0.2">
      <c r="A60" s="204" t="str" cm="1">
        <f t="array" aca="1" ref="A60" ca="1">IFERROR(_xlfn.XLOOKUP(B60,Com_codes_core,Com_labels_core),"")</f>
        <v>Other remaining foods (pasta, noodles and similar products; other foods not yet classified...)</v>
      </c>
      <c r="B60" s="58" t="str">
        <f ca="1"/>
        <v>c_053</v>
      </c>
      <c r="C60" s="56">
        <f ca="1"/>
        <v>0.28419660068862113</v>
      </c>
      <c r="D60" s="56">
        <f ca="1"/>
        <v>0.47575251091346749</v>
      </c>
      <c r="E60" s="56">
        <f ca="1"/>
        <v>0.29524424347214129</v>
      </c>
      <c r="F60" s="56">
        <f ca="1"/>
        <v>0.50020345461992788</v>
      </c>
      <c r="G60" s="56">
        <f ca="1"/>
        <v>28.836641723394347</v>
      </c>
      <c r="H60" s="56">
        <f ca="1"/>
        <v>0.55598512723186722</v>
      </c>
      <c r="I60" s="56">
        <f ca="1"/>
        <v>31.267794664602444</v>
      </c>
      <c r="J60" s="57"/>
      <c r="K60" s="204" t="str" cm="1">
        <f t="array" aca="1" ref="K60" ca="1">IFERROR(_xlfn.XLOOKUP(L60,Act_codes_core,Act_labels_core),"")</f>
        <v>Other remaining foods (pasta, noodles and similar products; other foods not yet classified...)</v>
      </c>
      <c r="L60" s="58" t="str">
        <f ca="1"/>
        <v>a_053</v>
      </c>
      <c r="M60" s="168">
        <f ca="1"/>
        <v>13.903305241323418</v>
      </c>
      <c r="N60" s="168">
        <f ca="1"/>
        <v>12.455771543475057</v>
      </c>
      <c r="O60" s="168">
        <f ca="1"/>
        <v>3.6082488191201234</v>
      </c>
      <c r="P60" s="168">
        <f ca="1"/>
        <v>17.605027011769778</v>
      </c>
      <c r="Q60" s="168">
        <f ca="1"/>
        <v>16.186091600459864</v>
      </c>
      <c r="R60" s="73">
        <f ca="1"/>
        <v>2.172182147953825</v>
      </c>
      <c r="S60" s="73">
        <f ca="1"/>
        <v>0</v>
      </c>
      <c r="T60" s="73">
        <f ca="1"/>
        <v>34.069373635897925</v>
      </c>
      <c r="U60" s="73">
        <f ca="1"/>
        <v>0</v>
      </c>
      <c r="V60" s="73">
        <f ca="1"/>
        <v>0</v>
      </c>
      <c r="W60" s="73">
        <f ca="1"/>
        <v>0</v>
      </c>
      <c r="X60" s="60"/>
      <c r="Z60" s="204" t="str" cm="1">
        <f t="array" aca="1" ref="Z60" ca="1">IFERROR(_xlfn.XLOOKUP(AA60,Act_codes_core,Act_labels_core),"")</f>
        <v>Other remaining foods (pasta, noodles and similar products; other foods not yet classified...)</v>
      </c>
      <c r="AA60" s="58" t="str">
        <f ca="1"/>
        <v>a_053</v>
      </c>
      <c r="AB60" s="133">
        <f ca="1"/>
        <v>0.16911762997692964</v>
      </c>
      <c r="AC60" s="133">
        <f ca="1"/>
        <v>0.41670546913468459</v>
      </c>
      <c r="AD60" s="133">
        <f ca="1"/>
        <v>0.75583909625881718</v>
      </c>
      <c r="AE60" s="133">
        <f ca="1"/>
        <v>0.41947236339183763</v>
      </c>
      <c r="AF60" s="133">
        <f ca="1"/>
        <v>0.25911124226477733</v>
      </c>
      <c r="AG60" s="133">
        <f ca="1"/>
        <v>0.17209950061514537</v>
      </c>
      <c r="AH60" s="133">
        <f ca="1"/>
        <v>0</v>
      </c>
      <c r="AI60" s="133">
        <f ca="1"/>
        <v>0.28864559507061138</v>
      </c>
      <c r="AJ60" s="133">
        <f ca="1"/>
        <v>0</v>
      </c>
      <c r="AK60" s="133">
        <f ca="1"/>
        <v>0</v>
      </c>
      <c r="AL60" s="133">
        <f ca="1"/>
        <v>0</v>
      </c>
      <c r="AN60" s="204" t="str" cm="1">
        <f t="array" aca="1" ref="AN60" ca="1">IFERROR(_xlfn.XLOOKUP(AO60,Act_codes_core,Act_labels_core),"")</f>
        <v>Other remaining foods (pasta, noodles and similar products; other foods not yet classified...)</v>
      </c>
      <c r="AO60" s="58" t="str">
        <f ca="1"/>
        <v>a_053</v>
      </c>
      <c r="AP60" s="316">
        <f ca="1"/>
        <v>19.432105188973324</v>
      </c>
      <c r="AQ60" s="133">
        <f ca="1"/>
        <v>80.567894811026676</v>
      </c>
      <c r="AR60" s="133">
        <f ca="1"/>
        <v>0.7</v>
      </c>
      <c r="AU60" s="204" t="str" cm="1">
        <f t="array" aca="1" ref="AU60" ca="1">IFERROR(_xlfn.XLOOKUP(AV60,Act_codes_core,Act_labels_core),"")</f>
        <v>Other remaining foods (pasta, noodles and similar products; other foods not yet classified...)</v>
      </c>
      <c r="AV60" s="58" t="str">
        <f ca="1"/>
        <v>a_053</v>
      </c>
      <c r="AW60" s="316">
        <f ca="1"/>
        <v>0.10750577615899851</v>
      </c>
      <c r="AX60" s="133">
        <f ca="1"/>
        <v>7.3012282130526296E-2</v>
      </c>
      <c r="AY60" s="133">
        <f ca="1"/>
        <v>9.3629398275376433E-2</v>
      </c>
      <c r="AZ60" s="133">
        <f ca="1"/>
        <v>0.12083681949413622</v>
      </c>
      <c r="BA60" s="133">
        <f ca="1"/>
        <v>5.3722577233462347E-2</v>
      </c>
      <c r="BB60" s="133">
        <f ca="1"/>
        <v>4.8398369116357455E-2</v>
      </c>
      <c r="BC60" s="133">
        <f ca="1"/>
        <v>0</v>
      </c>
      <c r="BD60" s="133">
        <f ca="1"/>
        <v>1</v>
      </c>
      <c r="BE60" s="133">
        <f ca="1"/>
        <v>0</v>
      </c>
      <c r="BF60" s="133">
        <f ca="1"/>
        <v>0</v>
      </c>
      <c r="BG60" s="133">
        <f ca="1"/>
        <v>0</v>
      </c>
      <c r="BI60" s="204" t="str" cm="1">
        <f t="array" aca="1" ref="BI60" ca="1">IFERROR(_xlfn.XLOOKUP(BJ60,Act_codes_core,Act_labels_core),"")</f>
        <v>Other remaining foods (pasta, noodles and similar products; other foods not yet classified...)</v>
      </c>
      <c r="BJ60" s="58" t="str">
        <f ca="1"/>
        <v>a_053</v>
      </c>
      <c r="BK60" s="133">
        <f ca="1"/>
        <v>3.9830975506498096</v>
      </c>
      <c r="BL60" s="133">
        <f ca="1"/>
        <v>3.0194823182957089</v>
      </c>
      <c r="BM60" s="133">
        <f ca="1"/>
        <v>13.366661674242554</v>
      </c>
      <c r="BN60" s="133">
        <f ca="1"/>
        <v>3.5356542715004382</v>
      </c>
      <c r="BO60" s="133">
        <f ca="1"/>
        <v>1.7097084045941706</v>
      </c>
      <c r="BP60" s="133">
        <f ca="1"/>
        <v>11.47735167136568</v>
      </c>
      <c r="BQ60" s="133">
        <f ca="1"/>
        <v>0</v>
      </c>
      <c r="BR60" s="133">
        <f ca="1"/>
        <v>15.119695761161552</v>
      </c>
      <c r="BS60" s="133">
        <f ca="1"/>
        <v>0</v>
      </c>
      <c r="BT60" s="133">
        <f ca="1"/>
        <v>0</v>
      </c>
      <c r="BU60" s="133">
        <f ca="1"/>
        <v>0</v>
      </c>
    </row>
    <row r="61" spans="1:73" outlineLevel="1" x14ac:dyDescent="0.2">
      <c r="A61" s="204" t="str" cm="1">
        <f t="array" aca="1" ref="A61" ca="1">IFERROR(_xlfn.XLOOKUP(B61,Com_codes_core,Com_labels_core),"")</f>
        <v>Feed for livestock, poultry and aquatic products</v>
      </c>
      <c r="B61" s="58" t="str">
        <f ca="1"/>
        <v>c_054</v>
      </c>
      <c r="C61" s="56">
        <f ca="1"/>
        <v>0.60245437389161471</v>
      </c>
      <c r="D61" s="56">
        <f ca="1"/>
        <v>1.401790468299426</v>
      </c>
      <c r="E61" s="56">
        <f ca="1"/>
        <v>0.12136853048915852</v>
      </c>
      <c r="F61" s="56">
        <f ca="1"/>
        <v>0.14159164997153273</v>
      </c>
      <c r="G61" s="56">
        <f ca="1"/>
        <v>2.9075562894219225</v>
      </c>
      <c r="H61" s="56">
        <f ca="1"/>
        <v>0.19774065656892051</v>
      </c>
      <c r="I61" s="56">
        <f ca="1"/>
        <v>4.0323445532813755</v>
      </c>
      <c r="J61" s="57"/>
      <c r="K61" s="204" t="str" cm="1">
        <f t="array" aca="1" ref="K61" ca="1">IFERROR(_xlfn.XLOOKUP(L61,Act_codes_core,Act_labels_core),"")</f>
        <v>Feed for livestock, poultry and aquatic products</v>
      </c>
      <c r="L61" s="58" t="str">
        <f ca="1"/>
        <v>a_054</v>
      </c>
      <c r="M61" s="168">
        <f ca="1"/>
        <v>12.89593885491551</v>
      </c>
      <c r="N61" s="168">
        <f ca="1"/>
        <v>13.864683923261904</v>
      </c>
      <c r="O61" s="168">
        <f ca="1"/>
        <v>2.9515185532755348</v>
      </c>
      <c r="P61" s="168">
        <f ca="1"/>
        <v>9.4245342908381691</v>
      </c>
      <c r="Q61" s="168">
        <f ca="1"/>
        <v>17.96208300187881</v>
      </c>
      <c r="R61" s="73">
        <f ca="1"/>
        <v>1.5673485289107636</v>
      </c>
      <c r="S61" s="73">
        <f ca="1"/>
        <v>0</v>
      </c>
      <c r="T61" s="73">
        <f ca="1"/>
        <v>41.333892846919305</v>
      </c>
      <c r="U61" s="73">
        <f ca="1"/>
        <v>0</v>
      </c>
      <c r="V61" s="73">
        <f ca="1"/>
        <v>0</v>
      </c>
      <c r="W61" s="73">
        <f ca="1"/>
        <v>0</v>
      </c>
      <c r="X61" s="60"/>
      <c r="Z61" s="204" t="str" cm="1">
        <f t="array" aca="1" ref="Z61" ca="1">IFERROR(_xlfn.XLOOKUP(AA61,Act_codes_core,Act_labels_core),"")</f>
        <v>Feed for livestock, poultry and aquatic products</v>
      </c>
      <c r="AA61" s="58" t="str">
        <f ca="1"/>
        <v>a_054</v>
      </c>
      <c r="AB61" s="133">
        <f ca="1"/>
        <v>0.33564558029721708</v>
      </c>
      <c r="AC61" s="133">
        <f ca="1"/>
        <v>0.99248895218910593</v>
      </c>
      <c r="AD61" s="133">
        <f ca="1"/>
        <v>1.3229259427916498</v>
      </c>
      <c r="AE61" s="133">
        <f ca="1"/>
        <v>0.48048927426325139</v>
      </c>
      <c r="AF61" s="133">
        <f ca="1"/>
        <v>0.61525918091433152</v>
      </c>
      <c r="AG61" s="133">
        <f ca="1"/>
        <v>0.26570889421729849</v>
      </c>
      <c r="AH61" s="133">
        <f ca="1"/>
        <v>0</v>
      </c>
      <c r="AI61" s="133">
        <f ca="1"/>
        <v>0.74931467094955828</v>
      </c>
      <c r="AJ61" s="133">
        <f ca="1"/>
        <v>0</v>
      </c>
      <c r="AK61" s="133">
        <f ca="1"/>
        <v>0</v>
      </c>
      <c r="AL61" s="133">
        <f ca="1"/>
        <v>0</v>
      </c>
      <c r="AN61" s="204" t="str" cm="1">
        <f t="array" aca="1" ref="AN61" ca="1">IFERROR(_xlfn.XLOOKUP(AO61,Act_codes_core,Act_labels_core),"")</f>
        <v>Feed for livestock, poultry and aquatic products</v>
      </c>
      <c r="AO61" s="58" t="str">
        <f ca="1"/>
        <v>a_054</v>
      </c>
      <c r="AP61" s="316">
        <f ca="1"/>
        <v>14.0033419151057</v>
      </c>
      <c r="AQ61" s="133">
        <f ca="1"/>
        <v>85.996658084894307</v>
      </c>
      <c r="AR61" s="133">
        <f ca="1"/>
        <v>0.7</v>
      </c>
      <c r="AU61" s="204" t="str" cm="1">
        <f t="array" aca="1" ref="AU61" ca="1">IFERROR(_xlfn.XLOOKUP(AV61,Act_codes_core,Act_labels_core),"")</f>
        <v>Feed for livestock, poultry and aquatic products</v>
      </c>
      <c r="AV61" s="58" t="str">
        <f ca="1"/>
        <v>a_054</v>
      </c>
      <c r="AW61" s="316">
        <f ca="1"/>
        <v>0.35027421560071464</v>
      </c>
      <c r="AX61" s="133">
        <f ca="1"/>
        <v>0.55847991846296985</v>
      </c>
      <c r="AY61" s="133">
        <f ca="1"/>
        <v>0.3887032973492886</v>
      </c>
      <c r="AZ61" s="133">
        <f ca="1"/>
        <v>0.28551918954611677</v>
      </c>
      <c r="BA61" s="133">
        <f ca="1"/>
        <v>0.3613556593178423</v>
      </c>
      <c r="BB61" s="133">
        <f ca="1"/>
        <v>0.24811081006628191</v>
      </c>
      <c r="BC61" s="133">
        <f ca="1"/>
        <v>0</v>
      </c>
      <c r="BD61" s="133">
        <f ca="1"/>
        <v>1</v>
      </c>
      <c r="BE61" s="133">
        <f ca="1"/>
        <v>0</v>
      </c>
      <c r="BF61" s="133">
        <f ca="1"/>
        <v>0</v>
      </c>
      <c r="BG61" s="133">
        <f ca="1"/>
        <v>0</v>
      </c>
      <c r="BI61" s="204" t="str" cm="1">
        <f t="array" aca="1" ref="BI61" ca="1">IFERROR(_xlfn.XLOOKUP(BJ61,Act_codes_core,Act_labels_core),"")</f>
        <v>Feed for livestock, poultry and aquatic products</v>
      </c>
      <c r="BJ61" s="58" t="str">
        <f ca="1"/>
        <v>a_054</v>
      </c>
      <c r="BK61" s="133">
        <f ca="1"/>
        <v>19.399487997168293</v>
      </c>
      <c r="BL61" s="133">
        <f ca="1"/>
        <v>28.769522402716454</v>
      </c>
      <c r="BM61" s="133">
        <f ca="1"/>
        <v>94.060605738763314</v>
      </c>
      <c r="BN61" s="133">
        <f ca="1"/>
        <v>21.637668718175874</v>
      </c>
      <c r="BO61" s="133">
        <f ca="1"/>
        <v>14.36855933897583</v>
      </c>
      <c r="BP61" s="133">
        <f ca="1"/>
        <v>113.06161118772037</v>
      </c>
      <c r="BQ61" s="133">
        <f ca="1"/>
        <v>0</v>
      </c>
      <c r="BR61" s="133">
        <f ca="1"/>
        <v>17.279403840688161</v>
      </c>
      <c r="BS61" s="133">
        <f ca="1"/>
        <v>0</v>
      </c>
      <c r="BT61" s="133">
        <f ca="1"/>
        <v>0</v>
      </c>
      <c r="BU61" s="133">
        <f ca="1"/>
        <v>0</v>
      </c>
    </row>
    <row r="62" spans="1:73" outlineLevel="1" x14ac:dyDescent="0.2">
      <c r="A62" s="204" t="str" cm="1">
        <f t="array" aca="1" ref="A62" ca="1">IFERROR(_xlfn.XLOOKUP(B62,Com_codes_core,Com_labels_core),"")</f>
        <v>Wine of all kinds</v>
      </c>
      <c r="B62" s="58" t="str">
        <f ca="1"/>
        <v>c_055</v>
      </c>
      <c r="C62" s="56">
        <f ca="1"/>
        <v>6.2667725689501783E-2</v>
      </c>
      <c r="D62" s="56">
        <f ca="1"/>
        <v>6.5650982762978052E-2</v>
      </c>
      <c r="E62" s="56">
        <f ca="1"/>
        <v>0.17264428787036715</v>
      </c>
      <c r="F62" s="56">
        <f ca="1"/>
        <v>3.247735381145455E-2</v>
      </c>
      <c r="G62" s="56">
        <f ca="1"/>
        <v>14.637819479179237</v>
      </c>
      <c r="H62" s="56">
        <f ca="1"/>
        <v>4.7704104732118204E-2</v>
      </c>
      <c r="I62" s="56">
        <f ca="1"/>
        <v>19.926449117702703</v>
      </c>
      <c r="J62" s="57"/>
      <c r="K62" s="204" t="str" cm="1">
        <f t="array" aca="1" ref="K62" ca="1">IFERROR(_xlfn.XLOOKUP(L62,Act_codes_core,Act_labels_core),"")</f>
        <v>Wine of all kinds</v>
      </c>
      <c r="L62" s="58" t="str">
        <f ca="1"/>
        <v>a_055</v>
      </c>
      <c r="M62" s="168">
        <f ca="1"/>
        <v>14.108151123482603</v>
      </c>
      <c r="N62" s="168">
        <f ca="1"/>
        <v>14.254738668886096</v>
      </c>
      <c r="O62" s="168">
        <f ca="1"/>
        <v>1.5914866172149444</v>
      </c>
      <c r="P62" s="168">
        <f ca="1"/>
        <v>13.64050084878134</v>
      </c>
      <c r="Q62" s="168">
        <f ca="1"/>
        <v>17.44199506260108</v>
      </c>
      <c r="R62" s="73">
        <f ca="1"/>
        <v>2.383498776595832</v>
      </c>
      <c r="S62" s="73">
        <f ca="1"/>
        <v>0</v>
      </c>
      <c r="T62" s="73">
        <f ca="1"/>
        <v>36.579628902438103</v>
      </c>
      <c r="U62" s="73">
        <f ca="1"/>
        <v>0</v>
      </c>
      <c r="V62" s="73">
        <f ca="1"/>
        <v>0</v>
      </c>
      <c r="W62" s="73">
        <f ca="1"/>
        <v>0</v>
      </c>
      <c r="X62" s="60"/>
      <c r="Z62" s="204" t="str" cm="1">
        <f t="array" aca="1" ref="Z62" ca="1">IFERROR(_xlfn.XLOOKUP(AA62,Act_codes_core,Act_labels_core),"")</f>
        <v>Wine of all kinds</v>
      </c>
      <c r="AA62" s="58" t="str">
        <f ca="1"/>
        <v>a_055</v>
      </c>
      <c r="AB62" s="133">
        <f ca="1"/>
        <v>3.8369382873545799E-2</v>
      </c>
      <c r="AC62" s="133">
        <f ca="1"/>
        <v>0.10662565477749836</v>
      </c>
      <c r="AD62" s="133">
        <f ca="1"/>
        <v>7.4538345739481759E-2</v>
      </c>
      <c r="AE62" s="133">
        <f ca="1"/>
        <v>7.2667607042113905E-2</v>
      </c>
      <c r="AF62" s="133">
        <f ca="1"/>
        <v>6.2428702209447989E-2</v>
      </c>
      <c r="AG62" s="133">
        <f ca="1"/>
        <v>4.2222329267422712E-2</v>
      </c>
      <c r="AH62" s="133">
        <f ca="1"/>
        <v>0</v>
      </c>
      <c r="AI62" s="133">
        <f ca="1"/>
        <v>6.9292138578855703E-2</v>
      </c>
      <c r="AJ62" s="133">
        <f ca="1"/>
        <v>0</v>
      </c>
      <c r="AK62" s="133">
        <f ca="1"/>
        <v>0</v>
      </c>
      <c r="AL62" s="133">
        <f ca="1"/>
        <v>0</v>
      </c>
      <c r="AN62" s="204" t="str" cm="1">
        <f t="array" aca="1" ref="AN62" ca="1">IFERROR(_xlfn.XLOOKUP(AO62,Act_codes_core,Act_labels_core),"")</f>
        <v>Wine of all kinds</v>
      </c>
      <c r="AO62" s="58" t="str">
        <f ca="1"/>
        <v>a_055</v>
      </c>
      <c r="AP62" s="316">
        <f ca="1"/>
        <v>31.335797188548362</v>
      </c>
      <c r="AQ62" s="133">
        <f ca="1"/>
        <v>68.664202811451602</v>
      </c>
      <c r="AR62" s="133">
        <f ca="1"/>
        <v>0.7</v>
      </c>
      <c r="AU62" s="204" t="str" cm="1">
        <f t="array" aca="1" ref="AU62" ca="1">IFERROR(_xlfn.XLOOKUP(AV62,Act_codes_core,Act_labels_core),"")</f>
        <v>Wine of all kinds</v>
      </c>
      <c r="AV62" s="58" t="str">
        <f ca="1"/>
        <v>a_055</v>
      </c>
      <c r="AW62" s="316">
        <f ca="1"/>
        <v>9.4928301151043587E-2</v>
      </c>
      <c r="AX62" s="133">
        <f ca="1"/>
        <v>5.1338816229555335E-2</v>
      </c>
      <c r="AY62" s="133">
        <f ca="1"/>
        <v>5.0767561187355925E-2</v>
      </c>
      <c r="AZ62" s="133">
        <f ca="1"/>
        <v>5.8890950382271379E-2</v>
      </c>
      <c r="BA62" s="133">
        <f ca="1"/>
        <v>1.4513134972607103E-2</v>
      </c>
      <c r="BB62" s="133">
        <f ca="1"/>
        <v>8.7199981156656711E-3</v>
      </c>
      <c r="BC62" s="133">
        <f ca="1"/>
        <v>0</v>
      </c>
      <c r="BD62" s="133">
        <f ca="1"/>
        <v>1</v>
      </c>
      <c r="BE62" s="133">
        <f ca="1"/>
        <v>0</v>
      </c>
      <c r="BF62" s="133">
        <f ca="1"/>
        <v>0</v>
      </c>
      <c r="BG62" s="133">
        <f ca="1"/>
        <v>0</v>
      </c>
      <c r="BI62" s="204" t="str" cm="1">
        <f t="array" aca="1" ref="BI62" ca="1">IFERROR(_xlfn.XLOOKUP(BJ62,Act_codes_core,Act_labels_core),"")</f>
        <v>Wine of all kinds</v>
      </c>
      <c r="BJ62" s="58" t="str">
        <f ca="1"/>
        <v>a_055</v>
      </c>
      <c r="BK62" s="133">
        <f ca="1"/>
        <v>2.1634376093114982</v>
      </c>
      <c r="BL62" s="133">
        <f ca="1"/>
        <v>1.1579914698105234</v>
      </c>
      <c r="BM62" s="133">
        <f ca="1"/>
        <v>10.256568373026317</v>
      </c>
      <c r="BN62" s="133">
        <f ca="1"/>
        <v>1.3881519760681638</v>
      </c>
      <c r="BO62" s="133">
        <f ca="1"/>
        <v>0.26753699491514749</v>
      </c>
      <c r="BP62" s="133">
        <f ca="1"/>
        <v>1.1763057699630017</v>
      </c>
      <c r="BQ62" s="133">
        <f ca="1"/>
        <v>0</v>
      </c>
      <c r="BR62" s="133">
        <f ca="1"/>
        <v>8.7898097328550424</v>
      </c>
      <c r="BS62" s="133">
        <f ca="1"/>
        <v>0</v>
      </c>
      <c r="BT62" s="133">
        <f ca="1"/>
        <v>0</v>
      </c>
      <c r="BU62" s="133">
        <f ca="1"/>
        <v>0</v>
      </c>
    </row>
    <row r="63" spans="1:73" outlineLevel="1" x14ac:dyDescent="0.2">
      <c r="A63" s="204" t="str" cm="1">
        <f t="array" aca="1" ref="A63" ca="1">IFERROR(_xlfn.XLOOKUP(B63,Com_codes_core,Com_labels_core),"")</f>
        <v>Beer</v>
      </c>
      <c r="B63" s="58" t="str">
        <f ca="1"/>
        <v>c_056</v>
      </c>
      <c r="C63" s="56">
        <f ca="1"/>
        <v>0.42056051959548874</v>
      </c>
      <c r="D63" s="56">
        <f ca="1"/>
        <v>0.36032296380562823</v>
      </c>
      <c r="E63" s="56">
        <f ca="1"/>
        <v>4.8875845649040218E-2</v>
      </c>
      <c r="F63" s="56">
        <f ca="1"/>
        <v>0.11801420791699456</v>
      </c>
      <c r="G63" s="56">
        <f ca="1"/>
        <v>9.4348067611583843</v>
      </c>
      <c r="H63" s="56">
        <f ca="1"/>
        <v>0.16278126176358335</v>
      </c>
      <c r="I63" s="56">
        <f ca="1"/>
        <v>12.441964402994191</v>
      </c>
      <c r="J63" s="57"/>
      <c r="K63" s="204" t="str" cm="1">
        <f t="array" aca="1" ref="K63" ca="1">IFERROR(_xlfn.XLOOKUP(L63,Act_codes_core,Act_labels_core),"")</f>
        <v>Beer</v>
      </c>
      <c r="L63" s="58" t="str">
        <f ca="1"/>
        <v>a_056</v>
      </c>
      <c r="M63" s="168">
        <f ca="1"/>
        <v>14.300745631233321</v>
      </c>
      <c r="N63" s="168">
        <f ca="1"/>
        <v>0.76716391249676941</v>
      </c>
      <c r="O63" s="168">
        <f ca="1"/>
        <v>3.9726328386138494E-2</v>
      </c>
      <c r="P63" s="168">
        <f ca="1"/>
        <v>5.011838902748039</v>
      </c>
      <c r="Q63" s="168">
        <f ca="1"/>
        <v>2.6937859786211784</v>
      </c>
      <c r="R63" s="73">
        <f ca="1"/>
        <v>0.18412405251187552</v>
      </c>
      <c r="S63" s="73">
        <f ca="1"/>
        <v>0</v>
      </c>
      <c r="T63" s="73">
        <f ca="1"/>
        <v>77.002615194002686</v>
      </c>
      <c r="U63" s="73">
        <f ca="1"/>
        <v>0</v>
      </c>
      <c r="V63" s="73">
        <f ca="1"/>
        <v>0</v>
      </c>
      <c r="W63" s="73">
        <f ca="1"/>
        <v>0</v>
      </c>
      <c r="X63" s="60"/>
      <c r="Z63" s="204" t="str" cm="1">
        <f t="array" aca="1" ref="Z63" ca="1">IFERROR(_xlfn.XLOOKUP(AA63,Act_codes_core,Act_labels_core),"")</f>
        <v>Beer</v>
      </c>
      <c r="AA63" s="58" t="str">
        <f ca="1"/>
        <v>a_056</v>
      </c>
      <c r="AB63" s="133">
        <f ca="1"/>
        <v>0.26094838198988041</v>
      </c>
      <c r="AC63" s="133">
        <f ca="1"/>
        <v>3.8500984253242047E-2</v>
      </c>
      <c r="AD63" s="133">
        <f ca="1"/>
        <v>1.2483501067255511E-2</v>
      </c>
      <c r="AE63" s="133">
        <f ca="1"/>
        <v>0.17913846989970375</v>
      </c>
      <c r="AF63" s="133">
        <f ca="1"/>
        <v>6.4689299900585695E-2</v>
      </c>
      <c r="AG63" s="133">
        <f ca="1"/>
        <v>2.188361145920515E-2</v>
      </c>
      <c r="AH63" s="133">
        <f ca="1"/>
        <v>0</v>
      </c>
      <c r="AI63" s="133">
        <f ca="1"/>
        <v>0.97865892381162944</v>
      </c>
      <c r="AJ63" s="133">
        <f ca="1"/>
        <v>0</v>
      </c>
      <c r="AK63" s="133">
        <f ca="1"/>
        <v>0</v>
      </c>
      <c r="AL63" s="133">
        <f ca="1"/>
        <v>0</v>
      </c>
      <c r="AN63" s="204" t="str" cm="1">
        <f t="array" aca="1" ref="AN63" ca="1">IFERROR(_xlfn.XLOOKUP(AO63,Act_codes_core,Act_labels_core),"")</f>
        <v>Beer</v>
      </c>
      <c r="AO63" s="58" t="str">
        <f ca="1"/>
        <v>a_056</v>
      </c>
      <c r="AP63" s="316">
        <f ca="1"/>
        <v>38.410642652567219</v>
      </c>
      <c r="AQ63" s="133">
        <f ca="1"/>
        <v>61.589357347432738</v>
      </c>
      <c r="AR63" s="133">
        <f ca="1"/>
        <v>0.7</v>
      </c>
      <c r="AU63" s="204" t="str" cm="1">
        <f t="array" aca="1" ref="AU63" ca="1">IFERROR(_xlfn.XLOOKUP(AV63,Act_codes_core,Act_labels_core),"")</f>
        <v>Beer</v>
      </c>
      <c r="AV63" s="58" t="str">
        <f ca="1"/>
        <v>a_056</v>
      </c>
      <c r="AW63" s="316">
        <f ca="1"/>
        <v>0.39735515074852451</v>
      </c>
      <c r="AX63" s="133">
        <f ca="1"/>
        <v>0.12603831031447735</v>
      </c>
      <c r="AY63" s="133">
        <f ca="1"/>
        <v>8.821833474452731E-2</v>
      </c>
      <c r="AZ63" s="133">
        <f ca="1"/>
        <v>0.16625333914925788</v>
      </c>
      <c r="BA63" s="133">
        <f ca="1"/>
        <v>0.16114257923553685</v>
      </c>
      <c r="BB63" s="133">
        <f ca="1"/>
        <v>0.34449679442152126</v>
      </c>
      <c r="BC63" s="133">
        <f ca="1"/>
        <v>0</v>
      </c>
      <c r="BD63" s="133">
        <f ca="1"/>
        <v>1</v>
      </c>
      <c r="BE63" s="133">
        <f ca="1"/>
        <v>0</v>
      </c>
      <c r="BF63" s="133">
        <f ca="1"/>
        <v>0</v>
      </c>
      <c r="BG63" s="133">
        <f ca="1"/>
        <v>0</v>
      </c>
      <c r="BI63" s="204" t="str" cm="1">
        <f t="array" aca="1" ref="BI63" ca="1">IFERROR(_xlfn.XLOOKUP(BJ63,Act_codes_core,Act_labels_core),"")</f>
        <v>Beer</v>
      </c>
      <c r="BJ63" s="58" t="str">
        <f ca="1"/>
        <v>a_056</v>
      </c>
      <c r="BK63" s="133">
        <f ca="1"/>
        <v>7.3051602328920549</v>
      </c>
      <c r="BL63" s="133">
        <f ca="1"/>
        <v>43.194056115069962</v>
      </c>
      <c r="BM63" s="133">
        <f ca="1"/>
        <v>583.8348410724501</v>
      </c>
      <c r="BN63" s="133">
        <f ca="1"/>
        <v>8.7213327171886856</v>
      </c>
      <c r="BO63" s="133">
        <f ca="1"/>
        <v>15.727395339690474</v>
      </c>
      <c r="BP63" s="133">
        <f ca="1"/>
        <v>491.90840283013449</v>
      </c>
      <c r="BQ63" s="133">
        <f ca="1"/>
        <v>0</v>
      </c>
      <c r="BR63" s="133">
        <f ca="1"/>
        <v>3.4143190884540924</v>
      </c>
      <c r="BS63" s="133">
        <f ca="1"/>
        <v>0</v>
      </c>
      <c r="BT63" s="133">
        <f ca="1"/>
        <v>0</v>
      </c>
      <c r="BU63" s="133">
        <f ca="1"/>
        <v>0</v>
      </c>
    </row>
    <row r="64" spans="1:73" outlineLevel="1" x14ac:dyDescent="0.2">
      <c r="A64" s="204" t="str" cm="1">
        <f t="array" aca="1" ref="A64" ca="1">IFERROR(_xlfn.XLOOKUP(B64,Com_codes_core,Com_labels_core),"")</f>
        <v>Non-alcoholic drinks, mineral water, purified water</v>
      </c>
      <c r="B64" s="58" t="str">
        <f ca="1"/>
        <v>c_057</v>
      </c>
      <c r="C64" s="56">
        <f ca="1"/>
        <v>0.38690336397854808</v>
      </c>
      <c r="D64" s="56">
        <f ca="1"/>
        <v>0.38614791447398744</v>
      </c>
      <c r="E64" s="56">
        <f ca="1"/>
        <v>8.2292412724337058E-2</v>
      </c>
      <c r="F64" s="56">
        <f ca="1"/>
        <v>5.6151536873625833E-2</v>
      </c>
      <c r="G64" s="56">
        <f ca="1"/>
        <v>4.006565642066116</v>
      </c>
      <c r="H64" s="56">
        <f ca="1"/>
        <v>7.1637370554188812E-2</v>
      </c>
      <c r="I64" s="56">
        <f ca="1"/>
        <v>5.4412113447033441</v>
      </c>
      <c r="J64" s="57"/>
      <c r="K64" s="204" t="str" cm="1">
        <f t="array" aca="1" ref="K64" ca="1">IFERROR(_xlfn.XLOOKUP(L64,Act_codes_core,Act_labels_core),"")</f>
        <v>Non-alcoholic drinks, mineral water, purified water</v>
      </c>
      <c r="L64" s="58" t="str">
        <f ca="1"/>
        <v>a_057</v>
      </c>
      <c r="M64" s="168">
        <f ca="1"/>
        <v>31.385653055504598</v>
      </c>
      <c r="N64" s="168">
        <f ca="1"/>
        <v>14.128737729173587</v>
      </c>
      <c r="O64" s="168">
        <f ca="1"/>
        <v>0.39313734067755046</v>
      </c>
      <c r="P64" s="168">
        <f ca="1"/>
        <v>7.1594073877697415</v>
      </c>
      <c r="Q64" s="168">
        <f ca="1"/>
        <v>9.6929240027186445</v>
      </c>
      <c r="R64" s="73">
        <f ca="1"/>
        <v>1.4266561914518143</v>
      </c>
      <c r="S64" s="73">
        <f ca="1"/>
        <v>0</v>
      </c>
      <c r="T64" s="73">
        <f ca="1"/>
        <v>35.813484292704068</v>
      </c>
      <c r="U64" s="73">
        <f ca="1"/>
        <v>0</v>
      </c>
      <c r="V64" s="73">
        <f ca="1"/>
        <v>0</v>
      </c>
      <c r="W64" s="73">
        <f ca="1"/>
        <v>0</v>
      </c>
      <c r="X64" s="60"/>
      <c r="Z64" s="204" t="str" cm="1">
        <f t="array" aca="1" ref="Z64" ca="1">IFERROR(_xlfn.XLOOKUP(AA64,Act_codes_core,Act_labels_core),"")</f>
        <v>Non-alcoholic drinks, mineral water, purified water</v>
      </c>
      <c r="AA64" s="58" t="str">
        <f ca="1"/>
        <v>a_057</v>
      </c>
      <c r="AB64" s="133">
        <f ca="1"/>
        <v>0.52225429731108897</v>
      </c>
      <c r="AC64" s="133">
        <f ca="1"/>
        <v>0.646609314295431</v>
      </c>
      <c r="AD64" s="133">
        <f ca="1"/>
        <v>0.11265674427519272</v>
      </c>
      <c r="AE64" s="133">
        <f ca="1"/>
        <v>0.23335857233430421</v>
      </c>
      <c r="AF64" s="133">
        <f ca="1"/>
        <v>0.2122653454080369</v>
      </c>
      <c r="AG64" s="133">
        <f ca="1"/>
        <v>0.15462607141559995</v>
      </c>
      <c r="AH64" s="133">
        <f ca="1"/>
        <v>0</v>
      </c>
      <c r="AI64" s="133">
        <f ca="1"/>
        <v>0.41507577463026918</v>
      </c>
      <c r="AJ64" s="133">
        <f ca="1"/>
        <v>0</v>
      </c>
      <c r="AK64" s="133">
        <f ca="1"/>
        <v>0</v>
      </c>
      <c r="AL64" s="133">
        <f ca="1"/>
        <v>0</v>
      </c>
      <c r="AN64" s="204" t="str" cm="1">
        <f t="array" aca="1" ref="AN64" ca="1">IFERROR(_xlfn.XLOOKUP(AO64,Act_codes_core,Act_labels_core),"")</f>
        <v>Non-alcoholic drinks, mineral water, purified water</v>
      </c>
      <c r="AO64" s="58" t="str">
        <f ca="1"/>
        <v>a_057</v>
      </c>
      <c r="AP64" s="316">
        <f ca="1"/>
        <v>32.741173238669987</v>
      </c>
      <c r="AQ64" s="133">
        <f ca="1"/>
        <v>67.25882676133007</v>
      </c>
      <c r="AR64" s="133">
        <f ca="1"/>
        <v>0.7</v>
      </c>
      <c r="AU64" s="204" t="str" cm="1">
        <f t="array" aca="1" ref="AU64" ca="1">IFERROR(_xlfn.XLOOKUP(AV64,Act_codes_core,Act_labels_core),"")</f>
        <v>Non-alcoholic drinks, mineral water, purified water</v>
      </c>
      <c r="AV64" s="58" t="str">
        <f ca="1"/>
        <v>a_057</v>
      </c>
      <c r="AW64" s="316">
        <f ca="1"/>
        <v>0.55816505032017383</v>
      </c>
      <c r="AX64" s="133">
        <f ca="1"/>
        <v>0.42246574206602155</v>
      </c>
      <c r="AY64" s="133">
        <f ca="1"/>
        <v>0.13452653117820607</v>
      </c>
      <c r="AZ64" s="133">
        <f ca="1"/>
        <v>0.26667582265977913</v>
      </c>
      <c r="BA64" s="133">
        <f ca="1"/>
        <v>0.22480992636748048</v>
      </c>
      <c r="BB64" s="133">
        <f ca="1"/>
        <v>0.29217293604269789</v>
      </c>
      <c r="BC64" s="133">
        <f ca="1"/>
        <v>0</v>
      </c>
      <c r="BD64" s="133">
        <f ca="1"/>
        <v>1</v>
      </c>
      <c r="BE64" s="133">
        <f ca="1"/>
        <v>0</v>
      </c>
      <c r="BF64" s="133">
        <f ca="1"/>
        <v>0</v>
      </c>
      <c r="BG64" s="133">
        <f ca="1"/>
        <v>0</v>
      </c>
      <c r="BI64" s="204" t="str" cm="1">
        <f t="array" aca="1" ref="BI64" ca="1">IFERROR(_xlfn.XLOOKUP(BJ64,Act_codes_core,Act_labels_core),"")</f>
        <v>Non-alcoholic drinks, mineral water, purified water</v>
      </c>
      <c r="BJ64" s="58" t="str">
        <f ca="1"/>
        <v>a_057</v>
      </c>
      <c r="BK64" s="133">
        <f ca="1"/>
        <v>5.4511096378025137</v>
      </c>
      <c r="BL64" s="133">
        <f ca="1"/>
        <v>9.1651922950506375</v>
      </c>
      <c r="BM64" s="133">
        <f ca="1"/>
        <v>104.88589669361973</v>
      </c>
      <c r="BN64" s="133">
        <f ca="1"/>
        <v>11.417210681241146</v>
      </c>
      <c r="BO64" s="133">
        <f ca="1"/>
        <v>7.1090918090177251</v>
      </c>
      <c r="BP64" s="133">
        <f ca="1"/>
        <v>62.773176606508507</v>
      </c>
      <c r="BQ64" s="133">
        <f ca="1"/>
        <v>0</v>
      </c>
      <c r="BR64" s="133">
        <f ca="1"/>
        <v>8.5586816306376665</v>
      </c>
      <c r="BS64" s="133">
        <f ca="1"/>
        <v>0</v>
      </c>
      <c r="BT64" s="133">
        <f ca="1"/>
        <v>0</v>
      </c>
      <c r="BU64" s="133">
        <f ca="1"/>
        <v>0</v>
      </c>
    </row>
    <row r="65" spans="1:73" outlineLevel="1" x14ac:dyDescent="0.2">
      <c r="A65" s="204" t="str" cm="1">
        <f t="array" aca="1" ref="A65" ca="1">IFERROR(_xlfn.XLOOKUP(B65,Com_codes_core,Com_labels_core),"")</f>
        <v>Tobacco products</v>
      </c>
      <c r="B65" s="58" t="str">
        <f ca="1"/>
        <v>c_058</v>
      </c>
      <c r="C65" s="56">
        <f ca="1"/>
        <v>9.8666955081981936E-2</v>
      </c>
      <c r="D65" s="56">
        <f ca="1"/>
        <v>0.16790150008937829</v>
      </c>
      <c r="E65" s="56">
        <f ca="1"/>
        <v>1.8152798652993112E-2</v>
      </c>
      <c r="F65" s="56">
        <f ca="1"/>
        <v>0.14908552052049551</v>
      </c>
      <c r="G65" s="56">
        <f ca="1"/>
        <v>25.123302657496897</v>
      </c>
      <c r="H65" s="56">
        <f ca="1"/>
        <v>4.4304651995749414E-2</v>
      </c>
      <c r="I65" s="56">
        <f ca="1"/>
        <v>9.0171999930971278</v>
      </c>
      <c r="J65" s="57"/>
      <c r="K65" s="204" t="str" cm="1">
        <f t="array" aca="1" ref="K65" ca="1">IFERROR(_xlfn.XLOOKUP(L65,Act_codes_core,Act_labels_core),"")</f>
        <v>Tobacco products</v>
      </c>
      <c r="L65" s="58" t="str">
        <f ca="1"/>
        <v>a_058</v>
      </c>
      <c r="M65" s="168">
        <f ca="1"/>
        <v>19.020953424475262</v>
      </c>
      <c r="N65" s="168">
        <f ca="1"/>
        <v>16.58381436501352</v>
      </c>
      <c r="O65" s="168">
        <f ca="1"/>
        <v>0</v>
      </c>
      <c r="P65" s="168">
        <f ca="1"/>
        <v>0</v>
      </c>
      <c r="Q65" s="168">
        <f ca="1"/>
        <v>14.07071800181588</v>
      </c>
      <c r="R65" s="73">
        <f ca="1"/>
        <v>0</v>
      </c>
      <c r="S65" s="73">
        <f ca="1"/>
        <v>0</v>
      </c>
      <c r="T65" s="73">
        <f ca="1"/>
        <v>50.324514208695327</v>
      </c>
      <c r="U65" s="73">
        <f ca="1"/>
        <v>0</v>
      </c>
      <c r="V65" s="73">
        <f ca="1"/>
        <v>0</v>
      </c>
      <c r="W65" s="73">
        <f ca="1"/>
        <v>0</v>
      </c>
      <c r="X65" s="60"/>
      <c r="Z65" s="204" t="str" cm="1">
        <f t="array" aca="1" ref="Z65" ca="1">IFERROR(_xlfn.XLOOKUP(AA65,Act_codes_core,Act_labels_core),"")</f>
        <v>Tobacco products</v>
      </c>
      <c r="AA65" s="58" t="str">
        <f ca="1"/>
        <v>a_058</v>
      </c>
      <c r="AB65" s="133">
        <f ca="1"/>
        <v>8.1098432763098083E-2</v>
      </c>
      <c r="AC65" s="133">
        <f ca="1"/>
        <v>0.19446988051244904</v>
      </c>
      <c r="AD65" s="133">
        <f ca="1"/>
        <v>0</v>
      </c>
      <c r="AE65" s="133">
        <f ca="1"/>
        <v>0</v>
      </c>
      <c r="AF65" s="133">
        <f ca="1"/>
        <v>7.8953225135580091E-2</v>
      </c>
      <c r="AG65" s="133">
        <f ca="1"/>
        <v>0</v>
      </c>
      <c r="AH65" s="133">
        <f ca="1"/>
        <v>0</v>
      </c>
      <c r="AI65" s="133">
        <f ca="1"/>
        <v>0.14944786996860415</v>
      </c>
      <c r="AJ65" s="133">
        <f ca="1"/>
        <v>0</v>
      </c>
      <c r="AK65" s="133">
        <f ca="1"/>
        <v>0</v>
      </c>
      <c r="AL65" s="133">
        <f ca="1"/>
        <v>0</v>
      </c>
      <c r="AN65" s="204" t="str" cm="1">
        <f t="array" aca="1" ref="AN65" ca="1">IFERROR(_xlfn.XLOOKUP(AO65,Act_codes_core,Act_labels_core),"")</f>
        <v>Tobacco products</v>
      </c>
      <c r="AO65" s="58" t="str">
        <f ca="1"/>
        <v>a_058</v>
      </c>
      <c r="AP65" s="316">
        <f ca="1"/>
        <v>19.177967103787104</v>
      </c>
      <c r="AQ65" s="133">
        <f ca="1"/>
        <v>80.822032896212932</v>
      </c>
      <c r="AR65" s="133">
        <f ca="1"/>
        <v>0.7</v>
      </c>
      <c r="AU65" s="204" t="str" cm="1">
        <f t="array" aca="1" ref="AU65" ca="1">IFERROR(_xlfn.XLOOKUP(AV65,Act_codes_core,Act_labels_core),"")</f>
        <v>Tobacco products</v>
      </c>
      <c r="AV65" s="58" t="str">
        <f ca="1"/>
        <v>a_058</v>
      </c>
      <c r="AW65" s="316">
        <f ca="1"/>
        <v>0.16570059787186217</v>
      </c>
      <c r="AX65" s="133">
        <f ca="1"/>
        <v>0.70639418303407553</v>
      </c>
      <c r="AY65" s="133">
        <f ca="1"/>
        <v>0</v>
      </c>
      <c r="AZ65" s="133">
        <f ca="1"/>
        <v>0</v>
      </c>
      <c r="BA65" s="133">
        <f ca="1"/>
        <v>2.2491040508400286</v>
      </c>
      <c r="BB65" s="133">
        <f ca="1"/>
        <v>0</v>
      </c>
      <c r="BC65" s="133">
        <f ca="1"/>
        <v>0</v>
      </c>
      <c r="BD65" s="133">
        <f ca="1"/>
        <v>1</v>
      </c>
      <c r="BE65" s="133">
        <f ca="1"/>
        <v>0</v>
      </c>
      <c r="BF65" s="133">
        <f ca="1"/>
        <v>0</v>
      </c>
      <c r="BG65" s="133">
        <f ca="1"/>
        <v>0</v>
      </c>
      <c r="BI65" s="204" t="str" cm="1">
        <f t="array" aca="1" ref="BI65" ca="1">IFERROR(_xlfn.XLOOKUP(BJ65,Act_codes_core,Act_labels_core),"")</f>
        <v>Tobacco products</v>
      </c>
      <c r="BJ65" s="58" t="str">
        <f ca="1"/>
        <v>a_058</v>
      </c>
      <c r="BK65" s="133">
        <f ca="1"/>
        <v>4.5497197246248682</v>
      </c>
      <c r="BL65" s="133">
        <f ca="1"/>
        <v>22.246184615869772</v>
      </c>
      <c r="BM65" s="133">
        <f ca="1"/>
        <v>0</v>
      </c>
      <c r="BN65" s="133">
        <f ca="1"/>
        <v>0</v>
      </c>
      <c r="BO65" s="133">
        <f ca="1"/>
        <v>83.480710949901976</v>
      </c>
      <c r="BP65" s="133">
        <f ca="1"/>
        <v>0</v>
      </c>
      <c r="BQ65" s="133">
        <f ca="1"/>
        <v>0</v>
      </c>
      <c r="BR65" s="133">
        <f ca="1"/>
        <v>10.377990270282906</v>
      </c>
      <c r="BS65" s="133">
        <f ca="1"/>
        <v>0</v>
      </c>
      <c r="BT65" s="133">
        <f ca="1"/>
        <v>0</v>
      </c>
      <c r="BU65" s="133">
        <f ca="1"/>
        <v>0</v>
      </c>
    </row>
    <row r="66" spans="1:73" outlineLevel="1" x14ac:dyDescent="0.2">
      <c r="A66" s="204" t="str" cm="1">
        <f t="array" aca="1" ref="A66" ca="1">IFERROR(_xlfn.XLOOKUP(B66,Com_codes_core,Com_labels_core),"")</f>
        <v>Yarn, woven fabric and finished textile products</v>
      </c>
      <c r="B66" s="58" t="str">
        <f ca="1"/>
        <v>c_059</v>
      </c>
      <c r="C66" s="56">
        <f ca="1"/>
        <v>0.86831702514164766</v>
      </c>
      <c r="D66" s="56">
        <f ca="1"/>
        <v>1.4148565354740328</v>
      </c>
      <c r="E66" s="56">
        <f ca="1"/>
        <v>0.18719758252388088</v>
      </c>
      <c r="F66" s="56">
        <f ca="1"/>
        <v>1.4566934659814565</v>
      </c>
      <c r="G66" s="56">
        <f ca="1"/>
        <v>29.13577419340411</v>
      </c>
      <c r="H66" s="56">
        <f ca="1"/>
        <v>2.744051248943451</v>
      </c>
      <c r="I66" s="56">
        <f ca="1"/>
        <v>42.992494350113105</v>
      </c>
      <c r="J66" s="57"/>
      <c r="K66" s="204" t="str" cm="1">
        <f t="array" aca="1" ref="K66" ca="1">IFERROR(_xlfn.XLOOKUP(L66,Act_codes_core,Act_labels_core),"")</f>
        <v>Yarn, woven fabric and finished textile products</v>
      </c>
      <c r="L66" s="58" t="str">
        <f ca="1"/>
        <v>a_059</v>
      </c>
      <c r="M66" s="168">
        <f ca="1"/>
        <v>15.774401981342432</v>
      </c>
      <c r="N66" s="168">
        <f ca="1"/>
        <v>5.9824228559912704</v>
      </c>
      <c r="O66" s="168">
        <f ca="1"/>
        <v>0</v>
      </c>
      <c r="P66" s="168">
        <f ca="1"/>
        <v>19.483825079798645</v>
      </c>
      <c r="Q66" s="168">
        <f ca="1"/>
        <v>23.980166716236937</v>
      </c>
      <c r="R66" s="73">
        <f ca="1"/>
        <v>0.82301245902465359</v>
      </c>
      <c r="S66" s="73">
        <f ca="1"/>
        <v>0</v>
      </c>
      <c r="T66" s="73">
        <f ca="1"/>
        <v>33.956170907606065</v>
      </c>
      <c r="U66" s="73">
        <f ca="1"/>
        <v>0</v>
      </c>
      <c r="V66" s="73">
        <f ca="1"/>
        <v>0</v>
      </c>
      <c r="W66" s="73">
        <f ca="1"/>
        <v>0</v>
      </c>
      <c r="X66" s="60"/>
      <c r="Z66" s="204" t="str" cm="1">
        <f t="array" aca="1" ref="Z66" ca="1">IFERROR(_xlfn.XLOOKUP(AA66,Act_codes_core,Act_labels_core),"")</f>
        <v>Yarn, woven fabric and finished textile products</v>
      </c>
      <c r="AA66" s="58" t="str">
        <f ca="1"/>
        <v>a_059</v>
      </c>
      <c r="AB66" s="133">
        <f ca="1"/>
        <v>0.58424231978788599</v>
      </c>
      <c r="AC66" s="133">
        <f ca="1"/>
        <v>0.6094035159248582</v>
      </c>
      <c r="AD66" s="133">
        <f ca="1"/>
        <v>0</v>
      </c>
      <c r="AE66" s="133">
        <f ca="1"/>
        <v>1.413546700525367</v>
      </c>
      <c r="AF66" s="133">
        <f ca="1"/>
        <v>1.1688687365316501</v>
      </c>
      <c r="AG66" s="133">
        <f ca="1"/>
        <v>0.19854504900945089</v>
      </c>
      <c r="AH66" s="133">
        <f ca="1"/>
        <v>0</v>
      </c>
      <c r="AI66" s="133">
        <f ca="1"/>
        <v>0.87596908256938522</v>
      </c>
      <c r="AJ66" s="133">
        <f ca="1"/>
        <v>0</v>
      </c>
      <c r="AK66" s="133">
        <f ca="1"/>
        <v>0</v>
      </c>
      <c r="AL66" s="133">
        <f ca="1"/>
        <v>0</v>
      </c>
      <c r="AN66" s="204" t="str" cm="1">
        <f t="array" aca="1" ref="AN66" ca="1">IFERROR(_xlfn.XLOOKUP(AO66,Act_codes_core,Act_labels_core),"")</f>
        <v>Yarn, woven fabric and finished textile products</v>
      </c>
      <c r="AO66" s="58" t="str">
        <f ca="1"/>
        <v>a_059</v>
      </c>
      <c r="AP66" s="316">
        <f ca="1"/>
        <v>19.886726307582865</v>
      </c>
      <c r="AQ66" s="133">
        <f ca="1"/>
        <v>80.11327369241711</v>
      </c>
      <c r="AR66" s="133">
        <f ca="1"/>
        <v>0.7</v>
      </c>
      <c r="AU66" s="204" t="str" cm="1">
        <f t="array" aca="1" ref="AU66" ca="1">IFERROR(_xlfn.XLOOKUP(AV66,Act_codes_core,Act_labels_core),"")</f>
        <v>Yarn, woven fabric and finished textile products</v>
      </c>
      <c r="AV66" s="58" t="str">
        <f ca="1"/>
        <v>a_059</v>
      </c>
      <c r="AW66" s="316">
        <f ca="1"/>
        <v>0.65145289956301111</v>
      </c>
      <c r="AX66" s="133">
        <f ca="1"/>
        <v>0.27738892554953393</v>
      </c>
      <c r="AY66" s="133">
        <f ca="1"/>
        <v>0</v>
      </c>
      <c r="AZ66" s="133">
        <f ca="1"/>
        <v>0.52116952474041711</v>
      </c>
      <c r="BA66" s="133">
        <f ca="1"/>
        <v>0.41048520628407392</v>
      </c>
      <c r="BB66" s="133">
        <f ca="1"/>
        <v>8.0405872860435976E-2</v>
      </c>
      <c r="BC66" s="133">
        <f ca="1"/>
        <v>0</v>
      </c>
      <c r="BD66" s="133">
        <f ca="1"/>
        <v>1</v>
      </c>
      <c r="BE66" s="133">
        <f ca="1"/>
        <v>0</v>
      </c>
      <c r="BF66" s="133">
        <f ca="1"/>
        <v>0</v>
      </c>
      <c r="BG66" s="133">
        <f ca="1"/>
        <v>0</v>
      </c>
      <c r="BI66" s="204" t="str" cm="1">
        <f t="array" aca="1" ref="BI66" ca="1">IFERROR(_xlfn.XLOOKUP(BJ66,Act_codes_core,Act_labels_core),"")</f>
        <v>Yarn, woven fabric and finished textile products</v>
      </c>
      <c r="BJ66" s="58" t="str">
        <f ca="1"/>
        <v>a_059</v>
      </c>
      <c r="BK66" s="133">
        <f ca="1"/>
        <v>20.77687532238933</v>
      </c>
      <c r="BL66" s="133">
        <f ca="1"/>
        <v>23.327173921857799</v>
      </c>
      <c r="BM66" s="133">
        <f ca="1"/>
        <v>0</v>
      </c>
      <c r="BN66" s="133">
        <f ca="1"/>
        <v>13.457206188883989</v>
      </c>
      <c r="BO66" s="133">
        <f ca="1"/>
        <v>8.611829598953948</v>
      </c>
      <c r="BP66" s="133">
        <f ca="1"/>
        <v>49.150900292954034</v>
      </c>
      <c r="BQ66" s="133">
        <f ca="1"/>
        <v>0</v>
      </c>
      <c r="BR66" s="133">
        <f ca="1"/>
        <v>14.816014871835204</v>
      </c>
      <c r="BS66" s="133">
        <f ca="1"/>
        <v>0</v>
      </c>
      <c r="BT66" s="133">
        <f ca="1"/>
        <v>0</v>
      </c>
      <c r="BU66" s="133">
        <f ca="1"/>
        <v>0</v>
      </c>
    </row>
    <row r="67" spans="1:73" outlineLevel="1" x14ac:dyDescent="0.2">
      <c r="A67" s="204" t="str" cm="1">
        <f t="array" aca="1" ref="A67" ca="1">IFERROR(_xlfn.XLOOKUP(B67,Com_codes_core,Com_labels_core),"")</f>
        <v>Other textile products</v>
      </c>
      <c r="B67" s="58" t="str">
        <f ca="1"/>
        <v>c_060</v>
      </c>
      <c r="C67" s="56">
        <f ca="1"/>
        <v>0.41088367593182612</v>
      </c>
      <c r="D67" s="56">
        <f ca="1"/>
        <v>0.61078062700347324</v>
      </c>
      <c r="E67" s="56">
        <f ca="1"/>
        <v>0.35870861466401988</v>
      </c>
      <c r="F67" s="56">
        <f ca="1"/>
        <v>1.6748908768820672</v>
      </c>
      <c r="G67" s="56">
        <f ca="1"/>
        <v>79.93429250199442</v>
      </c>
      <c r="H67" s="56">
        <f ca="1"/>
        <v>3.3567420256436624</v>
      </c>
      <c r="I67" s="56">
        <f ca="1"/>
        <v>85.782515365908793</v>
      </c>
      <c r="J67" s="57"/>
      <c r="K67" s="204" t="str" cm="1">
        <f t="array" aca="1" ref="K67" ca="1">IFERROR(_xlfn.XLOOKUP(L67,Act_codes_core,Act_labels_core),"")</f>
        <v>Other textile products</v>
      </c>
      <c r="L67" s="58" t="str">
        <f ca="1"/>
        <v>a_060</v>
      </c>
      <c r="M67" s="168">
        <f ca="1"/>
        <v>11.934455726292692</v>
      </c>
      <c r="N67" s="168">
        <f ca="1"/>
        <v>10.107960377620895</v>
      </c>
      <c r="O67" s="168">
        <f ca="1"/>
        <v>0.91723237669617708</v>
      </c>
      <c r="P67" s="168">
        <f ca="1"/>
        <v>17.077252331251039</v>
      </c>
      <c r="Q67" s="168">
        <f ca="1"/>
        <v>23.239005532277801</v>
      </c>
      <c r="R67" s="73">
        <f ca="1"/>
        <v>2.5683933819229119</v>
      </c>
      <c r="S67" s="73">
        <f ca="1"/>
        <v>0</v>
      </c>
      <c r="T67" s="73">
        <f ca="1"/>
        <v>34.155700273938479</v>
      </c>
      <c r="U67" s="73">
        <f ca="1"/>
        <v>0</v>
      </c>
      <c r="V67" s="73">
        <f ca="1"/>
        <v>0</v>
      </c>
      <c r="W67" s="73">
        <f ca="1"/>
        <v>0</v>
      </c>
      <c r="X67" s="60"/>
      <c r="Z67" s="204" t="str" cm="1">
        <f t="array" aca="1" ref="Z67" ca="1">IFERROR(_xlfn.XLOOKUP(AA67,Act_codes_core,Act_labels_core),"")</f>
        <v>Other textile products</v>
      </c>
      <c r="AA67" s="58" t="str">
        <f ca="1"/>
        <v>a_060</v>
      </c>
      <c r="AB67" s="133">
        <f ca="1"/>
        <v>0.20703131856464052</v>
      </c>
      <c r="AC67" s="133">
        <f ca="1"/>
        <v>0.48226384186036453</v>
      </c>
      <c r="AD67" s="133">
        <f ca="1"/>
        <v>0.27401532630933467</v>
      </c>
      <c r="AE67" s="133">
        <f ca="1"/>
        <v>0.58029290013533996</v>
      </c>
      <c r="AF67" s="133">
        <f ca="1"/>
        <v>0.53054766347988058</v>
      </c>
      <c r="AG67" s="133">
        <f ca="1"/>
        <v>0.2902067545792425</v>
      </c>
      <c r="AH67" s="133">
        <f ca="1"/>
        <v>0</v>
      </c>
      <c r="AI67" s="133">
        <f ca="1"/>
        <v>0.41269250650318318</v>
      </c>
      <c r="AJ67" s="133">
        <f ca="1"/>
        <v>0</v>
      </c>
      <c r="AK67" s="133">
        <f ca="1"/>
        <v>0</v>
      </c>
      <c r="AL67" s="133">
        <f ca="1"/>
        <v>0</v>
      </c>
      <c r="AN67" s="204" t="str" cm="1">
        <f t="array" aca="1" ref="AN67" ca="1">IFERROR(_xlfn.XLOOKUP(AO67,Act_codes_core,Act_labels_core),"")</f>
        <v>Other textile products</v>
      </c>
      <c r="AO67" s="58" t="str">
        <f ca="1"/>
        <v>a_060</v>
      </c>
      <c r="AP67" s="316">
        <f ca="1"/>
        <v>21.879374368834007</v>
      </c>
      <c r="AQ67" s="133">
        <f ca="1"/>
        <v>78.120625631165879</v>
      </c>
      <c r="AR67" s="133">
        <f ca="1"/>
        <v>0.7</v>
      </c>
      <c r="AU67" s="204" t="str" cm="1">
        <f t="array" aca="1" ref="AU67" ca="1">IFERROR(_xlfn.XLOOKUP(AV67,Act_codes_core,Act_labels_core),"")</f>
        <v>Other textile products</v>
      </c>
      <c r="AV67" s="58" t="str">
        <f ca="1"/>
        <v>a_060</v>
      </c>
      <c r="AW67" s="316">
        <f ca="1"/>
        <v>0.1046710321483606</v>
      </c>
      <c r="AX67" s="133">
        <f ca="1"/>
        <v>9.0415248313921392E-2</v>
      </c>
      <c r="AY67" s="133">
        <f ca="1"/>
        <v>5.9215962853008557E-2</v>
      </c>
      <c r="AZ67" s="133">
        <f ca="1"/>
        <v>0.15555640265365944</v>
      </c>
      <c r="BA67" s="133">
        <f ca="1"/>
        <v>8.6619947456235594E-2</v>
      </c>
      <c r="BB67" s="133">
        <f ca="1"/>
        <v>3.9906411334672959E-2</v>
      </c>
      <c r="BC67" s="133">
        <f ca="1"/>
        <v>0</v>
      </c>
      <c r="BD67" s="133">
        <f ca="1"/>
        <v>1</v>
      </c>
      <c r="BE67" s="133">
        <f ca="1"/>
        <v>0</v>
      </c>
      <c r="BF67" s="133">
        <f ca="1"/>
        <v>0</v>
      </c>
      <c r="BG67" s="133">
        <f ca="1"/>
        <v>0</v>
      </c>
      <c r="BI67" s="204" t="str" cm="1">
        <f t="array" aca="1" ref="BI67" ca="1">IFERROR(_xlfn.XLOOKUP(BJ67,Act_codes_core,Act_labels_core),"")</f>
        <v>Other textile products</v>
      </c>
      <c r="BJ67" s="58" t="str">
        <f ca="1"/>
        <v>a_060</v>
      </c>
      <c r="BK67" s="133">
        <f ca="1"/>
        <v>4.0122647326163845</v>
      </c>
      <c r="BL67" s="133">
        <f ca="1"/>
        <v>4.09207740265854</v>
      </c>
      <c r="BM67" s="133">
        <f ca="1"/>
        <v>29.5341931330356</v>
      </c>
      <c r="BN67" s="133">
        <f ca="1"/>
        <v>4.1671159712137058</v>
      </c>
      <c r="BO67" s="133">
        <f ca="1"/>
        <v>1.7051636580344816</v>
      </c>
      <c r="BP67" s="133">
        <f ca="1"/>
        <v>7.1079902584223689</v>
      </c>
      <c r="BQ67" s="133">
        <f ca="1"/>
        <v>0</v>
      </c>
      <c r="BR67" s="133">
        <f ca="1"/>
        <v>13.393759534529332</v>
      </c>
      <c r="BS67" s="133">
        <f ca="1"/>
        <v>0</v>
      </c>
      <c r="BT67" s="133">
        <f ca="1"/>
        <v>0</v>
      </c>
      <c r="BU67" s="133">
        <f ca="1"/>
        <v>0</v>
      </c>
    </row>
    <row r="68" spans="1:73" outlineLevel="1" x14ac:dyDescent="0.2">
      <c r="A68" s="204" t="str" cm="1">
        <f t="array" aca="1" ref="A68" ca="1">IFERROR(_xlfn.XLOOKUP(B68,Com_codes_core,Com_labels_core),"")</f>
        <v>All types of clothing include clothing made of woven, knitted, crocheted fabrics, leather, synthetic leather, and fur.</v>
      </c>
      <c r="B68" s="58" t="str">
        <f ca="1"/>
        <v>c_061</v>
      </c>
      <c r="C68" s="56">
        <f ca="1"/>
        <v>3.1829471798832039</v>
      </c>
      <c r="D68" s="56">
        <f ca="1"/>
        <v>3.6667491535751244</v>
      </c>
      <c r="E68" s="56">
        <f ca="1"/>
        <v>4.1255243667943002</v>
      </c>
      <c r="F68" s="56">
        <f ca="1"/>
        <v>10.796161379677237</v>
      </c>
      <c r="G68" s="56">
        <f ca="1"/>
        <v>82.413437182882717</v>
      </c>
      <c r="H68" s="56">
        <f ca="1"/>
        <v>0.32711080453369623</v>
      </c>
      <c r="I68" s="56">
        <f ca="1"/>
        <v>13.026776408415783</v>
      </c>
      <c r="J68" s="57"/>
      <c r="K68" s="204" t="str" cm="1">
        <f t="array" aca="1" ref="K68" ca="1">IFERROR(_xlfn.XLOOKUP(L68,Act_codes_core,Act_labels_core),"")</f>
        <v>All types of clothing include clothing made of woven, knitted, crocheted fabrics, leather, synthetic leather, and fur.</v>
      </c>
      <c r="L68" s="58" t="str">
        <f ca="1"/>
        <v>a_061</v>
      </c>
      <c r="M68" s="168">
        <f ca="1"/>
        <v>11.717950490246517</v>
      </c>
      <c r="N68" s="168">
        <f ca="1"/>
        <v>10.064690287627704</v>
      </c>
      <c r="O68" s="168">
        <f ca="1"/>
        <v>0.2656722493153873</v>
      </c>
      <c r="P68" s="168">
        <f ca="1"/>
        <v>14.800869151545776</v>
      </c>
      <c r="Q68" s="168">
        <f ca="1"/>
        <v>24.36793459642189</v>
      </c>
      <c r="R68" s="73">
        <f ca="1"/>
        <v>0.82137531237686978</v>
      </c>
      <c r="S68" s="73">
        <f ca="1"/>
        <v>0</v>
      </c>
      <c r="T68" s="73">
        <f ca="1"/>
        <v>37.961507912465869</v>
      </c>
      <c r="U68" s="73">
        <f ca="1"/>
        <v>0</v>
      </c>
      <c r="V68" s="73">
        <f ca="1"/>
        <v>0</v>
      </c>
      <c r="W68" s="73">
        <f ca="1"/>
        <v>0</v>
      </c>
      <c r="X68" s="60"/>
      <c r="Z68" s="204" t="str" cm="1">
        <f t="array" aca="1" ref="Z68" ca="1">IFERROR(_xlfn.XLOOKUP(AA68,Act_codes_core,Act_labels_core),"")</f>
        <v>All types of clothing include clothing made of woven, knitted, crocheted fabrics, leather, synthetic leather, and fur.</v>
      </c>
      <c r="AA68" s="58" t="str">
        <f ca="1"/>
        <v>a_061</v>
      </c>
      <c r="AB68" s="133">
        <f ca="1"/>
        <v>1.6213615378692563</v>
      </c>
      <c r="AC68" s="133">
        <f ca="1"/>
        <v>3.8301551208430888</v>
      </c>
      <c r="AD68" s="133">
        <f ca="1"/>
        <v>0.63304771921081437</v>
      </c>
      <c r="AE68" s="133">
        <f ca="1"/>
        <v>4.0115412095101242</v>
      </c>
      <c r="AF68" s="133">
        <f ca="1"/>
        <v>4.4373160691113567</v>
      </c>
      <c r="AG68" s="133">
        <f ca="1"/>
        <v>0.74025678531257511</v>
      </c>
      <c r="AH68" s="133">
        <f ca="1"/>
        <v>0</v>
      </c>
      <c r="AI68" s="133">
        <f ca="1"/>
        <v>3.6584878902364264</v>
      </c>
      <c r="AJ68" s="133">
        <f ca="1"/>
        <v>0</v>
      </c>
      <c r="AK68" s="133">
        <f ca="1"/>
        <v>0</v>
      </c>
      <c r="AL68" s="133">
        <f ca="1"/>
        <v>0</v>
      </c>
      <c r="AN68" s="204" t="str" cm="1">
        <f t="array" aca="1" ref="AN68" ca="1">IFERROR(_xlfn.XLOOKUP(AO68,Act_codes_core,Act_labels_core),"")</f>
        <v>All types of clothing include clothing made of woven, knitted, crocheted fabrics, leather, synthetic leather, and fur.</v>
      </c>
      <c r="AO68" s="58" t="str">
        <f ca="1"/>
        <v>a_061</v>
      </c>
      <c r="AP68" s="316">
        <f ca="1"/>
        <v>28.354162303316933</v>
      </c>
      <c r="AQ68" s="133">
        <f ca="1"/>
        <v>71.645837696683131</v>
      </c>
      <c r="AR68" s="133">
        <f ca="1"/>
        <v>0.7</v>
      </c>
      <c r="AU68" s="204" t="str" cm="1">
        <f t="array" aca="1" ref="AU68" ca="1">IFERROR(_xlfn.XLOOKUP(AV68,Act_codes_core,Act_labels_core),"")</f>
        <v>All types of clothing include clothing made of woven, knitted, crocheted fabrics, leather, synthetic leather, and fur.</v>
      </c>
      <c r="AV68" s="58" t="str">
        <f ca="1"/>
        <v>a_061</v>
      </c>
      <c r="AW68" s="316">
        <f ca="1"/>
        <v>7.6717794783204521E-2</v>
      </c>
      <c r="AX68" s="133">
        <f ca="1"/>
        <v>4.8959257174714901E-2</v>
      </c>
      <c r="AY68" s="133">
        <f ca="1"/>
        <v>2.3938430030919968E-2</v>
      </c>
      <c r="AZ68" s="133">
        <f ca="1"/>
        <v>6.0260704615908149E-2</v>
      </c>
      <c r="BA68" s="133">
        <f ca="1"/>
        <v>6.3553749525868938E-2</v>
      </c>
      <c r="BB68" s="133">
        <f ca="1"/>
        <v>4.0215797905943824E-2</v>
      </c>
      <c r="BC68" s="133">
        <f ca="1"/>
        <v>0</v>
      </c>
      <c r="BD68" s="133">
        <f ca="1"/>
        <v>1</v>
      </c>
      <c r="BE68" s="133">
        <f ca="1"/>
        <v>0</v>
      </c>
      <c r="BF68" s="133">
        <f ca="1"/>
        <v>0</v>
      </c>
      <c r="BG68" s="133">
        <f ca="1"/>
        <v>0</v>
      </c>
      <c r="BI68" s="204" t="str" cm="1">
        <f t="array" aca="1" ref="BI68" ca="1">IFERROR(_xlfn.XLOOKUP(BJ68,Act_codes_core,Act_labels_core),"")</f>
        <v>All types of clothing include clothing made of woven, knitted, crocheted fabrics, leather, synthetic leather, and fur.</v>
      </c>
      <c r="BJ68" s="58" t="str">
        <f ca="1"/>
        <v>a_061</v>
      </c>
      <c r="BK68" s="133">
        <f ca="1"/>
        <v>2.3134548851732673</v>
      </c>
      <c r="BL68" s="133">
        <f ca="1"/>
        <v>1.718901487367797</v>
      </c>
      <c r="BM68" s="133">
        <f ca="1"/>
        <v>31.839486458915808</v>
      </c>
      <c r="BN68" s="133">
        <f ca="1"/>
        <v>1.4386778888534417</v>
      </c>
      <c r="BO68" s="133">
        <f ca="1"/>
        <v>0.92159273046488954</v>
      </c>
      <c r="BP68" s="133">
        <f ca="1"/>
        <v>17.301016770894364</v>
      </c>
      <c r="BQ68" s="133">
        <f ca="1"/>
        <v>0</v>
      </c>
      <c r="BR68" s="133">
        <f ca="1"/>
        <v>9.3083590622038059</v>
      </c>
      <c r="BS68" s="133">
        <f ca="1"/>
        <v>0</v>
      </c>
      <c r="BT68" s="133">
        <f ca="1"/>
        <v>0</v>
      </c>
      <c r="BU68" s="133">
        <f ca="1"/>
        <v>0</v>
      </c>
    </row>
    <row r="69" spans="1:73" outlineLevel="1" x14ac:dyDescent="0.2">
      <c r="A69" s="204" t="str" cm="1">
        <f t="array" aca="1" ref="A69" ca="1">IFERROR(_xlfn.XLOOKUP(B69,Com_codes_core,Com_labels_core),"")</f>
        <v>Leather, pre-processed; suitcases, handbags, saddle cushions; Preliminary and dyed fur skins</v>
      </c>
      <c r="B69" s="58" t="str">
        <f ca="1"/>
        <v>c_062</v>
      </c>
      <c r="C69" s="56">
        <f ca="1"/>
        <v>0.1969858048192521</v>
      </c>
      <c r="D69" s="56">
        <f ca="1"/>
        <v>0.28423809057454563</v>
      </c>
      <c r="E69" s="56">
        <f ca="1"/>
        <v>0.35081049278558252</v>
      </c>
      <c r="F69" s="56">
        <f ca="1"/>
        <v>0.93683427951644305</v>
      </c>
      <c r="G69" s="56">
        <f ca="1"/>
        <v>63.231362024926291</v>
      </c>
      <c r="H69" s="56">
        <f ca="1"/>
        <v>0.11763463825303878</v>
      </c>
      <c r="I69" s="56">
        <f ca="1"/>
        <v>35.302151932799219</v>
      </c>
      <c r="J69" s="57"/>
      <c r="K69" s="204" t="str" cm="1">
        <f t="array" aca="1" ref="K69" ca="1">IFERROR(_xlfn.XLOOKUP(L69,Act_codes_core,Act_labels_core),"")</f>
        <v>Leather, pre-processed; suitcases, handbags, saddle cushions; Preliminary and dyed fur skins</v>
      </c>
      <c r="L69" s="58" t="str">
        <f ca="1"/>
        <v>a_062</v>
      </c>
      <c r="M69" s="168">
        <f ca="1"/>
        <v>10.39617396720368</v>
      </c>
      <c r="N69" s="168">
        <f ca="1"/>
        <v>15.266377442436013</v>
      </c>
      <c r="O69" s="168">
        <f ca="1"/>
        <v>0.96046545302757202</v>
      </c>
      <c r="P69" s="168">
        <f ca="1"/>
        <v>13.863761536963588</v>
      </c>
      <c r="Q69" s="168">
        <f ca="1"/>
        <v>38.475240123318883</v>
      </c>
      <c r="R69" s="73">
        <f ca="1"/>
        <v>2.7797734356675017</v>
      </c>
      <c r="S69" s="73">
        <f ca="1"/>
        <v>0</v>
      </c>
      <c r="T69" s="73">
        <f ca="1"/>
        <v>18.258208041382773</v>
      </c>
      <c r="U69" s="73">
        <f ca="1"/>
        <v>0</v>
      </c>
      <c r="V69" s="73">
        <f ca="1"/>
        <v>0</v>
      </c>
      <c r="W69" s="73">
        <f ca="1"/>
        <v>0</v>
      </c>
      <c r="X69" s="60"/>
      <c r="Z69" s="204" t="str" cm="1">
        <f t="array" aca="1" ref="Z69" ca="1">IFERROR(_xlfn.XLOOKUP(AA69,Act_codes_core,Act_labels_core),"")</f>
        <v>Leather, pre-processed; suitcases, handbags, saddle cushions; Preliminary and dyed fur skins</v>
      </c>
      <c r="AA69" s="58" t="str">
        <f ca="1"/>
        <v>a_062</v>
      </c>
      <c r="AB69" s="133">
        <f ca="1"/>
        <v>8.8747697124227046E-2</v>
      </c>
      <c r="AC69" s="133">
        <f ca="1"/>
        <v>0.35843242468376996</v>
      </c>
      <c r="AD69" s="133">
        <f ca="1"/>
        <v>0.14119761162203875</v>
      </c>
      <c r="AE69" s="133">
        <f ca="1"/>
        <v>0.2318251049301899</v>
      </c>
      <c r="AF69" s="133">
        <f ca="1"/>
        <v>0.43225331210493434</v>
      </c>
      <c r="AG69" s="133">
        <f ca="1"/>
        <v>0.15456298571396918</v>
      </c>
      <c r="AH69" s="133">
        <f ca="1"/>
        <v>0</v>
      </c>
      <c r="AI69" s="133">
        <f ca="1"/>
        <v>0.10856045740982805</v>
      </c>
      <c r="AJ69" s="133">
        <f ca="1"/>
        <v>0</v>
      </c>
      <c r="AK69" s="133">
        <f ca="1"/>
        <v>0</v>
      </c>
      <c r="AL69" s="133">
        <f ca="1"/>
        <v>0</v>
      </c>
      <c r="AN69" s="204" t="str" cm="1">
        <f t="array" aca="1" ref="AN69" ca="1">IFERROR(_xlfn.XLOOKUP(AO69,Act_codes_core,Act_labels_core),"")</f>
        <v>Leather, pre-processed; suitcases, handbags, saddle cushions; Preliminary and dyed fur skins</v>
      </c>
      <c r="AO69" s="58" t="str">
        <f ca="1"/>
        <v>a_062</v>
      </c>
      <c r="AP69" s="316">
        <f ca="1"/>
        <v>22.647596933215908</v>
      </c>
      <c r="AQ69" s="133">
        <f ca="1"/>
        <v>77.352403066784092</v>
      </c>
      <c r="AR69" s="133">
        <f ca="1"/>
        <v>0.7</v>
      </c>
      <c r="AU69" s="204" t="str" cm="1">
        <f t="array" aca="1" ref="AU69" ca="1">IFERROR(_xlfn.XLOOKUP(AV69,Act_codes_core,Act_labels_core),"")</f>
        <v>Leather, pre-processed; suitcases, handbags, saddle cushions; Preliminary and dyed fur skins</v>
      </c>
      <c r="AV69" s="58" t="str">
        <f ca="1"/>
        <v>a_062</v>
      </c>
      <c r="AW69" s="316">
        <f ca="1"/>
        <v>8.847363047266843E-2</v>
      </c>
      <c r="AX69" s="133">
        <f ca="1"/>
        <v>4.3031806627073045E-2</v>
      </c>
      <c r="AY69" s="133">
        <f ca="1"/>
        <v>6.6162125452836576E-2</v>
      </c>
      <c r="AZ69" s="133">
        <f ca="1"/>
        <v>5.7260775485538339E-2</v>
      </c>
      <c r="BA69" s="133">
        <f ca="1"/>
        <v>6.366147166228224E-2</v>
      </c>
      <c r="BB69" s="133">
        <f ca="1"/>
        <v>4.0782307565380455E-2</v>
      </c>
      <c r="BC69" s="133">
        <f ca="1"/>
        <v>0</v>
      </c>
      <c r="BD69" s="133">
        <f ca="1"/>
        <v>1</v>
      </c>
      <c r="BE69" s="133">
        <f ca="1"/>
        <v>0</v>
      </c>
      <c r="BF69" s="133">
        <f ca="1"/>
        <v>0</v>
      </c>
      <c r="BG69" s="133">
        <f ca="1"/>
        <v>0</v>
      </c>
      <c r="BI69" s="204" t="str" cm="1">
        <f t="array" aca="1" ref="BI69" ca="1">IFERROR(_xlfn.XLOOKUP(BJ69,Act_codes_core,Act_labels_core),"")</f>
        <v>Leather, pre-processed; suitcases, handbags, saddle cushions; Preliminary and dyed fur skins</v>
      </c>
      <c r="BJ69" s="58" t="str">
        <f ca="1"/>
        <v>a_062</v>
      </c>
      <c r="BK69" s="133">
        <f ca="1"/>
        <v>3.7728270422940309</v>
      </c>
      <c r="BL69" s="133">
        <f ca="1"/>
        <v>1.2496263375646048</v>
      </c>
      <c r="BM69" s="133">
        <f ca="1"/>
        <v>30.538963011954948</v>
      </c>
      <c r="BN69" s="133">
        <f ca="1"/>
        <v>1.8310606581646058</v>
      </c>
      <c r="BO69" s="133">
        <f ca="1"/>
        <v>0.73353682457891578</v>
      </c>
      <c r="BP69" s="133">
        <f ca="1"/>
        <v>6.5041265265614534</v>
      </c>
      <c r="BQ69" s="133">
        <f ca="1"/>
        <v>0</v>
      </c>
      <c r="BR69" s="133">
        <f ca="1"/>
        <v>24.281104305033729</v>
      </c>
      <c r="BS69" s="133">
        <f ca="1"/>
        <v>0</v>
      </c>
      <c r="BT69" s="133">
        <f ca="1"/>
        <v>0</v>
      </c>
      <c r="BU69" s="133">
        <f ca="1"/>
        <v>0</v>
      </c>
    </row>
    <row r="70" spans="1:73" outlineLevel="1" x14ac:dyDescent="0.2">
      <c r="A70" s="204" t="str" cm="1">
        <f t="array" aca="1" ref="A70" ca="1">IFERROR(_xlfn.XLOOKUP(B70,Com_codes_core,Com_labels_core),"")</f>
        <v>Shoes and sandals</v>
      </c>
      <c r="B70" s="58" t="str">
        <f ca="1"/>
        <v>c_063</v>
      </c>
      <c r="C70" s="56">
        <f ca="1"/>
        <v>1.4419609046623121</v>
      </c>
      <c r="D70" s="56">
        <f ca="1"/>
        <v>1.7717404537336303</v>
      </c>
      <c r="E70" s="56">
        <f ca="1"/>
        <v>2.2527050240242961</v>
      </c>
      <c r="F70" s="56">
        <f ca="1"/>
        <v>6.2422075675479602</v>
      </c>
      <c r="G70" s="56">
        <f ca="1"/>
        <v>97.743237102908409</v>
      </c>
      <c r="H70" s="56">
        <f ca="1"/>
        <v>0.52641272129808203</v>
      </c>
      <c r="I70" s="56">
        <f ca="1"/>
        <v>72.787364921789759</v>
      </c>
      <c r="J70" s="57"/>
      <c r="K70" s="204" t="str" cm="1">
        <f t="array" aca="1" ref="K70" ca="1">IFERROR(_xlfn.XLOOKUP(L70,Act_codes_core,Act_labels_core),"")</f>
        <v>Shoes and sandals</v>
      </c>
      <c r="L70" s="58" t="str">
        <f ca="1"/>
        <v>a_063</v>
      </c>
      <c r="M70" s="168">
        <f ca="1"/>
        <v>13.533420580950354</v>
      </c>
      <c r="N70" s="168">
        <f ca="1"/>
        <v>23.783963071798606</v>
      </c>
      <c r="O70" s="168">
        <f ca="1"/>
        <v>1.7706773601082442</v>
      </c>
      <c r="P70" s="168">
        <f ca="1"/>
        <v>10.350040371055854</v>
      </c>
      <c r="Q70" s="168">
        <f ca="1"/>
        <v>27.67389239361211</v>
      </c>
      <c r="R70" s="73">
        <f ca="1"/>
        <v>2.4924474043542739</v>
      </c>
      <c r="S70" s="73">
        <f ca="1"/>
        <v>0</v>
      </c>
      <c r="T70" s="73">
        <f ca="1"/>
        <v>20.395558818120552</v>
      </c>
      <c r="U70" s="73">
        <f ca="1"/>
        <v>0</v>
      </c>
      <c r="V70" s="73">
        <f ca="1"/>
        <v>0</v>
      </c>
      <c r="W70" s="73">
        <f ca="1"/>
        <v>0</v>
      </c>
      <c r="X70" s="60"/>
      <c r="Z70" s="204" t="str" cm="1">
        <f t="array" aca="1" ref="Z70" ca="1">IFERROR(_xlfn.XLOOKUP(AA70,Act_codes_core,Act_labels_core),"")</f>
        <v>Shoes and sandals</v>
      </c>
      <c r="AA70" s="58" t="str">
        <f ca="1"/>
        <v>a_063</v>
      </c>
      <c r="AB70" s="133">
        <f ca="1"/>
        <v>0.84389069976474718</v>
      </c>
      <c r="AC70" s="133">
        <f ca="1"/>
        <v>4.0789706854873922</v>
      </c>
      <c r="AD70" s="133">
        <f ca="1"/>
        <v>1.9014289610106669</v>
      </c>
      <c r="AE70" s="133">
        <f ca="1"/>
        <v>1.2642020692469529</v>
      </c>
      <c r="AF70" s="133">
        <f ca="1"/>
        <v>2.2710270464123936</v>
      </c>
      <c r="AG70" s="133">
        <f ca="1"/>
        <v>1.0123184879770923</v>
      </c>
      <c r="AH70" s="133">
        <f ca="1"/>
        <v>0</v>
      </c>
      <c r="AI70" s="133">
        <f ca="1"/>
        <v>0.88581736569814473</v>
      </c>
      <c r="AJ70" s="133">
        <f ca="1"/>
        <v>0</v>
      </c>
      <c r="AK70" s="133">
        <f ca="1"/>
        <v>0</v>
      </c>
      <c r="AL70" s="133">
        <f ca="1"/>
        <v>0</v>
      </c>
      <c r="AN70" s="204" t="str" cm="1">
        <f t="array" aca="1" ref="AN70" ca="1">IFERROR(_xlfn.XLOOKUP(AO70,Act_codes_core,Act_labels_core),"")</f>
        <v>Shoes and sandals</v>
      </c>
      <c r="AO70" s="58" t="str">
        <f ca="1"/>
        <v>a_063</v>
      </c>
      <c r="AP70" s="316">
        <f ca="1"/>
        <v>26.67488887806125</v>
      </c>
      <c r="AQ70" s="133">
        <f ca="1"/>
        <v>73.325111121938775</v>
      </c>
      <c r="AR70" s="133">
        <f ca="1"/>
        <v>0.7</v>
      </c>
      <c r="AU70" s="204" t="str" cm="1">
        <f t="array" aca="1" ref="AU70" ca="1">IFERROR(_xlfn.XLOOKUP(AV70,Act_codes_core,Act_labels_core),"")</f>
        <v>Shoes and sandals</v>
      </c>
      <c r="AV70" s="58" t="str">
        <f ca="1"/>
        <v>a_063</v>
      </c>
      <c r="AW70" s="316">
        <f ca="1"/>
        <v>9.0729778310948903E-2</v>
      </c>
      <c r="AX70" s="133">
        <f ca="1"/>
        <v>7.99614523638566E-2</v>
      </c>
      <c r="AY70" s="133">
        <f ca="1"/>
        <v>8.0621555781941703E-2</v>
      </c>
      <c r="AZ70" s="133">
        <f ca="1"/>
        <v>5.0404048030094316E-2</v>
      </c>
      <c r="BA70" s="133">
        <f ca="1"/>
        <v>5.4631322504196993E-2</v>
      </c>
      <c r="BB70" s="133">
        <f ca="1"/>
        <v>5.3321711659063915E-2</v>
      </c>
      <c r="BC70" s="133">
        <f ca="1"/>
        <v>0</v>
      </c>
      <c r="BD70" s="133">
        <f ca="1"/>
        <v>1</v>
      </c>
      <c r="BE70" s="133">
        <f ca="1"/>
        <v>0</v>
      </c>
      <c r="BF70" s="133">
        <f ca="1"/>
        <v>0</v>
      </c>
      <c r="BG70" s="133">
        <f ca="1"/>
        <v>0</v>
      </c>
      <c r="BI70" s="204" t="str" cm="1">
        <f t="array" aca="1" ref="BI70" ca="1">IFERROR(_xlfn.XLOOKUP(BJ70,Act_codes_core,Act_labels_core),"")</f>
        <v>Shoes and sandals</v>
      </c>
      <c r="BJ70" s="58" t="str">
        <f ca="1"/>
        <v>a_063</v>
      </c>
      <c r="BK70" s="133">
        <f ca="1"/>
        <v>2.5281269995357309</v>
      </c>
      <c r="BL70" s="133">
        <f ca="1"/>
        <v>1.2678067730698015</v>
      </c>
      <c r="BM70" s="133">
        <f ca="1"/>
        <v>17.169923332468901</v>
      </c>
      <c r="BN70" s="133">
        <f ca="1"/>
        <v>1.8364537217479868</v>
      </c>
      <c r="BO70" s="133">
        <f ca="1"/>
        <v>0.74443722540874546</v>
      </c>
      <c r="BP70" s="133">
        <f ca="1"/>
        <v>8.0674205161411141</v>
      </c>
      <c r="BQ70" s="133">
        <f ca="1"/>
        <v>0</v>
      </c>
      <c r="BR70" s="133">
        <f ca="1"/>
        <v>18.489322882909054</v>
      </c>
      <c r="BS70" s="133">
        <f ca="1"/>
        <v>0</v>
      </c>
      <c r="BT70" s="133">
        <f ca="1"/>
        <v>0</v>
      </c>
      <c r="BU70" s="133">
        <f ca="1"/>
        <v>0</v>
      </c>
    </row>
    <row r="71" spans="1:73" outlineLevel="1" x14ac:dyDescent="0.2">
      <c r="A71" s="204" t="str" cm="1">
        <f t="array" aca="1" ref="A71" ca="1">IFERROR(_xlfn.XLOOKUP(B71,Com_codes_core,Com_labels_core),"")</f>
        <v>Wood processing products and products from wood, bamboo (except beds, cabinets, tables, chairs); of straw, thatch and plaiting materials</v>
      </c>
      <c r="B71" s="58" t="str">
        <f ca="1"/>
        <v>c_064</v>
      </c>
      <c r="C71" s="56">
        <f ca="1"/>
        <v>0.6716603045788585</v>
      </c>
      <c r="D71" s="56">
        <f ca="1"/>
        <v>1.0638416897652576</v>
      </c>
      <c r="E71" s="56">
        <f ca="1"/>
        <v>0.89555651602247854</v>
      </c>
      <c r="F71" s="56">
        <f ca="1"/>
        <v>1.3096562007693826</v>
      </c>
      <c r="G71" s="56">
        <f ca="1"/>
        <v>34.256476782403574</v>
      </c>
      <c r="H71" s="56">
        <f ca="1"/>
        <v>0.62025952133945572</v>
      </c>
      <c r="I71" s="56">
        <f ca="1"/>
        <v>20.024912765675907</v>
      </c>
      <c r="J71" s="57"/>
      <c r="K71" s="204" t="str" cm="1">
        <f t="array" aca="1" ref="K71" ca="1">IFERROR(_xlfn.XLOOKUP(L71,Act_codes_core,Act_labels_core),"")</f>
        <v>Wood processing products and products from wood, bamboo (except beds, cabinets, tables, chairs); of straw, thatch and plaiting materials</v>
      </c>
      <c r="L71" s="58" t="str">
        <f ca="1"/>
        <v>a_064</v>
      </c>
      <c r="M71" s="168">
        <f ca="1"/>
        <v>3.7878940920753377</v>
      </c>
      <c r="N71" s="168">
        <f ca="1"/>
        <v>14.198235435834256</v>
      </c>
      <c r="O71" s="168">
        <f ca="1"/>
        <v>0.35651438767499033</v>
      </c>
      <c r="P71" s="168">
        <f ca="1"/>
        <v>9.7300422497221426</v>
      </c>
      <c r="Q71" s="168">
        <f ca="1"/>
        <v>43.7455108497252</v>
      </c>
      <c r="R71" s="73">
        <f ca="1"/>
        <v>5.8149689215027811</v>
      </c>
      <c r="S71" s="73">
        <f ca="1"/>
        <v>0</v>
      </c>
      <c r="T71" s="73">
        <f ca="1"/>
        <v>22.366834063465291</v>
      </c>
      <c r="U71" s="73">
        <f ca="1"/>
        <v>0</v>
      </c>
      <c r="V71" s="73">
        <f ca="1"/>
        <v>0</v>
      </c>
      <c r="W71" s="73">
        <f ca="1"/>
        <v>0</v>
      </c>
      <c r="X71" s="60"/>
      <c r="Z71" s="204" t="str" cm="1">
        <f t="array" aca="1" ref="Z71" ca="1">IFERROR(_xlfn.XLOOKUP(AA71,Act_codes_core,Act_labels_core),"")</f>
        <v>Wood processing products and products from wood, bamboo (except beds, cabinets, tables, chairs); of straw, thatch and plaiting materials</v>
      </c>
      <c r="AA71" s="58" t="str">
        <f ca="1"/>
        <v>a_064</v>
      </c>
      <c r="AB71" s="133">
        <f ca="1"/>
        <v>0.10994713820531114</v>
      </c>
      <c r="AC71" s="133">
        <f ca="1"/>
        <v>1.1334652644438612</v>
      </c>
      <c r="AD71" s="133">
        <f ca="1"/>
        <v>0.17820718539678418</v>
      </c>
      <c r="AE71" s="133">
        <f ca="1"/>
        <v>0.55321845437777606</v>
      </c>
      <c r="AF71" s="133">
        <f ca="1"/>
        <v>1.6710637983682817</v>
      </c>
      <c r="AG71" s="133">
        <f ca="1"/>
        <v>1.0993754729936553</v>
      </c>
      <c r="AH71" s="133">
        <f ca="1"/>
        <v>0</v>
      </c>
      <c r="AI71" s="133">
        <f ca="1"/>
        <v>0.45218960717530032</v>
      </c>
      <c r="AJ71" s="133">
        <f ca="1"/>
        <v>0</v>
      </c>
      <c r="AK71" s="133">
        <f ca="1"/>
        <v>0</v>
      </c>
      <c r="AL71" s="133">
        <f ca="1"/>
        <v>0</v>
      </c>
      <c r="AN71" s="204" t="str" cm="1">
        <f t="array" aca="1" ref="AN71" ca="1">IFERROR(_xlfn.XLOOKUP(AO71,Act_codes_core,Act_labels_core),"")</f>
        <v>Wood processing products and products from wood, bamboo (except beds, cabinets, tables, chairs); of straw, thatch and plaiting materials</v>
      </c>
      <c r="AO71" s="58" t="str">
        <f ca="1"/>
        <v>a_064</v>
      </c>
      <c r="AP71" s="316">
        <f ca="1"/>
        <v>20.584081340276605</v>
      </c>
      <c r="AQ71" s="133">
        <f ca="1"/>
        <v>79.415918659723417</v>
      </c>
      <c r="AR71" s="133">
        <f ca="1"/>
        <v>0.7</v>
      </c>
      <c r="AU71" s="204" t="str" cm="1">
        <f t="array" aca="1" ref="AU71" ca="1">IFERROR(_xlfn.XLOOKUP(AV71,Act_codes_core,Act_labels_core),"")</f>
        <v>Wood processing products and products from wood, bamboo (except beds, cabinets, tables, chairs); of straw, thatch and plaiting materials</v>
      </c>
      <c r="AV71" s="58" t="str">
        <f ca="1"/>
        <v>a_064</v>
      </c>
      <c r="AW71" s="316">
        <f ca="1"/>
        <v>7.3947948277314976E-2</v>
      </c>
      <c r="AX71" s="133">
        <f ca="1"/>
        <v>0.12369536197415258</v>
      </c>
      <c r="AY71" s="133">
        <f ca="1"/>
        <v>1.1077552735320554E-2</v>
      </c>
      <c r="AZ71" s="133">
        <f ca="1"/>
        <v>7.4220814607735178E-2</v>
      </c>
      <c r="BA71" s="133">
        <f ca="1"/>
        <v>7.6217683353935792E-2</v>
      </c>
      <c r="BB71" s="133">
        <f ca="1"/>
        <v>4.0334233910895585E-2</v>
      </c>
      <c r="BC71" s="133">
        <f ca="1"/>
        <v>0</v>
      </c>
      <c r="BD71" s="133">
        <f ca="1"/>
        <v>1</v>
      </c>
      <c r="BE71" s="133">
        <f ca="1"/>
        <v>0</v>
      </c>
      <c r="BF71" s="133">
        <f ca="1"/>
        <v>0</v>
      </c>
      <c r="BG71" s="133">
        <f ca="1"/>
        <v>0</v>
      </c>
      <c r="BI71" s="204" t="str" cm="1">
        <f t="array" aca="1" ref="BI71" ca="1">IFERROR(_xlfn.XLOOKUP(BJ71,Act_codes_core,Act_labels_core),"")</f>
        <v>Wood processing products and products from wood, bamboo (except beds, cabinets, tables, chairs); of straw, thatch and plaiting materials</v>
      </c>
      <c r="BJ71" s="58" t="str">
        <f ca="1"/>
        <v>a_064</v>
      </c>
      <c r="BK71" s="133">
        <f ca="1"/>
        <v>9.4899646005364335</v>
      </c>
      <c r="BL71" s="133">
        <f ca="1"/>
        <v>4.2350187151982421</v>
      </c>
      <c r="BM71" s="133">
        <f ca="1"/>
        <v>15.104385331902852</v>
      </c>
      <c r="BN71" s="133">
        <f ca="1"/>
        <v>3.7080645181744938</v>
      </c>
      <c r="BO71" s="133">
        <f ca="1"/>
        <v>0.84695150322176038</v>
      </c>
      <c r="BP71" s="133">
        <f ca="1"/>
        <v>3.3718069855460548</v>
      </c>
      <c r="BQ71" s="133">
        <f ca="1"/>
        <v>0</v>
      </c>
      <c r="BR71" s="133">
        <f ca="1"/>
        <v>21.7336053005107</v>
      </c>
      <c r="BS71" s="133">
        <f ca="1"/>
        <v>0</v>
      </c>
      <c r="BT71" s="133">
        <f ca="1"/>
        <v>0</v>
      </c>
      <c r="BU71" s="133">
        <f ca="1"/>
        <v>0</v>
      </c>
    </row>
    <row r="72" spans="1:73" outlineLevel="1" x14ac:dyDescent="0.2">
      <c r="A72" s="204" t="str" cm="1">
        <f t="array" aca="1" ref="A72" ca="1">IFERROR(_xlfn.XLOOKUP(B72,Com_codes_core,Com_labels_core),"")</f>
        <v>Paper and paper products</v>
      </c>
      <c r="B72" s="58" t="str">
        <f ca="1"/>
        <v>c_065</v>
      </c>
      <c r="C72" s="56">
        <f ca="1"/>
        <v>0.57064913374059878</v>
      </c>
      <c r="D72" s="56">
        <f ca="1"/>
        <v>0.99976442703961588</v>
      </c>
      <c r="E72" s="56">
        <f ca="1"/>
        <v>0.28629902139838687</v>
      </c>
      <c r="F72" s="56">
        <f ca="1"/>
        <v>0.455424234235698</v>
      </c>
      <c r="G72" s="56">
        <f ca="1"/>
        <v>12.786847983683755</v>
      </c>
      <c r="H72" s="56">
        <f ca="1"/>
        <v>1.0983278366001443</v>
      </c>
      <c r="I72" s="56">
        <f ca="1"/>
        <v>26.340528611488136</v>
      </c>
      <c r="J72" s="57"/>
      <c r="K72" s="204" t="str" cm="1">
        <f t="array" aca="1" ref="K72" ca="1">IFERROR(_xlfn.XLOOKUP(L72,Act_codes_core,Act_labels_core),"")</f>
        <v>Paper and paper products</v>
      </c>
      <c r="L72" s="58" t="str">
        <f ca="1"/>
        <v>a_065</v>
      </c>
      <c r="M72" s="168">
        <f ca="1"/>
        <v>21.318398686858778</v>
      </c>
      <c r="N72" s="168">
        <f ca="1"/>
        <v>9.8212056213128811</v>
      </c>
      <c r="O72" s="168">
        <f ca="1"/>
        <v>4.7773762320392335</v>
      </c>
      <c r="P72" s="168">
        <f ca="1"/>
        <v>11.398539735070164</v>
      </c>
      <c r="Q72" s="168">
        <f ca="1"/>
        <v>14.481433252535929</v>
      </c>
      <c r="R72" s="73">
        <f ca="1"/>
        <v>1.1785392631674805</v>
      </c>
      <c r="S72" s="73">
        <f ca="1"/>
        <v>0</v>
      </c>
      <c r="T72" s="73">
        <f ca="1"/>
        <v>37.024507209015546</v>
      </c>
      <c r="U72" s="73">
        <f ca="1"/>
        <v>0</v>
      </c>
      <c r="V72" s="73">
        <f ca="1"/>
        <v>0</v>
      </c>
      <c r="W72" s="73">
        <f ca="1"/>
        <v>0</v>
      </c>
      <c r="X72" s="60"/>
      <c r="Z72" s="204" t="str" cm="1">
        <f t="array" aca="1" ref="Z72" ca="1">IFERROR(_xlfn.XLOOKUP(AA72,Act_codes_core,Act_labels_core),"")</f>
        <v>Paper and paper products</v>
      </c>
      <c r="AA72" s="58" t="str">
        <f ca="1"/>
        <v>a_065</v>
      </c>
      <c r="AB72" s="133">
        <f ca="1"/>
        <v>0.52904689740354705</v>
      </c>
      <c r="AC72" s="133">
        <f ca="1"/>
        <v>0.67033537076066363</v>
      </c>
      <c r="AD72" s="133">
        <f ca="1"/>
        <v>2.0416960306420733</v>
      </c>
      <c r="AE72" s="133">
        <f ca="1"/>
        <v>0.55409552209761859</v>
      </c>
      <c r="AF72" s="133">
        <f ca="1"/>
        <v>0.47296017736166274</v>
      </c>
      <c r="AG72" s="133">
        <f ca="1"/>
        <v>0.19050053136480719</v>
      </c>
      <c r="AH72" s="133">
        <f ca="1"/>
        <v>0</v>
      </c>
      <c r="AI72" s="133">
        <f ca="1"/>
        <v>0.63996885312164786</v>
      </c>
      <c r="AJ72" s="133">
        <f ca="1"/>
        <v>0</v>
      </c>
      <c r="AK72" s="133">
        <f ca="1"/>
        <v>0</v>
      </c>
      <c r="AL72" s="133">
        <f ca="1"/>
        <v>0</v>
      </c>
      <c r="AN72" s="204" t="str" cm="1">
        <f t="array" aca="1" ref="AN72" ca="1">IFERROR(_xlfn.XLOOKUP(AO72,Act_codes_core,Act_labels_core),"")</f>
        <v>Paper and paper products</v>
      </c>
      <c r="AO72" s="58" t="str">
        <f ca="1"/>
        <v>a_065</v>
      </c>
      <c r="AP72" s="316">
        <f ca="1"/>
        <v>18.603426069850201</v>
      </c>
      <c r="AQ72" s="133">
        <f ca="1"/>
        <v>81.396573930149742</v>
      </c>
      <c r="AR72" s="133">
        <f ca="1"/>
        <v>0.7</v>
      </c>
      <c r="AU72" s="204" t="str" cm="1">
        <f t="array" aca="1" ref="AU72" ca="1">IFERROR(_xlfn.XLOOKUP(AV72,Act_codes_core,Act_labels_core),"")</f>
        <v>Paper and paper products</v>
      </c>
      <c r="AV72" s="58" t="str">
        <f ca="1"/>
        <v>a_065</v>
      </c>
      <c r="AW72" s="316">
        <f ca="1"/>
        <v>0.30190424395181048</v>
      </c>
      <c r="AX72" s="133">
        <f ca="1"/>
        <v>0.10212597134418673</v>
      </c>
      <c r="AY72" s="133">
        <f ca="1"/>
        <v>0.44505985393126901</v>
      </c>
      <c r="AZ72" s="133">
        <f ca="1"/>
        <v>0.15471751661863428</v>
      </c>
      <c r="BA72" s="133">
        <f ca="1"/>
        <v>0.11617242211184646</v>
      </c>
      <c r="BB72" s="133">
        <f ca="1"/>
        <v>6.4847272961084571E-2</v>
      </c>
      <c r="BC72" s="133">
        <f ca="1"/>
        <v>0</v>
      </c>
      <c r="BD72" s="133">
        <f ca="1"/>
        <v>1</v>
      </c>
      <c r="BE72" s="133">
        <f ca="1"/>
        <v>0</v>
      </c>
      <c r="BF72" s="133">
        <f ca="1"/>
        <v>0</v>
      </c>
      <c r="BG72" s="133">
        <f ca="1"/>
        <v>0</v>
      </c>
      <c r="BI72" s="204" t="str" cm="1">
        <f t="array" aca="1" ref="BI72" ca="1">IFERROR(_xlfn.XLOOKUP(BJ72,Act_codes_core,Act_labels_core),"")</f>
        <v>Paper and paper products</v>
      </c>
      <c r="BJ72" s="58" t="str">
        <f ca="1"/>
        <v>a_065</v>
      </c>
      <c r="BK72" s="133">
        <f ca="1"/>
        <v>7.617345978141957</v>
      </c>
      <c r="BL72" s="133">
        <f ca="1"/>
        <v>5.59320117181377</v>
      </c>
      <c r="BM72" s="133">
        <f ca="1"/>
        <v>50.109263543064358</v>
      </c>
      <c r="BN72" s="133">
        <f ca="1"/>
        <v>7.3009489515837336</v>
      </c>
      <c r="BO72" s="133">
        <f ca="1"/>
        <v>4.3149974239120255</v>
      </c>
      <c r="BP72" s="133">
        <f ca="1"/>
        <v>29.596251222445485</v>
      </c>
      <c r="BQ72" s="133">
        <f ca="1"/>
        <v>0</v>
      </c>
      <c r="BR72" s="133">
        <f ca="1"/>
        <v>14.527796795796617</v>
      </c>
      <c r="BS72" s="133">
        <f ca="1"/>
        <v>0</v>
      </c>
      <c r="BT72" s="133">
        <f ca="1"/>
        <v>0</v>
      </c>
      <c r="BU72" s="133">
        <f ca="1"/>
        <v>0</v>
      </c>
    </row>
    <row r="73" spans="1:73" outlineLevel="1" x14ac:dyDescent="0.2">
      <c r="A73" s="204" t="str" cm="1">
        <f t="array" aca="1" ref="A73" ca="1">IFERROR(_xlfn.XLOOKUP(B73,Com_codes_core,Com_labels_core),"")</f>
        <v>Printing and copying services of all types</v>
      </c>
      <c r="B73" s="58" t="str">
        <f ca="1"/>
        <v>c_066</v>
      </c>
      <c r="C73" s="56">
        <f ca="1"/>
        <v>0.2551773190616286</v>
      </c>
      <c r="D73" s="56">
        <f ca="1"/>
        <v>0.33238258719491182</v>
      </c>
      <c r="E73" s="56">
        <f ca="1"/>
        <v>0.1348191031225994</v>
      </c>
      <c r="F73" s="56">
        <f ca="1"/>
        <v>7.8967522164470547E-3</v>
      </c>
      <c r="G73" s="56">
        <f ca="1"/>
        <v>0.72082485040192046</v>
      </c>
      <c r="H73" s="56">
        <f ca="1"/>
        <v>1.0729441076900985E-2</v>
      </c>
      <c r="I73" s="56">
        <f ca="1"/>
        <v>0.95462851700534201</v>
      </c>
      <c r="J73" s="57"/>
      <c r="K73" s="204" t="str" cm="1">
        <f t="array" aca="1" ref="K73" ca="1">IFERROR(_xlfn.XLOOKUP(L73,Act_codes_core,Act_labels_core),"")</f>
        <v>Printing and copying services of all types</v>
      </c>
      <c r="L73" s="58" t="str">
        <f ca="1"/>
        <v>a_066</v>
      </c>
      <c r="M73" s="168">
        <f ca="1"/>
        <v>43.652163591184653</v>
      </c>
      <c r="N73" s="168">
        <f ca="1"/>
        <v>6.4886328301406628</v>
      </c>
      <c r="O73" s="168">
        <f ca="1"/>
        <v>0</v>
      </c>
      <c r="P73" s="168">
        <f ca="1"/>
        <v>22.741416039949932</v>
      </c>
      <c r="Q73" s="168">
        <f ca="1"/>
        <v>2.482967250064239</v>
      </c>
      <c r="R73" s="73">
        <f ca="1"/>
        <v>0</v>
      </c>
      <c r="S73" s="73">
        <f ca="1"/>
        <v>0</v>
      </c>
      <c r="T73" s="73">
        <f ca="1"/>
        <v>24.634820288660517</v>
      </c>
      <c r="U73" s="73">
        <f ca="1"/>
        <v>0</v>
      </c>
      <c r="V73" s="73">
        <f ca="1"/>
        <v>0</v>
      </c>
      <c r="W73" s="73">
        <f ca="1"/>
        <v>0</v>
      </c>
      <c r="X73" s="60"/>
      <c r="Z73" s="204" t="str" cm="1">
        <f t="array" aca="1" ref="Z73" ca="1">IFERROR(_xlfn.XLOOKUP(AA73,Act_codes_core,Act_labels_core),"")</f>
        <v>Printing and copying services of all types</v>
      </c>
      <c r="AA73" s="58" t="str">
        <f ca="1"/>
        <v>a_066</v>
      </c>
      <c r="AB73" s="133">
        <f ca="1"/>
        <v>0.47439569442534668</v>
      </c>
      <c r="AC73" s="133">
        <f ca="1"/>
        <v>0.19394380173836856</v>
      </c>
      <c r="AD73" s="133">
        <f ca="1"/>
        <v>0</v>
      </c>
      <c r="AE73" s="133">
        <f ca="1"/>
        <v>0.48411473237768082</v>
      </c>
      <c r="AF73" s="133">
        <f ca="1"/>
        <v>3.5512348375791161E-2</v>
      </c>
      <c r="AG73" s="133">
        <f ca="1"/>
        <v>0</v>
      </c>
      <c r="AH73" s="133">
        <f ca="1"/>
        <v>0</v>
      </c>
      <c r="AI73" s="133">
        <f ca="1"/>
        <v>0.18647229762702197</v>
      </c>
      <c r="AJ73" s="133">
        <f ca="1"/>
        <v>0</v>
      </c>
      <c r="AK73" s="133">
        <f ca="1"/>
        <v>0</v>
      </c>
      <c r="AL73" s="133">
        <f ca="1"/>
        <v>0</v>
      </c>
      <c r="AN73" s="204" t="str" cm="1">
        <f t="array" aca="1" ref="AN73" ca="1">IFERROR(_xlfn.XLOOKUP(AO73,Act_codes_core,Act_labels_core),"")</f>
        <v>Printing and copying services of all types</v>
      </c>
      <c r="AO73" s="58" t="str">
        <f ca="1"/>
        <v>a_066</v>
      </c>
      <c r="AP73" s="316">
        <f ca="1"/>
        <v>25.188198682050409</v>
      </c>
      <c r="AQ73" s="133">
        <f ca="1"/>
        <v>74.811801317949602</v>
      </c>
      <c r="AR73" s="133">
        <f ca="1"/>
        <v>0.7</v>
      </c>
      <c r="AU73" s="204" t="str" cm="1">
        <f t="array" aca="1" ref="AU73" ca="1">IFERROR(_xlfn.XLOOKUP(AV73,Act_codes_core,Act_labels_core),"")</f>
        <v>Printing and copying services of all types</v>
      </c>
      <c r="AV73" s="58" t="str">
        <f ca="1"/>
        <v>a_066</v>
      </c>
      <c r="AW73" s="316">
        <f ca="1"/>
        <v>0.20163204943010565</v>
      </c>
      <c r="AX73" s="133">
        <f ca="1"/>
        <v>0.10807518163943534</v>
      </c>
      <c r="AY73" s="133">
        <f ca="1"/>
        <v>0</v>
      </c>
      <c r="AZ73" s="133">
        <f ca="1"/>
        <v>0.25390558433506227</v>
      </c>
      <c r="BA73" s="133">
        <f ca="1"/>
        <v>5.0364961331452338E-2</v>
      </c>
      <c r="BB73" s="133">
        <f ca="1"/>
        <v>0</v>
      </c>
      <c r="BC73" s="133">
        <f ca="1"/>
        <v>0</v>
      </c>
      <c r="BD73" s="133">
        <f ca="1"/>
        <v>1</v>
      </c>
      <c r="BE73" s="133">
        <f ca="1"/>
        <v>0</v>
      </c>
      <c r="BF73" s="133">
        <f ca="1"/>
        <v>0</v>
      </c>
      <c r="BG73" s="133">
        <f ca="1"/>
        <v>0</v>
      </c>
      <c r="BI73" s="204" t="str" cm="1">
        <f t="array" aca="1" ref="BI73" ca="1">IFERROR(_xlfn.XLOOKUP(BJ73,Act_codes_core,Act_labels_core),"")</f>
        <v>Printing and copying services of all types</v>
      </c>
      <c r="BJ73" s="58" t="str">
        <f ca="1"/>
        <v>a_066</v>
      </c>
      <c r="BK73" s="133">
        <f ca="1"/>
        <v>1.8353018326472426</v>
      </c>
      <c r="BL73" s="133">
        <f ca="1"/>
        <v>6.6179957281729864</v>
      </c>
      <c r="BM73" s="133">
        <f ca="1"/>
        <v>0</v>
      </c>
      <c r="BN73" s="133">
        <f ca="1"/>
        <v>4.4361728269695346</v>
      </c>
      <c r="BO73" s="133">
        <f ca="1"/>
        <v>8.0595579350410755</v>
      </c>
      <c r="BP73" s="133">
        <f ca="1"/>
        <v>0</v>
      </c>
      <c r="BQ73" s="133">
        <f ca="1"/>
        <v>0</v>
      </c>
      <c r="BR73" s="133">
        <f ca="1"/>
        <v>16.128883668878068</v>
      </c>
      <c r="BS73" s="133">
        <f ca="1"/>
        <v>0</v>
      </c>
      <c r="BT73" s="133">
        <f ca="1"/>
        <v>0</v>
      </c>
      <c r="BU73" s="133">
        <f ca="1"/>
        <v>0</v>
      </c>
    </row>
    <row r="74" spans="1:73" outlineLevel="1" x14ac:dyDescent="0.2">
      <c r="A74" s="204" t="str" cm="1">
        <f t="array" aca="1" ref="A74" ca="1">IFERROR(_xlfn.XLOOKUP(B74,Com_codes_core,Com_labels_core),"")</f>
        <v>Coke</v>
      </c>
      <c r="B74" s="58" t="str">
        <f ca="1"/>
        <v>c_067</v>
      </c>
      <c r="C74" s="56">
        <f ca="1"/>
        <v>2.6449063039425132E-2</v>
      </c>
      <c r="D74" s="56">
        <f ca="1"/>
        <v>4.0293369113867238E-2</v>
      </c>
      <c r="E74" s="56">
        <f ca="1"/>
        <v>4.0203248221964798E-3</v>
      </c>
      <c r="F74" s="56">
        <f ca="1"/>
        <v>8.9282487925397662E-3</v>
      </c>
      <c r="G74" s="56">
        <f ca="1"/>
        <v>6.4912625635017749</v>
      </c>
      <c r="H74" s="56">
        <f ca="1"/>
        <v>0.11356896394347972</v>
      </c>
      <c r="I74" s="56">
        <f ca="1"/>
        <v>45.6761736204895</v>
      </c>
      <c r="J74" s="57"/>
      <c r="K74" s="204" t="str" cm="1">
        <f t="array" aca="1" ref="K74" ca="1">IFERROR(_xlfn.XLOOKUP(L74,Act_codes_core,Act_labels_core),"")</f>
        <v>Coke</v>
      </c>
      <c r="L74" s="58" t="str">
        <f ca="1"/>
        <v>a_067</v>
      </c>
      <c r="M74" s="168">
        <f ca="1"/>
        <v>67.548871654289343</v>
      </c>
      <c r="N74" s="168">
        <f ca="1"/>
        <v>0</v>
      </c>
      <c r="O74" s="168">
        <f ca="1"/>
        <v>0</v>
      </c>
      <c r="P74" s="168">
        <f ca="1"/>
        <v>0</v>
      </c>
      <c r="Q74" s="168">
        <f ca="1"/>
        <v>0</v>
      </c>
      <c r="R74" s="73">
        <f ca="1"/>
        <v>1.0997770597715257</v>
      </c>
      <c r="S74" s="73">
        <f ca="1"/>
        <v>0</v>
      </c>
      <c r="T74" s="73">
        <f ca="1"/>
        <v>31.351351285939124</v>
      </c>
      <c r="U74" s="73">
        <f ca="1"/>
        <v>0</v>
      </c>
      <c r="V74" s="73">
        <f ca="1"/>
        <v>0</v>
      </c>
      <c r="W74" s="73">
        <f ca="1"/>
        <v>0</v>
      </c>
      <c r="X74" s="60"/>
      <c r="Z74" s="204" t="str" cm="1">
        <f t="array" aca="1" ref="Z74" ca="1">IFERROR(_xlfn.XLOOKUP(AA74,Act_codes_core,Act_labels_core),"")</f>
        <v>Coke</v>
      </c>
      <c r="AA74" s="58" t="str">
        <f ca="1"/>
        <v>a_067</v>
      </c>
      <c r="AB74" s="133">
        <f ca="1"/>
        <v>7.7091461234741393E-2</v>
      </c>
      <c r="AC74" s="133">
        <f ca="1"/>
        <v>0</v>
      </c>
      <c r="AD74" s="133">
        <f ca="1"/>
        <v>0</v>
      </c>
      <c r="AE74" s="133">
        <f ca="1"/>
        <v>0</v>
      </c>
      <c r="AF74" s="133">
        <f ca="1"/>
        <v>0</v>
      </c>
      <c r="AG74" s="133">
        <f ca="1"/>
        <v>8.175331636084639E-3</v>
      </c>
      <c r="AH74" s="133">
        <f ca="1"/>
        <v>0</v>
      </c>
      <c r="AI74" s="133">
        <f ca="1"/>
        <v>2.4921512818460119E-2</v>
      </c>
      <c r="AJ74" s="133">
        <f ca="1"/>
        <v>0</v>
      </c>
      <c r="AK74" s="133">
        <f ca="1"/>
        <v>0</v>
      </c>
      <c r="AL74" s="133">
        <f ca="1"/>
        <v>0</v>
      </c>
      <c r="AN74" s="204" t="str" cm="1">
        <f t="array" aca="1" ref="AN74" ca="1">IFERROR(_xlfn.XLOOKUP(AO74,Act_codes_core,Act_labels_core),"")</f>
        <v>Coke</v>
      </c>
      <c r="AO74" s="58" t="str">
        <f ca="1"/>
        <v>a_067</v>
      </c>
      <c r="AP74" s="316">
        <f ca="1"/>
        <v>21.436911967878888</v>
      </c>
      <c r="AQ74" s="133">
        <f ca="1"/>
        <v>78.563088032121087</v>
      </c>
      <c r="AR74" s="133">
        <f ca="1"/>
        <v>0.7</v>
      </c>
      <c r="AU74" s="204" t="str" cm="1">
        <f t="array" aca="1" ref="AU74" ca="1">IFERROR(_xlfn.XLOOKUP(AV74,Act_codes_core,Act_labels_core),"")</f>
        <v>Coke</v>
      </c>
      <c r="AV74" s="58" t="str">
        <f ca="1"/>
        <v>a_067</v>
      </c>
      <c r="AW74" s="316">
        <f ca="1"/>
        <v>7.2616290991106629</v>
      </c>
      <c r="AX74" s="133">
        <f ca="1"/>
        <v>0</v>
      </c>
      <c r="AY74" s="133">
        <f ca="1"/>
        <v>0</v>
      </c>
      <c r="AZ74" s="133">
        <f ca="1"/>
        <v>0</v>
      </c>
      <c r="BA74" s="133">
        <f ca="1"/>
        <v>0</v>
      </c>
      <c r="BB74" s="133">
        <f ca="1"/>
        <v>1.0001310248638337E-2</v>
      </c>
      <c r="BC74" s="133">
        <f ca="1"/>
        <v>0</v>
      </c>
      <c r="BD74" s="133">
        <f ca="1"/>
        <v>1</v>
      </c>
      <c r="BE74" s="133">
        <f ca="1"/>
        <v>0</v>
      </c>
      <c r="BF74" s="133">
        <f ca="1"/>
        <v>0</v>
      </c>
      <c r="BG74" s="133">
        <f ca="1"/>
        <v>0</v>
      </c>
      <c r="BI74" s="204" t="str" cm="1">
        <f t="array" aca="1" ref="BI74" ca="1">IFERROR(_xlfn.XLOOKUP(BJ74,Act_codes_core,Act_labels_core),"")</f>
        <v>Coke</v>
      </c>
      <c r="BJ74" s="58" t="str">
        <f ca="1"/>
        <v>a_067</v>
      </c>
      <c r="BK74" s="133">
        <f ca="1"/>
        <v>50.253527054037647</v>
      </c>
      <c r="BL74" s="133">
        <f ca="1"/>
        <v>0</v>
      </c>
      <c r="BM74" s="133">
        <f ca="1"/>
        <v>0</v>
      </c>
      <c r="BN74" s="133">
        <f ca="1"/>
        <v>0</v>
      </c>
      <c r="BO74" s="133">
        <f ca="1"/>
        <v>0</v>
      </c>
      <c r="BP74" s="133">
        <f ca="1"/>
        <v>4.2511147450500646</v>
      </c>
      <c r="BQ74" s="133">
        <f ca="1"/>
        <v>0</v>
      </c>
      <c r="BR74" s="133">
        <f ca="1"/>
        <v>14.910572545834457</v>
      </c>
      <c r="BS74" s="133">
        <f ca="1"/>
        <v>0</v>
      </c>
      <c r="BT74" s="133">
        <f ca="1"/>
        <v>0</v>
      </c>
      <c r="BU74" s="133">
        <f ca="1"/>
        <v>0</v>
      </c>
    </row>
    <row r="75" spans="1:73" outlineLevel="1" x14ac:dyDescent="0.2">
      <c r="A75" s="204" t="str" cm="1">
        <f t="array" aca="1" ref="A75" ca="1">IFERROR(_xlfn.XLOOKUP(B75,Com_codes_core,Com_labels_core),"")</f>
        <v>Fuel oil and gasoline; lubricants</v>
      </c>
      <c r="B75" s="58" t="str">
        <f ca="1"/>
        <v>c_068</v>
      </c>
      <c r="C75" s="56">
        <f ca="1"/>
        <v>0.55906113296194559</v>
      </c>
      <c r="D75" s="56">
        <f ca="1"/>
        <v>0.90071785587273157</v>
      </c>
      <c r="E75" s="56">
        <f ca="1"/>
        <v>8.4663657305270399E-3</v>
      </c>
      <c r="F75" s="56">
        <f ca="1"/>
        <v>0.78982969784455292</v>
      </c>
      <c r="G75" s="56">
        <f ca="1"/>
        <v>25.149878670295717</v>
      </c>
      <c r="H75" s="56">
        <f ca="1"/>
        <v>4.4862033838115458</v>
      </c>
      <c r="I75" s="56">
        <f ca="1"/>
        <v>62.892893631937092</v>
      </c>
      <c r="J75" s="57"/>
      <c r="K75" s="204" t="str" cm="1">
        <f t="array" aca="1" ref="K75" ca="1">IFERROR(_xlfn.XLOOKUP(L75,Act_codes_core,Act_labels_core),"")</f>
        <v>Fuel oil and gasoline; lubricants</v>
      </c>
      <c r="L75" s="58" t="str">
        <f ca="1"/>
        <v>a_068</v>
      </c>
      <c r="M75" s="168">
        <f ca="1"/>
        <v>26.675153530899127</v>
      </c>
      <c r="N75" s="168">
        <f ca="1"/>
        <v>1.1083747171239977</v>
      </c>
      <c r="O75" s="168">
        <f ca="1"/>
        <v>1.2018986862166194</v>
      </c>
      <c r="P75" s="168">
        <f ca="1"/>
        <v>8.6644180936118502</v>
      </c>
      <c r="Q75" s="168">
        <f ca="1"/>
        <v>12.038012039936039</v>
      </c>
      <c r="R75" s="73">
        <f ca="1"/>
        <v>0</v>
      </c>
      <c r="S75" s="73">
        <f ca="1"/>
        <v>0</v>
      </c>
      <c r="T75" s="73">
        <f ca="1"/>
        <v>50.31214293221236</v>
      </c>
      <c r="U75" s="73">
        <f ca="1"/>
        <v>0</v>
      </c>
      <c r="V75" s="73">
        <f ca="1"/>
        <v>0</v>
      </c>
      <c r="W75" s="73">
        <f ca="1"/>
        <v>0</v>
      </c>
      <c r="X75" s="60"/>
      <c r="Z75" s="204" t="str" cm="1">
        <f t="array" aca="1" ref="Z75" ca="1">IFERROR(_xlfn.XLOOKUP(AA75,Act_codes_core,Act_labels_core),"")</f>
        <v>Fuel oil and gasoline; lubricants</v>
      </c>
      <c r="AA75" s="58" t="str">
        <f ca="1"/>
        <v>a_068</v>
      </c>
      <c r="AB75" s="133">
        <f ca="1"/>
        <v>0.65184760209266623</v>
      </c>
      <c r="AC75" s="133">
        <f ca="1"/>
        <v>7.4492662230490225E-2</v>
      </c>
      <c r="AD75" s="133">
        <f ca="1"/>
        <v>0.50578861917124796</v>
      </c>
      <c r="AE75" s="133">
        <f ca="1"/>
        <v>0.41473852251748922</v>
      </c>
      <c r="AF75" s="133">
        <f ca="1"/>
        <v>0.38713938372049583</v>
      </c>
      <c r="AG75" s="133">
        <f ca="1"/>
        <v>0</v>
      </c>
      <c r="AH75" s="133">
        <f ca="1"/>
        <v>0</v>
      </c>
      <c r="AI75" s="133">
        <f ca="1"/>
        <v>0.85633149848578716</v>
      </c>
      <c r="AJ75" s="133">
        <f ca="1"/>
        <v>0</v>
      </c>
      <c r="AK75" s="133">
        <f ca="1"/>
        <v>0</v>
      </c>
      <c r="AL75" s="133">
        <f ca="1"/>
        <v>0</v>
      </c>
      <c r="AN75" s="204" t="str" cm="1">
        <f t="array" aca="1" ref="AN75" ca="1">IFERROR(_xlfn.XLOOKUP(AO75,Act_codes_core,Act_labels_core),"")</f>
        <v>Fuel oil and gasoline; lubricants</v>
      </c>
      <c r="AO75" s="58" t="str">
        <f ca="1"/>
        <v>a_068</v>
      </c>
      <c r="AP75" s="316">
        <f ca="1"/>
        <v>20.343040857979979</v>
      </c>
      <c r="AQ75" s="133">
        <f ca="1"/>
        <v>79.656959142019886</v>
      </c>
      <c r="AR75" s="133">
        <f ca="1"/>
        <v>0.7</v>
      </c>
      <c r="AU75" s="204" t="str" cm="1">
        <f t="array" aca="1" ref="AU75" ca="1">IFERROR(_xlfn.XLOOKUP(AV75,Act_codes_core,Act_labels_core),"")</f>
        <v>Fuel oil and gasoline; lubricants</v>
      </c>
      <c r="AV75" s="58" t="str">
        <f ca="1"/>
        <v>a_068</v>
      </c>
      <c r="AW75" s="316">
        <f ca="1"/>
        <v>7.6711484614012919</v>
      </c>
      <c r="AX75" s="133">
        <f ca="1"/>
        <v>0.98001436341446979</v>
      </c>
      <c r="AY75" s="133">
        <f ca="1"/>
        <v>2.482395001834274</v>
      </c>
      <c r="AZ75" s="133">
        <f ca="1"/>
        <v>2.7543738287227915</v>
      </c>
      <c r="BA75" s="133">
        <f ca="1"/>
        <v>3.3495953135164718</v>
      </c>
      <c r="BB75" s="133">
        <f ca="1"/>
        <v>0</v>
      </c>
      <c r="BC75" s="133">
        <f ca="1"/>
        <v>0</v>
      </c>
      <c r="BD75" s="133">
        <f ca="1"/>
        <v>1</v>
      </c>
      <c r="BE75" s="133">
        <f ca="1"/>
        <v>0</v>
      </c>
      <c r="BF75" s="133">
        <f ca="1"/>
        <v>0</v>
      </c>
      <c r="BG75" s="133">
        <f ca="1"/>
        <v>0</v>
      </c>
      <c r="BI75" s="204" t="str" cm="1">
        <f t="array" aca="1" ref="BI75" ca="1">IFERROR(_xlfn.XLOOKUP(BJ75,Act_codes_core,Act_labels_core),"")</f>
        <v>Fuel oil and gasoline; lubricants</v>
      </c>
      <c r="BJ75" s="58" t="str">
        <f ca="1"/>
        <v>a_068</v>
      </c>
      <c r="BK75" s="133">
        <f ca="1"/>
        <v>142.20008064453614</v>
      </c>
      <c r="BL75" s="133">
        <f ca="1"/>
        <v>437.2121404283406</v>
      </c>
      <c r="BM75" s="133">
        <f ca="1"/>
        <v>1021.2907778324675</v>
      </c>
      <c r="BN75" s="133">
        <f ca="1"/>
        <v>157.19179206544163</v>
      </c>
      <c r="BO75" s="133">
        <f ca="1"/>
        <v>137.58907454087259</v>
      </c>
      <c r="BP75" s="133">
        <f ca="1"/>
        <v>0</v>
      </c>
      <c r="BQ75" s="133">
        <f ca="1"/>
        <v>0</v>
      </c>
      <c r="BR75" s="133">
        <f ca="1"/>
        <v>9.8281905282047362</v>
      </c>
      <c r="BS75" s="133">
        <f ca="1"/>
        <v>0</v>
      </c>
      <c r="BT75" s="133">
        <f ca="1"/>
        <v>0</v>
      </c>
      <c r="BU75" s="133">
        <f ca="1"/>
        <v>0</v>
      </c>
    </row>
    <row r="76" spans="1:73" outlineLevel="1" x14ac:dyDescent="0.2">
      <c r="A76" s="204" t="str" cm="1">
        <f t="array" aca="1" ref="A76" ca="1">IFERROR(_xlfn.XLOOKUP(B76,Com_codes_core,Com_labels_core),"")</f>
        <v>Remaining petroleum products</v>
      </c>
      <c r="B76" s="58" t="str">
        <f ca="1"/>
        <v>c_069</v>
      </c>
      <c r="C76" s="56">
        <f ca="1"/>
        <v>1.5018219202360718E-2</v>
      </c>
      <c r="D76" s="56">
        <f ca="1"/>
        <v>2.0239137745696585E-2</v>
      </c>
      <c r="E76" s="56">
        <f ca="1"/>
        <v>1.2819259061668968E-2</v>
      </c>
      <c r="F76" s="56">
        <f ca="1"/>
        <v>0</v>
      </c>
      <c r="G76" s="56">
        <f ca="1"/>
        <v>0</v>
      </c>
      <c r="H76" s="56">
        <f ca="1"/>
        <v>0.12943314910516296</v>
      </c>
      <c r="I76" s="56">
        <f ca="1"/>
        <v>49.89744562599261</v>
      </c>
      <c r="J76" s="57"/>
      <c r="K76" s="204" t="str" cm="1">
        <f t="array" aca="1" ref="K76" ca="1">IFERROR(_xlfn.XLOOKUP(L76,Act_codes_core,Act_labels_core),"")</f>
        <v>Remaining petroleum products</v>
      </c>
      <c r="L76" s="58" t="str">
        <f ca="1"/>
        <v>a_069</v>
      </c>
      <c r="M76" s="168">
        <f ca="1"/>
        <v>38.312987591423131</v>
      </c>
      <c r="N76" s="168">
        <f ca="1"/>
        <v>1.5919363588527955</v>
      </c>
      <c r="O76" s="168">
        <f ca="1"/>
        <v>1.7262629584427729</v>
      </c>
      <c r="P76" s="168">
        <f ca="1"/>
        <v>12.444529795224151</v>
      </c>
      <c r="Q76" s="168">
        <f ca="1"/>
        <v>17.289955065384245</v>
      </c>
      <c r="R76" s="73">
        <f ca="1"/>
        <v>0</v>
      </c>
      <c r="S76" s="73">
        <f ca="1"/>
        <v>0</v>
      </c>
      <c r="T76" s="73">
        <f ca="1"/>
        <v>28.634328230672892</v>
      </c>
      <c r="U76" s="73">
        <f ca="1"/>
        <v>0</v>
      </c>
      <c r="V76" s="73">
        <f ca="1"/>
        <v>0</v>
      </c>
      <c r="W76" s="73">
        <f ca="1"/>
        <v>0</v>
      </c>
      <c r="X76" s="60"/>
      <c r="Z76" s="204" t="str" cm="1">
        <f t="array" aca="1" ref="Z76" ca="1">IFERROR(_xlfn.XLOOKUP(AA76,Act_codes_core,Act_labels_core),"")</f>
        <v>Remaining petroleum products</v>
      </c>
      <c r="AA76" s="58" t="str">
        <f ca="1"/>
        <v>a_069</v>
      </c>
      <c r="AB76" s="133">
        <f ca="1"/>
        <v>2.495415791856687E-2</v>
      </c>
      <c r="AC76" s="133">
        <f ca="1"/>
        <v>2.8517427249964088E-3</v>
      </c>
      <c r="AD76" s="133">
        <f ca="1"/>
        <v>1.9362699250090872E-2</v>
      </c>
      <c r="AE76" s="133">
        <f ca="1"/>
        <v>1.5877101568816169E-2</v>
      </c>
      <c r="AF76" s="133">
        <f ca="1"/>
        <v>1.4820545917241169E-2</v>
      </c>
      <c r="AG76" s="133">
        <f ca="1"/>
        <v>0</v>
      </c>
      <c r="AH76" s="133">
        <f ca="1"/>
        <v>0</v>
      </c>
      <c r="AI76" s="133">
        <f ca="1"/>
        <v>1.2990140787822128E-2</v>
      </c>
      <c r="AJ76" s="133">
        <f ca="1"/>
        <v>0</v>
      </c>
      <c r="AK76" s="133">
        <f ca="1"/>
        <v>0</v>
      </c>
      <c r="AL76" s="133">
        <f ca="1"/>
        <v>0</v>
      </c>
      <c r="AN76" s="204" t="str" cm="1">
        <f t="array" aca="1" ref="AN76" ca="1">IFERROR(_xlfn.XLOOKUP(AO76,Act_codes_core,Act_labels_core),"")</f>
        <v>Remaining petroleum products</v>
      </c>
      <c r="AO76" s="58" t="str">
        <f ca="1"/>
        <v>a_069</v>
      </c>
      <c r="AP76" s="316">
        <f ca="1"/>
        <v>24.211510683692566</v>
      </c>
      <c r="AQ76" s="133">
        <f ca="1"/>
        <v>75.788489316307391</v>
      </c>
      <c r="AR76" s="133">
        <f ca="1"/>
        <v>0.7</v>
      </c>
      <c r="AU76" s="204" t="str" cm="1">
        <f t="array" aca="1" ref="AU76" ca="1">IFERROR(_xlfn.XLOOKUP(AV76,Act_codes_core,Act_labels_core),"")</f>
        <v>Remaining petroleum products</v>
      </c>
      <c r="AV76" s="58" t="str">
        <f ca="1"/>
        <v>a_069</v>
      </c>
      <c r="AW76" s="316">
        <f ca="1"/>
        <v>0.13357507716332323</v>
      </c>
      <c r="AX76" s="133">
        <f ca="1"/>
        <v>7.8116186639643662E-2</v>
      </c>
      <c r="AY76" s="133">
        <f ca="1"/>
        <v>9.0277105378934099E-3</v>
      </c>
      <c r="AZ76" s="133">
        <f ca="1"/>
        <v>0.43386828648947862</v>
      </c>
      <c r="BA76" s="133">
        <f ca="1"/>
        <v>0.1205600099182088</v>
      </c>
      <c r="BB76" s="133">
        <f ca="1"/>
        <v>0</v>
      </c>
      <c r="BC76" s="133">
        <f ca="1"/>
        <v>0</v>
      </c>
      <c r="BD76" s="133">
        <f ca="1"/>
        <v>1</v>
      </c>
      <c r="BE76" s="133">
        <f ca="1"/>
        <v>0</v>
      </c>
      <c r="BF76" s="133">
        <f ca="1"/>
        <v>0</v>
      </c>
      <c r="BG76" s="133">
        <f ca="1"/>
        <v>0</v>
      </c>
      <c r="BI76" s="204" t="str" cm="1">
        <f t="array" aca="1" ref="BI76" ca="1">IFERROR(_xlfn.XLOOKUP(BJ76,Act_codes_core,Act_labels_core),"")</f>
        <v>Remaining petroleum products</v>
      </c>
      <c r="BJ76" s="58" t="str">
        <f ca="1"/>
        <v>a_069</v>
      </c>
      <c r="BK76" s="133">
        <f ca="1"/>
        <v>1.441992435231938</v>
      </c>
      <c r="BL76" s="133">
        <f ca="1"/>
        <v>20.295460031413622</v>
      </c>
      <c r="BM76" s="133">
        <f ca="1"/>
        <v>2.1629886528479072</v>
      </c>
      <c r="BN76" s="133">
        <f ca="1"/>
        <v>14.419924352319381</v>
      </c>
      <c r="BO76" s="133">
        <f ca="1"/>
        <v>2.883984870463876</v>
      </c>
      <c r="BP76" s="133">
        <f ca="1"/>
        <v>0</v>
      </c>
      <c r="BQ76" s="133">
        <f ca="1"/>
        <v>0</v>
      </c>
      <c r="BR76" s="133">
        <f ca="1"/>
        <v>14.444302277599224</v>
      </c>
      <c r="BS76" s="133">
        <f ca="1"/>
        <v>0</v>
      </c>
      <c r="BT76" s="133">
        <f ca="1"/>
        <v>0</v>
      </c>
      <c r="BU76" s="133">
        <f ca="1"/>
        <v>0</v>
      </c>
    </row>
    <row r="77" spans="1:73" outlineLevel="1" x14ac:dyDescent="0.2">
      <c r="A77" s="204" t="str" cm="1">
        <f t="array" aca="1" ref="A77" ca="1">IFERROR(_xlfn.XLOOKUP(B77,Com_codes_core,Com_labels_core),"")</f>
        <v>Basic chemicals</v>
      </c>
      <c r="B77" s="58" t="str">
        <f ca="1"/>
        <v>c_070</v>
      </c>
      <c r="C77" s="56">
        <f ca="1"/>
        <v>0.1392579688890474</v>
      </c>
      <c r="D77" s="56">
        <f ca="1"/>
        <v>0.23617048660965834</v>
      </c>
      <c r="E77" s="56">
        <f ca="1"/>
        <v>1.5123873795062755E-2</v>
      </c>
      <c r="F77" s="56">
        <f ca="1"/>
        <v>0.57721456108119706</v>
      </c>
      <c r="G77" s="56">
        <f ca="1"/>
        <v>70.243142745536375</v>
      </c>
      <c r="H77" s="56">
        <f ca="1"/>
        <v>2.3147413707051165</v>
      </c>
      <c r="I77" s="56">
        <f ca="1"/>
        <v>86.059080562834509</v>
      </c>
      <c r="J77" s="57"/>
      <c r="K77" s="204" t="str" cm="1">
        <f t="array" aca="1" ref="K77" ca="1">IFERROR(_xlfn.XLOOKUP(L77,Act_codes_core,Act_labels_core),"")</f>
        <v>Basic chemicals</v>
      </c>
      <c r="L77" s="58" t="str">
        <f ca="1"/>
        <v>a_070</v>
      </c>
      <c r="M77" s="168">
        <f ca="1"/>
        <v>25.258932633185744</v>
      </c>
      <c r="N77" s="168">
        <f ca="1"/>
        <v>0</v>
      </c>
      <c r="O77" s="168">
        <f ca="1"/>
        <v>3.679697350296582</v>
      </c>
      <c r="P77" s="168">
        <f ca="1"/>
        <v>14.140849436750731</v>
      </c>
      <c r="Q77" s="168">
        <f ca="1"/>
        <v>3.1777686860942165</v>
      </c>
      <c r="R77" s="73">
        <f ca="1"/>
        <v>0.51608689647081307</v>
      </c>
      <c r="S77" s="73">
        <f ca="1"/>
        <v>0</v>
      </c>
      <c r="T77" s="73">
        <f ca="1"/>
        <v>53.226664997201908</v>
      </c>
      <c r="U77" s="73">
        <f ca="1"/>
        <v>0</v>
      </c>
      <c r="V77" s="73">
        <f ca="1"/>
        <v>0</v>
      </c>
      <c r="W77" s="73">
        <f ca="1"/>
        <v>0</v>
      </c>
      <c r="X77" s="60"/>
      <c r="Z77" s="204" t="str" cm="1">
        <f t="array" aca="1" ref="Z77" ca="1">IFERROR(_xlfn.XLOOKUP(AA77,Act_codes_core,Act_labels_core),"")</f>
        <v>Basic chemicals</v>
      </c>
      <c r="AA77" s="58" t="str">
        <f ca="1"/>
        <v>a_070</v>
      </c>
      <c r="AB77" s="133">
        <f ca="1"/>
        <v>0.14781005427209287</v>
      </c>
      <c r="AC77" s="133">
        <f ca="1"/>
        <v>0</v>
      </c>
      <c r="AD77" s="133">
        <f ca="1"/>
        <v>0.37081998319901022</v>
      </c>
      <c r="AE77" s="133">
        <f ca="1"/>
        <v>0.1620915260561559</v>
      </c>
      <c r="AF77" s="133">
        <f ca="1"/>
        <v>2.4472858518640478E-2</v>
      </c>
      <c r="AG77" s="133">
        <f ca="1"/>
        <v>1.9670905774275625E-2</v>
      </c>
      <c r="AH77" s="133">
        <f ca="1"/>
        <v>0</v>
      </c>
      <c r="AI77" s="133">
        <f ca="1"/>
        <v>0.21694427623521662</v>
      </c>
      <c r="AJ77" s="133">
        <f ca="1"/>
        <v>0</v>
      </c>
      <c r="AK77" s="133">
        <f ca="1"/>
        <v>0</v>
      </c>
      <c r="AL77" s="133">
        <f ca="1"/>
        <v>0</v>
      </c>
      <c r="AN77" s="204" t="str" cm="1">
        <f t="array" aca="1" ref="AN77" ca="1">IFERROR(_xlfn.XLOOKUP(AO77,Act_codes_core,Act_labels_core),"")</f>
        <v>Basic chemicals</v>
      </c>
      <c r="AO77" s="58" t="str">
        <f ca="1"/>
        <v>a_070</v>
      </c>
      <c r="AP77" s="316">
        <f ca="1"/>
        <v>19.26558749185018</v>
      </c>
      <c r="AQ77" s="133">
        <f ca="1"/>
        <v>80.734412508149802</v>
      </c>
      <c r="AR77" s="133">
        <f ca="1"/>
        <v>0.7</v>
      </c>
      <c r="AU77" s="204" t="str" cm="1">
        <f t="array" aca="1" ref="AU77" ca="1">IFERROR(_xlfn.XLOOKUP(AV77,Act_codes_core,Act_labels_core),"")</f>
        <v>Basic chemicals</v>
      </c>
      <c r="AV77" s="58" t="str">
        <f ca="1"/>
        <v>a_070</v>
      </c>
      <c r="AW77" s="316">
        <f ca="1"/>
        <v>0.86319988991741714</v>
      </c>
      <c r="AX77" s="133">
        <f ca="1"/>
        <v>0</v>
      </c>
      <c r="AY77" s="133">
        <f ca="1"/>
        <v>0.13831358641678845</v>
      </c>
      <c r="AZ77" s="133">
        <f ca="1"/>
        <v>0.65488140366415271</v>
      </c>
      <c r="BA77" s="133">
        <f ca="1"/>
        <v>0.31258554434465574</v>
      </c>
      <c r="BB77" s="133">
        <f ca="1"/>
        <v>0.63562963516383753</v>
      </c>
      <c r="BC77" s="133">
        <f ca="1"/>
        <v>0</v>
      </c>
      <c r="BD77" s="133">
        <f ca="1"/>
        <v>1</v>
      </c>
      <c r="BE77" s="133">
        <f ca="1"/>
        <v>0</v>
      </c>
      <c r="BF77" s="133">
        <f ca="1"/>
        <v>0</v>
      </c>
      <c r="BG77" s="133">
        <f ca="1"/>
        <v>0</v>
      </c>
      <c r="BI77" s="204" t="str" cm="1">
        <f t="array" aca="1" ref="BI77" ca="1">IFERROR(_xlfn.XLOOKUP(BJ77,Act_codes_core,Act_labels_core),"")</f>
        <v>Basic chemicals</v>
      </c>
      <c r="BJ77" s="58" t="str">
        <f ca="1"/>
        <v>a_070</v>
      </c>
      <c r="BK77" s="133">
        <f ca="1"/>
        <v>17.818046344339315</v>
      </c>
      <c r="BL77" s="133">
        <f ca="1"/>
        <v>0</v>
      </c>
      <c r="BM77" s="133">
        <f ca="1"/>
        <v>19.598211718509564</v>
      </c>
      <c r="BN77" s="133">
        <f ca="1"/>
        <v>24.14631503283406</v>
      </c>
      <c r="BO77" s="133">
        <f ca="1"/>
        <v>51.287356090535596</v>
      </c>
      <c r="BP77" s="133">
        <f ca="1"/>
        <v>642.16259856160684</v>
      </c>
      <c r="BQ77" s="133">
        <f ca="1"/>
        <v>0</v>
      </c>
      <c r="BR77" s="133">
        <f ca="1"/>
        <v>9.7956767866808168</v>
      </c>
      <c r="BS77" s="133">
        <f ca="1"/>
        <v>0</v>
      </c>
      <c r="BT77" s="133">
        <f ca="1"/>
        <v>0</v>
      </c>
      <c r="BU77" s="133">
        <f ca="1"/>
        <v>0</v>
      </c>
    </row>
    <row r="78" spans="1:73" outlineLevel="1" x14ac:dyDescent="0.2">
      <c r="A78" s="204" t="str" cm="1">
        <f t="array" aca="1" ref="A78" ca="1">IFERROR(_xlfn.XLOOKUP(B78,Com_codes_core,Com_labels_core),"")</f>
        <v>Fertilizers and nitrogen compounds</v>
      </c>
      <c r="B78" s="58" t="str">
        <f ca="1"/>
        <v>c_071</v>
      </c>
      <c r="C78" s="56">
        <f ca="1"/>
        <v>0.16973692123138956</v>
      </c>
      <c r="D78" s="56">
        <f ca="1"/>
        <v>0.3551918019357842</v>
      </c>
      <c r="E78" s="56">
        <f ca="1"/>
        <v>5.1882074085023717E-2</v>
      </c>
      <c r="F78" s="56">
        <f ca="1"/>
        <v>9.579262233208144E-2</v>
      </c>
      <c r="G78" s="56">
        <f ca="1"/>
        <v>7.6776322807251489</v>
      </c>
      <c r="H78" s="56">
        <f ca="1"/>
        <v>0.42343774471295853</v>
      </c>
      <c r="I78" s="56">
        <f ca="1"/>
        <v>26.739824361662279</v>
      </c>
      <c r="J78" s="57"/>
      <c r="K78" s="204" t="str" cm="1">
        <f t="array" aca="1" ref="K78" ca="1">IFERROR(_xlfn.XLOOKUP(L78,Act_codes_core,Act_labels_core),"")</f>
        <v>Fertilizers and nitrogen compounds</v>
      </c>
      <c r="L78" s="58" t="str">
        <f ca="1"/>
        <v>a_071</v>
      </c>
      <c r="M78" s="168">
        <f ca="1"/>
        <v>21.684709075702553</v>
      </c>
      <c r="N78" s="168">
        <f ca="1"/>
        <v>4.8775454437480361</v>
      </c>
      <c r="O78" s="168">
        <f ca="1"/>
        <v>0</v>
      </c>
      <c r="P78" s="168">
        <f ca="1"/>
        <v>21.739377853522836</v>
      </c>
      <c r="Q78" s="168">
        <f ca="1"/>
        <v>13.139475377591964</v>
      </c>
      <c r="R78" s="73">
        <f ca="1"/>
        <v>5.0518055579837258</v>
      </c>
      <c r="S78" s="73">
        <f ca="1"/>
        <v>0</v>
      </c>
      <c r="T78" s="73">
        <f ca="1"/>
        <v>33.50708669145088</v>
      </c>
      <c r="U78" s="73">
        <f ca="1"/>
        <v>0</v>
      </c>
      <c r="V78" s="73">
        <f ca="1"/>
        <v>0</v>
      </c>
      <c r="W78" s="73">
        <f ca="1"/>
        <v>0</v>
      </c>
      <c r="X78" s="60"/>
      <c r="Z78" s="204" t="str" cm="1">
        <f t="array" aca="1" ref="Z78" ca="1">IFERROR(_xlfn.XLOOKUP(AA78,Act_codes_core,Act_labels_core),"")</f>
        <v>Fertilizers and nitrogen compounds</v>
      </c>
      <c r="AA78" s="58" t="str">
        <f ca="1"/>
        <v>a_071</v>
      </c>
      <c r="AB78" s="133">
        <f ca="1"/>
        <v>0.15715258029591078</v>
      </c>
      <c r="AC78" s="133">
        <f ca="1"/>
        <v>9.722030534954007E-2</v>
      </c>
      <c r="AD78" s="133">
        <f ca="1"/>
        <v>0</v>
      </c>
      <c r="AE78" s="133">
        <f ca="1"/>
        <v>0.30861061376718835</v>
      </c>
      <c r="AF78" s="133">
        <f ca="1"/>
        <v>0.12531970907962503</v>
      </c>
      <c r="AG78" s="133">
        <f ca="1"/>
        <v>0.23846634009889592</v>
      </c>
      <c r="AH78" s="133">
        <f ca="1"/>
        <v>0</v>
      </c>
      <c r="AI78" s="133">
        <f ca="1"/>
        <v>0.16913541149539779</v>
      </c>
      <c r="AJ78" s="133">
        <f ca="1"/>
        <v>0</v>
      </c>
      <c r="AK78" s="133">
        <f ca="1"/>
        <v>0</v>
      </c>
      <c r="AL78" s="133">
        <f ca="1"/>
        <v>0</v>
      </c>
      <c r="AN78" s="204" t="str" cm="1">
        <f t="array" aca="1" ref="AN78" ca="1">IFERROR(_xlfn.XLOOKUP(AO78,Act_codes_core,Act_labels_core),"")</f>
        <v>Fertilizers and nitrogen compounds</v>
      </c>
      <c r="AO78" s="58" t="str">
        <f ca="1"/>
        <v>a_071</v>
      </c>
      <c r="AP78" s="316">
        <f ca="1"/>
        <v>15.543201556809514</v>
      </c>
      <c r="AQ78" s="133">
        <f ca="1"/>
        <v>84.456798443190493</v>
      </c>
      <c r="AR78" s="133">
        <f ca="1"/>
        <v>0.7</v>
      </c>
      <c r="AU78" s="204" t="str" cm="1">
        <f t="array" aca="1" ref="AU78" ca="1">IFERROR(_xlfn.XLOOKUP(AV78,Act_codes_core,Act_labels_core),"")</f>
        <v>Fertilizers and nitrogen compounds</v>
      </c>
      <c r="AV78" s="58" t="str">
        <f ca="1"/>
        <v>a_071</v>
      </c>
      <c r="AW78" s="316">
        <f ca="1"/>
        <v>0.30933481959241516</v>
      </c>
      <c r="AX78" s="133">
        <f ca="1"/>
        <v>0.22509676738861437</v>
      </c>
      <c r="AY78" s="133">
        <f ca="1"/>
        <v>0</v>
      </c>
      <c r="AZ78" s="133">
        <f ca="1"/>
        <v>0.30815392572349237</v>
      </c>
      <c r="BA78" s="133">
        <f ca="1"/>
        <v>0.20978192050527886</v>
      </c>
      <c r="BB78" s="133">
        <f ca="1"/>
        <v>0.27419216808099084</v>
      </c>
      <c r="BC78" s="133">
        <f ca="1"/>
        <v>0</v>
      </c>
      <c r="BD78" s="133">
        <f ca="1"/>
        <v>1</v>
      </c>
      <c r="BE78" s="133">
        <f ca="1"/>
        <v>0</v>
      </c>
      <c r="BF78" s="133">
        <f ca="1"/>
        <v>0</v>
      </c>
      <c r="BG78" s="133">
        <f ca="1"/>
        <v>0</v>
      </c>
      <c r="BI78" s="204" t="str" cm="1">
        <f t="array" aca="1" ref="BI78" ca="1">IFERROR(_xlfn.XLOOKUP(BJ78,Act_codes_core,Act_labels_core),"")</f>
        <v>Fertilizers and nitrogen compounds</v>
      </c>
      <c r="BJ78" s="58" t="str">
        <f ca="1"/>
        <v>a_071</v>
      </c>
      <c r="BK78" s="133">
        <f ca="1"/>
        <v>9.1987354643594585</v>
      </c>
      <c r="BL78" s="133">
        <f ca="1"/>
        <v>29.759172805800674</v>
      </c>
      <c r="BM78" s="133">
        <f ca="1"/>
        <v>0</v>
      </c>
      <c r="BN78" s="133">
        <f ca="1"/>
        <v>9.1405749730219181</v>
      </c>
      <c r="BO78" s="133">
        <f ca="1"/>
        <v>10.295393562112309</v>
      </c>
      <c r="BP78" s="133">
        <f ca="1"/>
        <v>34.999459756251035</v>
      </c>
      <c r="BQ78" s="133">
        <f ca="1"/>
        <v>0</v>
      </c>
      <c r="BR78" s="133">
        <f ca="1"/>
        <v>19.244926297400792</v>
      </c>
      <c r="BS78" s="133">
        <f ca="1"/>
        <v>0</v>
      </c>
      <c r="BT78" s="133">
        <f ca="1"/>
        <v>0</v>
      </c>
      <c r="BU78" s="133">
        <f ca="1"/>
        <v>0</v>
      </c>
    </row>
    <row r="79" spans="1:73" outlineLevel="1" x14ac:dyDescent="0.2">
      <c r="A79" s="204" t="str" cm="1">
        <f t="array" aca="1" ref="A79" ca="1">IFERROR(_xlfn.XLOOKUP(B79,Com_codes_core,Com_labels_core),"")</f>
        <v>Plastic and synthetic rubber in primary forms</v>
      </c>
      <c r="B79" s="58" t="str">
        <f ca="1"/>
        <v>c_072</v>
      </c>
      <c r="C79" s="56">
        <f ca="1"/>
        <v>0.13408423580408629</v>
      </c>
      <c r="D79" s="56">
        <f ca="1"/>
        <v>0.23402960809649187</v>
      </c>
      <c r="E79" s="56">
        <f ca="1"/>
        <v>1.8053417996509852E-2</v>
      </c>
      <c r="F79" s="56">
        <f ca="1"/>
        <v>0.77134967675661248</v>
      </c>
      <c r="G79" s="56">
        <f ca="1"/>
        <v>97.207903587889078</v>
      </c>
      <c r="H79" s="56">
        <f ca="1"/>
        <v>3.4853737138380634</v>
      </c>
      <c r="I79" s="56">
        <f ca="1"/>
        <v>96.937915104505763</v>
      </c>
      <c r="J79" s="57"/>
      <c r="K79" s="204" t="str" cm="1">
        <f t="array" aca="1" ref="K79" ca="1">IFERROR(_xlfn.XLOOKUP(L79,Act_codes_core,Act_labels_core),"")</f>
        <v>Plastic and synthetic rubber in primary forms</v>
      </c>
      <c r="L79" s="58" t="str">
        <f ca="1"/>
        <v>a_072</v>
      </c>
      <c r="M79" s="168">
        <f ca="1"/>
        <v>15.016460918756747</v>
      </c>
      <c r="N79" s="168">
        <f ca="1"/>
        <v>18.168885922715152</v>
      </c>
      <c r="O79" s="168">
        <f ca="1"/>
        <v>2.6174720267356433</v>
      </c>
      <c r="P79" s="168">
        <f ca="1"/>
        <v>7.1152372890279425</v>
      </c>
      <c r="Q79" s="168">
        <f ca="1"/>
        <v>14.384891880627293</v>
      </c>
      <c r="R79" s="73">
        <f ca="1"/>
        <v>4.9216979146457014</v>
      </c>
      <c r="S79" s="73">
        <f ca="1"/>
        <v>0</v>
      </c>
      <c r="T79" s="73">
        <f ca="1"/>
        <v>37.775354047491511</v>
      </c>
      <c r="U79" s="73">
        <f ca="1"/>
        <v>0</v>
      </c>
      <c r="V79" s="73">
        <f ca="1"/>
        <v>0</v>
      </c>
      <c r="W79" s="73">
        <f ca="1"/>
        <v>0</v>
      </c>
      <c r="X79" s="60"/>
      <c r="Z79" s="204" t="str" cm="1">
        <f t="array" aca="1" ref="Z79" ca="1">IFERROR(_xlfn.XLOOKUP(AA79,Act_codes_core,Act_labels_core),"")</f>
        <v>Plastic and synthetic rubber in primary forms</v>
      </c>
      <c r="AA79" s="58" t="str">
        <f ca="1"/>
        <v>a_072</v>
      </c>
      <c r="AB79" s="133">
        <f ca="1"/>
        <v>8.7414220989758956E-2</v>
      </c>
      <c r="AC79" s="133">
        <f ca="1"/>
        <v>0.29089117093878619</v>
      </c>
      <c r="AD79" s="133">
        <f ca="1"/>
        <v>0.26239683871637454</v>
      </c>
      <c r="AE79" s="133">
        <f ca="1"/>
        <v>8.1133408332899559E-2</v>
      </c>
      <c r="AF79" s="133">
        <f ca="1"/>
        <v>0.11020328488808846</v>
      </c>
      <c r="AG79" s="133">
        <f ca="1"/>
        <v>0.18661304493090661</v>
      </c>
      <c r="AH79" s="133">
        <f ca="1"/>
        <v>0</v>
      </c>
      <c r="AI79" s="133">
        <f ca="1"/>
        <v>0.15316269654861744</v>
      </c>
      <c r="AJ79" s="133">
        <f ca="1"/>
        <v>0</v>
      </c>
      <c r="AK79" s="133">
        <f ca="1"/>
        <v>0</v>
      </c>
      <c r="AL79" s="133">
        <f ca="1"/>
        <v>0</v>
      </c>
      <c r="AN79" s="204" t="str" cm="1">
        <f t="array" aca="1" ref="AN79" ca="1">IFERROR(_xlfn.XLOOKUP(AO79,Act_codes_core,Act_labels_core),"")</f>
        <v>Plastic and synthetic rubber in primary forms</v>
      </c>
      <c r="AO79" s="58" t="str">
        <f ca="1"/>
        <v>a_072</v>
      </c>
      <c r="AP79" s="316">
        <f ca="1"/>
        <v>18.708752740537104</v>
      </c>
      <c r="AQ79" s="133">
        <f ca="1"/>
        <v>81.291247259462892</v>
      </c>
      <c r="AR79" s="133">
        <f ca="1"/>
        <v>0.7</v>
      </c>
      <c r="AU79" s="204" t="str" cm="1">
        <f t="array" aca="1" ref="AU79" ca="1">IFERROR(_xlfn.XLOOKUP(AV79,Act_codes_core,Act_labels_core),"")</f>
        <v>Plastic and synthetic rubber in primary forms</v>
      </c>
      <c r="AV79" s="58" t="str">
        <f ca="1"/>
        <v>a_072</v>
      </c>
      <c r="AW79" s="316">
        <f ca="1"/>
        <v>0.56341280413475303</v>
      </c>
      <c r="AX79" s="133">
        <f ca="1"/>
        <v>0.66627925048033088</v>
      </c>
      <c r="AY79" s="133">
        <f ca="1"/>
        <v>0.57028029373839551</v>
      </c>
      <c r="AZ79" s="133">
        <f ca="1"/>
        <v>0.85956097247317242</v>
      </c>
      <c r="BA79" s="133">
        <f ca="1"/>
        <v>0.45361416016753148</v>
      </c>
      <c r="BB79" s="133">
        <f ca="1"/>
        <v>0.677384956466064</v>
      </c>
      <c r="BC79" s="133">
        <f ca="1"/>
        <v>0</v>
      </c>
      <c r="BD79" s="133">
        <f ca="1"/>
        <v>1</v>
      </c>
      <c r="BE79" s="133">
        <f ca="1"/>
        <v>0</v>
      </c>
      <c r="BF79" s="133">
        <f ca="1"/>
        <v>0</v>
      </c>
      <c r="BG79" s="133">
        <f ca="1"/>
        <v>0</v>
      </c>
      <c r="BI79" s="204" t="str" cm="1">
        <f t="array" aca="1" ref="BI79" ca="1">IFERROR(_xlfn.XLOOKUP(BJ79,Act_codes_core,Act_labels_core),"")</f>
        <v>Plastic and synthetic rubber in primary forms</v>
      </c>
      <c r="BJ79" s="58" t="str">
        <f ca="1"/>
        <v>a_072</v>
      </c>
      <c r="BK79" s="133">
        <f ca="1"/>
        <v>20.098433379518514</v>
      </c>
      <c r="BL79" s="133">
        <f ca="1"/>
        <v>19.644051979011024</v>
      </c>
      <c r="BM79" s="133">
        <f ca="1"/>
        <v>116.71035762569883</v>
      </c>
      <c r="BN79" s="133">
        <f ca="1"/>
        <v>64.712828805145207</v>
      </c>
      <c r="BO79" s="133">
        <f ca="1"/>
        <v>16.892078282267494</v>
      </c>
      <c r="BP79" s="133">
        <f ca="1"/>
        <v>73.72651027788072</v>
      </c>
      <c r="BQ79" s="133">
        <f ca="1"/>
        <v>0</v>
      </c>
      <c r="BR79" s="133">
        <f ca="1"/>
        <v>14.180597844233498</v>
      </c>
      <c r="BS79" s="133">
        <f ca="1"/>
        <v>0</v>
      </c>
      <c r="BT79" s="133">
        <f ca="1"/>
        <v>0</v>
      </c>
      <c r="BU79" s="133">
        <f ca="1"/>
        <v>0</v>
      </c>
    </row>
    <row r="80" spans="1:73" outlineLevel="1" x14ac:dyDescent="0.2">
      <c r="A80" s="204" t="str" cm="1">
        <f t="array" aca="1" ref="A80" ca="1">IFERROR(_xlfn.XLOOKUP(B80,Com_codes_core,Com_labels_core),"")</f>
        <v>Pesticides and other chemical products used in agriculture</v>
      </c>
      <c r="B80" s="58" t="str">
        <f ca="1"/>
        <v>c_073</v>
      </c>
      <c r="C80" s="56">
        <f ca="1"/>
        <v>8.6364190991795264E-2</v>
      </c>
      <c r="D80" s="56">
        <f ca="1"/>
        <v>0.14404401557958116</v>
      </c>
      <c r="E80" s="56">
        <f ca="1"/>
        <v>9.1308039426861234E-3</v>
      </c>
      <c r="F80" s="56">
        <f ca="1"/>
        <v>5.5273968608299022E-2</v>
      </c>
      <c r="G80" s="56">
        <f ca="1"/>
        <v>10.979154855491117</v>
      </c>
      <c r="H80" s="56">
        <f ca="1"/>
        <v>0.32373449232594131</v>
      </c>
      <c r="I80" s="56">
        <f ca="1"/>
        <v>41.150539037603224</v>
      </c>
      <c r="J80" s="57"/>
      <c r="K80" s="204" t="str" cm="1">
        <f t="array" aca="1" ref="K80" ca="1">IFERROR(_xlfn.XLOOKUP(L80,Act_codes_core,Act_labels_core),"")</f>
        <v>Pesticides and other chemical products used in agriculture</v>
      </c>
      <c r="L80" s="58" t="str">
        <f ca="1"/>
        <v>a_073</v>
      </c>
      <c r="M80" s="168">
        <f ca="1"/>
        <v>22.800317550963076</v>
      </c>
      <c r="N80" s="168">
        <f ca="1"/>
        <v>4.0063612193173261</v>
      </c>
      <c r="O80" s="168">
        <f ca="1"/>
        <v>4.7937930814493317</v>
      </c>
      <c r="P80" s="168">
        <f ca="1"/>
        <v>9.9189991059726736</v>
      </c>
      <c r="Q80" s="168">
        <f ca="1"/>
        <v>26.829610100576978</v>
      </c>
      <c r="R80" s="73">
        <f ca="1"/>
        <v>0</v>
      </c>
      <c r="S80" s="73">
        <f ca="1"/>
        <v>0</v>
      </c>
      <c r="T80" s="73">
        <f ca="1"/>
        <v>31.650918941720619</v>
      </c>
      <c r="U80" s="73">
        <f ca="1"/>
        <v>0</v>
      </c>
      <c r="V80" s="73">
        <f ca="1"/>
        <v>0</v>
      </c>
      <c r="W80" s="73">
        <f ca="1"/>
        <v>0</v>
      </c>
      <c r="X80" s="60"/>
      <c r="Z80" s="204" t="str" cm="1">
        <f t="array" aca="1" ref="Z80" ca="1">IFERROR(_xlfn.XLOOKUP(AA80,Act_codes_core,Act_labels_core),"")</f>
        <v>Pesticides and other chemical products used in agriculture</v>
      </c>
      <c r="AA80" s="58" t="str">
        <f ca="1"/>
        <v>a_073</v>
      </c>
      <c r="AB80" s="133">
        <f ca="1"/>
        <v>8.4459220325773285E-2</v>
      </c>
      <c r="AC80" s="133">
        <f ca="1"/>
        <v>4.0817275796549889E-2</v>
      </c>
      <c r="AD80" s="133">
        <f ca="1"/>
        <v>0.30580705794152724</v>
      </c>
      <c r="AE80" s="133">
        <f ca="1"/>
        <v>7.1973041266768914E-2</v>
      </c>
      <c r="AF80" s="133">
        <f ca="1"/>
        <v>0.13079585168920405</v>
      </c>
      <c r="AG80" s="133">
        <f ca="1"/>
        <v>0</v>
      </c>
      <c r="AH80" s="133">
        <f ca="1"/>
        <v>0</v>
      </c>
      <c r="AI80" s="133">
        <f ca="1"/>
        <v>8.1662459335470297E-2</v>
      </c>
      <c r="AJ80" s="133">
        <f ca="1"/>
        <v>0</v>
      </c>
      <c r="AK80" s="133">
        <f ca="1"/>
        <v>0</v>
      </c>
      <c r="AL80" s="133">
        <f ca="1"/>
        <v>0</v>
      </c>
      <c r="AN80" s="204" t="str" cm="1">
        <f t="array" aca="1" ref="AN80" ca="1">IFERROR(_xlfn.XLOOKUP(AO80,Act_codes_core,Act_labels_core),"")</f>
        <v>Pesticides and other chemical products used in agriculture</v>
      </c>
      <c r="AO80" s="58" t="str">
        <f ca="1"/>
        <v>a_073</v>
      </c>
      <c r="AP80" s="316">
        <f ca="1"/>
        <v>19.63635230896881</v>
      </c>
      <c r="AQ80" s="133">
        <f ca="1"/>
        <v>80.363647691031119</v>
      </c>
      <c r="AR80" s="133">
        <f ca="1"/>
        <v>0.7</v>
      </c>
      <c r="AU80" s="204" t="str" cm="1">
        <f t="array" aca="1" ref="AU80" ca="1">IFERROR(_xlfn.XLOOKUP(AV80,Act_codes_core,Act_labels_core),"")</f>
        <v>Pesticides and other chemical products used in agriculture</v>
      </c>
      <c r="AV80" s="58" t="str">
        <f ca="1"/>
        <v>a_073</v>
      </c>
      <c r="AW80" s="316">
        <f ca="1"/>
        <v>1.1627157097096592</v>
      </c>
      <c r="AX80" s="133">
        <f ca="1"/>
        <v>0.44947079941900719</v>
      </c>
      <c r="AY80" s="133">
        <f ca="1"/>
        <v>0.86377693472874761</v>
      </c>
      <c r="AZ80" s="133">
        <f ca="1"/>
        <v>0.61741361466048461</v>
      </c>
      <c r="BA80" s="133">
        <f ca="1"/>
        <v>0.84604374212179279</v>
      </c>
      <c r="BB80" s="133">
        <f ca="1"/>
        <v>0</v>
      </c>
      <c r="BC80" s="133">
        <f ca="1"/>
        <v>0</v>
      </c>
      <c r="BD80" s="133">
        <f ca="1"/>
        <v>1</v>
      </c>
      <c r="BE80" s="133">
        <f ca="1"/>
        <v>0</v>
      </c>
      <c r="BF80" s="133">
        <f ca="1"/>
        <v>0</v>
      </c>
      <c r="BG80" s="133">
        <f ca="1"/>
        <v>0</v>
      </c>
      <c r="BI80" s="204" t="str" cm="1">
        <f t="array" aca="1" ref="BI80" ca="1">IFERROR(_xlfn.XLOOKUP(BJ80,Act_codes_core,Act_labels_core),"")</f>
        <v>Pesticides and other chemical products used in agriculture</v>
      </c>
      <c r="BJ80" s="58" t="str">
        <f ca="1"/>
        <v>a_073</v>
      </c>
      <c r="BK80" s="133">
        <f ca="1"/>
        <v>26.053051241381805</v>
      </c>
      <c r="BL80" s="133">
        <f ca="1"/>
        <v>57.316191889161814</v>
      </c>
      <c r="BM80" s="133">
        <f ca="1"/>
        <v>92.055187658412549</v>
      </c>
      <c r="BN80" s="133">
        <f ca="1"/>
        <v>31.800525724787004</v>
      </c>
      <c r="BO80" s="133">
        <f ca="1"/>
        <v>16.110328835525554</v>
      </c>
      <c r="BP80" s="133">
        <f ca="1"/>
        <v>0</v>
      </c>
      <c r="BQ80" s="133">
        <f ca="1"/>
        <v>0</v>
      </c>
      <c r="BR80" s="133">
        <f ca="1"/>
        <v>16.141341476249735</v>
      </c>
      <c r="BS80" s="133">
        <f ca="1"/>
        <v>0</v>
      </c>
      <c r="BT80" s="133">
        <f ca="1"/>
        <v>0</v>
      </c>
      <c r="BU80" s="133">
        <f ca="1"/>
        <v>0</v>
      </c>
    </row>
    <row r="81" spans="1:73" outlineLevel="1" x14ac:dyDescent="0.2">
      <c r="A81" s="204" t="str" cm="1">
        <f t="array" aca="1" ref="A81" ca="1">IFERROR(_xlfn.XLOOKUP(B81,Com_codes_core,Com_labels_core),"")</f>
        <v>Other chemical products; synthetic fibers, artificial fibers</v>
      </c>
      <c r="B81" s="58" t="str">
        <f ca="1"/>
        <v>c_074</v>
      </c>
      <c r="C81" s="56">
        <f ca="1"/>
        <v>0.47558867946954742</v>
      </c>
      <c r="D81" s="56">
        <f ca="1"/>
        <v>0.81932600871035954</v>
      </c>
      <c r="E81" s="56">
        <f ca="1"/>
        <v>0.13010205215093817</v>
      </c>
      <c r="F81" s="56">
        <f ca="1"/>
        <v>0.87386736425572165</v>
      </c>
      <c r="G81" s="56">
        <f ca="1"/>
        <v>30.863743371250571</v>
      </c>
      <c r="H81" s="56">
        <f ca="1"/>
        <v>2.4960948328453947</v>
      </c>
      <c r="I81" s="56">
        <f ca="1"/>
        <v>54.691111684042681</v>
      </c>
      <c r="J81" s="57"/>
      <c r="K81" s="204" t="str" cm="1">
        <f t="array" aca="1" ref="K81" ca="1">IFERROR(_xlfn.XLOOKUP(L81,Act_codes_core,Act_labels_core),"")</f>
        <v>Other chemical products; synthetic fibers, artificial fibers</v>
      </c>
      <c r="L81" s="58" t="str">
        <f ca="1"/>
        <v>a_074</v>
      </c>
      <c r="M81" s="168">
        <f ca="1"/>
        <v>19.921721702504893</v>
      </c>
      <c r="N81" s="168">
        <f ca="1"/>
        <v>3.5005483179148364</v>
      </c>
      <c r="O81" s="168">
        <f ca="1"/>
        <v>4.1885649818062749</v>
      </c>
      <c r="P81" s="168">
        <f ca="1"/>
        <v>8.6667012121607812</v>
      </c>
      <c r="Q81" s="168">
        <f ca="1"/>
        <v>23.442306214188324</v>
      </c>
      <c r="R81" s="73">
        <f ca="1"/>
        <v>0</v>
      </c>
      <c r="S81" s="73">
        <f ca="1"/>
        <v>0</v>
      </c>
      <c r="T81" s="73">
        <f ca="1"/>
        <v>40.280157571424887</v>
      </c>
      <c r="U81" s="73">
        <f ca="1"/>
        <v>0</v>
      </c>
      <c r="V81" s="73">
        <f ca="1"/>
        <v>0</v>
      </c>
      <c r="W81" s="73">
        <f ca="1"/>
        <v>0</v>
      </c>
      <c r="X81" s="60"/>
      <c r="Z81" s="204" t="str" cm="1">
        <f t="array" aca="1" ref="Z81" ca="1">IFERROR(_xlfn.XLOOKUP(AA81,Act_codes_core,Act_labels_core),"")</f>
        <v>Other chemical products; synthetic fibers, artificial fibers</v>
      </c>
      <c r="AA81" s="58" t="str">
        <f ca="1"/>
        <v>a_074</v>
      </c>
      <c r="AB81" s="133">
        <f ca="1"/>
        <v>0.41241860510778694</v>
      </c>
      <c r="AC81" s="133">
        <f ca="1"/>
        <v>0.19931280307090388</v>
      </c>
      <c r="AD81" s="133">
        <f ca="1"/>
        <v>1.4932711879400846</v>
      </c>
      <c r="AE81" s="133">
        <f ca="1"/>
        <v>0.35144796707942194</v>
      </c>
      <c r="AF81" s="133">
        <f ca="1"/>
        <v>0.63868269798703736</v>
      </c>
      <c r="AG81" s="133">
        <f ca="1"/>
        <v>0</v>
      </c>
      <c r="AH81" s="133">
        <f ca="1"/>
        <v>0</v>
      </c>
      <c r="AI81" s="133">
        <f ca="1"/>
        <v>0.58080787989583604</v>
      </c>
      <c r="AJ81" s="133">
        <f ca="1"/>
        <v>0</v>
      </c>
      <c r="AK81" s="133">
        <f ca="1"/>
        <v>0</v>
      </c>
      <c r="AL81" s="133">
        <f ca="1"/>
        <v>0</v>
      </c>
      <c r="AN81" s="204" t="str" cm="1">
        <f t="array" aca="1" ref="AN81" ca="1">IFERROR(_xlfn.XLOOKUP(AO81,Act_codes_core,Act_labels_core),"")</f>
        <v>Other chemical products; synthetic fibers, artificial fibers</v>
      </c>
      <c r="AO81" s="58" t="str">
        <f ca="1"/>
        <v>a_074</v>
      </c>
      <c r="AP81" s="316">
        <f ca="1"/>
        <v>18.960823404043865</v>
      </c>
      <c r="AQ81" s="133">
        <f ca="1"/>
        <v>81.039176595956164</v>
      </c>
      <c r="AR81" s="133">
        <f ca="1"/>
        <v>0.7</v>
      </c>
      <c r="AU81" s="204" t="str" cm="1">
        <f t="array" aca="1" ref="AU81" ca="1">IFERROR(_xlfn.XLOOKUP(AV81,Act_codes_core,Act_labels_core),"")</f>
        <v>Other chemical products; synthetic fibers, artificial fibers</v>
      </c>
      <c r="AV81" s="58" t="str">
        <f ca="1"/>
        <v>a_074</v>
      </c>
      <c r="AW81" s="316">
        <f ca="1"/>
        <v>0.24675225198890896</v>
      </c>
      <c r="AX81" s="133">
        <f ca="1"/>
        <v>8.0581047190123919E-2</v>
      </c>
      <c r="AY81" s="133">
        <f ca="1"/>
        <v>0.770340763266401</v>
      </c>
      <c r="AZ81" s="133">
        <f ca="1"/>
        <v>0.23310441710272159</v>
      </c>
      <c r="BA81" s="133">
        <f ca="1"/>
        <v>0.48892336261419156</v>
      </c>
      <c r="BB81" s="133">
        <f ca="1"/>
        <v>0</v>
      </c>
      <c r="BC81" s="133">
        <f ca="1"/>
        <v>0</v>
      </c>
      <c r="BD81" s="133">
        <f ca="1"/>
        <v>1</v>
      </c>
      <c r="BE81" s="133">
        <f ca="1"/>
        <v>0</v>
      </c>
      <c r="BF81" s="133">
        <f ca="1"/>
        <v>0</v>
      </c>
      <c r="BG81" s="133">
        <f ca="1"/>
        <v>0</v>
      </c>
      <c r="BI81" s="204" t="str" cm="1">
        <f t="array" aca="1" ref="BI81" ca="1">IFERROR(_xlfn.XLOOKUP(BJ81,Act_codes_core,Act_labels_core),"")</f>
        <v>Other chemical products; synthetic fibers, artificial fibers</v>
      </c>
      <c r="BJ81" s="58" t="str">
        <f ca="1"/>
        <v>a_074</v>
      </c>
      <c r="BK81" s="133">
        <f ca="1"/>
        <v>6.5501448828110966</v>
      </c>
      <c r="BL81" s="133">
        <f ca="1"/>
        <v>12.173444514161185</v>
      </c>
      <c r="BM81" s="133">
        <f ca="1"/>
        <v>97.260001571250839</v>
      </c>
      <c r="BN81" s="133">
        <f ca="1"/>
        <v>14.223724404543818</v>
      </c>
      <c r="BO81" s="133">
        <f ca="1"/>
        <v>11.029532522360272</v>
      </c>
      <c r="BP81" s="133">
        <f ca="1"/>
        <v>0</v>
      </c>
      <c r="BQ81" s="133">
        <f ca="1"/>
        <v>0</v>
      </c>
      <c r="BR81" s="133">
        <f ca="1"/>
        <v>13.12881381368785</v>
      </c>
      <c r="BS81" s="133">
        <f ca="1"/>
        <v>0</v>
      </c>
      <c r="BT81" s="133">
        <f ca="1"/>
        <v>0</v>
      </c>
      <c r="BU81" s="133">
        <f ca="1"/>
        <v>0</v>
      </c>
    </row>
    <row r="82" spans="1:73" outlineLevel="1" x14ac:dyDescent="0.2">
      <c r="A82" s="204" t="str" cm="1">
        <f t="array" aca="1" ref="A82" ca="1">IFERROR(_xlfn.XLOOKUP(B82,Com_codes_core,Com_labels_core),"")</f>
        <v>Medicines of all kinds; Pharmaceutical chemistry and medicinal materials</v>
      </c>
      <c r="B82" s="58" t="str">
        <f ca="1"/>
        <v>c_075</v>
      </c>
      <c r="C82" s="56">
        <f ca="1"/>
        <v>0.25180976038863062</v>
      </c>
      <c r="D82" s="56">
        <f ca="1"/>
        <v>0.30086633401802115</v>
      </c>
      <c r="E82" s="56">
        <f ca="1"/>
        <v>9.6022878594268404E-2</v>
      </c>
      <c r="F82" s="56">
        <f ca="1"/>
        <v>9.7823831837255112E-2</v>
      </c>
      <c r="G82" s="56">
        <f ca="1"/>
        <v>9.5666908645864357</v>
      </c>
      <c r="H82" s="56">
        <f ca="1"/>
        <v>1.42891986085222</v>
      </c>
      <c r="I82" s="56">
        <f ca="1"/>
        <v>59.257985858185059</v>
      </c>
      <c r="J82" s="57"/>
      <c r="K82" s="204" t="str" cm="1">
        <f t="array" aca="1" ref="K82" ca="1">IFERROR(_xlfn.XLOOKUP(L82,Act_codes_core,Act_labels_core),"")</f>
        <v>Medicines of all kinds; Pharmaceutical chemistry and medicinal materials</v>
      </c>
      <c r="L82" s="58" t="str">
        <f ca="1"/>
        <v>a_075</v>
      </c>
      <c r="M82" s="168">
        <f ca="1"/>
        <v>34.517263095190309</v>
      </c>
      <c r="N82" s="168">
        <f ca="1"/>
        <v>8.7560974689919266</v>
      </c>
      <c r="O82" s="168">
        <f ca="1"/>
        <v>0</v>
      </c>
      <c r="P82" s="168">
        <f ca="1"/>
        <v>8.6039831577490542</v>
      </c>
      <c r="Q82" s="168">
        <f ca="1"/>
        <v>7.0007127175205053</v>
      </c>
      <c r="R82" s="73">
        <f ca="1"/>
        <v>0</v>
      </c>
      <c r="S82" s="73">
        <f ca="1"/>
        <v>0</v>
      </c>
      <c r="T82" s="73">
        <f ca="1"/>
        <v>41.121943560548203</v>
      </c>
      <c r="U82" s="73">
        <f ca="1"/>
        <v>0</v>
      </c>
      <c r="V82" s="73">
        <f ca="1"/>
        <v>0</v>
      </c>
      <c r="W82" s="73">
        <f ca="1"/>
        <v>0</v>
      </c>
      <c r="X82" s="60"/>
      <c r="Z82" s="204" t="str" cm="1">
        <f t="array" aca="1" ref="Z82" ca="1">IFERROR(_xlfn.XLOOKUP(AA82,Act_codes_core,Act_labels_core),"")</f>
        <v>Medicines of all kinds; Pharmaceutical chemistry and medicinal materials</v>
      </c>
      <c r="AA82" s="58" t="str">
        <f ca="1"/>
        <v>a_075</v>
      </c>
      <c r="AB82" s="133">
        <f ca="1"/>
        <v>0.36953825473841567</v>
      </c>
      <c r="AC82" s="133">
        <f ca="1"/>
        <v>0.25782283415497925</v>
      </c>
      <c r="AD82" s="133">
        <f ca="1"/>
        <v>0</v>
      </c>
      <c r="AE82" s="133">
        <f ca="1"/>
        <v>0.18043402335073119</v>
      </c>
      <c r="AF82" s="133">
        <f ca="1"/>
        <v>9.8636747529457058E-2</v>
      </c>
      <c r="AG82" s="133">
        <f ca="1"/>
        <v>0</v>
      </c>
      <c r="AH82" s="133">
        <f ca="1"/>
        <v>0</v>
      </c>
      <c r="AI82" s="133">
        <f ca="1"/>
        <v>0.30663847204740713</v>
      </c>
      <c r="AJ82" s="133">
        <f ca="1"/>
        <v>0</v>
      </c>
      <c r="AK82" s="133">
        <f ca="1"/>
        <v>0</v>
      </c>
      <c r="AL82" s="133">
        <f ca="1"/>
        <v>0</v>
      </c>
      <c r="AN82" s="204" t="str" cm="1">
        <f t="array" aca="1" ref="AN82" ca="1">IFERROR(_xlfn.XLOOKUP(AO82,Act_codes_core,Act_labels_core),"")</f>
        <v>Medicines of all kinds; Pharmaceutical chemistry and medicinal materials</v>
      </c>
      <c r="AO82" s="58" t="str">
        <f ca="1"/>
        <v>a_075</v>
      </c>
      <c r="AP82" s="316">
        <f ca="1"/>
        <v>27.568147846876425</v>
      </c>
      <c r="AQ82" s="133">
        <f ca="1"/>
        <v>72.431852153123486</v>
      </c>
      <c r="AR82" s="133">
        <f ca="1"/>
        <v>0.7</v>
      </c>
      <c r="AU82" s="204" t="str" cm="1">
        <f t="array" aca="1" ref="AU82" ca="1">IFERROR(_xlfn.XLOOKUP(AV82,Act_codes_core,Act_labels_core),"")</f>
        <v>Medicines of all kinds; Pharmaceutical chemistry and medicinal materials</v>
      </c>
      <c r="AV82" s="58" t="str">
        <f ca="1"/>
        <v>a_075</v>
      </c>
      <c r="AW82" s="316">
        <f ca="1"/>
        <v>0.20727691027601042</v>
      </c>
      <c r="AX82" s="133">
        <f ca="1"/>
        <v>0.41477459241719766</v>
      </c>
      <c r="AY82" s="133">
        <f ca="1"/>
        <v>0</v>
      </c>
      <c r="AZ82" s="133">
        <f ca="1"/>
        <v>0.10232133907659634</v>
      </c>
      <c r="BA82" s="133">
        <f ca="1"/>
        <v>0.23767149301810825</v>
      </c>
      <c r="BB82" s="133">
        <f ca="1"/>
        <v>0</v>
      </c>
      <c r="BC82" s="133">
        <f ca="1"/>
        <v>0</v>
      </c>
      <c r="BD82" s="133">
        <f ca="1"/>
        <v>1</v>
      </c>
      <c r="BE82" s="133">
        <f ca="1"/>
        <v>0</v>
      </c>
      <c r="BF82" s="133">
        <f ca="1"/>
        <v>0</v>
      </c>
      <c r="BG82" s="133">
        <f ca="1"/>
        <v>0</v>
      </c>
      <c r="BI82" s="204" t="str" cm="1">
        <f t="array" aca="1" ref="BI82" ca="1">IFERROR(_xlfn.XLOOKUP(BJ82,Act_codes_core,Act_labels_core),"")</f>
        <v>Medicines of all kinds; Pharmaceutical chemistry and medicinal materials</v>
      </c>
      <c r="BJ82" s="58" t="str">
        <f ca="1"/>
        <v>a_075</v>
      </c>
      <c r="BK82" s="133">
        <f ca="1"/>
        <v>2.1833241328526425</v>
      </c>
      <c r="BL82" s="133">
        <f ca="1"/>
        <v>17.222857154809009</v>
      </c>
      <c r="BM82" s="133">
        <f ca="1"/>
        <v>0</v>
      </c>
      <c r="BN82" s="133">
        <f ca="1"/>
        <v>4.3238468726025454</v>
      </c>
      <c r="BO82" s="133">
        <f ca="1"/>
        <v>12.343504502208031</v>
      </c>
      <c r="BP82" s="133">
        <f ca="1"/>
        <v>0</v>
      </c>
      <c r="BQ82" s="133">
        <f ca="1"/>
        <v>0</v>
      </c>
      <c r="BR82" s="133">
        <f ca="1"/>
        <v>8.8415826085415592</v>
      </c>
      <c r="BS82" s="133">
        <f ca="1"/>
        <v>0</v>
      </c>
      <c r="BT82" s="133">
        <f ca="1"/>
        <v>0</v>
      </c>
      <c r="BU82" s="133">
        <f ca="1"/>
        <v>0</v>
      </c>
    </row>
    <row r="83" spans="1:73" outlineLevel="1" x14ac:dyDescent="0.2">
      <c r="A83" s="204" t="str" cm="1">
        <f t="array" aca="1" ref="A83" ca="1">IFERROR(_xlfn.XLOOKUP(B83,Com_codes_core,Com_labels_core),"")</f>
        <v>Products from rubber</v>
      </c>
      <c r="B83" s="58" t="str">
        <f ca="1"/>
        <v>c_076</v>
      </c>
      <c r="C83" s="56">
        <f ca="1"/>
        <v>0.26770170584404029</v>
      </c>
      <c r="D83" s="56">
        <f ca="1"/>
        <v>0.4063281778749232</v>
      </c>
      <c r="E83" s="56">
        <f ca="1"/>
        <v>6.4687967339296465E-2</v>
      </c>
      <c r="F83" s="56">
        <f ca="1"/>
        <v>0.70559863122488498</v>
      </c>
      <c r="G83" s="56">
        <f ca="1"/>
        <v>49.249295131439339</v>
      </c>
      <c r="H83" s="56">
        <f ca="1"/>
        <v>0.56753817345606272</v>
      </c>
      <c r="I83" s="56">
        <f ca="1"/>
        <v>43.177924483688031</v>
      </c>
      <c r="J83" s="57"/>
      <c r="K83" s="204" t="str" cm="1">
        <f t="array" aca="1" ref="K83" ca="1">IFERROR(_xlfn.XLOOKUP(L83,Act_codes_core,Act_labels_core),"")</f>
        <v>Products from rubber</v>
      </c>
      <c r="L83" s="58" t="str">
        <f ca="1"/>
        <v>a_076</v>
      </c>
      <c r="M83" s="168">
        <f ca="1"/>
        <v>10.136578962704286</v>
      </c>
      <c r="N83" s="168">
        <f ca="1"/>
        <v>6.2476373737223847</v>
      </c>
      <c r="O83" s="168">
        <f ca="1"/>
        <v>0.55276259611197454</v>
      </c>
      <c r="P83" s="168">
        <f ca="1"/>
        <v>9.4269335653508328</v>
      </c>
      <c r="Q83" s="168">
        <f ca="1"/>
        <v>18.934810080268676</v>
      </c>
      <c r="R83" s="73">
        <f ca="1"/>
        <v>5.878313309042059</v>
      </c>
      <c r="S83" s="73">
        <f ca="1"/>
        <v>0</v>
      </c>
      <c r="T83" s="73">
        <f ca="1"/>
        <v>48.822964112799767</v>
      </c>
      <c r="U83" s="73">
        <f ca="1"/>
        <v>0</v>
      </c>
      <c r="V83" s="73">
        <f ca="1"/>
        <v>0</v>
      </c>
      <c r="W83" s="73">
        <f ca="1"/>
        <v>0</v>
      </c>
      <c r="X83" s="60"/>
      <c r="Z83" s="204" t="str" cm="1">
        <f t="array" aca="1" ref="Z83" ca="1">IFERROR(_xlfn.XLOOKUP(AA83,Act_codes_core,Act_labels_core),"")</f>
        <v>Products from rubber</v>
      </c>
      <c r="AA83" s="58" t="str">
        <f ca="1"/>
        <v>a_076</v>
      </c>
      <c r="AB83" s="133">
        <f ca="1"/>
        <v>0.1175684682037741</v>
      </c>
      <c r="AC83" s="133">
        <f ca="1"/>
        <v>0.19929803028750695</v>
      </c>
      <c r="AD83" s="133">
        <f ca="1"/>
        <v>0.1104078995833031</v>
      </c>
      <c r="AE83" s="133">
        <f ca="1"/>
        <v>0.21417349782507245</v>
      </c>
      <c r="AF83" s="133">
        <f ca="1"/>
        <v>0.28902395652421231</v>
      </c>
      <c r="AG83" s="133">
        <f ca="1"/>
        <v>0.44408359052023794</v>
      </c>
      <c r="AH83" s="133">
        <f ca="1"/>
        <v>0</v>
      </c>
      <c r="AI83" s="133">
        <f ca="1"/>
        <v>0.39441511826873343</v>
      </c>
      <c r="AJ83" s="133">
        <f ca="1"/>
        <v>0</v>
      </c>
      <c r="AK83" s="133">
        <f ca="1"/>
        <v>0</v>
      </c>
      <c r="AL83" s="133">
        <f ca="1"/>
        <v>0</v>
      </c>
      <c r="AN83" s="204" t="str" cm="1">
        <f t="array" aca="1" ref="AN83" ca="1">IFERROR(_xlfn.XLOOKUP(AO83,Act_codes_core,Act_labels_core),"")</f>
        <v>Products from rubber</v>
      </c>
      <c r="AO83" s="58" t="str">
        <f ca="1"/>
        <v>a_076</v>
      </c>
      <c r="AP83" s="316">
        <f ca="1"/>
        <v>21.536529073878729</v>
      </c>
      <c r="AQ83" s="133">
        <f ca="1"/>
        <v>78.463470926121232</v>
      </c>
      <c r="AR83" s="133">
        <f ca="1"/>
        <v>0.7</v>
      </c>
      <c r="AU83" s="204" t="str" cm="1">
        <f t="array" aca="1" ref="AU83" ca="1">IFERROR(_xlfn.XLOOKUP(AV83,Act_codes_core,Act_labels_core),"")</f>
        <v>Products from rubber</v>
      </c>
      <c r="AV83" s="58" t="str">
        <f ca="1"/>
        <v>a_076</v>
      </c>
      <c r="AW83" s="316">
        <f ca="1"/>
        <v>0.2474222697955655</v>
      </c>
      <c r="AX83" s="133">
        <f ca="1"/>
        <v>0.32959293914852611</v>
      </c>
      <c r="AY83" s="133">
        <f ca="1"/>
        <v>0.85704028807080479</v>
      </c>
      <c r="AZ83" s="133">
        <f ca="1"/>
        <v>0.25305064537630356</v>
      </c>
      <c r="BA83" s="133">
        <f ca="1"/>
        <v>0.251635014781528</v>
      </c>
      <c r="BB83" s="133">
        <f ca="1"/>
        <v>0.35097753094602879</v>
      </c>
      <c r="BC83" s="133">
        <f ca="1"/>
        <v>0</v>
      </c>
      <c r="BD83" s="133">
        <f ca="1"/>
        <v>1</v>
      </c>
      <c r="BE83" s="133">
        <f ca="1"/>
        <v>0</v>
      </c>
      <c r="BF83" s="133">
        <f ca="1"/>
        <v>0</v>
      </c>
      <c r="BG83" s="133">
        <f ca="1"/>
        <v>0</v>
      </c>
      <c r="BI83" s="204" t="str" cm="1">
        <f t="array" aca="1" ref="BI83" ca="1">IFERROR(_xlfn.XLOOKUP(BJ83,Act_codes_core,Act_labels_core),"")</f>
        <v>Products from rubber</v>
      </c>
      <c r="BJ83" s="58" t="str">
        <f ca="1"/>
        <v>a_076</v>
      </c>
      <c r="BK83" s="133">
        <f ca="1"/>
        <v>11.37057985725459</v>
      </c>
      <c r="BL83" s="133">
        <f ca="1"/>
        <v>24.575214593171015</v>
      </c>
      <c r="BM83" s="133">
        <f ca="1"/>
        <v>722.26708508307058</v>
      </c>
      <c r="BN83" s="133">
        <f ca="1"/>
        <v>12.504670041518136</v>
      </c>
      <c r="BO83" s="133">
        <f ca="1"/>
        <v>6.1907797452567968</v>
      </c>
      <c r="BP83" s="133">
        <f ca="1"/>
        <v>27.813895484373479</v>
      </c>
      <c r="BQ83" s="133">
        <f ca="1"/>
        <v>0</v>
      </c>
      <c r="BR83" s="133">
        <f ca="1"/>
        <v>9.5413777727175901</v>
      </c>
      <c r="BS83" s="133">
        <f ca="1"/>
        <v>0</v>
      </c>
      <c r="BT83" s="133">
        <f ca="1"/>
        <v>0</v>
      </c>
      <c r="BU83" s="133">
        <f ca="1"/>
        <v>0</v>
      </c>
    </row>
    <row r="84" spans="1:73" outlineLevel="1" x14ac:dyDescent="0.2">
      <c r="A84" s="204" t="str" cm="1">
        <f t="array" aca="1" ref="A84" ca="1">IFERROR(_xlfn.XLOOKUP(B84,Com_codes_core,Com_labels_core),"")</f>
        <v>Products from plastic</v>
      </c>
      <c r="B84" s="58" t="str">
        <f ca="1"/>
        <v>c_077</v>
      </c>
      <c r="C84" s="56">
        <f ca="1"/>
        <v>0.98788169171338436</v>
      </c>
      <c r="D84" s="56">
        <f ca="1"/>
        <v>1.659427098483705</v>
      </c>
      <c r="E84" s="56">
        <f ca="1"/>
        <v>0.37099798345672552</v>
      </c>
      <c r="F84" s="56">
        <f ca="1"/>
        <v>1.3135056124174929</v>
      </c>
      <c r="G84" s="56">
        <f ca="1"/>
        <v>23.497766649435455</v>
      </c>
      <c r="H84" s="56">
        <f ca="1"/>
        <v>2.5405030498996584</v>
      </c>
      <c r="I84" s="56">
        <f ca="1"/>
        <v>36.760141229224537</v>
      </c>
      <c r="J84" s="57"/>
      <c r="K84" s="204" t="str" cm="1">
        <f t="array" aca="1" ref="K84" ca="1">IFERROR(_xlfn.XLOOKUP(L84,Act_codes_core,Act_labels_core),"")</f>
        <v>Products from plastic</v>
      </c>
      <c r="L84" s="58" t="str">
        <f ca="1"/>
        <v>a_077</v>
      </c>
      <c r="M84" s="168">
        <f ca="1"/>
        <v>25.982311697217632</v>
      </c>
      <c r="N84" s="168">
        <f ca="1"/>
        <v>5.6471526681890021</v>
      </c>
      <c r="O84" s="168">
        <f ca="1"/>
        <v>0</v>
      </c>
      <c r="P84" s="168">
        <f ca="1"/>
        <v>11.735046288562085</v>
      </c>
      <c r="Q84" s="168">
        <f ca="1"/>
        <v>17.604501589587684</v>
      </c>
      <c r="R84" s="73">
        <f ca="1"/>
        <v>2.0656567765457177</v>
      </c>
      <c r="S84" s="73">
        <f ca="1"/>
        <v>0</v>
      </c>
      <c r="T84" s="73">
        <f ca="1"/>
        <v>36.965330979897885</v>
      </c>
      <c r="U84" s="73">
        <f ca="1"/>
        <v>0</v>
      </c>
      <c r="V84" s="73">
        <f ca="1"/>
        <v>0</v>
      </c>
      <c r="W84" s="73">
        <f ca="1"/>
        <v>0</v>
      </c>
      <c r="X84" s="60"/>
      <c r="Z84" s="204" t="str" cm="1">
        <f t="array" aca="1" ref="Z84" ca="1">IFERROR(_xlfn.XLOOKUP(AA84,Act_codes_core,Act_labels_core),"")</f>
        <v>Products from plastic</v>
      </c>
      <c r="AA84" s="58" t="str">
        <f ca="1"/>
        <v>a_077</v>
      </c>
      <c r="AB84" s="133">
        <f ca="1"/>
        <v>1.1084126634326796</v>
      </c>
      <c r="AC84" s="133">
        <f ca="1"/>
        <v>0.66258402307917663</v>
      </c>
      <c r="AD84" s="133">
        <f ca="1"/>
        <v>0</v>
      </c>
      <c r="AE84" s="133">
        <f ca="1"/>
        <v>0.98062808779790578</v>
      </c>
      <c r="AF84" s="133">
        <f ca="1"/>
        <v>0.98837297251204881</v>
      </c>
      <c r="AG84" s="133">
        <f ca="1"/>
        <v>0.57397687617754878</v>
      </c>
      <c r="AH84" s="133">
        <f ca="1"/>
        <v>0</v>
      </c>
      <c r="AI84" s="133">
        <f ca="1"/>
        <v>1.09836895308639</v>
      </c>
      <c r="AJ84" s="133">
        <f ca="1"/>
        <v>0</v>
      </c>
      <c r="AK84" s="133">
        <f ca="1"/>
        <v>0</v>
      </c>
      <c r="AL84" s="133">
        <f ca="1"/>
        <v>0</v>
      </c>
      <c r="AN84" s="204" t="str" cm="1">
        <f t="array" aca="1" ref="AN84" ca="1">IFERROR(_xlfn.XLOOKUP(AO84,Act_codes_core,Act_labels_core),"")</f>
        <v>Products from plastic</v>
      </c>
      <c r="AO84" s="58" t="str">
        <f ca="1"/>
        <v>a_077</v>
      </c>
      <c r="AP84" s="316">
        <f ca="1"/>
        <v>19.421258896408144</v>
      </c>
      <c r="AQ84" s="133">
        <f ca="1"/>
        <v>80.578741103591867</v>
      </c>
      <c r="AR84" s="133">
        <f ca="1"/>
        <v>0.7</v>
      </c>
      <c r="AU84" s="204" t="str" cm="1">
        <f t="array" aca="1" ref="AU84" ca="1">IFERROR(_xlfn.XLOOKUP(AV84,Act_codes_core,Act_labels_core),"")</f>
        <v>Products from plastic</v>
      </c>
      <c r="AV84" s="58" t="str">
        <f ca="1"/>
        <v>a_077</v>
      </c>
      <c r="AW84" s="316">
        <f ca="1"/>
        <v>0.3168606815721246</v>
      </c>
      <c r="AX84" s="133">
        <f ca="1"/>
        <v>9.7576081056069949E-2</v>
      </c>
      <c r="AY84" s="133">
        <f ca="1"/>
        <v>0</v>
      </c>
      <c r="AZ84" s="133">
        <f ca="1"/>
        <v>0.15696330346873327</v>
      </c>
      <c r="BA84" s="133">
        <f ca="1"/>
        <v>0.23393247268736986</v>
      </c>
      <c r="BB84" s="133">
        <f ca="1"/>
        <v>0.3977992029371018</v>
      </c>
      <c r="BC84" s="133">
        <f ca="1"/>
        <v>0</v>
      </c>
      <c r="BD84" s="133">
        <f ca="1"/>
        <v>1</v>
      </c>
      <c r="BE84" s="133">
        <f ca="1"/>
        <v>0</v>
      </c>
      <c r="BF84" s="133">
        <f ca="1"/>
        <v>0</v>
      </c>
      <c r="BG84" s="133">
        <f ca="1"/>
        <v>0</v>
      </c>
      <c r="BI84" s="204" t="str" cm="1">
        <f t="array" aca="1" ref="BI84" ca="1">IFERROR(_xlfn.XLOOKUP(BJ84,Act_codes_core,Act_labels_core),"")</f>
        <v>Products from plastic</v>
      </c>
      <c r="BJ84" s="58" t="str">
        <f ca="1"/>
        <v>a_077</v>
      </c>
      <c r="BK84" s="133">
        <f ca="1"/>
        <v>6.2875837446564695</v>
      </c>
      <c r="BL84" s="133">
        <f ca="1"/>
        <v>8.9085508165519833</v>
      </c>
      <c r="BM84" s="133">
        <f ca="1"/>
        <v>0</v>
      </c>
      <c r="BN84" s="133">
        <f ca="1"/>
        <v>6.8961475054978125</v>
      </c>
      <c r="BO84" s="133">
        <f ca="1"/>
        <v>6.8510951043197865</v>
      </c>
      <c r="BP84" s="133">
        <f ca="1"/>
        <v>99.288503613427409</v>
      </c>
      <c r="BQ84" s="133">
        <f ca="1"/>
        <v>0</v>
      </c>
      <c r="BR84" s="133">
        <f ca="1"/>
        <v>13.947572250566846</v>
      </c>
      <c r="BS84" s="133">
        <f ca="1"/>
        <v>0</v>
      </c>
      <c r="BT84" s="133">
        <f ca="1"/>
        <v>0</v>
      </c>
      <c r="BU84" s="133">
        <f ca="1"/>
        <v>0</v>
      </c>
    </row>
    <row r="85" spans="1:73" outlineLevel="1" x14ac:dyDescent="0.2">
      <c r="A85" s="204" t="str" cm="1">
        <f t="array" aca="1" ref="A85" ca="1">IFERROR(_xlfn.XLOOKUP(B85,Com_codes_core,Com_labels_core),"")</f>
        <v>Glass and products from glass</v>
      </c>
      <c r="B85" s="58" t="str">
        <f ca="1"/>
        <v>c_078</v>
      </c>
      <c r="C85" s="56">
        <f ca="1"/>
        <v>6.880935515051656E-2</v>
      </c>
      <c r="D85" s="56">
        <f ca="1"/>
        <v>8.9147617949780336E-2</v>
      </c>
      <c r="E85" s="56">
        <f ca="1"/>
        <v>4.5413427683712308E-2</v>
      </c>
      <c r="F85" s="56">
        <f ca="1"/>
        <v>0.29382601136875475</v>
      </c>
      <c r="G85" s="56">
        <f ca="1"/>
        <v>97.148888114718204</v>
      </c>
      <c r="H85" s="56">
        <f ca="1"/>
        <v>0.47828622363015399</v>
      </c>
      <c r="I85" s="56">
        <f ca="1"/>
        <v>95.489542785321305</v>
      </c>
      <c r="J85" s="57"/>
      <c r="K85" s="204" t="str" cm="1">
        <f t="array" aca="1" ref="K85" ca="1">IFERROR(_xlfn.XLOOKUP(L85,Act_codes_core,Act_labels_core),"")</f>
        <v>Glass and products from glass</v>
      </c>
      <c r="L85" s="58" t="str">
        <f ca="1"/>
        <v>a_078</v>
      </c>
      <c r="M85" s="168">
        <f ca="1"/>
        <v>21.480783932227556</v>
      </c>
      <c r="N85" s="168">
        <f ca="1"/>
        <v>6.5074756565485767</v>
      </c>
      <c r="O85" s="168">
        <f ca="1"/>
        <v>0</v>
      </c>
      <c r="P85" s="168">
        <f ca="1"/>
        <v>7.5707317262282148</v>
      </c>
      <c r="Q85" s="168">
        <f ca="1"/>
        <v>15.213909494519905</v>
      </c>
      <c r="R85" s="73">
        <f ca="1"/>
        <v>0.87192046393980993</v>
      </c>
      <c r="S85" s="73">
        <f ca="1"/>
        <v>0</v>
      </c>
      <c r="T85" s="73">
        <f ca="1"/>
        <v>48.355178726535932</v>
      </c>
      <c r="U85" s="73">
        <f ca="1"/>
        <v>0</v>
      </c>
      <c r="V85" s="73">
        <f ca="1"/>
        <v>0</v>
      </c>
      <c r="W85" s="73">
        <f ca="1"/>
        <v>0</v>
      </c>
      <c r="X85" s="60"/>
      <c r="Z85" s="204" t="str" cm="1">
        <f t="array" aca="1" ref="Z85" ca="1">IFERROR(_xlfn.XLOOKUP(AA85,Act_codes_core,Act_labels_core),"")</f>
        <v>Glass and products from glass</v>
      </c>
      <c r="AA85" s="58" t="str">
        <f ca="1"/>
        <v>a_078</v>
      </c>
      <c r="AB85" s="133">
        <f ca="1"/>
        <v>6.3829775872873931E-2</v>
      </c>
      <c r="AC85" s="133">
        <f ca="1"/>
        <v>5.3183080012902395E-2</v>
      </c>
      <c r="AD85" s="133">
        <f ca="1"/>
        <v>0</v>
      </c>
      <c r="AE85" s="133">
        <f ca="1"/>
        <v>4.4066329830745113E-2</v>
      </c>
      <c r="AF85" s="133">
        <f ca="1"/>
        <v>5.9495957415038082E-2</v>
      </c>
      <c r="AG85" s="133">
        <f ca="1"/>
        <v>1.6875731512064597E-2</v>
      </c>
      <c r="AH85" s="133">
        <f ca="1"/>
        <v>0</v>
      </c>
      <c r="AI85" s="133">
        <f ca="1"/>
        <v>0.10007973449821077</v>
      </c>
      <c r="AJ85" s="133">
        <f ca="1"/>
        <v>0</v>
      </c>
      <c r="AK85" s="133">
        <f ca="1"/>
        <v>0</v>
      </c>
      <c r="AL85" s="133">
        <f ca="1"/>
        <v>0</v>
      </c>
      <c r="AN85" s="204" t="str" cm="1">
        <f t="array" aca="1" ref="AN85" ca="1">IFERROR(_xlfn.XLOOKUP(AO85,Act_codes_core,Act_labels_core),"")</f>
        <v>Glass and products from glass</v>
      </c>
      <c r="AO85" s="58" t="str">
        <f ca="1"/>
        <v>a_078</v>
      </c>
      <c r="AP85" s="316">
        <f ca="1"/>
        <v>25.230350299912946</v>
      </c>
      <c r="AQ85" s="133">
        <f ca="1"/>
        <v>74.769649700087058</v>
      </c>
      <c r="AR85" s="133">
        <f ca="1"/>
        <v>0.7</v>
      </c>
      <c r="AU85" s="204" t="str" cm="1">
        <f t="array" aca="1" ref="AU85" ca="1">IFERROR(_xlfn.XLOOKUP(AV85,Act_codes_core,Act_labels_core),"")</f>
        <v>Glass and products from glass</v>
      </c>
      <c r="AV85" s="58" t="str">
        <f ca="1"/>
        <v>a_078</v>
      </c>
      <c r="AW85" s="316">
        <f ca="1"/>
        <v>0.13291452917399788</v>
      </c>
      <c r="AX85" s="133">
        <f ca="1"/>
        <v>8.1088197604900741E-2</v>
      </c>
      <c r="AY85" s="133">
        <f ca="1"/>
        <v>0</v>
      </c>
      <c r="AZ85" s="133">
        <f ca="1"/>
        <v>6.3352423605412836E-2</v>
      </c>
      <c r="BA85" s="133">
        <f ca="1"/>
        <v>0.10296418118335858</v>
      </c>
      <c r="BB85" s="133">
        <f ca="1"/>
        <v>9.2105684861840217E-2</v>
      </c>
      <c r="BC85" s="133">
        <f ca="1"/>
        <v>0</v>
      </c>
      <c r="BD85" s="133">
        <f ca="1"/>
        <v>1</v>
      </c>
      <c r="BE85" s="133">
        <f ca="1"/>
        <v>0</v>
      </c>
      <c r="BF85" s="133">
        <f ca="1"/>
        <v>0</v>
      </c>
      <c r="BG85" s="133">
        <f ca="1"/>
        <v>0</v>
      </c>
      <c r="BI85" s="204" t="str" cm="1">
        <f t="array" aca="1" ref="BI85" ca="1">IFERROR(_xlfn.XLOOKUP(BJ85,Act_codes_core,Act_labels_core),"")</f>
        <v>Glass and products from glass</v>
      </c>
      <c r="BJ85" s="58" t="str">
        <f ca="1"/>
        <v>a_078</v>
      </c>
      <c r="BK85" s="133">
        <f ca="1"/>
        <v>2.4598616091539873</v>
      </c>
      <c r="BL85" s="133">
        <f ca="1"/>
        <v>4.953742628823119</v>
      </c>
      <c r="BM85" s="133">
        <f ca="1"/>
        <v>0</v>
      </c>
      <c r="BN85" s="133">
        <f ca="1"/>
        <v>3.3267006341702219</v>
      </c>
      <c r="BO85" s="133">
        <f ca="1"/>
        <v>2.6905042712474296</v>
      </c>
      <c r="BP85" s="133">
        <f ca="1"/>
        <v>41.995031325387821</v>
      </c>
      <c r="BQ85" s="133">
        <f ca="1"/>
        <v>0</v>
      </c>
      <c r="BR85" s="133">
        <f ca="1"/>
        <v>8.2213919083017952</v>
      </c>
      <c r="BS85" s="133">
        <f ca="1"/>
        <v>0</v>
      </c>
      <c r="BT85" s="133">
        <f ca="1"/>
        <v>0</v>
      </c>
      <c r="BU85" s="133">
        <f ca="1"/>
        <v>0</v>
      </c>
    </row>
    <row r="86" spans="1:73" outlineLevel="1" x14ac:dyDescent="0.2">
      <c r="A86" s="204" t="str" cm="1">
        <f t="array" aca="1" ref="A86" ca="1">IFERROR(_xlfn.XLOOKUP(B86,Com_codes_core,Com_labels_core),"")</f>
        <v>Refractory products; Construction material products from clay; Other ceramic products</v>
      </c>
      <c r="B86" s="58" t="str">
        <f ca="1"/>
        <v>c_079</v>
      </c>
      <c r="C86" s="56">
        <f ca="1"/>
        <v>0.36802212739972406</v>
      </c>
      <c r="D86" s="56">
        <f ca="1"/>
        <v>0.45527623123158156</v>
      </c>
      <c r="E86" s="56">
        <f ca="1"/>
        <v>0.41296101539548702</v>
      </c>
      <c r="F86" s="56">
        <f ca="1"/>
        <v>0.20607761502334737</v>
      </c>
      <c r="G86" s="56">
        <f ca="1"/>
        <v>12.763724931243182</v>
      </c>
      <c r="H86" s="56">
        <f ca="1"/>
        <v>0.2449266901972319</v>
      </c>
      <c r="I86" s="56">
        <f ca="1"/>
        <v>15.167558355810081</v>
      </c>
      <c r="J86" s="57"/>
      <c r="K86" s="204" t="str" cm="1">
        <f t="array" aca="1" ref="K86" ca="1">IFERROR(_xlfn.XLOOKUP(L86,Act_codes_core,Act_labels_core),"")</f>
        <v>Refractory products; Construction material products from clay; Other ceramic products</v>
      </c>
      <c r="L86" s="58" t="str">
        <f ca="1"/>
        <v>a_079</v>
      </c>
      <c r="M86" s="168">
        <f ca="1"/>
        <v>9.1232571306569596</v>
      </c>
      <c r="N86" s="168">
        <f ca="1"/>
        <v>8.9837988140450928</v>
      </c>
      <c r="O86" s="168">
        <f ca="1"/>
        <v>2.5103999441613283</v>
      </c>
      <c r="P86" s="168">
        <f ca="1"/>
        <v>18.986238541288209</v>
      </c>
      <c r="Q86" s="168">
        <f ca="1"/>
        <v>21.024689583128769</v>
      </c>
      <c r="R86" s="73">
        <f ca="1"/>
        <v>3.3248037674373037</v>
      </c>
      <c r="S86" s="73">
        <f ca="1"/>
        <v>0</v>
      </c>
      <c r="T86" s="73">
        <f ca="1"/>
        <v>36.046812219282337</v>
      </c>
      <c r="U86" s="73">
        <f ca="1"/>
        <v>0</v>
      </c>
      <c r="V86" s="73">
        <f ca="1"/>
        <v>0</v>
      </c>
      <c r="W86" s="73">
        <f ca="1"/>
        <v>0</v>
      </c>
      <c r="X86" s="60"/>
      <c r="Z86" s="204" t="str" cm="1">
        <f t="array" aca="1" ref="Z86" ca="1">IFERROR(_xlfn.XLOOKUP(AA86,Act_codes_core,Act_labels_core),"")</f>
        <v>Refractory products; Construction material products from clay; Other ceramic products</v>
      </c>
      <c r="AA86" s="58" t="str">
        <f ca="1"/>
        <v>a_079</v>
      </c>
      <c r="AB86" s="133">
        <f ca="1"/>
        <v>0.14508826931312621</v>
      </c>
      <c r="AC86" s="133">
        <f ca="1"/>
        <v>0.39294353056008363</v>
      </c>
      <c r="AD86" s="133">
        <f ca="1"/>
        <v>0.68752318715282978</v>
      </c>
      <c r="AE86" s="133">
        <f ca="1"/>
        <v>0.59144879194768141</v>
      </c>
      <c r="AF86" s="133">
        <f ca="1"/>
        <v>0.4400331687807828</v>
      </c>
      <c r="AG86" s="133">
        <f ca="1"/>
        <v>0.34439825860673101</v>
      </c>
      <c r="AH86" s="133">
        <f ca="1"/>
        <v>0</v>
      </c>
      <c r="AI86" s="133">
        <f ca="1"/>
        <v>0.39928151812811952</v>
      </c>
      <c r="AJ86" s="133">
        <f ca="1"/>
        <v>0</v>
      </c>
      <c r="AK86" s="133">
        <f ca="1"/>
        <v>0</v>
      </c>
      <c r="AL86" s="133">
        <f ca="1"/>
        <v>0</v>
      </c>
      <c r="AN86" s="204" t="str" cm="1">
        <f t="array" aca="1" ref="AN86" ca="1">IFERROR(_xlfn.XLOOKUP(AO86,Act_codes_core,Act_labels_core),"")</f>
        <v>Refractory products; Construction material products from clay; Other ceramic products</v>
      </c>
      <c r="AO86" s="58" t="str">
        <f ca="1"/>
        <v>a_079</v>
      </c>
      <c r="AP86" s="316">
        <f ca="1"/>
        <v>26.412126757639211</v>
      </c>
      <c r="AQ86" s="133">
        <f ca="1"/>
        <v>73.587873242360871</v>
      </c>
      <c r="AR86" s="133">
        <f ca="1"/>
        <v>0.7</v>
      </c>
      <c r="AU86" s="204" t="str" cm="1">
        <f t="array" aca="1" ref="AU86" ca="1">IFERROR(_xlfn.XLOOKUP(AV86,Act_codes_core,Act_labels_core),"")</f>
        <v>Refractory products; Construction material products from clay; Other ceramic products</v>
      </c>
      <c r="AV86" s="58" t="str">
        <f ca="1"/>
        <v>a_079</v>
      </c>
      <c r="AW86" s="316">
        <f ca="1"/>
        <v>0.14029586915033979</v>
      </c>
      <c r="AX86" s="133">
        <f ca="1"/>
        <v>7.8771624160331608E-2</v>
      </c>
      <c r="AY86" s="133">
        <f ca="1"/>
        <v>0.11067404533918765</v>
      </c>
      <c r="AZ86" s="133">
        <f ca="1"/>
        <v>0.10914147787527229</v>
      </c>
      <c r="BA86" s="133">
        <f ca="1"/>
        <v>5.0371280014700995E-2</v>
      </c>
      <c r="BB86" s="133">
        <f ca="1"/>
        <v>3.7633663932396096E-2</v>
      </c>
      <c r="BC86" s="133">
        <f ca="1"/>
        <v>0</v>
      </c>
      <c r="BD86" s="133">
        <f ca="1"/>
        <v>1</v>
      </c>
      <c r="BE86" s="133">
        <f ca="1"/>
        <v>0</v>
      </c>
      <c r="BF86" s="133">
        <f ca="1"/>
        <v>0</v>
      </c>
      <c r="BG86" s="133">
        <f ca="1"/>
        <v>0</v>
      </c>
      <c r="BI86" s="204" t="str" cm="1">
        <f t="array" aca="1" ref="BI86" ca="1">IFERROR(_xlfn.XLOOKUP(BJ86,Act_codes_core,Act_labels_core),"")</f>
        <v>Refractory products; Construction material products from clay; Other ceramic products</v>
      </c>
      <c r="BJ86" s="58" t="str">
        <f ca="1"/>
        <v>a_079</v>
      </c>
      <c r="BK86" s="133">
        <f ca="1"/>
        <v>5.8385635912092413</v>
      </c>
      <c r="BL86" s="133">
        <f ca="1"/>
        <v>3.3290539131836092</v>
      </c>
      <c r="BM86" s="133">
        <f ca="1"/>
        <v>16.738398917127476</v>
      </c>
      <c r="BN86" s="133">
        <f ca="1"/>
        <v>2.1825386500459607</v>
      </c>
      <c r="BO86" s="133">
        <f ca="1"/>
        <v>0.90962929957794847</v>
      </c>
      <c r="BP86" s="133">
        <f ca="1"/>
        <v>4.2975558600655015</v>
      </c>
      <c r="BQ86" s="133">
        <f ca="1"/>
        <v>0</v>
      </c>
      <c r="BR86" s="133">
        <f ca="1"/>
        <v>10.532808346240721</v>
      </c>
      <c r="BS86" s="133">
        <f ca="1"/>
        <v>0</v>
      </c>
      <c r="BT86" s="133">
        <f ca="1"/>
        <v>0</v>
      </c>
      <c r="BU86" s="133">
        <f ca="1"/>
        <v>0</v>
      </c>
    </row>
    <row r="87" spans="1:73" outlineLevel="1" x14ac:dyDescent="0.2">
      <c r="A87" s="204" t="str" cm="1">
        <f t="array" aca="1" ref="A87" ca="1">IFERROR(_xlfn.XLOOKUP(B87,Com_codes_core,Com_labels_core),"")</f>
        <v>Cement of all kinds</v>
      </c>
      <c r="B87" s="58" t="str">
        <f ca="1"/>
        <v>c_080</v>
      </c>
      <c r="C87" s="56">
        <f ca="1"/>
        <v>0.38430430097540219</v>
      </c>
      <c r="D87" s="56">
        <f ca="1"/>
        <v>0.57513361059995149</v>
      </c>
      <c r="E87" s="56">
        <f ca="1"/>
        <v>0.26685517105912587</v>
      </c>
      <c r="F87" s="56">
        <f ca="1"/>
        <v>0.51763591897977923</v>
      </c>
      <c r="G87" s="56">
        <f ca="1"/>
        <v>22.219860141850507</v>
      </c>
      <c r="H87" s="56">
        <f ca="1"/>
        <v>1.2744393785271615E-2</v>
      </c>
      <c r="I87" s="56">
        <f ca="1"/>
        <v>0.80574978935794594</v>
      </c>
      <c r="J87" s="57"/>
      <c r="K87" s="204" t="str" cm="1">
        <f t="array" aca="1" ref="K87" ca="1">IFERROR(_xlfn.XLOOKUP(L87,Act_codes_core,Act_labels_core),"")</f>
        <v>Cement of all kinds</v>
      </c>
      <c r="L87" s="58" t="str">
        <f ca="1"/>
        <v>a_080</v>
      </c>
      <c r="M87" s="168">
        <f ca="1"/>
        <v>12.496852187352596</v>
      </c>
      <c r="N87" s="168">
        <f ca="1"/>
        <v>8.9529276291204578</v>
      </c>
      <c r="O87" s="168">
        <f ca="1"/>
        <v>0.6234226596616893</v>
      </c>
      <c r="P87" s="168">
        <f ca="1"/>
        <v>12.190861807888531</v>
      </c>
      <c r="Q87" s="168">
        <f ca="1"/>
        <v>13.874144496406775</v>
      </c>
      <c r="R87" s="73">
        <f ca="1"/>
        <v>1.7786025516175252</v>
      </c>
      <c r="S87" s="73">
        <f ca="1"/>
        <v>0</v>
      </c>
      <c r="T87" s="73">
        <f ca="1"/>
        <v>50.08318866795242</v>
      </c>
      <c r="U87" s="73">
        <f ca="1"/>
        <v>0</v>
      </c>
      <c r="V87" s="73">
        <f ca="1"/>
        <v>0</v>
      </c>
      <c r="W87" s="73">
        <f ca="1"/>
        <v>0</v>
      </c>
      <c r="X87" s="60"/>
      <c r="Z87" s="204" t="str" cm="1">
        <f t="array" aca="1" ref="Z87" ca="1">IFERROR(_xlfn.XLOOKUP(AA87,Act_codes_core,Act_labels_core),"")</f>
        <v>Cement of all kinds</v>
      </c>
      <c r="AA87" s="58" t="str">
        <f ca="1"/>
        <v>a_080</v>
      </c>
      <c r="AB87" s="133">
        <f ca="1"/>
        <v>0.20882434124135252</v>
      </c>
      <c r="AC87" s="133">
        <f ca="1"/>
        <v>0.41146538085759404</v>
      </c>
      <c r="AD87" s="133">
        <f ca="1"/>
        <v>0.17940110704079848</v>
      </c>
      <c r="AE87" s="133">
        <f ca="1"/>
        <v>0.39903475771697666</v>
      </c>
      <c r="AF87" s="133">
        <f ca="1"/>
        <v>0.3051125958252292</v>
      </c>
      <c r="AG87" s="133">
        <f ca="1"/>
        <v>0.19358510656708083</v>
      </c>
      <c r="AH87" s="133">
        <f ca="1"/>
        <v>0</v>
      </c>
      <c r="AI87" s="133">
        <f ca="1"/>
        <v>0.58291122359053416</v>
      </c>
      <c r="AJ87" s="133">
        <f ca="1"/>
        <v>0</v>
      </c>
      <c r="AK87" s="133">
        <f ca="1"/>
        <v>0</v>
      </c>
      <c r="AL87" s="133">
        <f ca="1"/>
        <v>0</v>
      </c>
      <c r="AN87" s="204" t="str" cm="1">
        <f t="array" aca="1" ref="AN87" ca="1">IFERROR(_xlfn.XLOOKUP(AO87,Act_codes_core,Act_labels_core),"")</f>
        <v>Cement of all kinds</v>
      </c>
      <c r="AO87" s="58" t="str">
        <f ca="1"/>
        <v>a_080</v>
      </c>
      <c r="AP87" s="316">
        <f ca="1"/>
        <v>21.988049992793652</v>
      </c>
      <c r="AQ87" s="133">
        <f ca="1"/>
        <v>78.01195000720638</v>
      </c>
      <c r="AR87" s="133">
        <f ca="1"/>
        <v>0.7</v>
      </c>
      <c r="AU87" s="204" t="str" cm="1">
        <f t="array" aca="1" ref="AU87" ca="1">IFERROR(_xlfn.XLOOKUP(AV87,Act_codes_core,Act_labels_core),"")</f>
        <v>Cement of all kinds</v>
      </c>
      <c r="AV87" s="58" t="str">
        <f ca="1"/>
        <v>a_080</v>
      </c>
      <c r="AW87" s="316">
        <f ca="1"/>
        <v>0.13225727234990425</v>
      </c>
      <c r="AX87" s="133">
        <f ca="1"/>
        <v>9.8080466891782889E-2</v>
      </c>
      <c r="AY87" s="133">
        <f ca="1"/>
        <v>9.3556730619527767E-2</v>
      </c>
      <c r="AZ87" s="133">
        <f ca="1"/>
        <v>9.244841392886681E-2</v>
      </c>
      <c r="BA87" s="133">
        <f ca="1"/>
        <v>7.0649167746814165E-2</v>
      </c>
      <c r="BB87" s="133">
        <f ca="1"/>
        <v>6.9238850402142685E-2</v>
      </c>
      <c r="BC87" s="133">
        <f ca="1"/>
        <v>0</v>
      </c>
      <c r="BD87" s="133">
        <f ca="1"/>
        <v>1</v>
      </c>
      <c r="BE87" s="133">
        <f ca="1"/>
        <v>0</v>
      </c>
      <c r="BF87" s="133">
        <f ca="1"/>
        <v>0</v>
      </c>
      <c r="BG87" s="133">
        <f ca="1"/>
        <v>0</v>
      </c>
      <c r="BI87" s="204" t="str" cm="1">
        <f t="array" aca="1" ref="BI87" ca="1">IFERROR(_xlfn.XLOOKUP(BJ87,Act_codes_core,Act_labels_core),"")</f>
        <v>Cement of all kinds</v>
      </c>
      <c r="BJ87" s="58" t="str">
        <f ca="1"/>
        <v>a_080</v>
      </c>
      <c r="BK87" s="133">
        <f ca="1"/>
        <v>4.8610619483717583</v>
      </c>
      <c r="BL87" s="133">
        <f ca="1"/>
        <v>5.0318730733212789</v>
      </c>
      <c r="BM87" s="133">
        <f ca="1"/>
        <v>68.929428895006296</v>
      </c>
      <c r="BN87" s="133">
        <f ca="1"/>
        <v>3.4831909511702919</v>
      </c>
      <c r="BO87" s="133">
        <f ca="1"/>
        <v>2.3389075939700352</v>
      </c>
      <c r="BP87" s="133">
        <f ca="1"/>
        <v>17.88064432839322</v>
      </c>
      <c r="BQ87" s="133">
        <f ca="1"/>
        <v>0</v>
      </c>
      <c r="BR87" s="133">
        <f ca="1"/>
        <v>9.1710752211954887</v>
      </c>
      <c r="BS87" s="133">
        <f ca="1"/>
        <v>0</v>
      </c>
      <c r="BT87" s="133">
        <f ca="1"/>
        <v>0</v>
      </c>
      <c r="BU87" s="133">
        <f ca="1"/>
        <v>0</v>
      </c>
    </row>
    <row r="88" spans="1:73" outlineLevel="1" x14ac:dyDescent="0.2">
      <c r="A88" s="204" t="str" cm="1">
        <f t="array" aca="1" ref="A88" ca="1">IFERROR(_xlfn.XLOOKUP(B88,Com_codes_core,Com_labels_core),"")</f>
        <v>Uncategorized non-metallic mineral products (except cement; bricks, tiles, paving stones and baked clay construction products)</v>
      </c>
      <c r="B88" s="58" t="str">
        <f ca="1"/>
        <v>c_081</v>
      </c>
      <c r="C88" s="56">
        <f ca="1"/>
        <v>0.47563135218354929</v>
      </c>
      <c r="D88" s="56">
        <f ca="1"/>
        <v>0.70379246401345796</v>
      </c>
      <c r="E88" s="56">
        <f ca="1"/>
        <v>2.3833507170871449E-2</v>
      </c>
      <c r="F88" s="56">
        <f ca="1"/>
        <v>0.29856939244963254</v>
      </c>
      <c r="G88" s="56">
        <f ca="1"/>
        <v>12.041825960349462</v>
      </c>
      <c r="H88" s="56">
        <f ca="1"/>
        <v>0.24655884844415341</v>
      </c>
      <c r="I88" s="56">
        <f ca="1"/>
        <v>10.408581424859722</v>
      </c>
      <c r="J88" s="57"/>
      <c r="K88" s="204" t="str" cm="1">
        <f t="array" aca="1" ref="K88" ca="1">IFERROR(_xlfn.XLOOKUP(L88,Act_codes_core,Act_labels_core),"")</f>
        <v>Uncategorized non-metallic mineral products (except cement; bricks, tiles, paving stones and baked clay construction products)</v>
      </c>
      <c r="L88" s="58" t="str">
        <f ca="1"/>
        <v>a_081</v>
      </c>
      <c r="M88" s="168">
        <f ca="1"/>
        <v>9.140365123981411</v>
      </c>
      <c r="N88" s="168">
        <f ca="1"/>
        <v>10.08642675997643</v>
      </c>
      <c r="O88" s="168">
        <f ca="1"/>
        <v>0</v>
      </c>
      <c r="P88" s="168">
        <f ca="1"/>
        <v>13.775244638487363</v>
      </c>
      <c r="Q88" s="168">
        <f ca="1"/>
        <v>30.651523555465843</v>
      </c>
      <c r="R88" s="73">
        <f ca="1"/>
        <v>0.96141819641729864</v>
      </c>
      <c r="S88" s="73">
        <f ca="1"/>
        <v>0</v>
      </c>
      <c r="T88" s="73">
        <f ca="1"/>
        <v>35.385021725671649</v>
      </c>
      <c r="U88" s="73">
        <f ca="1"/>
        <v>0</v>
      </c>
      <c r="V88" s="73">
        <f ca="1"/>
        <v>0</v>
      </c>
      <c r="W88" s="73">
        <f ca="1"/>
        <v>0</v>
      </c>
      <c r="X88" s="60"/>
      <c r="Z88" s="204" t="str" cm="1">
        <f t="array" aca="1" ref="Z88" ca="1">IFERROR(_xlfn.XLOOKUP(AA88,Act_codes_core,Act_labels_core),"")</f>
        <v>Uncategorized non-metallic mineral products (except cement; bricks, tiles, paving stones and baked clay construction products)</v>
      </c>
      <c r="AA88" s="58" t="str">
        <f ca="1"/>
        <v>a_081</v>
      </c>
      <c r="AB88" s="133">
        <f ca="1"/>
        <v>0.18691803298974746</v>
      </c>
      <c r="AC88" s="133">
        <f ca="1"/>
        <v>0.56729993943348611</v>
      </c>
      <c r="AD88" s="133">
        <f ca="1"/>
        <v>0</v>
      </c>
      <c r="AE88" s="133">
        <f ca="1"/>
        <v>0.55180141392928006</v>
      </c>
      <c r="AF88" s="133">
        <f ca="1"/>
        <v>0.82492252108240605</v>
      </c>
      <c r="AG88" s="133">
        <f ca="1"/>
        <v>0.12805971737919319</v>
      </c>
      <c r="AH88" s="133">
        <f ca="1"/>
        <v>0</v>
      </c>
      <c r="AI88" s="133">
        <f ca="1"/>
        <v>0.50400759748225687</v>
      </c>
      <c r="AJ88" s="133">
        <f ca="1"/>
        <v>0</v>
      </c>
      <c r="AK88" s="133">
        <f ca="1"/>
        <v>0</v>
      </c>
      <c r="AL88" s="133">
        <f ca="1"/>
        <v>0</v>
      </c>
      <c r="AN88" s="204" t="str" cm="1">
        <f t="array" aca="1" ref="AN88" ca="1">IFERROR(_xlfn.XLOOKUP(AO88,Act_codes_core,Act_labels_core),"")</f>
        <v>Uncategorized non-metallic mineral products (except cement; bricks, tiles, paving stones and baked clay construction products)</v>
      </c>
      <c r="AO88" s="58" t="str">
        <f ca="1"/>
        <v>a_081</v>
      </c>
      <c r="AP88" s="316">
        <f ca="1"/>
        <v>22.105421182196082</v>
      </c>
      <c r="AQ88" s="133">
        <f ca="1"/>
        <v>77.89457881780389</v>
      </c>
      <c r="AR88" s="133">
        <f ca="1"/>
        <v>0.7</v>
      </c>
      <c r="AU88" s="204" t="str" cm="1">
        <f t="array" aca="1" ref="AU88" ca="1">IFERROR(_xlfn.XLOOKUP(AV88,Act_codes_core,Act_labels_core),"")</f>
        <v>Uncategorized non-metallic mineral products (except cement; bricks, tiles, paving stones and baked clay construction products)</v>
      </c>
      <c r="AV88" s="58" t="str">
        <f ca="1"/>
        <v>a_081</v>
      </c>
      <c r="AW88" s="316">
        <f ca="1"/>
        <v>2.0534112018662745</v>
      </c>
      <c r="AX88" s="133">
        <f ca="1"/>
        <v>2.2855222691370898</v>
      </c>
      <c r="AY88" s="133">
        <f ca="1"/>
        <v>0</v>
      </c>
      <c r="AZ88" s="133">
        <f ca="1"/>
        <v>2.1647660142237179</v>
      </c>
      <c r="BA88" s="133">
        <f ca="1"/>
        <v>1.5179195234588838</v>
      </c>
      <c r="BB88" s="133">
        <f ca="1"/>
        <v>1.4924682656817978</v>
      </c>
      <c r="BC88" s="133">
        <f ca="1"/>
        <v>0</v>
      </c>
      <c r="BD88" s="133">
        <f ca="1"/>
        <v>1</v>
      </c>
      <c r="BE88" s="133">
        <f ca="1"/>
        <v>0</v>
      </c>
      <c r="BF88" s="133">
        <f ca="1"/>
        <v>0</v>
      </c>
      <c r="BG88" s="133">
        <f ca="1"/>
        <v>0</v>
      </c>
      <c r="BI88" s="204" t="str" cm="1">
        <f t="array" aca="1" ref="BI88" ca="1">IFERROR(_xlfn.XLOOKUP(BJ88,Act_codes_core,Act_labels_core),"")</f>
        <v>Uncategorized non-metallic mineral products (except cement; bricks, tiles, paving stones and baked clay construction products)</v>
      </c>
      <c r="BJ88" s="58" t="str">
        <f ca="1"/>
        <v>a_081</v>
      </c>
      <c r="BK88" s="133">
        <f ca="1"/>
        <v>102.01505879026018</v>
      </c>
      <c r="BL88" s="133">
        <f ca="1"/>
        <v>102.89636190294196</v>
      </c>
      <c r="BM88" s="133">
        <f ca="1"/>
        <v>0</v>
      </c>
      <c r="BN88" s="133">
        <f ca="1"/>
        <v>71.361429734619009</v>
      </c>
      <c r="BO88" s="133">
        <f ca="1"/>
        <v>22.487883486020507</v>
      </c>
      <c r="BP88" s="133">
        <f ca="1"/>
        <v>704.92785149042345</v>
      </c>
      <c r="BQ88" s="133">
        <f ca="1"/>
        <v>0</v>
      </c>
      <c r="BR88" s="133">
        <f ca="1"/>
        <v>12.833125318175307</v>
      </c>
      <c r="BS88" s="133">
        <f ca="1"/>
        <v>0</v>
      </c>
      <c r="BT88" s="133">
        <f ca="1"/>
        <v>0</v>
      </c>
      <c r="BU88" s="133">
        <f ca="1"/>
        <v>0</v>
      </c>
    </row>
    <row r="89" spans="1:73" outlineLevel="1" x14ac:dyDescent="0.2">
      <c r="A89" s="204" t="str" cm="1">
        <f t="array" aca="1" ref="A89" ca="1">IFERROR(_xlfn.XLOOKUP(B89,Com_codes_core,Com_labels_core),"")</f>
        <v>Cast iron, iron and steel products</v>
      </c>
      <c r="B89" s="58" t="str">
        <f ca="1"/>
        <v>c_082</v>
      </c>
      <c r="C89" s="56">
        <f ca="1"/>
        <v>1.4086314926733889</v>
      </c>
      <c r="D89" s="56">
        <f ca="1"/>
        <v>2.6587741582685007</v>
      </c>
      <c r="E89" s="56">
        <f ca="1"/>
        <v>0.11679808626159849</v>
      </c>
      <c r="F89" s="56">
        <f ca="1"/>
        <v>1.8197079915036267</v>
      </c>
      <c r="G89" s="56">
        <f ca="1"/>
        <v>19.360963718625872</v>
      </c>
      <c r="H89" s="56">
        <f ca="1"/>
        <v>3.8388856840873191</v>
      </c>
      <c r="I89" s="56">
        <f ca="1"/>
        <v>33.283461871234472</v>
      </c>
      <c r="J89" s="57"/>
      <c r="K89" s="204" t="str" cm="1">
        <f t="array" aca="1" ref="K89" ca="1">IFERROR(_xlfn.XLOOKUP(L89,Act_codes_core,Act_labels_core),"")</f>
        <v>Cast iron, iron and steel products</v>
      </c>
      <c r="L89" s="58" t="str">
        <f ca="1"/>
        <v>a_082</v>
      </c>
      <c r="M89" s="168">
        <f ca="1"/>
        <v>14.245203398748005</v>
      </c>
      <c r="N89" s="168">
        <f ca="1"/>
        <v>7.9297846609353195</v>
      </c>
      <c r="O89" s="168">
        <f ca="1"/>
        <v>0.33197669227691118</v>
      </c>
      <c r="P89" s="168">
        <f ca="1"/>
        <v>25.594992605884279</v>
      </c>
      <c r="Q89" s="168">
        <f ca="1"/>
        <v>8.416955643638687</v>
      </c>
      <c r="R89" s="73">
        <f ca="1"/>
        <v>9.0132973850452269E-2</v>
      </c>
      <c r="S89" s="73">
        <f ca="1"/>
        <v>0</v>
      </c>
      <c r="T89" s="73">
        <f ca="1"/>
        <v>43.390954024666343</v>
      </c>
      <c r="U89" s="73">
        <f ca="1"/>
        <v>0</v>
      </c>
      <c r="V89" s="73">
        <f ca="1"/>
        <v>0</v>
      </c>
      <c r="W89" s="73">
        <f ca="1"/>
        <v>0</v>
      </c>
      <c r="X89" s="60"/>
      <c r="Z89" s="204" t="str" cm="1">
        <f t="array" aca="1" ref="Z89" ca="1">IFERROR(_xlfn.XLOOKUP(AA89,Act_codes_core,Act_labels_core),"")</f>
        <v>Cast iron, iron and steel products</v>
      </c>
      <c r="AA89" s="58" t="str">
        <f ca="1"/>
        <v>a_082</v>
      </c>
      <c r="AB89" s="133">
        <f ca="1"/>
        <v>0.86593444555175425</v>
      </c>
      <c r="AC89" s="133">
        <f ca="1"/>
        <v>1.3257617810884135</v>
      </c>
      <c r="AD89" s="133">
        <f ca="1"/>
        <v>0.34752496025370078</v>
      </c>
      <c r="AE89" s="133">
        <f ca="1"/>
        <v>3.0476648093184422</v>
      </c>
      <c r="AF89" s="133">
        <f ca="1"/>
        <v>0.67335615753202671</v>
      </c>
      <c r="AG89" s="133">
        <f ca="1"/>
        <v>3.5687210716438635E-2</v>
      </c>
      <c r="AH89" s="133">
        <f ca="1"/>
        <v>0</v>
      </c>
      <c r="AI89" s="133">
        <f ca="1"/>
        <v>1.8371538142687791</v>
      </c>
      <c r="AJ89" s="133">
        <f ca="1"/>
        <v>0</v>
      </c>
      <c r="AK89" s="133">
        <f ca="1"/>
        <v>0</v>
      </c>
      <c r="AL89" s="133">
        <f ca="1"/>
        <v>0</v>
      </c>
      <c r="AN89" s="204" t="str" cm="1">
        <f t="array" aca="1" ref="AN89" ca="1">IFERROR(_xlfn.XLOOKUP(AO89,Act_codes_core,Act_labels_core),"")</f>
        <v>Cast iron, iron and steel products</v>
      </c>
      <c r="AO89" s="58" t="str">
        <f ca="1"/>
        <v>a_082</v>
      </c>
      <c r="AP89" s="316">
        <f ca="1"/>
        <v>17.295309275534279</v>
      </c>
      <c r="AQ89" s="133">
        <f ca="1"/>
        <v>82.704690724465621</v>
      </c>
      <c r="AR89" s="133">
        <f ca="1"/>
        <v>0.7</v>
      </c>
      <c r="AU89" s="204" t="str" cm="1">
        <f t="array" aca="1" ref="AU89" ca="1">IFERROR(_xlfn.XLOOKUP(AV89,Act_codes_core,Act_labels_core),"")</f>
        <v>Cast iron, iron and steel products</v>
      </c>
      <c r="AV89" s="58" t="str">
        <f ca="1"/>
        <v>a_082</v>
      </c>
      <c r="AW89" s="316">
        <f ca="1"/>
        <v>0.92236466278965146</v>
      </c>
      <c r="AX89" s="133">
        <f ca="1"/>
        <v>0.80402044929431471</v>
      </c>
      <c r="AY89" s="133">
        <f ca="1"/>
        <v>0.78439096192851632</v>
      </c>
      <c r="AZ89" s="133">
        <f ca="1"/>
        <v>1.0578290058091544</v>
      </c>
      <c r="BA89" s="133">
        <f ca="1"/>
        <v>0.67190687353903467</v>
      </c>
      <c r="BB89" s="133">
        <f ca="1"/>
        <v>0.68554885811398181</v>
      </c>
      <c r="BC89" s="133">
        <f ca="1"/>
        <v>0</v>
      </c>
      <c r="BD89" s="133">
        <f ca="1"/>
        <v>1</v>
      </c>
      <c r="BE89" s="133">
        <f ca="1"/>
        <v>0</v>
      </c>
      <c r="BF89" s="133">
        <f ca="1"/>
        <v>0</v>
      </c>
      <c r="BG89" s="133">
        <f ca="1"/>
        <v>0</v>
      </c>
      <c r="BI89" s="204" t="str" cm="1">
        <f t="array" aca="1" ref="BI89" ca="1">IFERROR(_xlfn.XLOOKUP(BJ89,Act_codes_core,Act_labels_core),"")</f>
        <v>Cast iron, iron and steel products</v>
      </c>
      <c r="BJ89" s="58" t="str">
        <f ca="1"/>
        <v>a_082</v>
      </c>
      <c r="BK89" s="133">
        <f ca="1"/>
        <v>37.479229838744381</v>
      </c>
      <c r="BL89" s="133">
        <f ca="1"/>
        <v>58.689763204741226</v>
      </c>
      <c r="BM89" s="133">
        <f ca="1"/>
        <v>1367.6710180349189</v>
      </c>
      <c r="BN89" s="133">
        <f ca="1"/>
        <v>23.923081474959048</v>
      </c>
      <c r="BO89" s="133">
        <f ca="1"/>
        <v>46.207311649935825</v>
      </c>
      <c r="BP89" s="133">
        <f ca="1"/>
        <v>4402.6216801249038</v>
      </c>
      <c r="BQ89" s="133">
        <f ca="1"/>
        <v>0</v>
      </c>
      <c r="BR89" s="133">
        <f ca="1"/>
        <v>13.340050006369523</v>
      </c>
      <c r="BS89" s="133">
        <f ca="1"/>
        <v>0</v>
      </c>
      <c r="BT89" s="133">
        <f ca="1"/>
        <v>0</v>
      </c>
      <c r="BU89" s="133">
        <f ca="1"/>
        <v>0</v>
      </c>
    </row>
    <row r="90" spans="1:73" outlineLevel="1" x14ac:dyDescent="0.2">
      <c r="A90" s="204" t="str" cm="1">
        <f t="array" aca="1" ref="A90" ca="1">IFERROR(_xlfn.XLOOKUP(B90,Com_codes_core,Com_labels_core),"")</f>
        <v>Non-ferrous metal products, precious metals and metal casting services</v>
      </c>
      <c r="B90" s="58" t="str">
        <f ca="1"/>
        <v>c_083</v>
      </c>
      <c r="C90" s="56">
        <f ca="1"/>
        <v>0.24902903776584687</v>
      </c>
      <c r="D90" s="56">
        <f ca="1"/>
        <v>0.50697164558753893</v>
      </c>
      <c r="E90" s="56">
        <f ca="1"/>
        <v>4.4460581229227081E-2</v>
      </c>
      <c r="F90" s="56">
        <f ca="1"/>
        <v>0.8822663784891378</v>
      </c>
      <c r="G90" s="56">
        <f ca="1"/>
        <v>48.391075653796193</v>
      </c>
      <c r="H90" s="56">
        <f ca="1"/>
        <v>2.6805511336185912</v>
      </c>
      <c r="I90" s="56">
        <f ca="1"/>
        <v>69.876253841895121</v>
      </c>
      <c r="J90" s="57"/>
      <c r="K90" s="204" t="str" cm="1">
        <f t="array" aca="1" ref="K90" ca="1">IFERROR(_xlfn.XLOOKUP(L90,Act_codes_core,Act_labels_core),"")</f>
        <v>Non-ferrous metal products, precious metals and metal casting services</v>
      </c>
      <c r="L90" s="58" t="str">
        <f ca="1"/>
        <v>a_083</v>
      </c>
      <c r="M90" s="168">
        <f ca="1"/>
        <v>8.4244318193335754</v>
      </c>
      <c r="N90" s="168">
        <f ca="1"/>
        <v>8.7937898395596736</v>
      </c>
      <c r="O90" s="168">
        <f ca="1"/>
        <v>0</v>
      </c>
      <c r="P90" s="168">
        <f ca="1"/>
        <v>20.129700765369389</v>
      </c>
      <c r="Q90" s="168">
        <f ca="1"/>
        <v>24.153200515624601</v>
      </c>
      <c r="R90" s="73">
        <f ca="1"/>
        <v>1.7381858890994759</v>
      </c>
      <c r="S90" s="73">
        <f ca="1"/>
        <v>0</v>
      </c>
      <c r="T90" s="73">
        <f ca="1"/>
        <v>36.760691171013285</v>
      </c>
      <c r="U90" s="73">
        <f ca="1"/>
        <v>0</v>
      </c>
      <c r="V90" s="73">
        <f ca="1"/>
        <v>0</v>
      </c>
      <c r="W90" s="73">
        <f ca="1"/>
        <v>0</v>
      </c>
      <c r="X90" s="60"/>
      <c r="Z90" s="204" t="str" cm="1">
        <f t="array" aca="1" ref="Z90" ca="1">IFERROR(_xlfn.XLOOKUP(AA90,Act_codes_core,Act_labels_core),"")</f>
        <v>Non-ferrous metal products, precious metals and metal casting services</v>
      </c>
      <c r="AA90" s="58" t="str">
        <f ca="1"/>
        <v>a_083</v>
      </c>
      <c r="AB90" s="133">
        <f ca="1"/>
        <v>9.0307206068304918E-2</v>
      </c>
      <c r="AC90" s="133">
        <f ca="1"/>
        <v>0.25926602487230482</v>
      </c>
      <c r="AD90" s="133">
        <f ca="1"/>
        <v>0</v>
      </c>
      <c r="AE90" s="133">
        <f ca="1"/>
        <v>0.42268315116490612</v>
      </c>
      <c r="AF90" s="133">
        <f ca="1"/>
        <v>0.3407453278913895</v>
      </c>
      <c r="AG90" s="133">
        <f ca="1"/>
        <v>0.12136418678684392</v>
      </c>
      <c r="AH90" s="133">
        <f ca="1"/>
        <v>0</v>
      </c>
      <c r="AI90" s="133">
        <f ca="1"/>
        <v>0.27447033585558972</v>
      </c>
      <c r="AJ90" s="133">
        <f ca="1"/>
        <v>0</v>
      </c>
      <c r="AK90" s="133">
        <f ca="1"/>
        <v>0</v>
      </c>
      <c r="AL90" s="133">
        <f ca="1"/>
        <v>0</v>
      </c>
      <c r="AN90" s="204" t="str" cm="1">
        <f t="array" aca="1" ref="AN90" ca="1">IFERROR(_xlfn.XLOOKUP(AO90,Act_codes_core,Act_labels_core),"")</f>
        <v>Non-ferrous metal products, precious metals and metal casting services</v>
      </c>
      <c r="AO90" s="58" t="str">
        <f ca="1"/>
        <v>a_083</v>
      </c>
      <c r="AP90" s="316">
        <f ca="1"/>
        <v>16.025089752839758</v>
      </c>
      <c r="AQ90" s="133">
        <f ca="1"/>
        <v>83.974910247160238</v>
      </c>
      <c r="AR90" s="133">
        <f ca="1"/>
        <v>0.7</v>
      </c>
      <c r="AU90" s="204" t="str" cm="1">
        <f t="array" aca="1" ref="AU90" ca="1">IFERROR(_xlfn.XLOOKUP(AV90,Act_codes_core,Act_labels_core),"")</f>
        <v>Non-ferrous metal products, precious metals and metal casting services</v>
      </c>
      <c r="AV90" s="58" t="str">
        <f ca="1"/>
        <v>a_083</v>
      </c>
      <c r="AW90" s="316">
        <f ca="1"/>
        <v>0.39213727811344962</v>
      </c>
      <c r="AX90" s="133">
        <f ca="1"/>
        <v>0.57434421694337134</v>
      </c>
      <c r="AY90" s="133">
        <f ca="1"/>
        <v>0</v>
      </c>
      <c r="AZ90" s="133">
        <f ca="1"/>
        <v>0.32604033376090119</v>
      </c>
      <c r="BA90" s="133">
        <f ca="1"/>
        <v>0.67036661105401441</v>
      </c>
      <c r="BB90" s="133">
        <f ca="1"/>
        <v>0.30739175780747008</v>
      </c>
      <c r="BC90" s="133">
        <f ca="1"/>
        <v>0</v>
      </c>
      <c r="BD90" s="133">
        <f ca="1"/>
        <v>1</v>
      </c>
      <c r="BE90" s="133">
        <f ca="1"/>
        <v>0</v>
      </c>
      <c r="BF90" s="133">
        <f ca="1"/>
        <v>0</v>
      </c>
      <c r="BG90" s="133">
        <f ca="1"/>
        <v>0</v>
      </c>
      <c r="BI90" s="204" t="str" cm="1">
        <f t="array" aca="1" ref="BI90" ca="1">IFERROR(_xlfn.XLOOKUP(BJ90,Act_codes_core,Act_labels_core),"")</f>
        <v>Non-ferrous metal products, precious metals and metal casting services</v>
      </c>
      <c r="BJ90" s="58" t="str">
        <f ca="1"/>
        <v>a_083</v>
      </c>
      <c r="BK90" s="133">
        <f ca="1"/>
        <v>29.089922483015233</v>
      </c>
      <c r="BL90" s="133">
        <f ca="1"/>
        <v>40.817013396355101</v>
      </c>
      <c r="BM90" s="133">
        <f ca="1"/>
        <v>0</v>
      </c>
      <c r="BN90" s="133">
        <f ca="1"/>
        <v>10.122296718878177</v>
      </c>
      <c r="BO90" s="133">
        <f ca="1"/>
        <v>17.345337004309304</v>
      </c>
      <c r="BP90" s="133">
        <f ca="1"/>
        <v>110.52004480009911</v>
      </c>
      <c r="BQ90" s="133">
        <f ca="1"/>
        <v>0</v>
      </c>
      <c r="BR90" s="133">
        <f ca="1"/>
        <v>17.000487898491158</v>
      </c>
      <c r="BS90" s="133">
        <f ca="1"/>
        <v>0</v>
      </c>
      <c r="BT90" s="133">
        <f ca="1"/>
        <v>0</v>
      </c>
      <c r="BU90" s="133">
        <f ca="1"/>
        <v>0</v>
      </c>
    </row>
    <row r="91" spans="1:73" outlineLevel="1" x14ac:dyDescent="0.2">
      <c r="A91" s="204" t="str" cm="1">
        <f t="array" aca="1" ref="A91" ca="1">IFERROR(_xlfn.XLOOKUP(B91,Com_codes_core,Com_labels_core),"")</f>
        <v>Prefabricated metal products (except machinery and equipment)</v>
      </c>
      <c r="B91" s="58" t="str">
        <f ca="1"/>
        <v>c_084</v>
      </c>
      <c r="C91" s="56">
        <f ca="1"/>
        <v>1.2515798526845434</v>
      </c>
      <c r="D91" s="56">
        <f ca="1"/>
        <v>2.905560347551118</v>
      </c>
      <c r="E91" s="56">
        <f ca="1"/>
        <v>1.3070281931477497</v>
      </c>
      <c r="F91" s="56">
        <f ca="1"/>
        <v>1.6164262426397573</v>
      </c>
      <c r="G91" s="56">
        <f ca="1"/>
        <v>16.313237839814843</v>
      </c>
      <c r="H91" s="56">
        <f ca="1"/>
        <v>2.6575718839142994</v>
      </c>
      <c r="I91" s="56">
        <f ca="1"/>
        <v>24.111381710368384</v>
      </c>
      <c r="J91" s="57"/>
      <c r="K91" s="204" t="str" cm="1">
        <f t="array" aca="1" ref="K91" ca="1">IFERROR(_xlfn.XLOOKUP(L91,Act_codes_core,Act_labels_core),"")</f>
        <v>Prefabricated metal products (except machinery and equipment)</v>
      </c>
      <c r="L91" s="58" t="str">
        <f ca="1"/>
        <v>a_084</v>
      </c>
      <c r="M91" s="168">
        <f ca="1"/>
        <v>15.423303216308449</v>
      </c>
      <c r="N91" s="168">
        <f ca="1"/>
        <v>14.849542836717783</v>
      </c>
      <c r="O91" s="168">
        <f ca="1"/>
        <v>2.0276622401033513</v>
      </c>
      <c r="P91" s="168">
        <f ca="1"/>
        <v>17.396260059547075</v>
      </c>
      <c r="Q91" s="168">
        <f ca="1"/>
        <v>23.335061508466822</v>
      </c>
      <c r="R91" s="73">
        <f ca="1"/>
        <v>1.5756910055351241</v>
      </c>
      <c r="S91" s="73">
        <f ca="1"/>
        <v>0</v>
      </c>
      <c r="T91" s="73">
        <f ca="1"/>
        <v>25.392479133321395</v>
      </c>
      <c r="U91" s="73">
        <f ca="1"/>
        <v>0</v>
      </c>
      <c r="V91" s="73">
        <f ca="1"/>
        <v>0</v>
      </c>
      <c r="W91" s="73">
        <f ca="1"/>
        <v>0</v>
      </c>
      <c r="X91" s="60"/>
      <c r="Z91" s="204" t="str" cm="1">
        <f t="array" aca="1" ref="Z91" ca="1">IFERROR(_xlfn.XLOOKUP(AA91,Act_codes_core,Act_labels_core),"")</f>
        <v>Prefabricated metal products (except machinery and equipment)</v>
      </c>
      <c r="AA91" s="58" t="str">
        <f ca="1"/>
        <v>a_084</v>
      </c>
      <c r="AB91" s="133">
        <f ca="1"/>
        <v>0.83606346241556251</v>
      </c>
      <c r="AC91" s="133">
        <f ca="1"/>
        <v>2.2139238120538072</v>
      </c>
      <c r="AD91" s="133">
        <f ca="1"/>
        <v>1.8928644258228282</v>
      </c>
      <c r="AE91" s="133">
        <f ca="1"/>
        <v>1.8471985118509344</v>
      </c>
      <c r="AF91" s="133">
        <f ca="1"/>
        <v>1.6647316408619666</v>
      </c>
      <c r="AG91" s="133">
        <f ca="1"/>
        <v>0.55634661166759847</v>
      </c>
      <c r="AH91" s="133">
        <f ca="1"/>
        <v>0</v>
      </c>
      <c r="AI91" s="133">
        <f ca="1"/>
        <v>0.95873131022865277</v>
      </c>
      <c r="AJ91" s="133">
        <f ca="1"/>
        <v>0</v>
      </c>
      <c r="AK91" s="133">
        <f ca="1"/>
        <v>0</v>
      </c>
      <c r="AL91" s="133">
        <f ca="1"/>
        <v>0</v>
      </c>
      <c r="AN91" s="204" t="str" cm="1">
        <f t="array" aca="1" ref="AN91" ca="1">IFERROR(_xlfn.XLOOKUP(AO91,Act_codes_core,Act_labels_core),"")</f>
        <v>Prefabricated metal products (except machinery and equipment)</v>
      </c>
      <c r="AO91" s="58" t="str">
        <f ca="1"/>
        <v>a_084</v>
      </c>
      <c r="AP91" s="316">
        <f ca="1"/>
        <v>14.050134858305176</v>
      </c>
      <c r="AQ91" s="133">
        <f ca="1"/>
        <v>85.949865141694914</v>
      </c>
      <c r="AR91" s="133">
        <f ca="1"/>
        <v>0.7</v>
      </c>
      <c r="AU91" s="204" t="str" cm="1">
        <f t="array" aca="1" ref="AU91" ca="1">IFERROR(_xlfn.XLOOKUP(AV91,Act_codes_core,Act_labels_core),"")</f>
        <v>Prefabricated metal products (except machinery and equipment)</v>
      </c>
      <c r="AV91" s="58" t="str">
        <f ca="1"/>
        <v>a_084</v>
      </c>
      <c r="AW91" s="316">
        <f ca="1"/>
        <v>9.5290023111938058E-2</v>
      </c>
      <c r="AX91" s="133">
        <f ca="1"/>
        <v>8.2265850113563757E-2</v>
      </c>
      <c r="AY91" s="133">
        <f ca="1"/>
        <v>0.10209132592654117</v>
      </c>
      <c r="AZ91" s="133">
        <f ca="1"/>
        <v>9.0383683474868901E-2</v>
      </c>
      <c r="BA91" s="133">
        <f ca="1"/>
        <v>9.2521171993187573E-2</v>
      </c>
      <c r="BB91" s="133">
        <f ca="1"/>
        <v>0.10773253151722972</v>
      </c>
      <c r="BC91" s="133">
        <f ca="1"/>
        <v>0</v>
      </c>
      <c r="BD91" s="133">
        <f ca="1"/>
        <v>1</v>
      </c>
      <c r="BE91" s="133">
        <f ca="1"/>
        <v>0</v>
      </c>
      <c r="BF91" s="133">
        <f ca="1"/>
        <v>0</v>
      </c>
      <c r="BG91" s="133">
        <f ca="1"/>
        <v>0</v>
      </c>
      <c r="BI91" s="204" t="str" cm="1">
        <f t="array" aca="1" ref="BI91" ca="1">IFERROR(_xlfn.XLOOKUP(BJ91,Act_codes_core,Act_labels_core),"")</f>
        <v>Prefabricated metal products (except machinery and equipment)</v>
      </c>
      <c r="BJ91" s="58" t="str">
        <f ca="1"/>
        <v>a_084</v>
      </c>
      <c r="BK91" s="133">
        <f ca="1"/>
        <v>4.4032841632712678</v>
      </c>
      <c r="BL91" s="133">
        <f ca="1"/>
        <v>3.9483276407058194</v>
      </c>
      <c r="BM91" s="133">
        <f ca="1"/>
        <v>35.883922366352522</v>
      </c>
      <c r="BN91" s="133">
        <f ca="1"/>
        <v>3.7028901022656924</v>
      </c>
      <c r="BO91" s="133">
        <f ca="1"/>
        <v>2.8257832939380796</v>
      </c>
      <c r="BP91" s="133">
        <f ca="1"/>
        <v>48.728437627366553</v>
      </c>
      <c r="BQ91" s="133">
        <f ca="1"/>
        <v>0</v>
      </c>
      <c r="BR91" s="133">
        <f ca="1"/>
        <v>28.067360546076987</v>
      </c>
      <c r="BS91" s="133">
        <f ca="1"/>
        <v>0</v>
      </c>
      <c r="BT91" s="133">
        <f ca="1"/>
        <v>0</v>
      </c>
      <c r="BU91" s="133">
        <f ca="1"/>
        <v>0</v>
      </c>
    </row>
    <row r="92" spans="1:73" outlineLevel="1" x14ac:dyDescent="0.2">
      <c r="A92" s="204" t="str" cm="1">
        <f t="array" aca="1" ref="A92" ca="1">IFERROR(_xlfn.XLOOKUP(B92,Com_codes_core,Com_labels_core),"")</f>
        <v>Electronic components products; Computer and computer peripheral equipment, Communication equipment</v>
      </c>
      <c r="B92" s="58" t="str">
        <f ca="1"/>
        <v>c_085</v>
      </c>
      <c r="C92" s="56">
        <f ca="1"/>
        <v>3.0621902028242447</v>
      </c>
      <c r="D92" s="56">
        <f ca="1"/>
        <v>10.557019121324936</v>
      </c>
      <c r="E92" s="56">
        <f ca="1"/>
        <v>1.0595797043931456</v>
      </c>
      <c r="F92" s="56">
        <f ca="1"/>
        <v>31.681776060601688</v>
      </c>
      <c r="G92" s="56">
        <f ca="1"/>
        <v>90.594448292937088</v>
      </c>
      <c r="H92" s="56">
        <f ca="1"/>
        <v>25.54047500239847</v>
      </c>
      <c r="I92" s="56">
        <f ca="1"/>
        <v>87.798056343716596</v>
      </c>
      <c r="J92" s="57"/>
      <c r="K92" s="204" t="str" cm="1">
        <f t="array" aca="1" ref="K92" ca="1">IFERROR(_xlfn.XLOOKUP(L92,Act_codes_core,Act_labels_core),"")</f>
        <v>Electronic components products; Computer and computer peripheral equipment, Communication equipment</v>
      </c>
      <c r="L92" s="58" t="str">
        <f ca="1"/>
        <v>a_085</v>
      </c>
      <c r="M92" s="168">
        <f ca="1"/>
        <v>18.034654350128754</v>
      </c>
      <c r="N92" s="168">
        <f ca="1"/>
        <v>2.3274669473359881</v>
      </c>
      <c r="O92" s="168">
        <f ca="1"/>
        <v>0.15831393613669431</v>
      </c>
      <c r="P92" s="168">
        <f ca="1"/>
        <v>32.618256624881973</v>
      </c>
      <c r="Q92" s="168">
        <f ca="1"/>
        <v>17.973141661537905</v>
      </c>
      <c r="R92" s="73">
        <f ca="1"/>
        <v>0.24130303755452745</v>
      </c>
      <c r="S92" s="73">
        <f ca="1"/>
        <v>0</v>
      </c>
      <c r="T92" s="73">
        <f ca="1"/>
        <v>28.646863442424163</v>
      </c>
      <c r="U92" s="73">
        <f ca="1"/>
        <v>0</v>
      </c>
      <c r="V92" s="73">
        <f ca="1"/>
        <v>0</v>
      </c>
      <c r="W92" s="73">
        <f ca="1"/>
        <v>0</v>
      </c>
      <c r="X92" s="60"/>
      <c r="Z92" s="204" t="str" cm="1">
        <f t="array" aca="1" ref="Z92" ca="1">IFERROR(_xlfn.XLOOKUP(AA92,Act_codes_core,Act_labels_core),"")</f>
        <v>Electronic components products; Computer and computer peripheral equipment, Communication equipment</v>
      </c>
      <c r="AA92" s="58" t="str">
        <f ca="1"/>
        <v>a_085</v>
      </c>
      <c r="AB92" s="133">
        <f ca="1"/>
        <v>2.3559863990843706</v>
      </c>
      <c r="AC92" s="133">
        <f ca="1"/>
        <v>0.83625016865468671</v>
      </c>
      <c r="AD92" s="133">
        <f ca="1"/>
        <v>0.35616082669395682</v>
      </c>
      <c r="AE92" s="133">
        <f ca="1"/>
        <v>8.3468293049105764</v>
      </c>
      <c r="AF92" s="133">
        <f ca="1"/>
        <v>3.0900278218935329</v>
      </c>
      <c r="AG92" s="133">
        <f ca="1"/>
        <v>0.20532427055761285</v>
      </c>
      <c r="AH92" s="133">
        <f ca="1"/>
        <v>0</v>
      </c>
      <c r="AI92" s="133">
        <f ca="1"/>
        <v>2.6065856056864383</v>
      </c>
      <c r="AJ92" s="133">
        <f ca="1"/>
        <v>0</v>
      </c>
      <c r="AK92" s="133">
        <f ca="1"/>
        <v>0</v>
      </c>
      <c r="AL92" s="133">
        <f ca="1"/>
        <v>0</v>
      </c>
      <c r="AN92" s="204" t="str" cm="1">
        <f t="array" aca="1" ref="AN92" ca="1">IFERROR(_xlfn.XLOOKUP(AO92,Act_codes_core,Act_labels_core),"")</f>
        <v>Electronic components products; Computer and computer peripheral equipment, Communication equipment</v>
      </c>
      <c r="AO92" s="58" t="str">
        <f ca="1"/>
        <v>a_085</v>
      </c>
      <c r="AP92" s="316">
        <f ca="1"/>
        <v>9.3823282939109642</v>
      </c>
      <c r="AQ92" s="133">
        <f ca="1"/>
        <v>90.617671706088998</v>
      </c>
      <c r="AR92" s="133">
        <f ca="1"/>
        <v>0.7</v>
      </c>
      <c r="AU92" s="204" t="str" cm="1">
        <f t="array" aca="1" ref="AU92" ca="1">IFERROR(_xlfn.XLOOKUP(AV92,Act_codes_core,Act_labels_core),"")</f>
        <v>Electronic components products; Computer and computer peripheral equipment, Communication equipment</v>
      </c>
      <c r="AV92" s="58" t="str">
        <f ca="1"/>
        <v>a_085</v>
      </c>
      <c r="AW92" s="316">
        <f ca="1"/>
        <v>0.41765240435840456</v>
      </c>
      <c r="AX92" s="133">
        <f ca="1"/>
        <v>0.15755038185860143</v>
      </c>
      <c r="AY92" s="133">
        <f ca="1"/>
        <v>0.12217684027148432</v>
      </c>
      <c r="AZ92" s="133">
        <f ca="1"/>
        <v>0.24526708916005238</v>
      </c>
      <c r="BA92" s="133">
        <f ca="1"/>
        <v>0.21382410521177458</v>
      </c>
      <c r="BB92" s="133">
        <f ca="1"/>
        <v>0.14697659961332479</v>
      </c>
      <c r="BC92" s="133">
        <f ca="1"/>
        <v>0</v>
      </c>
      <c r="BD92" s="133">
        <f ca="1"/>
        <v>1</v>
      </c>
      <c r="BE92" s="133">
        <f ca="1"/>
        <v>0</v>
      </c>
      <c r="BF92" s="133">
        <f ca="1"/>
        <v>0</v>
      </c>
      <c r="BG92" s="133">
        <f ca="1"/>
        <v>0</v>
      </c>
      <c r="BI92" s="204" t="str" cm="1">
        <f t="array" aca="1" ref="BI92" ca="1">IFERROR(_xlfn.XLOOKUP(BJ92,Act_codes_core,Act_labels_core),"")</f>
        <v>Electronic components products; Computer and computer peripheral equipment, Communication equipment</v>
      </c>
      <c r="BJ92" s="58" t="str">
        <f ca="1"/>
        <v>a_085</v>
      </c>
      <c r="BK92" s="133">
        <f ca="1"/>
        <v>24.696302439761041</v>
      </c>
      <c r="BL92" s="133">
        <f ca="1"/>
        <v>72.187285337533638</v>
      </c>
      <c r="BM92" s="133">
        <f ca="1"/>
        <v>822.98991742606177</v>
      </c>
      <c r="BN92" s="133">
        <f ca="1"/>
        <v>8.0186877800303158</v>
      </c>
      <c r="BO92" s="133">
        <f ca="1"/>
        <v>12.686956131196693</v>
      </c>
      <c r="BP92" s="133">
        <f ca="1"/>
        <v>649.54639808790478</v>
      </c>
      <c r="BQ92" s="133">
        <f ca="1"/>
        <v>0</v>
      </c>
      <c r="BR92" s="133">
        <f ca="1"/>
        <v>37.226113265075732</v>
      </c>
      <c r="BS92" s="133">
        <f ca="1"/>
        <v>0</v>
      </c>
      <c r="BT92" s="133">
        <f ca="1"/>
        <v>0</v>
      </c>
      <c r="BU92" s="133">
        <f ca="1"/>
        <v>0</v>
      </c>
    </row>
    <row r="93" spans="1:73" outlineLevel="1" x14ac:dyDescent="0.2">
      <c r="A93" s="204" t="str" cm="1">
        <f t="array" aca="1" ref="A93" ca="1">IFERROR(_xlfn.XLOOKUP(B93,Com_codes_core,Com_labels_core),"")</f>
        <v>Consumer electronic products</v>
      </c>
      <c r="B93" s="58" t="str">
        <f ca="1"/>
        <v>c_086</v>
      </c>
      <c r="C93" s="56">
        <f ca="1"/>
        <v>0.48213663530870421</v>
      </c>
      <c r="D93" s="56">
        <f ca="1"/>
        <v>1.3574515367118063</v>
      </c>
      <c r="E93" s="56">
        <f ca="1"/>
        <v>7.8082776279424504E-2</v>
      </c>
      <c r="F93" s="56">
        <f ca="1"/>
        <v>2.7474138477425041</v>
      </c>
      <c r="G93" s="56">
        <f ca="1"/>
        <v>58.346515575997657</v>
      </c>
      <c r="H93" s="56">
        <f ca="1"/>
        <v>0.99159383563528736</v>
      </c>
      <c r="I93" s="56">
        <f ca="1"/>
        <v>33.337723852056584</v>
      </c>
      <c r="J93" s="57"/>
      <c r="K93" s="204" t="str" cm="1">
        <f t="array" aca="1" ref="K93" ca="1">IFERROR(_xlfn.XLOOKUP(L93,Act_codes_core,Act_labels_core),"")</f>
        <v>Consumer electronic products</v>
      </c>
      <c r="L93" s="58" t="str">
        <f ca="1"/>
        <v>a_086</v>
      </c>
      <c r="M93" s="168">
        <f ca="1"/>
        <v>23.616329314147805</v>
      </c>
      <c r="N93" s="168">
        <f ca="1"/>
        <v>4.4237554975479272</v>
      </c>
      <c r="O93" s="168">
        <f ca="1"/>
        <v>0</v>
      </c>
      <c r="P93" s="168">
        <f ca="1"/>
        <v>23.369880387804603</v>
      </c>
      <c r="Q93" s="168">
        <f ca="1"/>
        <v>10.503342858823576</v>
      </c>
      <c r="R93" s="73">
        <f ca="1"/>
        <v>0</v>
      </c>
      <c r="S93" s="73">
        <f ca="1"/>
        <v>0</v>
      </c>
      <c r="T93" s="73">
        <f ca="1"/>
        <v>38.086691941676079</v>
      </c>
      <c r="U93" s="73">
        <f ca="1"/>
        <v>0</v>
      </c>
      <c r="V93" s="73">
        <f ca="1"/>
        <v>0</v>
      </c>
      <c r="W93" s="73">
        <f ca="1"/>
        <v>0</v>
      </c>
      <c r="X93" s="60"/>
      <c r="Z93" s="204" t="str" cm="1">
        <f t="array" aca="1" ref="Z93" ca="1">IFERROR(_xlfn.XLOOKUP(AA93,Act_codes_core,Act_labels_core),"")</f>
        <v>Consumer electronic products</v>
      </c>
      <c r="AA93" s="58" t="str">
        <f ca="1"/>
        <v>a_086</v>
      </c>
      <c r="AB93" s="133">
        <f ca="1"/>
        <v>0.53022125432650513</v>
      </c>
      <c r="AC93" s="133">
        <f ca="1"/>
        <v>0.27316408095077221</v>
      </c>
      <c r="AD93" s="133">
        <f ca="1"/>
        <v>0</v>
      </c>
      <c r="AE93" s="133">
        <f ca="1"/>
        <v>1.0277726517707226</v>
      </c>
      <c r="AF93" s="133">
        <f ca="1"/>
        <v>0.31034568789162137</v>
      </c>
      <c r="AG93" s="133">
        <f ca="1"/>
        <v>0</v>
      </c>
      <c r="AH93" s="133">
        <f ca="1"/>
        <v>0</v>
      </c>
      <c r="AI93" s="133">
        <f ca="1"/>
        <v>0.59559075630676972</v>
      </c>
      <c r="AJ93" s="133">
        <f ca="1"/>
        <v>0</v>
      </c>
      <c r="AK93" s="133">
        <f ca="1"/>
        <v>0</v>
      </c>
      <c r="AL93" s="133">
        <f ca="1"/>
        <v>0</v>
      </c>
      <c r="AN93" s="204" t="str" cm="1">
        <f t="array" aca="1" ref="AN93" ca="1">IFERROR(_xlfn.XLOOKUP(AO93,Act_codes_core,Act_labels_core),"")</f>
        <v>Consumer electronic products</v>
      </c>
      <c r="AO93" s="58" t="str">
        <f ca="1"/>
        <v>a_086</v>
      </c>
      <c r="AP93" s="316">
        <f ca="1"/>
        <v>12.022356305337446</v>
      </c>
      <c r="AQ93" s="133">
        <f ca="1"/>
        <v>87.977643694662575</v>
      </c>
      <c r="AR93" s="133">
        <f ca="1"/>
        <v>0.7</v>
      </c>
      <c r="AU93" s="204" t="str" cm="1">
        <f t="array" aca="1" ref="AU93" ca="1">IFERROR(_xlfn.XLOOKUP(AV93,Act_codes_core,Act_labels_core),"")</f>
        <v>Consumer electronic products</v>
      </c>
      <c r="AV93" s="58" t="str">
        <f ca="1"/>
        <v>a_086</v>
      </c>
      <c r="AW93" s="316">
        <f ca="1"/>
        <v>0.99095860607911346</v>
      </c>
      <c r="AX93" s="133">
        <f ca="1"/>
        <v>2.29196384724297</v>
      </c>
      <c r="AY93" s="133">
        <f ca="1"/>
        <v>0</v>
      </c>
      <c r="AZ93" s="133">
        <f ca="1"/>
        <v>0.46543007627691391</v>
      </c>
      <c r="BA93" s="133">
        <f ca="1"/>
        <v>0.39790604989743789</v>
      </c>
      <c r="BB93" s="133">
        <f ca="1"/>
        <v>0</v>
      </c>
      <c r="BC93" s="133">
        <f ca="1"/>
        <v>0</v>
      </c>
      <c r="BD93" s="133">
        <f ca="1"/>
        <v>1</v>
      </c>
      <c r="BE93" s="133">
        <f ca="1"/>
        <v>0</v>
      </c>
      <c r="BF93" s="133">
        <f ca="1"/>
        <v>0</v>
      </c>
      <c r="BG93" s="133">
        <f ca="1"/>
        <v>0</v>
      </c>
      <c r="BI93" s="204" t="str" cm="1">
        <f t="array" aca="1" ref="BI93" ca="1">IFERROR(_xlfn.XLOOKUP(BJ93,Act_codes_core,Act_labels_core),"")</f>
        <v>Consumer electronic products</v>
      </c>
      <c r="BJ93" s="58" t="str">
        <f ca="1"/>
        <v>a_086</v>
      </c>
      <c r="BK93" s="133">
        <f ca="1"/>
        <v>34.937190932098247</v>
      </c>
      <c r="BL93" s="133">
        <f ca="1"/>
        <v>431.38149709228827</v>
      </c>
      <c r="BM93" s="133">
        <f ca="1"/>
        <v>0</v>
      </c>
      <c r="BN93" s="133">
        <f ca="1"/>
        <v>16.582225635010392</v>
      </c>
      <c r="BO93" s="133">
        <f ca="1"/>
        <v>31.542627396588504</v>
      </c>
      <c r="BP93" s="133">
        <f ca="1"/>
        <v>0</v>
      </c>
      <c r="BQ93" s="133">
        <f ca="1"/>
        <v>0</v>
      </c>
      <c r="BR93" s="133">
        <f ca="1"/>
        <v>21.861079950096439</v>
      </c>
      <c r="BS93" s="133">
        <f ca="1"/>
        <v>0</v>
      </c>
      <c r="BT93" s="133">
        <f ca="1"/>
        <v>0</v>
      </c>
      <c r="BU93" s="133">
        <f ca="1"/>
        <v>0</v>
      </c>
    </row>
    <row r="94" spans="1:73" outlineLevel="1" x14ac:dyDescent="0.2">
      <c r="A94" s="204" t="str" cm="1">
        <f t="array" aca="1" ref="A94" ca="1">IFERROR(_xlfn.XLOOKUP(B94,Com_codes_core,Com_labels_core),"")</f>
        <v>Measurement, testing, navigation and control equipment; clock; Radiation equipment, medical electronic equipment, electrotherapy; Optical equipment and instruments; tape, magnetic and optical disks</v>
      </c>
      <c r="B94" s="58" t="str">
        <f ca="1"/>
        <v>c_087</v>
      </c>
      <c r="C94" s="56">
        <f ca="1"/>
        <v>0.10410478221354366</v>
      </c>
      <c r="D94" s="56">
        <f ca="1"/>
        <v>0.15423191033820777</v>
      </c>
      <c r="E94" s="56">
        <f ca="1"/>
        <v>1.9135626301760845E-2</v>
      </c>
      <c r="F94" s="56">
        <f ca="1"/>
        <v>0.50834052645116901</v>
      </c>
      <c r="G94" s="56">
        <f ca="1"/>
        <v>93.40564333807805</v>
      </c>
      <c r="H94" s="56">
        <f ca="1"/>
        <v>0.90196176492734614</v>
      </c>
      <c r="I94" s="56">
        <f ca="1"/>
        <v>90.235605047950457</v>
      </c>
      <c r="J94" s="57"/>
      <c r="K94" s="204" t="str" cm="1">
        <f t="array" aca="1" ref="K94" ca="1">IFERROR(_xlfn.XLOOKUP(L94,Act_codes_core,Act_labels_core),"")</f>
        <v>Measurement, testing, navigation and control equipment; clock; Radiation equipment, medical electronic equipment, electrotherapy; Optical equipment and instruments; tape, magnetic and optical disks</v>
      </c>
      <c r="L94" s="58" t="str">
        <f ca="1"/>
        <v>a_087</v>
      </c>
      <c r="M94" s="168">
        <f ca="1"/>
        <v>29.557906407313215</v>
      </c>
      <c r="N94" s="168">
        <f ca="1"/>
        <v>13.91584981183958</v>
      </c>
      <c r="O94" s="168">
        <f ca="1"/>
        <v>0</v>
      </c>
      <c r="P94" s="168">
        <f ca="1"/>
        <v>25.454195214492731</v>
      </c>
      <c r="Q94" s="168">
        <f ca="1"/>
        <v>7.9596402123403962</v>
      </c>
      <c r="R94" s="73">
        <f ca="1"/>
        <v>0</v>
      </c>
      <c r="S94" s="73">
        <f ca="1"/>
        <v>0</v>
      </c>
      <c r="T94" s="73">
        <f ca="1"/>
        <v>23.112408354014079</v>
      </c>
      <c r="U94" s="73">
        <f ca="1"/>
        <v>0</v>
      </c>
      <c r="V94" s="73">
        <f ca="1"/>
        <v>0</v>
      </c>
      <c r="W94" s="73">
        <f ca="1"/>
        <v>0</v>
      </c>
      <c r="X94" s="60"/>
      <c r="Z94" s="204" t="str" cm="1">
        <f t="array" aca="1" ref="Z94" ca="1">IFERROR(_xlfn.XLOOKUP(AA94,Act_codes_core,Act_labels_core),"")</f>
        <v>Measurement, testing, navigation and control equipment; clock; Radiation equipment, medical electronic equipment, electrotherapy; Optical equipment and instruments; tape, magnetic and optical disks</v>
      </c>
      <c r="AA94" s="58" t="str">
        <f ca="1"/>
        <v>a_087</v>
      </c>
      <c r="AB94" s="133">
        <f ca="1"/>
        <v>0.1266419934727413</v>
      </c>
      <c r="AC94" s="133">
        <f ca="1"/>
        <v>0.16398402488760028</v>
      </c>
      <c r="AD94" s="133">
        <f ca="1"/>
        <v>0</v>
      </c>
      <c r="AE94" s="133">
        <f ca="1"/>
        <v>0.21362853883704155</v>
      </c>
      <c r="AF94" s="133">
        <f ca="1"/>
        <v>4.4881869889738218E-2</v>
      </c>
      <c r="AG94" s="133">
        <f ca="1"/>
        <v>0</v>
      </c>
      <c r="AH94" s="133">
        <f ca="1"/>
        <v>0</v>
      </c>
      <c r="AI94" s="133">
        <f ca="1"/>
        <v>6.8973018005572984E-2</v>
      </c>
      <c r="AJ94" s="133">
        <f ca="1"/>
        <v>0</v>
      </c>
      <c r="AK94" s="133">
        <f ca="1"/>
        <v>0</v>
      </c>
      <c r="AL94" s="133">
        <f ca="1"/>
        <v>0</v>
      </c>
      <c r="AN94" s="204" t="str" cm="1">
        <f t="array" aca="1" ref="AN94" ca="1">IFERROR(_xlfn.XLOOKUP(AO94,Act_codes_core,Act_labels_core),"")</f>
        <v>Measurement, testing, navigation and control equipment; clock; Radiation equipment, medical electronic equipment, electrotherapy; Optical equipment and instruments; tape, magnetic and optical disks</v>
      </c>
      <c r="AO94" s="58" t="str">
        <f ca="1"/>
        <v>a_087</v>
      </c>
      <c r="AP94" s="316">
        <f ca="1"/>
        <v>23.210760672524614</v>
      </c>
      <c r="AQ94" s="133">
        <f ca="1"/>
        <v>76.789239327475386</v>
      </c>
      <c r="AR94" s="133">
        <f ca="1"/>
        <v>0.7</v>
      </c>
      <c r="AU94" s="204" t="str" cm="1">
        <f t="array" aca="1" ref="AU94" ca="1">IFERROR(_xlfn.XLOOKUP(AV94,Act_codes_core,Act_labels_core),"")</f>
        <v>Measurement, testing, navigation and control equipment; clock; Radiation equipment, medical electronic equipment, electrotherapy; Optical equipment and instruments; tape, magnetic and optical disks</v>
      </c>
      <c r="AV94" s="58" t="str">
        <f ca="1"/>
        <v>a_087</v>
      </c>
      <c r="AW94" s="316">
        <f ca="1"/>
        <v>0.60816179614736554</v>
      </c>
      <c r="AX94" s="133">
        <f ca="1"/>
        <v>0.39669421970237911</v>
      </c>
      <c r="AY94" s="133">
        <f ca="1"/>
        <v>0</v>
      </c>
      <c r="AZ94" s="133">
        <f ca="1"/>
        <v>0.55262070644498273</v>
      </c>
      <c r="BA94" s="133">
        <f ca="1"/>
        <v>0.47876325231586436</v>
      </c>
      <c r="BB94" s="133">
        <f ca="1"/>
        <v>0</v>
      </c>
      <c r="BC94" s="133">
        <f ca="1"/>
        <v>0</v>
      </c>
      <c r="BD94" s="133">
        <f ca="1"/>
        <v>1</v>
      </c>
      <c r="BE94" s="133">
        <f ca="1"/>
        <v>0</v>
      </c>
      <c r="BF94" s="133">
        <f ca="1"/>
        <v>0</v>
      </c>
      <c r="BG94" s="133">
        <f ca="1"/>
        <v>0</v>
      </c>
      <c r="BI94" s="204" t="str" cm="1">
        <f t="array" aca="1" ref="BI94" ca="1">IFERROR(_xlfn.XLOOKUP(BJ94,Act_codes_core,Act_labels_core),"")</f>
        <v>Measurement, testing, navigation and control equipment; clock; Radiation equipment, medical electronic equipment, electrotherapy; Optical equipment and instruments; tape, magnetic and optical disks</v>
      </c>
      <c r="BJ94" s="58" t="str">
        <f ca="1"/>
        <v>a_087</v>
      </c>
      <c r="BK94" s="133">
        <f ca="1"/>
        <v>8.9009433844446679</v>
      </c>
      <c r="BL94" s="133">
        <f ca="1"/>
        <v>12.33209077357346</v>
      </c>
      <c r="BM94" s="133">
        <f ca="1"/>
        <v>0</v>
      </c>
      <c r="BN94" s="133">
        <f ca="1"/>
        <v>9.3920058972908773</v>
      </c>
      <c r="BO94" s="133">
        <f ca="1"/>
        <v>26.020638221912645</v>
      </c>
      <c r="BP94" s="133">
        <f ca="1"/>
        <v>0</v>
      </c>
      <c r="BQ94" s="133">
        <f ca="1"/>
        <v>0</v>
      </c>
      <c r="BR94" s="133">
        <f ca="1"/>
        <v>18.717393525247179</v>
      </c>
      <c r="BS94" s="133">
        <f ca="1"/>
        <v>0</v>
      </c>
      <c r="BT94" s="133">
        <f ca="1"/>
        <v>0</v>
      </c>
      <c r="BU94" s="133">
        <f ca="1"/>
        <v>0</v>
      </c>
    </row>
    <row r="95" spans="1:73" outlineLevel="1" x14ac:dyDescent="0.2">
      <c r="A95" s="204" t="str" cm="1">
        <f t="array" aca="1" ref="A95" ca="1">IFERROR(_xlfn.XLOOKUP(B95,Com_codes_core,Com_labels_core),"")</f>
        <v>Motors, generators, power transformers, power distribution and control equipment</v>
      </c>
      <c r="B95" s="58" t="str">
        <f ca="1"/>
        <v>c_088</v>
      </c>
      <c r="C95" s="56">
        <f ca="1"/>
        <v>0.20279822822742408</v>
      </c>
      <c r="D95" s="56">
        <f ca="1"/>
        <v>0.33264978456672922</v>
      </c>
      <c r="E95" s="56">
        <f ca="1"/>
        <v>3.083804113462011E-2</v>
      </c>
      <c r="F95" s="56">
        <f ca="1"/>
        <v>1.0963967588789454</v>
      </c>
      <c r="G95" s="56">
        <f ca="1"/>
        <v>94.431805865698337</v>
      </c>
      <c r="H95" s="56">
        <f ca="1"/>
        <v>2.1857106566290581</v>
      </c>
      <c r="I95" s="56">
        <f ca="1"/>
        <v>92.745750477780248</v>
      </c>
      <c r="J95" s="57"/>
      <c r="K95" s="204" t="str" cm="1">
        <f t="array" aca="1" ref="K95" ca="1">IFERROR(_xlfn.XLOOKUP(L95,Act_codes_core,Act_labels_core),"")</f>
        <v>Motors, generators, power transformers, power distribution and control equipment</v>
      </c>
      <c r="L95" s="58" t="str">
        <f ca="1"/>
        <v>a_088</v>
      </c>
      <c r="M95" s="168">
        <f ca="1"/>
        <v>19.9601201485657</v>
      </c>
      <c r="N95" s="168">
        <f ca="1"/>
        <v>16.484666774255906</v>
      </c>
      <c r="O95" s="168">
        <f ca="1"/>
        <v>0</v>
      </c>
      <c r="P95" s="168">
        <f ca="1"/>
        <v>27.994353661786306</v>
      </c>
      <c r="Q95" s="168">
        <f ca="1"/>
        <v>8.1728957164544447</v>
      </c>
      <c r="R95" s="73">
        <f ca="1"/>
        <v>1.1879945971424095</v>
      </c>
      <c r="S95" s="73">
        <f ca="1"/>
        <v>0</v>
      </c>
      <c r="T95" s="73">
        <f ca="1"/>
        <v>26.199969101795229</v>
      </c>
      <c r="U95" s="73">
        <f ca="1"/>
        <v>0</v>
      </c>
      <c r="V95" s="73">
        <f ca="1"/>
        <v>0</v>
      </c>
      <c r="W95" s="73">
        <f ca="1"/>
        <v>0</v>
      </c>
      <c r="X95" s="60"/>
      <c r="Z95" s="204" t="str" cm="1">
        <f t="array" aca="1" ref="Z95" ca="1">IFERROR(_xlfn.XLOOKUP(AA95,Act_codes_core,Act_labels_core),"")</f>
        <v>Motors, generators, power transformers, power distribution and control equipment</v>
      </c>
      <c r="AA95" s="58" t="str">
        <f ca="1"/>
        <v>a_088</v>
      </c>
      <c r="AB95" s="133">
        <f ca="1"/>
        <v>0.17498790314358406</v>
      </c>
      <c r="AC95" s="133">
        <f ca="1"/>
        <v>0.39747771893604417</v>
      </c>
      <c r="AD95" s="133">
        <f ca="1"/>
        <v>0</v>
      </c>
      <c r="AE95" s="133">
        <f ca="1"/>
        <v>0.48074098819506006</v>
      </c>
      <c r="AF95" s="133">
        <f ca="1"/>
        <v>9.4296216991185761E-2</v>
      </c>
      <c r="AG95" s="133">
        <f ca="1"/>
        <v>6.7837820324149173E-2</v>
      </c>
      <c r="AH95" s="133">
        <f ca="1"/>
        <v>0</v>
      </c>
      <c r="AI95" s="133">
        <f ca="1"/>
        <v>0.15998365482273505</v>
      </c>
      <c r="AJ95" s="133">
        <f ca="1"/>
        <v>0</v>
      </c>
      <c r="AK95" s="133">
        <f ca="1"/>
        <v>0</v>
      </c>
      <c r="AL95" s="133">
        <f ca="1"/>
        <v>0</v>
      </c>
      <c r="AN95" s="204" t="str" cm="1">
        <f t="array" aca="1" ref="AN95" ca="1">IFERROR(_xlfn.XLOOKUP(AO95,Act_codes_core,Act_labels_core),"")</f>
        <v>Motors, generators, power transformers, power distribution and control equipment</v>
      </c>
      <c r="AO95" s="58" t="str">
        <f ca="1"/>
        <v>a_088</v>
      </c>
      <c r="AP95" s="316">
        <f ca="1"/>
        <v>20.025175756976235</v>
      </c>
      <c r="AQ95" s="133">
        <f ca="1"/>
        <v>79.974824243023804</v>
      </c>
      <c r="AR95" s="133">
        <f ca="1"/>
        <v>0.7</v>
      </c>
      <c r="AU95" s="204" t="str" cm="1">
        <f t="array" aca="1" ref="AU95" ca="1">IFERROR(_xlfn.XLOOKUP(AV95,Act_codes_core,Act_labels_core),"")</f>
        <v>Motors, generators, power transformers, power distribution and control equipment</v>
      </c>
      <c r="AV95" s="58" t="str">
        <f ca="1"/>
        <v>a_088</v>
      </c>
      <c r="AW95" s="316">
        <f ca="1"/>
        <v>0.66408647543157973</v>
      </c>
      <c r="AX95" s="133">
        <f ca="1"/>
        <v>0.79500149063167935</v>
      </c>
      <c r="AY95" s="133">
        <f ca="1"/>
        <v>0</v>
      </c>
      <c r="AZ95" s="133">
        <f ca="1"/>
        <v>0.59161241461584679</v>
      </c>
      <c r="BA95" s="133">
        <f ca="1"/>
        <v>0.43068653682916863</v>
      </c>
      <c r="BB95" s="133">
        <f ca="1"/>
        <v>0.51248460591001066</v>
      </c>
      <c r="BC95" s="133">
        <f ca="1"/>
        <v>0</v>
      </c>
      <c r="BD95" s="133">
        <f ca="1"/>
        <v>1</v>
      </c>
      <c r="BE95" s="133">
        <f ca="1"/>
        <v>0</v>
      </c>
      <c r="BF95" s="133">
        <f ca="1"/>
        <v>0</v>
      </c>
      <c r="BG95" s="133">
        <f ca="1"/>
        <v>0</v>
      </c>
      <c r="BI95" s="204" t="str" cm="1">
        <f t="array" aca="1" ref="BI95" ca="1">IFERROR(_xlfn.XLOOKUP(BJ95,Act_codes_core,Act_labels_core),"")</f>
        <v>Motors, generators, power transformers, power distribution and control equipment</v>
      </c>
      <c r="BJ95" s="58" t="str">
        <f ca="1"/>
        <v>a_088</v>
      </c>
      <c r="BK95" s="133">
        <f ca="1"/>
        <v>16.748365715756243</v>
      </c>
      <c r="BL95" s="133">
        <f ca="1"/>
        <v>24.277207003549783</v>
      </c>
      <c r="BM95" s="133">
        <f ca="1"/>
        <v>0</v>
      </c>
      <c r="BN95" s="133">
        <f ca="1"/>
        <v>10.638435994178987</v>
      </c>
      <c r="BO95" s="133">
        <f ca="1"/>
        <v>26.527497947117755</v>
      </c>
      <c r="BP95" s="133">
        <f ca="1"/>
        <v>217.15873846900851</v>
      </c>
      <c r="BQ95" s="133">
        <f ca="1"/>
        <v>0</v>
      </c>
      <c r="BR95" s="133">
        <f ca="1"/>
        <v>19.213663125876771</v>
      </c>
      <c r="BS95" s="133">
        <f ca="1"/>
        <v>0</v>
      </c>
      <c r="BT95" s="133">
        <f ca="1"/>
        <v>0</v>
      </c>
      <c r="BU95" s="133">
        <f ca="1"/>
        <v>0</v>
      </c>
    </row>
    <row r="96" spans="1:73" outlineLevel="1" x14ac:dyDescent="0.2">
      <c r="A96" s="204" t="str" cm="1">
        <f t="array" aca="1" ref="A96" ca="1">IFERROR(_xlfn.XLOOKUP(B96,Com_codes_core,Com_labels_core),"")</f>
        <v>Batteries and accumulators</v>
      </c>
      <c r="B96" s="58" t="str">
        <f ca="1"/>
        <v>c_089</v>
      </c>
      <c r="C96" s="56">
        <f ca="1"/>
        <v>0.22651203544799911</v>
      </c>
      <c r="D96" s="56">
        <f ca="1"/>
        <v>0.51508202196329123</v>
      </c>
      <c r="E96" s="56">
        <f ca="1"/>
        <v>2.370471160424811E-2</v>
      </c>
      <c r="F96" s="56">
        <f ca="1"/>
        <v>0.60536976799402109</v>
      </c>
      <c r="G96" s="56">
        <f ca="1"/>
        <v>33.805313571553569</v>
      </c>
      <c r="H96" s="56">
        <f ca="1"/>
        <v>0.75079566182169777</v>
      </c>
      <c r="I96" s="56">
        <f ca="1"/>
        <v>38.204444031145762</v>
      </c>
      <c r="J96" s="57"/>
      <c r="K96" s="204" t="str" cm="1">
        <f t="array" aca="1" ref="K96" ca="1">IFERROR(_xlfn.XLOOKUP(L96,Act_codes_core,Act_labels_core),"")</f>
        <v>Batteries and accumulators</v>
      </c>
      <c r="L96" s="58" t="str">
        <f ca="1"/>
        <v>a_089</v>
      </c>
      <c r="M96" s="168">
        <f ca="1"/>
        <v>7.950890275815536</v>
      </c>
      <c r="N96" s="168">
        <f ca="1"/>
        <v>9.2605331342400312</v>
      </c>
      <c r="O96" s="168">
        <f ca="1"/>
        <v>3.9908791925855844</v>
      </c>
      <c r="P96" s="168">
        <f ca="1"/>
        <v>25.082976041700061</v>
      </c>
      <c r="Q96" s="168">
        <f ca="1"/>
        <v>17.159965122095123</v>
      </c>
      <c r="R96" s="73">
        <f ca="1"/>
        <v>0</v>
      </c>
      <c r="S96" s="73">
        <f ca="1"/>
        <v>0</v>
      </c>
      <c r="T96" s="73">
        <f ca="1"/>
        <v>36.554756233563666</v>
      </c>
      <c r="U96" s="73">
        <f ca="1"/>
        <v>0</v>
      </c>
      <c r="V96" s="73">
        <f ca="1"/>
        <v>0</v>
      </c>
      <c r="W96" s="73">
        <f ca="1"/>
        <v>0</v>
      </c>
      <c r="X96" s="60"/>
      <c r="Z96" s="204" t="str" cm="1">
        <f t="array" aca="1" ref="Z96" ca="1">IFERROR(_xlfn.XLOOKUP(AA96,Act_codes_core,Act_labels_core),"")</f>
        <v>Batteries and accumulators</v>
      </c>
      <c r="AA96" s="58" t="str">
        <f ca="1"/>
        <v>a_089</v>
      </c>
      <c r="AB96" s="133">
        <f ca="1"/>
        <v>7.9817738835174248E-2</v>
      </c>
      <c r="AC96" s="133">
        <f ca="1"/>
        <v>0.25568625995147831</v>
      </c>
      <c r="AD96" s="133">
        <f ca="1"/>
        <v>0.68994471109647293</v>
      </c>
      <c r="AE96" s="133">
        <f ca="1"/>
        <v>0.49324030166276295</v>
      </c>
      <c r="AF96" s="133">
        <f ca="1"/>
        <v>0.22671147244992529</v>
      </c>
      <c r="AG96" s="133">
        <f ca="1"/>
        <v>0</v>
      </c>
      <c r="AH96" s="133">
        <f ca="1"/>
        <v>0</v>
      </c>
      <c r="AI96" s="133">
        <f ca="1"/>
        <v>0.25559803541074544</v>
      </c>
      <c r="AJ96" s="133">
        <f ca="1"/>
        <v>0</v>
      </c>
      <c r="AK96" s="133">
        <f ca="1"/>
        <v>0</v>
      </c>
      <c r="AL96" s="133">
        <f ca="1"/>
        <v>0</v>
      </c>
      <c r="AN96" s="204" t="str" cm="1">
        <f t="array" aca="1" ref="AN96" ca="1">IFERROR(_xlfn.XLOOKUP(AO96,Act_codes_core,Act_labels_core),"")</f>
        <v>Batteries and accumulators</v>
      </c>
      <c r="AO96" s="58" t="str">
        <f ca="1"/>
        <v>a_089</v>
      </c>
      <c r="AP96" s="316">
        <f ca="1"/>
        <v>14.335804955306436</v>
      </c>
      <c r="AQ96" s="133">
        <f ca="1"/>
        <v>85.664195044693599</v>
      </c>
      <c r="AR96" s="133">
        <f ca="1"/>
        <v>0.7</v>
      </c>
      <c r="AU96" s="204" t="str" cm="1">
        <f t="array" aca="1" ref="AU96" ca="1">IFERROR(_xlfn.XLOOKUP(AV96,Act_codes_core,Act_labels_core),"")</f>
        <v>Batteries and accumulators</v>
      </c>
      <c r="AV96" s="58" t="str">
        <f ca="1"/>
        <v>a_089</v>
      </c>
      <c r="AW96" s="316">
        <f ca="1"/>
        <v>0.7118181552680577</v>
      </c>
      <c r="AX96" s="133">
        <f ca="1"/>
        <v>0.90773795109192046</v>
      </c>
      <c r="AY96" s="133">
        <f ca="1"/>
        <v>1.0630583224060097</v>
      </c>
      <c r="AZ96" s="133">
        <f ca="1"/>
        <v>0.67355687916032803</v>
      </c>
      <c r="BA96" s="133">
        <f ca="1"/>
        <v>0.86482374376882865</v>
      </c>
      <c r="BB96" s="133">
        <f ca="1"/>
        <v>0</v>
      </c>
      <c r="BC96" s="133">
        <f ca="1"/>
        <v>0</v>
      </c>
      <c r="BD96" s="133">
        <f ca="1"/>
        <v>1</v>
      </c>
      <c r="BE96" s="133">
        <f ca="1"/>
        <v>0</v>
      </c>
      <c r="BF96" s="133">
        <f ca="1"/>
        <v>0</v>
      </c>
      <c r="BG96" s="133">
        <f ca="1"/>
        <v>0</v>
      </c>
      <c r="BI96" s="204" t="str" cm="1">
        <f t="array" aca="1" ref="BI96" ca="1">IFERROR(_xlfn.XLOOKUP(BJ96,Act_codes_core,Act_labels_core),"")</f>
        <v>Batteries and accumulators</v>
      </c>
      <c r="BJ96" s="58" t="str">
        <f ca="1"/>
        <v>a_089</v>
      </c>
      <c r="BK96" s="133">
        <f ca="1"/>
        <v>62.481063012925809</v>
      </c>
      <c r="BL96" s="133">
        <f ca="1"/>
        <v>68.410003426639207</v>
      </c>
      <c r="BM96" s="133">
        <f ca="1"/>
        <v>185.90181053450942</v>
      </c>
      <c r="BN96" s="133">
        <f ca="1"/>
        <v>18.74089475932276</v>
      </c>
      <c r="BO96" s="133">
        <f ca="1"/>
        <v>35.172749016945879</v>
      </c>
      <c r="BP96" s="133">
        <f ca="1"/>
        <v>0</v>
      </c>
      <c r="BQ96" s="133">
        <f ca="1"/>
        <v>0</v>
      </c>
      <c r="BR96" s="133">
        <f ca="1"/>
        <v>19.09199082678769</v>
      </c>
      <c r="BS96" s="133">
        <f ca="1"/>
        <v>0</v>
      </c>
      <c r="BT96" s="133">
        <f ca="1"/>
        <v>0</v>
      </c>
      <c r="BU96" s="133">
        <f ca="1"/>
        <v>0</v>
      </c>
    </row>
    <row r="97" spans="1:73" outlineLevel="1" x14ac:dyDescent="0.2">
      <c r="A97" s="204" t="str" cm="1">
        <f t="array" aca="1" ref="A97" ca="1">IFERROR(_xlfn.XLOOKUP(B97,Com_codes_core,Com_labels_core),"")</f>
        <v>Wires and wiring equipment</v>
      </c>
      <c r="B97" s="58" t="str">
        <f ca="1"/>
        <v>c_090</v>
      </c>
      <c r="C97" s="56">
        <f ca="1"/>
        <v>0.31353970703540945</v>
      </c>
      <c r="D97" s="56">
        <f ca="1"/>
        <v>0.72843417183486525</v>
      </c>
      <c r="E97" s="56">
        <f ca="1"/>
        <v>0.14839688569955325</v>
      </c>
      <c r="F97" s="56">
        <f ca="1"/>
        <v>1.8789683553687169</v>
      </c>
      <c r="G97" s="56">
        <f ca="1"/>
        <v>74.188961038190001</v>
      </c>
      <c r="H97" s="56">
        <f ca="1"/>
        <v>1.3937517542963513</v>
      </c>
      <c r="I97" s="56">
        <f ca="1"/>
        <v>65.822418484557033</v>
      </c>
      <c r="J97" s="57"/>
      <c r="K97" s="204" t="str" cm="1">
        <f t="array" aca="1" ref="K97" ca="1">IFERROR(_xlfn.XLOOKUP(L97,Act_codes_core,Act_labels_core),"")</f>
        <v>Wires and wiring equipment</v>
      </c>
      <c r="L97" s="58" t="str">
        <f ca="1"/>
        <v>a_090</v>
      </c>
      <c r="M97" s="168">
        <f ca="1"/>
        <v>20.111234287484493</v>
      </c>
      <c r="N97" s="168">
        <f ca="1"/>
        <v>5.0037290532163379</v>
      </c>
      <c r="O97" s="168">
        <f ca="1"/>
        <v>0.10106512792177484</v>
      </c>
      <c r="P97" s="168">
        <f ca="1"/>
        <v>23.719395476946961</v>
      </c>
      <c r="Q97" s="168">
        <f ca="1"/>
        <v>19.949446019758604</v>
      </c>
      <c r="R97" s="73">
        <f ca="1"/>
        <v>2.5676417603539616</v>
      </c>
      <c r="S97" s="73">
        <f ca="1"/>
        <v>0</v>
      </c>
      <c r="T97" s="73">
        <f ca="1"/>
        <v>28.547488274317871</v>
      </c>
      <c r="U97" s="73">
        <f ca="1"/>
        <v>0</v>
      </c>
      <c r="V97" s="73">
        <f ca="1"/>
        <v>0</v>
      </c>
      <c r="W97" s="73">
        <f ca="1"/>
        <v>0</v>
      </c>
      <c r="X97" s="60"/>
      <c r="Z97" s="204" t="str" cm="1">
        <f t="array" aca="1" ref="Z97" ca="1">IFERROR(_xlfn.XLOOKUP(AA97,Act_codes_core,Act_labels_core),"")</f>
        <v>Wires and wiring equipment</v>
      </c>
      <c r="AA97" s="58" t="str">
        <f ca="1"/>
        <v>a_090</v>
      </c>
      <c r="AB97" s="133">
        <f ca="1"/>
        <v>0.27282155897681126</v>
      </c>
      <c r="AC97" s="133">
        <f ca="1"/>
        <v>0.18669018506243454</v>
      </c>
      <c r="AD97" s="133">
        <f ca="1"/>
        <v>2.3610399679378669E-2</v>
      </c>
      <c r="AE97" s="133">
        <f ca="1"/>
        <v>0.63028853615693403</v>
      </c>
      <c r="AF97" s="133">
        <f ca="1"/>
        <v>0.35615925773890039</v>
      </c>
      <c r="AG97" s="133">
        <f ca="1"/>
        <v>0.22687515296874833</v>
      </c>
      <c r="AH97" s="133">
        <f ca="1"/>
        <v>0</v>
      </c>
      <c r="AI97" s="133">
        <f ca="1"/>
        <v>0.26973532310421516</v>
      </c>
      <c r="AJ97" s="133">
        <f ca="1"/>
        <v>0</v>
      </c>
      <c r="AK97" s="133">
        <f ca="1"/>
        <v>0</v>
      </c>
      <c r="AL97" s="133">
        <f ca="1"/>
        <v>0</v>
      </c>
      <c r="AN97" s="204" t="str" cm="1">
        <f t="array" aca="1" ref="AN97" ca="1">IFERROR(_xlfn.XLOOKUP(AO97,Act_codes_core,Act_labels_core),"")</f>
        <v>Wires and wiring equipment</v>
      </c>
      <c r="AO97" s="58" t="str">
        <f ca="1"/>
        <v>a_090</v>
      </c>
      <c r="AP97" s="316">
        <f ca="1"/>
        <v>14.035457228710294</v>
      </c>
      <c r="AQ97" s="133">
        <f ca="1"/>
        <v>85.964542771289643</v>
      </c>
      <c r="AR97" s="133">
        <f ca="1"/>
        <v>0.7</v>
      </c>
      <c r="AU97" s="204" t="str" cm="1">
        <f t="array" aca="1" ref="AU97" ca="1">IFERROR(_xlfn.XLOOKUP(AV97,Act_codes_core,Act_labels_core),"")</f>
        <v>Wires and wiring equipment</v>
      </c>
      <c r="AV97" s="58" t="str">
        <f ca="1"/>
        <v>a_090</v>
      </c>
      <c r="AW97" s="316">
        <f ca="1"/>
        <v>0.24926705498049231</v>
      </c>
      <c r="AX97" s="133">
        <f ca="1"/>
        <v>0.19844915950064504</v>
      </c>
      <c r="AY97" s="133">
        <f ca="1"/>
        <v>0.10111389282749171</v>
      </c>
      <c r="AZ97" s="133">
        <f ca="1"/>
        <v>0.16932669548170504</v>
      </c>
      <c r="BA97" s="133">
        <f ca="1"/>
        <v>0.17244814193957145</v>
      </c>
      <c r="BB97" s="133">
        <f ca="1"/>
        <v>0.27769566526937001</v>
      </c>
      <c r="BC97" s="133">
        <f ca="1"/>
        <v>0</v>
      </c>
      <c r="BD97" s="133">
        <f ca="1"/>
        <v>1</v>
      </c>
      <c r="BE97" s="133">
        <f ca="1"/>
        <v>0</v>
      </c>
      <c r="BF97" s="133">
        <f ca="1"/>
        <v>0</v>
      </c>
      <c r="BG97" s="133">
        <f ca="1"/>
        <v>0</v>
      </c>
      <c r="BI97" s="204" t="str" cm="1">
        <f t="array" aca="1" ref="BI97" ca="1">IFERROR(_xlfn.XLOOKUP(BJ97,Act_codes_core,Act_labels_core),"")</f>
        <v>Wires and wiring equipment</v>
      </c>
      <c r="BJ97" s="58" t="str">
        <f ca="1"/>
        <v>a_090</v>
      </c>
      <c r="BK97" s="133">
        <f ca="1"/>
        <v>8.8407517147114696</v>
      </c>
      <c r="BL97" s="133">
        <f ca="1"/>
        <v>28.289059914213393</v>
      </c>
      <c r="BM97" s="133">
        <f ca="1"/>
        <v>713.62907743525409</v>
      </c>
      <c r="BN97" s="133">
        <f ca="1"/>
        <v>5.0919584757500207</v>
      </c>
      <c r="BO97" s="133">
        <f ca="1"/>
        <v>6.1658182073893126</v>
      </c>
      <c r="BP97" s="133">
        <f ca="1"/>
        <v>77.143210091497664</v>
      </c>
      <c r="BQ97" s="133">
        <f ca="1"/>
        <v>0</v>
      </c>
      <c r="BR97" s="133">
        <f ca="1"/>
        <v>24.985907820848102</v>
      </c>
      <c r="BS97" s="133">
        <f ca="1"/>
        <v>0</v>
      </c>
      <c r="BT97" s="133">
        <f ca="1"/>
        <v>0</v>
      </c>
      <c r="BU97" s="133">
        <f ca="1"/>
        <v>0</v>
      </c>
    </row>
    <row r="98" spans="1:73" outlineLevel="1" x14ac:dyDescent="0.2">
      <c r="A98" s="204" t="str" cm="1">
        <f t="array" aca="1" ref="A98" ca="1">IFERROR(_xlfn.XLOOKUP(B98,Com_codes_core,Com_labels_core),"")</f>
        <v>Electrical lighting equipment</v>
      </c>
      <c r="B98" s="58" t="str">
        <f ca="1"/>
        <v>c_091</v>
      </c>
      <c r="C98" s="56">
        <f ca="1"/>
        <v>4.0272476291544311E-2</v>
      </c>
      <c r="D98" s="56">
        <f ca="1"/>
        <v>6.7870773370100404E-2</v>
      </c>
      <c r="E98" s="56">
        <f ca="1"/>
        <v>2.5350132194718732E-2</v>
      </c>
      <c r="F98" s="56">
        <f ca="1"/>
        <v>9.5177741245070668E-2</v>
      </c>
      <c r="G98" s="56">
        <f ca="1"/>
        <v>40.899518485819087</v>
      </c>
      <c r="H98" s="56">
        <f ca="1"/>
        <v>0.15991281652243505</v>
      </c>
      <c r="I98" s="56">
        <f ca="1"/>
        <v>52.915834885896885</v>
      </c>
      <c r="J98" s="57"/>
      <c r="K98" s="204" t="str" cm="1">
        <f t="array" aca="1" ref="K98" ca="1">IFERROR(_xlfn.XLOOKUP(L98,Act_codes_core,Act_labels_core),"")</f>
        <v>Electrical lighting equipment</v>
      </c>
      <c r="L98" s="58" t="str">
        <f ca="1"/>
        <v>a_091</v>
      </c>
      <c r="M98" s="168">
        <f ca="1"/>
        <v>34.150006136690621</v>
      </c>
      <c r="N98" s="168">
        <f ca="1"/>
        <v>5.7711142130261388</v>
      </c>
      <c r="O98" s="168">
        <f ca="1"/>
        <v>2.7385460363932705</v>
      </c>
      <c r="P98" s="168">
        <f ca="1"/>
        <v>24.018417506866047</v>
      </c>
      <c r="Q98" s="168">
        <f ca="1"/>
        <v>17.542467691657642</v>
      </c>
      <c r="R98" s="73">
        <f ca="1"/>
        <v>0.29807417838905936</v>
      </c>
      <c r="S98" s="73">
        <f ca="1"/>
        <v>0</v>
      </c>
      <c r="T98" s="73">
        <f ca="1"/>
        <v>15.481374236977215</v>
      </c>
      <c r="U98" s="73">
        <f ca="1"/>
        <v>0</v>
      </c>
      <c r="V98" s="73">
        <f ca="1"/>
        <v>0</v>
      </c>
      <c r="W98" s="73">
        <f ca="1"/>
        <v>0</v>
      </c>
      <c r="X98" s="60"/>
      <c r="Z98" s="204" t="str" cm="1">
        <f t="array" aca="1" ref="Z98" ca="1">IFERROR(_xlfn.XLOOKUP(AA98,Act_codes_core,Act_labels_core),"")</f>
        <v>Electrical lighting equipment</v>
      </c>
      <c r="AA98" s="58" t="str">
        <f ca="1"/>
        <v>a_091</v>
      </c>
      <c r="AB98" s="133">
        <f ca="1"/>
        <v>5.9576267426888568E-2</v>
      </c>
      <c r="AC98" s="133">
        <f ca="1"/>
        <v>2.7690443639040347E-2</v>
      </c>
      <c r="AD98" s="133">
        <f ca="1"/>
        <v>8.2274376221265502E-2</v>
      </c>
      <c r="AE98" s="133">
        <f ca="1"/>
        <v>8.2077236416494587E-2</v>
      </c>
      <c r="AF98" s="133">
        <f ca="1"/>
        <v>4.0276027256409469E-2</v>
      </c>
      <c r="AG98" s="133">
        <f ca="1"/>
        <v>3.3870328098022104E-3</v>
      </c>
      <c r="AH98" s="133">
        <f ca="1"/>
        <v>0</v>
      </c>
      <c r="AI98" s="133">
        <f ca="1"/>
        <v>1.8811436994615769E-2</v>
      </c>
      <c r="AJ98" s="133">
        <f ca="1"/>
        <v>0</v>
      </c>
      <c r="AK98" s="133">
        <f ca="1"/>
        <v>0</v>
      </c>
      <c r="AL98" s="133">
        <f ca="1"/>
        <v>0</v>
      </c>
      <c r="AN98" s="204" t="str" cm="1">
        <f t="array" aca="1" ref="AN98" ca="1">IFERROR(_xlfn.XLOOKUP(AO98,Act_codes_core,Act_labels_core),"")</f>
        <v>Electrical lighting equipment</v>
      </c>
      <c r="AO98" s="58" t="str">
        <f ca="1"/>
        <v>a_091</v>
      </c>
      <c r="AP98" s="316">
        <f ca="1"/>
        <v>19.391229706385445</v>
      </c>
      <c r="AQ98" s="133">
        <f ca="1"/>
        <v>80.608770293614498</v>
      </c>
      <c r="AR98" s="133">
        <f ca="1"/>
        <v>0.7</v>
      </c>
      <c r="AU98" s="204" t="str" cm="1">
        <f t="array" aca="1" ref="AU98" ca="1">IFERROR(_xlfn.XLOOKUP(AV98,Act_codes_core,Act_labels_core),"")</f>
        <v>Electrical lighting equipment</v>
      </c>
      <c r="AV98" s="58" t="str">
        <f ca="1"/>
        <v>a_091</v>
      </c>
      <c r="AW98" s="316">
        <f ca="1"/>
        <v>0.22610299796599548</v>
      </c>
      <c r="AX98" s="133">
        <f ca="1"/>
        <v>0.11096890358794628</v>
      </c>
      <c r="AY98" s="133">
        <f ca="1"/>
        <v>0.17151058017966672</v>
      </c>
      <c r="AZ98" s="133">
        <f ca="1"/>
        <v>0.15611959781669593</v>
      </c>
      <c r="BA98" s="133">
        <f ca="1"/>
        <v>0.15177026844582411</v>
      </c>
      <c r="BB98" s="133">
        <f ca="1"/>
        <v>4.525212106789319E-2</v>
      </c>
      <c r="BC98" s="133">
        <f ca="1"/>
        <v>0</v>
      </c>
      <c r="BD98" s="133">
        <f ca="1"/>
        <v>1</v>
      </c>
      <c r="BE98" s="133">
        <f ca="1"/>
        <v>0</v>
      </c>
      <c r="BF98" s="133">
        <f ca="1"/>
        <v>0</v>
      </c>
      <c r="BG98" s="133">
        <f ca="1"/>
        <v>0</v>
      </c>
      <c r="BI98" s="204" t="str" cm="1">
        <f t="array" aca="1" ref="BI98" ca="1">IFERROR(_xlfn.XLOOKUP(BJ98,Act_codes_core,Act_labels_core),"")</f>
        <v>Electrical lighting equipment</v>
      </c>
      <c r="BJ98" s="58" t="str">
        <f ca="1"/>
        <v>a_091</v>
      </c>
      <c r="BK98" s="133">
        <f ca="1"/>
        <v>3.4243287642660407</v>
      </c>
      <c r="BL98" s="133">
        <f ca="1"/>
        <v>9.944925749254244</v>
      </c>
      <c r="BM98" s="133">
        <f ca="1"/>
        <v>32.39147980151877</v>
      </c>
      <c r="BN98" s="133">
        <f ca="1"/>
        <v>3.3618083625778361</v>
      </c>
      <c r="BO98" s="133">
        <f ca="1"/>
        <v>4.4746176987665516</v>
      </c>
      <c r="BP98" s="133">
        <f ca="1"/>
        <v>78.518953733639535</v>
      </c>
      <c r="BQ98" s="133">
        <f ca="1"/>
        <v>0</v>
      </c>
      <c r="BR98" s="133">
        <f ca="1"/>
        <v>33.407994849252631</v>
      </c>
      <c r="BS98" s="133">
        <f ca="1"/>
        <v>0</v>
      </c>
      <c r="BT98" s="133">
        <f ca="1"/>
        <v>0</v>
      </c>
      <c r="BU98" s="133">
        <f ca="1"/>
        <v>0</v>
      </c>
    </row>
    <row r="99" spans="1:73" outlineLevel="1" x14ac:dyDescent="0.2">
      <c r="A99" s="204" t="str" cm="1">
        <f t="array" aca="1" ref="A99" ca="1">IFERROR(_xlfn.XLOOKUP(B99,Com_codes_core,Com_labels_core),"")</f>
        <v>Household electrical appliances (family refrigerators, dishwashers, washing machines, vacuum cleaners, etc.)</v>
      </c>
      <c r="B99" s="58" t="str">
        <f ca="1"/>
        <v>c_092</v>
      </c>
      <c r="C99" s="56">
        <f ca="1"/>
        <v>0.18856372188932347</v>
      </c>
      <c r="D99" s="56">
        <f ca="1"/>
        <v>0.32798929740543631</v>
      </c>
      <c r="E99" s="56">
        <f ca="1"/>
        <v>4.2071081542552159E-2</v>
      </c>
      <c r="F99" s="56">
        <f ca="1"/>
        <v>0.47491361775767282</v>
      </c>
      <c r="G99" s="56">
        <f ca="1"/>
        <v>41.850443009680063</v>
      </c>
      <c r="H99" s="56">
        <f ca="1"/>
        <v>0.46238158192564782</v>
      </c>
      <c r="I99" s="56">
        <f ca="1"/>
        <v>40.81424675070906</v>
      </c>
      <c r="J99" s="57"/>
      <c r="K99" s="204" t="str" cm="1">
        <f t="array" aca="1" ref="K99" ca="1">IFERROR(_xlfn.XLOOKUP(L99,Act_codes_core,Act_labels_core),"")</f>
        <v>Household electrical appliances (family refrigerators, dishwashers, washing machines, vacuum cleaners, etc.)</v>
      </c>
      <c r="L99" s="58" t="str">
        <f ca="1"/>
        <v>a_092</v>
      </c>
      <c r="M99" s="168">
        <f ca="1"/>
        <v>27.959619989742169</v>
      </c>
      <c r="N99" s="168">
        <f ca="1"/>
        <v>12.907937852444691</v>
      </c>
      <c r="O99" s="168">
        <f ca="1"/>
        <v>0</v>
      </c>
      <c r="P99" s="168">
        <f ca="1"/>
        <v>16.273017695139465</v>
      </c>
      <c r="Q99" s="168">
        <f ca="1"/>
        <v>7.4916312248658015</v>
      </c>
      <c r="R99" s="73">
        <f ca="1"/>
        <v>0</v>
      </c>
      <c r="S99" s="73">
        <f ca="1"/>
        <v>0</v>
      </c>
      <c r="T99" s="73">
        <f ca="1"/>
        <v>35.367793237807867</v>
      </c>
      <c r="U99" s="73">
        <f ca="1"/>
        <v>0</v>
      </c>
      <c r="V99" s="73">
        <f ca="1"/>
        <v>0</v>
      </c>
      <c r="W99" s="73">
        <f ca="1"/>
        <v>0</v>
      </c>
      <c r="X99" s="60"/>
      <c r="Z99" s="204" t="str" cm="1">
        <f t="array" aca="1" ref="Z99" ca="1">IFERROR(_xlfn.XLOOKUP(AA99,Act_codes_core,Act_labels_core),"")</f>
        <v>Household electrical appliances (family refrigerators, dishwashers, washing machines, vacuum cleaners, etc.)</v>
      </c>
      <c r="AA99" s="58" t="str">
        <f ca="1"/>
        <v>a_092</v>
      </c>
      <c r="AB99" s="133">
        <f ca="1"/>
        <v>0.22699614636899629</v>
      </c>
      <c r="AC99" s="133">
        <f ca="1"/>
        <v>0.28822511820475033</v>
      </c>
      <c r="AD99" s="133">
        <f ca="1"/>
        <v>0</v>
      </c>
      <c r="AE99" s="133">
        <f ca="1"/>
        <v>0.25879217922042885</v>
      </c>
      <c r="AF99" s="133">
        <f ca="1"/>
        <v>8.0045523183479864E-2</v>
      </c>
      <c r="AG99" s="133">
        <f ca="1"/>
        <v>0</v>
      </c>
      <c r="AH99" s="133">
        <f ca="1"/>
        <v>0</v>
      </c>
      <c r="AI99" s="133">
        <f ca="1"/>
        <v>0.19999776476553691</v>
      </c>
      <c r="AJ99" s="133">
        <f ca="1"/>
        <v>0</v>
      </c>
      <c r="AK99" s="133">
        <f ca="1"/>
        <v>0</v>
      </c>
      <c r="AL99" s="133">
        <f ca="1"/>
        <v>0</v>
      </c>
      <c r="AN99" s="204" t="str" cm="1">
        <f t="array" aca="1" ref="AN99" ca="1">IFERROR(_xlfn.XLOOKUP(AO99,Act_codes_core,Act_labels_core),"")</f>
        <v>Household electrical appliances (family refrigerators, dishwashers, washing machines, vacuum cleaners, etc.)</v>
      </c>
      <c r="AO99" s="58" t="str">
        <f ca="1"/>
        <v>a_092</v>
      </c>
      <c r="AP99" s="316">
        <f ca="1"/>
        <v>18.772371647036934</v>
      </c>
      <c r="AQ99" s="133">
        <f ca="1"/>
        <v>81.227628352963038</v>
      </c>
      <c r="AR99" s="133">
        <f ca="1"/>
        <v>0.7</v>
      </c>
      <c r="AU99" s="204" t="str" cm="1">
        <f t="array" aca="1" ref="AU99" ca="1">IFERROR(_xlfn.XLOOKUP(AV99,Act_codes_core,Act_labels_core),"")</f>
        <v>Household electrical appliances (family refrigerators, dishwashers, washing machines, vacuum cleaners, etc.)</v>
      </c>
      <c r="AV99" s="58" t="str">
        <f ca="1"/>
        <v>a_092</v>
      </c>
      <c r="AW99" s="316">
        <f ca="1"/>
        <v>0.53079722632110338</v>
      </c>
      <c r="AX99" s="133">
        <f ca="1"/>
        <v>0.38226129630393546</v>
      </c>
      <c r="AY99" s="133">
        <f ca="1"/>
        <v>0</v>
      </c>
      <c r="AZ99" s="133">
        <f ca="1"/>
        <v>0.30598732308899484</v>
      </c>
      <c r="BA99" s="133">
        <f ca="1"/>
        <v>0.2166364115693537</v>
      </c>
      <c r="BB99" s="133">
        <f ca="1"/>
        <v>0</v>
      </c>
      <c r="BC99" s="133">
        <f ca="1"/>
        <v>0</v>
      </c>
      <c r="BD99" s="133">
        <f ca="1"/>
        <v>1</v>
      </c>
      <c r="BE99" s="133">
        <f ca="1"/>
        <v>0</v>
      </c>
      <c r="BF99" s="133">
        <f ca="1"/>
        <v>0</v>
      </c>
      <c r="BG99" s="133">
        <f ca="1"/>
        <v>0</v>
      </c>
      <c r="BI99" s="204" t="str" cm="1">
        <f t="array" aca="1" ref="BI99" ca="1">IFERROR(_xlfn.XLOOKUP(BJ99,Act_codes_core,Act_labels_core),"")</f>
        <v>Household electrical appliances (family refrigerators, dishwashers, washing machines, vacuum cleaners, etc.)</v>
      </c>
      <c r="BJ99" s="58" t="str">
        <f ca="1"/>
        <v>a_092</v>
      </c>
      <c r="BK99" s="133">
        <f ca="1"/>
        <v>10.136587927390995</v>
      </c>
      <c r="BL99" s="133">
        <f ca="1"/>
        <v>15.812402987548435</v>
      </c>
      <c r="BM99" s="133">
        <f ca="1"/>
        <v>0</v>
      </c>
      <c r="BN99" s="133">
        <f ca="1"/>
        <v>10.039908367910158</v>
      </c>
      <c r="BO99" s="133">
        <f ca="1"/>
        <v>15.440077422918167</v>
      </c>
      <c r="BP99" s="133">
        <f ca="1"/>
        <v>0</v>
      </c>
      <c r="BQ99" s="133">
        <f ca="1"/>
        <v>0</v>
      </c>
      <c r="BR99" s="133">
        <f ca="1"/>
        <v>15.096853774545766</v>
      </c>
      <c r="BS99" s="133">
        <f ca="1"/>
        <v>0</v>
      </c>
      <c r="BT99" s="133">
        <f ca="1"/>
        <v>0</v>
      </c>
      <c r="BU99" s="133">
        <f ca="1"/>
        <v>0</v>
      </c>
    </row>
    <row r="100" spans="1:73" outlineLevel="1" x14ac:dyDescent="0.2">
      <c r="A100" s="204" t="str" cm="1">
        <f t="array" aca="1" ref="A100" ca="1">IFERROR(_xlfn.XLOOKUP(B100,Com_codes_core,Com_labels_core),"")</f>
        <v>Other electrical equipment</v>
      </c>
      <c r="B100" s="58" t="str">
        <f ca="1"/>
        <v>c_093</v>
      </c>
      <c r="C100" s="56">
        <f ca="1"/>
        <v>4.7084393297656707E-2</v>
      </c>
      <c r="D100" s="56">
        <f ca="1"/>
        <v>7.8728239303665126E-2</v>
      </c>
      <c r="E100" s="56">
        <f ca="1"/>
        <v>2.3367832649202926E-2</v>
      </c>
      <c r="F100" s="56">
        <f ca="1"/>
        <v>0.2594842696718152</v>
      </c>
      <c r="G100" s="56">
        <f ca="1"/>
        <v>94.779251012332537</v>
      </c>
      <c r="H100" s="56">
        <f ca="1"/>
        <v>1.114734390764343</v>
      </c>
      <c r="I100" s="56">
        <f ca="1"/>
        <v>94.824730679292301</v>
      </c>
      <c r="J100" s="57"/>
      <c r="K100" s="204" t="str" cm="1">
        <f t="array" aca="1" ref="K100" ca="1">IFERROR(_xlfn.XLOOKUP(L100,Act_codes_core,Act_labels_core),"")</f>
        <v>Other electrical equipment</v>
      </c>
      <c r="L100" s="58" t="str">
        <f ca="1"/>
        <v>a_093</v>
      </c>
      <c r="M100" s="168">
        <f ca="1"/>
        <v>12.022091186618024</v>
      </c>
      <c r="N100" s="168">
        <f ca="1"/>
        <v>0</v>
      </c>
      <c r="O100" s="168">
        <f ca="1"/>
        <v>0</v>
      </c>
      <c r="P100" s="168">
        <f ca="1"/>
        <v>16.785554140765939</v>
      </c>
      <c r="Q100" s="168">
        <f ca="1"/>
        <v>31.891403631945455</v>
      </c>
      <c r="R100" s="73">
        <f ca="1"/>
        <v>0</v>
      </c>
      <c r="S100" s="73">
        <f ca="1"/>
        <v>0</v>
      </c>
      <c r="T100" s="73">
        <f ca="1"/>
        <v>39.300951040670576</v>
      </c>
      <c r="U100" s="73">
        <f ca="1"/>
        <v>0</v>
      </c>
      <c r="V100" s="73">
        <f ca="1"/>
        <v>0</v>
      </c>
      <c r="W100" s="73">
        <f ca="1"/>
        <v>0</v>
      </c>
      <c r="X100" s="60"/>
      <c r="Z100" s="204" t="str" cm="1">
        <f t="array" aca="1" ref="Z100" ca="1">IFERROR(_xlfn.XLOOKUP(AA100,Act_codes_core,Act_labels_core),"")</f>
        <v>Other electrical equipment</v>
      </c>
      <c r="AA100" s="58" t="str">
        <f ca="1"/>
        <v>a_093</v>
      </c>
      <c r="AB100" s="133">
        <f ca="1"/>
        <v>2.4931374074262606E-2</v>
      </c>
      <c r="AC100" s="133">
        <f ca="1"/>
        <v>0</v>
      </c>
      <c r="AD100" s="133">
        <f ca="1"/>
        <v>0</v>
      </c>
      <c r="AE100" s="133">
        <f ca="1"/>
        <v>6.8186392089321993E-2</v>
      </c>
      <c r="AF100" s="133">
        <f ca="1"/>
        <v>8.7038874784038614E-2</v>
      </c>
      <c r="AG100" s="133">
        <f ca="1"/>
        <v>0</v>
      </c>
      <c r="AH100" s="133">
        <f ca="1"/>
        <v>0</v>
      </c>
      <c r="AI100" s="133">
        <f ca="1"/>
        <v>5.6767427784600394E-2</v>
      </c>
      <c r="AJ100" s="133">
        <f ca="1"/>
        <v>0</v>
      </c>
      <c r="AK100" s="133">
        <f ca="1"/>
        <v>0</v>
      </c>
      <c r="AL100" s="133">
        <f ca="1"/>
        <v>0</v>
      </c>
      <c r="AN100" s="204" t="str" cm="1">
        <f t="array" aca="1" ref="AN100" ca="1">IFERROR(_xlfn.XLOOKUP(AO100,Act_codes_core,Act_labels_core),"")</f>
        <v>Other electrical equipment</v>
      </c>
      <c r="AO100" s="58" t="str">
        <f ca="1"/>
        <v>a_093</v>
      </c>
      <c r="AP100" s="316">
        <f ca="1"/>
        <v>19.619688655101175</v>
      </c>
      <c r="AQ100" s="133">
        <f ca="1"/>
        <v>80.380311344898857</v>
      </c>
      <c r="AR100" s="133">
        <f ca="1"/>
        <v>0.7</v>
      </c>
      <c r="AU100" s="204" t="str" cm="1">
        <f t="array" aca="1" ref="AU100" ca="1">IFERROR(_xlfn.XLOOKUP(AV100,Act_codes_core,Act_labels_core),"")</f>
        <v>Other electrical equipment</v>
      </c>
      <c r="AV100" s="58" t="str">
        <f ca="1"/>
        <v>a_093</v>
      </c>
      <c r="AW100" s="316">
        <f ca="1"/>
        <v>8.7637436222805648E-2</v>
      </c>
      <c r="AX100" s="133">
        <f ca="1"/>
        <v>0</v>
      </c>
      <c r="AY100" s="133">
        <f ca="1"/>
        <v>0</v>
      </c>
      <c r="AZ100" s="133">
        <f ca="1"/>
        <v>9.5578054290070963E-2</v>
      </c>
      <c r="BA100" s="133">
        <f ca="1"/>
        <v>0.41327506804007408</v>
      </c>
      <c r="BB100" s="133">
        <f ca="1"/>
        <v>0</v>
      </c>
      <c r="BC100" s="133">
        <f ca="1"/>
        <v>0</v>
      </c>
      <c r="BD100" s="133">
        <f ca="1"/>
        <v>1</v>
      </c>
      <c r="BE100" s="133">
        <f ca="1"/>
        <v>0</v>
      </c>
      <c r="BF100" s="133">
        <f ca="1"/>
        <v>0</v>
      </c>
      <c r="BG100" s="133">
        <f ca="1"/>
        <v>0</v>
      </c>
      <c r="BI100" s="204" t="str" cm="1">
        <f t="array" aca="1" ref="BI100" ca="1">IFERROR(_xlfn.XLOOKUP(BJ100,Act_codes_core,Act_labels_core),"")</f>
        <v>Other electrical equipment</v>
      </c>
      <c r="BJ100" s="58" t="str">
        <f ca="1"/>
        <v>a_093</v>
      </c>
      <c r="BK100" s="133">
        <f ca="1"/>
        <v>3.7409035699741322</v>
      </c>
      <c r="BL100" s="133">
        <f ca="1"/>
        <v>0</v>
      </c>
      <c r="BM100" s="133">
        <f ca="1"/>
        <v>0</v>
      </c>
      <c r="BN100" s="133">
        <f ca="1"/>
        <v>2.9220616141681557</v>
      </c>
      <c r="BO100" s="133">
        <f ca="1"/>
        <v>6.6501652766630572</v>
      </c>
      <c r="BP100" s="133">
        <f ca="1"/>
        <v>0</v>
      </c>
      <c r="BQ100" s="133">
        <f ca="1"/>
        <v>0</v>
      </c>
      <c r="BR100" s="133">
        <f ca="1"/>
        <v>13.057613428812489</v>
      </c>
      <c r="BS100" s="133">
        <f ca="1"/>
        <v>0</v>
      </c>
      <c r="BT100" s="133">
        <f ca="1"/>
        <v>0</v>
      </c>
      <c r="BU100" s="133">
        <f ca="1"/>
        <v>0</v>
      </c>
    </row>
    <row r="101" spans="1:73" outlineLevel="1" x14ac:dyDescent="0.2">
      <c r="A101" s="204" t="str" cm="1">
        <f t="array" aca="1" ref="A101" ca="1">IFERROR(_xlfn.XLOOKUP(B101,Com_codes_core,Com_labels_core),"")</f>
        <v>Common machine</v>
      </c>
      <c r="B101" s="58" t="str">
        <f ca="1"/>
        <v>c_094</v>
      </c>
      <c r="C101" s="56">
        <f ca="1"/>
        <v>0.17054670991070242</v>
      </c>
      <c r="D101" s="56">
        <f ca="1"/>
        <v>0.30383097355926286</v>
      </c>
      <c r="E101" s="56">
        <f ca="1"/>
        <v>4.0970325228244321E-2</v>
      </c>
      <c r="F101" s="56">
        <f ca="1"/>
        <v>0.8906789879263014</v>
      </c>
      <c r="G101" s="56">
        <f ca="1"/>
        <v>84.862447142335412</v>
      </c>
      <c r="H101" s="56">
        <f ca="1"/>
        <v>2.7622029440846032</v>
      </c>
      <c r="I101" s="56">
        <f ca="1"/>
        <v>90.336177927584785</v>
      </c>
      <c r="J101" s="57"/>
      <c r="K101" s="204" t="str" cm="1">
        <f t="array" aca="1" ref="K101" ca="1">IFERROR(_xlfn.XLOOKUP(L101,Act_codes_core,Act_labels_core),"")</f>
        <v>Common machine</v>
      </c>
      <c r="L101" s="58" t="str">
        <f ca="1"/>
        <v>a_094</v>
      </c>
      <c r="M101" s="168">
        <f ca="1"/>
        <v>26.911956315682161</v>
      </c>
      <c r="N101" s="168">
        <f ca="1"/>
        <v>5.0769364845126486</v>
      </c>
      <c r="O101" s="168">
        <f ca="1"/>
        <v>0</v>
      </c>
      <c r="P101" s="168">
        <f ca="1"/>
        <v>20.748221051278854</v>
      </c>
      <c r="Q101" s="168">
        <f ca="1"/>
        <v>5.8829930345933485</v>
      </c>
      <c r="R101" s="73">
        <f ca="1"/>
        <v>0</v>
      </c>
      <c r="S101" s="73">
        <f ca="1"/>
        <v>0</v>
      </c>
      <c r="T101" s="73">
        <f ca="1"/>
        <v>41.37989311393298</v>
      </c>
      <c r="U101" s="73">
        <f ca="1"/>
        <v>0</v>
      </c>
      <c r="V101" s="73">
        <f ca="1"/>
        <v>0</v>
      </c>
      <c r="W101" s="73">
        <f ca="1"/>
        <v>0</v>
      </c>
      <c r="X101" s="60"/>
      <c r="Z101" s="204" t="str" cm="1">
        <f t="array" aca="1" ref="Z101" ca="1">IFERROR(_xlfn.XLOOKUP(AA101,Act_codes_core,Act_labels_core),"")</f>
        <v>Common machine</v>
      </c>
      <c r="AA101" s="58" t="str">
        <f ca="1"/>
        <v>a_094</v>
      </c>
      <c r="AB101" s="133">
        <f ca="1"/>
        <v>0.19733901107779725</v>
      </c>
      <c r="AC101" s="133">
        <f ca="1"/>
        <v>0.10238990705438693</v>
      </c>
      <c r="AD101" s="133">
        <f ca="1"/>
        <v>0</v>
      </c>
      <c r="AE101" s="133">
        <f ca="1"/>
        <v>0.29801928998532934</v>
      </c>
      <c r="AF101" s="133">
        <f ca="1"/>
        <v>5.6772686939713359E-2</v>
      </c>
      <c r="AG101" s="133">
        <f ca="1"/>
        <v>0</v>
      </c>
      <c r="AH101" s="133">
        <f ca="1"/>
        <v>0</v>
      </c>
      <c r="AI101" s="133">
        <f ca="1"/>
        <v>0.21134257852494906</v>
      </c>
      <c r="AJ101" s="133">
        <f ca="1"/>
        <v>0</v>
      </c>
      <c r="AK101" s="133">
        <f ca="1"/>
        <v>0</v>
      </c>
      <c r="AL101" s="133">
        <f ca="1"/>
        <v>0</v>
      </c>
      <c r="AN101" s="204" t="str" cm="1">
        <f t="array" aca="1" ref="AN101" ca="1">IFERROR(_xlfn.XLOOKUP(AO101,Act_codes_core,Act_labels_core),"")</f>
        <v>Common machine</v>
      </c>
      <c r="AO101" s="58" t="str">
        <f ca="1"/>
        <v>a_094</v>
      </c>
      <c r="AP101" s="316">
        <f ca="1"/>
        <v>18.36686881614429</v>
      </c>
      <c r="AQ101" s="133">
        <f ca="1"/>
        <v>81.633131183855724</v>
      </c>
      <c r="AR101" s="133">
        <f ca="1"/>
        <v>0.7</v>
      </c>
      <c r="AU101" s="204" t="str" cm="1">
        <f t="array" aca="1" ref="AU101" ca="1">IFERROR(_xlfn.XLOOKUP(AV101,Act_codes_core,Act_labels_core),"")</f>
        <v>Common machine</v>
      </c>
      <c r="AV101" s="58" t="str">
        <f ca="1"/>
        <v>a_094</v>
      </c>
      <c r="AW101" s="316">
        <f ca="1"/>
        <v>0.34857824731867509</v>
      </c>
      <c r="AX101" s="133">
        <f ca="1"/>
        <v>0.26068957824739986</v>
      </c>
      <c r="AY101" s="133">
        <f ca="1"/>
        <v>0</v>
      </c>
      <c r="AZ101" s="133">
        <f ca="1"/>
        <v>0.33142229132226425</v>
      </c>
      <c r="BA101" s="133">
        <f ca="1"/>
        <v>0.20596213654352327</v>
      </c>
      <c r="BB101" s="133">
        <f ca="1"/>
        <v>0</v>
      </c>
      <c r="BC101" s="133">
        <f ca="1"/>
        <v>0</v>
      </c>
      <c r="BD101" s="133">
        <f ca="1"/>
        <v>1</v>
      </c>
      <c r="BE101" s="133">
        <f ca="1"/>
        <v>0</v>
      </c>
      <c r="BF101" s="133">
        <f ca="1"/>
        <v>0</v>
      </c>
      <c r="BG101" s="133">
        <f ca="1"/>
        <v>0</v>
      </c>
      <c r="BI101" s="204" t="str" cm="1">
        <f t="array" aca="1" ref="BI101" ca="1">IFERROR(_xlfn.XLOOKUP(BJ101,Act_codes_core,Act_labels_core),"")</f>
        <v>Common machine</v>
      </c>
      <c r="BJ101" s="58" t="str">
        <f ca="1"/>
        <v>a_094</v>
      </c>
      <c r="BK101" s="133">
        <f ca="1"/>
        <v>7.0849775205919565</v>
      </c>
      <c r="BL101" s="133">
        <f ca="1"/>
        <v>28.087003164716101</v>
      </c>
      <c r="BM101" s="133">
        <f ca="1"/>
        <v>0</v>
      </c>
      <c r="BN101" s="133">
        <f ca="1"/>
        <v>8.7374421456850193</v>
      </c>
      <c r="BO101" s="133">
        <f ca="1"/>
        <v>19.1501649023329</v>
      </c>
      <c r="BP101" s="133">
        <f ca="1"/>
        <v>0</v>
      </c>
      <c r="BQ101" s="133">
        <f ca="1"/>
        <v>0</v>
      </c>
      <c r="BR101" s="133">
        <f ca="1"/>
        <v>13.218862932489534</v>
      </c>
      <c r="BS101" s="133">
        <f ca="1"/>
        <v>0</v>
      </c>
      <c r="BT101" s="133">
        <f ca="1"/>
        <v>0</v>
      </c>
      <c r="BU101" s="133">
        <f ca="1"/>
        <v>0</v>
      </c>
    </row>
    <row r="102" spans="1:73" outlineLevel="1" x14ac:dyDescent="0.2">
      <c r="A102" s="204" t="str" cm="1">
        <f t="array" aca="1" ref="A102" ca="1">IFERROR(_xlfn.XLOOKUP(B102,Com_codes_core,Com_labels_core),"")</f>
        <v>Specialized machine</v>
      </c>
      <c r="B102" s="58" t="str">
        <f ca="1"/>
        <v>c_095</v>
      </c>
      <c r="C102" s="56">
        <f ca="1"/>
        <v>0.13881744762921608</v>
      </c>
      <c r="D102" s="56">
        <f ca="1"/>
        <v>0.22750918951053323</v>
      </c>
      <c r="E102" s="56">
        <f ca="1"/>
        <v>6.2023503637129399E-2</v>
      </c>
      <c r="F102" s="56">
        <f ca="1"/>
        <v>0.74985870897050511</v>
      </c>
      <c r="G102" s="56">
        <f ca="1"/>
        <v>94.861861960648696</v>
      </c>
      <c r="H102" s="56">
        <f ca="1"/>
        <v>3.7627238531619112</v>
      </c>
      <c r="I102" s="56">
        <f ca="1"/>
        <v>94.91227224623951</v>
      </c>
      <c r="J102" s="57"/>
      <c r="K102" s="204" t="str" cm="1">
        <f t="array" aca="1" ref="K102" ca="1">IFERROR(_xlfn.XLOOKUP(L102,Act_codes_core,Act_labels_core),"")</f>
        <v>Specialized machine</v>
      </c>
      <c r="L102" s="58" t="str">
        <f ca="1"/>
        <v>a_095</v>
      </c>
      <c r="M102" s="168">
        <f ca="1"/>
        <v>34.755338035831521</v>
      </c>
      <c r="N102" s="168">
        <f ca="1"/>
        <v>5.2676418858239069</v>
      </c>
      <c r="O102" s="168">
        <f ca="1"/>
        <v>0</v>
      </c>
      <c r="P102" s="168">
        <f ca="1"/>
        <v>22.193935089136545</v>
      </c>
      <c r="Q102" s="168">
        <f ca="1"/>
        <v>5.9572858298421467</v>
      </c>
      <c r="R102" s="73">
        <f ca="1"/>
        <v>1.1256893766250999</v>
      </c>
      <c r="S102" s="73">
        <f ca="1"/>
        <v>0</v>
      </c>
      <c r="T102" s="73">
        <f ca="1"/>
        <v>30.700109782740764</v>
      </c>
      <c r="U102" s="73">
        <f ca="1"/>
        <v>0</v>
      </c>
      <c r="V102" s="73">
        <f ca="1"/>
        <v>0</v>
      </c>
      <c r="W102" s="73">
        <f ca="1"/>
        <v>0</v>
      </c>
      <c r="X102" s="60"/>
      <c r="Z102" s="204" t="str" cm="1">
        <f t="array" aca="1" ref="Z102" ca="1">IFERROR(_xlfn.XLOOKUP(AA102,Act_codes_core,Act_labels_core),"")</f>
        <v>Specialized machine</v>
      </c>
      <c r="AA102" s="58" t="str">
        <f ca="1"/>
        <v>a_095</v>
      </c>
      <c r="AB102" s="133">
        <f ca="1"/>
        <v>0.20976953544560817</v>
      </c>
      <c r="AC102" s="133">
        <f ca="1"/>
        <v>8.7442966399293345E-2</v>
      </c>
      <c r="AD102" s="133">
        <f ca="1"/>
        <v>0</v>
      </c>
      <c r="AE102" s="133">
        <f ca="1"/>
        <v>0.26239227325810272</v>
      </c>
      <c r="AF102" s="133">
        <f ca="1"/>
        <v>4.7319786231352953E-2</v>
      </c>
      <c r="AG102" s="133">
        <f ca="1"/>
        <v>4.4253946955165289E-2</v>
      </c>
      <c r="AH102" s="133">
        <f ca="1"/>
        <v>0</v>
      </c>
      <c r="AI102" s="133">
        <f ca="1"/>
        <v>0.12905974033559992</v>
      </c>
      <c r="AJ102" s="133">
        <f ca="1"/>
        <v>0</v>
      </c>
      <c r="AK102" s="133">
        <f ca="1"/>
        <v>0</v>
      </c>
      <c r="AL102" s="133">
        <f ca="1"/>
        <v>0</v>
      </c>
      <c r="AN102" s="204" t="str" cm="1">
        <f t="array" aca="1" ref="AN102" ca="1">IFERROR(_xlfn.XLOOKUP(AO102,Act_codes_core,Act_labels_core),"")</f>
        <v>Specialized machine</v>
      </c>
      <c r="AO102" s="58" t="str">
        <f ca="1"/>
        <v>a_095</v>
      </c>
      <c r="AP102" s="316">
        <f ca="1"/>
        <v>19.984040059108779</v>
      </c>
      <c r="AQ102" s="133">
        <f ca="1"/>
        <v>80.015959940891221</v>
      </c>
      <c r="AR102" s="133">
        <f ca="1"/>
        <v>0.7</v>
      </c>
      <c r="AU102" s="204" t="str" cm="1">
        <f t="array" aca="1" ref="AU102" ca="1">IFERROR(_xlfn.XLOOKUP(AV102,Act_codes_core,Act_labels_core),"")</f>
        <v>Specialized machine</v>
      </c>
      <c r="AV102" s="58" t="str">
        <f ca="1"/>
        <v>a_095</v>
      </c>
      <c r="AW102" s="316">
        <f ca="1"/>
        <v>0.25284285023522679</v>
      </c>
      <c r="AX102" s="133">
        <f ca="1"/>
        <v>0.14209857987748459</v>
      </c>
      <c r="AY102" s="133">
        <f ca="1"/>
        <v>0</v>
      </c>
      <c r="AZ102" s="133">
        <f ca="1"/>
        <v>0.16299732339503092</v>
      </c>
      <c r="BA102" s="133">
        <f ca="1"/>
        <v>0.17689963974763262</v>
      </c>
      <c r="BB102" s="133">
        <f ca="1"/>
        <v>0.16886257704773547</v>
      </c>
      <c r="BC102" s="133">
        <f ca="1"/>
        <v>0</v>
      </c>
      <c r="BD102" s="133">
        <f ca="1"/>
        <v>1</v>
      </c>
      <c r="BE102" s="133">
        <f ca="1"/>
        <v>0</v>
      </c>
      <c r="BF102" s="133">
        <f ca="1"/>
        <v>0</v>
      </c>
      <c r="BG102" s="133">
        <f ca="1"/>
        <v>0</v>
      </c>
      <c r="BI102" s="204" t="str" cm="1">
        <f t="array" aca="1" ref="BI102" ca="1">IFERROR(_xlfn.XLOOKUP(BJ102,Act_codes_core,Act_labels_core),"")</f>
        <v>Specialized machine</v>
      </c>
      <c r="BJ102" s="58" t="str">
        <f ca="1"/>
        <v>a_095</v>
      </c>
      <c r="BK102" s="133">
        <f ca="1"/>
        <v>3.6591604938530606</v>
      </c>
      <c r="BL102" s="133">
        <f ca="1"/>
        <v>13.568311116911051</v>
      </c>
      <c r="BM102" s="133">
        <f ca="1"/>
        <v>0</v>
      </c>
      <c r="BN102" s="133">
        <f ca="1"/>
        <v>3.694013338347482</v>
      </c>
      <c r="BO102" s="133">
        <f ca="1"/>
        <v>14.93587974996877</v>
      </c>
      <c r="BP102" s="133">
        <f ca="1"/>
        <v>75.451372321499363</v>
      </c>
      <c r="BQ102" s="133">
        <f ca="1"/>
        <v>0</v>
      </c>
      <c r="BR102" s="133">
        <f ca="1"/>
        <v>16.383714424883429</v>
      </c>
      <c r="BS102" s="133">
        <f ca="1"/>
        <v>0</v>
      </c>
      <c r="BT102" s="133">
        <f ca="1"/>
        <v>0</v>
      </c>
      <c r="BU102" s="133">
        <f ca="1"/>
        <v>0</v>
      </c>
    </row>
    <row r="103" spans="1:73" outlineLevel="1" x14ac:dyDescent="0.2">
      <c r="A103" s="204" t="str" cm="1">
        <f t="array" aca="1" ref="A103" ca="1">IFERROR(_xlfn.XLOOKUP(B103,Com_codes_core,Com_labels_core),"")</f>
        <v>Cars of all kinds</v>
      </c>
      <c r="B103" s="58" t="str">
        <f ca="1"/>
        <v>c_096</v>
      </c>
      <c r="C103" s="56">
        <f ca="1"/>
        <v>0.12739990661515982</v>
      </c>
      <c r="D103" s="56">
        <f ca="1"/>
        <v>0.39067684587010942</v>
      </c>
      <c r="E103" s="56">
        <f ca="1"/>
        <v>3.8596909829028282E-2</v>
      </c>
      <c r="F103" s="56">
        <f ca="1"/>
        <v>1.8553073476278055E-2</v>
      </c>
      <c r="G103" s="56">
        <f ca="1"/>
        <v>1.3861645477991162</v>
      </c>
      <c r="H103" s="56">
        <f ca="1"/>
        <v>1.3637266420972591</v>
      </c>
      <c r="I103" s="56">
        <f ca="1"/>
        <v>50.207462281958072</v>
      </c>
      <c r="J103" s="57"/>
      <c r="K103" s="204" t="str" cm="1">
        <f t="array" aca="1" ref="K103" ca="1">IFERROR(_xlfn.XLOOKUP(L103,Act_codes_core,Act_labels_core),"")</f>
        <v>Cars of all kinds</v>
      </c>
      <c r="L103" s="58" t="str">
        <f ca="1"/>
        <v>a_096</v>
      </c>
      <c r="M103" s="168">
        <f ca="1"/>
        <v>5.3601426306866822</v>
      </c>
      <c r="N103" s="168">
        <f ca="1"/>
        <v>2.6175935604809522</v>
      </c>
      <c r="O103" s="168">
        <f ca="1"/>
        <v>0</v>
      </c>
      <c r="P103" s="168">
        <f ca="1"/>
        <v>9.7288480417168088</v>
      </c>
      <c r="Q103" s="168">
        <f ca="1"/>
        <v>2.4476071514485542</v>
      </c>
      <c r="R103" s="73">
        <f ca="1"/>
        <v>0</v>
      </c>
      <c r="S103" s="73">
        <f ca="1"/>
        <v>0</v>
      </c>
      <c r="T103" s="73">
        <f ca="1"/>
        <v>79.845808615666996</v>
      </c>
      <c r="U103" s="73">
        <f ca="1"/>
        <v>0</v>
      </c>
      <c r="V103" s="73">
        <f ca="1"/>
        <v>0</v>
      </c>
      <c r="W103" s="73">
        <f ca="1"/>
        <v>0</v>
      </c>
      <c r="X103" s="60"/>
      <c r="Z103" s="204" t="str" cm="1">
        <f t="array" aca="1" ref="Z103" ca="1">IFERROR(_xlfn.XLOOKUP(AA103,Act_codes_core,Act_labels_core),"")</f>
        <v>Cars of all kinds</v>
      </c>
      <c r="AA103" s="58" t="str">
        <f ca="1"/>
        <v>a_096</v>
      </c>
      <c r="AB103" s="133">
        <f ca="1"/>
        <v>2.9508960386542705E-2</v>
      </c>
      <c r="AC103" s="133">
        <f ca="1"/>
        <v>3.9633964590389509E-2</v>
      </c>
      <c r="AD103" s="133">
        <f ca="1"/>
        <v>0</v>
      </c>
      <c r="AE103" s="133">
        <f ca="1"/>
        <v>0.10491433067030047</v>
      </c>
      <c r="AF103" s="133">
        <f ca="1"/>
        <v>1.773342869998645E-2</v>
      </c>
      <c r="AG103" s="133">
        <f ca="1"/>
        <v>0</v>
      </c>
      <c r="AH103" s="133">
        <f ca="1"/>
        <v>0</v>
      </c>
      <c r="AI103" s="133">
        <f ca="1"/>
        <v>0.30616789307687237</v>
      </c>
      <c r="AJ103" s="133">
        <f ca="1"/>
        <v>0</v>
      </c>
      <c r="AK103" s="133">
        <f ca="1"/>
        <v>0</v>
      </c>
      <c r="AL103" s="133">
        <f ca="1"/>
        <v>0</v>
      </c>
      <c r="AN103" s="204" t="str" cm="1">
        <f t="array" aca="1" ref="AN103" ca="1">IFERROR(_xlfn.XLOOKUP(AO103,Act_codes_core,Act_labels_core),"")</f>
        <v>Cars of all kinds</v>
      </c>
      <c r="AO103" s="58" t="str">
        <f ca="1"/>
        <v>a_096</v>
      </c>
      <c r="AP103" s="316">
        <f ca="1"/>
        <v>10.82052873804848</v>
      </c>
      <c r="AQ103" s="133">
        <f ca="1"/>
        <v>89.179471261951548</v>
      </c>
      <c r="AR103" s="133">
        <f ca="1"/>
        <v>0.7</v>
      </c>
      <c r="AU103" s="204" t="str" cm="1">
        <f t="array" aca="1" ref="AU103" ca="1">IFERROR(_xlfn.XLOOKUP(AV103,Act_codes_core,Act_labels_core),"")</f>
        <v>Cars of all kinds</v>
      </c>
      <c r="AV103" s="58" t="str">
        <f ca="1"/>
        <v>a_096</v>
      </c>
      <c r="AW103" s="316">
        <f ca="1"/>
        <v>0.12721912030335716</v>
      </c>
      <c r="AX103" s="133">
        <f ca="1"/>
        <v>0.1097035007931656</v>
      </c>
      <c r="AY103" s="133">
        <f ca="1"/>
        <v>0</v>
      </c>
      <c r="AZ103" s="133">
        <f ca="1"/>
        <v>7.3442096043773802E-2</v>
      </c>
      <c r="BA103" s="133">
        <f ca="1"/>
        <v>6.1929334980335302E-2</v>
      </c>
      <c r="BB103" s="133">
        <f ca="1"/>
        <v>0</v>
      </c>
      <c r="BC103" s="133">
        <f ca="1"/>
        <v>0</v>
      </c>
      <c r="BD103" s="133">
        <f ca="1"/>
        <v>1</v>
      </c>
      <c r="BE103" s="133">
        <f ca="1"/>
        <v>0</v>
      </c>
      <c r="BF103" s="133">
        <f ca="1"/>
        <v>0</v>
      </c>
      <c r="BG103" s="133">
        <f ca="1"/>
        <v>0</v>
      </c>
      <c r="BI103" s="204" t="str" cm="1">
        <f t="array" aca="1" ref="BI103" ca="1">IFERROR(_xlfn.XLOOKUP(BJ103,Act_codes_core,Act_labels_core),"")</f>
        <v>Cars of all kinds</v>
      </c>
      <c r="BJ103" s="58" t="str">
        <f ca="1"/>
        <v>a_096</v>
      </c>
      <c r="BK103" s="133">
        <f ca="1"/>
        <v>22.33750203637592</v>
      </c>
      <c r="BL103" s="133">
        <f ca="1"/>
        <v>39.443626368923098</v>
      </c>
      <c r="BM103" s="133">
        <f ca="1"/>
        <v>0</v>
      </c>
      <c r="BN103" s="133">
        <f ca="1"/>
        <v>7.1046421203075498</v>
      </c>
      <c r="BO103" s="133">
        <f ca="1"/>
        <v>23.812953619497755</v>
      </c>
      <c r="BP103" s="133">
        <f ca="1"/>
        <v>0</v>
      </c>
      <c r="BQ103" s="133">
        <f ca="1"/>
        <v>0</v>
      </c>
      <c r="BR103" s="133">
        <f ca="1"/>
        <v>11.787085659973076</v>
      </c>
      <c r="BS103" s="133">
        <f ca="1"/>
        <v>0</v>
      </c>
      <c r="BT103" s="133">
        <f ca="1"/>
        <v>0</v>
      </c>
      <c r="BU103" s="133">
        <f ca="1"/>
        <v>0</v>
      </c>
    </row>
    <row r="104" spans="1:73" outlineLevel="1" x14ac:dyDescent="0.2">
      <c r="A104" s="204" t="str" cm="1">
        <f t="array" aca="1" ref="A104" ca="1">IFERROR(_xlfn.XLOOKUP(B104,Com_codes_core,Com_labels_core),"")</f>
        <v>Remaining motor vehicles (except cars of all kinds), car bodies and other motor vehicles, trailers and semi-trailers; Spare parts and accessories for cars and other motor vehicles</v>
      </c>
      <c r="B104" s="58" t="str">
        <f ca="1"/>
        <v>c_097</v>
      </c>
      <c r="C104" s="56">
        <f ca="1"/>
        <v>0.60634267749278548</v>
      </c>
      <c r="D104" s="56">
        <f ca="1"/>
        <v>1.0494057592201762</v>
      </c>
      <c r="E104" s="56">
        <f ca="1"/>
        <v>0.13517379863710341</v>
      </c>
      <c r="F104" s="56">
        <f ca="1"/>
        <v>0.61171212935605868</v>
      </c>
      <c r="G104" s="56">
        <f ca="1"/>
        <v>17.230612413986222</v>
      </c>
      <c r="H104" s="56">
        <f ca="1"/>
        <v>1.0756674826503176</v>
      </c>
      <c r="I104" s="56">
        <f ca="1"/>
        <v>26.540097146491114</v>
      </c>
      <c r="J104" s="57"/>
      <c r="K104" s="204" t="str" cm="1">
        <f t="array" aca="1" ref="K104" ca="1">IFERROR(_xlfn.XLOOKUP(L104,Act_codes_core,Act_labels_core),"")</f>
        <v>Remaining motor vehicles (except cars of all kinds), car bodies and other motor vehicles, trailers and semi-trailers; Spare parts and accessories for cars and other motor vehicles</v>
      </c>
      <c r="L104" s="58" t="str">
        <f ca="1"/>
        <v>a_097</v>
      </c>
      <c r="M104" s="168">
        <f ca="1"/>
        <v>11.281887181146102</v>
      </c>
      <c r="N104" s="168">
        <f ca="1"/>
        <v>2.7253368158453601</v>
      </c>
      <c r="O104" s="168">
        <f ca="1"/>
        <v>2.6023007397050364</v>
      </c>
      <c r="P104" s="168">
        <f ca="1"/>
        <v>32.646034845241182</v>
      </c>
      <c r="Q104" s="168">
        <f ca="1"/>
        <v>4.587636756937683</v>
      </c>
      <c r="R104" s="73">
        <f ca="1"/>
        <v>6.5052637708384733</v>
      </c>
      <c r="S104" s="73">
        <f ca="1"/>
        <v>0</v>
      </c>
      <c r="T104" s="73">
        <f ca="1"/>
        <v>39.651539890286173</v>
      </c>
      <c r="U104" s="73">
        <f ca="1"/>
        <v>0</v>
      </c>
      <c r="V104" s="73">
        <f ca="1"/>
        <v>0</v>
      </c>
      <c r="W104" s="73">
        <f ca="1"/>
        <v>0</v>
      </c>
      <c r="X104" s="60"/>
      <c r="Z104" s="204" t="str" cm="1">
        <f t="array" aca="1" ref="Z104" ca="1">IFERROR(_xlfn.XLOOKUP(AA104,Act_codes_core,Act_labels_core),"")</f>
        <v>Remaining motor vehicles (except cars of all kinds), car bodies and other motor vehicles, trailers and semi-trailers; Spare parts and accessories for cars and other motor vehicles</v>
      </c>
      <c r="AA104" s="58" t="str">
        <f ca="1"/>
        <v>a_097</v>
      </c>
      <c r="AB104" s="133">
        <f ca="1"/>
        <v>0.29337373500373504</v>
      </c>
      <c r="AC104" s="133">
        <f ca="1"/>
        <v>0.19491595980742402</v>
      </c>
      <c r="AD104" s="133">
        <f ca="1"/>
        <v>1.1653570576341097</v>
      </c>
      <c r="AE104" s="133">
        <f ca="1"/>
        <v>1.6628985261700762</v>
      </c>
      <c r="AF104" s="133">
        <f ca="1"/>
        <v>0.1570008261569924</v>
      </c>
      <c r="AG104" s="133">
        <f ca="1"/>
        <v>1.1018359345726556</v>
      </c>
      <c r="AH104" s="133">
        <f ca="1"/>
        <v>0</v>
      </c>
      <c r="AI104" s="133">
        <f ca="1"/>
        <v>0.71817369600305603</v>
      </c>
      <c r="AJ104" s="133">
        <f ca="1"/>
        <v>0</v>
      </c>
      <c r="AK104" s="133">
        <f ca="1"/>
        <v>0</v>
      </c>
      <c r="AL104" s="133">
        <f ca="1"/>
        <v>0</v>
      </c>
      <c r="AN104" s="204" t="str" cm="1">
        <f t="array" aca="1" ref="AN104" ca="1">IFERROR(_xlfn.XLOOKUP(AO104,Act_codes_core,Act_labels_core),"")</f>
        <v>Remaining motor vehicles (except cars of all kinds), car bodies and other motor vehicles, trailers and semi-trailers; Spare parts and accessories for cars and other motor vehicles</v>
      </c>
      <c r="AO104" s="58" t="str">
        <f ca="1"/>
        <v>a_097</v>
      </c>
      <c r="AP104" s="316">
        <f ca="1"/>
        <v>18.851061124666895</v>
      </c>
      <c r="AQ104" s="133">
        <f ca="1"/>
        <v>81.148938875333073</v>
      </c>
      <c r="AR104" s="133">
        <f ca="1"/>
        <v>0.7</v>
      </c>
      <c r="AU104" s="204" t="str" cm="1">
        <f t="array" aca="1" ref="AU104" ca="1">IFERROR(_xlfn.XLOOKUP(AV104,Act_codes_core,Act_labels_core),"")</f>
        <v>Remaining motor vehicles (except cars of all kinds), car bodies and other motor vehicles, trailers and semi-trailers; Spare parts and accessories for cars and other motor vehicles</v>
      </c>
      <c r="AV104" s="58" t="str">
        <f ca="1"/>
        <v>a_097</v>
      </c>
      <c r="AW104" s="316">
        <f ca="1"/>
        <v>0.33923765667651712</v>
      </c>
      <c r="AX104" s="133">
        <f ca="1"/>
        <v>0.27415624415922485</v>
      </c>
      <c r="AY104" s="133">
        <f ca="1"/>
        <v>1.5057735803067667</v>
      </c>
      <c r="AZ104" s="133">
        <f ca="1"/>
        <v>0.34307191594139391</v>
      </c>
      <c r="BA104" s="133">
        <f ca="1"/>
        <v>0.12810160329192938</v>
      </c>
      <c r="BB104" s="133">
        <f ca="1"/>
        <v>62.637693742392138</v>
      </c>
      <c r="BC104" s="133">
        <f ca="1"/>
        <v>0</v>
      </c>
      <c r="BD104" s="133">
        <f ca="1"/>
        <v>1</v>
      </c>
      <c r="BE104" s="133">
        <f ca="1"/>
        <v>0</v>
      </c>
      <c r="BF104" s="133">
        <f ca="1"/>
        <v>0</v>
      </c>
      <c r="BG104" s="133">
        <f ca="1"/>
        <v>0</v>
      </c>
      <c r="BI104" s="204" t="str" cm="1">
        <f t="array" aca="1" ref="BI104" ca="1">IFERROR(_xlfn.XLOOKUP(BJ104,Act_codes_core,Act_labels_core),"")</f>
        <v>Remaining motor vehicles (except cars of all kinds), car bodies and other motor vehicles, trailers and semi-trailers; Spare parts and accessories for cars and other motor vehicles</v>
      </c>
      <c r="BJ104" s="58" t="str">
        <f ca="1"/>
        <v>a_097</v>
      </c>
      <c r="BK104" s="133">
        <f ca="1"/>
        <v>15.976917064408065</v>
      </c>
      <c r="BL104" s="133">
        <f ca="1"/>
        <v>53.45011419574972</v>
      </c>
      <c r="BM104" s="133">
        <f ca="1"/>
        <v>307.44884537929948</v>
      </c>
      <c r="BN104" s="133">
        <f ca="1"/>
        <v>5.5837428161650413</v>
      </c>
      <c r="BO104" s="133">
        <f ca="1"/>
        <v>14.836662590373633</v>
      </c>
      <c r="BP104" s="133">
        <f ca="1"/>
        <v>5116.1294779887749</v>
      </c>
      <c r="BQ104" s="133">
        <f ca="1"/>
        <v>0</v>
      </c>
      <c r="BR104" s="133">
        <f ca="1"/>
        <v>13.400179644022838</v>
      </c>
      <c r="BS104" s="133">
        <f ca="1"/>
        <v>0</v>
      </c>
      <c r="BT104" s="133">
        <f ca="1"/>
        <v>0</v>
      </c>
      <c r="BU104" s="133">
        <f ca="1"/>
        <v>0</v>
      </c>
    </row>
    <row r="105" spans="1:73" outlineLevel="1" x14ac:dyDescent="0.2">
      <c r="A105" s="204" t="str" cm="1">
        <f t="array" aca="1" ref="A105" ca="1">IFERROR(_xlfn.XLOOKUP(B105,Com_codes_core,Com_labels_core),"")</f>
        <v>Ships and boats; Locomotives, trams and rolling stock; Aircraft, spacecraft and related machinery, Combat vehicles used in the military</v>
      </c>
      <c r="B105" s="58" t="str">
        <f ca="1"/>
        <v>c_098</v>
      </c>
      <c r="C105" s="56">
        <f ca="1"/>
        <v>0.10528174609382045</v>
      </c>
      <c r="D105" s="56">
        <f ca="1"/>
        <v>0.17588031011974398</v>
      </c>
      <c r="E105" s="56">
        <f ca="1"/>
        <v>8.0956041352852087E-2</v>
      </c>
      <c r="F105" s="56">
        <f ca="1"/>
        <v>0.46345718285950782</v>
      </c>
      <c r="G105" s="56">
        <f ca="1"/>
        <v>76.802815635069052</v>
      </c>
      <c r="H105" s="56">
        <f ca="1"/>
        <v>0.35269677745085831</v>
      </c>
      <c r="I105" s="56">
        <f ca="1"/>
        <v>69.293237152585945</v>
      </c>
      <c r="J105" s="57"/>
      <c r="K105" s="204" t="str" cm="1">
        <f t="array" aca="1" ref="K105" ca="1">IFERROR(_xlfn.XLOOKUP(L105,Act_codes_core,Act_labels_core),"")</f>
        <v>Ships and boats; Locomotives, trams and rolling stock; Aircraft, spacecraft and related machinery, Combat vehicles used in the military</v>
      </c>
      <c r="L105" s="58" t="str">
        <f ca="1"/>
        <v>a_098</v>
      </c>
      <c r="M105" s="168">
        <f ca="1"/>
        <v>23.726177118773855</v>
      </c>
      <c r="N105" s="168">
        <f ca="1"/>
        <v>7.4373205582259683</v>
      </c>
      <c r="O105" s="168">
        <f ca="1"/>
        <v>1.210424305089784</v>
      </c>
      <c r="P105" s="168">
        <f ca="1"/>
        <v>8.2410666507965313</v>
      </c>
      <c r="Q105" s="168">
        <f ca="1"/>
        <v>12.510377628712506</v>
      </c>
      <c r="R105" s="73">
        <f ca="1"/>
        <v>2.8929145982178235</v>
      </c>
      <c r="S105" s="73">
        <f ca="1"/>
        <v>0</v>
      </c>
      <c r="T105" s="73">
        <f ca="1"/>
        <v>43.981719140183536</v>
      </c>
      <c r="U105" s="73">
        <f ca="1"/>
        <v>0</v>
      </c>
      <c r="V105" s="73">
        <f ca="1"/>
        <v>0</v>
      </c>
      <c r="W105" s="73">
        <f ca="1"/>
        <v>0</v>
      </c>
      <c r="X105" s="60"/>
      <c r="Z105" s="204" t="str" cm="1">
        <f t="array" aca="1" ref="Z105" ca="1">IFERROR(_xlfn.XLOOKUP(AA105,Act_codes_core,Act_labels_core),"")</f>
        <v>Ships and boats; Locomotives, trams and rolling stock; Aircraft, spacecraft and related machinery, Combat vehicles used in the military</v>
      </c>
      <c r="AA105" s="58" t="str">
        <f ca="1"/>
        <v>a_098</v>
      </c>
      <c r="AB105" s="133">
        <f ca="1"/>
        <v>0.10794171172092028</v>
      </c>
      <c r="AC105" s="133">
        <f ca="1"/>
        <v>9.3060583960314761E-2</v>
      </c>
      <c r="AD105" s="133">
        <f ca="1"/>
        <v>9.4833377061317642E-2</v>
      </c>
      <c r="AE105" s="133">
        <f ca="1"/>
        <v>7.3441373463930357E-2</v>
      </c>
      <c r="AF105" s="133">
        <f ca="1"/>
        <v>7.4904065177004611E-2</v>
      </c>
      <c r="AG105" s="133">
        <f ca="1"/>
        <v>8.5725433405433205E-2</v>
      </c>
      <c r="AH105" s="133">
        <f ca="1"/>
        <v>0</v>
      </c>
      <c r="AI105" s="133">
        <f ca="1"/>
        <v>0.13936820046978954</v>
      </c>
      <c r="AJ105" s="133">
        <f ca="1"/>
        <v>0</v>
      </c>
      <c r="AK105" s="133">
        <f ca="1"/>
        <v>0</v>
      </c>
      <c r="AL105" s="133">
        <f ca="1"/>
        <v>0</v>
      </c>
      <c r="AN105" s="204" t="str" cm="1">
        <f t="array" aca="1" ref="AN105" ca="1">IFERROR(_xlfn.XLOOKUP(AO105,Act_codes_core,Act_labels_core),"")</f>
        <v>Ships and boats; Locomotives, trams and rolling stock; Aircraft, spacecraft and related machinery, Combat vehicles used in the military</v>
      </c>
      <c r="AO105" s="58" t="str">
        <f ca="1"/>
        <v>a_098</v>
      </c>
      <c r="AP105" s="316">
        <f ca="1"/>
        <v>19.544893110146454</v>
      </c>
      <c r="AQ105" s="133">
        <f ca="1"/>
        <v>80.455106889853582</v>
      </c>
      <c r="AR105" s="133">
        <f ca="1"/>
        <v>0.7</v>
      </c>
      <c r="AU105" s="204" t="str" cm="1">
        <f t="array" aca="1" ref="AU105" ca="1">IFERROR(_xlfn.XLOOKUP(AV105,Act_codes_core,Act_labels_core),"")</f>
        <v>Ships and boats; Locomotives, trams and rolling stock; Aircraft, spacecraft and related machinery, Combat vehicles used in the military</v>
      </c>
      <c r="AV105" s="58" t="str">
        <f ca="1"/>
        <v>a_098</v>
      </c>
      <c r="AW105" s="316">
        <f ca="1"/>
        <v>0.11599228858269749</v>
      </c>
      <c r="AX105" s="133">
        <f ca="1"/>
        <v>7.795557067107281E-2</v>
      </c>
      <c r="AY105" s="133">
        <f ca="1"/>
        <v>8.8872727449160902E-2</v>
      </c>
      <c r="AZ105" s="133">
        <f ca="1"/>
        <v>9.0929226206532265E-2</v>
      </c>
      <c r="BA105" s="133">
        <f ca="1"/>
        <v>7.6672143665570555E-2</v>
      </c>
      <c r="BB105" s="133">
        <f ca="1"/>
        <v>7.8901148056102738E-2</v>
      </c>
      <c r="BC105" s="133">
        <f ca="1"/>
        <v>0</v>
      </c>
      <c r="BD105" s="133">
        <f ca="1"/>
        <v>1</v>
      </c>
      <c r="BE105" s="133">
        <f ca="1"/>
        <v>0</v>
      </c>
      <c r="BF105" s="133">
        <f ca="1"/>
        <v>0</v>
      </c>
      <c r="BG105" s="133">
        <f ca="1"/>
        <v>0</v>
      </c>
      <c r="BI105" s="204" t="str" cm="1">
        <f t="array" aca="1" ref="BI105" ca="1">IFERROR(_xlfn.XLOOKUP(BJ105,Act_codes_core,Act_labels_core),"")</f>
        <v>Ships and boats; Locomotives, trams and rolling stock; Aircraft, spacecraft and related machinery, Combat vehicles used in the military</v>
      </c>
      <c r="BJ105" s="58" t="str">
        <f ca="1"/>
        <v>a_098</v>
      </c>
      <c r="BK105" s="133">
        <f ca="1"/>
        <v>2.5065449245914091</v>
      </c>
      <c r="BL105" s="133">
        <f ca="1"/>
        <v>5.3740883035799794</v>
      </c>
      <c r="BM105" s="133">
        <f ca="1"/>
        <v>37.644801943468373</v>
      </c>
      <c r="BN105" s="133">
        <f ca="1"/>
        <v>5.6571046449280677</v>
      </c>
      <c r="BO105" s="133">
        <f ca="1"/>
        <v>3.1422543075517639</v>
      </c>
      <c r="BP105" s="133">
        <f ca="1"/>
        <v>13.983692106725586</v>
      </c>
      <c r="BQ105" s="133">
        <f ca="1"/>
        <v>0</v>
      </c>
      <c r="BR105" s="133">
        <f ca="1"/>
        <v>11.657406551600342</v>
      </c>
      <c r="BS105" s="133">
        <f ca="1"/>
        <v>0</v>
      </c>
      <c r="BT105" s="133">
        <f ca="1"/>
        <v>0</v>
      </c>
      <c r="BU105" s="133">
        <f ca="1"/>
        <v>0</v>
      </c>
    </row>
    <row r="106" spans="1:73" outlineLevel="1" x14ac:dyDescent="0.2">
      <c r="A106" s="204" t="str" cm="1">
        <f t="array" aca="1" ref="A106" ca="1">IFERROR(_xlfn.XLOOKUP(B106,Com_codes_core,Com_labels_core),"")</f>
        <v>Motorcycles, motorbikes</v>
      </c>
      <c r="B106" s="58" t="str">
        <f ca="1"/>
        <v>c_099</v>
      </c>
      <c r="C106" s="56">
        <f ca="1"/>
        <v>0.43264549155471393</v>
      </c>
      <c r="D106" s="56">
        <f ca="1"/>
        <v>0.73265380937912061</v>
      </c>
      <c r="E106" s="56">
        <f ca="1"/>
        <v>6.308466288160762E-2</v>
      </c>
      <c r="F106" s="56">
        <f ca="1"/>
        <v>0.38765694554687946</v>
      </c>
      <c r="G106" s="56">
        <f ca="1"/>
        <v>15.23301419781397</v>
      </c>
      <c r="H106" s="56">
        <f ca="1"/>
        <v>0.21376426214480906</v>
      </c>
      <c r="I106" s="56">
        <f ca="1"/>
        <v>9.5835180463617107</v>
      </c>
      <c r="J106" s="57"/>
      <c r="K106" s="204" t="str" cm="1">
        <f t="array" aca="1" ref="K106" ca="1">IFERROR(_xlfn.XLOOKUP(L106,Act_codes_core,Act_labels_core),"")</f>
        <v>Motorcycles, motorbikes</v>
      </c>
      <c r="L106" s="58" t="str">
        <f ca="1"/>
        <v>a_099</v>
      </c>
      <c r="M106" s="168">
        <f ca="1"/>
        <v>19.121569792205953</v>
      </c>
      <c r="N106" s="168">
        <f ca="1"/>
        <v>2.6950752233146815</v>
      </c>
      <c r="O106" s="168">
        <f ca="1"/>
        <v>0.1172678991504293</v>
      </c>
      <c r="P106" s="168">
        <f ca="1"/>
        <v>24.739978702409363</v>
      </c>
      <c r="Q106" s="168">
        <f ca="1"/>
        <v>13.079147971953732</v>
      </c>
      <c r="R106" s="73">
        <f ca="1"/>
        <v>0.57415766410113334</v>
      </c>
      <c r="S106" s="73">
        <f ca="1"/>
        <v>0</v>
      </c>
      <c r="T106" s="73">
        <f ca="1"/>
        <v>39.672802746864711</v>
      </c>
      <c r="U106" s="73">
        <f ca="1"/>
        <v>0</v>
      </c>
      <c r="V106" s="73">
        <f ca="1"/>
        <v>0</v>
      </c>
      <c r="W106" s="73">
        <f ca="1"/>
        <v>0</v>
      </c>
      <c r="X106" s="60"/>
      <c r="Z106" s="204" t="str" cm="1">
        <f t="array" aca="1" ref="Z106" ca="1">IFERROR(_xlfn.XLOOKUP(AA106,Act_codes_core,Act_labels_core),"")</f>
        <v>Motorcycles, motorbikes</v>
      </c>
      <c r="AA106" s="58" t="str">
        <f ca="1"/>
        <v>a_099</v>
      </c>
      <c r="AB106" s="133">
        <f ca="1"/>
        <v>0.36115769255669683</v>
      </c>
      <c r="AC106" s="133">
        <f ca="1"/>
        <v>0.14000126454226222</v>
      </c>
      <c r="AD106" s="133">
        <f ca="1"/>
        <v>3.8142971158731089E-2</v>
      </c>
      <c r="AE106" s="133">
        <f ca="1"/>
        <v>0.91531057322115239</v>
      </c>
      <c r="AF106" s="133">
        <f ca="1"/>
        <v>0.32510692202935076</v>
      </c>
      <c r="AG106" s="133">
        <f ca="1"/>
        <v>7.0634526281602314E-2</v>
      </c>
      <c r="AH106" s="133">
        <f ca="1"/>
        <v>0</v>
      </c>
      <c r="AI106" s="133">
        <f ca="1"/>
        <v>0.52191066143872311</v>
      </c>
      <c r="AJ106" s="133">
        <f ca="1"/>
        <v>0</v>
      </c>
      <c r="AK106" s="133">
        <f ca="1"/>
        <v>0</v>
      </c>
      <c r="AL106" s="133">
        <f ca="1"/>
        <v>0</v>
      </c>
      <c r="AN106" s="204" t="str" cm="1">
        <f t="array" aca="1" ref="AN106" ca="1">IFERROR(_xlfn.XLOOKUP(AO106,Act_codes_core,Act_labels_core),"")</f>
        <v>Motorcycles, motorbikes</v>
      </c>
      <c r="AO106" s="58" t="str">
        <f ca="1"/>
        <v>a_099</v>
      </c>
      <c r="AP106" s="316">
        <f ca="1"/>
        <v>19.298977473360914</v>
      </c>
      <c r="AQ106" s="133">
        <f ca="1"/>
        <v>80.701022526639093</v>
      </c>
      <c r="AR106" s="133">
        <f ca="1"/>
        <v>0.7</v>
      </c>
      <c r="AU106" s="204" t="str" cm="1">
        <f t="array" aca="1" ref="AU106" ca="1">IFERROR(_xlfn.XLOOKUP(AV106,Act_codes_core,Act_labels_core),"")</f>
        <v>Motorcycles, motorbikes</v>
      </c>
      <c r="AV106" s="58" t="str">
        <f ca="1"/>
        <v>a_099</v>
      </c>
      <c r="AW106" s="316">
        <f ca="1"/>
        <v>0.64659220999053202</v>
      </c>
      <c r="AX106" s="133">
        <f ca="1"/>
        <v>0.76309291875182195</v>
      </c>
      <c r="AY106" s="133">
        <f ca="1"/>
        <v>8.9732997854435198E-2</v>
      </c>
      <c r="AZ106" s="133">
        <f ca="1"/>
        <v>0.43569517020188636</v>
      </c>
      <c r="BA106" s="133">
        <f ca="1"/>
        <v>0.60961416928943435</v>
      </c>
      <c r="BB106" s="133">
        <f ca="1"/>
        <v>0.44101130585789655</v>
      </c>
      <c r="BC106" s="133">
        <f ca="1"/>
        <v>0</v>
      </c>
      <c r="BD106" s="133">
        <f ca="1"/>
        <v>1</v>
      </c>
      <c r="BE106" s="133">
        <f ca="1"/>
        <v>0</v>
      </c>
      <c r="BF106" s="133">
        <f ca="1"/>
        <v>0</v>
      </c>
      <c r="BG106" s="133">
        <f ca="1"/>
        <v>0</v>
      </c>
      <c r="BI106" s="204" t="str" cm="1">
        <f t="array" aca="1" ref="BI106" ca="1">IFERROR(_xlfn.XLOOKUP(BJ106,Act_codes_core,Act_labels_core),"")</f>
        <v>Motorcycles, motorbikes</v>
      </c>
      <c r="BJ106" s="58" t="str">
        <f ca="1"/>
        <v>a_099</v>
      </c>
      <c r="BK106" s="133">
        <f ca="1"/>
        <v>17.571036033660221</v>
      </c>
      <c r="BL106" s="133">
        <f ca="1"/>
        <v>147.12855726788337</v>
      </c>
      <c r="BM106" s="133">
        <f ca="1"/>
        <v>397.61565632713814</v>
      </c>
      <c r="BN106" s="133">
        <f ca="1"/>
        <v>9.1511119556714924</v>
      </c>
      <c r="BO106" s="133">
        <f ca="1"/>
        <v>24.219548560827239</v>
      </c>
      <c r="BP106" s="133">
        <f ca="1"/>
        <v>399.12506405931185</v>
      </c>
      <c r="BQ106" s="133">
        <f ca="1"/>
        <v>0</v>
      </c>
      <c r="BR106" s="133">
        <f ca="1"/>
        <v>13.09777607738209</v>
      </c>
      <c r="BS106" s="133">
        <f ca="1"/>
        <v>0</v>
      </c>
      <c r="BT106" s="133">
        <f ca="1"/>
        <v>0</v>
      </c>
      <c r="BU106" s="133">
        <f ca="1"/>
        <v>0</v>
      </c>
    </row>
    <row r="107" spans="1:73" outlineLevel="1" x14ac:dyDescent="0.2">
      <c r="A107" s="204" t="str" cm="1">
        <f t="array" aca="1" ref="A107" ca="1">IFERROR(_xlfn.XLOOKUP(B107,Com_codes_core,Com_labels_core),"")</f>
        <v>Other means of transport remain</v>
      </c>
      <c r="B107" s="58" t="str">
        <f ca="1"/>
        <v>c_100</v>
      </c>
      <c r="C107" s="56">
        <f ca="1"/>
        <v>0.11329466448218298</v>
      </c>
      <c r="D107" s="56">
        <f ca="1"/>
        <v>0.18586249870620461</v>
      </c>
      <c r="E107" s="56">
        <f ca="1"/>
        <v>2.3570488619251265E-2</v>
      </c>
      <c r="F107" s="56">
        <f ca="1"/>
        <v>0.17720795905109585</v>
      </c>
      <c r="G107" s="56">
        <f ca="1"/>
        <v>26.44251845817984</v>
      </c>
      <c r="H107" s="56">
        <f ca="1"/>
        <v>6.883804998187551E-2</v>
      </c>
      <c r="I107" s="56">
        <f ca="1"/>
        <v>13.235337347473012</v>
      </c>
      <c r="J107" s="57"/>
      <c r="K107" s="204" t="str" cm="1">
        <f t="array" aca="1" ref="K107" ca="1">IFERROR(_xlfn.XLOOKUP(L107,Act_codes_core,Act_labels_core),"")</f>
        <v>Other means of transport remain</v>
      </c>
      <c r="L107" s="58" t="str">
        <f ca="1"/>
        <v>a_100</v>
      </c>
      <c r="M107" s="168">
        <f ca="1"/>
        <v>10.792671078627263</v>
      </c>
      <c r="N107" s="168">
        <f ca="1"/>
        <v>11.452361085543323</v>
      </c>
      <c r="O107" s="168">
        <f ca="1"/>
        <v>0</v>
      </c>
      <c r="P107" s="168">
        <f ca="1"/>
        <v>39.735428661301533</v>
      </c>
      <c r="Q107" s="168">
        <f ca="1"/>
        <v>12.187162823679429</v>
      </c>
      <c r="R107" s="73">
        <f ca="1"/>
        <v>4.1526923690260595</v>
      </c>
      <c r="S107" s="73">
        <f ca="1"/>
        <v>0</v>
      </c>
      <c r="T107" s="73">
        <f ca="1"/>
        <v>21.679683981822397</v>
      </c>
      <c r="U107" s="73">
        <f ca="1"/>
        <v>0</v>
      </c>
      <c r="V107" s="73">
        <f ca="1"/>
        <v>0</v>
      </c>
      <c r="W107" s="73">
        <f ca="1"/>
        <v>0</v>
      </c>
      <c r="X107" s="60"/>
      <c r="Z107" s="204" t="str" cm="1">
        <f t="array" aca="1" ref="Z107" ca="1">IFERROR(_xlfn.XLOOKUP(AA107,Act_codes_core,Act_labels_core),"")</f>
        <v>Other means of transport remain</v>
      </c>
      <c r="AA107" s="58" t="str">
        <f ca="1"/>
        <v>a_100</v>
      </c>
      <c r="AB107" s="133">
        <f ca="1"/>
        <v>5.2900331601260661E-2</v>
      </c>
      <c r="AC107" s="133">
        <f ca="1"/>
        <v>0.15438753233786875</v>
      </c>
      <c r="AD107" s="133">
        <f ca="1"/>
        <v>0</v>
      </c>
      <c r="AE107" s="133">
        <f ca="1"/>
        <v>0.3815075933544827</v>
      </c>
      <c r="AF107" s="133">
        <f ca="1"/>
        <v>7.8615015210095979E-2</v>
      </c>
      <c r="AG107" s="133">
        <f ca="1"/>
        <v>0.13257808953374434</v>
      </c>
      <c r="AH107" s="133">
        <f ca="1"/>
        <v>0</v>
      </c>
      <c r="AI107" s="133">
        <f ca="1"/>
        <v>7.4013741524424845E-2</v>
      </c>
      <c r="AJ107" s="133">
        <f ca="1"/>
        <v>0</v>
      </c>
      <c r="AK107" s="133">
        <f ca="1"/>
        <v>0</v>
      </c>
      <c r="AL107" s="133">
        <f ca="1"/>
        <v>0</v>
      </c>
      <c r="AN107" s="204" t="str" cm="1">
        <f t="array" aca="1" ref="AN107" ca="1">IFERROR(_xlfn.XLOOKUP(AO107,Act_codes_core,Act_labels_core),"")</f>
        <v>Other means of transport remain</v>
      </c>
      <c r="AO107" s="58" t="str">
        <f ca="1"/>
        <v>a_100</v>
      </c>
      <c r="AP107" s="316">
        <f ca="1"/>
        <v>19.869088484392218</v>
      </c>
      <c r="AQ107" s="133">
        <f ca="1"/>
        <v>80.130911515607721</v>
      </c>
      <c r="AR107" s="133">
        <f ca="1"/>
        <v>0.7</v>
      </c>
      <c r="AU107" s="204" t="str" cm="1">
        <f t="array" aca="1" ref="AU107" ca="1">IFERROR(_xlfn.XLOOKUP(AV107,Act_codes_core,Act_labels_core),"")</f>
        <v>Other means of transport remain</v>
      </c>
      <c r="AV107" s="58" t="str">
        <f ca="1"/>
        <v>a_100</v>
      </c>
      <c r="AW107" s="316">
        <f ca="1"/>
        <v>0.42136315436742267</v>
      </c>
      <c r="AX107" s="133">
        <f ca="1"/>
        <v>0.14120884746837198</v>
      </c>
      <c r="AY107" s="133">
        <f ca="1"/>
        <v>0</v>
      </c>
      <c r="AZ107" s="133">
        <f ca="1"/>
        <v>6.5595625532431967</v>
      </c>
      <c r="BA107" s="133">
        <f ca="1"/>
        <v>0.2490119816341626</v>
      </c>
      <c r="BB107" s="133">
        <f ca="1"/>
        <v>2.4215685949304406</v>
      </c>
      <c r="BC107" s="133">
        <f ca="1"/>
        <v>0</v>
      </c>
      <c r="BD107" s="133">
        <f ca="1"/>
        <v>1</v>
      </c>
      <c r="BE107" s="133">
        <f ca="1"/>
        <v>0</v>
      </c>
      <c r="BF107" s="133">
        <f ca="1"/>
        <v>0</v>
      </c>
      <c r="BG107" s="133">
        <f ca="1"/>
        <v>0</v>
      </c>
      <c r="BI107" s="204" t="str" cm="1">
        <f t="array" aca="1" ref="BI107" ca="1">IFERROR(_xlfn.XLOOKUP(BJ107,Act_codes_core,Act_labels_core),"")</f>
        <v>Other means of transport remain</v>
      </c>
      <c r="BJ107" s="58" t="str">
        <f ca="1"/>
        <v>a_100</v>
      </c>
      <c r="BK107" s="133">
        <f ca="1"/>
        <v>19.657092002099493</v>
      </c>
      <c r="BL107" s="133">
        <f ca="1"/>
        <v>6.2080975298730232</v>
      </c>
      <c r="BM107" s="133">
        <f ca="1"/>
        <v>0</v>
      </c>
      <c r="BN107" s="133">
        <f ca="1"/>
        <v>83.116764833625695</v>
      </c>
      <c r="BO107" s="133">
        <f ca="1"/>
        <v>10.287486689027411</v>
      </c>
      <c r="BP107" s="133">
        <f ca="1"/>
        <v>293.60177118420444</v>
      </c>
      <c r="BQ107" s="133">
        <f ca="1"/>
        <v>0</v>
      </c>
      <c r="BR107" s="133">
        <f ca="1"/>
        <v>23.22409011523121</v>
      </c>
      <c r="BS107" s="133">
        <f ca="1"/>
        <v>0</v>
      </c>
      <c r="BT107" s="133">
        <f ca="1"/>
        <v>0</v>
      </c>
      <c r="BU107" s="133">
        <f ca="1"/>
        <v>0</v>
      </c>
    </row>
    <row r="108" spans="1:73" outlineLevel="1" x14ac:dyDescent="0.2">
      <c r="A108" s="204" t="str" cm="1">
        <f t="array" aca="1" ref="A108" ca="1">IFERROR(_xlfn.XLOOKUP(B108,Com_codes_core,Com_labels_core),"")</f>
        <v>Bed, wardrobe, table, chair</v>
      </c>
      <c r="B108" s="58" t="str">
        <f ca="1"/>
        <v>c_101</v>
      </c>
      <c r="C108" s="56">
        <f ca="1"/>
        <v>1.1102790254353505</v>
      </c>
      <c r="D108" s="56">
        <f ca="1"/>
        <v>1.5985786999145497</v>
      </c>
      <c r="E108" s="56">
        <f ca="1"/>
        <v>1.3031612177639633</v>
      </c>
      <c r="F108" s="56">
        <f ca="1"/>
        <v>3.3443173154811552</v>
      </c>
      <c r="G108" s="56">
        <f ca="1"/>
        <v>59.018401834709699</v>
      </c>
      <c r="H108" s="56">
        <f ca="1"/>
        <v>0.21527253821185921</v>
      </c>
      <c r="I108" s="56">
        <f ca="1"/>
        <v>8.8510259252500987</v>
      </c>
      <c r="J108" s="57"/>
      <c r="K108" s="204" t="str" cm="1">
        <f t="array" aca="1" ref="K108" ca="1">IFERROR(_xlfn.XLOOKUP(L108,Act_codes_core,Act_labels_core),"")</f>
        <v>Bed, wardrobe, table, chair</v>
      </c>
      <c r="L108" s="58" t="str">
        <f ca="1"/>
        <v>a_101</v>
      </c>
      <c r="M108" s="168">
        <f ca="1"/>
        <v>7.0914491118681324</v>
      </c>
      <c r="N108" s="168">
        <f ca="1"/>
        <v>17.695481648474448</v>
      </c>
      <c r="O108" s="168">
        <f ca="1"/>
        <v>5.1757295047833045</v>
      </c>
      <c r="P108" s="168">
        <f ca="1"/>
        <v>11.915695915376725</v>
      </c>
      <c r="Q108" s="168">
        <f ca="1"/>
        <v>33.447290664636952</v>
      </c>
      <c r="R108" s="73">
        <f ca="1"/>
        <v>1.8990304343445294</v>
      </c>
      <c r="S108" s="73">
        <f ca="1"/>
        <v>0</v>
      </c>
      <c r="T108" s="73">
        <f ca="1"/>
        <v>22.775322720515902</v>
      </c>
      <c r="U108" s="73">
        <f ca="1"/>
        <v>0</v>
      </c>
      <c r="V108" s="73">
        <f ca="1"/>
        <v>0</v>
      </c>
      <c r="W108" s="73">
        <f ca="1"/>
        <v>0</v>
      </c>
      <c r="X108" s="60"/>
      <c r="Z108" s="204" t="str" cm="1">
        <f t="array" aca="1" ref="Z108" ca="1">IFERROR(_xlfn.XLOOKUP(AA108,Act_codes_core,Act_labels_core),"")</f>
        <v>Bed, wardrobe, table, chair</v>
      </c>
      <c r="AA108" s="58" t="str">
        <f ca="1"/>
        <v>a_101</v>
      </c>
      <c r="AB108" s="133">
        <f ca="1"/>
        <v>0.34022541755223995</v>
      </c>
      <c r="AC108" s="133">
        <f ca="1"/>
        <v>2.3349731628479935</v>
      </c>
      <c r="AD108" s="133">
        <f ca="1"/>
        <v>4.2762726159085913</v>
      </c>
      <c r="AE108" s="133">
        <f ca="1"/>
        <v>1.1198168747340924</v>
      </c>
      <c r="AF108" s="133">
        <f ca="1"/>
        <v>2.111864966584978</v>
      </c>
      <c r="AG108" s="133">
        <f ca="1"/>
        <v>0.59343920439918141</v>
      </c>
      <c r="AH108" s="133">
        <f ca="1"/>
        <v>0</v>
      </c>
      <c r="AI108" s="133">
        <f ca="1"/>
        <v>0.7610729095515002</v>
      </c>
      <c r="AJ108" s="133">
        <f ca="1"/>
        <v>0</v>
      </c>
      <c r="AK108" s="133">
        <f ca="1"/>
        <v>0</v>
      </c>
      <c r="AL108" s="133">
        <f ca="1"/>
        <v>0</v>
      </c>
      <c r="AN108" s="204" t="str" cm="1">
        <f t="array" aca="1" ref="AN108" ca="1">IFERROR(_xlfn.XLOOKUP(AO108,Act_codes_core,Act_labels_core),"")</f>
        <v>Bed, wardrobe, table, chair</v>
      </c>
      <c r="AO108" s="58" t="str">
        <f ca="1"/>
        <v>a_101</v>
      </c>
      <c r="AP108" s="316">
        <f ca="1"/>
        <v>22.699821801614672</v>
      </c>
      <c r="AQ108" s="133">
        <f ca="1"/>
        <v>77.300178198385339</v>
      </c>
      <c r="AR108" s="133">
        <f ca="1"/>
        <v>0.7</v>
      </c>
      <c r="AU108" s="204" t="str" cm="1">
        <f t="array" aca="1" ref="AU108" ca="1">IFERROR(_xlfn.XLOOKUP(AV108,Act_codes_core,Act_labels_core),"")</f>
        <v>Bed, wardrobe, table, chair</v>
      </c>
      <c r="AV108" s="58" t="str">
        <f ca="1"/>
        <v>a_101</v>
      </c>
      <c r="AW108" s="316">
        <f ca="1"/>
        <v>7.8408362328211967E-2</v>
      </c>
      <c r="AX108" s="133">
        <f ca="1"/>
        <v>7.5127729326979059E-2</v>
      </c>
      <c r="AY108" s="133">
        <f ca="1"/>
        <v>0.16995963003520109</v>
      </c>
      <c r="AZ108" s="133">
        <f ca="1"/>
        <v>0.10784192151646316</v>
      </c>
      <c r="BA108" s="133">
        <f ca="1"/>
        <v>7.9770354386903622E-2</v>
      </c>
      <c r="BB108" s="133">
        <f ca="1"/>
        <v>5.3058707082116539E-2</v>
      </c>
      <c r="BC108" s="133">
        <f ca="1"/>
        <v>0</v>
      </c>
      <c r="BD108" s="133">
        <f ca="1"/>
        <v>1</v>
      </c>
      <c r="BE108" s="133">
        <f ca="1"/>
        <v>0</v>
      </c>
      <c r="BF108" s="133">
        <f ca="1"/>
        <v>0</v>
      </c>
      <c r="BG108" s="133">
        <f ca="1"/>
        <v>0</v>
      </c>
      <c r="BI108" s="204" t="str" cm="1">
        <f t="array" aca="1" ref="BI108" ca="1">IFERROR(_xlfn.XLOOKUP(BJ108,Act_codes_core,Act_labels_core),"")</f>
        <v>Bed, wardrobe, table, chair</v>
      </c>
      <c r="BJ108" s="58" t="str">
        <f ca="1"/>
        <v>a_101</v>
      </c>
      <c r="BK108" s="133">
        <f ca="1"/>
        <v>4.8858487862573599</v>
      </c>
      <c r="BL108" s="133">
        <f ca="1"/>
        <v>1.8760763302772008</v>
      </c>
      <c r="BM108" s="133">
        <f ca="1"/>
        <v>14.510648945367059</v>
      </c>
      <c r="BN108" s="133">
        <f ca="1"/>
        <v>3.9992710118577284</v>
      </c>
      <c r="BO108" s="133">
        <f ca="1"/>
        <v>1.0538849594829505</v>
      </c>
      <c r="BP108" s="133">
        <f ca="1"/>
        <v>12.346315406021201</v>
      </c>
      <c r="BQ108" s="133">
        <f ca="1"/>
        <v>0</v>
      </c>
      <c r="BR108" s="133">
        <f ca="1"/>
        <v>19.402071015567447</v>
      </c>
      <c r="BS108" s="133">
        <f ca="1"/>
        <v>0</v>
      </c>
      <c r="BT108" s="133">
        <f ca="1"/>
        <v>0</v>
      </c>
      <c r="BU108" s="133">
        <f ca="1"/>
        <v>0</v>
      </c>
    </row>
    <row r="109" spans="1:73" outlineLevel="1" x14ac:dyDescent="0.2">
      <c r="A109" s="204" t="str" cm="1">
        <f t="array" aca="1" ref="A109" ca="1">IFERROR(_xlfn.XLOOKUP(B109,Com_codes_core,Com_labels_core),"")</f>
        <v>Jewelry, imitation jewelry and related details; Musical instrument; Sports Instruments; Toys, games</v>
      </c>
      <c r="B109" s="58" t="str">
        <f ca="1"/>
        <v>c_102</v>
      </c>
      <c r="C109" s="56">
        <f ca="1"/>
        <v>0.16109752165109412</v>
      </c>
      <c r="D109" s="56">
        <f ca="1"/>
        <v>0.22492081725915022</v>
      </c>
      <c r="E109" s="56">
        <f ca="1"/>
        <v>0.18185772128114205</v>
      </c>
      <c r="F109" s="56">
        <f ca="1"/>
        <v>0.77272670583100411</v>
      </c>
      <c r="G109" s="56">
        <f ca="1"/>
        <v>96.929237752503568</v>
      </c>
      <c r="H109" s="56">
        <f ca="1"/>
        <v>0.31620955430522873</v>
      </c>
      <c r="I109" s="56">
        <f ca="1"/>
        <v>85.64722101633582</v>
      </c>
      <c r="J109" s="57"/>
      <c r="K109" s="204" t="str" cm="1">
        <f t="array" aca="1" ref="K109" ca="1">IFERROR(_xlfn.XLOOKUP(L109,Act_codes_core,Act_labels_core),"")</f>
        <v>Jewelry, imitation jewelry and related details; Musical instrument; Sports Instruments; Toys, games</v>
      </c>
      <c r="L109" s="58" t="str">
        <f ca="1"/>
        <v>a_102</v>
      </c>
      <c r="M109" s="168">
        <f ca="1"/>
        <v>16.577091385195217</v>
      </c>
      <c r="N109" s="168">
        <f ca="1"/>
        <v>11.377903430044919</v>
      </c>
      <c r="O109" s="168">
        <f ca="1"/>
        <v>2.8584722396451525</v>
      </c>
      <c r="P109" s="168">
        <f ca="1"/>
        <v>17.050065949388696</v>
      </c>
      <c r="Q109" s="168">
        <f ca="1"/>
        <v>34.890650209651383</v>
      </c>
      <c r="R109" s="73">
        <f ca="1"/>
        <v>1.1838076890175573</v>
      </c>
      <c r="S109" s="73">
        <f ca="1"/>
        <v>0</v>
      </c>
      <c r="T109" s="73">
        <f ca="1"/>
        <v>16.062009097057071</v>
      </c>
      <c r="U109" s="73">
        <f ca="1"/>
        <v>0</v>
      </c>
      <c r="V109" s="73">
        <f ca="1"/>
        <v>0</v>
      </c>
      <c r="W109" s="73">
        <f ca="1"/>
        <v>0</v>
      </c>
      <c r="X109" s="60"/>
      <c r="Z109" s="204" t="str" cm="1">
        <f t="array" aca="1" ref="Z109" ca="1">IFERROR(_xlfn.XLOOKUP(AA109,Act_codes_core,Act_labels_core),"")</f>
        <v>Jewelry, imitation jewelry and related details; Musical instrument; Sports Instruments; Toys, games</v>
      </c>
      <c r="AA109" s="58" t="str">
        <f ca="1"/>
        <v>a_102</v>
      </c>
      <c r="AB109" s="133">
        <f ca="1"/>
        <v>0.11540858226639857</v>
      </c>
      <c r="AC109" s="133">
        <f ca="1"/>
        <v>0.21786113305529914</v>
      </c>
      <c r="AD109" s="133">
        <f ca="1"/>
        <v>0.34270923001643649</v>
      </c>
      <c r="AE109" s="133">
        <f ca="1"/>
        <v>0.23251537115470697</v>
      </c>
      <c r="AF109" s="133">
        <f ca="1"/>
        <v>0.31967764979826935</v>
      </c>
      <c r="AG109" s="133">
        <f ca="1"/>
        <v>5.3681355628224917E-2</v>
      </c>
      <c r="AH109" s="133">
        <f ca="1"/>
        <v>0</v>
      </c>
      <c r="AI109" s="133">
        <f ca="1"/>
        <v>7.7886035963041389E-2</v>
      </c>
      <c r="AJ109" s="133">
        <f ca="1"/>
        <v>0</v>
      </c>
      <c r="AK109" s="133">
        <f ca="1"/>
        <v>0</v>
      </c>
      <c r="AL109" s="133">
        <f ca="1"/>
        <v>0</v>
      </c>
      <c r="AN109" s="204" t="str" cm="1">
        <f t="array" aca="1" ref="AN109" ca="1">IFERROR(_xlfn.XLOOKUP(AO109,Act_codes_core,Act_labels_core),"")</f>
        <v>Jewelry, imitation jewelry and related details; Musical instrument; Sports Instruments; Toys, games</v>
      </c>
      <c r="AO109" s="58" t="str">
        <f ca="1"/>
        <v>a_102</v>
      </c>
      <c r="AP109" s="316">
        <f ca="1"/>
        <v>23.397098675852362</v>
      </c>
      <c r="AQ109" s="133">
        <f ca="1"/>
        <v>76.602901324147652</v>
      </c>
      <c r="AR109" s="133">
        <f ca="1"/>
        <v>0.7</v>
      </c>
      <c r="AU109" s="204" t="str" cm="1">
        <f t="array" aca="1" ref="AU109" ca="1">IFERROR(_xlfn.XLOOKUP(AV109,Act_codes_core,Act_labels_core),"")</f>
        <v>Jewelry, imitation jewelry and related details; Musical instrument; Sports Instruments; Toys, games</v>
      </c>
      <c r="AV109" s="58" t="str">
        <f ca="1"/>
        <v>a_102</v>
      </c>
      <c r="AW109" s="316">
        <f ca="1"/>
        <v>0.13581845535360323</v>
      </c>
      <c r="AX109" s="133">
        <f ca="1"/>
        <v>9.782327644012688E-2</v>
      </c>
      <c r="AY109" s="133">
        <f ca="1"/>
        <v>0.15381226007759008</v>
      </c>
      <c r="AZ109" s="133">
        <f ca="1"/>
        <v>7.9230256226406628E-2</v>
      </c>
      <c r="BA109" s="133">
        <f ca="1"/>
        <v>8.6284175782723682E-2</v>
      </c>
      <c r="BB109" s="133">
        <f ca="1"/>
        <v>0.11542576529786062</v>
      </c>
      <c r="BC109" s="133">
        <f ca="1"/>
        <v>0</v>
      </c>
      <c r="BD109" s="133">
        <f ca="1"/>
        <v>1</v>
      </c>
      <c r="BE109" s="133">
        <f ca="1"/>
        <v>0</v>
      </c>
      <c r="BF109" s="133">
        <f ca="1"/>
        <v>0</v>
      </c>
      <c r="BG109" s="133">
        <f ca="1"/>
        <v>0</v>
      </c>
      <c r="BI109" s="204" t="str" cm="1">
        <f t="array" aca="1" ref="BI109" ca="1">IFERROR(_xlfn.XLOOKUP(BJ109,Act_codes_core,Act_labels_core),"")</f>
        <v>Jewelry, imitation jewelry and related details; Musical instrument; Sports Instruments; Toys, games</v>
      </c>
      <c r="BJ109" s="58" t="str">
        <f ca="1"/>
        <v>a_102</v>
      </c>
      <c r="BK109" s="133">
        <f ca="1"/>
        <v>3.5107608685174041</v>
      </c>
      <c r="BL109" s="133">
        <f ca="1"/>
        <v>3.6840944436551131</v>
      </c>
      <c r="BM109" s="133">
        <f ca="1"/>
        <v>23.05726379992036</v>
      </c>
      <c r="BN109" s="133">
        <f ca="1"/>
        <v>1.9912041598262789</v>
      </c>
      <c r="BO109" s="133">
        <f ca="1"/>
        <v>1.0596754810956683</v>
      </c>
      <c r="BP109" s="133">
        <f ca="1"/>
        <v>41.780381370295252</v>
      </c>
      <c r="BQ109" s="133">
        <f ca="1"/>
        <v>0</v>
      </c>
      <c r="BR109" s="133">
        <f ca="1"/>
        <v>26.677856128404457</v>
      </c>
      <c r="BS109" s="133">
        <f ca="1"/>
        <v>0</v>
      </c>
      <c r="BT109" s="133">
        <f ca="1"/>
        <v>0</v>
      </c>
      <c r="BU109" s="133">
        <f ca="1"/>
        <v>0</v>
      </c>
    </row>
    <row r="110" spans="1:73" outlineLevel="1" x14ac:dyDescent="0.2">
      <c r="A110" s="204" t="str" cm="1">
        <f t="array" aca="1" ref="A110" ca="1">IFERROR(_xlfn.XLOOKUP(B110,Com_codes_core,Com_labels_core),"")</f>
        <v>Medical, dental, orthopedic and rehabilitation equipment and instruments</v>
      </c>
      <c r="B110" s="58" t="str">
        <f ca="1"/>
        <v>c_103</v>
      </c>
      <c r="C110" s="56">
        <f ca="1"/>
        <v>0.12307094296117509</v>
      </c>
      <c r="D110" s="56">
        <f ca="1"/>
        <v>0.15134255332598462</v>
      </c>
      <c r="E110" s="56">
        <f ca="1"/>
        <v>6.0866994141252538E-2</v>
      </c>
      <c r="F110" s="56">
        <f ca="1"/>
        <v>0.28979668175481887</v>
      </c>
      <c r="G110" s="56">
        <f ca="1"/>
        <v>55.382882215373229</v>
      </c>
      <c r="H110" s="56">
        <f ca="1"/>
        <v>0.50678676121097999</v>
      </c>
      <c r="I110" s="56">
        <f ca="1"/>
        <v>66.228720400520629</v>
      </c>
      <c r="J110" s="57"/>
      <c r="K110" s="204" t="str" cm="1">
        <f t="array" aca="1" ref="K110" ca="1">IFERROR(_xlfn.XLOOKUP(L110,Act_codes_core,Act_labels_core),"")</f>
        <v>Medical, dental, orthopedic and rehabilitation equipment and instruments</v>
      </c>
      <c r="L110" s="58" t="str">
        <f ca="1"/>
        <v>a_103</v>
      </c>
      <c r="M110" s="168">
        <f ca="1"/>
        <v>34.093592210694091</v>
      </c>
      <c r="N110" s="168">
        <f ca="1"/>
        <v>4.5178711623965055</v>
      </c>
      <c r="O110" s="168">
        <f ca="1"/>
        <v>0.60573739981703634</v>
      </c>
      <c r="P110" s="168">
        <f ca="1"/>
        <v>19.363807191626091</v>
      </c>
      <c r="Q110" s="168">
        <f ca="1"/>
        <v>18.317582970189488</v>
      </c>
      <c r="R110" s="73">
        <f ca="1"/>
        <v>1.5164518916065015</v>
      </c>
      <c r="S110" s="73">
        <f ca="1"/>
        <v>0</v>
      </c>
      <c r="T110" s="73">
        <f ca="1"/>
        <v>21.58495717367029</v>
      </c>
      <c r="U110" s="73">
        <f ca="1"/>
        <v>0</v>
      </c>
      <c r="V110" s="73">
        <f ca="1"/>
        <v>0</v>
      </c>
      <c r="W110" s="73">
        <f ca="1"/>
        <v>0</v>
      </c>
      <c r="X110" s="60"/>
      <c r="Z110" s="204" t="str" cm="1">
        <f t="array" aca="1" ref="Z110" ca="1">IFERROR(_xlfn.XLOOKUP(AA110,Act_codes_core,Act_labels_core),"")</f>
        <v>Medical, dental, orthopedic and rehabilitation equipment and instruments</v>
      </c>
      <c r="AA110" s="58" t="str">
        <f ca="1"/>
        <v>a_103</v>
      </c>
      <c r="AB110" s="133">
        <f ca="1"/>
        <v>0.18150972070451551</v>
      </c>
      <c r="AC110" s="133">
        <f ca="1"/>
        <v>6.615287271184532E-2</v>
      </c>
      <c r="AD110" s="133">
        <f ca="1"/>
        <v>5.5535867886057945E-2</v>
      </c>
      <c r="AE110" s="133">
        <f ca="1"/>
        <v>0.20193598024766077</v>
      </c>
      <c r="AF110" s="133">
        <f ca="1"/>
        <v>0.12834197851464199</v>
      </c>
      <c r="AG110" s="133">
        <f ca="1"/>
        <v>5.2585778434565487E-2</v>
      </c>
      <c r="AH110" s="133">
        <f ca="1"/>
        <v>0</v>
      </c>
      <c r="AI110" s="133">
        <f ca="1"/>
        <v>8.0040220515700547E-2</v>
      </c>
      <c r="AJ110" s="133">
        <f ca="1"/>
        <v>0</v>
      </c>
      <c r="AK110" s="133">
        <f ca="1"/>
        <v>0</v>
      </c>
      <c r="AL110" s="133">
        <f ca="1"/>
        <v>0</v>
      </c>
      <c r="AN110" s="204" t="str" cm="1">
        <f t="array" aca="1" ref="AN110" ca="1">IFERROR(_xlfn.XLOOKUP(AO110,Act_codes_core,Act_labels_core),"")</f>
        <v>Medical, dental, orthopedic and rehabilitation equipment and instruments</v>
      </c>
      <c r="AO110" s="58" t="str">
        <f ca="1"/>
        <v>a_103</v>
      </c>
      <c r="AP110" s="316">
        <f ca="1"/>
        <v>26.584904180583298</v>
      </c>
      <c r="AQ110" s="133">
        <f ca="1"/>
        <v>73.415095819416678</v>
      </c>
      <c r="AR110" s="133">
        <f ca="1"/>
        <v>0.7</v>
      </c>
      <c r="AU110" s="204" t="str" cm="1">
        <f t="array" aca="1" ref="AU110" ca="1">IFERROR(_xlfn.XLOOKUP(AV110,Act_codes_core,Act_labels_core),"")</f>
        <v>Medical, dental, orthopedic and rehabilitation equipment and instruments</v>
      </c>
      <c r="AV110" s="58" t="str">
        <f ca="1"/>
        <v>a_103</v>
      </c>
      <c r="AW110" s="316">
        <f ca="1"/>
        <v>0.24348353543421822</v>
      </c>
      <c r="AX110" s="133">
        <f ca="1"/>
        <v>8.8670235785738905E-2</v>
      </c>
      <c r="AY110" s="133">
        <f ca="1"/>
        <v>0.21060521402370658</v>
      </c>
      <c r="AZ110" s="133">
        <f ca="1"/>
        <v>0.16559531410988196</v>
      </c>
      <c r="BA110" s="133">
        <f ca="1"/>
        <v>0.24933668031879203</v>
      </c>
      <c r="BB110" s="133">
        <f ca="1"/>
        <v>0.35669591110278304</v>
      </c>
      <c r="BC110" s="133">
        <f ca="1"/>
        <v>0</v>
      </c>
      <c r="BD110" s="133">
        <f ca="1"/>
        <v>1</v>
      </c>
      <c r="BE110" s="133">
        <f ca="1"/>
        <v>0</v>
      </c>
      <c r="BF110" s="133">
        <f ca="1"/>
        <v>0</v>
      </c>
      <c r="BG110" s="133">
        <f ca="1"/>
        <v>0</v>
      </c>
      <c r="BI110" s="204" t="str" cm="1">
        <f t="array" aca="1" ref="BI110" ca="1">IFERROR(_xlfn.XLOOKUP(BJ110,Act_codes_core,Act_labels_core),"")</f>
        <v>Medical, dental, orthopedic and rehabilitation equipment and instruments</v>
      </c>
      <c r="BJ110" s="58" t="str">
        <f ca="1"/>
        <v>a_103</v>
      </c>
      <c r="BK110" s="133">
        <f ca="1"/>
        <v>2.6953326084342648</v>
      </c>
      <c r="BL110" s="133">
        <f ca="1"/>
        <v>7.4072934485220197</v>
      </c>
      <c r="BM110" s="133">
        <f ca="1"/>
        <v>131.22006803295511</v>
      </c>
      <c r="BN110" s="133">
        <f ca="1"/>
        <v>3.2275488355939004</v>
      </c>
      <c r="BO110" s="133">
        <f ca="1"/>
        <v>5.1372835160063852</v>
      </c>
      <c r="BP110" s="133">
        <f ca="1"/>
        <v>88.773843321009579</v>
      </c>
      <c r="BQ110" s="133">
        <f ca="1"/>
        <v>0</v>
      </c>
      <c r="BR110" s="133">
        <f ca="1"/>
        <v>17.484947686987915</v>
      </c>
      <c r="BS110" s="133">
        <f ca="1"/>
        <v>0</v>
      </c>
      <c r="BT110" s="133">
        <f ca="1"/>
        <v>0</v>
      </c>
      <c r="BU110" s="133">
        <f ca="1"/>
        <v>0</v>
      </c>
    </row>
    <row r="111" spans="1:73" outlineLevel="1" x14ac:dyDescent="0.2">
      <c r="A111" s="204" t="str" cm="1">
        <f t="array" aca="1" ref="A111" ca="1">IFERROR(_xlfn.XLOOKUP(B111,Com_codes_core,Com_labels_core),"")</f>
        <v>Other processing and manufacturing products not yet classified</v>
      </c>
      <c r="B111" s="58" t="str">
        <f ca="1"/>
        <v>c_104</v>
      </c>
      <c r="C111" s="56">
        <f ca="1"/>
        <v>0.20960307915711759</v>
      </c>
      <c r="D111" s="56">
        <f ca="1"/>
        <v>0.23758973531511265</v>
      </c>
      <c r="E111" s="56">
        <f ca="1"/>
        <v>0.19045871068979728</v>
      </c>
      <c r="F111" s="56">
        <f ca="1"/>
        <v>0.78308367486749808</v>
      </c>
      <c r="G111" s="56">
        <f ca="1"/>
        <v>96.577677748956646</v>
      </c>
      <c r="H111" s="56">
        <f ca="1"/>
        <v>1.4380708686892318</v>
      </c>
      <c r="I111" s="56">
        <f ca="1"/>
        <v>94.995603844870274</v>
      </c>
      <c r="J111" s="57"/>
      <c r="K111" s="204" t="str" cm="1">
        <f t="array" aca="1" ref="K111" ca="1">IFERROR(_xlfn.XLOOKUP(L111,Act_codes_core,Act_labels_core),"")</f>
        <v>Other processing and manufacturing products not yet classified</v>
      </c>
      <c r="L111" s="58" t="str">
        <f ca="1"/>
        <v>a_104</v>
      </c>
      <c r="M111" s="168">
        <f ca="1"/>
        <v>19.061580877150117</v>
      </c>
      <c r="N111" s="168">
        <f ca="1"/>
        <v>3.8104950474255999</v>
      </c>
      <c r="O111" s="168">
        <f ca="1"/>
        <v>0.24918025462697693</v>
      </c>
      <c r="P111" s="168">
        <f ca="1"/>
        <v>16.913946445188397</v>
      </c>
      <c r="Q111" s="168">
        <f ca="1"/>
        <v>36.223335194537306</v>
      </c>
      <c r="R111" s="73">
        <f ca="1"/>
        <v>3.2975126891516569</v>
      </c>
      <c r="S111" s="73">
        <f ca="1"/>
        <v>0</v>
      </c>
      <c r="T111" s="73">
        <f ca="1"/>
        <v>20.443949491919948</v>
      </c>
      <c r="U111" s="73">
        <f ca="1"/>
        <v>0</v>
      </c>
      <c r="V111" s="73">
        <f ca="1"/>
        <v>0</v>
      </c>
      <c r="W111" s="73">
        <f ca="1"/>
        <v>0</v>
      </c>
      <c r="X111" s="60"/>
      <c r="Z111" s="204" t="str" cm="1">
        <f t="array" aca="1" ref="Z111" ca="1">IFERROR(_xlfn.XLOOKUP(AA111,Act_codes_core,Act_labels_core),"")</f>
        <v>Other processing and manufacturing products not yet classified</v>
      </c>
      <c r="AA111" s="58" t="str">
        <f ca="1"/>
        <v>a_104</v>
      </c>
      <c r="AB111" s="133">
        <f ca="1"/>
        <v>0.17256313639864321</v>
      </c>
      <c r="AC111" s="133">
        <f ca="1"/>
        <v>9.4876411765751678E-2</v>
      </c>
      <c r="AD111" s="133">
        <f ca="1"/>
        <v>3.88476527293381E-2</v>
      </c>
      <c r="AE111" s="133">
        <f ca="1"/>
        <v>0.29993689529758433</v>
      </c>
      <c r="AF111" s="133">
        <f ca="1"/>
        <v>0.43156973465568038</v>
      </c>
      <c r="AG111" s="133">
        <f ca="1"/>
        <v>0.1944411266199533</v>
      </c>
      <c r="AH111" s="133">
        <f ca="1"/>
        <v>0</v>
      </c>
      <c r="AI111" s="133">
        <f ca="1"/>
        <v>0.12890918651402086</v>
      </c>
      <c r="AJ111" s="133">
        <f ca="1"/>
        <v>0</v>
      </c>
      <c r="AK111" s="133">
        <f ca="1"/>
        <v>0</v>
      </c>
      <c r="AL111" s="133">
        <f ca="1"/>
        <v>0</v>
      </c>
      <c r="AN111" s="204" t="str" cm="1">
        <f t="array" aca="1" ref="AN111" ca="1">IFERROR(_xlfn.XLOOKUP(AO111,Act_codes_core,Act_labels_core),"")</f>
        <v>Other processing and manufacturing products not yet classified</v>
      </c>
      <c r="AO111" s="58" t="str">
        <f ca="1"/>
        <v>a_104</v>
      </c>
      <c r="AP111" s="316">
        <f ca="1"/>
        <v>28.771499895275038</v>
      </c>
      <c r="AQ111" s="133">
        <f ca="1"/>
        <v>71.228500104724901</v>
      </c>
      <c r="AR111" s="133">
        <f ca="1"/>
        <v>0.7</v>
      </c>
      <c r="AU111" s="204" t="str" cm="1">
        <f t="array" aca="1" ref="AU111" ca="1">IFERROR(_xlfn.XLOOKUP(AV111,Act_codes_core,Act_labels_core),"")</f>
        <v>Other processing and manufacturing products not yet classified</v>
      </c>
      <c r="AV111" s="58" t="str">
        <f ca="1"/>
        <v>a_104</v>
      </c>
      <c r="AW111" s="316">
        <f ca="1"/>
        <v>0.15756958042555458</v>
      </c>
      <c r="AX111" s="133">
        <f ca="1"/>
        <v>3.4465139260882349E-2</v>
      </c>
      <c r="AY111" s="133">
        <f ca="1"/>
        <v>7.5572175865416509E-3</v>
      </c>
      <c r="AZ111" s="133">
        <f ca="1"/>
        <v>0.16714700020289167</v>
      </c>
      <c r="BA111" s="133">
        <f ca="1"/>
        <v>0.12566622746964315</v>
      </c>
      <c r="BB111" s="133">
        <f ca="1"/>
        <v>5.4930604491673266E-2</v>
      </c>
      <c r="BC111" s="133">
        <f ca="1"/>
        <v>0</v>
      </c>
      <c r="BD111" s="133">
        <f ca="1"/>
        <v>1</v>
      </c>
      <c r="BE111" s="133">
        <f ca="1"/>
        <v>0</v>
      </c>
      <c r="BF111" s="133">
        <f ca="1"/>
        <v>0</v>
      </c>
      <c r="BG111" s="133">
        <f ca="1"/>
        <v>0</v>
      </c>
      <c r="BI111" s="204" t="str" cm="1">
        <f t="array" aca="1" ref="BI111" ca="1">IFERROR(_xlfn.XLOOKUP(BJ111,Act_codes_core,Act_labels_core),"")</f>
        <v>Other processing and manufacturing products not yet classified</v>
      </c>
      <c r="BJ111" s="58" t="str">
        <f ca="1"/>
        <v>a_104</v>
      </c>
      <c r="BK111" s="133">
        <f ca="1"/>
        <v>2.8756248230595496</v>
      </c>
      <c r="BL111" s="133">
        <f ca="1"/>
        <v>3.1464250975702441</v>
      </c>
      <c r="BM111" s="133">
        <f ca="1"/>
        <v>10.550354747609067</v>
      </c>
      <c r="BN111" s="133">
        <f ca="1"/>
        <v>3.4377350094648715</v>
      </c>
      <c r="BO111" s="133">
        <f ca="1"/>
        <v>1.2068377998347866</v>
      </c>
      <c r="BP111" s="133">
        <f ca="1"/>
        <v>5.7949095852797958</v>
      </c>
      <c r="BQ111" s="133">
        <f ca="1"/>
        <v>0</v>
      </c>
      <c r="BR111" s="133">
        <f ca="1"/>
        <v>17.015862287869314</v>
      </c>
      <c r="BS111" s="133">
        <f ca="1"/>
        <v>0</v>
      </c>
      <c r="BT111" s="133">
        <f ca="1"/>
        <v>0</v>
      </c>
      <c r="BU111" s="133">
        <f ca="1"/>
        <v>0</v>
      </c>
    </row>
    <row r="112" spans="1:73" outlineLevel="1" x14ac:dyDescent="0.2">
      <c r="A112" s="204" t="str" cm="1">
        <f t="array" aca="1" ref="A112" ca="1">IFERROR(_xlfn.XLOOKUP(B112,Com_codes_core,Com_labels_core),"")</f>
        <v>Repair, maintenance and installation services of machinery and equipment</v>
      </c>
      <c r="B112" s="58" t="str">
        <f ca="1"/>
        <v>c_105</v>
      </c>
      <c r="C112" s="56">
        <f ca="1"/>
        <v>0.28510931327695799</v>
      </c>
      <c r="D112" s="56">
        <f ca="1"/>
        <v>0.32641535514739939</v>
      </c>
      <c r="E112" s="56">
        <f ca="1"/>
        <v>0.19033035220383138</v>
      </c>
      <c r="F112" s="56">
        <f ca="1"/>
        <v>0</v>
      </c>
      <c r="G112" s="56">
        <f ca="1"/>
        <v>0</v>
      </c>
      <c r="H112" s="56">
        <f ca="1"/>
        <v>0</v>
      </c>
      <c r="I112" s="56">
        <f ca="1"/>
        <v>0</v>
      </c>
      <c r="J112" s="57"/>
      <c r="K112" s="204" t="str" cm="1">
        <f t="array" aca="1" ref="K112" ca="1">IFERROR(_xlfn.XLOOKUP(L112,Act_codes_core,Act_labels_core),"")</f>
        <v>Repair, maintenance and installation services of machinery and equipment</v>
      </c>
      <c r="L112" s="58" t="str">
        <f ca="1"/>
        <v>a_105</v>
      </c>
      <c r="M112" s="168">
        <f ca="1"/>
        <v>32.132113061670438</v>
      </c>
      <c r="N112" s="168">
        <f ca="1"/>
        <v>14.891220786994051</v>
      </c>
      <c r="O112" s="168">
        <f ca="1"/>
        <v>0</v>
      </c>
      <c r="P112" s="168">
        <f ca="1"/>
        <v>6.3815460991705253</v>
      </c>
      <c r="Q112" s="168">
        <f ca="1"/>
        <v>23.041869110063228</v>
      </c>
      <c r="R112" s="73">
        <f ca="1"/>
        <v>1.3546453189857179</v>
      </c>
      <c r="S112" s="73">
        <f ca="1"/>
        <v>0</v>
      </c>
      <c r="T112" s="73">
        <f ca="1"/>
        <v>22.19860562311603</v>
      </c>
      <c r="U112" s="73">
        <f ca="1"/>
        <v>0</v>
      </c>
      <c r="V112" s="73">
        <f ca="1"/>
        <v>0</v>
      </c>
      <c r="W112" s="73">
        <f ca="1"/>
        <v>0</v>
      </c>
      <c r="X112" s="60"/>
      <c r="Z112" s="204" t="str" cm="1">
        <f t="array" aca="1" ref="Z112" ca="1">IFERROR(_xlfn.XLOOKUP(AA112,Act_codes_core,Act_labels_core),"")</f>
        <v>Repair, maintenance and installation services of machinery and equipment</v>
      </c>
      <c r="AA112" s="58" t="str">
        <f ca="1"/>
        <v>a_105</v>
      </c>
      <c r="AB112" s="133">
        <f ca="1"/>
        <v>0.39585362614710429</v>
      </c>
      <c r="AC112" s="133">
        <f ca="1"/>
        <v>0.50456065785219018</v>
      </c>
      <c r="AD112" s="133">
        <f ca="1"/>
        <v>0</v>
      </c>
      <c r="AE112" s="133">
        <f ca="1"/>
        <v>0.15399871005047799</v>
      </c>
      <c r="AF112" s="133">
        <f ca="1"/>
        <v>0.37358246460483246</v>
      </c>
      <c r="AG112" s="133">
        <f ca="1"/>
        <v>0.10870098653108702</v>
      </c>
      <c r="AH112" s="133">
        <f ca="1"/>
        <v>0</v>
      </c>
      <c r="AI112" s="133">
        <f ca="1"/>
        <v>0.1904807076108426</v>
      </c>
      <c r="AJ112" s="133">
        <f ca="1"/>
        <v>0</v>
      </c>
      <c r="AK112" s="133">
        <f ca="1"/>
        <v>0</v>
      </c>
      <c r="AL112" s="133">
        <f ca="1"/>
        <v>0</v>
      </c>
      <c r="AN112" s="204" t="str" cm="1">
        <f t="array" aca="1" ref="AN112" ca="1">IFERROR(_xlfn.XLOOKUP(AO112,Act_codes_core,Act_labels_core),"")</f>
        <v>Repair, maintenance and installation services of machinery and equipment</v>
      </c>
      <c r="AO112" s="58" t="str">
        <f ca="1"/>
        <v>a_105</v>
      </c>
      <c r="AP112" s="316">
        <f ca="1"/>
        <v>28.559927761790853</v>
      </c>
      <c r="AQ112" s="133">
        <f ca="1"/>
        <v>71.440072238209112</v>
      </c>
      <c r="AR112" s="133">
        <f ca="1"/>
        <v>0.9</v>
      </c>
      <c r="AU112" s="204" t="str" cm="1">
        <f t="array" aca="1" ref="AU112" ca="1">IFERROR(_xlfn.XLOOKUP(AV112,Act_codes_core,Act_labels_core),"")</f>
        <v>Repair, maintenance and installation services of machinery and equipment</v>
      </c>
      <c r="AV112" s="58" t="str">
        <f ca="1"/>
        <v>a_105</v>
      </c>
      <c r="AW112" s="316">
        <f ca="1"/>
        <v>0.25717282112793338</v>
      </c>
      <c r="AX112" s="133">
        <f ca="1"/>
        <v>0.17249828241898846</v>
      </c>
      <c r="AY112" s="133">
        <f ca="1"/>
        <v>0</v>
      </c>
      <c r="AZ112" s="133">
        <f ca="1"/>
        <v>4.051531407164137E-2</v>
      </c>
      <c r="BA112" s="133">
        <f ca="1"/>
        <v>0.16148782454467397</v>
      </c>
      <c r="BB112" s="133">
        <f ca="1"/>
        <v>0.10479313744230739</v>
      </c>
      <c r="BC112" s="133">
        <f ca="1"/>
        <v>0</v>
      </c>
      <c r="BD112" s="133">
        <f ca="1"/>
        <v>1</v>
      </c>
      <c r="BE112" s="133">
        <f ca="1"/>
        <v>0</v>
      </c>
      <c r="BF112" s="133">
        <f ca="1"/>
        <v>0</v>
      </c>
      <c r="BG112" s="133">
        <f ca="1"/>
        <v>0</v>
      </c>
      <c r="BI112" s="204" t="str" cm="1">
        <f t="array" aca="1" ref="BI112" ca="1">IFERROR(_xlfn.XLOOKUP(BJ112,Act_codes_core,Act_labels_core),"")</f>
        <v>Repair, maintenance and installation services of machinery and equipment</v>
      </c>
      <c r="BJ112" s="58" t="str">
        <f ca="1"/>
        <v>a_105</v>
      </c>
      <c r="BK112" s="133">
        <f ca="1"/>
        <v>2.812258275508889</v>
      </c>
      <c r="BL112" s="133">
        <f ca="1"/>
        <v>4.0702763187219295</v>
      </c>
      <c r="BM112" s="133">
        <f ca="1"/>
        <v>0</v>
      </c>
      <c r="BN112" s="133">
        <f ca="1"/>
        <v>2.2308107049937651</v>
      </c>
      <c r="BO112" s="133">
        <f ca="1"/>
        <v>2.4625865300883785</v>
      </c>
      <c r="BP112" s="133">
        <f ca="1"/>
        <v>27.181703027351922</v>
      </c>
      <c r="BQ112" s="133">
        <f ca="1"/>
        <v>0</v>
      </c>
      <c r="BR112" s="133">
        <f ca="1"/>
        <v>15.828644497519306</v>
      </c>
      <c r="BS112" s="133">
        <f ca="1"/>
        <v>0</v>
      </c>
      <c r="BT112" s="133">
        <f ca="1"/>
        <v>0</v>
      </c>
      <c r="BU112" s="133">
        <f ca="1"/>
        <v>0</v>
      </c>
    </row>
    <row r="113" spans="1:73" outlineLevel="1" x14ac:dyDescent="0.2">
      <c r="A113" s="204" t="str" cm="1">
        <f t="array" aca="1" ref="A113" ca="1">IFERROR(_xlfn.XLOOKUP(B113,Com_codes_core,Com_labels_core),"")</f>
        <v>Electricity commodity</v>
      </c>
      <c r="B113" s="58" t="str">
        <f ca="1"/>
        <v>c_106</v>
      </c>
      <c r="C113" s="56">
        <f ca="1"/>
        <v>2.3997200227589994</v>
      </c>
      <c r="D113" s="56">
        <f ca="1"/>
        <v>1.5558566316220201</v>
      </c>
      <c r="E113" s="56">
        <f ca="1"/>
        <v>0.47629668561418131</v>
      </c>
      <c r="F113" s="56">
        <f ca="1"/>
        <v>6.4447102677778728E-2</v>
      </c>
      <c r="G113" s="56">
        <f ca="1"/>
        <v>1.0145551806657147</v>
      </c>
      <c r="H113" s="56">
        <f ca="1"/>
        <v>6.998585384048063E-2</v>
      </c>
      <c r="I113" s="56">
        <f ca="1"/>
        <v>1.2324668400818573</v>
      </c>
      <c r="J113" s="57"/>
      <c r="K113" s="204" t="str" cm="1">
        <f t="array" aca="1" ref="K113" ca="1">IFERROR(_xlfn.XLOOKUP(L113,Act_codes_core,Act_labels_core),"")</f>
        <v>Hydropower</v>
      </c>
      <c r="L113" s="58" t="str">
        <f ca="1"/>
        <v>a_106</v>
      </c>
      <c r="M113" s="168">
        <f ca="1"/>
        <v>6.8214842837604301</v>
      </c>
      <c r="N113" s="168">
        <f ca="1"/>
        <v>0.5182213407834293</v>
      </c>
      <c r="O113" s="168">
        <f ca="1"/>
        <v>0</v>
      </c>
      <c r="P113" s="168">
        <f ca="1"/>
        <v>6.3124818844579043</v>
      </c>
      <c r="Q113" s="168">
        <f ca="1"/>
        <v>0.91377849041478831</v>
      </c>
      <c r="R113" s="73">
        <f ca="1"/>
        <v>0.20817450290918479</v>
      </c>
      <c r="S113" s="73">
        <f ca="1"/>
        <v>0</v>
      </c>
      <c r="T113" s="73">
        <f ca="1"/>
        <v>85.22585949767425</v>
      </c>
      <c r="U113" s="73">
        <f ca="1"/>
        <v>0</v>
      </c>
      <c r="V113" s="73">
        <f ca="1"/>
        <v>0</v>
      </c>
      <c r="W113" s="73">
        <f ca="1"/>
        <v>0</v>
      </c>
      <c r="X113" s="60"/>
      <c r="Z113" s="204" t="str" cm="1">
        <f t="array" aca="1" ref="Z113" ca="1">IFERROR(_xlfn.XLOOKUP(AA113,Act_codes_core,Act_labels_core),"")</f>
        <v>Hydropower</v>
      </c>
      <c r="AA113" s="58" t="str">
        <f ca="1"/>
        <v>a_106</v>
      </c>
      <c r="AB113" s="133">
        <f ca="1"/>
        <v>0.30487098561988146</v>
      </c>
      <c r="AC113" s="133">
        <f ca="1"/>
        <v>6.3700119315533488E-2</v>
      </c>
      <c r="AD113" s="133">
        <f ca="1"/>
        <v>0</v>
      </c>
      <c r="AE113" s="133">
        <f ca="1"/>
        <v>0.55262838456177399</v>
      </c>
      <c r="AF113" s="133">
        <f ca="1"/>
        <v>5.3746672180304322E-2</v>
      </c>
      <c r="AG113" s="133">
        <f ca="1"/>
        <v>6.0600651344686257E-2</v>
      </c>
      <c r="AH113" s="133">
        <f ca="1"/>
        <v>0</v>
      </c>
      <c r="AI113" s="133">
        <f ca="1"/>
        <v>2.6530080063440606</v>
      </c>
      <c r="AJ113" s="133">
        <f ca="1"/>
        <v>0</v>
      </c>
      <c r="AK113" s="133">
        <f ca="1"/>
        <v>0</v>
      </c>
      <c r="AL113" s="133">
        <f ca="1"/>
        <v>0</v>
      </c>
      <c r="AN113" s="204" t="str" cm="1">
        <f t="array" aca="1" ref="AN113" ca="1">IFERROR(_xlfn.XLOOKUP(AO113,Act_codes_core,Act_labels_core),"")</f>
        <v>Hydropower</v>
      </c>
      <c r="AO113" s="58" t="str">
        <f ca="1"/>
        <v>a_106</v>
      </c>
      <c r="AP113" s="316">
        <f ca="1"/>
        <v>79.30697518801864</v>
      </c>
      <c r="AQ113" s="133">
        <f ca="1"/>
        <v>20.693024811981356</v>
      </c>
      <c r="AR113" s="133">
        <f ca="1"/>
        <v>0.7</v>
      </c>
      <c r="AU113" s="204" t="str" cm="1">
        <f t="array" aca="1" ref="AU113" ca="1">IFERROR(_xlfn.XLOOKUP(AV113,Act_codes_core,Act_labels_core),"")</f>
        <v>Hydropower</v>
      </c>
      <c r="AV113" s="58" t="str">
        <f ca="1"/>
        <v>a_106</v>
      </c>
      <c r="AW113" s="316">
        <f ca="1"/>
        <v>5.5767191401058028E-2</v>
      </c>
      <c r="AX113" s="133">
        <f ca="1"/>
        <v>5.2375133390693135E-2</v>
      </c>
      <c r="AY113" s="133">
        <f ca="1"/>
        <v>0</v>
      </c>
      <c r="AZ113" s="133">
        <f ca="1"/>
        <v>0.13522432932459238</v>
      </c>
      <c r="BA113" s="133">
        <f ca="1"/>
        <v>7.4914766841999922E-2</v>
      </c>
      <c r="BB113" s="133">
        <f ca="1"/>
        <v>0.17987934463763364</v>
      </c>
      <c r="BC113" s="133">
        <f ca="1"/>
        <v>0</v>
      </c>
      <c r="BD113" s="133">
        <f ca="1"/>
        <v>1</v>
      </c>
      <c r="BE113" s="133">
        <f ca="1"/>
        <v>0</v>
      </c>
      <c r="BF113" s="133">
        <f ca="1"/>
        <v>0</v>
      </c>
      <c r="BG113" s="133">
        <f ca="1"/>
        <v>0</v>
      </c>
      <c r="BI113" s="204" t="str" cm="1">
        <f t="array" aca="1" ref="BI113" ca="1">IFERROR(_xlfn.XLOOKUP(BJ113,Act_codes_core,Act_labels_core),"")</f>
        <v>Hydropower</v>
      </c>
      <c r="BJ113" s="58" t="str">
        <f ca="1"/>
        <v>a_106</v>
      </c>
      <c r="BK113" s="133">
        <f ca="1"/>
        <v>1.0571105128295002</v>
      </c>
      <c r="BL113" s="133">
        <f ca="1"/>
        <v>13.068638669419004</v>
      </c>
      <c r="BM113" s="133">
        <f ca="1"/>
        <v>0</v>
      </c>
      <c r="BN113" s="133">
        <f ca="1"/>
        <v>2.7699708157098888</v>
      </c>
      <c r="BO113" s="133">
        <f ca="1"/>
        <v>10.601004120657098</v>
      </c>
      <c r="BP113" s="133">
        <f ca="1"/>
        <v>111.73114834243515</v>
      </c>
      <c r="BQ113" s="133">
        <f ca="1"/>
        <v>0</v>
      </c>
      <c r="BR113" s="133">
        <f ca="1"/>
        <v>1.5172219331003931</v>
      </c>
      <c r="BS113" s="133">
        <f ca="1"/>
        <v>0</v>
      </c>
      <c r="BT113" s="133">
        <f ca="1"/>
        <v>0</v>
      </c>
      <c r="BU113" s="133">
        <f ca="1"/>
        <v>0</v>
      </c>
    </row>
    <row r="114" spans="1:73" outlineLevel="1" x14ac:dyDescent="0.2">
      <c r="A114" s="204" t="str" cm="1">
        <f t="array" aca="1" ref="A114" ca="1">IFERROR(_xlfn.XLOOKUP(B114,Com_codes_core,Com_labels_core),"")</f>
        <v>Electricity transmission service</v>
      </c>
      <c r="B114" s="58" t="str">
        <f ca="1"/>
        <v>c_107</v>
      </c>
      <c r="C114" s="56">
        <f ca="1"/>
        <v>7.9539906392776555E-2</v>
      </c>
      <c r="D114" s="56">
        <f ca="1"/>
        <v>4.0279619498020926E-2</v>
      </c>
      <c r="E114" s="56">
        <f ca="1"/>
        <v>2.1235824629219503E-2</v>
      </c>
      <c r="F114" s="56">
        <f ca="1"/>
        <v>0</v>
      </c>
      <c r="G114" s="56">
        <f ca="1"/>
        <v>0</v>
      </c>
      <c r="H114" s="56">
        <f ca="1"/>
        <v>0</v>
      </c>
      <c r="I114" s="56">
        <f ca="1"/>
        <v>0</v>
      </c>
      <c r="J114" s="57"/>
      <c r="K114" s="204" t="str" cm="1">
        <f t="array" aca="1" ref="K114" ca="1">IFERROR(_xlfn.XLOOKUP(L114,Act_codes_core,Act_labels_core),"")</f>
        <v>Coal thermal power</v>
      </c>
      <c r="L114" s="58" t="str">
        <f ca="1"/>
        <v>a_107</v>
      </c>
      <c r="M114" s="168">
        <f ca="1"/>
        <v>15.424452269407254</v>
      </c>
      <c r="N114" s="168">
        <f ca="1"/>
        <v>0.89788738016886782</v>
      </c>
      <c r="O114" s="168">
        <f ca="1"/>
        <v>2.5695353018889883E-2</v>
      </c>
      <c r="P114" s="168">
        <f ca="1"/>
        <v>3.5814084217469166</v>
      </c>
      <c r="Q114" s="168">
        <f ca="1"/>
        <v>0.74789357524180833</v>
      </c>
      <c r="R114" s="73">
        <f ca="1"/>
        <v>7.2483809726954201E-2</v>
      </c>
      <c r="S114" s="73">
        <f ca="1"/>
        <v>0</v>
      </c>
      <c r="T114" s="73">
        <f ca="1"/>
        <v>79.250179190689309</v>
      </c>
      <c r="U114" s="73">
        <f ca="1"/>
        <v>0</v>
      </c>
      <c r="V114" s="73">
        <f ca="1"/>
        <v>0</v>
      </c>
      <c r="W114" s="73">
        <f ca="1"/>
        <v>0</v>
      </c>
      <c r="X114" s="60"/>
      <c r="Z114" s="204" t="str" cm="1">
        <f t="array" aca="1" ref="Z114" ca="1">IFERROR(_xlfn.XLOOKUP(AA114,Act_codes_core,Act_labels_core),"")</f>
        <v>Coal thermal power</v>
      </c>
      <c r="AA114" s="58" t="str">
        <f ca="1"/>
        <v>a_107</v>
      </c>
      <c r="AB114" s="133">
        <f ca="1"/>
        <v>0.59256379746882226</v>
      </c>
      <c r="AC114" s="133">
        <f ca="1"/>
        <v>9.4871326232472311E-2</v>
      </c>
      <c r="AD114" s="133">
        <f ca="1"/>
        <v>1.6999729094449086E-2</v>
      </c>
      <c r="AE114" s="133">
        <f ca="1"/>
        <v>0.26951010017360971</v>
      </c>
      <c r="AF114" s="133">
        <f ca="1"/>
        <v>3.7812779557228025E-2</v>
      </c>
      <c r="AG114" s="133">
        <f ca="1"/>
        <v>1.8137562391903405E-2</v>
      </c>
      <c r="AH114" s="133">
        <f ca="1"/>
        <v>0</v>
      </c>
      <c r="AI114" s="133">
        <f ca="1"/>
        <v>2.1205844658763833</v>
      </c>
      <c r="AJ114" s="133">
        <f ca="1"/>
        <v>0</v>
      </c>
      <c r="AK114" s="133">
        <f ca="1"/>
        <v>0</v>
      </c>
      <c r="AL114" s="133">
        <f ca="1"/>
        <v>0</v>
      </c>
      <c r="AN114" s="204" t="str" cm="1">
        <f t="array" aca="1" ref="AN114" ca="1">IFERROR(_xlfn.XLOOKUP(AO114,Act_codes_core,Act_labels_core),"")</f>
        <v>Coal thermal power</v>
      </c>
      <c r="AO114" s="58" t="str">
        <f ca="1"/>
        <v>a_107</v>
      </c>
      <c r="AP114" s="316">
        <f ca="1"/>
        <v>38.654222314686294</v>
      </c>
      <c r="AQ114" s="133">
        <f ca="1"/>
        <v>61.345777685313671</v>
      </c>
      <c r="AR114" s="133">
        <f ca="1"/>
        <v>0.7</v>
      </c>
      <c r="AU114" s="204" t="str" cm="1">
        <f t="array" aca="1" ref="AU114" ca="1">IFERROR(_xlfn.XLOOKUP(AV114,Act_codes_core,Act_labels_core),"")</f>
        <v>Coal thermal power</v>
      </c>
      <c r="AV114" s="58" t="str">
        <f ca="1"/>
        <v>a_107</v>
      </c>
      <c r="AW114" s="316">
        <f ca="1"/>
        <v>0.21114714643115434</v>
      </c>
      <c r="AX114" s="133">
        <f ca="1"/>
        <v>0.1519523047718622</v>
      </c>
      <c r="AY114" s="133">
        <f ca="1"/>
        <v>7.0248998453708314E-2</v>
      </c>
      <c r="AZ114" s="133">
        <f ca="1"/>
        <v>0.12846479186380744</v>
      </c>
      <c r="BA114" s="133">
        <f ca="1"/>
        <v>0.10266960223048736</v>
      </c>
      <c r="BB114" s="133">
        <f ca="1"/>
        <v>0.10487460731273804</v>
      </c>
      <c r="BC114" s="133">
        <f ca="1"/>
        <v>0</v>
      </c>
      <c r="BD114" s="133">
        <f ca="1"/>
        <v>1</v>
      </c>
      <c r="BE114" s="133">
        <f ca="1"/>
        <v>0</v>
      </c>
      <c r="BF114" s="133">
        <f ca="1"/>
        <v>0</v>
      </c>
      <c r="BG114" s="133">
        <f ca="1"/>
        <v>0</v>
      </c>
      <c r="BI114" s="204" t="str" cm="1">
        <f t="array" aca="1" ref="BI114" ca="1">IFERROR(_xlfn.XLOOKUP(BJ114,Act_codes_core,Act_labels_core),"")</f>
        <v>Coal thermal power</v>
      </c>
      <c r="BJ114" s="58" t="str">
        <f ca="1"/>
        <v>a_107</v>
      </c>
      <c r="BK114" s="133">
        <f ca="1"/>
        <v>3.5766413723284827</v>
      </c>
      <c r="BL114" s="133">
        <f ca="1"/>
        <v>44.216600987104918</v>
      </c>
      <c r="BM114" s="133">
        <f ca="1"/>
        <v>714.3079414878066</v>
      </c>
      <c r="BN114" s="133">
        <f ca="1"/>
        <v>9.37195505992322</v>
      </c>
      <c r="BO114" s="133">
        <f ca="1"/>
        <v>35.867574360489151</v>
      </c>
      <c r="BP114" s="133">
        <f ca="1"/>
        <v>378.03261143405069</v>
      </c>
      <c r="BQ114" s="133">
        <f ca="1"/>
        <v>0</v>
      </c>
      <c r="BR114" s="133">
        <f ca="1"/>
        <v>3.2968537152723258</v>
      </c>
      <c r="BS114" s="133">
        <f ca="1"/>
        <v>0</v>
      </c>
      <c r="BT114" s="133">
        <f ca="1"/>
        <v>0</v>
      </c>
      <c r="BU114" s="133">
        <f ca="1"/>
        <v>0</v>
      </c>
    </row>
    <row r="115" spans="1:73" outlineLevel="1" x14ac:dyDescent="0.2">
      <c r="A115" s="204" t="str" cm="1">
        <f t="array" aca="1" ref="A115" ca="1">IFERROR(_xlfn.XLOOKUP(B115,Com_codes_core,Com_labels_core),"")</f>
        <v>Electricity distribution service</v>
      </c>
      <c r="B115" s="58" t="str">
        <f ca="1"/>
        <v>c_108</v>
      </c>
      <c r="C115" s="56">
        <f ca="1"/>
        <v>0.71185731298392385</v>
      </c>
      <c r="D115" s="56">
        <f ca="1"/>
        <v>0.36740634989498983</v>
      </c>
      <c r="E115" s="56">
        <f ca="1"/>
        <v>0.1481054673717957</v>
      </c>
      <c r="F115" s="56">
        <f ca="1"/>
        <v>0</v>
      </c>
      <c r="G115" s="56">
        <f ca="1"/>
        <v>0</v>
      </c>
      <c r="H115" s="56">
        <f ca="1"/>
        <v>0</v>
      </c>
      <c r="I115" s="56">
        <f ca="1"/>
        <v>0</v>
      </c>
      <c r="J115" s="57"/>
      <c r="K115" s="204" t="str" cm="1">
        <f t="array" aca="1" ref="K115" ca="1">IFERROR(_xlfn.XLOOKUP(L115,Act_codes_core,Act_labels_core),"")</f>
        <v>Gas thermal power</v>
      </c>
      <c r="L115" s="58" t="str">
        <f ca="1"/>
        <v>a_108</v>
      </c>
      <c r="M115" s="168">
        <f ca="1"/>
        <v>19.138849451940622</v>
      </c>
      <c r="N115" s="168">
        <f ca="1"/>
        <v>1.114109667798902</v>
      </c>
      <c r="O115" s="168">
        <f ca="1"/>
        <v>3.1883109004680402E-2</v>
      </c>
      <c r="P115" s="168">
        <f ca="1"/>
        <v>4.4438554713334124</v>
      </c>
      <c r="Q115" s="168">
        <f ca="1"/>
        <v>0.92799551599096497</v>
      </c>
      <c r="R115" s="73">
        <f ca="1"/>
        <v>8.9938799630425836E-2</v>
      </c>
      <c r="S115" s="73">
        <f ca="1"/>
        <v>0</v>
      </c>
      <c r="T115" s="73">
        <f ca="1"/>
        <v>74.253367984300979</v>
      </c>
      <c r="U115" s="73">
        <f ca="1"/>
        <v>0</v>
      </c>
      <c r="V115" s="73">
        <f ca="1"/>
        <v>0</v>
      </c>
      <c r="W115" s="73">
        <f ca="1"/>
        <v>0</v>
      </c>
      <c r="X115" s="60"/>
      <c r="Z115" s="204" t="str" cm="1">
        <f t="array" aca="1" ref="Z115" ca="1">IFERROR(_xlfn.XLOOKUP(AA115,Act_codes_core,Act_labels_core),"")</f>
        <v>Gas thermal power</v>
      </c>
      <c r="AA115" s="58" t="str">
        <f ca="1"/>
        <v>a_108</v>
      </c>
      <c r="AB115" s="133">
        <f ca="1"/>
        <v>0.28457308028328726</v>
      </c>
      <c r="AC115" s="133">
        <f ca="1"/>
        <v>4.5561044484759922E-2</v>
      </c>
      <c r="AD115" s="133">
        <f ca="1"/>
        <v>8.1639568482806766E-3</v>
      </c>
      <c r="AE115" s="133">
        <f ca="1"/>
        <v>0.12942964065889759</v>
      </c>
      <c r="AF115" s="133">
        <f ca="1"/>
        <v>1.8159224709031366E-2</v>
      </c>
      <c r="AG115" s="133">
        <f ca="1"/>
        <v>8.7103903760941993E-3</v>
      </c>
      <c r="AH115" s="133">
        <f ca="1"/>
        <v>0</v>
      </c>
      <c r="AI115" s="133">
        <f ca="1"/>
        <v>0.76899604227615181</v>
      </c>
      <c r="AJ115" s="133">
        <f ca="1"/>
        <v>0</v>
      </c>
      <c r="AK115" s="133">
        <f ca="1"/>
        <v>0</v>
      </c>
      <c r="AL115" s="133">
        <f ca="1"/>
        <v>0</v>
      </c>
      <c r="AN115" s="204" t="str" cm="1">
        <f t="array" aca="1" ref="AN115" ca="1">IFERROR(_xlfn.XLOOKUP(AO115,Act_codes_core,Act_labels_core),"")</f>
        <v>Gas thermal power</v>
      </c>
      <c r="AO115" s="58" t="str">
        <f ca="1"/>
        <v>a_108</v>
      </c>
      <c r="AP115" s="316">
        <f ca="1"/>
        <v>37.323315270954936</v>
      </c>
      <c r="AQ115" s="133">
        <f ca="1"/>
        <v>62.676684729045007</v>
      </c>
      <c r="AR115" s="133">
        <f ca="1"/>
        <v>0.7</v>
      </c>
      <c r="AU115" s="204" t="str" cm="1">
        <f t="array" aca="1" ref="AU115" ca="1">IFERROR(_xlfn.XLOOKUP(AV115,Act_codes_core,Act_labels_core),"")</f>
        <v>Gas thermal power</v>
      </c>
      <c r="AV115" s="58" t="str">
        <f ca="1"/>
        <v>a_108</v>
      </c>
      <c r="AW115" s="316">
        <f ca="1"/>
        <v>0.21114714643115443</v>
      </c>
      <c r="AX115" s="133">
        <f ca="1"/>
        <v>0.15195230477186222</v>
      </c>
      <c r="AY115" s="133">
        <f ca="1"/>
        <v>7.0248998453708342E-2</v>
      </c>
      <c r="AZ115" s="133">
        <f ca="1"/>
        <v>0.12846479186380749</v>
      </c>
      <c r="BA115" s="133">
        <f ca="1"/>
        <v>0.10266960223048736</v>
      </c>
      <c r="BB115" s="133">
        <f ca="1"/>
        <v>0.10487460731273807</v>
      </c>
      <c r="BC115" s="133">
        <f ca="1"/>
        <v>0</v>
      </c>
      <c r="BD115" s="133">
        <f ca="1"/>
        <v>1</v>
      </c>
      <c r="BE115" s="133">
        <f ca="1"/>
        <v>0</v>
      </c>
      <c r="BF115" s="133">
        <f ca="1"/>
        <v>0</v>
      </c>
      <c r="BG115" s="133">
        <f ca="1"/>
        <v>0</v>
      </c>
      <c r="BI115" s="204" t="str" cm="1">
        <f t="array" aca="1" ref="BI115" ca="1">IFERROR(_xlfn.XLOOKUP(BJ115,Act_codes_core,Act_labels_core),"")</f>
        <v>Gas thermal power</v>
      </c>
      <c r="BJ115" s="58" t="str">
        <f ca="1"/>
        <v>a_108</v>
      </c>
      <c r="BK115" s="133">
        <f ca="1"/>
        <v>2.9837116153593253</v>
      </c>
      <c r="BL115" s="133">
        <f ca="1"/>
        <v>36.886445193425722</v>
      </c>
      <c r="BM115" s="133">
        <f ca="1"/>
        <v>595.89113922625563</v>
      </c>
      <c r="BN115" s="133">
        <f ca="1"/>
        <v>7.8182876782845501</v>
      </c>
      <c r="BO115" s="133">
        <f ca="1"/>
        <v>29.921506545813976</v>
      </c>
      <c r="BP115" s="133">
        <f ca="1"/>
        <v>315.36298339748782</v>
      </c>
      <c r="BQ115" s="133">
        <f ca="1"/>
        <v>0</v>
      </c>
      <c r="BR115" s="133">
        <f ca="1"/>
        <v>3.6422629622778575</v>
      </c>
      <c r="BS115" s="133">
        <f ca="1"/>
        <v>0</v>
      </c>
      <c r="BT115" s="133">
        <f ca="1"/>
        <v>0</v>
      </c>
      <c r="BU115" s="133">
        <f ca="1"/>
        <v>0</v>
      </c>
    </row>
    <row r="116" spans="1:73" outlineLevel="1" x14ac:dyDescent="0.2">
      <c r="A116" s="204" t="str" cm="1">
        <f t="array" aca="1" ref="A116" ca="1">IFERROR(_xlfn.XLOOKUP(B116,Com_codes_core,Com_labels_core),"")</f>
        <v>Gas, gas fuel distribution services by pipeline</v>
      </c>
      <c r="B116" s="58" t="str">
        <f ca="1"/>
        <v>c_109</v>
      </c>
      <c r="C116" s="56">
        <f ca="1"/>
        <v>8.4441981142300435E-2</v>
      </c>
      <c r="D116" s="56">
        <f ca="1"/>
        <v>5.0130546787042478E-2</v>
      </c>
      <c r="E116" s="56">
        <f ca="1"/>
        <v>3.3056454706943202E-3</v>
      </c>
      <c r="F116" s="56">
        <f ca="1"/>
        <v>0</v>
      </c>
      <c r="G116" s="56">
        <f ca="1"/>
        <v>0</v>
      </c>
      <c r="H116" s="56">
        <f ca="1"/>
        <v>0</v>
      </c>
      <c r="I116" s="56">
        <f ca="1"/>
        <v>0</v>
      </c>
      <c r="J116" s="57"/>
      <c r="K116" s="204" t="str" cm="1">
        <f t="array" aca="1" ref="K116" ca="1">IFERROR(_xlfn.XLOOKUP(L116,Act_codes_core,Act_labels_core),"")</f>
        <v>Wind electricity</v>
      </c>
      <c r="L116" s="58" t="str">
        <f ca="1"/>
        <v>a_109</v>
      </c>
      <c r="M116" s="168">
        <f ca="1"/>
        <v>20.248995319317</v>
      </c>
      <c r="N116" s="168">
        <f ca="1"/>
        <v>1.1787334189087477</v>
      </c>
      <c r="O116" s="168">
        <f ca="1"/>
        <v>3.3732483586445941E-2</v>
      </c>
      <c r="P116" s="168">
        <f ca="1"/>
        <v>4.7016205892997096</v>
      </c>
      <c r="Q116" s="168">
        <f ca="1"/>
        <v>0.98182374582307297</v>
      </c>
      <c r="R116" s="73">
        <f ca="1"/>
        <v>9.5155685158327036E-2</v>
      </c>
      <c r="S116" s="73">
        <f ca="1"/>
        <v>0</v>
      </c>
      <c r="T116" s="73">
        <f ca="1"/>
        <v>72.759938757906696</v>
      </c>
      <c r="U116" s="73">
        <f ca="1"/>
        <v>0</v>
      </c>
      <c r="V116" s="73">
        <f ca="1"/>
        <v>0</v>
      </c>
      <c r="W116" s="73">
        <f ca="1"/>
        <v>0</v>
      </c>
      <c r="X116" s="60"/>
      <c r="Z116" s="204" t="str" cm="1">
        <f t="array" aca="1" ref="Z116" ca="1">IFERROR(_xlfn.XLOOKUP(AA116,Act_codes_core,Act_labels_core),"")</f>
        <v>Wind electricity</v>
      </c>
      <c r="AA116" s="58" t="str">
        <f ca="1"/>
        <v>a_109</v>
      </c>
      <c r="AB116" s="133">
        <f ca="1"/>
        <v>3.741007826413642E-2</v>
      </c>
      <c r="AC116" s="133">
        <f ca="1"/>
        <v>5.9894710992126465E-3</v>
      </c>
      <c r="AD116" s="133">
        <f ca="1"/>
        <v>1.0732366685393369E-3</v>
      </c>
      <c r="AE116" s="133">
        <f ca="1"/>
        <v>1.7014866557048598E-2</v>
      </c>
      <c r="AF116" s="133">
        <f ca="1"/>
        <v>2.387218133579728E-3</v>
      </c>
      <c r="AG116" s="133">
        <f ca="1"/>
        <v>1.1450710142943967E-3</v>
      </c>
      <c r="AH116" s="133">
        <f ca="1"/>
        <v>0</v>
      </c>
      <c r="AI116" s="133">
        <f ca="1"/>
        <v>9.3628360914856518E-2</v>
      </c>
      <c r="AJ116" s="133">
        <f ca="1"/>
        <v>0</v>
      </c>
      <c r="AK116" s="133">
        <f ca="1"/>
        <v>0</v>
      </c>
      <c r="AL116" s="133">
        <f ca="1"/>
        <v>0</v>
      </c>
      <c r="AN116" s="204" t="str" cm="1">
        <f t="array" aca="1" ref="AN116" ca="1">IFERROR(_xlfn.XLOOKUP(AO116,Act_codes_core,Act_labels_core),"")</f>
        <v>Wind electricity</v>
      </c>
      <c r="AO116" s="58" t="str">
        <f ca="1"/>
        <v>a_109</v>
      </c>
      <c r="AP116" s="316">
        <f ca="1"/>
        <v>75.889909632309923</v>
      </c>
      <c r="AQ116" s="133">
        <f ca="1"/>
        <v>24.110090367690074</v>
      </c>
      <c r="AR116" s="133">
        <f ca="1"/>
        <v>0.7</v>
      </c>
      <c r="AU116" s="204" t="str" cm="1">
        <f t="array" aca="1" ref="AU116" ca="1">IFERROR(_xlfn.XLOOKUP(AV116,Act_codes_core,Act_labels_core),"")</f>
        <v>Wind electricity</v>
      </c>
      <c r="AV116" s="58" t="str">
        <f ca="1"/>
        <v>a_109</v>
      </c>
      <c r="AW116" s="316">
        <f ca="1"/>
        <v>0.21114714643115443</v>
      </c>
      <c r="AX116" s="133">
        <f ca="1"/>
        <v>0.15195230477186225</v>
      </c>
      <c r="AY116" s="133">
        <f ca="1"/>
        <v>7.0248998453708342E-2</v>
      </c>
      <c r="AZ116" s="133">
        <f ca="1"/>
        <v>0.12846479186380746</v>
      </c>
      <c r="BA116" s="133">
        <f ca="1"/>
        <v>0.10266960223048735</v>
      </c>
      <c r="BB116" s="133">
        <f ca="1"/>
        <v>0.10487460731273808</v>
      </c>
      <c r="BC116" s="133">
        <f ca="1"/>
        <v>0</v>
      </c>
      <c r="BD116" s="133">
        <f ca="1"/>
        <v>1</v>
      </c>
      <c r="BE116" s="133">
        <f ca="1"/>
        <v>0</v>
      </c>
      <c r="BF116" s="133">
        <f ca="1"/>
        <v>0</v>
      </c>
      <c r="BG116" s="133">
        <f ca="1"/>
        <v>0</v>
      </c>
      <c r="BI116" s="204" t="str" cm="1">
        <f t="array" aca="1" ref="BI116" ca="1">IFERROR(_xlfn.XLOOKUP(BJ116,Act_codes_core,Act_labels_core),"")</f>
        <v>Wind electricity</v>
      </c>
      <c r="BJ116" s="58" t="str">
        <f ca="1"/>
        <v>a_109</v>
      </c>
      <c r="BK116" s="133">
        <f ca="1"/>
        <v>1.4006555278487394</v>
      </c>
      <c r="BL116" s="133">
        <f ca="1"/>
        <v>17.315749651173757</v>
      </c>
      <c r="BM116" s="133">
        <f ca="1"/>
        <v>279.73153097532958</v>
      </c>
      <c r="BN116" s="133">
        <f ca="1"/>
        <v>3.670169663358084</v>
      </c>
      <c r="BO116" s="133">
        <f ca="1"/>
        <v>14.046170993609728</v>
      </c>
      <c r="BP116" s="133">
        <f ca="1"/>
        <v>148.04209083100895</v>
      </c>
      <c r="BQ116" s="133">
        <f ca="1"/>
        <v>0</v>
      </c>
      <c r="BR116" s="133">
        <f ca="1"/>
        <v>1.8461087395272207</v>
      </c>
      <c r="BS116" s="133">
        <f ca="1"/>
        <v>0</v>
      </c>
      <c r="BT116" s="133">
        <f ca="1"/>
        <v>0</v>
      </c>
      <c r="BU116" s="133">
        <f ca="1"/>
        <v>0</v>
      </c>
    </row>
    <row r="117" spans="1:73" outlineLevel="1" x14ac:dyDescent="0.2">
      <c r="A117" s="204" t="str" cm="1">
        <f t="array" aca="1" ref="A117" ca="1">IFERROR(_xlfn.XLOOKUP(B117,Com_codes_core,Com_labels_core),"")</f>
        <v>Steam, hot water, ice; Steam, hot water, ice and air conditioning distribution services by pipes</v>
      </c>
      <c r="B117" s="58" t="str">
        <f ca="1"/>
        <v>c_110</v>
      </c>
      <c r="C117" s="56">
        <f ca="1"/>
        <v>6.6371695040440146E-2</v>
      </c>
      <c r="D117" s="56">
        <f ca="1"/>
        <v>4.2042610965758218E-2</v>
      </c>
      <c r="E117" s="56">
        <f ca="1"/>
        <v>4.3766298852122867E-2</v>
      </c>
      <c r="F117" s="56">
        <f ca="1"/>
        <v>0</v>
      </c>
      <c r="G117" s="56">
        <f ca="1"/>
        <v>0</v>
      </c>
      <c r="H117" s="56">
        <f ca="1"/>
        <v>0</v>
      </c>
      <c r="I117" s="56">
        <f ca="1"/>
        <v>0</v>
      </c>
      <c r="J117" s="57"/>
      <c r="K117" s="204" t="str" cm="1">
        <f t="array" aca="1" ref="K117" ca="1">IFERROR(_xlfn.XLOOKUP(L117,Act_codes_core,Act_labels_core),"")</f>
        <v xml:space="preserve">Solar power  </v>
      </c>
      <c r="L117" s="58" t="str">
        <f ca="1"/>
        <v>a_110</v>
      </c>
      <c r="M117" s="168">
        <f ca="1"/>
        <v>26.124374138305697</v>
      </c>
      <c r="N117" s="168">
        <f ca="1"/>
        <v>1.5207506525284249</v>
      </c>
      <c r="O117" s="168">
        <f ca="1"/>
        <v>4.3520184973616483E-2</v>
      </c>
      <c r="P117" s="168">
        <f ca="1"/>
        <v>6.0658266444485465</v>
      </c>
      <c r="Q117" s="168">
        <f ca="1"/>
        <v>1.2667063461309487</v>
      </c>
      <c r="R117" s="73">
        <f ca="1"/>
        <v>0.12276573139860882</v>
      </c>
      <c r="S117" s="73">
        <f ca="1"/>
        <v>0</v>
      </c>
      <c r="T117" s="73">
        <f ca="1"/>
        <v>64.856056302214157</v>
      </c>
      <c r="U117" s="73">
        <f ca="1"/>
        <v>0</v>
      </c>
      <c r="V117" s="73">
        <f ca="1"/>
        <v>0</v>
      </c>
      <c r="W117" s="73">
        <f ca="1"/>
        <v>0</v>
      </c>
      <c r="X117" s="60"/>
      <c r="Z117" s="204" t="str" cm="1">
        <f t="array" aca="1" ref="Z117" ca="1">IFERROR(_xlfn.XLOOKUP(AA117,Act_codes_core,Act_labels_core),"")</f>
        <v xml:space="preserve">Solar power  </v>
      </c>
      <c r="AA117" s="58" t="str">
        <f ca="1"/>
        <v>a_110</v>
      </c>
      <c r="AB117" s="133">
        <f ca="1"/>
        <v>9.3509552527964779E-2</v>
      </c>
      <c r="AC117" s="133">
        <f ca="1"/>
        <v>1.497117323337631E-2</v>
      </c>
      <c r="AD117" s="133">
        <f ca="1"/>
        <v>2.6826428943327357E-3</v>
      </c>
      <c r="AE117" s="133">
        <f ca="1"/>
        <v>4.2530051576981802E-2</v>
      </c>
      <c r="AF117" s="133">
        <f ca="1"/>
        <v>5.967047111785472E-3</v>
      </c>
      <c r="AG117" s="133">
        <f ca="1"/>
        <v>2.8621987209810386E-3</v>
      </c>
      <c r="AH117" s="133">
        <f ca="1"/>
        <v>0</v>
      </c>
      <c r="AI117" s="133">
        <f ca="1"/>
        <v>0.16169276209775607</v>
      </c>
      <c r="AJ117" s="133">
        <f ca="1"/>
        <v>0</v>
      </c>
      <c r="AK117" s="133">
        <f ca="1"/>
        <v>0</v>
      </c>
      <c r="AL117" s="133">
        <f ca="1"/>
        <v>0</v>
      </c>
      <c r="AN117" s="204" t="str" cm="1">
        <f t="array" aca="1" ref="AN117" ca="1">IFERROR(_xlfn.XLOOKUP(AO117,Act_codes_core,Act_labels_core),"")</f>
        <v xml:space="preserve">Solar power  </v>
      </c>
      <c r="AO117" s="58" t="str">
        <f ca="1"/>
        <v>a_110</v>
      </c>
      <c r="AP117" s="316">
        <f ca="1"/>
        <v>73.369503076829972</v>
      </c>
      <c r="AQ117" s="133">
        <f ca="1"/>
        <v>26.630496923170003</v>
      </c>
      <c r="AR117" s="133">
        <f ca="1"/>
        <v>0.7</v>
      </c>
      <c r="AU117" s="204" t="str" cm="1">
        <f t="array" aca="1" ref="AU117" ca="1">IFERROR(_xlfn.XLOOKUP(AV117,Act_codes_core,Act_labels_core),"")</f>
        <v xml:space="preserve">Solar power  </v>
      </c>
      <c r="AV117" s="58" t="str">
        <f ca="1"/>
        <v>a_110</v>
      </c>
      <c r="AW117" s="316">
        <f ca="1"/>
        <v>0.21114714643115434</v>
      </c>
      <c r="AX117" s="133">
        <f ca="1"/>
        <v>0.15195230477186225</v>
      </c>
      <c r="AY117" s="133">
        <f ca="1"/>
        <v>7.0248998453708314E-2</v>
      </c>
      <c r="AZ117" s="133">
        <f ca="1"/>
        <v>0.12846479186380746</v>
      </c>
      <c r="BA117" s="133">
        <f ca="1"/>
        <v>0.10266960223048734</v>
      </c>
      <c r="BB117" s="133">
        <f ca="1"/>
        <v>0.10487460731273804</v>
      </c>
      <c r="BC117" s="133">
        <f ca="1"/>
        <v>0</v>
      </c>
      <c r="BD117" s="133">
        <f ca="1"/>
        <v>1</v>
      </c>
      <c r="BE117" s="133">
        <f ca="1"/>
        <v>0</v>
      </c>
      <c r="BF117" s="133">
        <f ca="1"/>
        <v>0</v>
      </c>
      <c r="BG117" s="133">
        <f ca="1"/>
        <v>0</v>
      </c>
      <c r="BI117" s="204" t="str" cm="1">
        <f t="array" aca="1" ref="BI117" ca="1">IFERROR(_xlfn.XLOOKUP(BJ117,Act_codes_core,Act_labels_core),"")</f>
        <v xml:space="preserve">Solar power  </v>
      </c>
      <c r="BJ117" s="58" t="str">
        <f ca="1"/>
        <v>a_110</v>
      </c>
      <c r="BK117" s="133">
        <f ca="1"/>
        <v>1.1152880234314295</v>
      </c>
      <c r="BL117" s="133">
        <f ca="1"/>
        <v>13.787864195525886</v>
      </c>
      <c r="BM117" s="133">
        <f ca="1"/>
        <v>222.73943883411047</v>
      </c>
      <c r="BN117" s="133">
        <f ca="1"/>
        <v>2.9224146752139046</v>
      </c>
      <c r="BO117" s="133">
        <f ca="1"/>
        <v>11.184424701699129</v>
      </c>
      <c r="BP117" s="133">
        <f ca="1"/>
        <v>117.88021221831978</v>
      </c>
      <c r="BQ117" s="133">
        <f ca="1"/>
        <v>0</v>
      </c>
      <c r="BR117" s="133">
        <f ca="1"/>
        <v>2.127635264260745</v>
      </c>
      <c r="BS117" s="133">
        <f ca="1"/>
        <v>0</v>
      </c>
      <c r="BT117" s="133">
        <f ca="1"/>
        <v>0</v>
      </c>
      <c r="BU117" s="133">
        <f ca="1"/>
        <v>0</v>
      </c>
    </row>
    <row r="118" spans="1:73" outlineLevel="1" x14ac:dyDescent="0.2">
      <c r="A118" s="204" t="str" cm="1">
        <f t="array" aca="1" ref="A118" ca="1">IFERROR(_xlfn.XLOOKUP(B118,Com_codes_core,Com_labels_core),"")</f>
        <v>Natural water is exploited</v>
      </c>
      <c r="B118" s="58" t="str">
        <f ca="1"/>
        <v>c_111</v>
      </c>
      <c r="C118" s="56">
        <f ca="1"/>
        <v>0.2752804805229937</v>
      </c>
      <c r="D118" s="56">
        <f ca="1"/>
        <v>0.16113993958861333</v>
      </c>
      <c r="E118" s="56">
        <f ca="1"/>
        <v>7.9072142189108255E-2</v>
      </c>
      <c r="F118" s="56">
        <f ca="1"/>
        <v>0</v>
      </c>
      <c r="G118" s="56">
        <f ca="1"/>
        <v>0</v>
      </c>
      <c r="H118" s="56">
        <f ca="1"/>
        <v>0</v>
      </c>
      <c r="I118" s="56">
        <f ca="1"/>
        <v>0</v>
      </c>
      <c r="J118" s="57"/>
      <c r="K118" s="204" t="str" cm="1">
        <f t="array" aca="1" ref="K118" ca="1">IFERROR(_xlfn.XLOOKUP(L118,Act_codes_core,Act_labels_core),"")</f>
        <v>Other electricity</v>
      </c>
      <c r="L118" s="58" t="str">
        <f ca="1"/>
        <v>a_111</v>
      </c>
      <c r="M118" s="168">
        <f ca="1"/>
        <v>22.087900882276365</v>
      </c>
      <c r="N118" s="168">
        <f ca="1"/>
        <v>1.2857796899506297</v>
      </c>
      <c r="O118" s="168">
        <f ca="1"/>
        <v>3.6795887510510036E-2</v>
      </c>
      <c r="P118" s="168">
        <f ca="1"/>
        <v>5.1285966500991131</v>
      </c>
      <c r="Q118" s="168">
        <f ca="1"/>
        <v>1.0709877324588581</v>
      </c>
      <c r="R118" s="73">
        <f ca="1"/>
        <v>0.10379721606025429</v>
      </c>
      <c r="S118" s="73">
        <f ca="1"/>
        <v>0</v>
      </c>
      <c r="T118" s="73">
        <f ca="1"/>
        <v>70.28614194164426</v>
      </c>
      <c r="U118" s="73">
        <f ca="1"/>
        <v>0</v>
      </c>
      <c r="V118" s="73">
        <f ca="1"/>
        <v>0</v>
      </c>
      <c r="W118" s="73">
        <f ca="1"/>
        <v>0</v>
      </c>
      <c r="X118" s="60"/>
      <c r="Z118" s="204" t="str" cm="1">
        <f t="array" aca="1" ref="Z118" ca="1">IFERROR(_xlfn.XLOOKUP(AA118,Act_codes_core,Act_labels_core),"")</f>
        <v>Other electricity</v>
      </c>
      <c r="AA118" s="58" t="str">
        <f ca="1"/>
        <v>a_111</v>
      </c>
      <c r="AB118" s="133">
        <f ca="1"/>
        <v>6.4490367979756873E-3</v>
      </c>
      <c r="AC118" s="133">
        <f ca="1"/>
        <v>1.0325110588251241E-3</v>
      </c>
      <c r="AD118" s="133">
        <f ca="1"/>
        <v>1.850127850436026E-4</v>
      </c>
      <c r="AE118" s="133">
        <f ca="1"/>
        <v>2.9331534610620071E-3</v>
      </c>
      <c r="AF118" s="133">
        <f ca="1"/>
        <v>4.1152700829843867E-4</v>
      </c>
      <c r="AG118" s="133">
        <f ca="1"/>
        <v>1.9739614163168548E-4</v>
      </c>
      <c r="AH118" s="133">
        <f ca="1"/>
        <v>0</v>
      </c>
      <c r="AI118" s="133">
        <f ca="1"/>
        <v>1.4293548986431958E-2</v>
      </c>
      <c r="AJ118" s="133">
        <f ca="1"/>
        <v>0</v>
      </c>
      <c r="AK118" s="133">
        <f ca="1"/>
        <v>0</v>
      </c>
      <c r="AL118" s="133">
        <f ca="1"/>
        <v>0</v>
      </c>
      <c r="AN118" s="204" t="str" cm="1">
        <f t="array" aca="1" ref="AN118" ca="1">IFERROR(_xlfn.XLOOKUP(AO118,Act_codes_core,Act_labels_core),"")</f>
        <v>Other electricity</v>
      </c>
      <c r="AO118" s="58" t="str">
        <f ca="1"/>
        <v>a_111</v>
      </c>
      <c r="AP118" s="316">
        <f ca="1"/>
        <v>54.279878203815151</v>
      </c>
      <c r="AQ118" s="133">
        <f ca="1"/>
        <v>45.72012179618487</v>
      </c>
      <c r="AR118" s="133">
        <f ca="1"/>
        <v>0.7</v>
      </c>
      <c r="AU118" s="204" t="str" cm="1">
        <f t="array" aca="1" ref="AU118" ca="1">IFERROR(_xlfn.XLOOKUP(AV118,Act_codes_core,Act_labels_core),"")</f>
        <v>Other electricity</v>
      </c>
      <c r="AV118" s="58" t="str">
        <f ca="1"/>
        <v>a_111</v>
      </c>
      <c r="AW118" s="316">
        <f ca="1"/>
        <v>0.21114714643115434</v>
      </c>
      <c r="AX118" s="133">
        <f ca="1"/>
        <v>0.15195230477186225</v>
      </c>
      <c r="AY118" s="133">
        <f ca="1"/>
        <v>7.0248998453708328E-2</v>
      </c>
      <c r="AZ118" s="133">
        <f ca="1"/>
        <v>0.12846479186380746</v>
      </c>
      <c r="BA118" s="133">
        <f ca="1"/>
        <v>0.10266960223048735</v>
      </c>
      <c r="BB118" s="133">
        <f ca="1"/>
        <v>0.10487460731273807</v>
      </c>
      <c r="BC118" s="133">
        <f ca="1"/>
        <v>0</v>
      </c>
      <c r="BD118" s="133">
        <f ca="1"/>
        <v>1</v>
      </c>
      <c r="BE118" s="133">
        <f ca="1"/>
        <v>0</v>
      </c>
      <c r="BF118" s="133">
        <f ca="1"/>
        <v>0</v>
      </c>
      <c r="BG118" s="133">
        <f ca="1"/>
        <v>0</v>
      </c>
      <c r="BI118" s="204" t="str" cm="1">
        <f t="array" aca="1" ref="BI118" ca="1">IFERROR(_xlfn.XLOOKUP(BJ118,Act_codes_core,Act_labels_core),"")</f>
        <v>Other electricity</v>
      </c>
      <c r="BJ118" s="58" t="str">
        <f ca="1"/>
        <v>a_111</v>
      </c>
      <c r="BK118" s="133">
        <f ca="1"/>
        <v>1.7773219988358422</v>
      </c>
      <c r="BL118" s="133">
        <f ca="1"/>
        <v>21.972328077434845</v>
      </c>
      <c r="BM118" s="133">
        <f ca="1"/>
        <v>354.95737094907906</v>
      </c>
      <c r="BN118" s="133">
        <f ca="1"/>
        <v>4.6571574184018116</v>
      </c>
      <c r="BO118" s="133">
        <f ca="1"/>
        <v>17.823489223432006</v>
      </c>
      <c r="BP118" s="133">
        <f ca="1"/>
        <v>187.8538009925457</v>
      </c>
      <c r="BQ118" s="133">
        <f ca="1"/>
        <v>0</v>
      </c>
      <c r="BR118" s="133">
        <f ca="1"/>
        <v>2.6452433999720411</v>
      </c>
      <c r="BS118" s="133">
        <f ca="1"/>
        <v>0</v>
      </c>
      <c r="BT118" s="133">
        <f ca="1"/>
        <v>0</v>
      </c>
      <c r="BU118" s="133">
        <f ca="1"/>
        <v>0</v>
      </c>
    </row>
    <row r="119" spans="1:73" outlineLevel="1" x14ac:dyDescent="0.2">
      <c r="A119" s="204" t="str" cm="1">
        <f t="array" aca="1" ref="A119" ca="1">IFERROR(_xlfn.XLOOKUP(B119,Com_codes_core,Com_labels_core),"")</f>
        <v>Drainage and wastewater treatment services</v>
      </c>
      <c r="B119" s="58" t="str">
        <f ca="1"/>
        <v>c_112</v>
      </c>
      <c r="C119" s="56">
        <f ca="1"/>
        <v>5.7391320579103795E-2</v>
      </c>
      <c r="D119" s="56">
        <f ca="1"/>
        <v>3.9716181457430541E-2</v>
      </c>
      <c r="E119" s="56">
        <f ca="1"/>
        <v>1.3777054050756085E-2</v>
      </c>
      <c r="F119" s="56">
        <f ca="1"/>
        <v>0</v>
      </c>
      <c r="G119" s="56">
        <f ca="1"/>
        <v>0</v>
      </c>
      <c r="H119" s="56">
        <f ca="1"/>
        <v>0</v>
      </c>
      <c r="I119" s="56">
        <f ca="1"/>
        <v>0</v>
      </c>
      <c r="J119" s="57"/>
      <c r="K119" s="204" t="str" cm="1">
        <f t="array" aca="1" ref="K119" ca="1">IFERROR(_xlfn.XLOOKUP(L119,Act_codes_core,Act_labels_core),"")</f>
        <v>Electricity transmission service</v>
      </c>
      <c r="L119" s="58" t="str">
        <f ca="1"/>
        <v>a_112</v>
      </c>
      <c r="M119" s="168">
        <f ca="1"/>
        <v>28.085750638078352</v>
      </c>
      <c r="N119" s="168">
        <f ca="1"/>
        <v>1.6349261951114566</v>
      </c>
      <c r="O119" s="168">
        <f ca="1"/>
        <v>4.6787611309692771E-2</v>
      </c>
      <c r="P119" s="168">
        <f ca="1"/>
        <v>6.5212392705704199</v>
      </c>
      <c r="Q119" s="168">
        <f ca="1"/>
        <v>1.361808645855372</v>
      </c>
      <c r="R119" s="73">
        <f ca="1"/>
        <v>0.1319827874424345</v>
      </c>
      <c r="S119" s="73">
        <f ca="1"/>
        <v>0</v>
      </c>
      <c r="T119" s="73">
        <f ca="1"/>
        <v>62.217504851632278</v>
      </c>
      <c r="U119" s="73">
        <f ca="1"/>
        <v>0</v>
      </c>
      <c r="V119" s="73">
        <f ca="1"/>
        <v>0</v>
      </c>
      <c r="W119" s="73">
        <f ca="1"/>
        <v>0</v>
      </c>
      <c r="X119" s="60"/>
      <c r="Z119" s="204" t="str" cm="1">
        <f t="array" aca="1" ref="Z119" ca="1">IFERROR(_xlfn.XLOOKUP(AA119,Act_codes_core,Act_labels_core),"")</f>
        <v>Electricity transmission service</v>
      </c>
      <c r="AA119" s="58" t="str">
        <f ca="1"/>
        <v>a_112</v>
      </c>
      <c r="AB119" s="133">
        <f ca="1"/>
        <v>9.6533836094685938E-2</v>
      </c>
      <c r="AC119" s="133">
        <f ca="1"/>
        <v>1.5455370536862443E-2</v>
      </c>
      <c r="AD119" s="133">
        <f ca="1"/>
        <v>2.7694048625101098E-3</v>
      </c>
      <c r="AE119" s="133">
        <f ca="1"/>
        <v>4.3905557422094281E-2</v>
      </c>
      <c r="AF119" s="133">
        <f ca="1"/>
        <v>6.1600331975292444E-3</v>
      </c>
      <c r="AG119" s="133">
        <f ca="1"/>
        <v>2.9547678791316413E-3</v>
      </c>
      <c r="AH119" s="133">
        <f ca="1"/>
        <v>0</v>
      </c>
      <c r="AI119" s="133">
        <f ca="1"/>
        <v>0.14894848092310234</v>
      </c>
      <c r="AJ119" s="133">
        <f ca="1"/>
        <v>0</v>
      </c>
      <c r="AK119" s="133">
        <f ca="1"/>
        <v>0</v>
      </c>
      <c r="AL119" s="133">
        <f ca="1"/>
        <v>0</v>
      </c>
      <c r="AN119" s="204" t="str" cm="1">
        <f t="array" aca="1" ref="AN119" ca="1">IFERROR(_xlfn.XLOOKUP(AO119,Act_codes_core,Act_labels_core),"")</f>
        <v>Electricity transmission service</v>
      </c>
      <c r="AO119" s="58" t="str">
        <f ca="1"/>
        <v>a_112</v>
      </c>
      <c r="AP119" s="316">
        <f ca="1"/>
        <v>66.32366302418599</v>
      </c>
      <c r="AQ119" s="133">
        <f ca="1"/>
        <v>33.676336975814024</v>
      </c>
      <c r="AR119" s="133">
        <f ca="1"/>
        <v>0.9</v>
      </c>
      <c r="AU119" s="204" t="str" cm="1">
        <f t="array" aca="1" ref="AU119" ca="1">IFERROR(_xlfn.XLOOKUP(AV119,Act_codes_core,Act_labels_core),"")</f>
        <v>Electricity transmission service</v>
      </c>
      <c r="AV119" s="58" t="str">
        <f ca="1"/>
        <v>a_112</v>
      </c>
      <c r="AW119" s="316">
        <f ca="1"/>
        <v>0.21114714643115434</v>
      </c>
      <c r="AX119" s="133">
        <f ca="1"/>
        <v>0.1519523047718622</v>
      </c>
      <c r="AY119" s="133">
        <f ca="1"/>
        <v>7.0248998453708342E-2</v>
      </c>
      <c r="AZ119" s="133">
        <f ca="1"/>
        <v>0.12846479186380744</v>
      </c>
      <c r="BA119" s="133">
        <f ca="1"/>
        <v>0.10266960223048734</v>
      </c>
      <c r="BB119" s="133">
        <f ca="1"/>
        <v>0.10487460731273807</v>
      </c>
      <c r="BC119" s="133">
        <f ca="1"/>
        <v>0</v>
      </c>
      <c r="BD119" s="133">
        <f ca="1"/>
        <v>1</v>
      </c>
      <c r="BE119" s="133">
        <f ca="1"/>
        <v>0</v>
      </c>
      <c r="BF119" s="133">
        <f ca="1"/>
        <v>0</v>
      </c>
      <c r="BG119" s="133">
        <f ca="1"/>
        <v>0</v>
      </c>
      <c r="BI119" s="204" t="str" cm="1">
        <f t="array" aca="1" ref="BI119" ca="1">IFERROR(_xlfn.XLOOKUP(BJ119,Act_codes_core,Act_labels_core),"")</f>
        <v>Electricity transmission service</v>
      </c>
      <c r="BJ119" s="58" t="str">
        <f ca="1"/>
        <v>a_112</v>
      </c>
      <c r="BK119" s="133">
        <f ca="1"/>
        <v>1.1684482021103704</v>
      </c>
      <c r="BL119" s="133">
        <f ca="1"/>
        <v>14.445062433860762</v>
      </c>
      <c r="BM119" s="133">
        <f ca="1"/>
        <v>233.35630920167466</v>
      </c>
      <c r="BN119" s="133">
        <f ca="1"/>
        <v>3.0617115053101713</v>
      </c>
      <c r="BO119" s="133">
        <f ca="1"/>
        <v>11.717530054820534</v>
      </c>
      <c r="BP119" s="133">
        <f ca="1"/>
        <v>123.49896989578231</v>
      </c>
      <c r="BQ119" s="133">
        <f ca="1"/>
        <v>0</v>
      </c>
      <c r="BR119" s="133">
        <f ca="1"/>
        <v>2.4980302515799431</v>
      </c>
      <c r="BS119" s="133">
        <f ca="1"/>
        <v>0</v>
      </c>
      <c r="BT119" s="133">
        <f ca="1"/>
        <v>0</v>
      </c>
      <c r="BU119" s="133">
        <f ca="1"/>
        <v>0</v>
      </c>
    </row>
    <row r="120" spans="1:73" outlineLevel="1" x14ac:dyDescent="0.2">
      <c r="A120" s="204" t="str" cm="1">
        <f t="array" aca="1" ref="A120" ca="1">IFERROR(_xlfn.XLOOKUP(B120,Com_codes_core,Com_labels_core),"")</f>
        <v>Waste collection, treatment and destruction services; scrap recycling</v>
      </c>
      <c r="B120" s="58" t="str">
        <f ca="1"/>
        <v>c_113</v>
      </c>
      <c r="C120" s="56">
        <f ca="1"/>
        <v>0.21728378701771325</v>
      </c>
      <c r="D120" s="56">
        <f ca="1"/>
        <v>0.15303134443630623</v>
      </c>
      <c r="E120" s="56">
        <f ca="1"/>
        <v>0.16258040590409825</v>
      </c>
      <c r="F120" s="56">
        <f ca="1"/>
        <v>0</v>
      </c>
      <c r="G120" s="56">
        <f ca="1"/>
        <v>0</v>
      </c>
      <c r="H120" s="56">
        <f ca="1"/>
        <v>0</v>
      </c>
      <c r="I120" s="56">
        <f ca="1"/>
        <v>0</v>
      </c>
      <c r="J120" s="57"/>
      <c r="K120" s="204" t="str" cm="1">
        <f t="array" aca="1" ref="K120" ca="1">IFERROR(_xlfn.XLOOKUP(L120,Act_codes_core,Act_labels_core),"")</f>
        <v>Electricity distribution service</v>
      </c>
      <c r="L120" s="58" t="str">
        <f ca="1"/>
        <v>a_113</v>
      </c>
      <c r="M120" s="168">
        <f ca="1"/>
        <v>21.886691729966071</v>
      </c>
      <c r="N120" s="168">
        <f ca="1"/>
        <v>1.2740669136731722</v>
      </c>
      <c r="O120" s="168">
        <f ca="1"/>
        <v>3.6460696340740006E-2</v>
      </c>
      <c r="P120" s="168">
        <f ca="1"/>
        <v>5.0818778337657848</v>
      </c>
      <c r="Q120" s="168">
        <f ca="1"/>
        <v>1.0612315978704558</v>
      </c>
      <c r="R120" s="73">
        <f ca="1"/>
        <v>0.10285167804978582</v>
      </c>
      <c r="S120" s="73">
        <f ca="1"/>
        <v>0</v>
      </c>
      <c r="T120" s="73">
        <f ca="1"/>
        <v>70.556819550333998</v>
      </c>
      <c r="U120" s="73">
        <f ca="1"/>
        <v>0</v>
      </c>
      <c r="V120" s="73">
        <f ca="1"/>
        <v>0</v>
      </c>
      <c r="W120" s="73">
        <f ca="1"/>
        <v>0</v>
      </c>
      <c r="X120" s="60"/>
      <c r="Z120" s="204" t="str" cm="1">
        <f t="array" aca="1" ref="Z120" ca="1">IFERROR(_xlfn.XLOOKUP(AA120,Act_codes_core,Act_labels_core),"")</f>
        <v>Electricity distribution service</v>
      </c>
      <c r="AA120" s="58" t="str">
        <f ca="1"/>
        <v>a_113</v>
      </c>
      <c r="AB120" s="133">
        <f ca="1"/>
        <v>0.67325800441596795</v>
      </c>
      <c r="AC120" s="133">
        <f ca="1"/>
        <v>0.10779072236341142</v>
      </c>
      <c r="AD120" s="133">
        <f ca="1"/>
        <v>1.9314719756134024E-2</v>
      </c>
      <c r="AE120" s="133">
        <f ca="1"/>
        <v>0.30621147121695214</v>
      </c>
      <c r="AF120" s="133">
        <f ca="1"/>
        <v>4.2962051706271688E-2</v>
      </c>
      <c r="AG120" s="133">
        <f ca="1"/>
        <v>2.0607501020319247E-2</v>
      </c>
      <c r="AH120" s="133">
        <f ca="1"/>
        <v>0</v>
      </c>
      <c r="AI120" s="133">
        <f ca="1"/>
        <v>1.5117165216501161</v>
      </c>
      <c r="AJ120" s="133">
        <f ca="1"/>
        <v>0</v>
      </c>
      <c r="AK120" s="133">
        <f ca="1"/>
        <v>0</v>
      </c>
      <c r="AL120" s="133">
        <f ca="1"/>
        <v>0</v>
      </c>
      <c r="AN120" s="204" t="str" cm="1">
        <f t="array" aca="1" ref="AN120" ca="1">IFERROR(_xlfn.XLOOKUP(AO120,Act_codes_core,Act_labels_core),"")</f>
        <v>Electricity distribution service</v>
      </c>
      <c r="AO120" s="58" t="str">
        <f ca="1"/>
        <v>a_113</v>
      </c>
      <c r="AP120" s="316">
        <f ca="1"/>
        <v>63.558064714859825</v>
      </c>
      <c r="AQ120" s="133">
        <f ca="1"/>
        <v>36.441935285140197</v>
      </c>
      <c r="AR120" s="133">
        <f ca="1"/>
        <v>0.9</v>
      </c>
      <c r="AU120" s="204" t="str" cm="1">
        <f t="array" aca="1" ref="AU120" ca="1">IFERROR(_xlfn.XLOOKUP(AV120,Act_codes_core,Act_labels_core),"")</f>
        <v>Electricity distribution service</v>
      </c>
      <c r="AV120" s="58" t="str">
        <f ca="1"/>
        <v>a_113</v>
      </c>
      <c r="AW120" s="316">
        <f ca="1"/>
        <v>0.21114714643115443</v>
      </c>
      <c r="AX120" s="133">
        <f ca="1"/>
        <v>0.15195230477186228</v>
      </c>
      <c r="AY120" s="133">
        <f ca="1"/>
        <v>7.0248998453708342E-2</v>
      </c>
      <c r="AZ120" s="133">
        <f ca="1"/>
        <v>0.12846479186380746</v>
      </c>
      <c r="BA120" s="133">
        <f ca="1"/>
        <v>0.10266960223048734</v>
      </c>
      <c r="BB120" s="133">
        <f ca="1"/>
        <v>0.10487460731273808</v>
      </c>
      <c r="BC120" s="133">
        <f ca="1"/>
        <v>0</v>
      </c>
      <c r="BD120" s="133">
        <f ca="1"/>
        <v>1</v>
      </c>
      <c r="BE120" s="133">
        <f ca="1"/>
        <v>0</v>
      </c>
      <c r="BF120" s="133">
        <f ca="1"/>
        <v>0</v>
      </c>
      <c r="BG120" s="133">
        <f ca="1"/>
        <v>0</v>
      </c>
      <c r="BI120" s="204" t="str" cm="1">
        <f t="array" aca="1" ref="BI120" ca="1">IFERROR(_xlfn.XLOOKUP(BJ120,Act_codes_core,Act_labels_core),"")</f>
        <v>Electricity distribution service</v>
      </c>
      <c r="BJ120" s="58" t="str">
        <f ca="1"/>
        <v>a_113</v>
      </c>
      <c r="BK120" s="133">
        <f ca="1"/>
        <v>1.5281599112311348</v>
      </c>
      <c r="BL120" s="133">
        <f ca="1"/>
        <v>18.892035853012295</v>
      </c>
      <c r="BM120" s="133">
        <f ca="1"/>
        <v>305.19603360318388</v>
      </c>
      <c r="BN120" s="133">
        <f ca="1"/>
        <v>4.0042723106763631</v>
      </c>
      <c r="BO120" s="133">
        <f ca="1"/>
        <v>15.324821122649382</v>
      </c>
      <c r="BP120" s="133">
        <f ca="1"/>
        <v>161.51864886454624</v>
      </c>
      <c r="BQ120" s="133">
        <f ca="1"/>
        <v>0</v>
      </c>
      <c r="BR120" s="133">
        <f ca="1"/>
        <v>2.2450432444877824</v>
      </c>
      <c r="BS120" s="133">
        <f ca="1"/>
        <v>0</v>
      </c>
      <c r="BT120" s="133">
        <f ca="1"/>
        <v>0</v>
      </c>
      <c r="BU120" s="133">
        <f ca="1"/>
        <v>0</v>
      </c>
    </row>
    <row r="121" spans="1:73" outlineLevel="1" x14ac:dyDescent="0.2">
      <c r="A121" s="204" t="str" cm="1">
        <f t="array" aca="1" ref="A121" ca="1">IFERROR(_xlfn.XLOOKUP(B121,Com_codes_core,Com_labels_core),"")</f>
        <v>Pollution treatment services and other waste management activities</v>
      </c>
      <c r="B121" s="58" t="str">
        <f ca="1"/>
        <v>c_114</v>
      </c>
      <c r="C121" s="56">
        <f ca="1"/>
        <v>5.1642669306094929E-3</v>
      </c>
      <c r="D121" s="56">
        <f ca="1"/>
        <v>3.4428228185410781E-3</v>
      </c>
      <c r="E121" s="56">
        <f ca="1"/>
        <v>1.0324010444727413E-3</v>
      </c>
      <c r="F121" s="56">
        <f ca="1"/>
        <v>0</v>
      </c>
      <c r="G121" s="56">
        <f ca="1"/>
        <v>0</v>
      </c>
      <c r="H121" s="56">
        <f ca="1"/>
        <v>0</v>
      </c>
      <c r="I121" s="56">
        <f ca="1"/>
        <v>0</v>
      </c>
      <c r="J121" s="57"/>
      <c r="K121" s="204" t="str" cm="1">
        <f t="array" aca="1" ref="K121" ca="1">IFERROR(_xlfn.XLOOKUP(L121,Act_codes_core,Act_labels_core),"")</f>
        <v>Gas, gas fuel distribution services by pipeline</v>
      </c>
      <c r="L121" s="58" t="str">
        <f ca="1"/>
        <v>a_114</v>
      </c>
      <c r="M121" s="168">
        <f ca="1"/>
        <v>4.667890466809749</v>
      </c>
      <c r="N121" s="168">
        <f ca="1"/>
        <v>0</v>
      </c>
      <c r="O121" s="168">
        <f ca="1"/>
        <v>0</v>
      </c>
      <c r="P121" s="168">
        <f ca="1"/>
        <v>5.4396636478440819</v>
      </c>
      <c r="Q121" s="168">
        <f ca="1"/>
        <v>14.4300361466974</v>
      </c>
      <c r="R121" s="73">
        <f ca="1"/>
        <v>0</v>
      </c>
      <c r="S121" s="73">
        <f ca="1"/>
        <v>0</v>
      </c>
      <c r="T121" s="73">
        <f ca="1"/>
        <v>75.462409738648773</v>
      </c>
      <c r="U121" s="73">
        <f ca="1"/>
        <v>0</v>
      </c>
      <c r="V121" s="73">
        <f ca="1"/>
        <v>0</v>
      </c>
      <c r="W121" s="73">
        <f ca="1"/>
        <v>0</v>
      </c>
      <c r="X121" s="60"/>
      <c r="Z121" s="204" t="str" cm="1">
        <f t="array" aca="1" ref="Z121" ca="1">IFERROR(_xlfn.XLOOKUP(AA121,Act_codes_core,Act_labels_core),"")</f>
        <v>Gas, gas fuel distribution services by pipeline</v>
      </c>
      <c r="AA121" s="58" t="str">
        <f ca="1"/>
        <v>a_114</v>
      </c>
      <c r="AB121" s="133">
        <f ca="1"/>
        <v>1.7032857936691091E-2</v>
      </c>
      <c r="AC121" s="133">
        <f ca="1"/>
        <v>0</v>
      </c>
      <c r="AD121" s="133">
        <f ca="1"/>
        <v>0</v>
      </c>
      <c r="AE121" s="133">
        <f ca="1"/>
        <v>3.888075997979059E-2</v>
      </c>
      <c r="AF121" s="133">
        <f ca="1"/>
        <v>6.9295929251778021E-2</v>
      </c>
      <c r="AG121" s="133">
        <f ca="1"/>
        <v>0</v>
      </c>
      <c r="AH121" s="133">
        <f ca="1"/>
        <v>0</v>
      </c>
      <c r="AI121" s="133">
        <f ca="1"/>
        <v>0.19179067862782137</v>
      </c>
      <c r="AJ121" s="133">
        <f ca="1"/>
        <v>0</v>
      </c>
      <c r="AK121" s="133">
        <f ca="1"/>
        <v>0</v>
      </c>
      <c r="AL121" s="133">
        <f ca="1"/>
        <v>0</v>
      </c>
      <c r="AN121" s="204" t="str" cm="1">
        <f t="array" aca="1" ref="AN121" ca="1">IFERROR(_xlfn.XLOOKUP(AO121,Act_codes_core,Act_labels_core),"")</f>
        <v>Gas, gas fuel distribution services by pipeline</v>
      </c>
      <c r="AO121" s="58" t="str">
        <f ca="1"/>
        <v>a_114</v>
      </c>
      <c r="AP121" s="316">
        <f ca="1"/>
        <v>55.25155051188721</v>
      </c>
      <c r="AQ121" s="133">
        <f ca="1"/>
        <v>44.748449488112819</v>
      </c>
      <c r="AR121" s="133">
        <f ca="1"/>
        <v>0.7</v>
      </c>
      <c r="AU121" s="204" t="str" cm="1">
        <f t="array" aca="1" ref="AU121" ca="1">IFERROR(_xlfn.XLOOKUP(AV121,Act_codes_core,Act_labels_core),"")</f>
        <v>Gas, gas fuel distribution services by pipeline</v>
      </c>
      <c r="AV121" s="58" t="str">
        <f ca="1"/>
        <v>a_114</v>
      </c>
      <c r="AW121" s="316">
        <f ca="1"/>
        <v>0.77857336996708182</v>
      </c>
      <c r="AX121" s="133">
        <f ca="1"/>
        <v>0</v>
      </c>
      <c r="AY121" s="133">
        <f ca="1"/>
        <v>0</v>
      </c>
      <c r="AZ121" s="133">
        <f ca="1"/>
        <v>1.2417826196356472</v>
      </c>
      <c r="BA121" s="133">
        <f ca="1"/>
        <v>0.70820532995785757</v>
      </c>
      <c r="BB121" s="133">
        <f ca="1"/>
        <v>0</v>
      </c>
      <c r="BC121" s="133">
        <f ca="1"/>
        <v>0</v>
      </c>
      <c r="BD121" s="133">
        <f ca="1"/>
        <v>1</v>
      </c>
      <c r="BE121" s="133">
        <f ca="1"/>
        <v>0</v>
      </c>
      <c r="BF121" s="133">
        <f ca="1"/>
        <v>0</v>
      </c>
      <c r="BG121" s="133">
        <f ca="1"/>
        <v>0</v>
      </c>
      <c r="BI121" s="204" t="str" cm="1">
        <f t="array" aca="1" ref="BI121" ca="1">IFERROR(_xlfn.XLOOKUP(BJ121,Act_codes_core,Act_labels_core),"")</f>
        <v>Gas, gas fuel distribution services by pipeline</v>
      </c>
      <c r="BJ121" s="58" t="str">
        <f ca="1"/>
        <v>a_114</v>
      </c>
      <c r="BK121" s="133">
        <f ca="1"/>
        <v>30.390155070102349</v>
      </c>
      <c r="BL121" s="133">
        <f ca="1"/>
        <v>0</v>
      </c>
      <c r="BM121" s="133">
        <f ca="1"/>
        <v>0</v>
      </c>
      <c r="BN121" s="133">
        <f ca="1"/>
        <v>41.593700275564515</v>
      </c>
      <c r="BO121" s="133">
        <f ca="1"/>
        <v>8.9422292494808939</v>
      </c>
      <c r="BP121" s="133">
        <f ca="1"/>
        <v>0</v>
      </c>
      <c r="BQ121" s="133">
        <f ca="1"/>
        <v>0</v>
      </c>
      <c r="BR121" s="133">
        <f ca="1"/>
        <v>2.4144785872046945</v>
      </c>
      <c r="BS121" s="133">
        <f ca="1"/>
        <v>0</v>
      </c>
      <c r="BT121" s="133">
        <f ca="1"/>
        <v>0</v>
      </c>
      <c r="BU121" s="133">
        <f ca="1"/>
        <v>0</v>
      </c>
    </row>
    <row r="122" spans="1:73" outlineLevel="1" x14ac:dyDescent="0.2">
      <c r="A122" s="204" t="str" cm="1">
        <f t="array" aca="1" ref="A122" ca="1">IFERROR(_xlfn.XLOOKUP(B122,Com_codes_core,Com_labels_core),"")</f>
        <v>House to live in</v>
      </c>
      <c r="B122" s="58" t="str">
        <f ca="1"/>
        <v>c_115</v>
      </c>
      <c r="C122" s="56">
        <f ca="1"/>
        <v>2.5754659912785063</v>
      </c>
      <c r="D122" s="56">
        <f ca="1"/>
        <v>3.0041709426229497</v>
      </c>
      <c r="E122" s="56">
        <f ca="1"/>
        <v>6.5720661172783261</v>
      </c>
      <c r="F122" s="56">
        <f ca="1"/>
        <v>0</v>
      </c>
      <c r="G122" s="56">
        <f ca="1"/>
        <v>0</v>
      </c>
      <c r="H122" s="56">
        <f ca="1"/>
        <v>0</v>
      </c>
      <c r="I122" s="56">
        <f ca="1"/>
        <v>0</v>
      </c>
      <c r="J122" s="57"/>
      <c r="K122" s="204" t="str" cm="1">
        <f t="array" aca="1" ref="K122" ca="1">IFERROR(_xlfn.XLOOKUP(L122,Act_codes_core,Act_labels_core),"")</f>
        <v>Steam, hot water, ice; Steam, hot water, ice and air conditioning distribution services by pipes</v>
      </c>
      <c r="L122" s="58" t="str">
        <f ca="1"/>
        <v>a_115</v>
      </c>
      <c r="M122" s="168">
        <f ca="1"/>
        <v>5.6526833596125119</v>
      </c>
      <c r="N122" s="168">
        <f ca="1"/>
        <v>13.257282917132098</v>
      </c>
      <c r="O122" s="168">
        <f ca="1"/>
        <v>6.5096689874415512</v>
      </c>
      <c r="P122" s="168">
        <f ca="1"/>
        <v>6.2634652834077782</v>
      </c>
      <c r="Q122" s="168">
        <f ca="1"/>
        <v>20.669866693423039</v>
      </c>
      <c r="R122" s="73">
        <f ca="1"/>
        <v>3.3138706695831752</v>
      </c>
      <c r="S122" s="73">
        <f ca="1"/>
        <v>0</v>
      </c>
      <c r="T122" s="73">
        <f ca="1"/>
        <v>44.333162089399856</v>
      </c>
      <c r="U122" s="73">
        <f ca="1"/>
        <v>0</v>
      </c>
      <c r="V122" s="73">
        <f ca="1"/>
        <v>0</v>
      </c>
      <c r="W122" s="73">
        <f ca="1"/>
        <v>0</v>
      </c>
      <c r="X122" s="60"/>
      <c r="Z122" s="204" t="str" cm="1">
        <f t="array" aca="1" ref="Z122" ca="1">IFERROR(_xlfn.XLOOKUP(AA122,Act_codes_core,Act_labels_core),"")</f>
        <v>Steam, hot water, ice; Steam, hot water, ice and air conditioning distribution services by pipes</v>
      </c>
      <c r="AA122" s="58" t="str">
        <f ca="1"/>
        <v>a_115</v>
      </c>
      <c r="AB122" s="133">
        <f ca="1"/>
        <v>1.6212351880727043E-2</v>
      </c>
      <c r="AC122" s="133">
        <f ca="1"/>
        <v>0.10457638554107319</v>
      </c>
      <c r="AD122" s="133">
        <f ca="1"/>
        <v>0.32152320039797494</v>
      </c>
      <c r="AE122" s="133">
        <f ca="1"/>
        <v>3.5188590253986067E-2</v>
      </c>
      <c r="AF122" s="133">
        <f ca="1"/>
        <v>7.8019376414583022E-2</v>
      </c>
      <c r="AG122" s="133">
        <f ca="1"/>
        <v>6.1906957652576519E-2</v>
      </c>
      <c r="AH122" s="133">
        <f ca="1"/>
        <v>0</v>
      </c>
      <c r="AI122" s="133">
        <f ca="1"/>
        <v>8.8562533168444868E-2</v>
      </c>
      <c r="AJ122" s="133">
        <f ca="1"/>
        <v>0</v>
      </c>
      <c r="AK122" s="133">
        <f ca="1"/>
        <v>0</v>
      </c>
      <c r="AL122" s="133">
        <f ca="1"/>
        <v>0</v>
      </c>
      <c r="AN122" s="204" t="str" cm="1">
        <f t="array" aca="1" ref="AN122" ca="1">IFERROR(_xlfn.XLOOKUP(AO122,Act_codes_core,Act_labels_core),"")</f>
        <v>Steam, hot water, ice; Steam, hot water, ice and air conditioning distribution services by pipes</v>
      </c>
      <c r="AO122" s="58" t="str">
        <f ca="1"/>
        <v>a_115</v>
      </c>
      <c r="AP122" s="316">
        <f ca="1"/>
        <v>52.222601396500984</v>
      </c>
      <c r="AQ122" s="133">
        <f ca="1"/>
        <v>47.777398603499002</v>
      </c>
      <c r="AR122" s="133">
        <f ca="1"/>
        <v>0.7</v>
      </c>
      <c r="AU122" s="204" t="str" cm="1">
        <f t="array" aca="1" ref="AU122" ca="1">IFERROR(_xlfn.XLOOKUP(AV122,Act_codes_core,Act_labels_core),"")</f>
        <v>Steam, hot water, ice; Steam, hot water, ice and air conditioning distribution services by pipes</v>
      </c>
      <c r="AV122" s="58" t="str">
        <f ca="1"/>
        <v>a_115</v>
      </c>
      <c r="AW122" s="316">
        <f ca="1"/>
        <v>6.7533930809224541E-2</v>
      </c>
      <c r="AX122" s="133">
        <f ca="1"/>
        <v>9.9820326420116318E-2</v>
      </c>
      <c r="AY122" s="133">
        <f ca="1"/>
        <v>0.18768496445702595</v>
      </c>
      <c r="AZ122" s="133">
        <f ca="1"/>
        <v>9.4381798359396266E-2</v>
      </c>
      <c r="BA122" s="133">
        <f ca="1"/>
        <v>0.12343048260194484</v>
      </c>
      <c r="BB122" s="133">
        <f ca="1"/>
        <v>0.10050358927442637</v>
      </c>
      <c r="BC122" s="133">
        <f ca="1"/>
        <v>0</v>
      </c>
      <c r="BD122" s="133">
        <f ca="1"/>
        <v>1</v>
      </c>
      <c r="BE122" s="133">
        <f ca="1"/>
        <v>0</v>
      </c>
      <c r="BF122" s="133">
        <f ca="1"/>
        <v>0</v>
      </c>
      <c r="BG122" s="133">
        <f ca="1"/>
        <v>0</v>
      </c>
      <c r="BI122" s="204" t="str" cm="1">
        <f t="array" aca="1" ref="BI122" ca="1">IFERROR(_xlfn.XLOOKUP(BJ122,Act_codes_core,Act_labels_core),"")</f>
        <v>Steam, hot water, ice; Steam, hot water, ice and air conditioning distribution services by pipes</v>
      </c>
      <c r="BJ122" s="58" t="str">
        <f ca="1"/>
        <v>a_115</v>
      </c>
      <c r="BK122" s="133">
        <f ca="1"/>
        <v>2.3226519732196382</v>
      </c>
      <c r="BL122" s="133">
        <f ca="1"/>
        <v>1.4637982759737223</v>
      </c>
      <c r="BM122" s="133">
        <f ca="1"/>
        <v>5.6051513899244432</v>
      </c>
      <c r="BN122" s="133">
        <f ca="1"/>
        <v>2.9294786932421939</v>
      </c>
      <c r="BO122" s="133">
        <f ca="1"/>
        <v>1.1609179369177225</v>
      </c>
      <c r="BP122" s="133">
        <f ca="1"/>
        <v>5.8960721156845706</v>
      </c>
      <c r="BQ122" s="133">
        <f ca="1"/>
        <v>0</v>
      </c>
      <c r="BR122" s="133">
        <f ca="1"/>
        <v>4.3851864282660324</v>
      </c>
      <c r="BS122" s="133">
        <f ca="1"/>
        <v>0</v>
      </c>
      <c r="BT122" s="133">
        <f ca="1"/>
        <v>0</v>
      </c>
      <c r="BU122" s="133">
        <f ca="1"/>
        <v>0</v>
      </c>
    </row>
    <row r="123" spans="1:73" outlineLevel="1" x14ac:dyDescent="0.2">
      <c r="A123" s="204" t="str" cm="1">
        <f t="array" aca="1" ref="A123" ca="1">IFERROR(_xlfn.XLOOKUP(B123,Com_codes_core,Com_labels_core),"")</f>
        <v>Other types of houses and house construction services</v>
      </c>
      <c r="B123" s="58" t="str">
        <f ca="1"/>
        <v>c_116</v>
      </c>
      <c r="C123" s="56">
        <f ca="1"/>
        <v>1.3270947571355445</v>
      </c>
      <c r="D123" s="56">
        <f ca="1"/>
        <v>1.5431425819745699</v>
      </c>
      <c r="E123" s="56">
        <f ca="1"/>
        <v>1.2880070333347682</v>
      </c>
      <c r="F123" s="56">
        <f ca="1"/>
        <v>0</v>
      </c>
      <c r="G123" s="56">
        <f ca="1"/>
        <v>0</v>
      </c>
      <c r="H123" s="56">
        <f ca="1"/>
        <v>0</v>
      </c>
      <c r="I123" s="56">
        <f ca="1"/>
        <v>0</v>
      </c>
      <c r="J123" s="57"/>
      <c r="K123" s="204" t="str" cm="1">
        <f t="array" aca="1" ref="K123" ca="1">IFERROR(_xlfn.XLOOKUP(L123,Act_codes_core,Act_labels_core),"")</f>
        <v>Natural water is exploited</v>
      </c>
      <c r="L123" s="58" t="str">
        <f ca="1"/>
        <v>a_116</v>
      </c>
      <c r="M123" s="168">
        <f ca="1"/>
        <v>29.955127033298652</v>
      </c>
      <c r="N123" s="168">
        <f ca="1"/>
        <v>0</v>
      </c>
      <c r="O123" s="168">
        <f ca="1"/>
        <v>0</v>
      </c>
      <c r="P123" s="168">
        <f ca="1"/>
        <v>6.1917467046344115</v>
      </c>
      <c r="Q123" s="168">
        <f ca="1"/>
        <v>0.88877020654344119</v>
      </c>
      <c r="R123" s="73">
        <f ca="1"/>
        <v>0</v>
      </c>
      <c r="S123" s="73">
        <f ca="1"/>
        <v>0</v>
      </c>
      <c r="T123" s="73">
        <f ca="1"/>
        <v>62.964356055523481</v>
      </c>
      <c r="U123" s="73">
        <f ca="1"/>
        <v>0</v>
      </c>
      <c r="V123" s="73">
        <f ca="1"/>
        <v>0</v>
      </c>
      <c r="W123" s="73">
        <f ca="1"/>
        <v>0</v>
      </c>
      <c r="X123" s="60"/>
      <c r="Z123" s="204" t="str" cm="1">
        <f t="array" aca="1" ref="Z123" ca="1">IFERROR(_xlfn.XLOOKUP(AA123,Act_codes_core,Act_labels_core),"")</f>
        <v>Natural water is exploited</v>
      </c>
      <c r="AA123" s="58" t="str">
        <f ca="1"/>
        <v>a_116</v>
      </c>
      <c r="AB123" s="133">
        <f ca="1"/>
        <v>0.36648357845646062</v>
      </c>
      <c r="AC123" s="133">
        <f ca="1"/>
        <v>0</v>
      </c>
      <c r="AD123" s="133">
        <f ca="1"/>
        <v>0</v>
      </c>
      <c r="AE123" s="133">
        <f ca="1"/>
        <v>0.14838580818010211</v>
      </c>
      <c r="AF123" s="133">
        <f ca="1"/>
        <v>1.4310218925637604E-2</v>
      </c>
      <c r="AG123" s="133">
        <f ca="1"/>
        <v>0</v>
      </c>
      <c r="AH123" s="133">
        <f ca="1"/>
        <v>0</v>
      </c>
      <c r="AI123" s="133">
        <f ca="1"/>
        <v>0.53654738030680904</v>
      </c>
      <c r="AJ123" s="133">
        <f ca="1"/>
        <v>0</v>
      </c>
      <c r="AK123" s="133">
        <f ca="1"/>
        <v>0</v>
      </c>
      <c r="AL123" s="133">
        <f ca="1"/>
        <v>0</v>
      </c>
      <c r="AN123" s="204" t="str" cm="1">
        <f t="array" aca="1" ref="AN123" ca="1">IFERROR(_xlfn.XLOOKUP(AO123,Act_codes_core,Act_labels_core),"")</f>
        <v>Natural water is exploited</v>
      </c>
      <c r="AO123" s="58" t="str">
        <f ca="1"/>
        <v>a_116</v>
      </c>
      <c r="AP123" s="316">
        <f ca="1"/>
        <v>56.107673832259174</v>
      </c>
      <c r="AQ123" s="133">
        <f ca="1"/>
        <v>43.892326167740848</v>
      </c>
      <c r="AR123" s="133">
        <f ca="1"/>
        <v>0.7</v>
      </c>
      <c r="AU123" s="204" t="str" cm="1">
        <f t="array" aca="1" ref="AU123" ca="1">IFERROR(_xlfn.XLOOKUP(AV123,Act_codes_core,Act_labels_core),"")</f>
        <v>Natural water is exploited</v>
      </c>
      <c r="AV123" s="58" t="str">
        <f ca="1"/>
        <v>a_116</v>
      </c>
      <c r="AW123" s="316">
        <f ca="1"/>
        <v>0.22488708920650713</v>
      </c>
      <c r="AX123" s="133">
        <f ca="1"/>
        <v>0</v>
      </c>
      <c r="AY123" s="133">
        <f ca="1"/>
        <v>0</v>
      </c>
      <c r="AZ123" s="133">
        <f ca="1"/>
        <v>0.10585889652712434</v>
      </c>
      <c r="BA123" s="133">
        <f ca="1"/>
        <v>2.6157019518596961E-2</v>
      </c>
      <c r="BB123" s="133">
        <f ca="1"/>
        <v>0</v>
      </c>
      <c r="BC123" s="133">
        <f ca="1"/>
        <v>0</v>
      </c>
      <c r="BD123" s="133">
        <f ca="1"/>
        <v>1</v>
      </c>
      <c r="BE123" s="133">
        <f ca="1"/>
        <v>0</v>
      </c>
      <c r="BF123" s="133">
        <f ca="1"/>
        <v>0</v>
      </c>
      <c r="BG123" s="133">
        <f ca="1"/>
        <v>0</v>
      </c>
      <c r="BI123" s="204" t="str" cm="1">
        <f t="array" aca="1" ref="BI123" ca="1">IFERROR(_xlfn.XLOOKUP(BJ123,Act_codes_core,Act_labels_core),"")</f>
        <v>Natural water is exploited</v>
      </c>
      <c r="BJ123" s="58" t="str">
        <f ca="1"/>
        <v>a_116</v>
      </c>
      <c r="BK123" s="133">
        <f ca="1"/>
        <v>1.3485782495695406</v>
      </c>
      <c r="BL123" s="133">
        <f ca="1"/>
        <v>0</v>
      </c>
      <c r="BM123" s="133">
        <f ca="1"/>
        <v>0</v>
      </c>
      <c r="BN123" s="133">
        <f ca="1"/>
        <v>3.0711213293667559</v>
      </c>
      <c r="BO123" s="133">
        <f ca="1"/>
        <v>5.2866622092623006</v>
      </c>
      <c r="BP123" s="133">
        <f ca="1"/>
        <v>0</v>
      </c>
      <c r="BQ123" s="133">
        <f ca="1"/>
        <v>0</v>
      </c>
      <c r="BR123" s="133">
        <f ca="1"/>
        <v>2.8529097103499654</v>
      </c>
      <c r="BS123" s="133">
        <f ca="1"/>
        <v>0</v>
      </c>
      <c r="BT123" s="133">
        <f ca="1"/>
        <v>0</v>
      </c>
      <c r="BU123" s="133">
        <f ca="1"/>
        <v>0</v>
      </c>
    </row>
    <row r="124" spans="1:73" outlineLevel="1" x14ac:dyDescent="0.2">
      <c r="A124" s="204" t="str" cm="1">
        <f t="array" aca="1" ref="A124" ca="1">IFERROR(_xlfn.XLOOKUP(B124,Com_codes_core,Com_labels_core),"")</f>
        <v>Railways, railway construction services</v>
      </c>
      <c r="B124" s="58" t="str">
        <f ca="1"/>
        <v>c_117</v>
      </c>
      <c r="C124" s="56">
        <f ca="1"/>
        <v>3.5310959102855061E-2</v>
      </c>
      <c r="D124" s="56">
        <f ca="1"/>
        <v>4.4384018878718783E-2</v>
      </c>
      <c r="E124" s="56">
        <f ca="1"/>
        <v>6.8357914893059212E-3</v>
      </c>
      <c r="F124" s="56">
        <f ca="1"/>
        <v>0</v>
      </c>
      <c r="G124" s="56">
        <f ca="1"/>
        <v>0</v>
      </c>
      <c r="H124" s="56">
        <f ca="1"/>
        <v>0</v>
      </c>
      <c r="I124" s="56">
        <f ca="1"/>
        <v>0</v>
      </c>
      <c r="J124" s="57"/>
      <c r="K124" s="204" t="str" cm="1">
        <f t="array" aca="1" ref="K124" ca="1">IFERROR(_xlfn.XLOOKUP(L124,Act_codes_core,Act_labels_core),"")</f>
        <v>Drainage and wastewater treatment services</v>
      </c>
      <c r="L124" s="58" t="str">
        <f ca="1"/>
        <v>a_117</v>
      </c>
      <c r="M124" s="168">
        <f ca="1"/>
        <v>39.197918225467397</v>
      </c>
      <c r="N124" s="168">
        <f ca="1"/>
        <v>0</v>
      </c>
      <c r="O124" s="168">
        <f ca="1"/>
        <v>0</v>
      </c>
      <c r="P124" s="168">
        <f ca="1"/>
        <v>0</v>
      </c>
      <c r="Q124" s="168">
        <f ca="1"/>
        <v>5.0535436989630895</v>
      </c>
      <c r="R124" s="73">
        <f ca="1"/>
        <v>0</v>
      </c>
      <c r="S124" s="73">
        <f ca="1"/>
        <v>0</v>
      </c>
      <c r="T124" s="73">
        <f ca="1"/>
        <v>55.748538075569506</v>
      </c>
      <c r="U124" s="73">
        <f ca="1"/>
        <v>0</v>
      </c>
      <c r="V124" s="73">
        <f ca="1"/>
        <v>0</v>
      </c>
      <c r="W124" s="73">
        <f ca="1"/>
        <v>0</v>
      </c>
      <c r="X124" s="60"/>
      <c r="Z124" s="204" t="str" cm="1">
        <f t="array" aca="1" ref="Z124" ca="1">IFERROR(_xlfn.XLOOKUP(AA124,Act_codes_core,Act_labels_core),"")</f>
        <v>Drainage and wastewater treatment services</v>
      </c>
      <c r="AA124" s="58" t="str">
        <f ca="1"/>
        <v>a_117</v>
      </c>
      <c r="AB124" s="133">
        <f ca="1"/>
        <v>9.5106879306364731E-2</v>
      </c>
      <c r="AC124" s="133">
        <f ca="1"/>
        <v>0</v>
      </c>
      <c r="AD124" s="133">
        <f ca="1"/>
        <v>0</v>
      </c>
      <c r="AE124" s="133">
        <f ca="1"/>
        <v>0</v>
      </c>
      <c r="AF124" s="133">
        <f ca="1"/>
        <v>1.6136836215146173E-2</v>
      </c>
      <c r="AG124" s="133">
        <f ca="1"/>
        <v>0</v>
      </c>
      <c r="AH124" s="133">
        <f ca="1"/>
        <v>0</v>
      </c>
      <c r="AI124" s="133">
        <f ca="1"/>
        <v>9.4213333644821165E-2</v>
      </c>
      <c r="AJ124" s="133">
        <f ca="1"/>
        <v>0</v>
      </c>
      <c r="AK124" s="133">
        <f ca="1"/>
        <v>0</v>
      </c>
      <c r="AL124" s="133">
        <f ca="1"/>
        <v>0</v>
      </c>
      <c r="AN124" s="204" t="str" cm="1">
        <f t="array" aca="1" ref="AN124" ca="1">IFERROR(_xlfn.XLOOKUP(AO124,Act_codes_core,Act_labels_core),"")</f>
        <v>Drainage and wastewater treatment services</v>
      </c>
      <c r="AO124" s="58" t="str">
        <f ca="1"/>
        <v>a_117</v>
      </c>
      <c r="AP124" s="316">
        <f ca="1"/>
        <v>47.075441278984229</v>
      </c>
      <c r="AQ124" s="133">
        <f ca="1"/>
        <v>52.924558721015785</v>
      </c>
      <c r="AR124" s="133">
        <f ca="1"/>
        <v>0.7</v>
      </c>
      <c r="AU124" s="204" t="str" cm="1">
        <f t="array" aca="1" ref="AU124" ca="1">IFERROR(_xlfn.XLOOKUP(AV124,Act_codes_core,Act_labels_core),"")</f>
        <v>Drainage and wastewater treatment services</v>
      </c>
      <c r="AV124" s="58" t="str">
        <f ca="1"/>
        <v>a_117</v>
      </c>
      <c r="AW124" s="316">
        <f ca="1"/>
        <v>0.26370471281760766</v>
      </c>
      <c r="AX124" s="133">
        <f ca="1"/>
        <v>0</v>
      </c>
      <c r="AY124" s="133">
        <f ca="1"/>
        <v>0</v>
      </c>
      <c r="AZ124" s="133">
        <f ca="1"/>
        <v>0</v>
      </c>
      <c r="BA124" s="133">
        <f ca="1"/>
        <v>0.15107212409099116</v>
      </c>
      <c r="BB124" s="133">
        <f ca="1"/>
        <v>0</v>
      </c>
      <c r="BC124" s="133">
        <f ca="1"/>
        <v>0</v>
      </c>
      <c r="BD124" s="133">
        <f ca="1"/>
        <v>1</v>
      </c>
      <c r="BE124" s="133">
        <f ca="1"/>
        <v>0</v>
      </c>
      <c r="BF124" s="133">
        <f ca="1"/>
        <v>0</v>
      </c>
      <c r="BG124" s="133">
        <f ca="1"/>
        <v>0</v>
      </c>
      <c r="BI124" s="204" t="str" cm="1">
        <f t="array" aca="1" ref="BI124" ca="1">IFERROR(_xlfn.XLOOKUP(BJ124,Act_codes_core,Act_labels_core),"")</f>
        <v>Drainage and wastewater treatment services</v>
      </c>
      <c r="BJ124" s="58" t="str">
        <f ca="1"/>
        <v>a_117</v>
      </c>
      <c r="BK124" s="133">
        <f ca="1"/>
        <v>1.4323062012051033</v>
      </c>
      <c r="BL124" s="133">
        <f ca="1"/>
        <v>0</v>
      </c>
      <c r="BM124" s="133">
        <f ca="1"/>
        <v>0</v>
      </c>
      <c r="BN124" s="133">
        <f ca="1"/>
        <v>0</v>
      </c>
      <c r="BO124" s="133">
        <f ca="1"/>
        <v>6.3645733119302932</v>
      </c>
      <c r="BP124" s="133">
        <f ca="1"/>
        <v>0</v>
      </c>
      <c r="BQ124" s="133">
        <f ca="1"/>
        <v>0</v>
      </c>
      <c r="BR124" s="133">
        <f ca="1"/>
        <v>3.8189810224529595</v>
      </c>
      <c r="BS124" s="133">
        <f ca="1"/>
        <v>0</v>
      </c>
      <c r="BT124" s="133">
        <f ca="1"/>
        <v>0</v>
      </c>
      <c r="BU124" s="133">
        <f ca="1"/>
        <v>0</v>
      </c>
    </row>
    <row r="125" spans="1:73" outlineLevel="1" x14ac:dyDescent="0.2">
      <c r="A125" s="204" t="str" cm="1">
        <f t="array" aca="1" ref="A125" ca="1">IFERROR(_xlfn.XLOOKUP(B125,Com_codes_core,Com_labels_core),"")</f>
        <v>Road works, road construction services</v>
      </c>
      <c r="B125" s="58" t="str">
        <f ca="1"/>
        <v>c_118</v>
      </c>
      <c r="C125" s="56">
        <f ca="1"/>
        <v>0.71571055850803678</v>
      </c>
      <c r="D125" s="56">
        <f ca="1"/>
        <v>0.94195574250878944</v>
      </c>
      <c r="E125" s="56">
        <f ca="1"/>
        <v>0.19572078997465236</v>
      </c>
      <c r="F125" s="56">
        <f ca="1"/>
        <v>0</v>
      </c>
      <c r="G125" s="56">
        <f ca="1"/>
        <v>0</v>
      </c>
      <c r="H125" s="56">
        <f ca="1"/>
        <v>0</v>
      </c>
      <c r="I125" s="56">
        <f ca="1"/>
        <v>0</v>
      </c>
      <c r="J125" s="57"/>
      <c r="K125" s="204" t="str" cm="1">
        <f t="array" aca="1" ref="K125" ca="1">IFERROR(_xlfn.XLOOKUP(L125,Act_codes_core,Act_labels_core),"")</f>
        <v>Waste collection, treatment and destruction services; scrap recycling</v>
      </c>
      <c r="L125" s="58" t="str">
        <f ca="1"/>
        <v>a_118</v>
      </c>
      <c r="M125" s="168">
        <f ca="1"/>
        <v>18.003667290498427</v>
      </c>
      <c r="N125" s="168">
        <f ca="1"/>
        <v>4.1882701464869605</v>
      </c>
      <c r="O125" s="168">
        <f ca="1"/>
        <v>0.35152296859881182</v>
      </c>
      <c r="P125" s="168">
        <f ca="1"/>
        <v>2.9892324502855581</v>
      </c>
      <c r="Q125" s="168">
        <f ca="1"/>
        <v>9.5989755233117826</v>
      </c>
      <c r="R125" s="73">
        <f ca="1"/>
        <v>1.2930847891610733</v>
      </c>
      <c r="S125" s="73">
        <f ca="1"/>
        <v>0</v>
      </c>
      <c r="T125" s="73">
        <f ca="1"/>
        <v>63.575246831657388</v>
      </c>
      <c r="U125" s="73">
        <f ca="1"/>
        <v>0</v>
      </c>
      <c r="V125" s="73">
        <f ca="1"/>
        <v>0</v>
      </c>
      <c r="W125" s="73">
        <f ca="1"/>
        <v>0</v>
      </c>
      <c r="X125" s="60"/>
      <c r="Z125" s="204" t="str" cm="1">
        <f t="array" aca="1" ref="Z125" ca="1">IFERROR(_xlfn.XLOOKUP(AA125,Act_codes_core,Act_labels_core),"")</f>
        <v>Waste collection, treatment and destruction services; scrap recycling</v>
      </c>
      <c r="AA125" s="58" t="str">
        <f ca="1"/>
        <v>a_118</v>
      </c>
      <c r="AB125" s="133">
        <f ca="1"/>
        <v>0.1639814038640473</v>
      </c>
      <c r="AC125" s="133">
        <f ca="1"/>
        <v>0.10491946033682009</v>
      </c>
      <c r="AD125" s="133">
        <f ca="1"/>
        <v>5.5137792768914909E-2</v>
      </c>
      <c r="AE125" s="133">
        <f ca="1"/>
        <v>5.3332156006920331E-2</v>
      </c>
      <c r="AF125" s="133">
        <f ca="1"/>
        <v>0.11506200628296123</v>
      </c>
      <c r="AG125" s="133">
        <f ca="1"/>
        <v>7.6713742154602943E-2</v>
      </c>
      <c r="AH125" s="133">
        <f ca="1"/>
        <v>0</v>
      </c>
      <c r="AI125" s="133">
        <f ca="1"/>
        <v>0.40332174316219915</v>
      </c>
      <c r="AJ125" s="133">
        <f ca="1"/>
        <v>0</v>
      </c>
      <c r="AK125" s="133">
        <f ca="1"/>
        <v>0</v>
      </c>
      <c r="AL125" s="133">
        <f ca="1"/>
        <v>0</v>
      </c>
      <c r="AN125" s="204" t="str" cm="1">
        <f t="array" aca="1" ref="AN125" ca="1">IFERROR(_xlfn.XLOOKUP(AO125,Act_codes_core,Act_labels_core),"")</f>
        <v>Waste collection, treatment and destruction services; scrap recycling</v>
      </c>
      <c r="AO125" s="58" t="str">
        <f ca="1"/>
        <v>a_118</v>
      </c>
      <c r="AP125" s="316">
        <f ca="1"/>
        <v>46.141738965085686</v>
      </c>
      <c r="AQ125" s="133">
        <f ca="1"/>
        <v>53.858261034914307</v>
      </c>
      <c r="AR125" s="133">
        <f ca="1"/>
        <v>0.7</v>
      </c>
      <c r="AU125" s="204" t="str" cm="1">
        <f t="array" aca="1" ref="AU125" ca="1">IFERROR(_xlfn.XLOOKUP(AV125,Act_codes_core,Act_labels_core),"")</f>
        <v>Waste collection, treatment and destruction services; scrap recycling</v>
      </c>
      <c r="AV125" s="58" t="str">
        <f ca="1"/>
        <v>a_118</v>
      </c>
      <c r="AW125" s="316">
        <f ca="1"/>
        <v>0.1611510086693157</v>
      </c>
      <c r="AX125" s="133">
        <f ca="1"/>
        <v>2.4410085578775467E-2</v>
      </c>
      <c r="AY125" s="133">
        <f ca="1"/>
        <v>1.0489248409756586E-2</v>
      </c>
      <c r="AZ125" s="133">
        <f ca="1"/>
        <v>3.856107524212686E-2</v>
      </c>
      <c r="BA125" s="133">
        <f ca="1"/>
        <v>5.6699837939575837E-2</v>
      </c>
      <c r="BB125" s="133">
        <f ca="1"/>
        <v>3.5164923808683135E-2</v>
      </c>
      <c r="BC125" s="133">
        <f ca="1"/>
        <v>0</v>
      </c>
      <c r="BD125" s="133">
        <f ca="1"/>
        <v>1</v>
      </c>
      <c r="BE125" s="133">
        <f ca="1"/>
        <v>0</v>
      </c>
      <c r="BF125" s="133">
        <f ca="1"/>
        <v>0</v>
      </c>
      <c r="BG125" s="133">
        <f ca="1"/>
        <v>0</v>
      </c>
      <c r="BI125" s="204" t="str" cm="1">
        <f t="array" aca="1" ref="BI125" ca="1">IFERROR(_xlfn.XLOOKUP(BJ125,Act_codes_core,Act_labels_core),"")</f>
        <v>Waste collection, treatment and destruction services; scrap recycling</v>
      </c>
      <c r="BJ125" s="58" t="str">
        <f ca="1"/>
        <v>a_118</v>
      </c>
      <c r="BK125" s="133">
        <f ca="1"/>
        <v>1.9457877130697583</v>
      </c>
      <c r="BL125" s="133">
        <f ca="1"/>
        <v>1.2669457610771633</v>
      </c>
      <c r="BM125" s="133">
        <f ca="1"/>
        <v>6.4865544862836133</v>
      </c>
      <c r="BN125" s="133">
        <f ca="1"/>
        <v>2.8042249830588704</v>
      </c>
      <c r="BO125" s="133">
        <f ca="1"/>
        <v>1.2840452846701309</v>
      </c>
      <c r="BP125" s="133">
        <f ca="1"/>
        <v>5.9116142148468107</v>
      </c>
      <c r="BQ125" s="133">
        <f ca="1"/>
        <v>0</v>
      </c>
      <c r="BR125" s="133">
        <f ca="1"/>
        <v>3.4192854010184295</v>
      </c>
      <c r="BS125" s="133">
        <f ca="1"/>
        <v>0</v>
      </c>
      <c r="BT125" s="133">
        <f ca="1"/>
        <v>0</v>
      </c>
      <c r="BU125" s="133">
        <f ca="1"/>
        <v>0</v>
      </c>
    </row>
    <row r="126" spans="1:73" outlineLevel="1" x14ac:dyDescent="0.2">
      <c r="A126" s="204" t="str" cm="1">
        <f t="array" aca="1" ref="A126" ca="1">IFERROR(_xlfn.XLOOKUP(B126,Com_codes_core,Com_labels_core),"")</f>
        <v>Public works and construction services of public works and other civil engineering works</v>
      </c>
      <c r="B126" s="58" t="str">
        <f ca="1"/>
        <v>c_119</v>
      </c>
      <c r="C126" s="56">
        <f ca="1"/>
        <v>1.0039027478499669</v>
      </c>
      <c r="D126" s="56">
        <f ca="1"/>
        <v>1.2821727725465064</v>
      </c>
      <c r="E126" s="56">
        <f ca="1"/>
        <v>0.21853436767448603</v>
      </c>
      <c r="F126" s="56">
        <f ca="1"/>
        <v>0</v>
      </c>
      <c r="G126" s="56">
        <f ca="1"/>
        <v>0</v>
      </c>
      <c r="H126" s="56">
        <f ca="1"/>
        <v>0</v>
      </c>
      <c r="I126" s="56">
        <f ca="1"/>
        <v>0</v>
      </c>
      <c r="J126" s="57"/>
      <c r="K126" s="204" t="str" cm="1">
        <f t="array" aca="1" ref="K126" ca="1">IFERROR(_xlfn.XLOOKUP(L126,Act_codes_core,Act_labels_core),"")</f>
        <v>Pollution treatment services and other waste management activities</v>
      </c>
      <c r="L126" s="58" t="str">
        <f ca="1"/>
        <v>a_119</v>
      </c>
      <c r="M126" s="168">
        <f ca="1"/>
        <v>30.304048401012945</v>
      </c>
      <c r="N126" s="168">
        <f ca="1"/>
        <v>0</v>
      </c>
      <c r="O126" s="168">
        <f ca="1"/>
        <v>0</v>
      </c>
      <c r="P126" s="168">
        <f ca="1"/>
        <v>5.9070049232017068</v>
      </c>
      <c r="Q126" s="168">
        <f ca="1"/>
        <v>0</v>
      </c>
      <c r="R126" s="73">
        <f ca="1"/>
        <v>0</v>
      </c>
      <c r="S126" s="73">
        <f ca="1"/>
        <v>0</v>
      </c>
      <c r="T126" s="73">
        <f ca="1"/>
        <v>63.788946675785361</v>
      </c>
      <c r="U126" s="73">
        <f ca="1"/>
        <v>0</v>
      </c>
      <c r="V126" s="73">
        <f ca="1"/>
        <v>0</v>
      </c>
      <c r="W126" s="73">
        <f ca="1"/>
        <v>0</v>
      </c>
      <c r="X126" s="60"/>
      <c r="Z126" s="204" t="str" cm="1">
        <f t="array" aca="1" ref="Z126" ca="1">IFERROR(_xlfn.XLOOKUP(AA126,Act_codes_core,Act_labels_core),"")</f>
        <v>Pollution treatment services and other waste management activities</v>
      </c>
      <c r="AA126" s="58" t="str">
        <f ca="1"/>
        <v>a_119</v>
      </c>
      <c r="AB126" s="133">
        <f ca="1"/>
        <v>6.6395779910602953E-3</v>
      </c>
      <c r="AC126" s="133">
        <f ca="1"/>
        <v>0</v>
      </c>
      <c r="AD126" s="133">
        <f ca="1"/>
        <v>0</v>
      </c>
      <c r="AE126" s="133">
        <f ca="1"/>
        <v>2.5351460816358802E-3</v>
      </c>
      <c r="AF126" s="133">
        <f ca="1"/>
        <v>0</v>
      </c>
      <c r="AG126" s="133">
        <f ca="1"/>
        <v>0</v>
      </c>
      <c r="AH126" s="133">
        <f ca="1"/>
        <v>0</v>
      </c>
      <c r="AI126" s="133">
        <f ca="1"/>
        <v>9.7345351020200407E-3</v>
      </c>
      <c r="AJ126" s="133">
        <f ca="1"/>
        <v>0</v>
      </c>
      <c r="AK126" s="133">
        <f ca="1"/>
        <v>0</v>
      </c>
      <c r="AL126" s="133">
        <f ca="1"/>
        <v>0</v>
      </c>
      <c r="AN126" s="204" t="str" cm="1">
        <f t="array" aca="1" ref="AN126" ca="1">IFERROR(_xlfn.XLOOKUP(AO126,Act_codes_core,Act_labels_core),"")</f>
        <v>Pollution treatment services and other waste management activities</v>
      </c>
      <c r="AO126" s="58" t="str">
        <f ca="1"/>
        <v>a_119</v>
      </c>
      <c r="AP126" s="316">
        <f ca="1"/>
        <v>49.60379354313713</v>
      </c>
      <c r="AQ126" s="133">
        <f ca="1"/>
        <v>50.396206456862849</v>
      </c>
      <c r="AR126" s="133">
        <f ca="1"/>
        <v>0.7</v>
      </c>
      <c r="AU126" s="204" t="str" cm="1">
        <f t="array" aca="1" ref="AU126" ca="1">IFERROR(_xlfn.XLOOKUP(AV126,Act_codes_core,Act_labels_core),"")</f>
        <v>Pollution treatment services and other waste management activities</v>
      </c>
      <c r="AV126" s="58" t="str">
        <f ca="1"/>
        <v>a_119</v>
      </c>
      <c r="AW126" s="316">
        <f ca="1"/>
        <v>0.26596165260774018</v>
      </c>
      <c r="AX126" s="133">
        <f ca="1"/>
        <v>0</v>
      </c>
      <c r="AY126" s="133">
        <f ca="1"/>
        <v>0</v>
      </c>
      <c r="AZ126" s="133">
        <f ca="1"/>
        <v>0.13855419160386306</v>
      </c>
      <c r="BA126" s="133">
        <f ca="1"/>
        <v>0</v>
      </c>
      <c r="BB126" s="133">
        <f ca="1"/>
        <v>0</v>
      </c>
      <c r="BC126" s="133">
        <f ca="1"/>
        <v>0</v>
      </c>
      <c r="BD126" s="133">
        <f ca="1"/>
        <v>1</v>
      </c>
      <c r="BE126" s="133">
        <f ca="1"/>
        <v>0</v>
      </c>
      <c r="BF126" s="133">
        <f ca="1"/>
        <v>0</v>
      </c>
      <c r="BG126" s="133">
        <f ca="1"/>
        <v>0</v>
      </c>
      <c r="BI126" s="204" t="str" cm="1">
        <f t="array" aca="1" ref="BI126" ca="1">IFERROR(_xlfn.XLOOKUP(BJ126,Act_codes_core,Act_labels_core),"")</f>
        <v>Pollution treatment services and other waste management activities</v>
      </c>
      <c r="BJ126" s="58" t="str">
        <f ca="1"/>
        <v>a_119</v>
      </c>
      <c r="BK126" s="133">
        <f ca="1"/>
        <v>1.7943523649698891</v>
      </c>
      <c r="BL126" s="133">
        <f ca="1"/>
        <v>0</v>
      </c>
      <c r="BM126" s="133">
        <f ca="1"/>
        <v>0</v>
      </c>
      <c r="BN126" s="133">
        <f ca="1"/>
        <v>4.7955861306185259</v>
      </c>
      <c r="BO126" s="133">
        <f ca="1"/>
        <v>0</v>
      </c>
      <c r="BP126" s="133">
        <f ca="1"/>
        <v>0</v>
      </c>
      <c r="BQ126" s="133">
        <f ca="1"/>
        <v>0</v>
      </c>
      <c r="BR126" s="133">
        <f ca="1"/>
        <v>3.2051173024708461</v>
      </c>
      <c r="BS126" s="133">
        <f ca="1"/>
        <v>0</v>
      </c>
      <c r="BT126" s="133">
        <f ca="1"/>
        <v>0</v>
      </c>
      <c r="BU126" s="133">
        <f ca="1"/>
        <v>0</v>
      </c>
    </row>
    <row r="127" spans="1:73" outlineLevel="1" x14ac:dyDescent="0.2">
      <c r="A127" s="204" t="str" cm="1">
        <f t="array" aca="1" ref="A127" ca="1">IFERROR(_xlfn.XLOOKUP(B127,Com_codes_core,Com_labels_core),"")</f>
        <v>Specialized construction services</v>
      </c>
      <c r="B127" s="58" t="str">
        <f ca="1"/>
        <v>c_120</v>
      </c>
      <c r="C127" s="56">
        <f ca="1"/>
        <v>0.82101106604902818</v>
      </c>
      <c r="D127" s="56">
        <f ca="1"/>
        <v>1.0931758735046071</v>
      </c>
      <c r="E127" s="56">
        <f ca="1"/>
        <v>0.68706719600783772</v>
      </c>
      <c r="F127" s="56">
        <f ca="1"/>
        <v>7.2568542319469714E-2</v>
      </c>
      <c r="G127" s="56">
        <f ca="1"/>
        <v>2.0140853235427167</v>
      </c>
      <c r="H127" s="56">
        <f ca="1"/>
        <v>7.9150854015843625E-2</v>
      </c>
      <c r="I127" s="56">
        <f ca="1"/>
        <v>2.095522650300278</v>
      </c>
      <c r="J127" s="57"/>
      <c r="K127" s="204" t="str" cm="1">
        <f t="array" aca="1" ref="K127" ca="1">IFERROR(_xlfn.XLOOKUP(L127,Act_codes_core,Act_labels_core),"")</f>
        <v>House to live in</v>
      </c>
      <c r="L127" s="58" t="str">
        <f ca="1"/>
        <v>a_120</v>
      </c>
      <c r="M127" s="168">
        <f ca="1"/>
        <v>12.199821799938762</v>
      </c>
      <c r="N127" s="168">
        <f ca="1"/>
        <v>15.172031756690645</v>
      </c>
      <c r="O127" s="168">
        <f ca="1"/>
        <v>2.6288093715294192</v>
      </c>
      <c r="P127" s="168">
        <f ca="1"/>
        <v>9.0667914279357582</v>
      </c>
      <c r="Q127" s="168">
        <f ca="1"/>
        <v>46.387419445731062</v>
      </c>
      <c r="R127" s="73">
        <f ca="1"/>
        <v>7.3301034812525172</v>
      </c>
      <c r="S127" s="73">
        <f ca="1"/>
        <v>0</v>
      </c>
      <c r="T127" s="73">
        <f ca="1"/>
        <v>7.2150227169218439</v>
      </c>
      <c r="U127" s="73">
        <f ca="1"/>
        <v>0</v>
      </c>
      <c r="V127" s="73">
        <f ca="1"/>
        <v>0</v>
      </c>
      <c r="W127" s="73">
        <f ca="1"/>
        <v>0</v>
      </c>
      <c r="X127" s="60"/>
      <c r="Z127" s="204" t="str" cm="1">
        <f t="array" aca="1" ref="Z127" ca="1">IFERROR(_xlfn.XLOOKUP(AA127,Act_codes_core,Act_labels_core),"")</f>
        <v>House to live in</v>
      </c>
      <c r="AA127" s="58" t="str">
        <f ca="1"/>
        <v>a_120</v>
      </c>
      <c r="AB127" s="133">
        <f ca="1"/>
        <v>1.3569068696131834</v>
      </c>
      <c r="AC127" s="133">
        <f ca="1"/>
        <v>4.6411759959550443</v>
      </c>
      <c r="AD127" s="133">
        <f ca="1"/>
        <v>5.035211256043115</v>
      </c>
      <c r="AE127" s="133">
        <f ca="1"/>
        <v>1.9753588865689509</v>
      </c>
      <c r="AF127" s="133">
        <f ca="1"/>
        <v>6.7900067148151573</v>
      </c>
      <c r="AG127" s="133">
        <f ca="1"/>
        <v>5.3103017959926033</v>
      </c>
      <c r="AH127" s="133">
        <f ca="1"/>
        <v>0</v>
      </c>
      <c r="AI127" s="133">
        <f ca="1"/>
        <v>0.55893874552767253</v>
      </c>
      <c r="AJ127" s="133">
        <f ca="1"/>
        <v>0</v>
      </c>
      <c r="AK127" s="133">
        <f ca="1"/>
        <v>0</v>
      </c>
      <c r="AL127" s="133">
        <f ca="1"/>
        <v>0</v>
      </c>
      <c r="AN127" s="204" t="str" cm="1">
        <f t="array" aca="1" ref="AN127" ca="1">IFERROR(_xlfn.XLOOKUP(AO127,Act_codes_core,Act_labels_core),"")</f>
        <v>House to live in</v>
      </c>
      <c r="AO127" s="58" t="str">
        <f ca="1"/>
        <v>a_120</v>
      </c>
      <c r="AP127" s="316">
        <f ca="1"/>
        <v>27.969219117647263</v>
      </c>
      <c r="AQ127" s="133">
        <f ca="1"/>
        <v>72.030780882352715</v>
      </c>
      <c r="AR127" s="133">
        <f ca="1"/>
        <v>0.7</v>
      </c>
      <c r="AS127" s="56"/>
      <c r="AT127" s="61"/>
      <c r="AU127" s="204" t="str" cm="1">
        <f t="array" aca="1" ref="AU127" ca="1">IFERROR(_xlfn.XLOOKUP(AV127,Act_codes_core,Act_labels_core),"")</f>
        <v>House to live in</v>
      </c>
      <c r="AV127" s="58" t="str">
        <f ca="1"/>
        <v>a_120</v>
      </c>
      <c r="AW127" s="316">
        <f ca="1"/>
        <v>0.10412901022182421</v>
      </c>
      <c r="AX127" s="133">
        <f ca="1"/>
        <v>5.0788535073133426E-2</v>
      </c>
      <c r="AY127" s="133">
        <f ca="1"/>
        <v>4.0204974430169911E-2</v>
      </c>
      <c r="AZ127" s="133">
        <f ca="1"/>
        <v>3.8630708632026417E-2</v>
      </c>
      <c r="BA127" s="133">
        <f ca="1"/>
        <v>4.1572516341834891E-2</v>
      </c>
      <c r="BB127" s="133">
        <f ca="1"/>
        <v>4.1896972714162102E-2</v>
      </c>
      <c r="BC127" s="133">
        <f ca="1"/>
        <v>0</v>
      </c>
      <c r="BD127" s="133">
        <f ca="1"/>
        <v>1</v>
      </c>
      <c r="BE127" s="133">
        <f ca="1"/>
        <v>0</v>
      </c>
      <c r="BF127" s="133">
        <f ca="1"/>
        <v>0</v>
      </c>
      <c r="BG127" s="133">
        <f ca="1"/>
        <v>0</v>
      </c>
      <c r="BI127" s="204" t="str" cm="1">
        <f t="array" aca="1" ref="BI127" ca="1">IFERROR(_xlfn.XLOOKUP(BJ127,Act_codes_core,Act_labels_core),"")</f>
        <v>House to live in</v>
      </c>
      <c r="BJ127" s="58" t="str">
        <f ca="1"/>
        <v>a_120</v>
      </c>
      <c r="BK127" s="133">
        <f ca="1"/>
        <v>3.0554044581417883</v>
      </c>
      <c r="BL127" s="133">
        <f ca="1"/>
        <v>1.1983188695086804</v>
      </c>
      <c r="BM127" s="133">
        <f ca="1"/>
        <v>5.4748364582330851</v>
      </c>
      <c r="BN127" s="133">
        <f ca="1"/>
        <v>1.5252095088307116</v>
      </c>
      <c r="BO127" s="133">
        <f ca="1"/>
        <v>0.32081639492500247</v>
      </c>
      <c r="BP127" s="133">
        <f ca="1"/>
        <v>2.0460818029141796</v>
      </c>
      <c r="BQ127" s="133">
        <f ca="1"/>
        <v>0</v>
      </c>
      <c r="BR127" s="133">
        <f ca="1"/>
        <v>49.61497214948561</v>
      </c>
      <c r="BS127" s="133">
        <f ca="1"/>
        <v>0</v>
      </c>
      <c r="BT127" s="133">
        <f ca="1"/>
        <v>0</v>
      </c>
      <c r="BU127" s="133">
        <f ca="1"/>
        <v>0</v>
      </c>
    </row>
    <row r="128" spans="1:73" outlineLevel="1" x14ac:dyDescent="0.2">
      <c r="A128" s="204" t="str" cm="1">
        <f t="array" aca="1" ref="A128" ca="1">IFERROR(_xlfn.XLOOKUP(B128,Com_codes_core,Com_labels_core),"")</f>
        <v>Services Selling cars, motorbikes, motorbikes and other motor vehicles</v>
      </c>
      <c r="B128" s="58" t="str">
        <f ca="1"/>
        <v>c_121</v>
      </c>
      <c r="C128" s="56">
        <f ca="1"/>
        <v>0.72199934666378174</v>
      </c>
      <c r="D128" s="56">
        <f ca="1"/>
        <v>0.35093143226895895</v>
      </c>
      <c r="E128" s="56">
        <f ca="1"/>
        <v>0.18816944728540258</v>
      </c>
      <c r="F128" s="56">
        <f ca="1"/>
        <v>0</v>
      </c>
      <c r="G128" s="56">
        <f ca="1"/>
        <v>0</v>
      </c>
      <c r="H128" s="56">
        <f ca="1"/>
        <v>0</v>
      </c>
      <c r="I128" s="56">
        <f ca="1"/>
        <v>0</v>
      </c>
      <c r="J128" s="57"/>
      <c r="K128" s="204" t="str" cm="1">
        <f t="array" aca="1" ref="K128" ca="1">IFERROR(_xlfn.XLOOKUP(L128,Act_codes_core,Act_labels_core),"")</f>
        <v>Other types of houses and house construction services</v>
      </c>
      <c r="L128" s="58" t="str">
        <f ca="1"/>
        <v>a_121</v>
      </c>
      <c r="M128" s="168">
        <f ca="1"/>
        <v>10.888303730695696</v>
      </c>
      <c r="N128" s="168">
        <f ca="1"/>
        <v>13.540992047886924</v>
      </c>
      <c r="O128" s="168">
        <f ca="1"/>
        <v>2.3462043427105845</v>
      </c>
      <c r="P128" s="168">
        <f ca="1"/>
        <v>8.0920836836098857</v>
      </c>
      <c r="Q128" s="168">
        <f ca="1"/>
        <v>41.40063031173414</v>
      </c>
      <c r="R128" s="73">
        <f ca="1"/>
        <v>6.5420949904127204</v>
      </c>
      <c r="S128" s="73">
        <f ca="1"/>
        <v>0</v>
      </c>
      <c r="T128" s="73">
        <f ca="1"/>
        <v>17.189690892950068</v>
      </c>
      <c r="U128" s="73">
        <f ca="1"/>
        <v>0</v>
      </c>
      <c r="V128" s="73">
        <f ca="1"/>
        <v>0</v>
      </c>
      <c r="W128" s="73">
        <f ca="1"/>
        <v>0</v>
      </c>
      <c r="X128" s="60"/>
      <c r="Z128" s="204" t="str" cm="1">
        <f t="array" aca="1" ref="Z128" ca="1">IFERROR(_xlfn.XLOOKUP(AA128,Act_codes_core,Act_labels_core),"")</f>
        <v>Other types of houses and house construction services</v>
      </c>
      <c r="AA128" s="58" t="str">
        <f ca="1"/>
        <v>a_121</v>
      </c>
      <c r="AB128" s="133">
        <f ca="1"/>
        <v>0.62543475988066977</v>
      </c>
      <c r="AC128" s="133">
        <f ca="1"/>
        <v>2.1392424635756804</v>
      </c>
      <c r="AD128" s="133">
        <f ca="1"/>
        <v>2.3208638804883641</v>
      </c>
      <c r="AE128" s="133">
        <f ca="1"/>
        <v>0.91049587747432781</v>
      </c>
      <c r="AF128" s="133">
        <f ca="1"/>
        <v>3.1296961599724025</v>
      </c>
      <c r="AG128" s="133">
        <f ca="1"/>
        <v>2.4476604865426896</v>
      </c>
      <c r="AH128" s="133">
        <f ca="1"/>
        <v>0</v>
      </c>
      <c r="AI128" s="133">
        <f ca="1"/>
        <v>0.68773292020352972</v>
      </c>
      <c r="AJ128" s="133">
        <f ca="1"/>
        <v>0</v>
      </c>
      <c r="AK128" s="133">
        <f ca="1"/>
        <v>0</v>
      </c>
      <c r="AL128" s="133">
        <f ca="1"/>
        <v>0</v>
      </c>
      <c r="AN128" s="204" t="str" cm="1">
        <f t="array" aca="1" ref="AN128" ca="1">IFERROR(_xlfn.XLOOKUP(AO128,Act_codes_core,Act_labels_core),"")</f>
        <v>Other types of houses and house construction services</v>
      </c>
      <c r="AO128" s="58" t="str">
        <f ca="1"/>
        <v>a_121</v>
      </c>
      <c r="AP128" s="316">
        <f ca="1"/>
        <v>28.067930420547</v>
      </c>
      <c r="AQ128" s="133">
        <f ca="1"/>
        <v>71.932069579453014</v>
      </c>
      <c r="AR128" s="133">
        <f ca="1"/>
        <v>0.7</v>
      </c>
      <c r="AU128" s="204" t="str" cm="1">
        <f t="array" aca="1" ref="AU128" ca="1">IFERROR(_xlfn.XLOOKUP(AV128,Act_codes_core,Act_labels_core),"")</f>
        <v>Other types of houses and house construction services</v>
      </c>
      <c r="AV128" s="58" t="str">
        <f ca="1"/>
        <v>a_121</v>
      </c>
      <c r="AW128" s="316">
        <f ca="1"/>
        <v>0.24488345375169213</v>
      </c>
      <c r="AX128" s="133">
        <f ca="1"/>
        <v>0.11944098818574153</v>
      </c>
      <c r="AY128" s="133">
        <f ca="1"/>
        <v>9.4551297236809481E-2</v>
      </c>
      <c r="AZ128" s="133">
        <f ca="1"/>
        <v>9.0849047067031716E-2</v>
      </c>
      <c r="BA128" s="133">
        <f ca="1"/>
        <v>9.7767388369965472E-2</v>
      </c>
      <c r="BB128" s="133">
        <f ca="1"/>
        <v>9.8530422579912985E-2</v>
      </c>
      <c r="BC128" s="133">
        <f ca="1"/>
        <v>0</v>
      </c>
      <c r="BD128" s="133">
        <f ca="1"/>
        <v>1</v>
      </c>
      <c r="BE128" s="133">
        <f ca="1"/>
        <v>0</v>
      </c>
      <c r="BF128" s="133">
        <f ca="1"/>
        <v>0</v>
      </c>
      <c r="BG128" s="133">
        <f ca="1"/>
        <v>0</v>
      </c>
      <c r="BI128" s="204" t="str" cm="1">
        <f t="array" aca="1" ref="BI128" ca="1">IFERROR(_xlfn.XLOOKUP(BJ128,Act_codes_core,Act_labels_core),"")</f>
        <v>Other types of houses and house construction services</v>
      </c>
      <c r="BJ128" s="58" t="str">
        <f ca="1"/>
        <v>a_121</v>
      </c>
      <c r="BK128" s="133">
        <f ca="1"/>
        <v>8.0255290329542444</v>
      </c>
      <c r="BL128" s="133">
        <f ca="1"/>
        <v>3.1475842264849292</v>
      </c>
      <c r="BM128" s="133">
        <f ca="1"/>
        <v>14.380570411600482</v>
      </c>
      <c r="BN128" s="133">
        <f ca="1"/>
        <v>4.0062169713214208</v>
      </c>
      <c r="BO128" s="133">
        <f ca="1"/>
        <v>0.84267772957436737</v>
      </c>
      <c r="BP128" s="133">
        <f ca="1"/>
        <v>5.374374862002341</v>
      </c>
      <c r="BQ128" s="133">
        <f ca="1"/>
        <v>0</v>
      </c>
      <c r="BR128" s="133">
        <f ca="1"/>
        <v>20.758998056897017</v>
      </c>
      <c r="BS128" s="133">
        <f ca="1"/>
        <v>0</v>
      </c>
      <c r="BT128" s="133">
        <f ca="1"/>
        <v>0</v>
      </c>
      <c r="BU128" s="133">
        <f ca="1"/>
        <v>0</v>
      </c>
    </row>
    <row r="129" spans="1:73" outlineLevel="1" x14ac:dyDescent="0.2">
      <c r="A129" s="204" t="str" cm="1">
        <f t="array" aca="1" ref="A129" ca="1">IFERROR(_xlfn.XLOOKUP(B129,Com_codes_core,Com_labels_core),"")</f>
        <v>Car, motorbike, motorbike and other motor vehicle repair services</v>
      </c>
      <c r="B129" s="58" t="str">
        <f ca="1"/>
        <v>c_122</v>
      </c>
      <c r="C129" s="56">
        <f ca="1"/>
        <v>0.63776253749444922</v>
      </c>
      <c r="D129" s="56">
        <f ca="1"/>
        <v>0.37580026134193278</v>
      </c>
      <c r="E129" s="56">
        <f ca="1"/>
        <v>0.70611982035948107</v>
      </c>
      <c r="F129" s="56">
        <f ca="1"/>
        <v>1.7788633021424707E-2</v>
      </c>
      <c r="G129" s="56">
        <f ca="1"/>
        <v>1.4361671920787882</v>
      </c>
      <c r="H129" s="56">
        <f ca="1"/>
        <v>6.0043033650080152E-2</v>
      </c>
      <c r="I129" s="56">
        <f ca="1"/>
        <v>4.4848519286774238</v>
      </c>
      <c r="J129" s="57"/>
      <c r="K129" s="204" t="str" cm="1">
        <f t="array" aca="1" ref="K129" ca="1">IFERROR(_xlfn.XLOOKUP(L129,Act_codes_core,Act_labels_core),"")</f>
        <v>Railways, railway construction services</v>
      </c>
      <c r="L129" s="58" t="str">
        <f ca="1"/>
        <v>a_122</v>
      </c>
      <c r="M129" s="168">
        <f ca="1"/>
        <v>33.603573205749825</v>
      </c>
      <c r="N129" s="168">
        <f ca="1"/>
        <v>6.4491203246041291</v>
      </c>
      <c r="O129" s="168">
        <f ca="1"/>
        <v>1.8948267454723557</v>
      </c>
      <c r="P129" s="168">
        <f ca="1"/>
        <v>12.94371003042634</v>
      </c>
      <c r="Q129" s="168">
        <f ca="1"/>
        <v>14.438999284073688</v>
      </c>
      <c r="R129" s="73">
        <f ca="1"/>
        <v>3.3075099277521489</v>
      </c>
      <c r="S129" s="73">
        <f ca="1"/>
        <v>0</v>
      </c>
      <c r="T129" s="73">
        <f ca="1"/>
        <v>27.36226048192151</v>
      </c>
      <c r="U129" s="73">
        <f ca="1"/>
        <v>0</v>
      </c>
      <c r="V129" s="73">
        <f ca="1"/>
        <v>0</v>
      </c>
      <c r="W129" s="73">
        <f ca="1"/>
        <v>0</v>
      </c>
      <c r="X129" s="60"/>
      <c r="Z129" s="204" t="str" cm="1">
        <f t="array" aca="1" ref="Z129" ca="1">IFERROR(_xlfn.XLOOKUP(AA129,Act_codes_core,Act_labels_core),"")</f>
        <v>Railways, railway construction services</v>
      </c>
      <c r="AA129" s="58" t="str">
        <f ca="1"/>
        <v>a_122</v>
      </c>
      <c r="AB129" s="133">
        <f ca="1"/>
        <v>5.127651899964196E-2</v>
      </c>
      <c r="AC129" s="133">
        <f ca="1"/>
        <v>2.7065826567382063E-2</v>
      </c>
      <c r="AD129" s="133">
        <f ca="1"/>
        <v>4.9792579866689765E-2</v>
      </c>
      <c r="AE129" s="133">
        <f ca="1"/>
        <v>3.8689015686293543E-2</v>
      </c>
      <c r="AF129" s="133">
        <f ca="1"/>
        <v>2.8996368198758594E-2</v>
      </c>
      <c r="AG129" s="133">
        <f ca="1"/>
        <v>3.2873562782042232E-2</v>
      </c>
      <c r="AH129" s="133">
        <f ca="1"/>
        <v>0</v>
      </c>
      <c r="AI129" s="133">
        <f ca="1"/>
        <v>2.9081379672122411E-2</v>
      </c>
      <c r="AJ129" s="133">
        <f ca="1"/>
        <v>0</v>
      </c>
      <c r="AK129" s="133">
        <f ca="1"/>
        <v>0</v>
      </c>
      <c r="AL129" s="133">
        <f ca="1"/>
        <v>0</v>
      </c>
      <c r="AN129" s="204" t="str" cm="1">
        <f t="array" aca="1" ref="AN129" ca="1">IFERROR(_xlfn.XLOOKUP(AO129,Act_codes_core,Act_labels_core),"")</f>
        <v>Railways, railway construction services</v>
      </c>
      <c r="AO129" s="58" t="str">
        <f ca="1"/>
        <v>a_122</v>
      </c>
      <c r="AP129" s="316">
        <f ca="1"/>
        <v>26.000782779107997</v>
      </c>
      <c r="AQ129" s="133">
        <f ca="1"/>
        <v>73.999217220892049</v>
      </c>
      <c r="AR129" s="133">
        <f ca="1"/>
        <v>0.9</v>
      </c>
      <c r="AU129" s="204" t="str" cm="1">
        <f t="array" aca="1" ref="AU129" ca="1">IFERROR(_xlfn.XLOOKUP(AV129,Act_codes_core,Act_labels_core),"")</f>
        <v>Railways, railway construction services</v>
      </c>
      <c r="AV129" s="58" t="str">
        <f ca="1"/>
        <v>a_122</v>
      </c>
      <c r="AW129" s="316">
        <f ca="1"/>
        <v>1.0292771155204454</v>
      </c>
      <c r="AX129" s="133">
        <f ca="1"/>
        <v>0.98204185643594533</v>
      </c>
      <c r="AY129" s="133">
        <f ca="1"/>
        <v>0.46430819604792933</v>
      </c>
      <c r="AZ129" s="133">
        <f ca="1"/>
        <v>0.27791681783120292</v>
      </c>
      <c r="BA129" s="133">
        <f ca="1"/>
        <v>1.0913926443565074</v>
      </c>
      <c r="BB129" s="133">
        <f ca="1"/>
        <v>6.753933095443275E-2</v>
      </c>
      <c r="BC129" s="133">
        <f ca="1"/>
        <v>0</v>
      </c>
      <c r="BD129" s="133">
        <f ca="1"/>
        <v>1</v>
      </c>
      <c r="BE129" s="133">
        <f ca="1"/>
        <v>0</v>
      </c>
      <c r="BF129" s="133">
        <f ca="1"/>
        <v>0</v>
      </c>
      <c r="BG129" s="133">
        <f ca="1"/>
        <v>0</v>
      </c>
      <c r="BI129" s="204" t="str" cm="1">
        <f t="array" aca="1" ref="BI129" ca="1">IFERROR(_xlfn.XLOOKUP(BJ129,Act_codes_core,Act_labels_core),"")</f>
        <v>Railways, railway construction services</v>
      </c>
      <c r="BJ129" s="58" t="str">
        <f ca="1"/>
        <v>a_122</v>
      </c>
      <c r="BK129" s="133">
        <f ca="1"/>
        <v>11.816094811689075</v>
      </c>
      <c r="BL129" s="133">
        <f ca="1"/>
        <v>58.743068558412993</v>
      </c>
      <c r="BM129" s="133">
        <f ca="1"/>
        <v>94.528758493512598</v>
      </c>
      <c r="BN129" s="133">
        <f ca="1"/>
        <v>8.2829142162990212</v>
      </c>
      <c r="BO129" s="133">
        <f ca="1"/>
        <v>29.158893376779488</v>
      </c>
      <c r="BP129" s="133">
        <f ca="1"/>
        <v>7.8773965411260516</v>
      </c>
      <c r="BQ129" s="133">
        <f ca="1"/>
        <v>0</v>
      </c>
      <c r="BR129" s="133">
        <f ca="1"/>
        <v>14.098572348565844</v>
      </c>
      <c r="BS129" s="133">
        <f ca="1"/>
        <v>0</v>
      </c>
      <c r="BT129" s="133">
        <f ca="1"/>
        <v>0</v>
      </c>
      <c r="BU129" s="133">
        <f ca="1"/>
        <v>0</v>
      </c>
    </row>
    <row r="130" spans="1:73" outlineLevel="1" x14ac:dyDescent="0.2">
      <c r="A130" s="204" t="str" cm="1">
        <f t="array" aca="1" ref="A130" ca="1">IFERROR(_xlfn.XLOOKUP(B130,Com_codes_core,Com_labels_core),"")</f>
        <v>Commercial services</v>
      </c>
      <c r="B130" s="58" t="str">
        <f ca="1"/>
        <v>c_123</v>
      </c>
      <c r="C130" s="56">
        <f ca="1"/>
        <v>8.7201197127087688</v>
      </c>
      <c r="D130" s="56">
        <f ca="1"/>
        <v>4.3327287909857644</v>
      </c>
      <c r="E130" s="56">
        <f ca="1"/>
        <v>12.432177934565827</v>
      </c>
      <c r="F130" s="56">
        <f ca="1"/>
        <v>0</v>
      </c>
      <c r="G130" s="56">
        <f ca="1"/>
        <v>0</v>
      </c>
      <c r="H130" s="56">
        <f ca="1"/>
        <v>0</v>
      </c>
      <c r="I130" s="56">
        <f ca="1"/>
        <v>0</v>
      </c>
      <c r="J130" s="57"/>
      <c r="K130" s="204" t="str" cm="1">
        <f t="array" aca="1" ref="K130" ca="1">IFERROR(_xlfn.XLOOKUP(L130,Act_codes_core,Act_labels_core),"")</f>
        <v>Road works, road construction services</v>
      </c>
      <c r="L130" s="58" t="str">
        <f ca="1"/>
        <v>a_123</v>
      </c>
      <c r="M130" s="168">
        <f ca="1"/>
        <v>35.946002522026397</v>
      </c>
      <c r="N130" s="168">
        <f ca="1"/>
        <v>6.898673960464583</v>
      </c>
      <c r="O130" s="168">
        <f ca="1"/>
        <v>2.0269108452995699</v>
      </c>
      <c r="P130" s="168">
        <f ca="1"/>
        <v>13.845986870184138</v>
      </c>
      <c r="Q130" s="168">
        <f ca="1"/>
        <v>15.445509366011144</v>
      </c>
      <c r="R130" s="73">
        <f ca="1"/>
        <v>3.5380689867904529</v>
      </c>
      <c r="S130" s="73">
        <f ca="1"/>
        <v>0</v>
      </c>
      <c r="T130" s="73">
        <f ca="1"/>
        <v>22.2988474492237</v>
      </c>
      <c r="U130" s="73">
        <f ca="1"/>
        <v>0</v>
      </c>
      <c r="V130" s="73">
        <f ca="1"/>
        <v>0</v>
      </c>
      <c r="W130" s="73">
        <f ca="1"/>
        <v>0</v>
      </c>
      <c r="X130" s="60"/>
      <c r="Z130" s="204" t="str" cm="1">
        <f t="array" aca="1" ref="Z130" ca="1">IFERROR(_xlfn.XLOOKUP(AA130,Act_codes_core,Act_labels_core),"")</f>
        <v>Road works, road construction services</v>
      </c>
      <c r="AA130" s="58" t="str">
        <f ca="1"/>
        <v>a_123</v>
      </c>
      <c r="AB130" s="133">
        <f ca="1"/>
        <v>1.1111963189209271</v>
      </c>
      <c r="AC130" s="133">
        <f ca="1"/>
        <v>0.58653448863089119</v>
      </c>
      <c r="AD130" s="133">
        <f ca="1"/>
        <v>1.0790383695474388</v>
      </c>
      <c r="AE130" s="133">
        <f ca="1"/>
        <v>0.83841673834340391</v>
      </c>
      <c r="AF130" s="133">
        <f ca="1"/>
        <v>0.62837061160024066</v>
      </c>
      <c r="AG130" s="133">
        <f ca="1"/>
        <v>0.7123920005856168</v>
      </c>
      <c r="AH130" s="133">
        <f ca="1"/>
        <v>0</v>
      </c>
      <c r="AI130" s="133">
        <f ca="1"/>
        <v>0.48012306400260935</v>
      </c>
      <c r="AJ130" s="133">
        <f ca="1"/>
        <v>0</v>
      </c>
      <c r="AK130" s="133">
        <f ca="1"/>
        <v>0</v>
      </c>
      <c r="AL130" s="133">
        <f ca="1"/>
        <v>0</v>
      </c>
      <c r="AN130" s="204" t="str" cm="1">
        <f t="array" aca="1" ref="AN130" ca="1">IFERROR(_xlfn.XLOOKUP(AO130,Act_codes_core,Act_labels_core),"")</f>
        <v>Road works, road construction services</v>
      </c>
      <c r="AO130" s="58" t="str">
        <f ca="1"/>
        <v>a_123</v>
      </c>
      <c r="AP130" s="316">
        <f ca="1"/>
        <v>24.810462743539684</v>
      </c>
      <c r="AQ130" s="133">
        <f ca="1"/>
        <v>75.189537256460341</v>
      </c>
      <c r="AR130" s="133">
        <f ca="1"/>
        <v>0.9</v>
      </c>
      <c r="AU130" s="204" t="str" cm="1">
        <f t="array" aca="1" ref="AU130" ca="1">IFERROR(_xlfn.XLOOKUP(AV130,Act_codes_core,Act_labels_core),"")</f>
        <v>Road works, road construction services</v>
      </c>
      <c r="AV130" s="58" t="str">
        <f ca="1"/>
        <v>a_123</v>
      </c>
      <c r="AW130" s="316">
        <f ca="1"/>
        <v>0.48103000103034266</v>
      </c>
      <c r="AX130" s="133">
        <f ca="1"/>
        <v>0.3338237668296305</v>
      </c>
      <c r="AY130" s="133">
        <f ca="1"/>
        <v>0.55587051925366393</v>
      </c>
      <c r="AZ130" s="133">
        <f ca="1"/>
        <v>0.2211891037883835</v>
      </c>
      <c r="BA130" s="133">
        <f ca="1"/>
        <v>0.32648067735339575</v>
      </c>
      <c r="BB130" s="133">
        <f ca="1"/>
        <v>0.80016526018099554</v>
      </c>
      <c r="BC130" s="133">
        <f ca="1"/>
        <v>0</v>
      </c>
      <c r="BD130" s="133">
        <f ca="1"/>
        <v>1</v>
      </c>
      <c r="BE130" s="133">
        <f ca="1"/>
        <v>0</v>
      </c>
      <c r="BF130" s="133">
        <f ca="1"/>
        <v>0</v>
      </c>
      <c r="BG130" s="133">
        <f ca="1"/>
        <v>0</v>
      </c>
      <c r="BI130" s="204" t="str" cm="1">
        <f t="array" aca="1" ref="BI130" ca="1">IFERROR(_xlfn.XLOOKUP(BJ130,Act_codes_core,Act_labels_core),"")</f>
        <v>Road works, road construction services</v>
      </c>
      <c r="BJ130" s="58" t="str">
        <f ca="1"/>
        <v>a_123</v>
      </c>
      <c r="BK130" s="133">
        <f ca="1"/>
        <v>5.406704102919468</v>
      </c>
      <c r="BL130" s="133">
        <f ca="1"/>
        <v>19.550716242824084</v>
      </c>
      <c r="BM130" s="133">
        <f ca="1"/>
        <v>110.80262123310708</v>
      </c>
      <c r="BN130" s="133">
        <f ca="1"/>
        <v>6.4543253381473376</v>
      </c>
      <c r="BO130" s="133">
        <f ca="1"/>
        <v>8.5401654986931774</v>
      </c>
      <c r="BP130" s="133">
        <f ca="1"/>
        <v>91.374378226799053</v>
      </c>
      <c r="BQ130" s="133">
        <f ca="1"/>
        <v>0</v>
      </c>
      <c r="BR130" s="133">
        <f ca="1"/>
        <v>18.118766275496309</v>
      </c>
      <c r="BS130" s="133">
        <f ca="1"/>
        <v>0</v>
      </c>
      <c r="BT130" s="133">
        <f ca="1"/>
        <v>0</v>
      </c>
      <c r="BU130" s="133">
        <f ca="1"/>
        <v>0</v>
      </c>
    </row>
    <row r="131" spans="1:73" outlineLevel="1" x14ac:dyDescent="0.2">
      <c r="A131" s="204" t="str" cm="1">
        <f t="array" aca="1" ref="A131" ca="1">IFERROR(_xlfn.XLOOKUP(B131,Com_codes_core,Com_labels_core),"")</f>
        <v>Railway passenger transport service</v>
      </c>
      <c r="B131" s="58" t="str">
        <f ca="1"/>
        <v>c_124</v>
      </c>
      <c r="C131" s="56">
        <f ca="1"/>
        <v>2.3203910250028298E-2</v>
      </c>
      <c r="D131" s="56">
        <f ca="1"/>
        <v>1.9399494828720668E-2</v>
      </c>
      <c r="E131" s="56">
        <f ca="1"/>
        <v>3.0029351672044933E-2</v>
      </c>
      <c r="F131" s="56">
        <f ca="1"/>
        <v>1.927677059415785E-2</v>
      </c>
      <c r="G131" s="56">
        <f ca="1"/>
        <v>30.148337031418542</v>
      </c>
      <c r="H131" s="56">
        <f ca="1"/>
        <v>2.9887125111614458E-2</v>
      </c>
      <c r="I131" s="56">
        <f ca="1"/>
        <v>38.981929482947777</v>
      </c>
      <c r="J131" s="57"/>
      <c r="K131" s="204" t="str" cm="1">
        <f t="array" aca="1" ref="K131" ca="1">IFERROR(_xlfn.XLOOKUP(L131,Act_codes_core,Act_labels_core),"")</f>
        <v>Public works and construction services of public works and other civil engineering works</v>
      </c>
      <c r="L131" s="58" t="str">
        <f ca="1"/>
        <v>a_124</v>
      </c>
      <c r="M131" s="168">
        <f ca="1"/>
        <v>27.953875132606552</v>
      </c>
      <c r="N131" s="168">
        <f ca="1"/>
        <v>4.0347566948940417</v>
      </c>
      <c r="O131" s="168">
        <f ca="1"/>
        <v>0</v>
      </c>
      <c r="P131" s="168">
        <f ca="1"/>
        <v>15.834148943858125</v>
      </c>
      <c r="Q131" s="168">
        <f ca="1"/>
        <v>16.376727275733629</v>
      </c>
      <c r="R131" s="73">
        <f ca="1"/>
        <v>2.2709514124943544</v>
      </c>
      <c r="S131" s="73">
        <f ca="1"/>
        <v>0</v>
      </c>
      <c r="T131" s="73">
        <f ca="1"/>
        <v>33.529540540413294</v>
      </c>
      <c r="U131" s="73">
        <f ca="1"/>
        <v>0</v>
      </c>
      <c r="V131" s="73">
        <f ca="1"/>
        <v>0</v>
      </c>
      <c r="W131" s="73">
        <f ca="1"/>
        <v>0</v>
      </c>
      <c r="X131" s="60"/>
      <c r="Z131" s="204" t="str" cm="1">
        <f t="array" aca="1" ref="Z131" ca="1">IFERROR(_xlfn.XLOOKUP(AA131,Act_codes_core,Act_labels_core),"")</f>
        <v>Public works and construction services of public works and other civil engineering works</v>
      </c>
      <c r="AA131" s="58" t="str">
        <f ca="1"/>
        <v>a_124</v>
      </c>
      <c r="AB131" s="133">
        <f ca="1"/>
        <v>1.213366127264716</v>
      </c>
      <c r="AC131" s="133">
        <f ca="1"/>
        <v>0.48167592175965623</v>
      </c>
      <c r="AD131" s="133">
        <f ca="1"/>
        <v>0</v>
      </c>
      <c r="AE131" s="133">
        <f ca="1"/>
        <v>1.3462955268984071</v>
      </c>
      <c r="AF131" s="133">
        <f ca="1"/>
        <v>0.93551423278692192</v>
      </c>
      <c r="AG131" s="133">
        <f ca="1"/>
        <v>0.64205204312610831</v>
      </c>
      <c r="AH131" s="133">
        <f ca="1"/>
        <v>0</v>
      </c>
      <c r="AI131" s="133">
        <f ca="1"/>
        <v>1.0136952400387491</v>
      </c>
      <c r="AJ131" s="133">
        <f ca="1"/>
        <v>0</v>
      </c>
      <c r="AK131" s="133">
        <f ca="1"/>
        <v>0</v>
      </c>
      <c r="AL131" s="133">
        <f ca="1"/>
        <v>0</v>
      </c>
      <c r="AN131" s="204" t="str" cm="1">
        <f t="array" aca="1" ref="AN131" ca="1">IFERROR(_xlfn.XLOOKUP(AO131,Act_codes_core,Act_labels_core),"")</f>
        <v>Public works and construction services of public works and other civil engineering works</v>
      </c>
      <c r="AO131" s="58" t="str">
        <f ca="1"/>
        <v>a_124</v>
      </c>
      <c r="AP131" s="316">
        <f ca="1"/>
        <v>25.553443272969222</v>
      </c>
      <c r="AQ131" s="133">
        <f ca="1"/>
        <v>74.44655672703081</v>
      </c>
      <c r="AR131" s="133">
        <f ca="1"/>
        <v>0.9</v>
      </c>
      <c r="AU131" s="204" t="str" cm="1">
        <f t="array" aca="1" ref="AU131" ca="1">IFERROR(_xlfn.XLOOKUP(AV131,Act_codes_core,Act_labels_core),"")</f>
        <v>Public works and construction services of public works and other civil engineering works</v>
      </c>
      <c r="AV131" s="58" t="str">
        <f ca="1"/>
        <v>a_124</v>
      </c>
      <c r="AW131" s="316">
        <f ca="1"/>
        <v>0.44368307256422929</v>
      </c>
      <c r="AX131" s="133">
        <f ca="1"/>
        <v>0.25272828438785694</v>
      </c>
      <c r="AY131" s="133">
        <f ca="1"/>
        <v>0</v>
      </c>
      <c r="AZ131" s="133">
        <f ca="1"/>
        <v>0.47631492770436068</v>
      </c>
      <c r="BA131" s="133">
        <f ca="1"/>
        <v>0.34782914936807863</v>
      </c>
      <c r="BB131" s="133">
        <f ca="1"/>
        <v>0.21671550821416735</v>
      </c>
      <c r="BC131" s="133">
        <f ca="1"/>
        <v>0</v>
      </c>
      <c r="BD131" s="133">
        <f ca="1"/>
        <v>1</v>
      </c>
      <c r="BE131" s="133">
        <f ca="1"/>
        <v>0</v>
      </c>
      <c r="BF131" s="133">
        <f ca="1"/>
        <v>0</v>
      </c>
      <c r="BG131" s="133">
        <f ca="1"/>
        <v>0</v>
      </c>
      <c r="BI131" s="204" t="str" cm="1">
        <f t="array" aca="1" ref="BI131" ca="1">IFERROR(_xlfn.XLOOKUP(BJ131,Act_codes_core,Act_labels_core),"")</f>
        <v>Public works and construction services of public works and other civil engineering works</v>
      </c>
      <c r="BJ131" s="58" t="str">
        <f ca="1"/>
        <v>a_124</v>
      </c>
      <c r="BK131" s="133">
        <f ca="1"/>
        <v>6.2217962496099908</v>
      </c>
      <c r="BL131" s="133">
        <f ca="1"/>
        <v>24.553954358184068</v>
      </c>
      <c r="BM131" s="133">
        <f ca="1"/>
        <v>0</v>
      </c>
      <c r="BN131" s="133">
        <f ca="1"/>
        <v>11.79191697118755</v>
      </c>
      <c r="BO131" s="133">
        <f ca="1"/>
        <v>8.3257583931438148</v>
      </c>
      <c r="BP131" s="133">
        <f ca="1"/>
        <v>37.408224345220454</v>
      </c>
      <c r="BQ131" s="133">
        <f ca="1"/>
        <v>0</v>
      </c>
      <c r="BR131" s="133">
        <f ca="1"/>
        <v>11.691152987380953</v>
      </c>
      <c r="BS131" s="133">
        <f ca="1"/>
        <v>0</v>
      </c>
      <c r="BT131" s="133">
        <f ca="1"/>
        <v>0</v>
      </c>
      <c r="BU131" s="133">
        <f ca="1"/>
        <v>0</v>
      </c>
    </row>
    <row r="132" spans="1:73" outlineLevel="1" x14ac:dyDescent="0.2">
      <c r="A132" s="204" t="str" cm="1">
        <f t="array" aca="1" ref="A132" ca="1">IFERROR(_xlfn.XLOOKUP(B132,Com_codes_core,Com_labels_core),"")</f>
        <v>Railway freight transport services</v>
      </c>
      <c r="B132" s="58" t="str">
        <f ca="1"/>
        <v>c_125</v>
      </c>
      <c r="C132" s="56">
        <f ca="1"/>
        <v>1.5290111664305312E-2</v>
      </c>
      <c r="D132" s="56">
        <f ca="1"/>
        <v>1.2674734720749552E-2</v>
      </c>
      <c r="E132" s="56">
        <f ca="1"/>
        <v>4.7302739301320418E-3</v>
      </c>
      <c r="F132" s="56">
        <f ca="1"/>
        <v>0</v>
      </c>
      <c r="G132" s="56">
        <f ca="1"/>
        <v>0</v>
      </c>
      <c r="H132" s="56">
        <f ca="1"/>
        <v>0</v>
      </c>
      <c r="I132" s="56">
        <f ca="1"/>
        <v>0</v>
      </c>
      <c r="J132" s="57"/>
      <c r="K132" s="204" t="str" cm="1">
        <f t="array" aca="1" ref="K132" ca="1">IFERROR(_xlfn.XLOOKUP(L132,Act_codes_core,Act_labels_core),"")</f>
        <v>Specialized construction services</v>
      </c>
      <c r="L132" s="58" t="str">
        <f ca="1"/>
        <v>a_125</v>
      </c>
      <c r="M132" s="168">
        <f ca="1"/>
        <v>17.7987822823942</v>
      </c>
      <c r="N132" s="168">
        <f ca="1"/>
        <v>4.5897840265202996</v>
      </c>
      <c r="O132" s="168">
        <f ca="1"/>
        <v>0</v>
      </c>
      <c r="P132" s="168">
        <f ca="1"/>
        <v>26.8336930459737</v>
      </c>
      <c r="Q132" s="168">
        <f ca="1"/>
        <v>19.606208147579391</v>
      </c>
      <c r="R132" s="73">
        <f ca="1"/>
        <v>4.0390449486223803</v>
      </c>
      <c r="S132" s="73">
        <f ca="1"/>
        <v>0</v>
      </c>
      <c r="T132" s="73">
        <f ca="1"/>
        <v>27.132487548910031</v>
      </c>
      <c r="U132" s="73">
        <f ca="1"/>
        <v>0</v>
      </c>
      <c r="V132" s="73">
        <f ca="1"/>
        <v>0</v>
      </c>
      <c r="W132" s="73">
        <f ca="1"/>
        <v>0</v>
      </c>
      <c r="X132" s="60"/>
      <c r="Z132" s="204" t="str" cm="1">
        <f t="array" aca="1" ref="Z132" ca="1">IFERROR(_xlfn.XLOOKUP(AA132,Act_codes_core,Act_labels_core),"")</f>
        <v>Specialized construction services</v>
      </c>
      <c r="AA132" s="58" t="str">
        <f ca="1"/>
        <v>a_125</v>
      </c>
      <c r="AB132" s="133">
        <f ca="1"/>
        <v>0.63082569163139102</v>
      </c>
      <c r="AC132" s="133">
        <f ca="1"/>
        <v>0.44740318581066696</v>
      </c>
      <c r="AD132" s="133">
        <f ca="1"/>
        <v>0</v>
      </c>
      <c r="AE132" s="133">
        <f ca="1"/>
        <v>1.8629249549039111</v>
      </c>
      <c r="AF132" s="133">
        <f ca="1"/>
        <v>0.9145050904672094</v>
      </c>
      <c r="AG132" s="133">
        <f ca="1"/>
        <v>0.93241727659391049</v>
      </c>
      <c r="AH132" s="133">
        <f ca="1"/>
        <v>0</v>
      </c>
      <c r="AI132" s="133">
        <f ca="1"/>
        <v>0.6697899906061332</v>
      </c>
      <c r="AJ132" s="133">
        <f ca="1"/>
        <v>0</v>
      </c>
      <c r="AK132" s="133">
        <f ca="1"/>
        <v>0</v>
      </c>
      <c r="AL132" s="133">
        <f ca="1"/>
        <v>0</v>
      </c>
      <c r="AN132" s="204" t="str" cm="1">
        <f t="array" aca="1" ref="AN132" ca="1">IFERROR(_xlfn.XLOOKUP(AO132,Act_codes_core,Act_labels_core),"")</f>
        <v>Specialized construction services</v>
      </c>
      <c r="AO132" s="58" t="str">
        <f ca="1"/>
        <v>a_125</v>
      </c>
      <c r="AP132" s="316">
        <f ca="1"/>
        <v>24.509005076547304</v>
      </c>
      <c r="AQ132" s="133">
        <f ca="1"/>
        <v>75.490994923452732</v>
      </c>
      <c r="AR132" s="133">
        <f ca="1"/>
        <v>0.9</v>
      </c>
      <c r="AU132" s="204" t="str" cm="1">
        <f t="array" aca="1" ref="AU132" ca="1">IFERROR(_xlfn.XLOOKUP(AV132,Act_codes_core,Act_labels_core),"")</f>
        <v>Specialized construction services</v>
      </c>
      <c r="AV132" s="58" t="str">
        <f ca="1"/>
        <v>a_125</v>
      </c>
      <c r="AW132" s="316">
        <f ca="1"/>
        <v>0.12614766276213268</v>
      </c>
      <c r="AX132" s="133">
        <f ca="1"/>
        <v>4.0390447408877185E-2</v>
      </c>
      <c r="AY132" s="133">
        <f ca="1"/>
        <v>0</v>
      </c>
      <c r="AZ132" s="133">
        <f ca="1"/>
        <v>0.19086698071318661</v>
      </c>
      <c r="BA132" s="133">
        <f ca="1"/>
        <v>8.3039563035927647E-2</v>
      </c>
      <c r="BB132" s="133">
        <f ca="1"/>
        <v>0.15782404067859265</v>
      </c>
      <c r="BC132" s="133">
        <f ca="1"/>
        <v>0</v>
      </c>
      <c r="BD132" s="133">
        <f ca="1"/>
        <v>1</v>
      </c>
      <c r="BE132" s="133">
        <f ca="1"/>
        <v>0</v>
      </c>
      <c r="BF132" s="133">
        <f ca="1"/>
        <v>0</v>
      </c>
      <c r="BG132" s="133">
        <f ca="1"/>
        <v>0</v>
      </c>
      <c r="BI132" s="204" t="str" cm="1">
        <f t="array" aca="1" ref="BI132" ca="1">IFERROR(_xlfn.XLOOKUP(BJ132,Act_codes_core,Act_labels_core),"")</f>
        <v>Specialized construction services</v>
      </c>
      <c r="BJ132" s="58" t="str">
        <f ca="1"/>
        <v>a_125</v>
      </c>
      <c r="BK132" s="133">
        <f ca="1"/>
        <v>2.8967409406371631</v>
      </c>
      <c r="BL132" s="133">
        <f ca="1"/>
        <v>3.5967243363333963</v>
      </c>
      <c r="BM132" s="133">
        <f ca="1"/>
        <v>0</v>
      </c>
      <c r="BN132" s="133">
        <f ca="1"/>
        <v>2.9071744675057043</v>
      </c>
      <c r="BO132" s="133">
        <f ca="1"/>
        <v>1.7310602583168677</v>
      </c>
      <c r="BP132" s="133">
        <f ca="1"/>
        <v>15.970378594246883</v>
      </c>
      <c r="BQ132" s="133">
        <f ca="1"/>
        <v>0</v>
      </c>
      <c r="BR132" s="133">
        <f ca="1"/>
        <v>15.063681596309475</v>
      </c>
      <c r="BS132" s="133">
        <f ca="1"/>
        <v>0</v>
      </c>
      <c r="BT132" s="133">
        <f ca="1"/>
        <v>0</v>
      </c>
      <c r="BU132" s="133">
        <f ca="1"/>
        <v>0</v>
      </c>
    </row>
    <row r="133" spans="1:73" outlineLevel="1" x14ac:dyDescent="0.2">
      <c r="A133" s="204" t="str" cm="1">
        <f t="array" aca="1" ref="A133" ca="1">IFERROR(_xlfn.XLOOKUP(B133,Com_codes_core,Com_labels_core),"")</f>
        <v>Bus transport services, other road passenger transport services</v>
      </c>
      <c r="B133" s="58" t="str">
        <f ca="1"/>
        <v>c_126</v>
      </c>
      <c r="C133" s="56">
        <f ca="1"/>
        <v>0.42588774283742376</v>
      </c>
      <c r="D133" s="56">
        <f ca="1"/>
        <v>0.29927182164788235</v>
      </c>
      <c r="E133" s="56">
        <f ca="1"/>
        <v>1.2262964575913737</v>
      </c>
      <c r="F133" s="56">
        <f ca="1"/>
        <v>3.1952901656237979E-2</v>
      </c>
      <c r="G133" s="56">
        <f ca="1"/>
        <v>3.2393955336967646</v>
      </c>
      <c r="H133" s="56">
        <f ca="1"/>
        <v>1.3068551277131404E-2</v>
      </c>
      <c r="I133" s="56">
        <f ca="1"/>
        <v>1.2903588640770189</v>
      </c>
      <c r="J133" s="57"/>
      <c r="K133" s="204" t="str" cm="1">
        <f t="array" aca="1" ref="K133" ca="1">IFERROR(_xlfn.XLOOKUP(L133,Act_codes_core,Act_labels_core),"")</f>
        <v>Services Selling cars, motorbikes, motorbikes and other motor vehicles</v>
      </c>
      <c r="L133" s="58" t="str">
        <f ca="1"/>
        <v>a_126</v>
      </c>
      <c r="M133" s="168">
        <f ca="1"/>
        <v>52.679357240643583</v>
      </c>
      <c r="N133" s="168">
        <f ca="1"/>
        <v>10.106434787038106</v>
      </c>
      <c r="O133" s="168">
        <f ca="1"/>
        <v>1.8727797708892437</v>
      </c>
      <c r="P133" s="168">
        <f ca="1"/>
        <v>11.942160022989931</v>
      </c>
      <c r="Q133" s="168">
        <f ca="1"/>
        <v>6.6554962935171531</v>
      </c>
      <c r="R133" s="73">
        <f ca="1"/>
        <v>4.6329832200483222E-2</v>
      </c>
      <c r="S133" s="73">
        <f ca="1"/>
        <v>0</v>
      </c>
      <c r="T133" s="73">
        <f ca="1"/>
        <v>16.697442052721517</v>
      </c>
      <c r="U133" s="73">
        <f ca="1"/>
        <v>0</v>
      </c>
      <c r="V133" s="73">
        <f ca="1"/>
        <v>0</v>
      </c>
      <c r="W133" s="73">
        <f ca="1"/>
        <v>0</v>
      </c>
      <c r="X133" s="60"/>
      <c r="Z133" s="204" t="str" cm="1">
        <f t="array" aca="1" ref="Z133" ca="1">IFERROR(_xlfn.XLOOKUP(AA133,Act_codes_core,Act_labels_core),"")</f>
        <v>Services Selling cars, motorbikes, motorbikes and other motor vehicles</v>
      </c>
      <c r="AA133" s="58" t="str">
        <f ca="1"/>
        <v>a_126</v>
      </c>
      <c r="AB133" s="133">
        <f ca="1"/>
        <v>1.9390014411139258</v>
      </c>
      <c r="AC133" s="133">
        <f ca="1"/>
        <v>1.0231124812550643</v>
      </c>
      <c r="AD133" s="133">
        <f ca="1"/>
        <v>1.1870975868141989</v>
      </c>
      <c r="AE133" s="133">
        <f ca="1"/>
        <v>0.86102623013606949</v>
      </c>
      <c r="AF133" s="133">
        <f ca="1"/>
        <v>0.32239741200467953</v>
      </c>
      <c r="AG133" s="133">
        <f ca="1"/>
        <v>1.110736224099876E-2</v>
      </c>
      <c r="AH133" s="133">
        <f ca="1"/>
        <v>0</v>
      </c>
      <c r="AI133" s="133">
        <f ca="1"/>
        <v>0.42807273595745593</v>
      </c>
      <c r="AJ133" s="133">
        <f ca="1"/>
        <v>0</v>
      </c>
      <c r="AK133" s="133">
        <f ca="1"/>
        <v>0</v>
      </c>
      <c r="AL133" s="133">
        <f ca="1"/>
        <v>0</v>
      </c>
      <c r="AN133" s="204" t="str" cm="1">
        <f t="array" aca="1" ref="AN133" ca="1">IFERROR(_xlfn.XLOOKUP(AO133,Act_codes_core,Act_labels_core),"")</f>
        <v>Services Selling cars, motorbikes, motorbikes and other motor vehicles</v>
      </c>
      <c r="AO133" s="58" t="str">
        <f ca="1"/>
        <v>a_126</v>
      </c>
      <c r="AP133" s="316">
        <f ca="1"/>
        <v>68.376272909948185</v>
      </c>
      <c r="AQ133" s="133">
        <f ca="1"/>
        <v>31.623727090051826</v>
      </c>
      <c r="AR133" s="133">
        <f ca="1"/>
        <v>0.9</v>
      </c>
      <c r="AU133" s="204" t="str" cm="1">
        <f t="array" aca="1" ref="AU133" ca="1">IFERROR(_xlfn.XLOOKUP(AV133,Act_codes_core,Act_labels_core),"")</f>
        <v>Services Selling cars, motorbikes, motorbikes and other motor vehicles</v>
      </c>
      <c r="AV133" s="58" t="str">
        <f ca="1"/>
        <v>a_126</v>
      </c>
      <c r="AW133" s="316">
        <f ca="1"/>
        <v>0.53164109186178465</v>
      </c>
      <c r="AX133" s="133">
        <f ca="1"/>
        <v>0.25549142580375184</v>
      </c>
      <c r="AY133" s="133">
        <f ca="1"/>
        <v>0.49696971982253407</v>
      </c>
      <c r="AZ133" s="133">
        <f ca="1"/>
        <v>0.33078993902044829</v>
      </c>
      <c r="BA133" s="133">
        <f ca="1"/>
        <v>0.33659214119467734</v>
      </c>
      <c r="BB133" s="133">
        <f ca="1"/>
        <v>3.8043781784872763E-2</v>
      </c>
      <c r="BC133" s="133">
        <f ca="1"/>
        <v>0</v>
      </c>
      <c r="BD133" s="133">
        <f ca="1"/>
        <v>1</v>
      </c>
      <c r="BE133" s="133">
        <f ca="1"/>
        <v>0</v>
      </c>
      <c r="BF133" s="133">
        <f ca="1"/>
        <v>0</v>
      </c>
      <c r="BG133" s="133">
        <f ca="1"/>
        <v>0</v>
      </c>
      <c r="BI133" s="204" t="str" cm="1">
        <f t="array" aca="1" ref="BI133" ca="1">IFERROR(_xlfn.XLOOKUP(BJ133,Act_codes_core,Act_labels_core),"")</f>
        <v>Services Selling cars, motorbikes, motorbikes and other motor vehicles</v>
      </c>
      <c r="BJ133" s="58" t="str">
        <f ca="1"/>
        <v>a_126</v>
      </c>
      <c r="BK133" s="133">
        <f ca="1"/>
        <v>1.5050725394074977</v>
      </c>
      <c r="BL133" s="133">
        <f ca="1"/>
        <v>3.7701420177509131</v>
      </c>
      <c r="BM133" s="133">
        <f ca="1"/>
        <v>39.575150631693489</v>
      </c>
      <c r="BN133" s="133">
        <f ca="1"/>
        <v>4.1309388261360276</v>
      </c>
      <c r="BO133" s="133">
        <f ca="1"/>
        <v>7.5422840423904463</v>
      </c>
      <c r="BP133" s="133">
        <f ca="1"/>
        <v>122.46227206451984</v>
      </c>
      <c r="BQ133" s="133">
        <f ca="1"/>
        <v>0</v>
      </c>
      <c r="BR133" s="133">
        <f ca="1"/>
        <v>8.9316030446203953</v>
      </c>
      <c r="BS133" s="133">
        <f ca="1"/>
        <v>0</v>
      </c>
      <c r="BT133" s="133">
        <f ca="1"/>
        <v>0</v>
      </c>
      <c r="BU133" s="133">
        <f ca="1"/>
        <v>0</v>
      </c>
    </row>
    <row r="134" spans="1:73" outlineLevel="1" x14ac:dyDescent="0.2">
      <c r="A134" s="204" t="str" cm="1">
        <f t="array" aca="1" ref="A134" ca="1">IFERROR(_xlfn.XLOOKUP(B134,Com_codes_core,Com_labels_core),"")</f>
        <v>Freight transport services by road, pipeline transport services</v>
      </c>
      <c r="B134" s="58" t="str">
        <f ca="1"/>
        <v>c_127</v>
      </c>
      <c r="C134" s="56">
        <f ca="1"/>
        <v>1.4224345765481368</v>
      </c>
      <c r="D134" s="56">
        <f ca="1"/>
        <v>1.2283223157029053</v>
      </c>
      <c r="E134" s="56">
        <f ca="1"/>
        <v>1.2138365083056455</v>
      </c>
      <c r="F134" s="56">
        <f ca="1"/>
        <v>0</v>
      </c>
      <c r="G134" s="56">
        <f ca="1"/>
        <v>0</v>
      </c>
      <c r="H134" s="56">
        <f ca="1"/>
        <v>0</v>
      </c>
      <c r="I134" s="56">
        <f ca="1"/>
        <v>0</v>
      </c>
      <c r="J134" s="57"/>
      <c r="K134" s="204" t="str" cm="1">
        <f t="array" aca="1" ref="K134" ca="1">IFERROR(_xlfn.XLOOKUP(L134,Act_codes_core,Act_labels_core),"")</f>
        <v>Car, motorbike, motorbike and other motor vehicle repair services</v>
      </c>
      <c r="L134" s="58" t="str">
        <f ca="1"/>
        <v>a_127</v>
      </c>
      <c r="M134" s="168">
        <f ca="1"/>
        <v>29.158938188496624</v>
      </c>
      <c r="N134" s="168">
        <f ca="1"/>
        <v>19.390076306922801</v>
      </c>
      <c r="O134" s="168">
        <f ca="1"/>
        <v>1.805429557368714</v>
      </c>
      <c r="P134" s="168">
        <f ca="1"/>
        <v>16.622566891920762</v>
      </c>
      <c r="Q134" s="168">
        <f ca="1"/>
        <v>14.597408504951515</v>
      </c>
      <c r="R134" s="73">
        <f ca="1"/>
        <v>1.3088974103476472</v>
      </c>
      <c r="S134" s="73">
        <f ca="1"/>
        <v>0</v>
      </c>
      <c r="T134" s="73">
        <f ca="1"/>
        <v>17.116683139991938</v>
      </c>
      <c r="U134" s="73">
        <f ca="1"/>
        <v>0</v>
      </c>
      <c r="V134" s="73">
        <f ca="1"/>
        <v>0</v>
      </c>
      <c r="W134" s="73">
        <f ca="1"/>
        <v>0</v>
      </c>
      <c r="X134" s="60"/>
      <c r="Z134" s="204" t="str" cm="1">
        <f t="array" aca="1" ref="Z134" ca="1">IFERROR(_xlfn.XLOOKUP(AA134,Act_codes_core,Act_labels_core),"")</f>
        <v>Car, motorbike, motorbike and other motor vehicle repair services</v>
      </c>
      <c r="AA134" s="58" t="str">
        <f ca="1"/>
        <v>a_127</v>
      </c>
      <c r="AB134" s="133">
        <f ca="1"/>
        <v>0.63526945496963783</v>
      </c>
      <c r="AC134" s="133">
        <f ca="1"/>
        <v>1.1618592696664376</v>
      </c>
      <c r="AD134" s="133">
        <f ca="1"/>
        <v>0.67737453361596889</v>
      </c>
      <c r="AE134" s="133">
        <f ca="1"/>
        <v>0.70938204044411046</v>
      </c>
      <c r="AF134" s="133">
        <f ca="1"/>
        <v>0.41853855167371773</v>
      </c>
      <c r="AG134" s="133">
        <f ca="1"/>
        <v>0.18573956372265368</v>
      </c>
      <c r="AH134" s="133">
        <f ca="1"/>
        <v>0</v>
      </c>
      <c r="AI134" s="133">
        <f ca="1"/>
        <v>0.25973820743007597</v>
      </c>
      <c r="AJ134" s="133">
        <f ca="1"/>
        <v>0</v>
      </c>
      <c r="AK134" s="133">
        <f ca="1"/>
        <v>0</v>
      </c>
      <c r="AL134" s="133">
        <f ca="1"/>
        <v>0</v>
      </c>
      <c r="AN134" s="204" t="str" cm="1">
        <f t="array" aca="1" ref="AN134" ca="1">IFERROR(_xlfn.XLOOKUP(AO134,Act_codes_core,Act_labels_core),"")</f>
        <v>Car, motorbike, motorbike and other motor vehicle repair services</v>
      </c>
      <c r="AO134" s="58" t="str">
        <f ca="1"/>
        <v>a_127</v>
      </c>
      <c r="AP134" s="316">
        <f ca="1"/>
        <v>53.66123450083014</v>
      </c>
      <c r="AQ134" s="133">
        <f ca="1"/>
        <v>46.338765499169924</v>
      </c>
      <c r="AR134" s="133">
        <f ca="1"/>
        <v>0.9</v>
      </c>
      <c r="AU134" s="204" t="str" cm="1">
        <f t="array" aca="1" ref="AU134" ca="1">IFERROR(_xlfn.XLOOKUP(AV134,Act_codes_core,Act_labels_core),"")</f>
        <v>Car, motorbike, motorbike and other motor vehicle repair services</v>
      </c>
      <c r="AV134" s="58" t="str">
        <f ca="1"/>
        <v>a_127</v>
      </c>
      <c r="AW134" s="316">
        <f ca="1"/>
        <v>0.16368512404836694</v>
      </c>
      <c r="AX134" s="133">
        <f ca="1"/>
        <v>6.78743802001055E-2</v>
      </c>
      <c r="AY134" s="133">
        <f ca="1"/>
        <v>7.0741233339508686E-2</v>
      </c>
      <c r="AZ134" s="133">
        <f ca="1"/>
        <v>9.8314254781001559E-2</v>
      </c>
      <c r="BA134" s="133">
        <f ca="1"/>
        <v>4.1098310191504589E-2</v>
      </c>
      <c r="BB134" s="133">
        <f ca="1"/>
        <v>4.2816463880694808E-2</v>
      </c>
      <c r="BC134" s="133">
        <f ca="1"/>
        <v>0</v>
      </c>
      <c r="BD134" s="133">
        <f ca="1"/>
        <v>1</v>
      </c>
      <c r="BE134" s="133">
        <f ca="1"/>
        <v>0</v>
      </c>
      <c r="BF134" s="133">
        <f ca="1"/>
        <v>0</v>
      </c>
      <c r="BG134" s="133">
        <f ca="1"/>
        <v>0</v>
      </c>
      <c r="BI134" s="204" t="str" cm="1">
        <f t="array" aca="1" ref="BI134" ca="1">IFERROR(_xlfn.XLOOKUP(BJ134,Act_codes_core,Act_labels_core),"")</f>
        <v>Car, motorbike, motorbike and other motor vehicle repair services</v>
      </c>
      <c r="BJ134" s="58" t="str">
        <f ca="1"/>
        <v>a_127</v>
      </c>
      <c r="BK134" s="133">
        <f ca="1"/>
        <v>1.0624708925305144</v>
      </c>
      <c r="BL134" s="133">
        <f ca="1"/>
        <v>0.66253052578317373</v>
      </c>
      <c r="BM134" s="133">
        <f ca="1"/>
        <v>7.4160323127949423</v>
      </c>
      <c r="BN134" s="133">
        <f ca="1"/>
        <v>1.1194325650518198</v>
      </c>
      <c r="BO134" s="133">
        <f ca="1"/>
        <v>0.53287793565031238</v>
      </c>
      <c r="BP134" s="133">
        <f ca="1"/>
        <v>6.191340980235319</v>
      </c>
      <c r="BQ134" s="133">
        <f ca="1"/>
        <v>0</v>
      </c>
      <c r="BR134" s="133">
        <f ca="1"/>
        <v>11.057575749350367</v>
      </c>
      <c r="BS134" s="133">
        <f ca="1"/>
        <v>0</v>
      </c>
      <c r="BT134" s="133">
        <f ca="1"/>
        <v>0</v>
      </c>
      <c r="BU134" s="133">
        <f ca="1"/>
        <v>0</v>
      </c>
    </row>
    <row r="135" spans="1:73" outlineLevel="1" x14ac:dyDescent="0.2">
      <c r="A135" s="204" t="str" cm="1">
        <f t="array" aca="1" ref="A135" ca="1">IFERROR(_xlfn.XLOOKUP(B135,Com_codes_core,Com_labels_core),"")</f>
        <v>Waterway passenger transport service</v>
      </c>
      <c r="B135" s="58" t="str">
        <f ca="1"/>
        <v>c_128</v>
      </c>
      <c r="C135" s="56">
        <f ca="1"/>
        <v>7.2889614247154885E-2</v>
      </c>
      <c r="D135" s="56">
        <f ca="1"/>
        <v>5.3598690614299213E-2</v>
      </c>
      <c r="E135" s="56">
        <f ca="1"/>
        <v>3.8098532863005408E-2</v>
      </c>
      <c r="F135" s="56">
        <f ca="1"/>
        <v>0.13349074290290233</v>
      </c>
      <c r="G135" s="56">
        <f ca="1"/>
        <v>75.564266886619592</v>
      </c>
      <c r="H135" s="56">
        <f ca="1"/>
        <v>7.453946972152169E-4</v>
      </c>
      <c r="I135" s="56">
        <f ca="1"/>
        <v>1.6217860826538448</v>
      </c>
      <c r="J135" s="57"/>
      <c r="K135" s="204" t="str" cm="1">
        <f t="array" aca="1" ref="K135" ca="1">IFERROR(_xlfn.XLOOKUP(L135,Act_codes_core,Act_labels_core),"")</f>
        <v>Commercial services</v>
      </c>
      <c r="L135" s="58" t="str">
        <f ca="1"/>
        <v>a_128</v>
      </c>
      <c r="M135" s="168">
        <f ca="1"/>
        <v>34.658546666843698</v>
      </c>
      <c r="N135" s="168">
        <f ca="1"/>
        <v>16.118232957034781</v>
      </c>
      <c r="O135" s="168">
        <f ca="1"/>
        <v>1.5046258866480737</v>
      </c>
      <c r="P135" s="168">
        <f ca="1"/>
        <v>11.409766847934844</v>
      </c>
      <c r="Q135" s="168">
        <f ca="1"/>
        <v>16.617169531161743</v>
      </c>
      <c r="R135" s="73">
        <f ca="1"/>
        <v>2.9752818065090065</v>
      </c>
      <c r="S135" s="73">
        <f ca="1"/>
        <v>0</v>
      </c>
      <c r="T135" s="73">
        <f ca="1"/>
        <v>16.71637630386785</v>
      </c>
      <c r="U135" s="73">
        <f ca="1"/>
        <v>0</v>
      </c>
      <c r="V135" s="73">
        <f ca="1"/>
        <v>0</v>
      </c>
      <c r="W135" s="73">
        <f ca="1"/>
        <v>0</v>
      </c>
      <c r="X135" s="60"/>
      <c r="Z135" s="204" t="str" cm="1">
        <f t="array" aca="1" ref="Z135" ca="1">IFERROR(_xlfn.XLOOKUP(AA135,Act_codes_core,Act_labels_core),"")</f>
        <v>Commercial services</v>
      </c>
      <c r="AA135" s="58" t="str">
        <f ca="1"/>
        <v>a_128</v>
      </c>
      <c r="AB135" s="133">
        <f ca="1"/>
        <v>13.065644354343249</v>
      </c>
      <c r="AC135" s="133">
        <f ca="1"/>
        <v>16.711893280068818</v>
      </c>
      <c r="AD135" s="133">
        <f ca="1"/>
        <v>9.7681217153205075</v>
      </c>
      <c r="AE135" s="133">
        <f ca="1"/>
        <v>8.4254496188590906</v>
      </c>
      <c r="AF135" s="133">
        <f ca="1"/>
        <v>8.2442465682747006</v>
      </c>
      <c r="AG135" s="133">
        <f ca="1"/>
        <v>7.3056882417720974</v>
      </c>
      <c r="AH135" s="133">
        <f ca="1"/>
        <v>0</v>
      </c>
      <c r="AI135" s="133">
        <f ca="1"/>
        <v>4.3892728933932297</v>
      </c>
      <c r="AJ135" s="133">
        <f ca="1"/>
        <v>0</v>
      </c>
      <c r="AK135" s="133">
        <f ca="1"/>
        <v>0</v>
      </c>
      <c r="AL135" s="133">
        <f ca="1"/>
        <v>0</v>
      </c>
      <c r="AN135" s="204" t="str" cm="1">
        <f t="array" aca="1" ref="AN135" ca="1">IFERROR(_xlfn.XLOOKUP(AO135,Act_codes_core,Act_labels_core),"")</f>
        <v>Commercial services</v>
      </c>
      <c r="AO135" s="58" t="str">
        <f ca="1"/>
        <v>a_128</v>
      </c>
      <c r="AP135" s="316">
        <f ca="1"/>
        <v>66.614005581938301</v>
      </c>
      <c r="AQ135" s="133">
        <f ca="1"/>
        <v>33.385994418061706</v>
      </c>
      <c r="AR135" s="133">
        <f ca="1"/>
        <v>0.9</v>
      </c>
      <c r="AU135" s="204" t="str" cm="1">
        <f t="array" aca="1" ref="AU135" ca="1">IFERROR(_xlfn.XLOOKUP(AV135,Act_codes_core,Act_labels_core),"")</f>
        <v>Commercial services</v>
      </c>
      <c r="AV135" s="58" t="str">
        <f ca="1"/>
        <v>a_128</v>
      </c>
      <c r="AW135" s="316">
        <f ca="1"/>
        <v>0.13378823397979389</v>
      </c>
      <c r="AX135" s="133">
        <f ca="1"/>
        <v>6.9949647802716355E-2</v>
      </c>
      <c r="AY135" s="133">
        <f ca="1"/>
        <v>3.9654954943649762E-2</v>
      </c>
      <c r="AZ135" s="133">
        <f ca="1"/>
        <v>6.9420050816575346E-2</v>
      </c>
      <c r="BA135" s="133">
        <f ca="1"/>
        <v>4.6672631949079002E-2</v>
      </c>
      <c r="BB135" s="133">
        <f ca="1"/>
        <v>4.1135623095024401E-2</v>
      </c>
      <c r="BC135" s="133">
        <f ca="1"/>
        <v>0</v>
      </c>
      <c r="BD135" s="133">
        <f ca="1"/>
        <v>1</v>
      </c>
      <c r="BE135" s="133">
        <f ca="1"/>
        <v>0</v>
      </c>
      <c r="BF135" s="133">
        <f ca="1"/>
        <v>0</v>
      </c>
      <c r="BG135" s="133">
        <f ca="1"/>
        <v>0</v>
      </c>
      <c r="BI135" s="204" t="str" cm="1">
        <f t="array" aca="1" ref="BI135" ca="1">IFERROR(_xlfn.XLOOKUP(BJ135,Act_codes_core,Act_labels_core),"")</f>
        <v>Commercial services</v>
      </c>
      <c r="BJ135" s="58" t="str">
        <f ca="1"/>
        <v>a_128</v>
      </c>
      <c r="BK135" s="133">
        <f ca="1"/>
        <v>0.58865172189587012</v>
      </c>
      <c r="BL135" s="133">
        <f ca="1"/>
        <v>0.66178809306896469</v>
      </c>
      <c r="BM135" s="133">
        <f ca="1"/>
        <v>4.0190163829819623</v>
      </c>
      <c r="BN135" s="133">
        <f ca="1"/>
        <v>0.92780990058313284</v>
      </c>
      <c r="BO135" s="133">
        <f ca="1"/>
        <v>0.42830790186020673</v>
      </c>
      <c r="BP135" s="133">
        <f ca="1"/>
        <v>2.1083408268913231</v>
      </c>
      <c r="BQ135" s="133">
        <f ca="1"/>
        <v>0</v>
      </c>
      <c r="BR135" s="133">
        <f ca="1"/>
        <v>9.1223914906821086</v>
      </c>
      <c r="BS135" s="133">
        <f ca="1"/>
        <v>0</v>
      </c>
      <c r="BT135" s="133">
        <f ca="1"/>
        <v>0</v>
      </c>
      <c r="BU135" s="133">
        <f ca="1"/>
        <v>0</v>
      </c>
    </row>
    <row r="136" spans="1:73" outlineLevel="1" x14ac:dyDescent="0.2">
      <c r="A136" s="204" t="str" cm="1">
        <f t="array" aca="1" ref="A136" ca="1">IFERROR(_xlfn.XLOOKUP(B136,Com_codes_core,Com_labels_core),"")</f>
        <v>Waterway cargo transportation services</v>
      </c>
      <c r="B136" s="58" t="str">
        <f ca="1"/>
        <v>c_129</v>
      </c>
      <c r="C136" s="56">
        <f ca="1"/>
        <v>0.36150766400293993</v>
      </c>
      <c r="D136" s="56">
        <f ca="1"/>
        <v>0.30386117305195359</v>
      </c>
      <c r="E136" s="56">
        <f ca="1"/>
        <v>0.1328442736919071</v>
      </c>
      <c r="F136" s="56">
        <f ca="1"/>
        <v>0</v>
      </c>
      <c r="G136" s="56">
        <f ca="1"/>
        <v>0</v>
      </c>
      <c r="H136" s="56">
        <f ca="1"/>
        <v>8.0083754827217182E-11</v>
      </c>
      <c r="I136" s="56">
        <f ca="1"/>
        <v>7.634087043652998E-9</v>
      </c>
      <c r="J136" s="57"/>
      <c r="K136" s="204" t="str" cm="1">
        <f t="array" aca="1" ref="K136" ca="1">IFERROR(_xlfn.XLOOKUP(L136,Act_codes_core,Act_labels_core),"")</f>
        <v>Railway passenger transport service</v>
      </c>
      <c r="L136" s="58" t="str">
        <f ca="1"/>
        <v>a_129</v>
      </c>
      <c r="M136" s="168">
        <f ca="1"/>
        <v>45.951826213102386</v>
      </c>
      <c r="N136" s="168">
        <f ca="1"/>
        <v>5.8131648961703348</v>
      </c>
      <c r="O136" s="168">
        <f ca="1"/>
        <v>0</v>
      </c>
      <c r="P136" s="168">
        <f ca="1"/>
        <v>18.85861068599441</v>
      </c>
      <c r="Q136" s="168">
        <f ca="1"/>
        <v>5.3093563724260742</v>
      </c>
      <c r="R136" s="73">
        <f ca="1"/>
        <v>0</v>
      </c>
      <c r="S136" s="73">
        <f ca="1"/>
        <v>0</v>
      </c>
      <c r="T136" s="73">
        <f ca="1"/>
        <v>24.067041832306789</v>
      </c>
      <c r="U136" s="73">
        <f ca="1"/>
        <v>0</v>
      </c>
      <c r="V136" s="73">
        <f ca="1"/>
        <v>0</v>
      </c>
      <c r="W136" s="73">
        <f ca="1"/>
        <v>0</v>
      </c>
      <c r="X136" s="60"/>
      <c r="Z136" s="204" t="str" cm="1">
        <f t="array" aca="1" ref="Z136" ca="1">IFERROR(_xlfn.XLOOKUP(AA136,Act_codes_core,Act_labels_core),"")</f>
        <v>Railway passenger transport service</v>
      </c>
      <c r="AA136" s="58" t="str">
        <f ca="1"/>
        <v>a_129</v>
      </c>
      <c r="AB136" s="133">
        <f ca="1"/>
        <v>2.9689150503687697E-2</v>
      </c>
      <c r="AC136" s="133">
        <f ca="1"/>
        <v>1.0329882418684409E-2</v>
      </c>
      <c r="AD136" s="133">
        <f ca="1"/>
        <v>0</v>
      </c>
      <c r="AE136" s="133">
        <f ca="1"/>
        <v>2.386714775325452E-2</v>
      </c>
      <c r="AF136" s="133">
        <f ca="1"/>
        <v>4.514506772626917E-3</v>
      </c>
      <c r="AG136" s="133">
        <f ca="1"/>
        <v>0</v>
      </c>
      <c r="AH136" s="133">
        <f ca="1"/>
        <v>0</v>
      </c>
      <c r="AI136" s="133">
        <f ca="1"/>
        <v>1.0830479067708216E-2</v>
      </c>
      <c r="AJ136" s="133">
        <f ca="1"/>
        <v>0</v>
      </c>
      <c r="AK136" s="133">
        <f ca="1"/>
        <v>0</v>
      </c>
      <c r="AL136" s="133">
        <f ca="1"/>
        <v>0</v>
      </c>
      <c r="AN136" s="204" t="str" cm="1">
        <f t="array" aca="1" ref="AN136" ca="1">IFERROR(_xlfn.XLOOKUP(AO136,Act_codes_core,Act_labels_core),"")</f>
        <v>Railway passenger transport service</v>
      </c>
      <c r="AO136" s="58" t="str">
        <f ca="1"/>
        <v>a_129</v>
      </c>
      <c r="AP136" s="316">
        <f ca="1"/>
        <v>39.802580053710358</v>
      </c>
      <c r="AQ136" s="133">
        <f ca="1"/>
        <v>60.197419946289656</v>
      </c>
      <c r="AR136" s="133">
        <f ca="1"/>
        <v>0.9</v>
      </c>
      <c r="AU136" s="204" t="str" cm="1">
        <f t="array" aca="1" ref="AU136" ca="1">IFERROR(_xlfn.XLOOKUP(AV136,Act_codes_core,Act_labels_core),"")</f>
        <v>Railway passenger transport service</v>
      </c>
      <c r="AV136" s="58" t="str">
        <f ca="1"/>
        <v>a_129</v>
      </c>
      <c r="AW136" s="316">
        <f ca="1"/>
        <v>6.5192948349399094E-2</v>
      </c>
      <c r="AX136" s="133">
        <f ca="1"/>
        <v>5.4324839111411984E-2</v>
      </c>
      <c r="AY136" s="133">
        <f ca="1"/>
        <v>0</v>
      </c>
      <c r="AZ136" s="133">
        <f ca="1"/>
        <v>3.760852959342479E-2</v>
      </c>
      <c r="BA136" s="133">
        <f ca="1"/>
        <v>4.0757592687962876E-2</v>
      </c>
      <c r="BB136" s="133">
        <f ca="1"/>
        <v>0</v>
      </c>
      <c r="BC136" s="133">
        <f ca="1"/>
        <v>0</v>
      </c>
      <c r="BD136" s="133">
        <f ca="1"/>
        <v>1</v>
      </c>
      <c r="BE136" s="133">
        <f ca="1"/>
        <v>0</v>
      </c>
      <c r="BF136" s="133">
        <f ca="1"/>
        <v>0</v>
      </c>
      <c r="BG136" s="133">
        <f ca="1"/>
        <v>0</v>
      </c>
      <c r="BI136" s="204" t="str" cm="1">
        <f t="array" aca="1" ref="BI136" ca="1">IFERROR(_xlfn.XLOOKUP(BJ136,Act_codes_core,Act_labels_core),"")</f>
        <v>Railway passenger transport service</v>
      </c>
      <c r="BJ136" s="58" t="str">
        <f ca="1"/>
        <v>a_129</v>
      </c>
      <c r="BK136" s="133">
        <f ca="1"/>
        <v>0.36573489714679563</v>
      </c>
      <c r="BL136" s="133">
        <f ca="1"/>
        <v>2.4090974113249137</v>
      </c>
      <c r="BM136" s="133">
        <f ca="1"/>
        <v>0</v>
      </c>
      <c r="BN136" s="133">
        <f ca="1"/>
        <v>0.51409717007493527</v>
      </c>
      <c r="BO136" s="133">
        <f ca="1"/>
        <v>1.9789517361364799</v>
      </c>
      <c r="BP136" s="133">
        <f ca="1"/>
        <v>0</v>
      </c>
      <c r="BQ136" s="133">
        <f ca="1"/>
        <v>0</v>
      </c>
      <c r="BR136" s="133">
        <f ca="1"/>
        <v>10.711390233337557</v>
      </c>
      <c r="BS136" s="133">
        <f ca="1"/>
        <v>0</v>
      </c>
      <c r="BT136" s="133">
        <f ca="1"/>
        <v>0</v>
      </c>
      <c r="BU136" s="133">
        <f ca="1"/>
        <v>0</v>
      </c>
    </row>
    <row r="137" spans="1:73" outlineLevel="1" x14ac:dyDescent="0.2">
      <c r="A137" s="204" t="str" cm="1">
        <f t="array" aca="1" ref="A137" ca="1">IFERROR(_xlfn.XLOOKUP(B137,Com_codes_core,Com_labels_core),"")</f>
        <v>Air passenger transportation services</v>
      </c>
      <c r="B137" s="58" t="str">
        <f ca="1"/>
        <v>c_130</v>
      </c>
      <c r="C137" s="56">
        <f ca="1"/>
        <v>0.24674371083182969</v>
      </c>
      <c r="D137" s="56">
        <f ca="1"/>
        <v>0.43530533256470066</v>
      </c>
      <c r="E137" s="56">
        <f ca="1"/>
        <v>3.2746461118817558E-2</v>
      </c>
      <c r="F137" s="56">
        <f ca="1"/>
        <v>1.0491815744134936</v>
      </c>
      <c r="G137" s="56">
        <f ca="1"/>
        <v>73.126732951182689</v>
      </c>
      <c r="H137" s="56">
        <f ca="1"/>
        <v>0.36076078321111521</v>
      </c>
      <c r="I137" s="56">
        <f ca="1"/>
        <v>47.18190600950124</v>
      </c>
      <c r="J137" s="57"/>
      <c r="K137" s="204" t="str" cm="1">
        <f t="array" aca="1" ref="K137" ca="1">IFERROR(_xlfn.XLOOKUP(L137,Act_codes_core,Act_labels_core),"")</f>
        <v>Railway freight transport services</v>
      </c>
      <c r="L137" s="58" t="str">
        <f ca="1"/>
        <v>a_130</v>
      </c>
      <c r="M137" s="168">
        <f ca="1"/>
        <v>22.085214456312368</v>
      </c>
      <c r="N137" s="168">
        <f ca="1"/>
        <v>18.131411923204077</v>
      </c>
      <c r="O137" s="168">
        <f ca="1"/>
        <v>0</v>
      </c>
      <c r="P137" s="168">
        <f ca="1"/>
        <v>16.597835300552386</v>
      </c>
      <c r="Q137" s="168">
        <f ca="1"/>
        <v>8.6546090659275965</v>
      </c>
      <c r="R137" s="73">
        <f ca="1"/>
        <v>0</v>
      </c>
      <c r="S137" s="73">
        <f ca="1"/>
        <v>0</v>
      </c>
      <c r="T137" s="73">
        <f ca="1"/>
        <v>34.530929254003574</v>
      </c>
      <c r="U137" s="73">
        <f ca="1"/>
        <v>0</v>
      </c>
      <c r="V137" s="73">
        <f ca="1"/>
        <v>0</v>
      </c>
      <c r="W137" s="73">
        <f ca="1"/>
        <v>0</v>
      </c>
      <c r="X137" s="60"/>
      <c r="Z137" s="204" t="str" cm="1">
        <f t="array" aca="1" ref="Z137" ca="1">IFERROR(_xlfn.XLOOKUP(AA137,Act_codes_core,Act_labels_core),"")</f>
        <v>Railway freight transport services</v>
      </c>
      <c r="AA137" s="58" t="str">
        <f ca="1"/>
        <v>a_130</v>
      </c>
      <c r="AB137" s="133">
        <f ca="1"/>
        <v>2.3576008420473457E-2</v>
      </c>
      <c r="AC137" s="133">
        <f ca="1"/>
        <v>5.3233867840770582E-2</v>
      </c>
      <c r="AD137" s="133">
        <f ca="1"/>
        <v>0</v>
      </c>
      <c r="AE137" s="133">
        <f ca="1"/>
        <v>3.4706909152494046E-2</v>
      </c>
      <c r="AF137" s="133">
        <f ca="1"/>
        <v>1.2158767359982031E-2</v>
      </c>
      <c r="AG137" s="133">
        <f ca="1"/>
        <v>0</v>
      </c>
      <c r="AH137" s="133">
        <f ca="1"/>
        <v>0</v>
      </c>
      <c r="AI137" s="133">
        <f ca="1"/>
        <v>2.5674788919682501E-2</v>
      </c>
      <c r="AJ137" s="133">
        <f ca="1"/>
        <v>0</v>
      </c>
      <c r="AK137" s="133">
        <f ca="1"/>
        <v>0</v>
      </c>
      <c r="AL137" s="133">
        <f ca="1"/>
        <v>0</v>
      </c>
      <c r="AN137" s="204" t="str" cm="1">
        <f t="array" aca="1" ref="AN137" ca="1">IFERROR(_xlfn.XLOOKUP(AO137,Act_codes_core,Act_labels_core),"")</f>
        <v>Railway freight transport services</v>
      </c>
      <c r="AO137" s="58" t="str">
        <f ca="1"/>
        <v>a_130</v>
      </c>
      <c r="AP137" s="316">
        <f ca="1"/>
        <v>40.03125584283287</v>
      </c>
      <c r="AQ137" s="133">
        <f ca="1"/>
        <v>59.968744157167116</v>
      </c>
      <c r="AR137" s="133">
        <f ca="1"/>
        <v>0.9</v>
      </c>
      <c r="AU137" s="204" t="str" cm="1">
        <f t="array" aca="1" ref="AU137" ca="1">IFERROR(_xlfn.XLOOKUP(AV137,Act_codes_core,Act_labels_core),"")</f>
        <v>Railway freight transport services</v>
      </c>
      <c r="AV137" s="58" t="str">
        <f ca="1"/>
        <v>a_130</v>
      </c>
      <c r="AW137" s="316">
        <f ca="1"/>
        <v>0.27338485259478335</v>
      </c>
      <c r="AX137" s="133">
        <f ca="1"/>
        <v>0.41205459512021075</v>
      </c>
      <c r="AY137" s="133">
        <f ca="1"/>
        <v>0</v>
      </c>
      <c r="AZ137" s="133">
        <f ca="1"/>
        <v>0.21688181809471907</v>
      </c>
      <c r="BA137" s="133">
        <f ca="1"/>
        <v>0.20752118329339664</v>
      </c>
      <c r="BB137" s="133">
        <f ca="1"/>
        <v>0</v>
      </c>
      <c r="BC137" s="133">
        <f ca="1"/>
        <v>0</v>
      </c>
      <c r="BD137" s="133">
        <f ca="1"/>
        <v>1</v>
      </c>
      <c r="BE137" s="133">
        <f ca="1"/>
        <v>0</v>
      </c>
      <c r="BF137" s="133">
        <f ca="1"/>
        <v>0</v>
      </c>
      <c r="BG137" s="133">
        <f ca="1"/>
        <v>0</v>
      </c>
      <c r="BI137" s="204" t="str" cm="1">
        <f t="array" aca="1" ref="BI137" ca="1">IFERROR(_xlfn.XLOOKUP(BJ137,Act_codes_core,Act_labels_core),"")</f>
        <v>Railway freight transport services</v>
      </c>
      <c r="BJ137" s="58" t="str">
        <f ca="1"/>
        <v>a_130</v>
      </c>
      <c r="BK137" s="133">
        <f ca="1"/>
        <v>3.1492783567542628</v>
      </c>
      <c r="BL137" s="133">
        <f ca="1"/>
        <v>5.7817772816810793</v>
      </c>
      <c r="BM137" s="133">
        <f ca="1"/>
        <v>0</v>
      </c>
      <c r="BN137" s="133">
        <f ca="1"/>
        <v>3.3243742964917851</v>
      </c>
      <c r="BO137" s="133">
        <f ca="1"/>
        <v>6.1003282039494948</v>
      </c>
      <c r="BP137" s="133">
        <f ca="1"/>
        <v>0</v>
      </c>
      <c r="BQ137" s="133">
        <f ca="1"/>
        <v>0</v>
      </c>
      <c r="BR137" s="133">
        <f ca="1"/>
        <v>7.3676664401799332</v>
      </c>
      <c r="BS137" s="133">
        <f ca="1"/>
        <v>0</v>
      </c>
      <c r="BT137" s="133">
        <f ca="1"/>
        <v>0</v>
      </c>
      <c r="BU137" s="133">
        <f ca="1"/>
        <v>0</v>
      </c>
    </row>
    <row r="138" spans="1:73" outlineLevel="1" x14ac:dyDescent="0.2">
      <c r="A138" s="204" t="str" cm="1">
        <f t="array" aca="1" ref="A138" ca="1">IFERROR(_xlfn.XLOOKUP(B138,Com_codes_core,Com_labels_core),"")</f>
        <v>Air cargo transportation services</v>
      </c>
      <c r="B138" s="58" t="str">
        <f ca="1"/>
        <v>c_131</v>
      </c>
      <c r="C138" s="56">
        <f ca="1"/>
        <v>2.7284868139866688E-2</v>
      </c>
      <c r="D138" s="56">
        <f ca="1"/>
        <v>4.7973070504125227E-2</v>
      </c>
      <c r="E138" s="56">
        <f ca="1"/>
        <v>4.8497938603192375E-3</v>
      </c>
      <c r="F138" s="56">
        <f ca="1"/>
        <v>0</v>
      </c>
      <c r="G138" s="56">
        <f ca="1"/>
        <v>0</v>
      </c>
      <c r="H138" s="56">
        <f ca="1"/>
        <v>7.6131079398032547E-11</v>
      </c>
      <c r="I138" s="56">
        <f ca="1"/>
        <v>4.5967656259685559E-8</v>
      </c>
      <c r="J138" s="57"/>
      <c r="K138" s="204" t="str" cm="1">
        <f t="array" aca="1" ref="K138" ca="1">IFERROR(_xlfn.XLOOKUP(L138,Act_codes_core,Act_labels_core),"")</f>
        <v>Bus transport services, other road passenger transport services</v>
      </c>
      <c r="L138" s="58" t="str">
        <f ca="1"/>
        <v>a_131</v>
      </c>
      <c r="M138" s="168">
        <f ca="1"/>
        <v>20.489016543270697</v>
      </c>
      <c r="N138" s="168">
        <f ca="1"/>
        <v>16.200535150593996</v>
      </c>
      <c r="O138" s="168">
        <f ca="1"/>
        <v>1.0615130465074036</v>
      </c>
      <c r="P138" s="168">
        <f ca="1"/>
        <v>9.0978937675371654</v>
      </c>
      <c r="Q138" s="168">
        <f ca="1"/>
        <v>11.607179138844026</v>
      </c>
      <c r="R138" s="73">
        <f ca="1"/>
        <v>0.2433209941251781</v>
      </c>
      <c r="S138" s="73">
        <f ca="1"/>
        <v>0</v>
      </c>
      <c r="T138" s="73">
        <f ca="1"/>
        <v>41.300541359121524</v>
      </c>
      <c r="U138" s="73">
        <f ca="1"/>
        <v>0</v>
      </c>
      <c r="V138" s="73">
        <f ca="1"/>
        <v>0</v>
      </c>
      <c r="W138" s="73">
        <f ca="1"/>
        <v>0</v>
      </c>
      <c r="X138" s="60"/>
      <c r="Z138" s="204" t="str" cm="1">
        <f t="array" aca="1" ref="Z138" ca="1">IFERROR(_xlfn.XLOOKUP(AA138,Act_codes_core,Act_labels_core),"")</f>
        <v>Bus transport services, other road passenger transport services</v>
      </c>
      <c r="AA138" s="58" t="str">
        <f ca="1"/>
        <v>a_131</v>
      </c>
      <c r="AB138" s="133">
        <f ca="1"/>
        <v>0.3781032008291158</v>
      </c>
      <c r="AC138" s="133">
        <f ca="1"/>
        <v>0.82225465693143351</v>
      </c>
      <c r="AD138" s="133">
        <f ca="1"/>
        <v>0.33734682340097061</v>
      </c>
      <c r="AE138" s="133">
        <f ca="1"/>
        <v>0.32887126836522323</v>
      </c>
      <c r="AF138" s="133">
        <f ca="1"/>
        <v>0.28189629273618694</v>
      </c>
      <c r="AG138" s="133">
        <f ca="1"/>
        <v>2.9247002807319823E-2</v>
      </c>
      <c r="AH138" s="133">
        <f ca="1"/>
        <v>0</v>
      </c>
      <c r="AI138" s="133">
        <f ca="1"/>
        <v>0.53085381657625497</v>
      </c>
      <c r="AJ138" s="133">
        <f ca="1"/>
        <v>0</v>
      </c>
      <c r="AK138" s="133">
        <f ca="1"/>
        <v>0</v>
      </c>
      <c r="AL138" s="133">
        <f ca="1"/>
        <v>0</v>
      </c>
      <c r="AN138" s="204" t="str" cm="1">
        <f t="array" aca="1" ref="AN138" ca="1">IFERROR(_xlfn.XLOOKUP(AO138,Act_codes_core,Act_labels_core),"")</f>
        <v>Bus transport services, other road passenger transport services</v>
      </c>
      <c r="AO138" s="58" t="str">
        <f ca="1"/>
        <v>a_131</v>
      </c>
      <c r="AP138" s="316">
        <f ca="1"/>
        <v>47.051348640969337</v>
      </c>
      <c r="AQ138" s="133">
        <f ca="1"/>
        <v>52.948651359030684</v>
      </c>
      <c r="AR138" s="133">
        <f ca="1"/>
        <v>0.9</v>
      </c>
      <c r="AU138" s="204" t="str" cm="1">
        <f t="array" aca="1" ref="AU138" ca="1">IFERROR(_xlfn.XLOOKUP(AV138,Act_codes_core,Act_labels_core),"")</f>
        <v>Bus transport services, other road passenger transport services</v>
      </c>
      <c r="AV138" s="58" t="str">
        <f ca="1"/>
        <v>a_131</v>
      </c>
      <c r="AW138" s="316">
        <f ca="1"/>
        <v>3.6448161188147733E-2</v>
      </c>
      <c r="AX138" s="133">
        <f ca="1"/>
        <v>2.2752634095412338E-2</v>
      </c>
      <c r="AY138" s="133">
        <f ca="1"/>
        <v>1.0918577058281288E-2</v>
      </c>
      <c r="AZ138" s="133">
        <f ca="1"/>
        <v>2.6584956800546629E-2</v>
      </c>
      <c r="BA138" s="133">
        <f ca="1"/>
        <v>2.343578170321577E-2</v>
      </c>
      <c r="BB138" s="133">
        <f ca="1"/>
        <v>3.6369880284749631E-3</v>
      </c>
      <c r="BC138" s="133">
        <f ca="1"/>
        <v>0</v>
      </c>
      <c r="BD138" s="133">
        <f ca="1"/>
        <v>1</v>
      </c>
      <c r="BE138" s="133">
        <f ca="1"/>
        <v>0</v>
      </c>
      <c r="BF138" s="133">
        <f ca="1"/>
        <v>0</v>
      </c>
      <c r="BG138" s="133">
        <f ca="1"/>
        <v>0</v>
      </c>
      <c r="BI138" s="204" t="str" cm="1">
        <f t="array" aca="1" ref="BI138" ca="1">IFERROR(_xlfn.XLOOKUP(BJ138,Act_codes_core,Act_labels_core),"")</f>
        <v>Bus transport services, other road passenger transport services</v>
      </c>
      <c r="BJ138" s="58" t="str">
        <f ca="1"/>
        <v>a_131</v>
      </c>
      <c r="BK138" s="133">
        <f ca="1"/>
        <v>0.38310644573968439</v>
      </c>
      <c r="BL138" s="133">
        <f ca="1"/>
        <v>0.30245952858709346</v>
      </c>
      <c r="BM138" s="133">
        <f ca="1"/>
        <v>2.2151628348590822</v>
      </c>
      <c r="BN138" s="133">
        <f ca="1"/>
        <v>0.62930335427052542</v>
      </c>
      <c r="BO138" s="133">
        <f ca="1"/>
        <v>0.43482820427735097</v>
      </c>
      <c r="BP138" s="133">
        <f ca="1"/>
        <v>3.2190464127546461</v>
      </c>
      <c r="BQ138" s="133">
        <f ca="1"/>
        <v>0</v>
      </c>
      <c r="BR138" s="133">
        <f ca="1"/>
        <v>5.214458372124759</v>
      </c>
      <c r="BS138" s="133">
        <f ca="1"/>
        <v>0</v>
      </c>
      <c r="BT138" s="133">
        <f ca="1"/>
        <v>0</v>
      </c>
      <c r="BU138" s="133">
        <f ca="1"/>
        <v>0</v>
      </c>
    </row>
    <row r="139" spans="1:73" outlineLevel="1" x14ac:dyDescent="0.2">
      <c r="A139" s="204" t="str" cm="1">
        <f t="array" aca="1" ref="A139" ca="1">IFERROR(_xlfn.XLOOKUP(B139,Com_codes_core,Com_labels_core),"")</f>
        <v>Warehousing services and transportation support activities</v>
      </c>
      <c r="B139" s="58" t="str">
        <f ca="1"/>
        <v>c_132</v>
      </c>
      <c r="C139" s="56">
        <f ca="1"/>
        <v>2.7308148491081408</v>
      </c>
      <c r="D139" s="56">
        <f ca="1"/>
        <v>1.6228549874665572</v>
      </c>
      <c r="E139" s="56">
        <f ca="1"/>
        <v>0.3496116499104035</v>
      </c>
      <c r="F139" s="56">
        <f ca="1"/>
        <v>0.73684806261439018</v>
      </c>
      <c r="G139" s="56">
        <f ca="1"/>
        <v>13.775828736298649</v>
      </c>
      <c r="H139" s="56">
        <f ca="1"/>
        <v>0.2319415454707224</v>
      </c>
      <c r="I139" s="56">
        <f ca="1"/>
        <v>4.5813247299255906</v>
      </c>
      <c r="J139" s="57"/>
      <c r="K139" s="204" t="str" cm="1">
        <f t="array" aca="1" ref="K139" ca="1">IFERROR(_xlfn.XLOOKUP(L139,Act_codes_core,Act_labels_core),"")</f>
        <v>Freight transport services by road, pipeline transport services</v>
      </c>
      <c r="L139" s="58" t="str">
        <f ca="1"/>
        <v>a_132</v>
      </c>
      <c r="M139" s="168">
        <f ca="1"/>
        <v>21.088883905878649</v>
      </c>
      <c r="N139" s="168">
        <f ca="1"/>
        <v>13.392289235479586</v>
      </c>
      <c r="O139" s="168">
        <f ca="1"/>
        <v>0.80616590793418741</v>
      </c>
      <c r="P139" s="168">
        <f ca="1"/>
        <v>9.2272124814242087</v>
      </c>
      <c r="Q139" s="168">
        <f ca="1"/>
        <v>14.146396801091733</v>
      </c>
      <c r="R139" s="73">
        <f ca="1"/>
        <v>0.93511026780112749</v>
      </c>
      <c r="S139" s="73">
        <f ca="1"/>
        <v>0</v>
      </c>
      <c r="T139" s="73">
        <f ca="1"/>
        <v>40.403941400390522</v>
      </c>
      <c r="U139" s="73">
        <f ca="1"/>
        <v>0</v>
      </c>
      <c r="V139" s="73">
        <f ca="1"/>
        <v>0</v>
      </c>
      <c r="W139" s="73">
        <f ca="1"/>
        <v>0</v>
      </c>
      <c r="X139" s="60"/>
      <c r="Z139" s="204" t="str" cm="1">
        <f t="array" aca="1" ref="Z139" ca="1">IFERROR(_xlfn.XLOOKUP(AA139,Act_codes_core,Act_labels_core),"")</f>
        <v>Freight transport services by road, pipeline transport services</v>
      </c>
      <c r="AA139" s="58" t="str">
        <f ca="1"/>
        <v>a_132</v>
      </c>
      <c r="AB139" s="133">
        <f ca="1"/>
        <v>1.2862184982227844</v>
      </c>
      <c r="AC139" s="133">
        <f ca="1"/>
        <v>2.2464859965600019</v>
      </c>
      <c r="AD139" s="133">
        <f ca="1"/>
        <v>0.84673523332863543</v>
      </c>
      <c r="AE139" s="133">
        <f ca="1"/>
        <v>1.1023703096704809</v>
      </c>
      <c r="AF139" s="133">
        <f ca="1"/>
        <v>1.1354824533126799</v>
      </c>
      <c r="AG139" s="133">
        <f ca="1"/>
        <v>0.37148093054849513</v>
      </c>
      <c r="AH139" s="133">
        <f ca="1"/>
        <v>0</v>
      </c>
      <c r="AI139" s="133">
        <f ca="1"/>
        <v>1.7163855385804585</v>
      </c>
      <c r="AJ139" s="133">
        <f ca="1"/>
        <v>0</v>
      </c>
      <c r="AK139" s="133">
        <f ca="1"/>
        <v>0</v>
      </c>
      <c r="AL139" s="133">
        <f ca="1"/>
        <v>0</v>
      </c>
      <c r="AN139" s="204" t="str" cm="1">
        <f t="array" aca="1" ref="AN139" ca="1">IFERROR(_xlfn.XLOOKUP(AO139,Act_codes_core,Act_labels_core),"")</f>
        <v>Freight transport services by road, pipeline transport services</v>
      </c>
      <c r="AO139" s="58" t="str">
        <f ca="1"/>
        <v>a_132</v>
      </c>
      <c r="AP139" s="316">
        <f ca="1"/>
        <v>37.797729294896214</v>
      </c>
      <c r="AQ139" s="133">
        <f ca="1"/>
        <v>62.202270705103793</v>
      </c>
      <c r="AR139" s="133">
        <f ca="1"/>
        <v>0.9</v>
      </c>
      <c r="AU139" s="204" t="str" cm="1">
        <f t="array" aca="1" ref="AU139" ca="1">IFERROR(_xlfn.XLOOKUP(AV139,Act_codes_core,Act_labels_core),"")</f>
        <v>Freight transport services by road, pipeline transport services</v>
      </c>
      <c r="AV139" s="58" t="str">
        <f ca="1"/>
        <v>a_132</v>
      </c>
      <c r="AW139" s="316">
        <f ca="1"/>
        <v>0.16286227547932844</v>
      </c>
      <c r="AX139" s="133">
        <f ca="1"/>
        <v>9.1829467341377591E-2</v>
      </c>
      <c r="AY139" s="133">
        <f ca="1"/>
        <v>6.722242048327802E-2</v>
      </c>
      <c r="AZ139" s="133">
        <f ca="1"/>
        <v>7.1050216632214974E-2</v>
      </c>
      <c r="BA139" s="133">
        <f ca="1"/>
        <v>5.8220234443059495E-2</v>
      </c>
      <c r="BB139" s="133">
        <f ca="1"/>
        <v>5.0272378875209557E-2</v>
      </c>
      <c r="BC139" s="133">
        <f ca="1"/>
        <v>0</v>
      </c>
      <c r="BD139" s="133">
        <f ca="1"/>
        <v>1</v>
      </c>
      <c r="BE139" s="133">
        <f ca="1"/>
        <v>0</v>
      </c>
      <c r="BF139" s="133">
        <f ca="1"/>
        <v>0</v>
      </c>
      <c r="BG139" s="133">
        <f ca="1"/>
        <v>0</v>
      </c>
      <c r="BI139" s="204" t="str" cm="1">
        <f t="array" aca="1" ref="BI139" ca="1">IFERROR(_xlfn.XLOOKUP(BJ139,Act_codes_core,Act_labels_core),"")</f>
        <v>Freight transport services by road, pipeline transport services</v>
      </c>
      <c r="BJ139" s="58" t="str">
        <f ca="1"/>
        <v>a_132</v>
      </c>
      <c r="BK139" s="133">
        <f ca="1"/>
        <v>2.0603480756720085</v>
      </c>
      <c r="BL139" s="133">
        <f ca="1"/>
        <v>1.8293674143839869</v>
      </c>
      <c r="BM139" s="133">
        <f ca="1"/>
        <v>22.24658799899121</v>
      </c>
      <c r="BN139" s="133">
        <f ca="1"/>
        <v>2.0543222925504234</v>
      </c>
      <c r="BO139" s="133">
        <f ca="1"/>
        <v>1.0979986553418848</v>
      </c>
      <c r="BP139" s="133">
        <f ca="1"/>
        <v>14.343010116476165</v>
      </c>
      <c r="BQ139" s="133">
        <f ca="1"/>
        <v>0</v>
      </c>
      <c r="BR139" s="133">
        <f ca="1"/>
        <v>6.603131731573944</v>
      </c>
      <c r="BS139" s="133">
        <f ca="1"/>
        <v>0</v>
      </c>
      <c r="BT139" s="133">
        <f ca="1"/>
        <v>0</v>
      </c>
      <c r="BU139" s="133">
        <f ca="1"/>
        <v>0</v>
      </c>
    </row>
    <row r="140" spans="1:73" outlineLevel="1" x14ac:dyDescent="0.2">
      <c r="A140" s="204" t="str" cm="1">
        <f t="array" aca="1" ref="A140" ca="1">IFERROR(_xlfn.XLOOKUP(B140,Com_codes_core,Com_labels_core),"")</f>
        <v>Postal and delivery services</v>
      </c>
      <c r="B140" s="58" t="str">
        <f ca="1"/>
        <v>c_133</v>
      </c>
      <c r="C140" s="56">
        <f ca="1"/>
        <v>0.15601689634206112</v>
      </c>
      <c r="D140" s="56">
        <f ca="1"/>
        <v>0.11349758011794044</v>
      </c>
      <c r="E140" s="56">
        <f ca="1"/>
        <v>0.14040727140356513</v>
      </c>
      <c r="F140" s="56">
        <f ca="1"/>
        <v>3.6439516958702298E-3</v>
      </c>
      <c r="G140" s="56">
        <f ca="1"/>
        <v>0.97410441739921971</v>
      </c>
      <c r="H140" s="56">
        <f ca="1"/>
        <v>9.0345164856221859E-3</v>
      </c>
      <c r="I140" s="56">
        <f ca="1"/>
        <v>2.2754182878475988</v>
      </c>
      <c r="J140" s="57"/>
      <c r="K140" s="204" t="str" cm="1">
        <f t="array" aca="1" ref="K140" ca="1">IFERROR(_xlfn.XLOOKUP(L140,Act_codes_core,Act_labels_core),"")</f>
        <v>Waterway passenger transport service</v>
      </c>
      <c r="L140" s="58" t="str">
        <f ca="1"/>
        <v>a_133</v>
      </c>
      <c r="M140" s="168">
        <f ca="1"/>
        <v>25.371456401963517</v>
      </c>
      <c r="N140" s="168">
        <f ca="1"/>
        <v>20.561111715857873</v>
      </c>
      <c r="O140" s="168">
        <f ca="1"/>
        <v>0.37007254596861977</v>
      </c>
      <c r="P140" s="168">
        <f ca="1"/>
        <v>3.196952965676521</v>
      </c>
      <c r="Q140" s="168">
        <f ca="1"/>
        <v>19.818276416842131</v>
      </c>
      <c r="R140" s="73">
        <f ca="1"/>
        <v>3.117648700784458</v>
      </c>
      <c r="S140" s="73">
        <f ca="1"/>
        <v>0</v>
      </c>
      <c r="T140" s="73">
        <f ca="1"/>
        <v>27.564481252906894</v>
      </c>
      <c r="U140" s="73">
        <f ca="1"/>
        <v>0</v>
      </c>
      <c r="V140" s="73">
        <f ca="1"/>
        <v>0</v>
      </c>
      <c r="W140" s="73">
        <f ca="1"/>
        <v>0</v>
      </c>
      <c r="X140" s="60"/>
      <c r="Z140" s="204" t="str" cm="1">
        <f t="array" aca="1" ref="Z140" ca="1">IFERROR(_xlfn.XLOOKUP(AA140,Act_codes_core,Act_labels_core),"")</f>
        <v>Waterway passenger transport service</v>
      </c>
      <c r="AA140" s="58" t="str">
        <f ca="1"/>
        <v>a_133</v>
      </c>
      <c r="AB140" s="133">
        <f ca="1"/>
        <v>8.0765621208082033E-2</v>
      </c>
      <c r="AC140" s="133">
        <f ca="1"/>
        <v>0.18001780958761138</v>
      </c>
      <c r="AD140" s="133">
        <f ca="1"/>
        <v>2.0287571148084552E-2</v>
      </c>
      <c r="AE140" s="133">
        <f ca="1"/>
        <v>1.9934861279895067E-2</v>
      </c>
      <c r="AF140" s="133">
        <f ca="1"/>
        <v>8.3027212592093488E-2</v>
      </c>
      <c r="AG140" s="133">
        <f ca="1"/>
        <v>6.4642904362642722E-2</v>
      </c>
      <c r="AH140" s="133">
        <f ca="1"/>
        <v>0</v>
      </c>
      <c r="AI140" s="133">
        <f ca="1"/>
        <v>6.1116844414377494E-2</v>
      </c>
      <c r="AJ140" s="133">
        <f ca="1"/>
        <v>0</v>
      </c>
      <c r="AK140" s="133">
        <f ca="1"/>
        <v>0</v>
      </c>
      <c r="AL140" s="133">
        <f ca="1"/>
        <v>0</v>
      </c>
      <c r="AN140" s="204" t="str" cm="1">
        <f t="array" aca="1" ref="AN140" ca="1">IFERROR(_xlfn.XLOOKUP(AO140,Act_codes_core,Act_labels_core),"")</f>
        <v>Waterway passenger transport service</v>
      </c>
      <c r="AO140" s="58" t="str">
        <f ca="1"/>
        <v>a_133</v>
      </c>
      <c r="AP140" s="316">
        <f ca="1"/>
        <v>44.575055093210601</v>
      </c>
      <c r="AQ140" s="133">
        <f ca="1"/>
        <v>55.424944906789499</v>
      </c>
      <c r="AR140" s="133">
        <f ca="1"/>
        <v>0.9</v>
      </c>
      <c r="AU140" s="204" t="str" cm="1">
        <f t="array" aca="1" ref="AU140" ca="1">IFERROR(_xlfn.XLOOKUP(AV140,Act_codes_core,Act_labels_core),"")</f>
        <v>Waterway passenger transport service</v>
      </c>
      <c r="AV140" s="58" t="str">
        <f ca="1"/>
        <v>a_133</v>
      </c>
      <c r="AW140" s="316">
        <f ca="1"/>
        <v>0.3867065182333681</v>
      </c>
      <c r="AX140" s="133">
        <f ca="1"/>
        <v>0.35240165930710549</v>
      </c>
      <c r="AY140" s="133">
        <f ca="1"/>
        <v>3.3032797304049101E-2</v>
      </c>
      <c r="AZ140" s="133">
        <f ca="1"/>
        <v>0.16217562782972703</v>
      </c>
      <c r="BA140" s="133">
        <f ca="1"/>
        <v>0.11028724682179686</v>
      </c>
      <c r="BB140" s="133">
        <f ca="1"/>
        <v>4.6653617551238175E-2</v>
      </c>
      <c r="BC140" s="133">
        <f ca="1"/>
        <v>0</v>
      </c>
      <c r="BD140" s="133">
        <f ca="1"/>
        <v>1</v>
      </c>
      <c r="BE140" s="133">
        <f ca="1"/>
        <v>0</v>
      </c>
      <c r="BF140" s="133">
        <f ca="1"/>
        <v>0</v>
      </c>
      <c r="BG140" s="133">
        <f ca="1"/>
        <v>0</v>
      </c>
      <c r="BI140" s="204" t="str" cm="1">
        <f t="array" aca="1" ref="BI140" ca="1">IFERROR(_xlfn.XLOOKUP(BJ140,Act_codes_core,Act_labels_core),"")</f>
        <v>Waterway passenger transport service</v>
      </c>
      <c r="BJ140" s="58" t="str">
        <f ca="1"/>
        <v>a_133</v>
      </c>
      <c r="BK140" s="133">
        <f ca="1"/>
        <v>3.4399586122823482</v>
      </c>
      <c r="BL140" s="133">
        <f ca="1"/>
        <v>3.8681960276630862</v>
      </c>
      <c r="BM140" s="133">
        <f ca="1"/>
        <v>20.145386651884575</v>
      </c>
      <c r="BN140" s="133">
        <f ca="1"/>
        <v>11.448971222025824</v>
      </c>
      <c r="BO140" s="133">
        <f ca="1"/>
        <v>1.2559621063999318</v>
      </c>
      <c r="BP140" s="133">
        <f ca="1"/>
        <v>3.3773437869094147</v>
      </c>
      <c r="BQ140" s="133">
        <f ca="1"/>
        <v>0</v>
      </c>
      <c r="BR140" s="133">
        <f ca="1"/>
        <v>8.1878013801622807</v>
      </c>
      <c r="BS140" s="133">
        <f ca="1"/>
        <v>0</v>
      </c>
      <c r="BT140" s="133">
        <f ca="1"/>
        <v>0</v>
      </c>
      <c r="BU140" s="133">
        <f ca="1"/>
        <v>0</v>
      </c>
    </row>
    <row r="141" spans="1:73" outlineLevel="1" x14ac:dyDescent="0.2">
      <c r="A141" s="204" t="str" cm="1">
        <f t="array" aca="1" ref="A141" ca="1">IFERROR(_xlfn.XLOOKUP(B141,Com_codes_core,Com_labels_core),"")</f>
        <v>Lodging</v>
      </c>
      <c r="B141" s="58" t="str">
        <f ca="1"/>
        <v>c_134</v>
      </c>
      <c r="C141" s="56">
        <f ca="1"/>
        <v>0.66678841410443634</v>
      </c>
      <c r="D141" s="56">
        <f ca="1"/>
        <v>0.36252988011190379</v>
      </c>
      <c r="E141" s="56">
        <f ca="1"/>
        <v>0.43916905927989713</v>
      </c>
      <c r="F141" s="56">
        <f ca="1"/>
        <v>0.78846992705902352</v>
      </c>
      <c r="G141" s="56">
        <f ca="1"/>
        <v>65.987371560423483</v>
      </c>
      <c r="H141" s="56">
        <f ca="1"/>
        <v>0.15350641963379211</v>
      </c>
      <c r="I141" s="56">
        <f ca="1"/>
        <v>26.503224538770574</v>
      </c>
      <c r="J141" s="57"/>
      <c r="K141" s="204" t="str" cm="1">
        <f t="array" aca="1" ref="K141" ca="1">IFERROR(_xlfn.XLOOKUP(L141,Act_codes_core,Act_labels_core),"")</f>
        <v>Waterway cargo transportation services</v>
      </c>
      <c r="L141" s="58" t="str">
        <f ca="1"/>
        <v>a_134</v>
      </c>
      <c r="M141" s="168">
        <f ca="1"/>
        <v>26.39330365313042</v>
      </c>
      <c r="N141" s="168">
        <f ca="1"/>
        <v>1.8025947406570226</v>
      </c>
      <c r="O141" s="168">
        <f ca="1"/>
        <v>0</v>
      </c>
      <c r="P141" s="168">
        <f ca="1"/>
        <v>6.350149396702049</v>
      </c>
      <c r="Q141" s="168">
        <f ca="1"/>
        <v>19.589133729785644</v>
      </c>
      <c r="R141" s="73">
        <f ca="1"/>
        <v>4.14605846656141</v>
      </c>
      <c r="S141" s="73">
        <f ca="1"/>
        <v>0</v>
      </c>
      <c r="T141" s="73">
        <f ca="1"/>
        <v>41.718760013163447</v>
      </c>
      <c r="U141" s="73">
        <f ca="1"/>
        <v>0</v>
      </c>
      <c r="V141" s="73">
        <f ca="1"/>
        <v>0</v>
      </c>
      <c r="W141" s="73">
        <f ca="1"/>
        <v>0</v>
      </c>
      <c r="X141" s="60"/>
      <c r="Z141" s="204" t="str" cm="1">
        <f t="array" aca="1" ref="Z141" ca="1">IFERROR(_xlfn.XLOOKUP(AA141,Act_codes_core,Act_labels_core),"")</f>
        <v>Waterway cargo transportation services</v>
      </c>
      <c r="AA141" s="58" t="str">
        <f ca="1"/>
        <v>a_134</v>
      </c>
      <c r="AB141" s="133">
        <f ca="1"/>
        <v>0.421333135593492</v>
      </c>
      <c r="AC141" s="133">
        <f ca="1"/>
        <v>7.9143946221437778E-2</v>
      </c>
      <c r="AD141" s="133">
        <f ca="1"/>
        <v>0</v>
      </c>
      <c r="AE141" s="133">
        <f ca="1"/>
        <v>0.19856908516825866</v>
      </c>
      <c r="AF141" s="133">
        <f ca="1"/>
        <v>0.4115480314101449</v>
      </c>
      <c r="AG141" s="133">
        <f ca="1"/>
        <v>0.43110179090474499</v>
      </c>
      <c r="AH141" s="133">
        <f ca="1"/>
        <v>0</v>
      </c>
      <c r="AI141" s="133">
        <f ca="1"/>
        <v>0.46386671610970126</v>
      </c>
      <c r="AJ141" s="133">
        <f ca="1"/>
        <v>0</v>
      </c>
      <c r="AK141" s="133">
        <f ca="1"/>
        <v>0</v>
      </c>
      <c r="AL141" s="133">
        <f ca="1"/>
        <v>0</v>
      </c>
      <c r="AN141" s="204" t="str" cm="1">
        <f t="array" aca="1" ref="AN141" ca="1">IFERROR(_xlfn.XLOOKUP(AO141,Act_codes_core,Act_labels_core),"")</f>
        <v>Waterway cargo transportation services</v>
      </c>
      <c r="AO141" s="58" t="str">
        <f ca="1"/>
        <v>a_134</v>
      </c>
      <c r="AP141" s="316">
        <f ca="1"/>
        <v>38.867954879149046</v>
      </c>
      <c r="AQ141" s="133">
        <f ca="1"/>
        <v>61.132045120850982</v>
      </c>
      <c r="AR141" s="133">
        <f ca="1"/>
        <v>0.9</v>
      </c>
      <c r="AU141" s="204" t="str" cm="1">
        <f t="array" aca="1" ref="AU141" ca="1">IFERROR(_xlfn.XLOOKUP(AV141,Act_codes_core,Act_labels_core),"")</f>
        <v>Waterway cargo transportation services</v>
      </c>
      <c r="AV141" s="58" t="str">
        <f ca="1"/>
        <v>a_134</v>
      </c>
      <c r="AW141" s="316">
        <f ca="1"/>
        <v>0.38707304192260472</v>
      </c>
      <c r="AX141" s="133">
        <f ca="1"/>
        <v>4.3373971559611792E-2</v>
      </c>
      <c r="AY141" s="133">
        <f ca="1"/>
        <v>0</v>
      </c>
      <c r="AZ141" s="133">
        <f ca="1"/>
        <v>0.1420653004144328</v>
      </c>
      <c r="BA141" s="133">
        <f ca="1"/>
        <v>0.20163101681408818</v>
      </c>
      <c r="BB141" s="133">
        <f ca="1"/>
        <v>0.11397513182747374</v>
      </c>
      <c r="BC141" s="133">
        <f ca="1"/>
        <v>0</v>
      </c>
      <c r="BD141" s="133">
        <f ca="1"/>
        <v>1</v>
      </c>
      <c r="BE141" s="133">
        <f ca="1"/>
        <v>0</v>
      </c>
      <c r="BF141" s="133">
        <f ca="1"/>
        <v>0</v>
      </c>
      <c r="BG141" s="133">
        <f ca="1"/>
        <v>0</v>
      </c>
      <c r="BI141" s="204" t="str" cm="1">
        <f t="array" aca="1" ref="BI141" ca="1">IFERROR(_xlfn.XLOOKUP(BJ141,Act_codes_core,Act_labels_core),"")</f>
        <v>Waterway cargo transportation services</v>
      </c>
      <c r="BJ141" s="58" t="str">
        <f ca="1"/>
        <v>a_134</v>
      </c>
      <c r="BK141" s="133">
        <f ca="1"/>
        <v>3.78973094456944</v>
      </c>
      <c r="BL141" s="133">
        <f ca="1"/>
        <v>6.217850810498124</v>
      </c>
      <c r="BM141" s="133">
        <f ca="1"/>
        <v>0</v>
      </c>
      <c r="BN141" s="133">
        <f ca="1"/>
        <v>5.7811372213782581</v>
      </c>
      <c r="BO141" s="133">
        <f ca="1"/>
        <v>2.659814295891048</v>
      </c>
      <c r="BP141" s="133">
        <f ca="1"/>
        <v>7.1036881507738023</v>
      </c>
      <c r="BQ141" s="133">
        <f ca="1"/>
        <v>0</v>
      </c>
      <c r="BR141" s="133">
        <f ca="1"/>
        <v>6.194094332318266</v>
      </c>
      <c r="BS141" s="133">
        <f ca="1"/>
        <v>0</v>
      </c>
      <c r="BT141" s="133">
        <f ca="1"/>
        <v>0</v>
      </c>
      <c r="BU141" s="133">
        <f ca="1"/>
        <v>0</v>
      </c>
    </row>
    <row r="142" spans="1:73" outlineLevel="1" x14ac:dyDescent="0.2">
      <c r="A142" s="204" t="str" cm="1">
        <f t="array" aca="1" ref="A142" ca="1">IFERROR(_xlfn.XLOOKUP(B142,Com_codes_core,Com_labels_core),"")</f>
        <v>Food Service</v>
      </c>
      <c r="B142" s="58" t="str">
        <f ca="1"/>
        <v>c_135</v>
      </c>
      <c r="C142" s="56">
        <f ca="1"/>
        <v>2.3740208054009395</v>
      </c>
      <c r="D142" s="56">
        <f ca="1"/>
        <v>2.2305739672492479</v>
      </c>
      <c r="E142" s="56">
        <f ca="1"/>
        <v>4.5501883310938469</v>
      </c>
      <c r="F142" s="56">
        <f ca="1"/>
        <v>1.1454626573864526</v>
      </c>
      <c r="G142" s="56">
        <f ca="1"/>
        <v>15.580586785602943</v>
      </c>
      <c r="H142" s="56">
        <f ca="1"/>
        <v>0.3572784058739239</v>
      </c>
      <c r="I142" s="56">
        <f ca="1"/>
        <v>5.2095508427005113</v>
      </c>
      <c r="J142" s="57"/>
      <c r="K142" s="204" t="str" cm="1">
        <f t="array" aca="1" ref="K142" ca="1">IFERROR(_xlfn.XLOOKUP(L142,Act_codes_core,Act_labels_core),"")</f>
        <v>Air passenger transportation services</v>
      </c>
      <c r="L142" s="58" t="str">
        <f ca="1"/>
        <v>a_135</v>
      </c>
      <c r="M142" s="168">
        <f ca="1"/>
        <v>47.077789960673435</v>
      </c>
      <c r="N142" s="168">
        <f ca="1"/>
        <v>0</v>
      </c>
      <c r="O142" s="168">
        <f ca="1"/>
        <v>0</v>
      </c>
      <c r="P142" s="168">
        <f ca="1"/>
        <v>1.8742251262663203</v>
      </c>
      <c r="Q142" s="168">
        <f ca="1"/>
        <v>0.66663457551252736</v>
      </c>
      <c r="R142" s="73">
        <f ca="1"/>
        <v>0</v>
      </c>
      <c r="S142" s="73">
        <f ca="1"/>
        <v>0</v>
      </c>
      <c r="T142" s="73">
        <f ca="1"/>
        <v>50.381350337547723</v>
      </c>
      <c r="U142" s="73">
        <f ca="1"/>
        <v>0</v>
      </c>
      <c r="V142" s="73">
        <f ca="1"/>
        <v>0</v>
      </c>
      <c r="W142" s="73">
        <f ca="1"/>
        <v>0</v>
      </c>
      <c r="X142" s="60"/>
      <c r="Z142" s="204" t="str" cm="1">
        <f t="array" aca="1" ref="Z142" ca="1">IFERROR(_xlfn.XLOOKUP(AA142,Act_codes_core,Act_labels_core),"")</f>
        <v>Air passenger transportation services</v>
      </c>
      <c r="AA142" s="58" t="str">
        <f ca="1"/>
        <v>a_135</v>
      </c>
      <c r="AB142" s="133">
        <f ca="1"/>
        <v>0.51067575031072776</v>
      </c>
      <c r="AC142" s="133">
        <f ca="1"/>
        <v>0</v>
      </c>
      <c r="AD142" s="133">
        <f ca="1"/>
        <v>0</v>
      </c>
      <c r="AE142" s="133">
        <f ca="1"/>
        <v>3.9824172055004256E-2</v>
      </c>
      <c r="AF142" s="133">
        <f ca="1"/>
        <v>9.5167889911528664E-3</v>
      </c>
      <c r="AG142" s="133">
        <f ca="1"/>
        <v>0</v>
      </c>
      <c r="AH142" s="133">
        <f ca="1"/>
        <v>0</v>
      </c>
      <c r="AI142" s="133">
        <f ca="1"/>
        <v>0.38065271441536175</v>
      </c>
      <c r="AJ142" s="133">
        <f ca="1"/>
        <v>0</v>
      </c>
      <c r="AK142" s="133">
        <f ca="1"/>
        <v>0</v>
      </c>
      <c r="AL142" s="133">
        <f ca="1"/>
        <v>0</v>
      </c>
      <c r="AN142" s="204" t="str" cm="1">
        <f t="array" aca="1" ref="AN142" ca="1">IFERROR(_xlfn.XLOOKUP(AO142,Act_codes_core,Act_labels_core),"")</f>
        <v>Air passenger transportation services</v>
      </c>
      <c r="AO142" s="58" t="str">
        <f ca="1"/>
        <v>a_135</v>
      </c>
      <c r="AP142" s="316">
        <f ca="1"/>
        <v>18.630484808027596</v>
      </c>
      <c r="AQ142" s="133">
        <f ca="1"/>
        <v>81.369515191972354</v>
      </c>
      <c r="AR142" s="133">
        <f ca="1"/>
        <v>0.9</v>
      </c>
      <c r="AU142" s="204" t="str" cm="1">
        <f t="array" aca="1" ref="AU142" ca="1">IFERROR(_xlfn.XLOOKUP(AV142,Act_codes_core,Act_labels_core),"")</f>
        <v>Air passenger transportation services</v>
      </c>
      <c r="AV142" s="58" t="str">
        <f ca="1"/>
        <v>a_135</v>
      </c>
      <c r="AW142" s="316">
        <f ca="1"/>
        <v>0.54191675974551201</v>
      </c>
      <c r="AX142" s="133">
        <f ca="1"/>
        <v>0</v>
      </c>
      <c r="AY142" s="133">
        <f ca="1"/>
        <v>0</v>
      </c>
      <c r="AZ142" s="133">
        <f ca="1"/>
        <v>0.16443970020220192</v>
      </c>
      <c r="BA142" s="133">
        <f ca="1"/>
        <v>0.11143878868325967</v>
      </c>
      <c r="BB142" s="133">
        <f ca="1"/>
        <v>0</v>
      </c>
      <c r="BC142" s="133">
        <f ca="1"/>
        <v>0</v>
      </c>
      <c r="BD142" s="133">
        <f ca="1"/>
        <v>1</v>
      </c>
      <c r="BE142" s="133">
        <f ca="1"/>
        <v>0</v>
      </c>
      <c r="BF142" s="133">
        <f ca="1"/>
        <v>0</v>
      </c>
      <c r="BG142" s="133">
        <f ca="1"/>
        <v>0</v>
      </c>
      <c r="BI142" s="204" t="str" cm="1">
        <f t="array" aca="1" ref="BI142" ca="1">IFERROR(_xlfn.XLOOKUP(BJ142,Act_codes_core,Act_labels_core),"")</f>
        <v>Air passenger transportation services</v>
      </c>
      <c r="BJ142" s="58" t="str">
        <f ca="1"/>
        <v>a_135</v>
      </c>
      <c r="BK142" s="133">
        <f ca="1"/>
        <v>6.2326739908981015</v>
      </c>
      <c r="BL142" s="133">
        <f ca="1"/>
        <v>0</v>
      </c>
      <c r="BM142" s="133">
        <f ca="1"/>
        <v>0</v>
      </c>
      <c r="BN142" s="133">
        <f ca="1"/>
        <v>47.505382140658661</v>
      </c>
      <c r="BO142" s="133">
        <f ca="1"/>
        <v>90.512058752124389</v>
      </c>
      <c r="BP142" s="133">
        <f ca="1"/>
        <v>0</v>
      </c>
      <c r="BQ142" s="133">
        <f ca="1"/>
        <v>0</v>
      </c>
      <c r="BR142" s="133">
        <f ca="1"/>
        <v>10.747020865162643</v>
      </c>
      <c r="BS142" s="133">
        <f ca="1"/>
        <v>0</v>
      </c>
      <c r="BT142" s="133">
        <f ca="1"/>
        <v>0</v>
      </c>
      <c r="BU142" s="133">
        <f ca="1"/>
        <v>0</v>
      </c>
    </row>
    <row r="143" spans="1:73" outlineLevel="1" x14ac:dyDescent="0.2">
      <c r="A143" s="204" t="str" cm="1">
        <f t="array" aca="1" ref="A143" ca="1">IFERROR(_xlfn.XLOOKUP(B143,Com_codes_core,Com_labels_core),"")</f>
        <v>Publishing activities</v>
      </c>
      <c r="B143" s="58" t="str">
        <f ca="1"/>
        <v>c_136</v>
      </c>
      <c r="C143" s="56">
        <f ca="1"/>
        <v>6.9371938422384205E-2</v>
      </c>
      <c r="D143" s="56">
        <f ca="1"/>
        <v>8.7337696771568302E-2</v>
      </c>
      <c r="E143" s="56">
        <f ca="1"/>
        <v>5.4270211388724059E-2</v>
      </c>
      <c r="F143" s="56">
        <f ca="1"/>
        <v>0.15214378871150921</v>
      </c>
      <c r="G143" s="56">
        <f ca="1"/>
        <v>43.917796595913472</v>
      </c>
      <c r="H143" s="56">
        <f ca="1"/>
        <v>6.1794234896232279E-2</v>
      </c>
      <c r="I143" s="56">
        <f ca="1"/>
        <v>24.809806122274175</v>
      </c>
      <c r="J143" s="57"/>
      <c r="K143" s="204" t="str" cm="1">
        <f t="array" aca="1" ref="K143" ca="1">IFERROR(_xlfn.XLOOKUP(L143,Act_codes_core,Act_labels_core),"")</f>
        <v>Air cargo transportation services</v>
      </c>
      <c r="L143" s="58" t="str">
        <f ca="1"/>
        <v>a_136</v>
      </c>
      <c r="M143" s="168">
        <f ca="1"/>
        <v>49.890163903252173</v>
      </c>
      <c r="N143" s="168">
        <f ca="1"/>
        <v>0.68640090156231448</v>
      </c>
      <c r="O143" s="168">
        <f ca="1"/>
        <v>0</v>
      </c>
      <c r="P143" s="168">
        <f ca="1"/>
        <v>2.635305234954179</v>
      </c>
      <c r="Q143" s="168">
        <f ca="1"/>
        <v>0</v>
      </c>
      <c r="R143" s="73">
        <f ca="1"/>
        <v>0</v>
      </c>
      <c r="S143" s="73">
        <f ca="1"/>
        <v>0</v>
      </c>
      <c r="T143" s="73">
        <f ca="1"/>
        <v>46.788129960231352</v>
      </c>
      <c r="U143" s="73">
        <f ca="1"/>
        <v>0</v>
      </c>
      <c r="V143" s="73">
        <f ca="1"/>
        <v>0</v>
      </c>
      <c r="W143" s="73">
        <f ca="1"/>
        <v>0</v>
      </c>
      <c r="X143" s="60"/>
      <c r="Z143" s="204" t="str" cm="1">
        <f t="array" aca="1" ref="Z143" ca="1">IFERROR(_xlfn.XLOOKUP(AA143,Act_codes_core,Act_labels_core),"")</f>
        <v>Air cargo transportation services</v>
      </c>
      <c r="AA143" s="58" t="str">
        <f ca="1"/>
        <v>a_136</v>
      </c>
      <c r="AB143" s="133">
        <f ca="1"/>
        <v>4.958815911257914E-2</v>
      </c>
      <c r="AC143" s="133">
        <f ca="1"/>
        <v>1.8764138975441472E-3</v>
      </c>
      <c r="AD143" s="133">
        <f ca="1"/>
        <v>0</v>
      </c>
      <c r="AE143" s="133">
        <f ca="1"/>
        <v>5.1308558224437426E-3</v>
      </c>
      <c r="AF143" s="133">
        <f ca="1"/>
        <v>0</v>
      </c>
      <c r="AG143" s="133">
        <f ca="1"/>
        <v>0</v>
      </c>
      <c r="AH143" s="133">
        <f ca="1"/>
        <v>0</v>
      </c>
      <c r="AI143" s="133">
        <f ca="1"/>
        <v>3.2391324118837446E-2</v>
      </c>
      <c r="AJ143" s="133">
        <f ca="1"/>
        <v>0</v>
      </c>
      <c r="AK143" s="133">
        <f ca="1"/>
        <v>0</v>
      </c>
      <c r="AL143" s="133">
        <f ca="1"/>
        <v>0</v>
      </c>
      <c r="AN143" s="204" t="str" cm="1">
        <f t="array" aca="1" ref="AN143" ca="1">IFERROR(_xlfn.XLOOKUP(AO143,Act_codes_core,Act_labels_core),"")</f>
        <v>Air cargo transportation services</v>
      </c>
      <c r="AO143" s="58" t="str">
        <f ca="1"/>
        <v>a_136</v>
      </c>
      <c r="AP143" s="316">
        <f ca="1"/>
        <v>18.581571404300128</v>
      </c>
      <c r="AQ143" s="133">
        <f ca="1"/>
        <v>81.418428595699837</v>
      </c>
      <c r="AR143" s="133">
        <f ca="1"/>
        <v>0.9</v>
      </c>
      <c r="AU143" s="204" t="str" cm="1">
        <f t="array" aca="1" ref="AU143" ca="1">IFERROR(_xlfn.XLOOKUP(AV143,Act_codes_core,Act_labels_core),"")</f>
        <v>Air cargo transportation services</v>
      </c>
      <c r="AV143" s="58" t="str">
        <f ca="1"/>
        <v>a_136</v>
      </c>
      <c r="AW143" s="316">
        <f ca="1"/>
        <v>0.40552297266530579</v>
      </c>
      <c r="AX143" s="133">
        <f ca="1"/>
        <v>0.10955814490092024</v>
      </c>
      <c r="AY143" s="133">
        <f ca="1"/>
        <v>0</v>
      </c>
      <c r="AZ143" s="133">
        <f ca="1"/>
        <v>0.15572570374384431</v>
      </c>
      <c r="BA143" s="133">
        <f ca="1"/>
        <v>0</v>
      </c>
      <c r="BB143" s="133">
        <f ca="1"/>
        <v>0</v>
      </c>
      <c r="BC143" s="133">
        <f ca="1"/>
        <v>0</v>
      </c>
      <c r="BD143" s="133">
        <f ca="1"/>
        <v>1</v>
      </c>
      <c r="BE143" s="133">
        <f ca="1"/>
        <v>0</v>
      </c>
      <c r="BF143" s="133">
        <f ca="1"/>
        <v>0</v>
      </c>
      <c r="BG143" s="133">
        <f ca="1"/>
        <v>0</v>
      </c>
      <c r="BI143" s="204" t="str" cm="1">
        <f t="array" aca="1" ref="BI143" ca="1">IFERROR(_xlfn.XLOOKUP(BJ143,Act_codes_core,Act_labels_core),"")</f>
        <v>Air cargo transportation services</v>
      </c>
      <c r="BJ143" s="58" t="str">
        <f ca="1"/>
        <v>a_136</v>
      </c>
      <c r="BK143" s="133">
        <f ca="1"/>
        <v>4.3834036767242557</v>
      </c>
      <c r="BL143" s="133">
        <f ca="1"/>
        <v>86.075144638363525</v>
      </c>
      <c r="BM143" s="133">
        <f ca="1"/>
        <v>0</v>
      </c>
      <c r="BN143" s="133">
        <f ca="1"/>
        <v>31.866936424823965</v>
      </c>
      <c r="BO143" s="133">
        <f ca="1"/>
        <v>0</v>
      </c>
      <c r="BP143" s="133">
        <f ca="1"/>
        <v>0</v>
      </c>
      <c r="BQ143" s="133">
        <f ca="1"/>
        <v>0</v>
      </c>
      <c r="BR143" s="133">
        <f ca="1"/>
        <v>11.525910660156622</v>
      </c>
      <c r="BS143" s="133">
        <f ca="1"/>
        <v>0</v>
      </c>
      <c r="BT143" s="133">
        <f ca="1"/>
        <v>0</v>
      </c>
      <c r="BU143" s="133">
        <f ca="1"/>
        <v>0</v>
      </c>
    </row>
    <row r="144" spans="1:73" outlineLevel="1" x14ac:dyDescent="0.2">
      <c r="A144" s="204" t="str" cm="1">
        <f t="array" aca="1" ref="A144" ca="1">IFERROR(_xlfn.XLOOKUP(B144,Com_codes_core,Com_labels_core),"")</f>
        <v>Film services, television program production, recording and music publishing</v>
      </c>
      <c r="B144" s="58" t="str">
        <f ca="1"/>
        <v>c_137</v>
      </c>
      <c r="C144" s="56">
        <f ca="1"/>
        <v>0.152534109722329</v>
      </c>
      <c r="D144" s="56">
        <f ca="1"/>
        <v>0.11443072068033011</v>
      </c>
      <c r="E144" s="56">
        <f ca="1"/>
        <v>1.7527796174141731E-2</v>
      </c>
      <c r="F144" s="56">
        <f ca="1"/>
        <v>5.9040229221069638E-3</v>
      </c>
      <c r="G144" s="56">
        <f ca="1"/>
        <v>1.5653984711273135</v>
      </c>
      <c r="H144" s="56">
        <f ca="1"/>
        <v>8.4619125053036731E-2</v>
      </c>
      <c r="I144" s="56">
        <f ca="1"/>
        <v>17.871462332046608</v>
      </c>
      <c r="J144" s="57"/>
      <c r="K144" s="204" t="str" cm="1">
        <f t="array" aca="1" ref="K144" ca="1">IFERROR(_xlfn.XLOOKUP(L144,Act_codes_core,Act_labels_core),"")</f>
        <v>Warehousing services and transportation support activities</v>
      </c>
      <c r="L144" s="58" t="str">
        <f ca="1"/>
        <v>a_137</v>
      </c>
      <c r="M144" s="168">
        <f ca="1"/>
        <v>27.204993810196495</v>
      </c>
      <c r="N144" s="168">
        <f ca="1"/>
        <v>8.0378832235169551</v>
      </c>
      <c r="O144" s="168">
        <f ca="1"/>
        <v>1.932298334111431</v>
      </c>
      <c r="P144" s="168">
        <f ca="1"/>
        <v>2.5136826431850232</v>
      </c>
      <c r="Q144" s="168">
        <f ca="1"/>
        <v>2.5797665718122746</v>
      </c>
      <c r="R144" s="73">
        <f ca="1"/>
        <v>1.7815384398993346</v>
      </c>
      <c r="S144" s="73">
        <f ca="1"/>
        <v>0</v>
      </c>
      <c r="T144" s="73">
        <f ca="1"/>
        <v>55.949836977278487</v>
      </c>
      <c r="U144" s="73">
        <f ca="1"/>
        <v>0</v>
      </c>
      <c r="V144" s="73">
        <f ca="1"/>
        <v>0</v>
      </c>
      <c r="W144" s="73">
        <f ca="1"/>
        <v>0</v>
      </c>
      <c r="X144" s="60"/>
      <c r="Z144" s="204" t="str" cm="1">
        <f t="array" aca="1" ref="Z144" ca="1">IFERROR(_xlfn.XLOOKUP(AA144,Act_codes_core,Act_labels_core),"")</f>
        <v>Warehousing services and transportation support activities</v>
      </c>
      <c r="AA144" s="58" t="str">
        <f ca="1"/>
        <v>a_137</v>
      </c>
      <c r="AB144" s="133">
        <f ca="1"/>
        <v>3.2104359228888333</v>
      </c>
      <c r="AC144" s="133">
        <f ca="1"/>
        <v>2.6088241580914739</v>
      </c>
      <c r="AD144" s="133">
        <f ca="1"/>
        <v>3.9269159171140435</v>
      </c>
      <c r="AE144" s="133">
        <f ca="1"/>
        <v>0.58106089973790387</v>
      </c>
      <c r="AF144" s="133">
        <f ca="1"/>
        <v>0.40065375949214965</v>
      </c>
      <c r="AG144" s="133">
        <f ca="1"/>
        <v>1.3693772741148993</v>
      </c>
      <c r="AH144" s="133">
        <f ca="1"/>
        <v>0</v>
      </c>
      <c r="AI144" s="133">
        <f ca="1"/>
        <v>4.5987961511275399</v>
      </c>
      <c r="AJ144" s="133">
        <f ca="1"/>
        <v>0</v>
      </c>
      <c r="AK144" s="133">
        <f ca="1"/>
        <v>0</v>
      </c>
      <c r="AL144" s="133">
        <f ca="1"/>
        <v>0</v>
      </c>
      <c r="AN144" s="204" t="str" cm="1">
        <f t="array" aca="1" ref="AN144" ca="1">IFERROR(_xlfn.XLOOKUP(AO144,Act_codes_core,Act_labels_core),"")</f>
        <v>Warehousing services and transportation support activities</v>
      </c>
      <c r="AO144" s="58" t="str">
        <f ca="1"/>
        <v>a_137</v>
      </c>
      <c r="AP144" s="316">
        <f ca="1"/>
        <v>55.350480574576885</v>
      </c>
      <c r="AQ144" s="133">
        <f ca="1"/>
        <v>44.649519425423144</v>
      </c>
      <c r="AR144" s="133">
        <f ca="1"/>
        <v>0.9</v>
      </c>
      <c r="AU144" s="204" t="str" cm="1">
        <f t="array" aca="1" ref="AU144" ca="1">IFERROR(_xlfn.XLOOKUP(AV144,Act_codes_core,Act_labels_core),"")</f>
        <v>Warehousing services and transportation support activities</v>
      </c>
      <c r="AV144" s="58" t="str">
        <f ca="1"/>
        <v>a_137</v>
      </c>
      <c r="AW144" s="316">
        <f ca="1"/>
        <v>0.7316617375968143</v>
      </c>
      <c r="AX144" s="133">
        <f ca="1"/>
        <v>0.48066371441926031</v>
      </c>
      <c r="AY144" s="133">
        <f ca="1"/>
        <v>1.4639368122322769</v>
      </c>
      <c r="AZ144" s="133">
        <f ca="1"/>
        <v>0.22540753904740063</v>
      </c>
      <c r="BA144" s="133">
        <f ca="1"/>
        <v>0.11029546841683706</v>
      </c>
      <c r="BB144" s="133">
        <f ca="1"/>
        <v>0.33299395723508907</v>
      </c>
      <c r="BC144" s="133">
        <f ca="1"/>
        <v>0</v>
      </c>
      <c r="BD144" s="133">
        <f ca="1"/>
        <v>1</v>
      </c>
      <c r="BE144" s="133">
        <f ca="1"/>
        <v>0</v>
      </c>
      <c r="BF144" s="133">
        <f ca="1"/>
        <v>0</v>
      </c>
      <c r="BG144" s="133">
        <f ca="1"/>
        <v>0</v>
      </c>
      <c r="BI144" s="204" t="str" cm="1">
        <f t="array" aca="1" ref="BI144" ca="1">IFERROR(_xlfn.XLOOKUP(BJ144,Act_codes_core,Act_labels_core),"")</f>
        <v>Warehousing services and transportation support activities</v>
      </c>
      <c r="BJ144" s="58" t="str">
        <f ca="1"/>
        <v>a_137</v>
      </c>
      <c r="BK144" s="133">
        <f ca="1"/>
        <v>4.8819475641039114</v>
      </c>
      <c r="BL144" s="133">
        <f ca="1"/>
        <v>10.855030389617966</v>
      </c>
      <c r="BM144" s="133">
        <f ca="1"/>
        <v>137.52433387074691</v>
      </c>
      <c r="BN144" s="133">
        <f ca="1"/>
        <v>16.277563149619809</v>
      </c>
      <c r="BO144" s="133">
        <f ca="1"/>
        <v>7.7608386830906602</v>
      </c>
      <c r="BP144" s="133">
        <f ca="1"/>
        <v>33.929116647359145</v>
      </c>
      <c r="BQ144" s="133">
        <f ca="1"/>
        <v>0</v>
      </c>
      <c r="BR144" s="133">
        <f ca="1"/>
        <v>3.2443864006552152</v>
      </c>
      <c r="BS144" s="133">
        <f ca="1"/>
        <v>0</v>
      </c>
      <c r="BT144" s="133">
        <f ca="1"/>
        <v>0</v>
      </c>
      <c r="BU144" s="133">
        <f ca="1"/>
        <v>0</v>
      </c>
    </row>
    <row r="145" spans="1:73" outlineLevel="1" x14ac:dyDescent="0.2">
      <c r="A145" s="204" t="str" cm="1">
        <f t="array" aca="1" ref="A145" ca="1">IFERROR(_xlfn.XLOOKUP(B145,Com_codes_core,Com_labels_core),"")</f>
        <v>Radio and television broadcasting services</v>
      </c>
      <c r="B145" s="58" t="str">
        <f ca="1"/>
        <v>c_138</v>
      </c>
      <c r="C145" s="56">
        <f ca="1"/>
        <v>0.31510524758920289</v>
      </c>
      <c r="D145" s="56">
        <f ca="1"/>
        <v>0.17288802098014355</v>
      </c>
      <c r="E145" s="56">
        <f ca="1"/>
        <v>6.1531514398404007E-2</v>
      </c>
      <c r="F145" s="56">
        <f ca="1"/>
        <v>0</v>
      </c>
      <c r="G145" s="56">
        <f ca="1"/>
        <v>0</v>
      </c>
      <c r="H145" s="56">
        <f ca="1"/>
        <v>0</v>
      </c>
      <c r="I145" s="56">
        <f ca="1"/>
        <v>0</v>
      </c>
      <c r="J145" s="57"/>
      <c r="K145" s="204" t="str" cm="1">
        <f t="array" aca="1" ref="K145" ca="1">IFERROR(_xlfn.XLOOKUP(L145,Act_codes_core,Act_labels_core),"")</f>
        <v>Postal and delivery services</v>
      </c>
      <c r="L145" s="58" t="str">
        <f ca="1"/>
        <v>a_138</v>
      </c>
      <c r="M145" s="168">
        <f ca="1"/>
        <v>27.738032784555944</v>
      </c>
      <c r="N145" s="168">
        <f ca="1"/>
        <v>22.869750792653193</v>
      </c>
      <c r="O145" s="168">
        <f ca="1"/>
        <v>0</v>
      </c>
      <c r="P145" s="168">
        <f ca="1"/>
        <v>19.198486431872574</v>
      </c>
      <c r="Q145" s="168">
        <f ca="1"/>
        <v>1.3174560605159733</v>
      </c>
      <c r="R145" s="73">
        <f ca="1"/>
        <v>0</v>
      </c>
      <c r="S145" s="73">
        <f ca="1"/>
        <v>0</v>
      </c>
      <c r="T145" s="73">
        <f ca="1"/>
        <v>28.876273930402327</v>
      </c>
      <c r="U145" s="73">
        <f ca="1"/>
        <v>0</v>
      </c>
      <c r="V145" s="73">
        <f ca="1"/>
        <v>0</v>
      </c>
      <c r="W145" s="73">
        <f ca="1"/>
        <v>0</v>
      </c>
      <c r="X145" s="60"/>
      <c r="Z145" s="204" t="str" cm="1">
        <f t="array" aca="1" ref="Z145" ca="1">IFERROR(_xlfn.XLOOKUP(AA145,Act_codes_core,Act_labels_core),"")</f>
        <v>Postal and delivery services</v>
      </c>
      <c r="AA145" s="58" t="str">
        <f ca="1"/>
        <v>a_138</v>
      </c>
      <c r="AB145" s="133">
        <f ca="1"/>
        <v>0.18690576184558894</v>
      </c>
      <c r="AC145" s="133">
        <f ca="1"/>
        <v>0.42383440231889496</v>
      </c>
      <c r="AD145" s="133">
        <f ca="1"/>
        <v>0</v>
      </c>
      <c r="AE145" s="133">
        <f ca="1"/>
        <v>0.25340189302006827</v>
      </c>
      <c r="AF145" s="133">
        <f ca="1"/>
        <v>1.1683060046697929E-2</v>
      </c>
      <c r="AG145" s="133">
        <f ca="1"/>
        <v>0</v>
      </c>
      <c r="AH145" s="133">
        <f ca="1"/>
        <v>0</v>
      </c>
      <c r="AI145" s="133">
        <f ca="1"/>
        <v>0.13552460328349422</v>
      </c>
      <c r="AJ145" s="133">
        <f ca="1"/>
        <v>0</v>
      </c>
      <c r="AK145" s="133">
        <f ca="1"/>
        <v>0</v>
      </c>
      <c r="AL145" s="133">
        <f ca="1"/>
        <v>0</v>
      </c>
      <c r="AN145" s="204" t="str" cm="1">
        <f t="array" aca="1" ref="AN145" ca="1">IFERROR(_xlfn.XLOOKUP(AO145,Act_codes_core,Act_labels_core),"")</f>
        <v>Postal and delivery services</v>
      </c>
      <c r="AO145" s="58" t="str">
        <f ca="1"/>
        <v>a_138</v>
      </c>
      <c r="AP145" s="316">
        <f ca="1"/>
        <v>45.237923097536985</v>
      </c>
      <c r="AQ145" s="133">
        <f ca="1"/>
        <v>54.762076902463029</v>
      </c>
      <c r="AR145" s="133">
        <f ca="1"/>
        <v>0.9</v>
      </c>
      <c r="AU145" s="204" t="str" cm="1">
        <f t="array" aca="1" ref="AU145" ca="1">IFERROR(_xlfn.XLOOKUP(AV145,Act_codes_core,Act_labels_core),"")</f>
        <v>Postal and delivery services</v>
      </c>
      <c r="AV145" s="58" t="str">
        <f ca="1"/>
        <v>a_138</v>
      </c>
      <c r="AW145" s="316">
        <f ca="1"/>
        <v>7.3039637819850789E-2</v>
      </c>
      <c r="AX145" s="133">
        <f ca="1"/>
        <v>0.36389213288860361</v>
      </c>
      <c r="AY145" s="133">
        <f ca="1"/>
        <v>0</v>
      </c>
      <c r="AZ145" s="133">
        <f ca="1"/>
        <v>9.4374859066588282E-2</v>
      </c>
      <c r="BA145" s="133">
        <f ca="1"/>
        <v>2.1855037072369958E-2</v>
      </c>
      <c r="BB145" s="133">
        <f ca="1"/>
        <v>0</v>
      </c>
      <c r="BC145" s="133">
        <f ca="1"/>
        <v>0</v>
      </c>
      <c r="BD145" s="133">
        <f ca="1"/>
        <v>1</v>
      </c>
      <c r="BE145" s="133">
        <f ca="1"/>
        <v>0</v>
      </c>
      <c r="BF145" s="133">
        <f ca="1"/>
        <v>0</v>
      </c>
      <c r="BG145" s="133">
        <f ca="1"/>
        <v>0</v>
      </c>
      <c r="BI145" s="204" t="str" cm="1">
        <f t="array" aca="1" ref="BI145" ca="1">IFERROR(_xlfn.XLOOKUP(BJ145,Act_codes_core,Act_labels_core),"")</f>
        <v>Postal and delivery services</v>
      </c>
      <c r="BJ145" s="58" t="str">
        <f ca="1"/>
        <v>a_138</v>
      </c>
      <c r="BK145" s="133">
        <f ca="1"/>
        <v>0.58789288360258296</v>
      </c>
      <c r="BL145" s="133">
        <f ca="1"/>
        <v>3.5524378081960313</v>
      </c>
      <c r="BM145" s="133">
        <f ca="1"/>
        <v>0</v>
      </c>
      <c r="BN145" s="133">
        <f ca="1"/>
        <v>1.0975001142953622</v>
      </c>
      <c r="BO145" s="133">
        <f ca="1"/>
        <v>3.7036561281594382</v>
      </c>
      <c r="BP145" s="133">
        <f ca="1"/>
        <v>0</v>
      </c>
      <c r="BQ145" s="133">
        <f ca="1"/>
        <v>0</v>
      </c>
      <c r="BR145" s="133">
        <f ca="1"/>
        <v>7.7316840080711442</v>
      </c>
      <c r="BS145" s="133">
        <f ca="1"/>
        <v>0</v>
      </c>
      <c r="BT145" s="133">
        <f ca="1"/>
        <v>0</v>
      </c>
      <c r="BU145" s="133">
        <f ca="1"/>
        <v>0</v>
      </c>
    </row>
    <row r="146" spans="1:73" outlineLevel="1" x14ac:dyDescent="0.2">
      <c r="A146" s="204" t="str" cm="1">
        <f t="array" aca="1" ref="A146" ca="1">IFERROR(_xlfn.XLOOKUP(B146,Com_codes_core,Com_labels_core),"")</f>
        <v>Telecommunication services</v>
      </c>
      <c r="B146" s="58" t="str">
        <f ca="1"/>
        <v>c_139</v>
      </c>
      <c r="C146" s="56">
        <f ca="1"/>
        <v>2.7091780158989791</v>
      </c>
      <c r="D146" s="56">
        <f ca="1"/>
        <v>1.7938383666905442</v>
      </c>
      <c r="E146" s="56">
        <f ca="1"/>
        <v>0.28162673774657587</v>
      </c>
      <c r="F146" s="56">
        <f ca="1"/>
        <v>0.30458130378973913</v>
      </c>
      <c r="G146" s="56">
        <f ca="1"/>
        <v>5.151567994809481</v>
      </c>
      <c r="H146" s="56">
        <f ca="1"/>
        <v>9.6453645213333813E-2</v>
      </c>
      <c r="I146" s="56">
        <f ca="1"/>
        <v>1.6155468152085521</v>
      </c>
      <c r="J146" s="57"/>
      <c r="K146" s="204" t="str" cm="1">
        <f t="array" aca="1" ref="K146" ca="1">IFERROR(_xlfn.XLOOKUP(L146,Act_codes_core,Act_labels_core),"")</f>
        <v>Lodging</v>
      </c>
      <c r="L146" s="58" t="str">
        <f ca="1"/>
        <v>a_139</v>
      </c>
      <c r="M146" s="168">
        <f ca="1"/>
        <v>45.063985946598251</v>
      </c>
      <c r="N146" s="168">
        <f ca="1"/>
        <v>18.995952991027767</v>
      </c>
      <c r="O146" s="168">
        <f ca="1"/>
        <v>1.1762895058036136</v>
      </c>
      <c r="P146" s="168">
        <f ca="1"/>
        <v>13.520093944318459</v>
      </c>
      <c r="Q146" s="168">
        <f ca="1"/>
        <v>3.2884828116070799</v>
      </c>
      <c r="R146" s="73">
        <f ca="1"/>
        <v>0.59091235338225734</v>
      </c>
      <c r="S146" s="73">
        <f ca="1"/>
        <v>0</v>
      </c>
      <c r="T146" s="73">
        <f ca="1"/>
        <v>17.364282447262596</v>
      </c>
      <c r="U146" s="73">
        <f ca="1"/>
        <v>0</v>
      </c>
      <c r="V146" s="73">
        <f ca="1"/>
        <v>0</v>
      </c>
      <c r="W146" s="73">
        <f ca="1"/>
        <v>0</v>
      </c>
      <c r="X146" s="60"/>
      <c r="Z146" s="204" t="str" cm="1">
        <f t="array" aca="1" ref="Z146" ca="1">IFERROR(_xlfn.XLOOKUP(AA146,Act_codes_core,Act_labels_core),"")</f>
        <v>Lodging</v>
      </c>
      <c r="AA146" s="58" t="str">
        <f ca="1"/>
        <v>a_139</v>
      </c>
      <c r="AB146" s="133">
        <f ca="1"/>
        <v>1.2931713778710672</v>
      </c>
      <c r="AC146" s="133">
        <f ca="1"/>
        <v>1.4992543145673156</v>
      </c>
      <c r="AD146" s="133">
        <f ca="1"/>
        <v>0.58130325046094466</v>
      </c>
      <c r="AE146" s="133">
        <f ca="1"/>
        <v>0.75997975136644802</v>
      </c>
      <c r="AF146" s="133">
        <f ca="1"/>
        <v>0.12419253547548119</v>
      </c>
      <c r="AG146" s="133">
        <f ca="1"/>
        <v>0.11044907778370278</v>
      </c>
      <c r="AH146" s="133">
        <f ca="1"/>
        <v>0</v>
      </c>
      <c r="AI146" s="133">
        <f ca="1"/>
        <v>0.34706696760370098</v>
      </c>
      <c r="AJ146" s="133">
        <f ca="1"/>
        <v>0</v>
      </c>
      <c r="AK146" s="133">
        <f ca="1"/>
        <v>0</v>
      </c>
      <c r="AL146" s="133">
        <f ca="1"/>
        <v>0</v>
      </c>
      <c r="AN146" s="204" t="str" cm="1">
        <f t="array" aca="1" ref="AN146" ca="1">IFERROR(_xlfn.XLOOKUP(AO146,Act_codes_core,Act_labels_core),"")</f>
        <v>Lodging</v>
      </c>
      <c r="AO146" s="58" t="str">
        <f ca="1"/>
        <v>a_139</v>
      </c>
      <c r="AP146" s="316">
        <f ca="1"/>
        <v>60.73159763686413</v>
      </c>
      <c r="AQ146" s="133">
        <f ca="1"/>
        <v>39.268402363135834</v>
      </c>
      <c r="AR146" s="133">
        <f ca="1"/>
        <v>0.9</v>
      </c>
      <c r="AU146" s="204" t="str" cm="1">
        <f t="array" aca="1" ref="AU146" ca="1">IFERROR(_xlfn.XLOOKUP(AV146,Act_codes_core,Act_labels_core),"")</f>
        <v>Lodging</v>
      </c>
      <c r="AV146" s="58" t="str">
        <f ca="1"/>
        <v>a_139</v>
      </c>
      <c r="AW146" s="316">
        <f ca="1"/>
        <v>0.18318279939585663</v>
      </c>
      <c r="AX146" s="133">
        <f ca="1"/>
        <v>0.16203342038722024</v>
      </c>
      <c r="AY146" s="133">
        <f ca="1"/>
        <v>9.5608194525210188E-2</v>
      </c>
      <c r="AZ146" s="133">
        <f ca="1"/>
        <v>0.20054186544229172</v>
      </c>
      <c r="BA146" s="133">
        <f ca="1"/>
        <v>5.3808198653881305E-2</v>
      </c>
      <c r="BB146" s="133">
        <f ca="1"/>
        <v>9.2652088026579163E-2</v>
      </c>
      <c r="BC146" s="133">
        <f ca="1"/>
        <v>0</v>
      </c>
      <c r="BD146" s="133">
        <f ca="1"/>
        <v>1</v>
      </c>
      <c r="BE146" s="133">
        <f ca="1"/>
        <v>0</v>
      </c>
      <c r="BF146" s="133">
        <f ca="1"/>
        <v>0</v>
      </c>
      <c r="BG146" s="133">
        <f ca="1"/>
        <v>0</v>
      </c>
      <c r="BI146" s="204" t="str" cm="1">
        <f t="array" aca="1" ref="BI146" ca="1">IFERROR(_xlfn.XLOOKUP(BJ146,Act_codes_core,Act_labels_core),"")</f>
        <v>Lodging</v>
      </c>
      <c r="BJ146" s="58" t="str">
        <f ca="1"/>
        <v>a_139</v>
      </c>
      <c r="BK146" s="133">
        <f ca="1"/>
        <v>0.67483588042596532</v>
      </c>
      <c r="BL146" s="133">
        <f ca="1"/>
        <v>1.4160760911559516</v>
      </c>
      <c r="BM146" s="133">
        <f ca="1"/>
        <v>13.493480049352883</v>
      </c>
      <c r="BN146" s="133">
        <f ca="1"/>
        <v>2.4624556528260855</v>
      </c>
      <c r="BO146" s="133">
        <f ca="1"/>
        <v>2.7164139612259084</v>
      </c>
      <c r="BP146" s="133">
        <f ca="1"/>
        <v>26.03006296333405</v>
      </c>
      <c r="BQ146" s="133">
        <f ca="1"/>
        <v>0</v>
      </c>
      <c r="BR146" s="133">
        <f ca="1"/>
        <v>9.5606239273935891</v>
      </c>
      <c r="BS146" s="133">
        <f ca="1"/>
        <v>0</v>
      </c>
      <c r="BT146" s="133">
        <f ca="1"/>
        <v>0</v>
      </c>
      <c r="BU146" s="133">
        <f ca="1"/>
        <v>0</v>
      </c>
    </row>
    <row r="147" spans="1:73" outlineLevel="1" x14ac:dyDescent="0.2">
      <c r="A147" s="204" t="str" cm="1">
        <f t="array" aca="1" ref="A147" ca="1">IFERROR(_xlfn.XLOOKUP(B147,Com_codes_core,Com_labels_core),"")</f>
        <v>Computer programming services, consulting services and other activities related to computers</v>
      </c>
      <c r="B147" s="58" t="str">
        <f ca="1"/>
        <v>c_140</v>
      </c>
      <c r="C147" s="56">
        <f ca="1"/>
        <v>0.69894026264475828</v>
      </c>
      <c r="D147" s="56">
        <f ca="1"/>
        <v>0.37639850334663788</v>
      </c>
      <c r="E147" s="56">
        <f ca="1"/>
        <v>0.11747060646226216</v>
      </c>
      <c r="F147" s="56">
        <f ca="1"/>
        <v>0.20332052520113494</v>
      </c>
      <c r="G147" s="56">
        <f ca="1"/>
        <v>16.389014461981223</v>
      </c>
      <c r="H147" s="56">
        <f ca="1"/>
        <v>0.10658088369929375</v>
      </c>
      <c r="I147" s="56">
        <f ca="1"/>
        <v>8.9333685033228143</v>
      </c>
      <c r="J147" s="57"/>
      <c r="K147" s="204" t="str" cm="1">
        <f t="array" aca="1" ref="K147" ca="1">IFERROR(_xlfn.XLOOKUP(L147,Act_codes_core,Act_labels_core),"")</f>
        <v>Food Service</v>
      </c>
      <c r="L147" s="58" t="str">
        <f ca="1"/>
        <v>a_140</v>
      </c>
      <c r="M147" s="168">
        <f ca="1"/>
        <v>28.671559805983396</v>
      </c>
      <c r="N147" s="168">
        <f ca="1"/>
        <v>26.635817018849679</v>
      </c>
      <c r="O147" s="168">
        <f ca="1"/>
        <v>4.2830323308226239</v>
      </c>
      <c r="P147" s="168">
        <f ca="1"/>
        <v>5.9111281181289206</v>
      </c>
      <c r="Q147" s="168">
        <f ca="1"/>
        <v>20.249400233124014</v>
      </c>
      <c r="R147" s="73">
        <f ca="1"/>
        <v>3.8057524941922112</v>
      </c>
      <c r="S147" s="73">
        <f ca="1"/>
        <v>0</v>
      </c>
      <c r="T147" s="73">
        <f ca="1"/>
        <v>10.443309998899149</v>
      </c>
      <c r="U147" s="73">
        <f ca="1"/>
        <v>0</v>
      </c>
      <c r="V147" s="73">
        <f ca="1"/>
        <v>0</v>
      </c>
      <c r="W147" s="73">
        <f ca="1"/>
        <v>0</v>
      </c>
      <c r="X147" s="60"/>
      <c r="Z147" s="204" t="str" cm="1">
        <f t="array" aca="1" ref="Z147" ca="1">IFERROR(_xlfn.XLOOKUP(AA147,Act_codes_core,Act_labels_core),"")</f>
        <v>Food Service</v>
      </c>
      <c r="AA147" s="58" t="str">
        <f ca="1"/>
        <v>a_140</v>
      </c>
      <c r="AB147" s="133">
        <f ca="1"/>
        <v>2.9446938033224694</v>
      </c>
      <c r="AC147" s="133">
        <f ca="1"/>
        <v>7.5238925575855564</v>
      </c>
      <c r="AD147" s="133">
        <f ca="1"/>
        <v>7.5753416224553947</v>
      </c>
      <c r="AE147" s="133">
        <f ca="1"/>
        <v>1.1892003422932738</v>
      </c>
      <c r="AF147" s="133">
        <f ca="1"/>
        <v>2.7369976403059866</v>
      </c>
      <c r="AG147" s="133">
        <f ca="1"/>
        <v>2.5459033154366204</v>
      </c>
      <c r="AH147" s="133">
        <f ca="1"/>
        <v>0</v>
      </c>
      <c r="AI147" s="133">
        <f ca="1"/>
        <v>0.74706252407101192</v>
      </c>
      <c r="AJ147" s="133">
        <f ca="1"/>
        <v>0</v>
      </c>
      <c r="AK147" s="133">
        <f ca="1"/>
        <v>0</v>
      </c>
      <c r="AL147" s="133">
        <f ca="1"/>
        <v>0</v>
      </c>
      <c r="AN147" s="204" t="str" cm="1">
        <f t="array" aca="1" ref="AN147" ca="1">IFERROR(_xlfn.XLOOKUP(AO147,Act_codes_core,Act_labels_core),"")</f>
        <v>Food Service</v>
      </c>
      <c r="AO147" s="58" t="str">
        <f ca="1"/>
        <v>a_140</v>
      </c>
      <c r="AP147" s="316">
        <f ca="1"/>
        <v>35.014478398828977</v>
      </c>
      <c r="AQ147" s="133">
        <f ca="1"/>
        <v>64.985521601171087</v>
      </c>
      <c r="AR147" s="133">
        <f ca="1"/>
        <v>0.9</v>
      </c>
      <c r="AU147" s="204" t="str" cm="1">
        <f t="array" aca="1" ref="AU147" ca="1">IFERROR(_xlfn.XLOOKUP(AV147,Act_codes_core,Act_labels_core),"")</f>
        <v>Food Service</v>
      </c>
      <c r="AV147" s="58" t="str">
        <f ca="1"/>
        <v>a_140</v>
      </c>
      <c r="AW147" s="316">
        <f ca="1"/>
        <v>9.3480189006491632E-2</v>
      </c>
      <c r="AX147" s="133">
        <f ca="1"/>
        <v>5.7211875487020634E-2</v>
      </c>
      <c r="AY147" s="133">
        <f ca="1"/>
        <v>4.8187748685511601E-2</v>
      </c>
      <c r="AZ147" s="133">
        <f ca="1"/>
        <v>4.4344973080341833E-2</v>
      </c>
      <c r="BA147" s="133">
        <f ca="1"/>
        <v>5.0574380729822066E-2</v>
      </c>
      <c r="BB147" s="133">
        <f ca="1"/>
        <v>3.4110042948317001E-2</v>
      </c>
      <c r="BC147" s="133">
        <f ca="1"/>
        <v>0</v>
      </c>
      <c r="BD147" s="133">
        <f ca="1"/>
        <v>1</v>
      </c>
      <c r="BE147" s="133">
        <f ca="1"/>
        <v>0</v>
      </c>
      <c r="BF147" s="133">
        <f ca="1"/>
        <v>0</v>
      </c>
      <c r="BG147" s="133">
        <f ca="1"/>
        <v>0</v>
      </c>
      <c r="BI147" s="204" t="str" cm="1">
        <f t="array" aca="1" ref="BI147" ca="1">IFERROR(_xlfn.XLOOKUP(BJ147,Act_codes_core,Act_labels_core),"")</f>
        <v>Food Service</v>
      </c>
      <c r="BJ147" s="58" t="str">
        <f ca="1"/>
        <v>a_140</v>
      </c>
      <c r="BK147" s="133">
        <f ca="1"/>
        <v>0.94050258384191654</v>
      </c>
      <c r="BL147" s="133">
        <f ca="1"/>
        <v>0.6196006912144606</v>
      </c>
      <c r="BM147" s="133">
        <f ca="1"/>
        <v>3.245465639392493</v>
      </c>
      <c r="BN147" s="133">
        <f ca="1"/>
        <v>2.1640423457519584</v>
      </c>
      <c r="BO147" s="133">
        <f ca="1"/>
        <v>0.7204604430138335</v>
      </c>
      <c r="BP147" s="133">
        <f ca="1"/>
        <v>2.5854340079786593</v>
      </c>
      <c r="BQ147" s="133">
        <f ca="1"/>
        <v>0</v>
      </c>
      <c r="BR147" s="133">
        <f ca="1"/>
        <v>27.621900832923522</v>
      </c>
      <c r="BS147" s="133">
        <f ca="1"/>
        <v>0</v>
      </c>
      <c r="BT147" s="133">
        <f ca="1"/>
        <v>0</v>
      </c>
      <c r="BU147" s="133">
        <f ca="1"/>
        <v>0</v>
      </c>
    </row>
    <row r="148" spans="1:73" outlineLevel="1" x14ac:dyDescent="0.2">
      <c r="A148" s="204" t="str" cm="1">
        <f t="array" aca="1" ref="A148" ca="1">IFERROR(_xlfn.XLOOKUP(B148,Com_codes_core,Com_labels_core),"")</f>
        <v>Other information services</v>
      </c>
      <c r="B148" s="58" t="str">
        <f ca="1"/>
        <v>c_141</v>
      </c>
      <c r="C148" s="56">
        <f ca="1"/>
        <v>0.15499638420962508</v>
      </c>
      <c r="D148" s="56">
        <f ca="1"/>
        <v>8.3467430298751685E-2</v>
      </c>
      <c r="E148" s="56">
        <f ca="1"/>
        <v>1.7659115581994803E-2</v>
      </c>
      <c r="F148" s="56">
        <f ca="1"/>
        <v>2.3287650365036144E-2</v>
      </c>
      <c r="G148" s="56">
        <f ca="1"/>
        <v>8.4650228049991192</v>
      </c>
      <c r="H148" s="56">
        <f ca="1"/>
        <v>6.3244121928829777E-2</v>
      </c>
      <c r="I148" s="56">
        <f ca="1"/>
        <v>19.340204188285416</v>
      </c>
      <c r="J148" s="57"/>
      <c r="K148" s="204" t="str" cm="1">
        <f t="array" aca="1" ref="K148" ca="1">IFERROR(_xlfn.XLOOKUP(L148,Act_codes_core,Act_labels_core),"")</f>
        <v>Publishing activities</v>
      </c>
      <c r="L148" s="58" t="str">
        <f ca="1"/>
        <v>a_141</v>
      </c>
      <c r="M148" s="168">
        <f ca="1"/>
        <v>59.921945932082245</v>
      </c>
      <c r="N148" s="168">
        <f ca="1"/>
        <v>0</v>
      </c>
      <c r="O148" s="168">
        <f ca="1"/>
        <v>0</v>
      </c>
      <c r="P148" s="168">
        <f ca="1"/>
        <v>10.385504218890411</v>
      </c>
      <c r="Q148" s="168">
        <f ca="1"/>
        <v>0</v>
      </c>
      <c r="R148" s="73">
        <f ca="1"/>
        <v>0</v>
      </c>
      <c r="S148" s="73">
        <f ca="1"/>
        <v>0</v>
      </c>
      <c r="T148" s="73">
        <f ca="1"/>
        <v>29.692549849027344</v>
      </c>
      <c r="U148" s="73">
        <f ca="1"/>
        <v>0</v>
      </c>
      <c r="V148" s="73">
        <f ca="1"/>
        <v>0</v>
      </c>
      <c r="W148" s="73">
        <f ca="1"/>
        <v>0</v>
      </c>
      <c r="X148" s="60"/>
      <c r="Z148" s="204" t="str" cm="1">
        <f t="array" aca="1" ref="Z148" ca="1">IFERROR(_xlfn.XLOOKUP(AA148,Act_codes_core,Act_labels_core),"")</f>
        <v>Publishing activities</v>
      </c>
      <c r="AA148" s="58" t="str">
        <f ca="1"/>
        <v>a_141</v>
      </c>
      <c r="AB148" s="133">
        <f ca="1"/>
        <v>0.17937326861901468</v>
      </c>
      <c r="AC148" s="133">
        <f ca="1"/>
        <v>0</v>
      </c>
      <c r="AD148" s="133">
        <f ca="1"/>
        <v>0</v>
      </c>
      <c r="AE148" s="133">
        <f ca="1"/>
        <v>6.0896906468777677E-2</v>
      </c>
      <c r="AF148" s="133">
        <f ca="1"/>
        <v>0</v>
      </c>
      <c r="AG148" s="133">
        <f ca="1"/>
        <v>0</v>
      </c>
      <c r="AH148" s="133">
        <f ca="1"/>
        <v>0</v>
      </c>
      <c r="AI148" s="133">
        <f ca="1"/>
        <v>6.1908355374362727E-2</v>
      </c>
      <c r="AJ148" s="133">
        <f ca="1"/>
        <v>0</v>
      </c>
      <c r="AK148" s="133">
        <f ca="1"/>
        <v>0</v>
      </c>
      <c r="AL148" s="133">
        <f ca="1"/>
        <v>0</v>
      </c>
      <c r="AN148" s="204" t="str" cm="1">
        <f t="array" aca="1" ref="AN148" ca="1">IFERROR(_xlfn.XLOOKUP(AO148,Act_codes_core,Act_labels_core),"")</f>
        <v>Publishing activities</v>
      </c>
      <c r="AO148" s="58" t="str">
        <f ca="1"/>
        <v>a_141</v>
      </c>
      <c r="AP148" s="316">
        <f ca="1"/>
        <v>26.016820907042892</v>
      </c>
      <c r="AQ148" s="133">
        <f ca="1"/>
        <v>73.983179092957101</v>
      </c>
      <c r="AR148" s="133">
        <f ca="1"/>
        <v>0.9</v>
      </c>
      <c r="AU148" s="204" t="str" cm="1">
        <f t="array" aca="1" ref="AU148" ca="1">IFERROR(_xlfn.XLOOKUP(AV148,Act_codes_core,Act_labels_core),"")</f>
        <v>Publishing activities</v>
      </c>
      <c r="AV148" s="58" t="str">
        <f ca="1"/>
        <v>a_141</v>
      </c>
      <c r="AW148" s="316">
        <f ca="1"/>
        <v>0.11785736739262605</v>
      </c>
      <c r="AX148" s="133">
        <f ca="1"/>
        <v>0</v>
      </c>
      <c r="AY148" s="133">
        <f ca="1"/>
        <v>0</v>
      </c>
      <c r="AZ148" s="133">
        <f ca="1"/>
        <v>9.7107557663625416E-2</v>
      </c>
      <c r="BA148" s="133">
        <f ca="1"/>
        <v>0</v>
      </c>
      <c r="BB148" s="133">
        <f ca="1"/>
        <v>0</v>
      </c>
      <c r="BC148" s="133">
        <f ca="1"/>
        <v>0</v>
      </c>
      <c r="BD148" s="133">
        <f ca="1"/>
        <v>1</v>
      </c>
      <c r="BE148" s="133">
        <f ca="1"/>
        <v>0</v>
      </c>
      <c r="BF148" s="133">
        <f ca="1"/>
        <v>0</v>
      </c>
      <c r="BG148" s="133">
        <f ca="1"/>
        <v>0</v>
      </c>
      <c r="BI148" s="204" t="str" cm="1">
        <f t="array" aca="1" ref="BI148" ca="1">IFERROR(_xlfn.XLOOKUP(BJ148,Act_codes_core,Act_labels_core),"")</f>
        <v>Publishing activities</v>
      </c>
      <c r="BJ148" s="58" t="str">
        <f ca="1"/>
        <v>a_141</v>
      </c>
      <c r="BK148" s="133">
        <f ca="1"/>
        <v>0.76064557071680861</v>
      </c>
      <c r="BL148" s="133">
        <f ca="1"/>
        <v>0</v>
      </c>
      <c r="BM148" s="133">
        <f ca="1"/>
        <v>0</v>
      </c>
      <c r="BN148" s="133">
        <f ca="1"/>
        <v>3.6160710747521301</v>
      </c>
      <c r="BO148" s="133">
        <f ca="1"/>
        <v>0</v>
      </c>
      <c r="BP148" s="133">
        <f ca="1"/>
        <v>0</v>
      </c>
      <c r="BQ148" s="133">
        <f ca="1"/>
        <v>0</v>
      </c>
      <c r="BR148" s="133">
        <f ca="1"/>
        <v>13.024588735320533</v>
      </c>
      <c r="BS148" s="133">
        <f ca="1"/>
        <v>0</v>
      </c>
      <c r="BT148" s="133">
        <f ca="1"/>
        <v>0</v>
      </c>
      <c r="BU148" s="133">
        <f ca="1"/>
        <v>0</v>
      </c>
    </row>
    <row r="149" spans="1:73" outlineLevel="1" x14ac:dyDescent="0.2">
      <c r="A149" s="204" t="str" cm="1">
        <f t="array" aca="1" ref="A149" ca="1">IFERROR(_xlfn.XLOOKUP(B149,Com_codes_core,Com_labels_core),"")</f>
        <v>Financial services (except insurance and social insurance)</v>
      </c>
      <c r="B149" s="58" t="str">
        <f ca="1"/>
        <v>c_142</v>
      </c>
      <c r="C149" s="56">
        <f ca="1"/>
        <v>3.8841408776539881</v>
      </c>
      <c r="D149" s="56">
        <f ca="1"/>
        <v>1.7880555781038956</v>
      </c>
      <c r="E149" s="56">
        <f ca="1"/>
        <v>0.59577433151881565</v>
      </c>
      <c r="F149" s="56">
        <f ca="1"/>
        <v>0.11819661513041861</v>
      </c>
      <c r="G149" s="56">
        <f ca="1"/>
        <v>2.0055963437400917</v>
      </c>
      <c r="H149" s="56">
        <f ca="1"/>
        <v>0.23213963043152408</v>
      </c>
      <c r="I149" s="56">
        <f ca="1"/>
        <v>3.6957316303997665</v>
      </c>
      <c r="J149" s="57"/>
      <c r="K149" s="204" t="str" cm="1">
        <f t="array" aca="1" ref="K149" ca="1">IFERROR(_xlfn.XLOOKUP(L149,Act_codes_core,Act_labels_core),"")</f>
        <v>Film services, television program production, recording and music publishing</v>
      </c>
      <c r="L149" s="58" t="str">
        <f ca="1"/>
        <v>a_142</v>
      </c>
      <c r="M149" s="168">
        <f ca="1"/>
        <v>35.661146223696782</v>
      </c>
      <c r="N149" s="168">
        <f ca="1"/>
        <v>0</v>
      </c>
      <c r="O149" s="168">
        <f ca="1"/>
        <v>0</v>
      </c>
      <c r="P149" s="168">
        <f ca="1"/>
        <v>25.890787770102477</v>
      </c>
      <c r="Q149" s="168">
        <f ca="1"/>
        <v>0</v>
      </c>
      <c r="R149" s="73">
        <f ca="1"/>
        <v>0</v>
      </c>
      <c r="S149" s="73">
        <f ca="1"/>
        <v>0</v>
      </c>
      <c r="T149" s="73">
        <f ca="1"/>
        <v>38.448066006200747</v>
      </c>
      <c r="U149" s="73">
        <f ca="1"/>
        <v>0</v>
      </c>
      <c r="V149" s="73">
        <f ca="1"/>
        <v>0</v>
      </c>
      <c r="W149" s="73">
        <f ca="1"/>
        <v>0</v>
      </c>
      <c r="X149" s="60"/>
      <c r="Z149" s="204" t="str" cm="1">
        <f t="array" aca="1" ref="Z149" ca="1">IFERROR(_xlfn.XLOOKUP(AA149,Act_codes_core,Act_labels_core),"")</f>
        <v>Film services, television program production, recording and music publishing</v>
      </c>
      <c r="AA149" s="58" t="str">
        <f ca="1"/>
        <v>a_142</v>
      </c>
      <c r="AB149" s="133">
        <f ca="1"/>
        <v>0.23505566547719095</v>
      </c>
      <c r="AC149" s="133">
        <f ca="1"/>
        <v>0</v>
      </c>
      <c r="AD149" s="133">
        <f ca="1"/>
        <v>0</v>
      </c>
      <c r="AE149" s="133">
        <f ca="1"/>
        <v>0.33428471637375595</v>
      </c>
      <c r="AF149" s="133">
        <f ca="1"/>
        <v>0</v>
      </c>
      <c r="AG149" s="133">
        <f ca="1"/>
        <v>0</v>
      </c>
      <c r="AH149" s="133">
        <f ca="1"/>
        <v>0</v>
      </c>
      <c r="AI149" s="133">
        <f ca="1"/>
        <v>0.17651429526341669</v>
      </c>
      <c r="AJ149" s="133">
        <f ca="1"/>
        <v>0</v>
      </c>
      <c r="AK149" s="133">
        <f ca="1"/>
        <v>0</v>
      </c>
      <c r="AL149" s="133">
        <f ca="1"/>
        <v>0</v>
      </c>
      <c r="AN149" s="204" t="str" cm="1">
        <f t="array" aca="1" ref="AN149" ca="1">IFERROR(_xlfn.XLOOKUP(AO149,Act_codes_core,Act_labels_core),"")</f>
        <v>Film services, television program production, recording and music publishing</v>
      </c>
      <c r="AO149" s="58" t="str">
        <f ca="1"/>
        <v>a_142</v>
      </c>
      <c r="AP149" s="316">
        <f ca="1"/>
        <v>43.647603538925615</v>
      </c>
      <c r="AQ149" s="133">
        <f ca="1"/>
        <v>56.352396461074377</v>
      </c>
      <c r="AR149" s="133">
        <f ca="1"/>
        <v>0.9</v>
      </c>
      <c r="AU149" s="204" t="str" cm="1">
        <f t="array" aca="1" ref="AU149" ca="1">IFERROR(_xlfn.XLOOKUP(AV149,Act_codes_core,Act_labels_core),"")</f>
        <v>Film services, television program production, recording and music publishing</v>
      </c>
      <c r="AV149" s="58" t="str">
        <f ca="1"/>
        <v>a_142</v>
      </c>
      <c r="AW149" s="316">
        <f ca="1"/>
        <v>0.45058760171660722</v>
      </c>
      <c r="AX149" s="133">
        <f ca="1"/>
        <v>0</v>
      </c>
      <c r="AY149" s="133">
        <f ca="1"/>
        <v>0</v>
      </c>
      <c r="AZ149" s="133">
        <f ca="1"/>
        <v>2.3276366262049937</v>
      </c>
      <c r="BA149" s="133">
        <f ca="1"/>
        <v>0</v>
      </c>
      <c r="BB149" s="133">
        <f ca="1"/>
        <v>0</v>
      </c>
      <c r="BC149" s="133">
        <f ca="1"/>
        <v>0</v>
      </c>
      <c r="BD149" s="133">
        <f ca="1"/>
        <v>1</v>
      </c>
      <c r="BE149" s="133">
        <f ca="1"/>
        <v>0</v>
      </c>
      <c r="BF149" s="133">
        <f ca="1"/>
        <v>0</v>
      </c>
      <c r="BG149" s="133">
        <f ca="1"/>
        <v>0</v>
      </c>
      <c r="BI149" s="204" t="str" cm="1">
        <f t="array" aca="1" ref="BI149" ca="1">IFERROR(_xlfn.XLOOKUP(BJ149,Act_codes_core,Act_labels_core),"")</f>
        <v>Film services, television program production, recording and music publishing</v>
      </c>
      <c r="BJ149" s="58" t="str">
        <f ca="1"/>
        <v>a_142</v>
      </c>
      <c r="BK149" s="133">
        <f ca="1"/>
        <v>2.9091733528240344</v>
      </c>
      <c r="BL149" s="133">
        <f ca="1"/>
        <v>0</v>
      </c>
      <c r="BM149" s="133">
        <f ca="1"/>
        <v>0</v>
      </c>
      <c r="BN149" s="133">
        <f ca="1"/>
        <v>20.699296195847317</v>
      </c>
      <c r="BO149" s="133">
        <f ca="1"/>
        <v>0</v>
      </c>
      <c r="BP149" s="133">
        <f ca="1"/>
        <v>0</v>
      </c>
      <c r="BQ149" s="133">
        <f ca="1"/>
        <v>0</v>
      </c>
      <c r="BR149" s="133">
        <f ca="1"/>
        <v>5.9884049747904147</v>
      </c>
      <c r="BS149" s="133">
        <f ca="1"/>
        <v>0</v>
      </c>
      <c r="BT149" s="133">
        <f ca="1"/>
        <v>0</v>
      </c>
      <c r="BU149" s="133">
        <f ca="1"/>
        <v>0</v>
      </c>
    </row>
    <row r="150" spans="1:73" outlineLevel="1" x14ac:dyDescent="0.2">
      <c r="A150" s="204" t="str" cm="1">
        <f t="array" aca="1" ref="A150" ca="1">IFERROR(_xlfn.XLOOKUP(B150,Com_codes_core,Com_labels_core),"")</f>
        <v>Life insurance and Life reinsurance services</v>
      </c>
      <c r="B150" s="58" t="str">
        <f ca="1"/>
        <v>c_143</v>
      </c>
      <c r="C150" s="56">
        <f ca="1"/>
        <v>0.40731513895388916</v>
      </c>
      <c r="D150" s="56">
        <f ca="1"/>
        <v>0.2049760931833477</v>
      </c>
      <c r="E150" s="56">
        <f ca="1"/>
        <v>8.6664764961928833E-2</v>
      </c>
      <c r="F150" s="56">
        <f ca="1"/>
        <v>2.9909127385584638E-2</v>
      </c>
      <c r="G150" s="56">
        <f ca="1"/>
        <v>4.4271071627968617</v>
      </c>
      <c r="H150" s="56">
        <f ca="1"/>
        <v>4.2334691828338246E-3</v>
      </c>
      <c r="I150" s="56">
        <f ca="1"/>
        <v>0.62206578491354836</v>
      </c>
      <c r="J150" s="57"/>
      <c r="K150" s="204" t="str" cm="1">
        <f t="array" aca="1" ref="K150" ca="1">IFERROR(_xlfn.XLOOKUP(L150,Act_codes_core,Act_labels_core),"")</f>
        <v>Radio and television broadcasting services</v>
      </c>
      <c r="L150" s="58" t="str">
        <f ca="1"/>
        <v>a_143</v>
      </c>
      <c r="M150" s="168">
        <f ca="1"/>
        <v>48.227619143175339</v>
      </c>
      <c r="N150" s="168">
        <f ca="1"/>
        <v>0</v>
      </c>
      <c r="O150" s="168">
        <f ca="1"/>
        <v>0</v>
      </c>
      <c r="P150" s="168">
        <f ca="1"/>
        <v>3.9748243846117717</v>
      </c>
      <c r="Q150" s="168">
        <f ca="1"/>
        <v>0</v>
      </c>
      <c r="R150" s="73">
        <f ca="1"/>
        <v>0</v>
      </c>
      <c r="S150" s="73">
        <f ca="1"/>
        <v>0</v>
      </c>
      <c r="T150" s="73">
        <f ca="1"/>
        <v>47.797556472212889</v>
      </c>
      <c r="U150" s="73">
        <f ca="1"/>
        <v>0</v>
      </c>
      <c r="V150" s="73">
        <f ca="1"/>
        <v>0</v>
      </c>
      <c r="W150" s="73">
        <f ca="1"/>
        <v>0</v>
      </c>
      <c r="X150" s="60"/>
      <c r="Z150" s="204" t="str" cm="1">
        <f t="array" aca="1" ref="Z150" ca="1">IFERROR(_xlfn.XLOOKUP(AA150,Act_codes_core,Act_labels_core),"")</f>
        <v>Radio and television broadcasting services</v>
      </c>
      <c r="AA150" s="58" t="str">
        <f ca="1"/>
        <v>a_143</v>
      </c>
      <c r="AB150" s="133">
        <f ca="1"/>
        <v>0.62427843387915527</v>
      </c>
      <c r="AC150" s="133">
        <f ca="1"/>
        <v>0</v>
      </c>
      <c r="AD150" s="133">
        <f ca="1"/>
        <v>0</v>
      </c>
      <c r="AE150" s="133">
        <f ca="1"/>
        <v>0.10078508956421635</v>
      </c>
      <c r="AF150" s="133">
        <f ca="1"/>
        <v>0</v>
      </c>
      <c r="AG150" s="133">
        <f ca="1"/>
        <v>0</v>
      </c>
      <c r="AH150" s="133">
        <f ca="1"/>
        <v>0</v>
      </c>
      <c r="AI150" s="133">
        <f ca="1"/>
        <v>0.43094134572461179</v>
      </c>
      <c r="AJ150" s="133">
        <f ca="1"/>
        <v>0</v>
      </c>
      <c r="AK150" s="133">
        <f ca="1"/>
        <v>0</v>
      </c>
      <c r="AL150" s="133">
        <f ca="1"/>
        <v>0</v>
      </c>
      <c r="AN150" s="204" t="str" cm="1">
        <f t="array" aca="1" ref="AN150" ca="1">IFERROR(_xlfn.XLOOKUP(AO150,Act_codes_core,Act_labels_core),"")</f>
        <v>Radio and television broadcasting services</v>
      </c>
      <c r="AO150" s="58" t="str">
        <f ca="1"/>
        <v>a_143</v>
      </c>
      <c r="AP150" s="316">
        <f ca="1"/>
        <v>60.845688732920507</v>
      </c>
      <c r="AQ150" s="133">
        <f ca="1"/>
        <v>39.1543112670795</v>
      </c>
      <c r="AR150" s="133">
        <f ca="1"/>
        <v>0.9</v>
      </c>
      <c r="AU150" s="204" t="str" cm="1">
        <f t="array" aca="1" ref="AU150" ca="1">IFERROR(_xlfn.XLOOKUP(AV150,Act_codes_core,Act_labels_core),"")</f>
        <v>Radio and television broadcasting services</v>
      </c>
      <c r="AV150" s="58" t="str">
        <f ca="1"/>
        <v>a_143</v>
      </c>
      <c r="AW150" s="316">
        <f ca="1"/>
        <v>0.34369912627536531</v>
      </c>
      <c r="AX150" s="133">
        <f ca="1"/>
        <v>0</v>
      </c>
      <c r="AY150" s="133">
        <f ca="1"/>
        <v>0</v>
      </c>
      <c r="AZ150" s="133">
        <f ca="1"/>
        <v>0.23651077748458096</v>
      </c>
      <c r="BA150" s="133">
        <f ca="1"/>
        <v>0</v>
      </c>
      <c r="BB150" s="133">
        <f ca="1"/>
        <v>0</v>
      </c>
      <c r="BC150" s="133">
        <f ca="1"/>
        <v>0</v>
      </c>
      <c r="BD150" s="133">
        <f ca="1"/>
        <v>1</v>
      </c>
      <c r="BE150" s="133">
        <f ca="1"/>
        <v>0</v>
      </c>
      <c r="BF150" s="133">
        <f ca="1"/>
        <v>0</v>
      </c>
      <c r="BG150" s="133">
        <f ca="1"/>
        <v>0</v>
      </c>
      <c r="BI150" s="204" t="str" cm="1">
        <f t="array" aca="1" ref="BI150" ca="1">IFERROR(_xlfn.XLOOKUP(BJ150,Act_codes_core,Act_labels_core),"")</f>
        <v>Radio and television broadcasting services</v>
      </c>
      <c r="BJ150" s="58" t="str">
        <f ca="1"/>
        <v>a_143</v>
      </c>
      <c r="BK150" s="133">
        <f ca="1"/>
        <v>1.1871351220036386</v>
      </c>
      <c r="BL150" s="133">
        <f ca="1"/>
        <v>0</v>
      </c>
      <c r="BM150" s="133">
        <f ca="1"/>
        <v>0</v>
      </c>
      <c r="BN150" s="133">
        <f ca="1"/>
        <v>9.9117545489768606</v>
      </c>
      <c r="BO150" s="133">
        <f ca="1"/>
        <v>0</v>
      </c>
      <c r="BP150" s="133">
        <f ca="1"/>
        <v>0</v>
      </c>
      <c r="BQ150" s="133">
        <f ca="1"/>
        <v>0</v>
      </c>
      <c r="BR150" s="133">
        <f ca="1"/>
        <v>3.4850727916621254</v>
      </c>
      <c r="BS150" s="133">
        <f ca="1"/>
        <v>0</v>
      </c>
      <c r="BT150" s="133">
        <f ca="1"/>
        <v>0</v>
      </c>
      <c r="BU150" s="133">
        <f ca="1"/>
        <v>0</v>
      </c>
    </row>
    <row r="151" spans="1:73" outlineLevel="1" x14ac:dyDescent="0.2">
      <c r="A151" s="204" t="str" cm="1">
        <f t="array" aca="1" ref="A151" ca="1">IFERROR(_xlfn.XLOOKUP(B151,Com_codes_core,Com_labels_core),"")</f>
        <v>Non-life insurance and non-life reinsurance services</v>
      </c>
      <c r="B151" s="58" t="str">
        <f ca="1"/>
        <v>c_144</v>
      </c>
      <c r="C151" s="56">
        <f ca="1"/>
        <v>0.17252751817654746</v>
      </c>
      <c r="D151" s="56">
        <f ca="1"/>
        <v>8.8593736271887963E-2</v>
      </c>
      <c r="E151" s="56">
        <f ca="1"/>
        <v>1.7804421575635613E-2</v>
      </c>
      <c r="F151" s="56">
        <f ca="1"/>
        <v>6.8855150271673222E-3</v>
      </c>
      <c r="G151" s="56">
        <f ca="1"/>
        <v>2.3580494934542755</v>
      </c>
      <c r="H151" s="56">
        <f ca="1"/>
        <v>0</v>
      </c>
      <c r="I151" s="56">
        <f ca="1"/>
        <v>0</v>
      </c>
      <c r="J151" s="57"/>
      <c r="K151" s="204" t="str" cm="1">
        <f t="array" aca="1" ref="K151" ca="1">IFERROR(_xlfn.XLOOKUP(L151,Act_codes_core,Act_labels_core),"")</f>
        <v>Telecommunication services</v>
      </c>
      <c r="L151" s="58" t="str">
        <f ca="1"/>
        <v>a_144</v>
      </c>
      <c r="M151" s="168">
        <f ca="1"/>
        <v>36.461464073411655</v>
      </c>
      <c r="N151" s="168">
        <f ca="1"/>
        <v>0.20224741026442078</v>
      </c>
      <c r="O151" s="168">
        <f ca="1"/>
        <v>0</v>
      </c>
      <c r="P151" s="168">
        <f ca="1"/>
        <v>6.6693501813125762</v>
      </c>
      <c r="Q151" s="168">
        <f ca="1"/>
        <v>1.1289181912048074</v>
      </c>
      <c r="R151" s="73">
        <f ca="1"/>
        <v>0</v>
      </c>
      <c r="S151" s="73">
        <f ca="1"/>
        <v>0</v>
      </c>
      <c r="T151" s="73">
        <f ca="1"/>
        <v>55.538020143806548</v>
      </c>
      <c r="U151" s="73">
        <f ca="1"/>
        <v>0</v>
      </c>
      <c r="V151" s="73">
        <f ca="1"/>
        <v>0</v>
      </c>
      <c r="W151" s="73">
        <f ca="1"/>
        <v>0</v>
      </c>
      <c r="X151" s="60"/>
      <c r="Z151" s="204" t="str" cm="1">
        <f t="array" aca="1" ref="Z151" ca="1">IFERROR(_xlfn.XLOOKUP(AA151,Act_codes_core,Act_labels_core),"")</f>
        <v>Telecommunication services</v>
      </c>
      <c r="AA151" s="58" t="str">
        <f ca="1"/>
        <v>a_144</v>
      </c>
      <c r="AB151" s="133">
        <f ca="1"/>
        <v>4.2827337222283575</v>
      </c>
      <c r="AC151" s="133">
        <f ca="1"/>
        <v>6.5336772782468397E-2</v>
      </c>
      <c r="AD151" s="133">
        <f ca="1"/>
        <v>0</v>
      </c>
      <c r="AE151" s="133">
        <f ca="1"/>
        <v>1.5344979830311629</v>
      </c>
      <c r="AF151" s="133">
        <f ca="1"/>
        <v>0.17451102826648474</v>
      </c>
      <c r="AG151" s="133">
        <f ca="1"/>
        <v>0</v>
      </c>
      <c r="AH151" s="133">
        <f ca="1"/>
        <v>0</v>
      </c>
      <c r="AI151" s="133">
        <f ca="1"/>
        <v>4.5436756569046706</v>
      </c>
      <c r="AJ151" s="133">
        <f ca="1"/>
        <v>0</v>
      </c>
      <c r="AK151" s="133">
        <f ca="1"/>
        <v>0</v>
      </c>
      <c r="AL151" s="133">
        <f ca="1"/>
        <v>0</v>
      </c>
      <c r="AN151" s="204" t="str" cm="1">
        <f t="array" aca="1" ref="AN151" ca="1">IFERROR(_xlfn.XLOOKUP(AO151,Act_codes_core,Act_labels_core),"")</f>
        <v>Telecommunication services</v>
      </c>
      <c r="AO151" s="58" t="str">
        <f ca="1"/>
        <v>a_144</v>
      </c>
      <c r="AP151" s="316">
        <f ca="1"/>
        <v>49.383836018478263</v>
      </c>
      <c r="AQ151" s="133">
        <f ca="1"/>
        <v>50.61616398152178</v>
      </c>
      <c r="AR151" s="133">
        <f ca="1"/>
        <v>0.9</v>
      </c>
      <c r="AU151" s="204" t="str" cm="1">
        <f t="array" aca="1" ref="AU151" ca="1">IFERROR(_xlfn.XLOOKUP(AV151,Act_codes_core,Act_labels_core),"")</f>
        <v>Telecommunication services</v>
      </c>
      <c r="AV151" s="58" t="str">
        <f ca="1"/>
        <v>a_144</v>
      </c>
      <c r="AW151" s="316">
        <f ca="1"/>
        <v>0.77333168845932743</v>
      </c>
      <c r="AX151" s="133">
        <f ca="1"/>
        <v>3.9287871790005348E-2</v>
      </c>
      <c r="AY151" s="133">
        <f ca="1"/>
        <v>0</v>
      </c>
      <c r="AZ151" s="133">
        <f ca="1"/>
        <v>0.29379186640074728</v>
      </c>
      <c r="BA151" s="133">
        <f ca="1"/>
        <v>0.17272573993622445</v>
      </c>
      <c r="BB151" s="133">
        <f ca="1"/>
        <v>0</v>
      </c>
      <c r="BC151" s="133">
        <f ca="1"/>
        <v>0</v>
      </c>
      <c r="BD151" s="133">
        <f ca="1"/>
        <v>1</v>
      </c>
      <c r="BE151" s="133">
        <f ca="1"/>
        <v>0</v>
      </c>
      <c r="BF151" s="133">
        <f ca="1"/>
        <v>0</v>
      </c>
      <c r="BG151" s="133">
        <f ca="1"/>
        <v>0</v>
      </c>
      <c r="BI151" s="204" t="str" cm="1">
        <f t="array" aca="1" ref="BI151" ca="1">IFERROR(_xlfn.XLOOKUP(BJ151,Act_codes_core,Act_labels_core),"")</f>
        <v>Telecommunication services</v>
      </c>
      <c r="BJ151" s="58" t="str">
        <f ca="1"/>
        <v>a_144</v>
      </c>
      <c r="BK151" s="133">
        <f ca="1"/>
        <v>4.3122375513056035</v>
      </c>
      <c r="BL151" s="133">
        <f ca="1"/>
        <v>39.495399273548379</v>
      </c>
      <c r="BM151" s="133">
        <f ca="1"/>
        <v>0</v>
      </c>
      <c r="BN151" s="133">
        <f ca="1"/>
        <v>8.956270898769235</v>
      </c>
      <c r="BO151" s="133">
        <f ca="1"/>
        <v>31.107532576813956</v>
      </c>
      <c r="BP151" s="133">
        <f ca="1"/>
        <v>0</v>
      </c>
      <c r="BQ151" s="133">
        <f ca="1"/>
        <v>0</v>
      </c>
      <c r="BR151" s="133">
        <f ca="1"/>
        <v>3.6608385859822996</v>
      </c>
      <c r="BS151" s="133">
        <f ca="1"/>
        <v>0</v>
      </c>
      <c r="BT151" s="133">
        <f ca="1"/>
        <v>0</v>
      </c>
      <c r="BU151" s="133">
        <f ca="1"/>
        <v>0</v>
      </c>
    </row>
    <row r="152" spans="1:73" outlineLevel="1" x14ac:dyDescent="0.2">
      <c r="A152" s="204" t="str" cm="1">
        <f t="array" aca="1" ref="A152" ca="1">IFERROR(_xlfn.XLOOKUP(B152,Com_codes_core,Com_labels_core),"")</f>
        <v>Other financial services</v>
      </c>
      <c r="B152" s="58" t="str">
        <f ca="1"/>
        <v>c_145</v>
      </c>
      <c r="C152" s="56">
        <f ca="1"/>
        <v>0.21123814091372536</v>
      </c>
      <c r="D152" s="56">
        <f ca="1"/>
        <v>9.5960168199325471E-2</v>
      </c>
      <c r="E152" s="56">
        <f ca="1"/>
        <v>4.6258085882219122E-2</v>
      </c>
      <c r="F152" s="56">
        <f ca="1"/>
        <v>0</v>
      </c>
      <c r="G152" s="56">
        <f ca="1"/>
        <v>0</v>
      </c>
      <c r="H152" s="56">
        <f ca="1"/>
        <v>0</v>
      </c>
      <c r="I152" s="56">
        <f ca="1"/>
        <v>0</v>
      </c>
      <c r="J152" s="57"/>
      <c r="K152" s="204" t="str" cm="1">
        <f t="array" aca="1" ref="K152" ca="1">IFERROR(_xlfn.XLOOKUP(L152,Act_codes_core,Act_labels_core),"")</f>
        <v>Computer programming services, consulting services and other activities related to computers</v>
      </c>
      <c r="L152" s="58" t="str">
        <f ca="1"/>
        <v>a_145</v>
      </c>
      <c r="M152" s="168">
        <f ca="1"/>
        <v>49.005050371362294</v>
      </c>
      <c r="N152" s="168">
        <f ca="1"/>
        <v>0</v>
      </c>
      <c r="O152" s="168">
        <f ca="1"/>
        <v>0</v>
      </c>
      <c r="P152" s="168">
        <f ca="1"/>
        <v>0.98444092544744632</v>
      </c>
      <c r="Q152" s="168">
        <f ca="1"/>
        <v>0.1346873917453775</v>
      </c>
      <c r="R152" s="73">
        <f ca="1"/>
        <v>0</v>
      </c>
      <c r="S152" s="73">
        <f ca="1"/>
        <v>0</v>
      </c>
      <c r="T152" s="73">
        <f ca="1"/>
        <v>49.875821311444902</v>
      </c>
      <c r="U152" s="73">
        <f ca="1"/>
        <v>0</v>
      </c>
      <c r="V152" s="73">
        <f ca="1"/>
        <v>0</v>
      </c>
      <c r="W152" s="73">
        <f ca="1"/>
        <v>0</v>
      </c>
      <c r="X152" s="60"/>
      <c r="Z152" s="204" t="str" cm="1">
        <f t="array" aca="1" ref="Z152" ca="1">IFERROR(_xlfn.XLOOKUP(AA152,Act_codes_core,Act_labels_core),"")</f>
        <v>Computer programming services, consulting services and other activities related to computers</v>
      </c>
      <c r="AA152" s="58" t="str">
        <f ca="1"/>
        <v>a_145</v>
      </c>
      <c r="AB152" s="133">
        <f ca="1"/>
        <v>1.4934375440443066</v>
      </c>
      <c r="AC152" s="133">
        <f ca="1"/>
        <v>0</v>
      </c>
      <c r="AD152" s="133">
        <f ca="1"/>
        <v>0</v>
      </c>
      <c r="AE152" s="133">
        <f ca="1"/>
        <v>5.876675577907095E-2</v>
      </c>
      <c r="AF152" s="133">
        <f ca="1"/>
        <v>5.4019007970186961E-3</v>
      </c>
      <c r="AG152" s="133">
        <f ca="1"/>
        <v>0</v>
      </c>
      <c r="AH152" s="133">
        <f ca="1"/>
        <v>0</v>
      </c>
      <c r="AI152" s="133">
        <f ca="1"/>
        <v>1.0586837434560477</v>
      </c>
      <c r="AJ152" s="133">
        <f ca="1"/>
        <v>0</v>
      </c>
      <c r="AK152" s="133">
        <f ca="1"/>
        <v>0</v>
      </c>
      <c r="AL152" s="133">
        <f ca="1"/>
        <v>0</v>
      </c>
      <c r="AN152" s="204" t="str" cm="1">
        <f t="array" aca="1" ref="AN152" ca="1">IFERROR(_xlfn.XLOOKUP(AO152,Act_codes_core,Act_labels_core),"")</f>
        <v>Computer programming services, consulting services and other activities related to computers</v>
      </c>
      <c r="AO152" s="58" t="str">
        <f ca="1"/>
        <v>a_145</v>
      </c>
      <c r="AP152" s="316">
        <f ca="1"/>
        <v>60.829358588934312</v>
      </c>
      <c r="AQ152" s="133">
        <f ca="1"/>
        <v>39.170641411065688</v>
      </c>
      <c r="AR152" s="133">
        <f ca="1"/>
        <v>0.9</v>
      </c>
      <c r="AU152" s="204" t="str" cm="1">
        <f t="array" aca="1" ref="AU152" ca="1">IFERROR(_xlfn.XLOOKUP(AV152,Act_codes_core,Act_labels_core),"")</f>
        <v>Computer programming services, consulting services and other activities related to computers</v>
      </c>
      <c r="AV152" s="58" t="str">
        <f ca="1"/>
        <v>a_145</v>
      </c>
      <c r="AW152" s="316">
        <f ca="1"/>
        <v>0.47230078153363436</v>
      </c>
      <c r="AX152" s="133">
        <f ca="1"/>
        <v>0</v>
      </c>
      <c r="AY152" s="133">
        <f ca="1"/>
        <v>0</v>
      </c>
      <c r="AZ152" s="133">
        <f ca="1"/>
        <v>3.8013357649599434E-2</v>
      </c>
      <c r="BA152" s="133">
        <f ca="1"/>
        <v>5.6413804462757698E-2</v>
      </c>
      <c r="BB152" s="133">
        <f ca="1"/>
        <v>0</v>
      </c>
      <c r="BC152" s="133">
        <f ca="1"/>
        <v>0</v>
      </c>
      <c r="BD152" s="133">
        <f ca="1"/>
        <v>1</v>
      </c>
      <c r="BE152" s="133">
        <f ca="1"/>
        <v>0</v>
      </c>
      <c r="BF152" s="133">
        <f ca="1"/>
        <v>0</v>
      </c>
      <c r="BG152" s="133">
        <f ca="1"/>
        <v>0</v>
      </c>
      <c r="BI152" s="204" t="str" cm="1">
        <f t="array" aca="1" ref="BI152" ca="1">IFERROR(_xlfn.XLOOKUP(BJ152,Act_codes_core,Act_labels_core),"")</f>
        <v>Computer programming services, consulting services and other activities related to computers</v>
      </c>
      <c r="BJ152" s="58" t="str">
        <f ca="1"/>
        <v>a_145</v>
      </c>
      <c r="BK152" s="133">
        <f ca="1"/>
        <v>1.5927157913861243</v>
      </c>
      <c r="BL152" s="133">
        <f ca="1"/>
        <v>0</v>
      </c>
      <c r="BM152" s="133">
        <f ca="1"/>
        <v>0</v>
      </c>
      <c r="BN152" s="133">
        <f ca="1"/>
        <v>6.3812687193706701</v>
      </c>
      <c r="BO152" s="133">
        <f ca="1"/>
        <v>69.217977891722057</v>
      </c>
      <c r="BP152" s="133">
        <f ca="1"/>
        <v>0</v>
      </c>
      <c r="BQ152" s="133">
        <f ca="1"/>
        <v>0</v>
      </c>
      <c r="BR152" s="133">
        <f ca="1"/>
        <v>3.3133735526443302</v>
      </c>
      <c r="BS152" s="133">
        <f ca="1"/>
        <v>0</v>
      </c>
      <c r="BT152" s="133">
        <f ca="1"/>
        <v>0</v>
      </c>
      <c r="BU152" s="133">
        <f ca="1"/>
        <v>0</v>
      </c>
    </row>
    <row r="153" spans="1:73" outlineLevel="1" x14ac:dyDescent="0.2">
      <c r="A153" s="204" t="str" cm="1">
        <f t="array" aca="1" ref="A153" ca="1">IFERROR(_xlfn.XLOOKUP(B153,Com_codes_core,Com_labels_core),"")</f>
        <v>Real estate business services</v>
      </c>
      <c r="B153" s="58" t="str">
        <f ca="1"/>
        <v>c_146</v>
      </c>
      <c r="C153" s="56">
        <f ca="1"/>
        <v>4.170698057001526</v>
      </c>
      <c r="D153" s="56">
        <f ca="1"/>
        <v>1.6692104127915264</v>
      </c>
      <c r="E153" s="56">
        <f ca="1"/>
        <v>0.49851085340154599</v>
      </c>
      <c r="F153" s="56">
        <f ca="1"/>
        <v>5.0050298558533046E-2</v>
      </c>
      <c r="G153" s="56">
        <f ca="1"/>
        <v>0.90973539209812238</v>
      </c>
      <c r="H153" s="56">
        <f ca="1"/>
        <v>0</v>
      </c>
      <c r="I153" s="56">
        <f ca="1"/>
        <v>0</v>
      </c>
      <c r="J153" s="57"/>
      <c r="K153" s="204" t="str" cm="1">
        <f t="array" aca="1" ref="K153" ca="1">IFERROR(_xlfn.XLOOKUP(L153,Act_codes_core,Act_labels_core),"")</f>
        <v>Other information services</v>
      </c>
      <c r="L153" s="58" t="str">
        <f ca="1"/>
        <v>a_146</v>
      </c>
      <c r="M153" s="168">
        <f ca="1"/>
        <v>45.964450204249509</v>
      </c>
      <c r="N153" s="168">
        <f ca="1"/>
        <v>0</v>
      </c>
      <c r="O153" s="168">
        <f ca="1"/>
        <v>0</v>
      </c>
      <c r="P153" s="168">
        <f ca="1"/>
        <v>9.6358042005198943</v>
      </c>
      <c r="Q153" s="168">
        <f ca="1"/>
        <v>1.2403680469560479</v>
      </c>
      <c r="R153" s="73">
        <f ca="1"/>
        <v>0</v>
      </c>
      <c r="S153" s="73">
        <f ca="1"/>
        <v>0</v>
      </c>
      <c r="T153" s="73">
        <f ca="1"/>
        <v>43.159377548274541</v>
      </c>
      <c r="U153" s="73">
        <f ca="1"/>
        <v>0</v>
      </c>
      <c r="V153" s="73">
        <f ca="1"/>
        <v>0</v>
      </c>
      <c r="W153" s="73">
        <f ca="1"/>
        <v>0</v>
      </c>
      <c r="X153" s="60"/>
      <c r="Z153" s="204" t="str" cm="1">
        <f t="array" aca="1" ref="Z153" ca="1">IFERROR(_xlfn.XLOOKUP(AA153,Act_codes_core,Act_labels_core),"")</f>
        <v>Other information services</v>
      </c>
      <c r="AA153" s="58" t="str">
        <f ca="1"/>
        <v>a_146</v>
      </c>
      <c r="AB153" s="133">
        <f ca="1"/>
        <v>0.30854649644647852</v>
      </c>
      <c r="AC153" s="133">
        <f ca="1"/>
        <v>0</v>
      </c>
      <c r="AD153" s="133">
        <f ca="1"/>
        <v>0</v>
      </c>
      <c r="AE153" s="133">
        <f ca="1"/>
        <v>0.1267016723445035</v>
      </c>
      <c r="AF153" s="133">
        <f ca="1"/>
        <v>1.0957779473739814E-2</v>
      </c>
      <c r="AG153" s="133">
        <f ca="1"/>
        <v>0</v>
      </c>
      <c r="AH153" s="133">
        <f ca="1"/>
        <v>0</v>
      </c>
      <c r="AI153" s="133">
        <f ca="1"/>
        <v>0.20179187752288646</v>
      </c>
      <c r="AJ153" s="133">
        <f ca="1"/>
        <v>0</v>
      </c>
      <c r="AK153" s="133">
        <f ca="1"/>
        <v>0</v>
      </c>
      <c r="AL153" s="133">
        <f ca="1"/>
        <v>0</v>
      </c>
      <c r="AN153" s="204" t="str" cm="1">
        <f t="array" aca="1" ref="AN153" ca="1">IFERROR(_xlfn.XLOOKUP(AO153,Act_codes_core,Act_labels_core),"")</f>
        <v>Other information services</v>
      </c>
      <c r="AO153" s="58" t="str">
        <f ca="1"/>
        <v>a_146</v>
      </c>
      <c r="AP153" s="316">
        <f ca="1"/>
        <v>60.614966902076361</v>
      </c>
      <c r="AQ153" s="133">
        <f ca="1"/>
        <v>39.385033097923646</v>
      </c>
      <c r="AR153" s="133">
        <f ca="1"/>
        <v>0.9</v>
      </c>
      <c r="AU153" s="204" t="str" cm="1">
        <f t="array" aca="1" ref="AU153" ca="1">IFERROR(_xlfn.XLOOKUP(AV153,Act_codes_core,Act_labels_core),"")</f>
        <v>Other information services</v>
      </c>
      <c r="AV153" s="58" t="str">
        <f ca="1"/>
        <v>a_146</v>
      </c>
      <c r="AW153" s="316">
        <f ca="1"/>
        <v>0.70506189251772111</v>
      </c>
      <c r="AX153" s="133">
        <f ca="1"/>
        <v>0</v>
      </c>
      <c r="AY153" s="133">
        <f ca="1"/>
        <v>0</v>
      </c>
      <c r="AZ153" s="133">
        <f ca="1"/>
        <v>0.42807232265157347</v>
      </c>
      <c r="BA153" s="133">
        <f ca="1"/>
        <v>0.68542888901984589</v>
      </c>
      <c r="BB153" s="133">
        <f ca="1"/>
        <v>0</v>
      </c>
      <c r="BC153" s="133">
        <f ca="1"/>
        <v>0</v>
      </c>
      <c r="BD153" s="133">
        <f ca="1"/>
        <v>1</v>
      </c>
      <c r="BE153" s="133">
        <f ca="1"/>
        <v>0</v>
      </c>
      <c r="BF153" s="133">
        <f ca="1"/>
        <v>0</v>
      </c>
      <c r="BG153" s="133">
        <f ca="1"/>
        <v>0</v>
      </c>
      <c r="BI153" s="204" t="str" cm="1">
        <f t="array" aca="1" ref="BI153" ca="1">IFERROR(_xlfn.XLOOKUP(BJ153,Act_codes_core,Act_labels_core),"")</f>
        <v>Other information services</v>
      </c>
      <c r="BJ153" s="58" t="str">
        <f ca="1"/>
        <v>a_146</v>
      </c>
      <c r="BK153" s="133">
        <f ca="1"/>
        <v>2.5341864504609433</v>
      </c>
      <c r="BL153" s="133">
        <f ca="1"/>
        <v>0</v>
      </c>
      <c r="BM153" s="133">
        <f ca="1"/>
        <v>0</v>
      </c>
      <c r="BN153" s="133">
        <f ca="1"/>
        <v>7.3394340848096604</v>
      </c>
      <c r="BO153" s="133">
        <f ca="1"/>
        <v>91.2946287457182</v>
      </c>
      <c r="BP153" s="133">
        <f ca="1"/>
        <v>0</v>
      </c>
      <c r="BQ153" s="133">
        <f ca="1"/>
        <v>0</v>
      </c>
      <c r="BR153" s="133">
        <f ca="1"/>
        <v>3.8278791598205784</v>
      </c>
      <c r="BS153" s="133">
        <f ca="1"/>
        <v>0</v>
      </c>
      <c r="BT153" s="133">
        <f ca="1"/>
        <v>0</v>
      </c>
      <c r="BU153" s="133">
        <f ca="1"/>
        <v>0</v>
      </c>
    </row>
    <row r="154" spans="1:73" outlineLevel="1" x14ac:dyDescent="0.2">
      <c r="A154" s="204" t="str" cm="1">
        <f t="array" aca="1" ref="A154" ca="1">IFERROR(_xlfn.XLOOKUP(B154,Com_codes_core,Com_labels_core),"")</f>
        <v>Legal, accounting and auditing services</v>
      </c>
      <c r="B154" s="58" t="str">
        <f ca="1"/>
        <v>c_147</v>
      </c>
      <c r="C154" s="56">
        <f ca="1"/>
        <v>0.15899203549779606</v>
      </c>
      <c r="D154" s="56">
        <f ca="1"/>
        <v>7.7247064877623464E-2</v>
      </c>
      <c r="E154" s="56">
        <f ca="1"/>
        <v>8.3286820224762276E-2</v>
      </c>
      <c r="F154" s="56">
        <f ca="1"/>
        <v>6.7817339840470572E-2</v>
      </c>
      <c r="G154" s="56">
        <f ca="1"/>
        <v>26.636567997102858</v>
      </c>
      <c r="H154" s="56">
        <f ca="1"/>
        <v>5.6228103589732667E-2</v>
      </c>
      <c r="I154" s="56">
        <f ca="1"/>
        <v>22.323781962177019</v>
      </c>
      <c r="J154" s="57"/>
      <c r="K154" s="204" t="str" cm="1">
        <f t="array" aca="1" ref="K154" ca="1">IFERROR(_xlfn.XLOOKUP(L154,Act_codes_core,Act_labels_core),"")</f>
        <v>Financial services (except insurance and social insurance)</v>
      </c>
      <c r="L154" s="58" t="str">
        <f ca="1"/>
        <v>a_147</v>
      </c>
      <c r="M154" s="168">
        <f ca="1"/>
        <v>25.424591228678537</v>
      </c>
      <c r="N154" s="168">
        <f ca="1"/>
        <v>0.96150133808428728</v>
      </c>
      <c r="O154" s="168">
        <f ca="1"/>
        <v>0</v>
      </c>
      <c r="P154" s="168">
        <f ca="1"/>
        <v>4.3212606170782815</v>
      </c>
      <c r="Q154" s="168">
        <f ca="1"/>
        <v>0.49061618574595678</v>
      </c>
      <c r="R154" s="73">
        <f ca="1"/>
        <v>1.8414400931976334E-2</v>
      </c>
      <c r="S154" s="73">
        <f ca="1"/>
        <v>0</v>
      </c>
      <c r="T154" s="73">
        <f ca="1"/>
        <v>68.783616229480955</v>
      </c>
      <c r="U154" s="73">
        <f ca="1"/>
        <v>0</v>
      </c>
      <c r="V154" s="73">
        <f ca="1"/>
        <v>0</v>
      </c>
      <c r="W154" s="73">
        <f ca="1"/>
        <v>0</v>
      </c>
      <c r="X154" s="60"/>
      <c r="Z154" s="204" t="str" cm="1">
        <f t="array" aca="1" ref="Z154" ca="1">IFERROR(_xlfn.XLOOKUP(AA154,Act_codes_core,Act_labels_core),"")</f>
        <v>Financial services (except insurance and social insurance)</v>
      </c>
      <c r="AA154" s="58" t="str">
        <f ca="1"/>
        <v>a_147</v>
      </c>
      <c r="AB154" s="133">
        <f ca="1"/>
        <v>4.2673385326060016</v>
      </c>
      <c r="AC154" s="133">
        <f ca="1"/>
        <v>0.4438546267729257</v>
      </c>
      <c r="AD154" s="133">
        <f ca="1"/>
        <v>0</v>
      </c>
      <c r="AE154" s="133">
        <f ca="1"/>
        <v>1.4207229917257957</v>
      </c>
      <c r="AF154" s="133">
        <f ca="1"/>
        <v>0.10837233389245648</v>
      </c>
      <c r="AG154" s="133">
        <f ca="1"/>
        <v>2.0131366557233531E-2</v>
      </c>
      <c r="AH154" s="133">
        <f ca="1"/>
        <v>0</v>
      </c>
      <c r="AI154" s="133">
        <f ca="1"/>
        <v>8.0411484855791642</v>
      </c>
      <c r="AJ154" s="133">
        <f ca="1"/>
        <v>0</v>
      </c>
      <c r="AK154" s="133">
        <f ca="1"/>
        <v>0</v>
      </c>
      <c r="AL154" s="133">
        <f ca="1"/>
        <v>0</v>
      </c>
      <c r="AN154" s="204" t="str" cm="1">
        <f t="array" aca="1" ref="AN154" ca="1">IFERROR(_xlfn.XLOOKUP(AO154,Act_codes_core,Act_labels_core),"")</f>
        <v>Financial services (except insurance and social insurance)</v>
      </c>
      <c r="AO154" s="58" t="str">
        <f ca="1"/>
        <v>a_147</v>
      </c>
      <c r="AP154" s="316">
        <f ca="1"/>
        <v>71.521430118774759</v>
      </c>
      <c r="AQ154" s="133">
        <f ca="1"/>
        <v>28.478569881225209</v>
      </c>
      <c r="AR154" s="133">
        <f ca="1"/>
        <v>0.9</v>
      </c>
      <c r="AU154" s="204" t="str" cm="1">
        <f t="array" aca="1" ref="AU154" ca="1">IFERROR(_xlfn.XLOOKUP(AV154,Act_codes_core,Act_labels_core),"")</f>
        <v>Financial services (except insurance and social insurance)</v>
      </c>
      <c r="AV154" s="58" t="str">
        <f ca="1"/>
        <v>a_147</v>
      </c>
      <c r="AW154" s="316">
        <f ca="1"/>
        <v>0.30236664865876722</v>
      </c>
      <c r="AX154" s="133">
        <f ca="1"/>
        <v>0.18081010966514663</v>
      </c>
      <c r="AY154" s="133">
        <f ca="1"/>
        <v>0</v>
      </c>
      <c r="AZ154" s="133">
        <f ca="1"/>
        <v>0.17542881966543941</v>
      </c>
      <c r="BA154" s="133">
        <f ca="1"/>
        <v>8.1999524002653312E-2</v>
      </c>
      <c r="BB154" s="133">
        <f ca="1"/>
        <v>3.8992748024640873E-2</v>
      </c>
      <c r="BC154" s="133">
        <f ca="1"/>
        <v>0</v>
      </c>
      <c r="BD154" s="133">
        <f ca="1"/>
        <v>1</v>
      </c>
      <c r="BE154" s="133">
        <f ca="1"/>
        <v>0</v>
      </c>
      <c r="BF154" s="133">
        <f ca="1"/>
        <v>0</v>
      </c>
      <c r="BG154" s="133">
        <f ca="1"/>
        <v>0</v>
      </c>
      <c r="BI154" s="204" t="str" cm="1">
        <f t="array" aca="1" ref="BI154" ca="1">IFERROR(_xlfn.XLOOKUP(BJ154,Act_codes_core,Act_labels_core),"")</f>
        <v>Financial services (except insurance and social insurance)</v>
      </c>
      <c r="BJ154" s="58" t="str">
        <f ca="1"/>
        <v>a_147</v>
      </c>
      <c r="BK154" s="133">
        <f ca="1"/>
        <v>1.6802579223079794</v>
      </c>
      <c r="BL154" s="133">
        <f ca="1"/>
        <v>26.568611671208817</v>
      </c>
      <c r="BM154" s="133">
        <f ca="1"/>
        <v>0</v>
      </c>
      <c r="BN154" s="133">
        <f ca="1"/>
        <v>5.7357012991345186</v>
      </c>
      <c r="BO154" s="133">
        <f ca="1"/>
        <v>23.613779530600066</v>
      </c>
      <c r="BP154" s="133">
        <f ca="1"/>
        <v>299.17292885491645</v>
      </c>
      <c r="BQ154" s="133">
        <f ca="1"/>
        <v>0</v>
      </c>
      <c r="BR154" s="133">
        <f ca="1"/>
        <v>2.0540501362538652</v>
      </c>
      <c r="BS154" s="133">
        <f ca="1"/>
        <v>0</v>
      </c>
      <c r="BT154" s="133">
        <f ca="1"/>
        <v>0</v>
      </c>
      <c r="BU154" s="133">
        <f ca="1"/>
        <v>0</v>
      </c>
    </row>
    <row r="155" spans="1:73" outlineLevel="1" x14ac:dyDescent="0.2">
      <c r="A155" s="204" t="str" cm="1">
        <f t="array" aca="1" ref="A155" ca="1">IFERROR(_xlfn.XLOOKUP(B155,Com_codes_core,Com_labels_core),"")</f>
        <v>Services of office headquarters; management consulting services</v>
      </c>
      <c r="B155" s="58" t="str">
        <f ca="1"/>
        <v>c_148</v>
      </c>
      <c r="C155" s="56">
        <f ca="1"/>
        <v>0.31925948324847203</v>
      </c>
      <c r="D155" s="56">
        <f ca="1"/>
        <v>0.16949165519978956</v>
      </c>
      <c r="E155" s="56">
        <f ca="1"/>
        <v>5.3279557093198768E-3</v>
      </c>
      <c r="F155" s="56">
        <f ca="1"/>
        <v>0</v>
      </c>
      <c r="G155" s="56">
        <f ca="1"/>
        <v>0</v>
      </c>
      <c r="H155" s="56">
        <f ca="1"/>
        <v>0</v>
      </c>
      <c r="I155" s="56">
        <f ca="1"/>
        <v>0</v>
      </c>
      <c r="J155" s="57"/>
      <c r="K155" s="204" t="str" cm="1">
        <f t="array" aca="1" ref="K155" ca="1">IFERROR(_xlfn.XLOOKUP(L155,Act_codes_core,Act_labels_core),"")</f>
        <v>Life insurance and Life reinsurance services</v>
      </c>
      <c r="L155" s="58" t="str">
        <f ca="1"/>
        <v>a_148</v>
      </c>
      <c r="M155" s="168">
        <f ca="1"/>
        <v>50.404533361557554</v>
      </c>
      <c r="N155" s="168">
        <f ca="1"/>
        <v>0</v>
      </c>
      <c r="O155" s="168">
        <f ca="1"/>
        <v>0</v>
      </c>
      <c r="P155" s="168">
        <f ca="1"/>
        <v>7.9854478459598095</v>
      </c>
      <c r="Q155" s="168">
        <f ca="1"/>
        <v>8.545584832975015</v>
      </c>
      <c r="R155" s="73">
        <f ca="1"/>
        <v>0</v>
      </c>
      <c r="S155" s="73">
        <f ca="1"/>
        <v>0</v>
      </c>
      <c r="T155" s="73">
        <f ca="1"/>
        <v>33.064433959507625</v>
      </c>
      <c r="U155" s="73">
        <f ca="1"/>
        <v>0</v>
      </c>
      <c r="V155" s="73">
        <f ca="1"/>
        <v>0</v>
      </c>
      <c r="W155" s="73">
        <f ca="1"/>
        <v>0</v>
      </c>
      <c r="X155" s="60"/>
      <c r="Z155" s="204" t="str" cm="1">
        <f t="array" aca="1" ref="Z155" ca="1">IFERROR(_xlfn.XLOOKUP(AA155,Act_codes_core,Act_labels_core),"")</f>
        <v>Life insurance and Life reinsurance services</v>
      </c>
      <c r="AA155" s="58" t="str">
        <f ca="1"/>
        <v>a_148</v>
      </c>
      <c r="AB155" s="133">
        <f ca="1"/>
        <v>0.88717358821609327</v>
      </c>
      <c r="AC155" s="133">
        <f ca="1"/>
        <v>0</v>
      </c>
      <c r="AD155" s="133">
        <f ca="1"/>
        <v>0</v>
      </c>
      <c r="AE155" s="133">
        <f ca="1"/>
        <v>0.27531768824086095</v>
      </c>
      <c r="AF155" s="133">
        <f ca="1"/>
        <v>0.19794941924657067</v>
      </c>
      <c r="AG155" s="133">
        <f ca="1"/>
        <v>0</v>
      </c>
      <c r="AH155" s="133">
        <f ca="1"/>
        <v>0</v>
      </c>
      <c r="AI155" s="133">
        <f ca="1"/>
        <v>0.40534988752293294</v>
      </c>
      <c r="AJ155" s="133">
        <f ca="1"/>
        <v>0</v>
      </c>
      <c r="AK155" s="133">
        <f ca="1"/>
        <v>0</v>
      </c>
      <c r="AL155" s="133">
        <f ca="1"/>
        <v>0</v>
      </c>
      <c r="AN155" s="204" t="str" cm="1">
        <f t="array" aca="1" ref="AN155" ca="1">IFERROR(_xlfn.XLOOKUP(AO155,Act_codes_core,Act_labels_core),"")</f>
        <v>Life insurance and Life reinsurance services</v>
      </c>
      <c r="AO155" s="58" t="str">
        <f ca="1"/>
        <v>a_148</v>
      </c>
      <c r="AP155" s="316">
        <f ca="1"/>
        <v>65.013900008082359</v>
      </c>
      <c r="AQ155" s="133">
        <f ca="1"/>
        <v>34.986099991917605</v>
      </c>
      <c r="AR155" s="133">
        <f ca="1"/>
        <v>0.9</v>
      </c>
      <c r="AU155" s="204" t="str" cm="1">
        <f t="array" aca="1" ref="AU155" ca="1">IFERROR(_xlfn.XLOOKUP(AV155,Act_codes_core,Act_labels_core),"")</f>
        <v>Life insurance and Life reinsurance services</v>
      </c>
      <c r="AV155" s="58" t="str">
        <f ca="1"/>
        <v>a_148</v>
      </c>
      <c r="AW155" s="316">
        <f ca="1"/>
        <v>0.48420729238780214</v>
      </c>
      <c r="AX155" s="133">
        <f ca="1"/>
        <v>0</v>
      </c>
      <c r="AY155" s="133">
        <f ca="1"/>
        <v>0</v>
      </c>
      <c r="AZ155" s="133">
        <f ca="1"/>
        <v>0.17525892459749912</v>
      </c>
      <c r="BA155" s="133">
        <f ca="1"/>
        <v>0.48890271805994046</v>
      </c>
      <c r="BB155" s="133">
        <f ca="1"/>
        <v>0</v>
      </c>
      <c r="BC155" s="133">
        <f ca="1"/>
        <v>0</v>
      </c>
      <c r="BD155" s="133">
        <f ca="1"/>
        <v>1</v>
      </c>
      <c r="BE155" s="133">
        <f ca="1"/>
        <v>0</v>
      </c>
      <c r="BF155" s="133">
        <f ca="1"/>
        <v>0</v>
      </c>
      <c r="BG155" s="133">
        <f ca="1"/>
        <v>0</v>
      </c>
      <c r="BI155" s="204" t="str" cm="1">
        <f t="array" aca="1" ref="BI155" ca="1">IFERROR(_xlfn.XLOOKUP(BJ155,Act_codes_core,Act_labels_core),"")</f>
        <v>Life insurance and Life reinsurance services</v>
      </c>
      <c r="BJ155" s="58" t="str">
        <f ca="1"/>
        <v>a_148</v>
      </c>
      <c r="BK155" s="133">
        <f ca="1"/>
        <v>1.4836941576120404</v>
      </c>
      <c r="BL155" s="133">
        <f ca="1"/>
        <v>0</v>
      </c>
      <c r="BM155" s="133">
        <f ca="1"/>
        <v>0</v>
      </c>
      <c r="BN155" s="133">
        <f ca="1"/>
        <v>3.3897176451854283</v>
      </c>
      <c r="BO155" s="133">
        <f ca="1"/>
        <v>8.8361549108890021</v>
      </c>
      <c r="BP155" s="133">
        <f ca="1"/>
        <v>0</v>
      </c>
      <c r="BQ155" s="133">
        <f ca="1"/>
        <v>0</v>
      </c>
      <c r="BR155" s="133">
        <f ca="1"/>
        <v>4.6711258354214715</v>
      </c>
      <c r="BS155" s="133">
        <f ca="1"/>
        <v>0</v>
      </c>
      <c r="BT155" s="133">
        <f ca="1"/>
        <v>0</v>
      </c>
      <c r="BU155" s="133">
        <f ca="1"/>
        <v>0</v>
      </c>
    </row>
    <row r="156" spans="1:73" outlineLevel="1" x14ac:dyDescent="0.2">
      <c r="A156" s="204" t="str" cm="1">
        <f t="array" aca="1" ref="A156" ca="1">IFERROR(_xlfn.XLOOKUP(B156,Com_codes_core,Com_labels_core),"")</f>
        <v>Architectural services; Technical testing and analysis</v>
      </c>
      <c r="B156" s="58" t="str">
        <f ca="1"/>
        <v>c_149</v>
      </c>
      <c r="C156" s="56">
        <f ca="1"/>
        <v>1.0316201806934597</v>
      </c>
      <c r="D156" s="56">
        <f ca="1"/>
        <v>0.58237864140797435</v>
      </c>
      <c r="E156" s="56">
        <f ca="1"/>
        <v>0.12269878571366877</v>
      </c>
      <c r="F156" s="56">
        <f ca="1"/>
        <v>3.4438301081022388E-2</v>
      </c>
      <c r="G156" s="56">
        <f ca="1"/>
        <v>1.794137745658382</v>
      </c>
      <c r="H156" s="56">
        <f ca="1"/>
        <v>0.13814824123380848</v>
      </c>
      <c r="I156" s="56">
        <f ca="1"/>
        <v>6.539133468200526</v>
      </c>
      <c r="J156" s="57"/>
      <c r="K156" s="204" t="str" cm="1">
        <f t="array" aca="1" ref="K156" ca="1">IFERROR(_xlfn.XLOOKUP(L156,Act_codes_core,Act_labels_core),"")</f>
        <v>Non-life insurance and non-life reinsurance services</v>
      </c>
      <c r="L156" s="58" t="str">
        <f ca="1"/>
        <v>a_149</v>
      </c>
      <c r="M156" s="168">
        <f ca="1"/>
        <v>54.20993499196998</v>
      </c>
      <c r="N156" s="168">
        <f ca="1"/>
        <v>2.2343021732231425</v>
      </c>
      <c r="O156" s="168">
        <f ca="1"/>
        <v>0</v>
      </c>
      <c r="P156" s="168">
        <f ca="1"/>
        <v>16.64212564005393</v>
      </c>
      <c r="Q156" s="168">
        <f ca="1"/>
        <v>0.59513154059339302</v>
      </c>
      <c r="R156" s="73">
        <f ca="1"/>
        <v>0.18471686485630079</v>
      </c>
      <c r="S156" s="73">
        <f ca="1"/>
        <v>0</v>
      </c>
      <c r="T156" s="73">
        <f ca="1"/>
        <v>26.133788789303253</v>
      </c>
      <c r="U156" s="73">
        <f ca="1"/>
        <v>0</v>
      </c>
      <c r="V156" s="73">
        <f ca="1"/>
        <v>0</v>
      </c>
      <c r="W156" s="73">
        <f ca="1"/>
        <v>0</v>
      </c>
      <c r="X156" s="60"/>
      <c r="Z156" s="204" t="str" cm="1">
        <f t="array" aca="1" ref="Z156" ca="1">IFERROR(_xlfn.XLOOKUP(AA156,Act_codes_core,Act_labels_core),"")</f>
        <v>Non-life insurance and non-life reinsurance services</v>
      </c>
      <c r="AA156" s="58" t="str">
        <f ca="1"/>
        <v>a_149</v>
      </c>
      <c r="AB156" s="133">
        <f ca="1"/>
        <v>0.4041529144939946</v>
      </c>
      <c r="AC156" s="133">
        <f ca="1"/>
        <v>4.581381699949981E-2</v>
      </c>
      <c r="AD156" s="133">
        <f ca="1"/>
        <v>0</v>
      </c>
      <c r="AE156" s="133">
        <f ca="1"/>
        <v>0.24303647410911464</v>
      </c>
      <c r="AF156" s="133">
        <f ca="1"/>
        <v>5.8391984113868476E-3</v>
      </c>
      <c r="AG156" s="133">
        <f ca="1"/>
        <v>8.9698652972644809E-3</v>
      </c>
      <c r="AH156" s="133">
        <f ca="1"/>
        <v>0</v>
      </c>
      <c r="AI156" s="133">
        <f ca="1"/>
        <v>0.13570603583266344</v>
      </c>
      <c r="AJ156" s="133">
        <f ca="1"/>
        <v>0</v>
      </c>
      <c r="AK156" s="133">
        <f ca="1"/>
        <v>0</v>
      </c>
      <c r="AL156" s="133">
        <f ca="1"/>
        <v>0</v>
      </c>
      <c r="AN156" s="204" t="str" cm="1">
        <f t="array" aca="1" ref="AN156" ca="1">IFERROR(_xlfn.XLOOKUP(AO156,Act_codes_core,Act_labels_core),"")</f>
        <v>Non-life insurance and non-life reinsurance services</v>
      </c>
      <c r="AO156" s="58" t="str">
        <f ca="1"/>
        <v>a_149</v>
      </c>
      <c r="AP156" s="316">
        <f ca="1"/>
        <v>64.211131610394375</v>
      </c>
      <c r="AQ156" s="133">
        <f ca="1"/>
        <v>35.788868389605639</v>
      </c>
      <c r="AR156" s="133">
        <f ca="1"/>
        <v>0.9</v>
      </c>
      <c r="AU156" s="204" t="str" cm="1">
        <f t="array" aca="1" ref="AU156" ca="1">IFERROR(_xlfn.XLOOKUP(AV156,Act_codes_core,Act_labels_core),"")</f>
        <v>Non-life insurance and non-life reinsurance services</v>
      </c>
      <c r="AV156" s="58" t="str">
        <f ca="1"/>
        <v>a_149</v>
      </c>
      <c r="AW156" s="316">
        <f ca="1"/>
        <v>0.99760999631819969</v>
      </c>
      <c r="AX156" s="133">
        <f ca="1"/>
        <v>0.8239936294412723</v>
      </c>
      <c r="AY156" s="133">
        <f ca="1"/>
        <v>0</v>
      </c>
      <c r="AZ156" s="133">
        <f ca="1"/>
        <v>0.74917958016708808</v>
      </c>
      <c r="BA156" s="133">
        <f ca="1"/>
        <v>0.55347377632674388</v>
      </c>
      <c r="BB156" s="133">
        <f ca="1"/>
        <v>0.25466416305137102</v>
      </c>
      <c r="BC156" s="133">
        <f ca="1"/>
        <v>0</v>
      </c>
      <c r="BD156" s="133">
        <f ca="1"/>
        <v>1</v>
      </c>
      <c r="BE156" s="133">
        <f ca="1"/>
        <v>0</v>
      </c>
      <c r="BF156" s="133">
        <f ca="1"/>
        <v>0</v>
      </c>
      <c r="BG156" s="133">
        <f ca="1"/>
        <v>0</v>
      </c>
      <c r="BI156" s="204" t="str" cm="1">
        <f t="array" aca="1" ref="BI156" ca="1">IFERROR(_xlfn.XLOOKUP(BJ156,Act_codes_core,Act_labels_core),"")</f>
        <v>Non-life insurance and non-life reinsurance services</v>
      </c>
      <c r="BJ156" s="58" t="str">
        <f ca="1"/>
        <v>a_149</v>
      </c>
      <c r="BK156" s="133">
        <f ca="1"/>
        <v>2.9002574320924217</v>
      </c>
      <c r="BL156" s="133">
        <f ca="1"/>
        <v>58.121469843727006</v>
      </c>
      <c r="BM156" s="133">
        <f ca="1"/>
        <v>0</v>
      </c>
      <c r="BN156" s="133">
        <f ca="1"/>
        <v>7.0946631103190487</v>
      </c>
      <c r="BO156" s="133">
        <f ca="1"/>
        <v>146.5678522462876</v>
      </c>
      <c r="BP156" s="133">
        <f ca="1"/>
        <v>217.27808658856441</v>
      </c>
      <c r="BQ156" s="133">
        <f ca="1"/>
        <v>0</v>
      </c>
      <c r="BR156" s="133">
        <f ca="1"/>
        <v>6.030485336145972</v>
      </c>
      <c r="BS156" s="133">
        <f ca="1"/>
        <v>0</v>
      </c>
      <c r="BT156" s="133">
        <f ca="1"/>
        <v>0</v>
      </c>
      <c r="BU156" s="133">
        <f ca="1"/>
        <v>0</v>
      </c>
    </row>
    <row r="157" spans="1:73" outlineLevel="1" x14ac:dyDescent="0.2">
      <c r="A157" s="204" t="str" cm="1">
        <f t="array" aca="1" ref="A157" ca="1">IFERROR(_xlfn.XLOOKUP(B157,Com_codes_core,Com_labels_core),"")</f>
        <v>Scientific research and technology development services</v>
      </c>
      <c r="B157" s="58" t="str">
        <f ca="1"/>
        <v>c_150</v>
      </c>
      <c r="C157" s="56">
        <f ca="1"/>
        <v>0.17612588064443052</v>
      </c>
      <c r="D157" s="56">
        <f ca="1"/>
        <v>0.10103646234487333</v>
      </c>
      <c r="E157" s="56">
        <f ca="1"/>
        <v>3.2394490544389545E-2</v>
      </c>
      <c r="F157" s="56">
        <f ca="1"/>
        <v>3.3029628077625571E-2</v>
      </c>
      <c r="G157" s="56">
        <f ca="1"/>
        <v>9.9184784796554837</v>
      </c>
      <c r="H157" s="56">
        <f ca="1"/>
        <v>0.4903154113715224</v>
      </c>
      <c r="I157" s="56">
        <f ca="1"/>
        <v>60.944350563719226</v>
      </c>
      <c r="J157" s="57"/>
      <c r="K157" s="204" t="str" cm="1">
        <f t="array" aca="1" ref="K157" ca="1">IFERROR(_xlfn.XLOOKUP(L157,Act_codes_core,Act_labels_core),"")</f>
        <v>Other financial services</v>
      </c>
      <c r="L157" s="58" t="str">
        <f ca="1"/>
        <v>a_150</v>
      </c>
      <c r="M157" s="168">
        <f ca="1"/>
        <v>44.151273304739817</v>
      </c>
      <c r="N157" s="168">
        <f ca="1"/>
        <v>2.0434978016488925</v>
      </c>
      <c r="O157" s="168">
        <f ca="1"/>
        <v>4.010791475428455</v>
      </c>
      <c r="P157" s="168">
        <f ca="1"/>
        <v>19.610042651103658</v>
      </c>
      <c r="Q157" s="168">
        <f ca="1"/>
        <v>0</v>
      </c>
      <c r="R157" s="73">
        <f ca="1"/>
        <v>0</v>
      </c>
      <c r="S157" s="73">
        <f ca="1"/>
        <v>0</v>
      </c>
      <c r="T157" s="73">
        <f ca="1"/>
        <v>30.18439476707918</v>
      </c>
      <c r="U157" s="73">
        <f ca="1"/>
        <v>0</v>
      </c>
      <c r="V157" s="73">
        <f ca="1"/>
        <v>0</v>
      </c>
      <c r="W157" s="73">
        <f ca="1"/>
        <v>0</v>
      </c>
      <c r="X157" s="60"/>
      <c r="Z157" s="204" t="str" cm="1">
        <f t="array" aca="1" ref="Z157" ca="1">IFERROR(_xlfn.XLOOKUP(AA157,Act_codes_core,Act_labels_core),"")</f>
        <v>Other financial services</v>
      </c>
      <c r="AA157" s="58" t="str">
        <f ca="1"/>
        <v>a_150</v>
      </c>
      <c r="AB157" s="133">
        <f ca="1"/>
        <v>0.40302667762935873</v>
      </c>
      <c r="AC157" s="133">
        <f ca="1"/>
        <v>5.130414762578004E-2</v>
      </c>
      <c r="AD157" s="133">
        <f ca="1"/>
        <v>0.6304965183179071</v>
      </c>
      <c r="AE157" s="133">
        <f ca="1"/>
        <v>0.35064280412422694</v>
      </c>
      <c r="AF157" s="133">
        <f ca="1"/>
        <v>0</v>
      </c>
      <c r="AG157" s="133">
        <f ca="1"/>
        <v>0</v>
      </c>
      <c r="AH157" s="133">
        <f ca="1"/>
        <v>0</v>
      </c>
      <c r="AI157" s="133">
        <f ca="1"/>
        <v>0.19191238052887871</v>
      </c>
      <c r="AJ157" s="133">
        <f ca="1"/>
        <v>0</v>
      </c>
      <c r="AK157" s="133">
        <f ca="1"/>
        <v>0</v>
      </c>
      <c r="AL157" s="133">
        <f ca="1"/>
        <v>0</v>
      </c>
      <c r="AN157" s="204" t="str" cm="1">
        <f t="array" aca="1" ref="AN157" ca="1">IFERROR(_xlfn.XLOOKUP(AO157,Act_codes_core,Act_labels_core),"")</f>
        <v>Other financial services</v>
      </c>
      <c r="AO157" s="58" t="str">
        <f ca="1"/>
        <v>a_150</v>
      </c>
      <c r="AP157" s="316">
        <f ca="1"/>
        <v>72.410014939831839</v>
      </c>
      <c r="AQ157" s="133">
        <f ca="1"/>
        <v>27.589985060168186</v>
      </c>
      <c r="AR157" s="133">
        <f ca="1"/>
        <v>0.9</v>
      </c>
      <c r="AU157" s="204" t="str" cm="1">
        <f t="array" aca="1" ref="AU157" ca="1">IFERROR(_xlfn.XLOOKUP(AV157,Act_codes_core,Act_labels_core),"")</f>
        <v>Other financial services</v>
      </c>
      <c r="AV157" s="58" t="str">
        <f ca="1"/>
        <v>a_150</v>
      </c>
      <c r="AW157" s="316">
        <f ca="1"/>
        <v>0.35942298489493435</v>
      </c>
      <c r="AX157" s="133">
        <f ca="1"/>
        <v>0.40043878655585208</v>
      </c>
      <c r="AY157" s="133">
        <f ca="1"/>
        <v>0.29396418283452713</v>
      </c>
      <c r="AZ157" s="133">
        <f ca="1"/>
        <v>0.64431580661659515</v>
      </c>
      <c r="BA157" s="133">
        <f ca="1"/>
        <v>0</v>
      </c>
      <c r="BB157" s="133">
        <f ca="1"/>
        <v>0</v>
      </c>
      <c r="BC157" s="133">
        <f ca="1"/>
        <v>0</v>
      </c>
      <c r="BD157" s="133">
        <f ca="1"/>
        <v>1</v>
      </c>
      <c r="BE157" s="133">
        <f ca="1"/>
        <v>0</v>
      </c>
      <c r="BF157" s="133">
        <f ca="1"/>
        <v>0</v>
      </c>
      <c r="BG157" s="133">
        <f ca="1"/>
        <v>0</v>
      </c>
      <c r="BI157" s="204" t="str" cm="1">
        <f t="array" aca="1" ref="BI157" ca="1">IFERROR(_xlfn.XLOOKUP(BJ157,Act_codes_core,Act_labels_core),"")</f>
        <v>Other financial services</v>
      </c>
      <c r="BJ157" s="58" t="str">
        <f ca="1"/>
        <v>a_150</v>
      </c>
      <c r="BK157" s="133">
        <f ca="1"/>
        <v>1.1349880198848092</v>
      </c>
      <c r="BL157" s="133">
        <f ca="1"/>
        <v>27.320624713566829</v>
      </c>
      <c r="BM157" s="133">
        <f ca="1"/>
        <v>10.218637639428904</v>
      </c>
      <c r="BN157" s="133">
        <f ca="1"/>
        <v>4.580879959756806</v>
      </c>
      <c r="BO157" s="133">
        <f ca="1"/>
        <v>0</v>
      </c>
      <c r="BP157" s="133">
        <f ca="1"/>
        <v>0</v>
      </c>
      <c r="BQ157" s="133">
        <f ca="1"/>
        <v>0</v>
      </c>
      <c r="BR157" s="133">
        <f ca="1"/>
        <v>4.6189811693686504</v>
      </c>
      <c r="BS157" s="133">
        <f ca="1"/>
        <v>0</v>
      </c>
      <c r="BT157" s="133">
        <f ca="1"/>
        <v>0</v>
      </c>
      <c r="BU157" s="133">
        <f ca="1"/>
        <v>0</v>
      </c>
    </row>
    <row r="158" spans="1:73" outlineLevel="1" x14ac:dyDescent="0.2">
      <c r="A158" s="204" t="str" cm="1">
        <f t="array" aca="1" ref="A158" ca="1">IFERROR(_xlfn.XLOOKUP(B158,Com_codes_core,Com_labels_core),"")</f>
        <v>Advertising and market research services</v>
      </c>
      <c r="B158" s="58" t="str">
        <f ca="1"/>
        <v>c_151</v>
      </c>
      <c r="C158" s="56">
        <f ca="1"/>
        <v>0.47756780144727251</v>
      </c>
      <c r="D158" s="56">
        <f ca="1"/>
        <v>0.44909210345021688</v>
      </c>
      <c r="E158" s="56">
        <f ca="1"/>
        <v>8.8074587038307117E-2</v>
      </c>
      <c r="F158" s="56">
        <f ca="1"/>
        <v>2.1567392126267897E-2</v>
      </c>
      <c r="G158" s="56">
        <f ca="1"/>
        <v>1.4570743707489926</v>
      </c>
      <c r="H158" s="56">
        <f ca="1"/>
        <v>3.8914075562817618E-2</v>
      </c>
      <c r="I158" s="56">
        <f ca="1"/>
        <v>2.4837658911869704</v>
      </c>
      <c r="J158" s="57"/>
      <c r="K158" s="204" t="str" cm="1">
        <f t="array" aca="1" ref="K158" ca="1">IFERROR(_xlfn.XLOOKUP(L158,Act_codes_core,Act_labels_core),"")</f>
        <v>Real estate business services</v>
      </c>
      <c r="L158" s="58" t="str">
        <f ca="1"/>
        <v>a_151</v>
      </c>
      <c r="M158" s="168">
        <f ca="1"/>
        <v>6.6756265595052433</v>
      </c>
      <c r="N158" s="168">
        <f ca="1"/>
        <v>2.7071762305253815</v>
      </c>
      <c r="O158" s="168">
        <f ca="1"/>
        <v>7.0374497414534151E-2</v>
      </c>
      <c r="P158" s="168">
        <f ca="1"/>
        <v>1.7474324088599382</v>
      </c>
      <c r="Q158" s="168">
        <f ca="1"/>
        <v>0.55428314136072665</v>
      </c>
      <c r="R158" s="73">
        <f ca="1"/>
        <v>4.5489106790447049E-2</v>
      </c>
      <c r="S158" s="73">
        <f ca="1"/>
        <v>0</v>
      </c>
      <c r="T158" s="73">
        <f ca="1"/>
        <v>88.199618055543723</v>
      </c>
      <c r="U158" s="73">
        <f ca="1"/>
        <v>0</v>
      </c>
      <c r="V158" s="73">
        <f ca="1"/>
        <v>0</v>
      </c>
      <c r="W158" s="73">
        <f ca="1"/>
        <v>0</v>
      </c>
      <c r="X158" s="60"/>
      <c r="Z158" s="204" t="str" cm="1">
        <f t="array" aca="1" ref="Z158" ca="1">IFERROR(_xlfn.XLOOKUP(AA158,Act_codes_core,Act_labels_core),"")</f>
        <v>Real estate business services</v>
      </c>
      <c r="AA158" s="58" t="str">
        <f ca="1"/>
        <v>a_151</v>
      </c>
      <c r="AB158" s="133">
        <f ca="1"/>
        <v>1.2031202310309717</v>
      </c>
      <c r="AC158" s="133">
        <f ca="1"/>
        <v>1.3419034341220326</v>
      </c>
      <c r="AD158" s="133">
        <f ca="1"/>
        <v>0.21842097941228886</v>
      </c>
      <c r="AE158" s="133">
        <f ca="1"/>
        <v>0.61689778801744688</v>
      </c>
      <c r="AF158" s="133">
        <f ca="1"/>
        <v>0.13146861931089185</v>
      </c>
      <c r="AG158" s="133">
        <f ca="1"/>
        <v>5.3399470288289688E-2</v>
      </c>
      <c r="AH158" s="133">
        <f ca="1"/>
        <v>0</v>
      </c>
      <c r="AI158" s="133">
        <f ca="1"/>
        <v>11.071683420504993</v>
      </c>
      <c r="AJ158" s="133">
        <f ca="1"/>
        <v>0</v>
      </c>
      <c r="AK158" s="133">
        <f ca="1"/>
        <v>0</v>
      </c>
      <c r="AL158" s="133">
        <f ca="1"/>
        <v>0</v>
      </c>
      <c r="AN158" s="204" t="str" cm="1">
        <f t="array" aca="1" ref="AN158" ca="1">IFERROR(_xlfn.XLOOKUP(AO158,Act_codes_core,Act_labels_core),"")</f>
        <v>Real estate business services</v>
      </c>
      <c r="AO158" s="58" t="str">
        <f ca="1"/>
        <v>a_151</v>
      </c>
      <c r="AP158" s="316">
        <f ca="1"/>
        <v>83.333683644323855</v>
      </c>
      <c r="AQ158" s="133">
        <f ca="1"/>
        <v>16.666316355676152</v>
      </c>
      <c r="AR158" s="133">
        <f ca="1"/>
        <v>0.9</v>
      </c>
      <c r="AU158" s="204" t="str" cm="1">
        <f t="array" aca="1" ref="AU158" ca="1">IFERROR(_xlfn.XLOOKUP(AV158,Act_codes_core,Act_labels_core),"")</f>
        <v>Real estate business services</v>
      </c>
      <c r="AV158" s="58" t="str">
        <f ca="1"/>
        <v>a_151</v>
      </c>
      <c r="AW158" s="316">
        <f ca="1"/>
        <v>0.12694406877511891</v>
      </c>
      <c r="AX158" s="133">
        <f ca="1"/>
        <v>0.18598538690053171</v>
      </c>
      <c r="AY158" s="133">
        <f ca="1"/>
        <v>3.8426271379288897E-2</v>
      </c>
      <c r="AZ158" s="133">
        <f ca="1"/>
        <v>0.13407764570086617</v>
      </c>
      <c r="BA158" s="133">
        <f ca="1"/>
        <v>5.1535370497011602E-2</v>
      </c>
      <c r="BB158" s="133">
        <f ca="1"/>
        <v>4.0245232323570135E-2</v>
      </c>
      <c r="BC158" s="133">
        <f ca="1"/>
        <v>0</v>
      </c>
      <c r="BD158" s="133">
        <f ca="1"/>
        <v>1</v>
      </c>
      <c r="BE158" s="133">
        <f ca="1"/>
        <v>0</v>
      </c>
      <c r="BF158" s="133">
        <f ca="1"/>
        <v>0</v>
      </c>
      <c r="BG158" s="133">
        <f ca="1"/>
        <v>0</v>
      </c>
      <c r="BI158" s="204" t="str" cm="1">
        <f t="array" aca="1" ref="BI158" ca="1">IFERROR(_xlfn.XLOOKUP(BJ158,Act_codes_core,Act_labels_core),"")</f>
        <v>Real estate business services</v>
      </c>
      <c r="BJ158" s="58" t="str">
        <f ca="1"/>
        <v>a_151</v>
      </c>
      <c r="BK158" s="133">
        <f ca="1"/>
        <v>2.3357840460276948</v>
      </c>
      <c r="BL158" s="133">
        <f ca="1"/>
        <v>8.4386816203743216</v>
      </c>
      <c r="BM158" s="133">
        <f ca="1"/>
        <v>67.069527503671424</v>
      </c>
      <c r="BN158" s="133">
        <f ca="1"/>
        <v>9.4247165353951807</v>
      </c>
      <c r="BO158" s="133">
        <f ca="1"/>
        <v>11.420524256054414</v>
      </c>
      <c r="BP158" s="133">
        <f ca="1"/>
        <v>108.67241968213526</v>
      </c>
      <c r="BQ158" s="133">
        <f ca="1"/>
        <v>0</v>
      </c>
      <c r="BR158" s="133">
        <f ca="1"/>
        <v>1.3926616070592812</v>
      </c>
      <c r="BS158" s="133">
        <f ca="1"/>
        <v>0</v>
      </c>
      <c r="BT158" s="133">
        <f ca="1"/>
        <v>0</v>
      </c>
      <c r="BU158" s="133">
        <f ca="1"/>
        <v>0</v>
      </c>
    </row>
    <row r="159" spans="1:73" outlineLevel="1" x14ac:dyDescent="0.2">
      <c r="A159" s="204" t="str" cm="1">
        <f t="array" aca="1" ref="A159" ca="1">IFERROR(_xlfn.XLOOKUP(B159,Com_codes_core,Com_labels_core),"")</f>
        <v>Other professional, scientific and technological services</v>
      </c>
      <c r="B159" s="58" t="str">
        <f ca="1"/>
        <v>c_152</v>
      </c>
      <c r="C159" s="56">
        <f ca="1"/>
        <v>0.23116037089586147</v>
      </c>
      <c r="D159" s="56">
        <f ca="1"/>
        <v>0.164917454720236</v>
      </c>
      <c r="E159" s="56">
        <f ca="1"/>
        <v>0.20742295326403831</v>
      </c>
      <c r="F159" s="56">
        <f ca="1"/>
        <v>0.5041436049321727</v>
      </c>
      <c r="G159" s="56">
        <f ca="1"/>
        <v>92.748552962284506</v>
      </c>
      <c r="H159" s="56">
        <f ca="1"/>
        <v>0.57167934493716477</v>
      </c>
      <c r="I159" s="56">
        <f ca="1"/>
        <v>93.264537069548823</v>
      </c>
      <c r="J159" s="57"/>
      <c r="K159" s="204" t="str" cm="1">
        <f t="array" aca="1" ref="K159" ca="1">IFERROR(_xlfn.XLOOKUP(L159,Act_codes_core,Act_labels_core),"")</f>
        <v>Legal, accounting and auditing services</v>
      </c>
      <c r="L159" s="58" t="str">
        <f ca="1"/>
        <v>a_152</v>
      </c>
      <c r="M159" s="168">
        <f ca="1"/>
        <v>60.83730079195611</v>
      </c>
      <c r="N159" s="168">
        <f ca="1"/>
        <v>0</v>
      </c>
      <c r="O159" s="168">
        <f ca="1"/>
        <v>0</v>
      </c>
      <c r="P159" s="168">
        <f ca="1"/>
        <v>10.512751235381977</v>
      </c>
      <c r="Q159" s="168">
        <f ca="1"/>
        <v>0</v>
      </c>
      <c r="R159" s="73">
        <f ca="1"/>
        <v>0</v>
      </c>
      <c r="S159" s="73">
        <f ca="1"/>
        <v>0</v>
      </c>
      <c r="T159" s="73">
        <f ca="1"/>
        <v>28.649947972661916</v>
      </c>
      <c r="U159" s="73">
        <f ca="1"/>
        <v>0</v>
      </c>
      <c r="V159" s="73">
        <f ca="1"/>
        <v>0</v>
      </c>
      <c r="W159" s="73">
        <f ca="1"/>
        <v>0</v>
      </c>
      <c r="X159" s="60"/>
      <c r="Z159" s="204" t="str" cm="1">
        <f t="array" aca="1" ref="Z159" ca="1">IFERROR(_xlfn.XLOOKUP(AA159,Act_codes_core,Act_labels_core),"")</f>
        <v>Legal, accounting and auditing services</v>
      </c>
      <c r="AA159" s="58" t="str">
        <f ca="1"/>
        <v>a_152</v>
      </c>
      <c r="AB159" s="133">
        <f ca="1"/>
        <v>0.41974436906344209</v>
      </c>
      <c r="AC159" s="133">
        <f ca="1"/>
        <v>0</v>
      </c>
      <c r="AD159" s="133">
        <f ca="1"/>
        <v>0</v>
      </c>
      <c r="AE159" s="133">
        <f ca="1"/>
        <v>0.14207810643292143</v>
      </c>
      <c r="AF159" s="133">
        <f ca="1"/>
        <v>0</v>
      </c>
      <c r="AG159" s="133">
        <f ca="1"/>
        <v>0</v>
      </c>
      <c r="AH159" s="133">
        <f ca="1"/>
        <v>0</v>
      </c>
      <c r="AI159" s="133">
        <f ca="1"/>
        <v>0.13767932817305387</v>
      </c>
      <c r="AJ159" s="133">
        <f ca="1"/>
        <v>0</v>
      </c>
      <c r="AK159" s="133">
        <f ca="1"/>
        <v>0</v>
      </c>
      <c r="AL159" s="133">
        <f ca="1"/>
        <v>0</v>
      </c>
      <c r="AN159" s="204" t="str" cm="1">
        <f t="array" aca="1" ref="AN159" ca="1">IFERROR(_xlfn.XLOOKUP(AO159,Act_codes_core,Act_labels_core),"")</f>
        <v>Legal, accounting and auditing services</v>
      </c>
      <c r="AO159" s="58" t="str">
        <f ca="1"/>
        <v>a_152</v>
      </c>
      <c r="AP159" s="316">
        <f ca="1"/>
        <v>67.435856645121419</v>
      </c>
      <c r="AQ159" s="133">
        <f ca="1"/>
        <v>32.564143354878603</v>
      </c>
      <c r="AR159" s="133">
        <f ca="1"/>
        <v>0.9</v>
      </c>
      <c r="AU159" s="204" t="str" cm="1">
        <f t="array" aca="1" ref="AU159" ca="1">IFERROR(_xlfn.XLOOKUP(AV159,Act_codes_core,Act_labels_core),"")</f>
        <v>Legal, accounting and auditing services</v>
      </c>
      <c r="AV159" s="58" t="str">
        <f ca="1"/>
        <v>a_152</v>
      </c>
      <c r="AW159" s="316">
        <f ca="1"/>
        <v>0.18415463106669064</v>
      </c>
      <c r="AX159" s="133">
        <f ca="1"/>
        <v>0</v>
      </c>
      <c r="AY159" s="133">
        <f ca="1"/>
        <v>0</v>
      </c>
      <c r="AZ159" s="133">
        <f ca="1"/>
        <v>0.12956435931583821</v>
      </c>
      <c r="BA159" s="133">
        <f ca="1"/>
        <v>0</v>
      </c>
      <c r="BB159" s="133">
        <f ca="1"/>
        <v>0</v>
      </c>
      <c r="BC159" s="133">
        <f ca="1"/>
        <v>0</v>
      </c>
      <c r="BD159" s="133">
        <f ca="1"/>
        <v>1</v>
      </c>
      <c r="BE159" s="133">
        <f ca="1"/>
        <v>0</v>
      </c>
      <c r="BF159" s="133">
        <f ca="1"/>
        <v>0</v>
      </c>
      <c r="BG159" s="133">
        <f ca="1"/>
        <v>0</v>
      </c>
      <c r="BI159" s="204" t="str" cm="1">
        <f t="array" aca="1" ref="BI159" ca="1">IFERROR(_xlfn.XLOOKUP(BJ159,Act_codes_core,Act_labels_core),"")</f>
        <v>Legal, accounting and auditing services</v>
      </c>
      <c r="BJ159" s="58" t="str">
        <f ca="1"/>
        <v>a_152</v>
      </c>
      <c r="BK159" s="133">
        <f ca="1"/>
        <v>0.45136650199931944</v>
      </c>
      <c r="BL159" s="133">
        <f ca="1"/>
        <v>0</v>
      </c>
      <c r="BM159" s="133">
        <f ca="1"/>
        <v>0</v>
      </c>
      <c r="BN159" s="133">
        <f ca="1"/>
        <v>1.8377472491381097</v>
      </c>
      <c r="BO159" s="133">
        <f ca="1"/>
        <v>0</v>
      </c>
      <c r="BP159" s="133">
        <f ca="1"/>
        <v>0</v>
      </c>
      <c r="BQ159" s="133">
        <f ca="1"/>
        <v>0</v>
      </c>
      <c r="BR159" s="133">
        <f ca="1"/>
        <v>5.204664980805064</v>
      </c>
      <c r="BS159" s="133">
        <f ca="1"/>
        <v>0</v>
      </c>
      <c r="BT159" s="133">
        <f ca="1"/>
        <v>0</v>
      </c>
      <c r="BU159" s="133">
        <f ca="1"/>
        <v>0</v>
      </c>
    </row>
    <row r="160" spans="1:73" outlineLevel="1" x14ac:dyDescent="0.2">
      <c r="A160" s="204" t="str" cm="1">
        <f t="array" aca="1" ref="A160" ca="1">IFERROR(_xlfn.XLOOKUP(B160,Com_codes_core,Com_labels_core),"")</f>
        <v>Veterinary services</v>
      </c>
      <c r="B160" s="58" t="str">
        <f ca="1"/>
        <v>c_153</v>
      </c>
      <c r="C160" s="56">
        <f ca="1"/>
        <v>1.5469776026618722E-2</v>
      </c>
      <c r="D160" s="56">
        <f ca="1"/>
        <v>7.8048942044895032E-3</v>
      </c>
      <c r="E160" s="56">
        <f ca="1"/>
        <v>3.9851328614951581E-2</v>
      </c>
      <c r="F160" s="56">
        <f ca="1"/>
        <v>0</v>
      </c>
      <c r="G160" s="56">
        <f ca="1"/>
        <v>0</v>
      </c>
      <c r="H160" s="56">
        <f ca="1"/>
        <v>0</v>
      </c>
      <c r="I160" s="56">
        <f ca="1"/>
        <v>0</v>
      </c>
      <c r="J160" s="57"/>
      <c r="K160" s="204" t="str" cm="1">
        <f t="array" aca="1" ref="K160" ca="1">IFERROR(_xlfn.XLOOKUP(L160,Act_codes_core,Act_labels_core),"")</f>
        <v>Services of office headquarters; management consulting services</v>
      </c>
      <c r="L160" s="58" t="str">
        <f ca="1"/>
        <v>a_153</v>
      </c>
      <c r="M160" s="168">
        <f ca="1"/>
        <v>72.604257000911062</v>
      </c>
      <c r="N160" s="168">
        <f ca="1"/>
        <v>0</v>
      </c>
      <c r="O160" s="168">
        <f ca="1"/>
        <v>0</v>
      </c>
      <c r="P160" s="168">
        <f ca="1"/>
        <v>0</v>
      </c>
      <c r="Q160" s="168">
        <f ca="1"/>
        <v>0</v>
      </c>
      <c r="R160" s="73">
        <f ca="1"/>
        <v>0</v>
      </c>
      <c r="S160" s="73">
        <f ca="1"/>
        <v>0</v>
      </c>
      <c r="T160" s="73">
        <f ca="1"/>
        <v>27.395742999088927</v>
      </c>
      <c r="U160" s="73">
        <f ca="1"/>
        <v>0</v>
      </c>
      <c r="V160" s="73">
        <f ca="1"/>
        <v>0</v>
      </c>
      <c r="W160" s="73">
        <f ca="1"/>
        <v>0</v>
      </c>
      <c r="X160" s="60"/>
      <c r="Z160" s="204" t="str" cm="1">
        <f t="array" aca="1" ref="Z160" ca="1">IFERROR(_xlfn.XLOOKUP(AA160,Act_codes_core,Act_labels_core),"")</f>
        <v>Services of office headquarters; management consulting services</v>
      </c>
      <c r="AA160" s="58" t="str">
        <f ca="1"/>
        <v>a_153</v>
      </c>
      <c r="AB160" s="133">
        <f ca="1"/>
        <v>1.0005441049725736</v>
      </c>
      <c r="AC160" s="133">
        <f ca="1"/>
        <v>0</v>
      </c>
      <c r="AD160" s="133">
        <f ca="1"/>
        <v>0</v>
      </c>
      <c r="AE160" s="133">
        <f ca="1"/>
        <v>0</v>
      </c>
      <c r="AF160" s="133">
        <f ca="1"/>
        <v>0</v>
      </c>
      <c r="AG160" s="133">
        <f ca="1"/>
        <v>0</v>
      </c>
      <c r="AH160" s="133">
        <f ca="1"/>
        <v>0</v>
      </c>
      <c r="AI160" s="133">
        <f ca="1"/>
        <v>0.26295848834464841</v>
      </c>
      <c r="AJ160" s="133">
        <f ca="1"/>
        <v>0</v>
      </c>
      <c r="AK160" s="133">
        <f ca="1"/>
        <v>0</v>
      </c>
      <c r="AL160" s="133">
        <f ca="1"/>
        <v>0</v>
      </c>
      <c r="AN160" s="204" t="str" cm="1">
        <f t="array" aca="1" ref="AN160" ca="1">IFERROR(_xlfn.XLOOKUP(AO160,Act_codes_core,Act_labels_core),"")</f>
        <v>Services of office headquarters; management consulting services</v>
      </c>
      <c r="AO160" s="58" t="str">
        <f ca="1"/>
        <v>a_153</v>
      </c>
      <c r="AP160" s="316">
        <f ca="1"/>
        <v>61.655262271462412</v>
      </c>
      <c r="AQ160" s="133">
        <f ca="1"/>
        <v>38.344737728537588</v>
      </c>
      <c r="AR160" s="133">
        <f ca="1"/>
        <v>0.9</v>
      </c>
      <c r="AU160" s="204" t="str" cm="1">
        <f t="array" aca="1" ref="AU160" ca="1">IFERROR(_xlfn.XLOOKUP(AV160,Act_codes_core,Act_labels_core),"")</f>
        <v>Services of office headquarters; management consulting services</v>
      </c>
      <c r="AV160" s="58" t="str">
        <f ca="1"/>
        <v>a_153</v>
      </c>
      <c r="AW160" s="316">
        <f ca="1"/>
        <v>5.9113158252978559</v>
      </c>
      <c r="AX160" s="133">
        <f ca="1"/>
        <v>0</v>
      </c>
      <c r="AY160" s="133">
        <f ca="1"/>
        <v>0</v>
      </c>
      <c r="AZ160" s="133">
        <f ca="1"/>
        <v>0</v>
      </c>
      <c r="BA160" s="133">
        <f ca="1"/>
        <v>0</v>
      </c>
      <c r="BB160" s="133">
        <f ca="1"/>
        <v>0</v>
      </c>
      <c r="BC160" s="133">
        <f ca="1"/>
        <v>0</v>
      </c>
      <c r="BD160" s="133">
        <f ca="1"/>
        <v>1</v>
      </c>
      <c r="BE160" s="133">
        <f ca="1"/>
        <v>0</v>
      </c>
      <c r="BF160" s="133">
        <f ca="1"/>
        <v>0</v>
      </c>
      <c r="BG160" s="133">
        <f ca="1"/>
        <v>0</v>
      </c>
      <c r="BI160" s="204" t="str" cm="1">
        <f t="array" aca="1" ref="BI160" ca="1">IFERROR(_xlfn.XLOOKUP(BJ160,Act_codes_core,Act_labels_core),"")</f>
        <v>Services of office headquarters; management consulting services</v>
      </c>
      <c r="BJ160" s="58" t="str">
        <f ca="1"/>
        <v>a_153</v>
      </c>
      <c r="BK160" s="133">
        <f ca="1"/>
        <v>13.263914327990166</v>
      </c>
      <c r="BL160" s="133">
        <f ca="1"/>
        <v>0</v>
      </c>
      <c r="BM160" s="133">
        <f ca="1"/>
        <v>0</v>
      </c>
      <c r="BN160" s="133">
        <f ca="1"/>
        <v>0</v>
      </c>
      <c r="BO160" s="133">
        <f ca="1"/>
        <v>0</v>
      </c>
      <c r="BP160" s="133">
        <f ca="1"/>
        <v>0</v>
      </c>
      <c r="BQ160" s="133">
        <f ca="1"/>
        <v>0</v>
      </c>
      <c r="BR160" s="133">
        <f ca="1"/>
        <v>5.9465701563258575</v>
      </c>
      <c r="BS160" s="133">
        <f ca="1"/>
        <v>0</v>
      </c>
      <c r="BT160" s="133">
        <f ca="1"/>
        <v>0</v>
      </c>
      <c r="BU160" s="133">
        <f ca="1"/>
        <v>0</v>
      </c>
    </row>
    <row r="161" spans="1:73" outlineLevel="1" x14ac:dyDescent="0.2">
      <c r="A161" s="204" t="str" cm="1">
        <f t="array" aca="1" ref="A161" ca="1">IFERROR(_xlfn.XLOOKUP(B161,Com_codes_core,Com_labels_core),"")</f>
        <v>Machinery and equipment rental service (without operator); rental of personal and household items; leasing non-financial intangible assets</v>
      </c>
      <c r="B161" s="58" t="str">
        <f ca="1"/>
        <v>c_154</v>
      </c>
      <c r="C161" s="56">
        <f ca="1"/>
        <v>0.37529912794715431</v>
      </c>
      <c r="D161" s="56">
        <f ca="1"/>
        <v>0.22048822610376048</v>
      </c>
      <c r="E161" s="56">
        <f ca="1"/>
        <v>0.13447372092771506</v>
      </c>
      <c r="F161" s="56">
        <f ca="1"/>
        <v>1.3535499488955133E-2</v>
      </c>
      <c r="G161" s="56">
        <f ca="1"/>
        <v>1.8625519156497032</v>
      </c>
      <c r="H161" s="56">
        <f ca="1"/>
        <v>1.4813228817758008E-2</v>
      </c>
      <c r="I161" s="56">
        <f ca="1"/>
        <v>1.9444186429019759</v>
      </c>
      <c r="J161" s="57"/>
      <c r="K161" s="204" t="str" cm="1">
        <f t="array" aca="1" ref="K161" ca="1">IFERROR(_xlfn.XLOOKUP(L161,Act_codes_core,Act_labels_core),"")</f>
        <v>Architectural services; Technical testing and analysis</v>
      </c>
      <c r="L161" s="58" t="str">
        <f ca="1"/>
        <v>a_154</v>
      </c>
      <c r="M161" s="168">
        <f ca="1"/>
        <v>67.261575706862047</v>
      </c>
      <c r="N161" s="168">
        <f ca="1"/>
        <v>0</v>
      </c>
      <c r="O161" s="168">
        <f ca="1"/>
        <v>0</v>
      </c>
      <c r="P161" s="168">
        <f ca="1"/>
        <v>2.5992641106823342</v>
      </c>
      <c r="Q161" s="168">
        <f ca="1"/>
        <v>0</v>
      </c>
      <c r="R161" s="73">
        <f ca="1"/>
        <v>0</v>
      </c>
      <c r="S161" s="73">
        <f ca="1"/>
        <v>0</v>
      </c>
      <c r="T161" s="73">
        <f ca="1"/>
        <v>30.13916018245563</v>
      </c>
      <c r="U161" s="73">
        <f ca="1"/>
        <v>0</v>
      </c>
      <c r="V161" s="73">
        <f ca="1"/>
        <v>0</v>
      </c>
      <c r="W161" s="73">
        <f ca="1"/>
        <v>0</v>
      </c>
      <c r="X161" s="60"/>
      <c r="Z161" s="204" t="str" cm="1">
        <f t="array" aca="1" ref="Z161" ca="1">IFERROR(_xlfn.XLOOKUP(AA161,Act_codes_core,Act_labels_core),"")</f>
        <v>Architectural services; Technical testing and analysis</v>
      </c>
      <c r="AA161" s="58" t="str">
        <f ca="1"/>
        <v>a_154</v>
      </c>
      <c r="AB161" s="133">
        <f ca="1"/>
        <v>2.9986193919354327</v>
      </c>
      <c r="AC161" s="133">
        <f ca="1"/>
        <v>0</v>
      </c>
      <c r="AD161" s="133">
        <f ca="1"/>
        <v>0</v>
      </c>
      <c r="AE161" s="133">
        <f ca="1"/>
        <v>0.22698677237021717</v>
      </c>
      <c r="AF161" s="133">
        <f ca="1"/>
        <v>0</v>
      </c>
      <c r="AG161" s="133">
        <f ca="1"/>
        <v>0</v>
      </c>
      <c r="AH161" s="133">
        <f ca="1"/>
        <v>0</v>
      </c>
      <c r="AI161" s="133">
        <f ca="1"/>
        <v>0.93586975834105646</v>
      </c>
      <c r="AJ161" s="133">
        <f ca="1"/>
        <v>0</v>
      </c>
      <c r="AK161" s="133">
        <f ca="1"/>
        <v>0</v>
      </c>
      <c r="AL161" s="133">
        <f ca="1"/>
        <v>0</v>
      </c>
      <c r="AN161" s="204" t="str" cm="1">
        <f t="array" aca="1" ref="AN161" ca="1">IFERROR(_xlfn.XLOOKUP(AO161,Act_codes_core,Act_labels_core),"")</f>
        <v>Architectural services; Technical testing and analysis</v>
      </c>
      <c r="AO161" s="58" t="str">
        <f ca="1"/>
        <v>a_154</v>
      </c>
      <c r="AP161" s="316">
        <f ca="1"/>
        <v>58.385719661795548</v>
      </c>
      <c r="AQ161" s="133">
        <f ca="1"/>
        <v>41.614280338204495</v>
      </c>
      <c r="AR161" s="133">
        <f ca="1"/>
        <v>0.9</v>
      </c>
      <c r="AU161" s="204" t="str" cm="1">
        <f t="array" aca="1" ref="AU161" ca="1">IFERROR(_xlfn.XLOOKUP(AV161,Act_codes_core,Act_labels_core),"")</f>
        <v>Architectural services; Technical testing and analysis</v>
      </c>
      <c r="AV161" s="58" t="str">
        <f ca="1"/>
        <v>a_154</v>
      </c>
      <c r="AW161" s="316">
        <f ca="1"/>
        <v>0.85625927033595839</v>
      </c>
      <c r="AX161" s="133">
        <f ca="1"/>
        <v>0</v>
      </c>
      <c r="AY161" s="133">
        <f ca="1"/>
        <v>0</v>
      </c>
      <c r="AZ161" s="133">
        <f ca="1"/>
        <v>0.17490555254211268</v>
      </c>
      <c r="BA161" s="133">
        <f ca="1"/>
        <v>0</v>
      </c>
      <c r="BB161" s="133">
        <f ca="1"/>
        <v>0</v>
      </c>
      <c r="BC161" s="133">
        <f ca="1"/>
        <v>0</v>
      </c>
      <c r="BD161" s="133">
        <f ca="1"/>
        <v>1</v>
      </c>
      <c r="BE161" s="133">
        <f ca="1"/>
        <v>0</v>
      </c>
      <c r="BF161" s="133">
        <f ca="1"/>
        <v>0</v>
      </c>
      <c r="BG161" s="133">
        <f ca="1"/>
        <v>0</v>
      </c>
      <c r="BI161" s="204" t="str" cm="1">
        <f t="array" aca="1" ref="BI161" ca="1">IFERROR(_xlfn.XLOOKUP(BJ161,Act_codes_core,Act_labels_core),"")</f>
        <v>Architectural services; Technical testing and analysis</v>
      </c>
      <c r="BJ161" s="58" t="str">
        <f ca="1"/>
        <v>a_154</v>
      </c>
      <c r="BK161" s="133">
        <f ca="1"/>
        <v>2.2054891880278187</v>
      </c>
      <c r="BL161" s="133">
        <f ca="1"/>
        <v>0</v>
      </c>
      <c r="BM161" s="133">
        <f ca="1"/>
        <v>0</v>
      </c>
      <c r="BN161" s="133">
        <f ca="1"/>
        <v>11.657887774376031</v>
      </c>
      <c r="BO161" s="133">
        <f ca="1"/>
        <v>0</v>
      </c>
      <c r="BP161" s="133">
        <f ca="1"/>
        <v>0</v>
      </c>
      <c r="BQ161" s="133">
        <f ca="1"/>
        <v>0</v>
      </c>
      <c r="BR161" s="133">
        <f ca="1"/>
        <v>5.7482485320368069</v>
      </c>
      <c r="BS161" s="133">
        <f ca="1"/>
        <v>0</v>
      </c>
      <c r="BT161" s="133">
        <f ca="1"/>
        <v>0</v>
      </c>
      <c r="BU161" s="133">
        <f ca="1"/>
        <v>0</v>
      </c>
    </row>
    <row r="162" spans="1:73" outlineLevel="1" x14ac:dyDescent="0.2">
      <c r="A162" s="204" t="str" cm="1">
        <f t="array" aca="1" ref="A162" ca="1">IFERROR(_xlfn.XLOOKUP(B162,Com_codes_core,Com_labels_core),"")</f>
        <v>Labor and employment services</v>
      </c>
      <c r="B162" s="58" t="str">
        <f ca="1"/>
        <v>c_155</v>
      </c>
      <c r="C162" s="56">
        <f ca="1"/>
        <v>0.19031031017858199</v>
      </c>
      <c r="D162" s="56">
        <f ca="1"/>
        <v>9.4849644167641786E-2</v>
      </c>
      <c r="E162" s="56">
        <f ca="1"/>
        <v>2.8518457307186624E-2</v>
      </c>
      <c r="F162" s="56">
        <f ca="1"/>
        <v>0</v>
      </c>
      <c r="G162" s="56">
        <f ca="1"/>
        <v>0</v>
      </c>
      <c r="H162" s="56">
        <f ca="1"/>
        <v>0</v>
      </c>
      <c r="I162" s="56">
        <f ca="1"/>
        <v>0</v>
      </c>
      <c r="J162" s="57"/>
      <c r="K162" s="204" t="str" cm="1">
        <f t="array" aca="1" ref="K162" ca="1">IFERROR(_xlfn.XLOOKUP(L162,Act_codes_core,Act_labels_core),"")</f>
        <v>Scientific research and technology development services</v>
      </c>
      <c r="L162" s="58" t="str">
        <f ca="1"/>
        <v>a_155</v>
      </c>
      <c r="M162" s="168">
        <f ca="1"/>
        <v>71.581093936839054</v>
      </c>
      <c r="N162" s="168">
        <f ca="1"/>
        <v>0</v>
      </c>
      <c r="O162" s="168">
        <f ca="1"/>
        <v>0</v>
      </c>
      <c r="P162" s="168">
        <f ca="1"/>
        <v>0</v>
      </c>
      <c r="Q162" s="168">
        <f ca="1"/>
        <v>0</v>
      </c>
      <c r="R162" s="73">
        <f ca="1"/>
        <v>0</v>
      </c>
      <c r="S162" s="73">
        <f ca="1"/>
        <v>0</v>
      </c>
      <c r="T162" s="73">
        <f ca="1"/>
        <v>28.418906063160946</v>
      </c>
      <c r="U162" s="73">
        <f ca="1"/>
        <v>0</v>
      </c>
      <c r="V162" s="73">
        <f ca="1"/>
        <v>0</v>
      </c>
      <c r="W162" s="73">
        <f ca="1"/>
        <v>0</v>
      </c>
      <c r="X162" s="60"/>
      <c r="Z162" s="204" t="str" cm="1">
        <f t="array" aca="1" ref="Z162" ca="1">IFERROR(_xlfn.XLOOKUP(AA162,Act_codes_core,Act_labels_core),"")</f>
        <v>Scientific research and technology development services</v>
      </c>
      <c r="AA162" s="58" t="str">
        <f ca="1"/>
        <v>a_155</v>
      </c>
      <c r="AB162" s="133">
        <f ca="1"/>
        <v>0.54479104764587505</v>
      </c>
      <c r="AC162" s="133">
        <f ca="1"/>
        <v>0</v>
      </c>
      <c r="AD162" s="133">
        <f ca="1"/>
        <v>0</v>
      </c>
      <c r="AE162" s="133">
        <f ca="1"/>
        <v>0</v>
      </c>
      <c r="AF162" s="133">
        <f ca="1"/>
        <v>0</v>
      </c>
      <c r="AG162" s="133">
        <f ca="1"/>
        <v>0</v>
      </c>
      <c r="AH162" s="133">
        <f ca="1"/>
        <v>0</v>
      </c>
      <c r="AI162" s="133">
        <f ca="1"/>
        <v>0.15064993429470216</v>
      </c>
      <c r="AJ162" s="133">
        <f ca="1"/>
        <v>0</v>
      </c>
      <c r="AK162" s="133">
        <f ca="1"/>
        <v>0</v>
      </c>
      <c r="AL162" s="133">
        <f ca="1"/>
        <v>0</v>
      </c>
      <c r="AN162" s="204" t="str" cm="1">
        <f t="array" aca="1" ref="AN162" ca="1">IFERROR(_xlfn.XLOOKUP(AO162,Act_codes_core,Act_labels_core),"")</f>
        <v>Scientific research and technology development services</v>
      </c>
      <c r="AO162" s="58" t="str">
        <f ca="1"/>
        <v>a_155</v>
      </c>
      <c r="AP162" s="316">
        <f ca="1"/>
        <v>57.465853163406081</v>
      </c>
      <c r="AQ162" s="133">
        <f ca="1"/>
        <v>42.534146836593877</v>
      </c>
      <c r="AR162" s="133">
        <f ca="1"/>
        <v>0.9</v>
      </c>
      <c r="AU162" s="204" t="str" cm="1">
        <f t="array" aca="1" ref="AU162" ca="1">IFERROR(_xlfn.XLOOKUP(AV162,Act_codes_core,Act_labels_core),"")</f>
        <v>Scientific research and technology development services</v>
      </c>
      <c r="AV162" s="58" t="str">
        <f ca="1"/>
        <v>a_155</v>
      </c>
      <c r="AW162" s="316">
        <f ca="1"/>
        <v>0.4954300916416759</v>
      </c>
      <c r="AX162" s="133">
        <f ca="1"/>
        <v>0</v>
      </c>
      <c r="AY162" s="133">
        <f ca="1"/>
        <v>0</v>
      </c>
      <c r="AZ162" s="133">
        <f ca="1"/>
        <v>0</v>
      </c>
      <c r="BA162" s="133">
        <f ca="1"/>
        <v>0</v>
      </c>
      <c r="BB162" s="133">
        <f ca="1"/>
        <v>0</v>
      </c>
      <c r="BC162" s="133">
        <f ca="1"/>
        <v>0</v>
      </c>
      <c r="BD162" s="133">
        <f ca="1"/>
        <v>1</v>
      </c>
      <c r="BE162" s="133">
        <f ca="1"/>
        <v>0</v>
      </c>
      <c r="BF162" s="133">
        <f ca="1"/>
        <v>0</v>
      </c>
      <c r="BG162" s="133">
        <f ca="1"/>
        <v>0</v>
      </c>
      <c r="BI162" s="204" t="str" cm="1">
        <f t="array" aca="1" ref="BI162" ca="1">IFERROR(_xlfn.XLOOKUP(BJ162,Act_codes_core,Act_labels_core),"")</f>
        <v>Scientific research and technology development services</v>
      </c>
      <c r="BJ162" s="58" t="str">
        <f ca="1"/>
        <v>a_155</v>
      </c>
      <c r="BK162" s="133">
        <f ca="1"/>
        <v>1.218565853338442</v>
      </c>
      <c r="BL162" s="133">
        <f ca="1"/>
        <v>0</v>
      </c>
      <c r="BM162" s="133">
        <f ca="1"/>
        <v>0</v>
      </c>
      <c r="BN162" s="133">
        <f ca="1"/>
        <v>0</v>
      </c>
      <c r="BO162" s="133">
        <f ca="1"/>
        <v>0</v>
      </c>
      <c r="BP162" s="133">
        <f ca="1"/>
        <v>0</v>
      </c>
      <c r="BQ162" s="133">
        <f ca="1"/>
        <v>0</v>
      </c>
      <c r="BR162" s="133">
        <f ca="1"/>
        <v>6.1952323267824028</v>
      </c>
      <c r="BS162" s="133">
        <f ca="1"/>
        <v>0</v>
      </c>
      <c r="BT162" s="133">
        <f ca="1"/>
        <v>0</v>
      </c>
      <c r="BU162" s="133">
        <f ca="1"/>
        <v>0</v>
      </c>
    </row>
    <row r="163" spans="1:73" outlineLevel="1" x14ac:dyDescent="0.2">
      <c r="A163" s="204" t="str" cm="1">
        <f t="array" aca="1" ref="A163" ca="1">IFERROR(_xlfn.XLOOKUP(B163,Com_codes_core,Com_labels_core),"")</f>
        <v>Services of travel agencies, tour businesses and support services, related to promotion and organization of tours</v>
      </c>
      <c r="B163" s="58" t="str">
        <f ca="1"/>
        <v>c_156</v>
      </c>
      <c r="C163" s="56">
        <f ca="1"/>
        <v>0.48643001584162188</v>
      </c>
      <c r="D163" s="56">
        <f ca="1"/>
        <v>0.28046891783948974</v>
      </c>
      <c r="E163" s="56">
        <f ca="1"/>
        <v>0.1209592304456137</v>
      </c>
      <c r="F163" s="56">
        <f ca="1"/>
        <v>0.1617594030991186</v>
      </c>
      <c r="G163" s="56">
        <f ca="1"/>
        <v>17.498640155604367</v>
      </c>
      <c r="H163" s="56">
        <f ca="1"/>
        <v>0.39483618398242593</v>
      </c>
      <c r="I163" s="56">
        <f ca="1"/>
        <v>33.077421941923951</v>
      </c>
      <c r="J163" s="57"/>
      <c r="K163" s="204" t="str" cm="1">
        <f t="array" aca="1" ref="K163" ca="1">IFERROR(_xlfn.XLOOKUP(L163,Act_codes_core,Act_labels_core),"")</f>
        <v>Advertising and market research services</v>
      </c>
      <c r="L163" s="58" t="str">
        <f ca="1"/>
        <v>a_156</v>
      </c>
      <c r="M163" s="168">
        <f ca="1"/>
        <v>52.906767368303946</v>
      </c>
      <c r="N163" s="168">
        <f ca="1"/>
        <v>4.6937370053643042</v>
      </c>
      <c r="O163" s="168">
        <f ca="1"/>
        <v>0.72978956721131272</v>
      </c>
      <c r="P163" s="168">
        <f ca="1"/>
        <v>8.9563807986061601</v>
      </c>
      <c r="Q163" s="168">
        <f ca="1"/>
        <v>3.0021794496577061</v>
      </c>
      <c r="R163" s="73">
        <f ca="1"/>
        <v>0</v>
      </c>
      <c r="S163" s="73">
        <f ca="1"/>
        <v>0</v>
      </c>
      <c r="T163" s="73">
        <f ca="1"/>
        <v>29.711145810856575</v>
      </c>
      <c r="U163" s="73">
        <f ca="1"/>
        <v>0</v>
      </c>
      <c r="V163" s="73">
        <f ca="1"/>
        <v>0</v>
      </c>
      <c r="W163" s="73">
        <f ca="1"/>
        <v>0</v>
      </c>
      <c r="X163" s="60"/>
      <c r="Z163" s="204" t="str" cm="1">
        <f t="array" aca="1" ref="Z163" ca="1">IFERROR(_xlfn.XLOOKUP(AA163,Act_codes_core,Act_labels_core),"")</f>
        <v>Advertising and market research services</v>
      </c>
      <c r="AA163" s="58" t="str">
        <f ca="1"/>
        <v>a_156</v>
      </c>
      <c r="AB163" s="133">
        <f ca="1"/>
        <v>1.0912965948092559</v>
      </c>
      <c r="AC163" s="133">
        <f ca="1"/>
        <v>0.26627970406592233</v>
      </c>
      <c r="AD163" s="133">
        <f ca="1"/>
        <v>0.25923358862087098</v>
      </c>
      <c r="AE163" s="133">
        <f ca="1"/>
        <v>0.36187614449177974</v>
      </c>
      <c r="AF163" s="133">
        <f ca="1"/>
        <v>8.1497006664908778E-2</v>
      </c>
      <c r="AG163" s="133">
        <f ca="1"/>
        <v>0</v>
      </c>
      <c r="AH163" s="133">
        <f ca="1"/>
        <v>0</v>
      </c>
      <c r="AI163" s="133">
        <f ca="1"/>
        <v>0.42685555046960139</v>
      </c>
      <c r="AJ163" s="133">
        <f ca="1"/>
        <v>0</v>
      </c>
      <c r="AK163" s="133">
        <f ca="1"/>
        <v>0</v>
      </c>
      <c r="AL163" s="133">
        <f ca="1"/>
        <v>0</v>
      </c>
      <c r="AN163" s="204" t="str" cm="1">
        <f t="array" aca="1" ref="AN163" ca="1">IFERROR(_xlfn.XLOOKUP(AO163,Act_codes_core,Act_labels_core),"")</f>
        <v>Advertising and market research services</v>
      </c>
      <c r="AO163" s="58" t="str">
        <f ca="1"/>
        <v>a_156</v>
      </c>
      <c r="AP163" s="316">
        <f ca="1"/>
        <v>34.643825547701681</v>
      </c>
      <c r="AQ163" s="133">
        <f ca="1"/>
        <v>65.356174452298347</v>
      </c>
      <c r="AR163" s="133">
        <f ca="1"/>
        <v>0.9</v>
      </c>
      <c r="AU163" s="204" t="str" cm="1">
        <f t="array" aca="1" ref="AU163" ca="1">IFERROR(_xlfn.XLOOKUP(AV163,Act_codes_core,Act_labels_core),"")</f>
        <v>Advertising and market research services</v>
      </c>
      <c r="AV163" s="58" t="str">
        <f ca="1"/>
        <v>a_156</v>
      </c>
      <c r="AW163" s="316">
        <f ca="1"/>
        <v>0.55178189082749851</v>
      </c>
      <c r="AX163" s="133">
        <f ca="1"/>
        <v>0.23672714573789683</v>
      </c>
      <c r="AY163" s="133">
        <f ca="1"/>
        <v>0.26398676282875705</v>
      </c>
      <c r="AZ163" s="133">
        <f ca="1"/>
        <v>0.40462484364193524</v>
      </c>
      <c r="BA163" s="133">
        <f ca="1"/>
        <v>0.68828334941935188</v>
      </c>
      <c r="BB163" s="133">
        <f ca="1"/>
        <v>0</v>
      </c>
      <c r="BC163" s="133">
        <f ca="1"/>
        <v>0</v>
      </c>
      <c r="BD163" s="133">
        <f ca="1"/>
        <v>1</v>
      </c>
      <c r="BE163" s="133">
        <f ca="1"/>
        <v>0</v>
      </c>
      <c r="BF163" s="133">
        <f ca="1"/>
        <v>0</v>
      </c>
      <c r="BG163" s="133">
        <f ca="1"/>
        <v>0</v>
      </c>
      <c r="BI163" s="204" t="str" cm="1">
        <f t="array" aca="1" ref="BI163" ca="1">IFERROR(_xlfn.XLOOKUP(BJ163,Act_codes_core,Act_labels_core),"")</f>
        <v>Advertising and market research services</v>
      </c>
      <c r="BJ163" s="58" t="str">
        <f ca="1"/>
        <v>a_156</v>
      </c>
      <c r="BK163" s="133">
        <f ca="1"/>
        <v>3.0110946562219922</v>
      </c>
      <c r="BL163" s="133">
        <f ca="1"/>
        <v>14.561211216312962</v>
      </c>
      <c r="BM163" s="133">
        <f ca="1"/>
        <v>104.43659206629373</v>
      </c>
      <c r="BN163" s="133">
        <f ca="1"/>
        <v>13.04332110893043</v>
      </c>
      <c r="BO163" s="133">
        <f ca="1"/>
        <v>66.19097943102102</v>
      </c>
      <c r="BP163" s="133">
        <f ca="1"/>
        <v>0</v>
      </c>
      <c r="BQ163" s="133">
        <f ca="1"/>
        <v>0</v>
      </c>
      <c r="BR163" s="133">
        <f ca="1"/>
        <v>9.717371158279045</v>
      </c>
      <c r="BS163" s="133">
        <f ca="1"/>
        <v>0</v>
      </c>
      <c r="BT163" s="133">
        <f ca="1"/>
        <v>0</v>
      </c>
      <c r="BU163" s="133">
        <f ca="1"/>
        <v>0</v>
      </c>
    </row>
    <row r="164" spans="1:73" outlineLevel="1" x14ac:dyDescent="0.2">
      <c r="A164" s="204" t="str" cm="1">
        <f t="array" aca="1" ref="A164" ca="1">IFERROR(_xlfn.XLOOKUP(B164,Com_codes_core,Com_labels_core),"")</f>
        <v>Investigation services ensure safety</v>
      </c>
      <c r="B164" s="58" t="str">
        <f ca="1"/>
        <v>c_157</v>
      </c>
      <c r="C164" s="56">
        <f ca="1"/>
        <v>0.16744081151555792</v>
      </c>
      <c r="D164" s="56">
        <f ca="1"/>
        <v>6.8260589019118065E-2</v>
      </c>
      <c r="E164" s="56">
        <f ca="1"/>
        <v>0.117523386078735</v>
      </c>
      <c r="F164" s="56">
        <f ca="1"/>
        <v>0</v>
      </c>
      <c r="G164" s="56">
        <f ca="1"/>
        <v>0</v>
      </c>
      <c r="H164" s="56">
        <f ca="1"/>
        <v>0</v>
      </c>
      <c r="I164" s="56">
        <f ca="1"/>
        <v>0</v>
      </c>
      <c r="J164" s="57"/>
      <c r="K164" s="204" t="str" cm="1">
        <f t="array" aca="1" ref="K164" ca="1">IFERROR(_xlfn.XLOOKUP(L164,Act_codes_core,Act_labels_core),"")</f>
        <v>Other professional, scientific and technological services</v>
      </c>
      <c r="L164" s="58" t="str">
        <f ca="1"/>
        <v>a_157</v>
      </c>
      <c r="M164" s="168">
        <f ca="1"/>
        <v>51.755424855247306</v>
      </c>
      <c r="N164" s="168">
        <f ca="1"/>
        <v>0.30515340282268821</v>
      </c>
      <c r="O164" s="168">
        <f ca="1"/>
        <v>0.90312188671811655</v>
      </c>
      <c r="P164" s="168">
        <f ca="1"/>
        <v>13.669190508579781</v>
      </c>
      <c r="Q164" s="168">
        <f ca="1"/>
        <v>5.6406305134743446</v>
      </c>
      <c r="R164" s="73">
        <f ca="1"/>
        <v>0</v>
      </c>
      <c r="S164" s="73">
        <f ca="1"/>
        <v>0</v>
      </c>
      <c r="T164" s="73">
        <f ca="1"/>
        <v>27.726478833157763</v>
      </c>
      <c r="U164" s="73">
        <f ca="1"/>
        <v>0</v>
      </c>
      <c r="V164" s="73">
        <f ca="1"/>
        <v>0</v>
      </c>
      <c r="W164" s="73">
        <f ca="1"/>
        <v>0</v>
      </c>
      <c r="X164" s="60"/>
      <c r="Z164" s="204" t="str" cm="1">
        <f t="array" aca="1" ref="Z164" ca="1">IFERROR(_xlfn.XLOOKUP(AA164,Act_codes_core,Act_labels_core),"")</f>
        <v>Other professional, scientific and technological services</v>
      </c>
      <c r="AA164" s="58" t="str">
        <f ca="1"/>
        <v>a_157</v>
      </c>
      <c r="AB164" s="133">
        <f ca="1"/>
        <v>0.51665072113513877</v>
      </c>
      <c r="AC164" s="133">
        <f ca="1"/>
        <v>8.3781304732122256E-3</v>
      </c>
      <c r="AD164" s="133">
        <f ca="1"/>
        <v>0.15525642339785484</v>
      </c>
      <c r="AE164" s="133">
        <f ca="1"/>
        <v>0.26728820181374285</v>
      </c>
      <c r="AF164" s="133">
        <f ca="1"/>
        <v>7.4104102338213643E-2</v>
      </c>
      <c r="AG164" s="133">
        <f ca="1"/>
        <v>0</v>
      </c>
      <c r="AH164" s="133">
        <f ca="1"/>
        <v>0</v>
      </c>
      <c r="AI164" s="133">
        <f ca="1"/>
        <v>0.19278171524419146</v>
      </c>
      <c r="AJ164" s="133">
        <f ca="1"/>
        <v>0</v>
      </c>
      <c r="AK164" s="133">
        <f ca="1"/>
        <v>0</v>
      </c>
      <c r="AL164" s="133">
        <f ca="1"/>
        <v>0</v>
      </c>
      <c r="AN164" s="204" t="str" cm="1">
        <f t="array" aca="1" ref="AN164" ca="1">IFERROR(_xlfn.XLOOKUP(AO164,Act_codes_core,Act_labels_core),"")</f>
        <v>Other professional, scientific and technological services</v>
      </c>
      <c r="AO164" s="58" t="str">
        <f ca="1"/>
        <v>a_157</v>
      </c>
      <c r="AP164" s="316">
        <f ca="1"/>
        <v>45.910577128745913</v>
      </c>
      <c r="AQ164" s="133">
        <f ca="1"/>
        <v>54.089422871254122</v>
      </c>
      <c r="AR164" s="133">
        <f ca="1"/>
        <v>0.9</v>
      </c>
      <c r="AU164" s="204" t="str" cm="1">
        <f t="array" aca="1" ref="AU164" ca="1">IFERROR(_xlfn.XLOOKUP(AV164,Act_codes_core,Act_labels_core),"")</f>
        <v>Other professional, scientific and technological services</v>
      </c>
      <c r="AV164" s="58" t="str">
        <f ca="1"/>
        <v>a_157</v>
      </c>
      <c r="AW164" s="316">
        <f ca="1"/>
        <v>0.18182602779312712</v>
      </c>
      <c r="AX164" s="133">
        <f ca="1"/>
        <v>4.9186227429101007E-3</v>
      </c>
      <c r="AY164" s="133">
        <f ca="1"/>
        <v>3.6193560398813632E-3</v>
      </c>
      <c r="AZ164" s="133">
        <f ca="1"/>
        <v>0.14912709536211749</v>
      </c>
      <c r="BA164" s="133">
        <f ca="1"/>
        <v>0.32394575377429435</v>
      </c>
      <c r="BB164" s="133">
        <f ca="1"/>
        <v>0</v>
      </c>
      <c r="BC164" s="133">
        <f ca="1"/>
        <v>0</v>
      </c>
      <c r="BD164" s="133">
        <f ca="1"/>
        <v>1</v>
      </c>
      <c r="BE164" s="133">
        <f ca="1"/>
        <v>0</v>
      </c>
      <c r="BF164" s="133">
        <f ca="1"/>
        <v>0</v>
      </c>
      <c r="BG164" s="133">
        <f ca="1"/>
        <v>0</v>
      </c>
      <c r="BI164" s="204" t="str" cm="1">
        <f t="array" aca="1" ref="BI164" ca="1">IFERROR(_xlfn.XLOOKUP(BJ164,Act_codes_core,Act_labels_core),"")</f>
        <v>Other professional, scientific and technological services</v>
      </c>
      <c r="BJ164" s="58" t="str">
        <f ca="1"/>
        <v>a_157</v>
      </c>
      <c r="BK164" s="133">
        <f ca="1"/>
        <v>0.76948443465254623</v>
      </c>
      <c r="BL164" s="133">
        <f ca="1"/>
        <v>3.5304085192195442</v>
      </c>
      <c r="BM164" s="133">
        <f ca="1"/>
        <v>0.87777782656337244</v>
      </c>
      <c r="BN164" s="133">
        <f ca="1"/>
        <v>2.3895351791948181</v>
      </c>
      <c r="BO164" s="133">
        <f ca="1"/>
        <v>12.578947522815824</v>
      </c>
      <c r="BP164" s="133">
        <f ca="1"/>
        <v>0</v>
      </c>
      <c r="BQ164" s="133">
        <f ca="1"/>
        <v>0</v>
      </c>
      <c r="BR164" s="133">
        <f ca="1"/>
        <v>7.8995971945967511</v>
      </c>
      <c r="BS164" s="133">
        <f ca="1"/>
        <v>0</v>
      </c>
      <c r="BT164" s="133">
        <f ca="1"/>
        <v>0</v>
      </c>
      <c r="BU164" s="133">
        <f ca="1"/>
        <v>0</v>
      </c>
    </row>
    <row r="165" spans="1:73" outlineLevel="1" x14ac:dyDescent="0.2">
      <c r="A165" s="204" t="str" cm="1">
        <f t="array" aca="1" ref="A165" ca="1">IFERROR(_xlfn.XLOOKUP(B165,Com_codes_core,Com_labels_core),"")</f>
        <v>House, construction and landscape cleaning services</v>
      </c>
      <c r="B165" s="58" t="str">
        <f ca="1"/>
        <v>c_158</v>
      </c>
      <c r="C165" s="56">
        <f ca="1"/>
        <v>0.13912948036840489</v>
      </c>
      <c r="D165" s="56">
        <f ca="1"/>
        <v>7.3069233030670047E-2</v>
      </c>
      <c r="E165" s="56">
        <f ca="1"/>
        <v>8.9781432702232059E-2</v>
      </c>
      <c r="F165" s="56">
        <f ca="1"/>
        <v>0</v>
      </c>
      <c r="G165" s="56">
        <f ca="1"/>
        <v>0</v>
      </c>
      <c r="H165" s="56">
        <f ca="1"/>
        <v>0</v>
      </c>
      <c r="I165" s="56">
        <f ca="1"/>
        <v>0</v>
      </c>
      <c r="J165" s="57"/>
      <c r="K165" s="204" t="str" cm="1">
        <f t="array" aca="1" ref="K165" ca="1">IFERROR(_xlfn.XLOOKUP(L165,Act_codes_core,Act_labels_core),"")</f>
        <v>Veterinary services</v>
      </c>
      <c r="L165" s="58" t="str">
        <f ca="1"/>
        <v>a_158</v>
      </c>
      <c r="M165" s="168">
        <f ca="1"/>
        <v>6.2883249184057401</v>
      </c>
      <c r="N165" s="168">
        <f ca="1"/>
        <v>10.369365086752873</v>
      </c>
      <c r="O165" s="168">
        <f ca="1"/>
        <v>0</v>
      </c>
      <c r="P165" s="168">
        <f ca="1"/>
        <v>28.157060267092206</v>
      </c>
      <c r="Q165" s="168">
        <f ca="1"/>
        <v>34.906463291647391</v>
      </c>
      <c r="R165" s="73">
        <f ca="1"/>
        <v>0</v>
      </c>
      <c r="S165" s="73">
        <f ca="1"/>
        <v>0</v>
      </c>
      <c r="T165" s="73">
        <f ca="1"/>
        <v>20.2787864361018</v>
      </c>
      <c r="U165" s="73">
        <f ca="1"/>
        <v>0</v>
      </c>
      <c r="V165" s="73">
        <f ca="1"/>
        <v>0</v>
      </c>
      <c r="W165" s="73">
        <f ca="1"/>
        <v>0</v>
      </c>
      <c r="X165" s="60"/>
      <c r="Z165" s="204" t="str" cm="1">
        <f t="array" aca="1" ref="Z165" ca="1">IFERROR(_xlfn.XLOOKUP(AA165,Act_codes_core,Act_labels_core),"")</f>
        <v>Veterinary services</v>
      </c>
      <c r="AA165" s="58" t="str">
        <f ca="1"/>
        <v>a_158</v>
      </c>
      <c r="AB165" s="133">
        <f ca="1"/>
        <v>4.2036587507562609E-3</v>
      </c>
      <c r="AC165" s="133">
        <f ca="1"/>
        <v>1.906480577658963E-2</v>
      </c>
      <c r="AD165" s="133">
        <f ca="1"/>
        <v>0</v>
      </c>
      <c r="AE165" s="133">
        <f ca="1"/>
        <v>3.6870210826511624E-2</v>
      </c>
      <c r="AF165" s="133">
        <f ca="1"/>
        <v>3.070943063277045E-2</v>
      </c>
      <c r="AG165" s="133">
        <f ca="1"/>
        <v>0</v>
      </c>
      <c r="AH165" s="133">
        <f ca="1"/>
        <v>0</v>
      </c>
      <c r="AI165" s="133">
        <f ca="1"/>
        <v>9.4420087803488619E-3</v>
      </c>
      <c r="AJ165" s="133">
        <f ca="1"/>
        <v>0</v>
      </c>
      <c r="AK165" s="133">
        <f ca="1"/>
        <v>0</v>
      </c>
      <c r="AL165" s="133">
        <f ca="1"/>
        <v>0</v>
      </c>
      <c r="AN165" s="204" t="str" cm="1">
        <f t="array" aca="1" ref="AN165" ca="1">IFERROR(_xlfn.XLOOKUP(AO165,Act_codes_core,Act_labels_core),"")</f>
        <v>Veterinary services</v>
      </c>
      <c r="AO165" s="58" t="str">
        <f ca="1"/>
        <v>a_158</v>
      </c>
      <c r="AP165" s="316">
        <f ca="1"/>
        <v>65.236456453986776</v>
      </c>
      <c r="AQ165" s="133">
        <f ca="1"/>
        <v>34.763543546013196</v>
      </c>
      <c r="AR165" s="133">
        <f ca="1"/>
        <v>0.9</v>
      </c>
      <c r="AU165" s="204" t="str" cm="1">
        <f t="array" aca="1" ref="AU165" ca="1">IFERROR(_xlfn.XLOOKUP(AV165,Act_codes_core,Act_labels_core),"")</f>
        <v>Veterinary services</v>
      </c>
      <c r="AV165" s="58" t="str">
        <f ca="1"/>
        <v>a_158</v>
      </c>
      <c r="AW165" s="316">
        <f ca="1"/>
        <v>2.812689489677626E-2</v>
      </c>
      <c r="AX165" s="133">
        <f ca="1"/>
        <v>1.8552274603106912E-2</v>
      </c>
      <c r="AY165" s="133">
        <f ca="1"/>
        <v>0</v>
      </c>
      <c r="AZ165" s="133">
        <f ca="1"/>
        <v>2.5707797958320955E-2</v>
      </c>
      <c r="BA165" s="133">
        <f ca="1"/>
        <v>0.23934789190253281</v>
      </c>
      <c r="BB165" s="133">
        <f ca="1"/>
        <v>0</v>
      </c>
      <c r="BC165" s="133">
        <f ca="1"/>
        <v>0</v>
      </c>
      <c r="BD165" s="133">
        <f ca="1"/>
        <v>1</v>
      </c>
      <c r="BE165" s="133">
        <f ca="1"/>
        <v>0</v>
      </c>
      <c r="BF165" s="133">
        <f ca="1"/>
        <v>0</v>
      </c>
      <c r="BG165" s="133">
        <f ca="1"/>
        <v>0</v>
      </c>
      <c r="BI165" s="204" t="str" cm="1">
        <f t="array" aca="1" ref="BI165" ca="1">IFERROR(_xlfn.XLOOKUP(BJ165,Act_codes_core,Act_labels_core),"")</f>
        <v>Veterinary services</v>
      </c>
      <c r="BJ165" s="58" t="str">
        <f ca="1"/>
        <v>a_158</v>
      </c>
      <c r="BK165" s="133">
        <f ca="1"/>
        <v>0.69259573250821482</v>
      </c>
      <c r="BL165" s="133">
        <f ca="1"/>
        <v>0.27703713867706509</v>
      </c>
      <c r="BM165" s="133">
        <f ca="1"/>
        <v>0</v>
      </c>
      <c r="BN165" s="133">
        <f ca="1"/>
        <v>0.14137433082111914</v>
      </c>
      <c r="BO165" s="133">
        <f ca="1"/>
        <v>1.0617365126199343</v>
      </c>
      <c r="BP165" s="133">
        <f ca="1"/>
        <v>0</v>
      </c>
      <c r="BQ165" s="133">
        <f ca="1"/>
        <v>0</v>
      </c>
      <c r="BR165" s="133">
        <f ca="1"/>
        <v>7.6357382594550671</v>
      </c>
      <c r="BS165" s="133">
        <f ca="1"/>
        <v>0</v>
      </c>
      <c r="BT165" s="133">
        <f ca="1"/>
        <v>0</v>
      </c>
      <c r="BU165" s="133">
        <f ca="1"/>
        <v>0</v>
      </c>
    </row>
    <row r="166" spans="1:73" outlineLevel="1" x14ac:dyDescent="0.2">
      <c r="A166" s="204" t="str" cm="1">
        <f t="array" aca="1" ref="A166" ca="1">IFERROR(_xlfn.XLOOKUP(B166,Com_codes_core,Com_labels_core),"")</f>
        <v>Administrative services, office support and other business support activities</v>
      </c>
      <c r="B166" s="58" t="str">
        <f ca="1"/>
        <v>c_159</v>
      </c>
      <c r="C166" s="56">
        <f ca="1"/>
        <v>0.24990297606978731</v>
      </c>
      <c r="D166" s="56">
        <f ca="1"/>
        <v>0.19778795100641361</v>
      </c>
      <c r="E166" s="56">
        <f ca="1"/>
        <v>0.11385918514798862</v>
      </c>
      <c r="F166" s="56">
        <f ca="1"/>
        <v>0</v>
      </c>
      <c r="G166" s="56">
        <f ca="1"/>
        <v>0</v>
      </c>
      <c r="H166" s="56">
        <f ca="1"/>
        <v>0</v>
      </c>
      <c r="I166" s="56">
        <f ca="1"/>
        <v>0</v>
      </c>
      <c r="J166" s="57"/>
      <c r="K166" s="204" t="str" cm="1">
        <f t="array" aca="1" ref="K166" ca="1">IFERROR(_xlfn.XLOOKUP(L166,Act_codes_core,Act_labels_core),"")</f>
        <v>Machinery and equipment rental service (without operator); rental of personal and household items; leasing non-financial intangible assets</v>
      </c>
      <c r="L166" s="58" t="str">
        <f ca="1"/>
        <v>a_159</v>
      </c>
      <c r="M166" s="168">
        <f ca="1"/>
        <v>24.458222758117046</v>
      </c>
      <c r="N166" s="168">
        <f ca="1"/>
        <v>8.9352809814369678</v>
      </c>
      <c r="O166" s="168">
        <f ca="1"/>
        <v>0</v>
      </c>
      <c r="P166" s="168">
        <f ca="1"/>
        <v>31.407264815413676</v>
      </c>
      <c r="Q166" s="168">
        <f ca="1"/>
        <v>5.1294629433750139</v>
      </c>
      <c r="R166" s="73">
        <f ca="1"/>
        <v>0.30592560736635688</v>
      </c>
      <c r="S166" s="73">
        <f ca="1"/>
        <v>0</v>
      </c>
      <c r="T166" s="73">
        <f ca="1"/>
        <v>29.763842894290924</v>
      </c>
      <c r="U166" s="73">
        <f ca="1"/>
        <v>0</v>
      </c>
      <c r="V166" s="73">
        <f ca="1"/>
        <v>0</v>
      </c>
      <c r="W166" s="73">
        <f ca="1"/>
        <v>0</v>
      </c>
      <c r="X166" s="60"/>
      <c r="Z166" s="204" t="str" cm="1">
        <f t="array" aca="1" ref="Z166" ca="1">IFERROR(_xlfn.XLOOKUP(AA166,Act_codes_core,Act_labels_core),"")</f>
        <v>Machinery and equipment rental service (without operator); rental of personal and household items; leasing non-financial intangible assets</v>
      </c>
      <c r="AA166" s="58" t="str">
        <f ca="1"/>
        <v>a_159</v>
      </c>
      <c r="AB166" s="133">
        <f ca="1"/>
        <v>0.39633409709893896</v>
      </c>
      <c r="AC166" s="133">
        <f ca="1"/>
        <v>0.39822864400977481</v>
      </c>
      <c r="AD166" s="133">
        <f ca="1"/>
        <v>0</v>
      </c>
      <c r="AE166" s="133">
        <f ca="1"/>
        <v>0.99692500260851413</v>
      </c>
      <c r="AF166" s="133">
        <f ca="1"/>
        <v>0.10939107089099989</v>
      </c>
      <c r="AG166" s="133">
        <f ca="1"/>
        <v>3.2289767318693888E-2</v>
      </c>
      <c r="AH166" s="133">
        <f ca="1"/>
        <v>0</v>
      </c>
      <c r="AI166" s="133">
        <f ca="1"/>
        <v>0.33593519274929634</v>
      </c>
      <c r="AJ166" s="133">
        <f ca="1"/>
        <v>0</v>
      </c>
      <c r="AK166" s="133">
        <f ca="1"/>
        <v>0</v>
      </c>
      <c r="AL166" s="133">
        <f ca="1"/>
        <v>0</v>
      </c>
      <c r="AN166" s="204" t="str" cm="1">
        <f t="array" aca="1" ref="AN166" ca="1">IFERROR(_xlfn.XLOOKUP(AO166,Act_codes_core,Act_labels_core),"")</f>
        <v>Machinery and equipment rental service (without operator); rental of personal and household items; leasing non-financial intangible assets</v>
      </c>
      <c r="AO166" s="58" t="str">
        <f ca="1"/>
        <v>a_159</v>
      </c>
      <c r="AP166" s="316">
        <f ca="1"/>
        <v>56.231075967443012</v>
      </c>
      <c r="AQ166" s="133">
        <f ca="1"/>
        <v>43.768924032556995</v>
      </c>
      <c r="AR166" s="133">
        <f ca="1"/>
        <v>0.9</v>
      </c>
      <c r="AU166" s="204" t="str" cm="1">
        <f t="array" aca="1" ref="AU166" ca="1">IFERROR(_xlfn.XLOOKUP(AV166,Act_codes_core,Act_labels_core),"")</f>
        <v>Machinery and equipment rental service (without operator); rental of personal and household items; leasing non-financial intangible assets</v>
      </c>
      <c r="AV166" s="58" t="str">
        <f ca="1"/>
        <v>a_159</v>
      </c>
      <c r="AW166" s="316">
        <f ca="1"/>
        <v>0.454660062148664</v>
      </c>
      <c r="AX166" s="133">
        <f ca="1"/>
        <v>0.16150372835047641</v>
      </c>
      <c r="AY166" s="133">
        <f ca="1"/>
        <v>0</v>
      </c>
      <c r="AZ166" s="133">
        <f ca="1"/>
        <v>0.55380972453506794</v>
      </c>
      <c r="BA166" s="133">
        <f ca="1"/>
        <v>4.8715947540664134E-2</v>
      </c>
      <c r="BB166" s="133">
        <f ca="1"/>
        <v>2.9665143226031115E-2</v>
      </c>
      <c r="BC166" s="133">
        <f ca="1"/>
        <v>0</v>
      </c>
      <c r="BD166" s="133">
        <f ca="1"/>
        <v>1</v>
      </c>
      <c r="BE166" s="133">
        <f ca="1"/>
        <v>0</v>
      </c>
      <c r="BF166" s="133">
        <f ca="1"/>
        <v>0</v>
      </c>
      <c r="BG166" s="133">
        <f ca="1"/>
        <v>0</v>
      </c>
      <c r="BI166" s="204" t="str" cm="1">
        <f t="array" aca="1" ref="BI166" ca="1">IFERROR(_xlfn.XLOOKUP(BJ166,Act_codes_core,Act_labels_core),"")</f>
        <v>Machinery and equipment rental service (without operator); rental of personal and household items; leasing non-financial intangible assets</v>
      </c>
      <c r="BJ166" s="58" t="str">
        <f ca="1"/>
        <v>a_159</v>
      </c>
      <c r="BK166" s="133">
        <f ca="1"/>
        <v>3.3519996394139389</v>
      </c>
      <c r="BL166" s="133">
        <f ca="1"/>
        <v>3.2592403695524066</v>
      </c>
      <c r="BM166" s="133">
        <f ca="1"/>
        <v>0</v>
      </c>
      <c r="BN166" s="133">
        <f ca="1"/>
        <v>3.1796001837974224</v>
      </c>
      <c r="BO166" s="133">
        <f ca="1"/>
        <v>1.7125423094072161</v>
      </c>
      <c r="BP166" s="133">
        <f ca="1"/>
        <v>17.485283207829955</v>
      </c>
      <c r="BQ166" s="133">
        <f ca="1"/>
        <v>0</v>
      </c>
      <c r="BR166" s="133">
        <f ca="1"/>
        <v>6.0583317162402457</v>
      </c>
      <c r="BS166" s="133">
        <f ca="1"/>
        <v>0</v>
      </c>
      <c r="BT166" s="133">
        <f ca="1"/>
        <v>0</v>
      </c>
      <c r="BU166" s="133">
        <f ca="1"/>
        <v>0</v>
      </c>
    </row>
    <row r="167" spans="1:73" outlineLevel="1" x14ac:dyDescent="0.2">
      <c r="A167" s="204" t="str" cm="1">
        <f t="array" aca="1" ref="A167" ca="1">IFERROR(_xlfn.XLOOKUP(B167,Com_codes_core,Com_labels_core),"")</f>
        <v>Services of the Communist Party, socio-political organizations, state management, national security and defense and compulsory social security</v>
      </c>
      <c r="B167" s="58" t="str">
        <f ca="1"/>
        <v>c_160</v>
      </c>
      <c r="C167" s="56">
        <f ca="1"/>
        <v>2.352793321868067</v>
      </c>
      <c r="D167" s="56">
        <f ca="1"/>
        <v>1.1426964511571245</v>
      </c>
      <c r="E167" s="56">
        <f ca="1"/>
        <v>3.0054764966689955</v>
      </c>
      <c r="F167" s="56">
        <f ca="1"/>
        <v>6.3690949130596128E-2</v>
      </c>
      <c r="G167" s="56">
        <f ca="1"/>
        <v>1.6910885371486255</v>
      </c>
      <c r="H167" s="56">
        <f ca="1"/>
        <v>8.1248021996458641E-2</v>
      </c>
      <c r="I167" s="56">
        <f ca="1"/>
        <v>2.0519774950082965</v>
      </c>
      <c r="J167" s="57"/>
      <c r="K167" s="204" t="str" cm="1">
        <f t="array" aca="1" ref="K167" ca="1">IFERROR(_xlfn.XLOOKUP(L167,Act_codes_core,Act_labels_core),"")</f>
        <v>Labor and employment services</v>
      </c>
      <c r="L167" s="58" t="str">
        <f ca="1"/>
        <v>a_160</v>
      </c>
      <c r="M167" s="168">
        <f ca="1"/>
        <v>70.008997213333416</v>
      </c>
      <c r="N167" s="168">
        <f ca="1"/>
        <v>0</v>
      </c>
      <c r="O167" s="168">
        <f ca="1"/>
        <v>0</v>
      </c>
      <c r="P167" s="168">
        <f ca="1"/>
        <v>6.7251659252457525</v>
      </c>
      <c r="Q167" s="168">
        <f ca="1"/>
        <v>0</v>
      </c>
      <c r="R167" s="73">
        <f ca="1"/>
        <v>0</v>
      </c>
      <c r="S167" s="73">
        <f ca="1"/>
        <v>0</v>
      </c>
      <c r="T167" s="73">
        <f ca="1"/>
        <v>23.265836861420834</v>
      </c>
      <c r="U167" s="73">
        <f ca="1"/>
        <v>0</v>
      </c>
      <c r="V167" s="73">
        <f ca="1"/>
        <v>0</v>
      </c>
      <c r="W167" s="73">
        <f ca="1"/>
        <v>0</v>
      </c>
      <c r="X167" s="60"/>
      <c r="Z167" s="204" t="str" cm="1">
        <f t="array" aca="1" ref="Z167" ca="1">IFERROR(_xlfn.XLOOKUP(AA167,Act_codes_core,Act_labels_core),"")</f>
        <v>Labor and employment services</v>
      </c>
      <c r="AA167" s="58" t="str">
        <f ca="1"/>
        <v>a_160</v>
      </c>
      <c r="AB167" s="133">
        <f ca="1"/>
        <v>0.57653679225000609</v>
      </c>
      <c r="AC167" s="133">
        <f ca="1"/>
        <v>0</v>
      </c>
      <c r="AD167" s="133">
        <f ca="1"/>
        <v>0</v>
      </c>
      <c r="AE167" s="133">
        <f ca="1"/>
        <v>0.10848557753041892</v>
      </c>
      <c r="AF167" s="133">
        <f ca="1"/>
        <v>0</v>
      </c>
      <c r="AG167" s="133">
        <f ca="1"/>
        <v>0</v>
      </c>
      <c r="AH167" s="133">
        <f ca="1"/>
        <v>0</v>
      </c>
      <c r="AI167" s="133">
        <f ca="1"/>
        <v>0.13345099244920439</v>
      </c>
      <c r="AJ167" s="133">
        <f ca="1"/>
        <v>0</v>
      </c>
      <c r="AK167" s="133">
        <f ca="1"/>
        <v>0</v>
      </c>
      <c r="AL167" s="133">
        <f ca="1"/>
        <v>0</v>
      </c>
      <c r="AN167" s="204" t="str" cm="1">
        <f t="array" aca="1" ref="AN167" ca="1">IFERROR(_xlfn.XLOOKUP(AO167,Act_codes_core,Act_labels_core),"")</f>
        <v>Labor and employment services</v>
      </c>
      <c r="AO167" s="58" t="str">
        <f ca="1"/>
        <v>a_160</v>
      </c>
      <c r="AP167" s="316">
        <f ca="1"/>
        <v>65.580720939357818</v>
      </c>
      <c r="AQ167" s="133">
        <f ca="1"/>
        <v>34.419279060642161</v>
      </c>
      <c r="AR167" s="133">
        <f ca="1"/>
        <v>0.9</v>
      </c>
      <c r="AU167" s="204" t="str" cm="1">
        <f t="array" aca="1" ref="AU167" ca="1">IFERROR(_xlfn.XLOOKUP(AV167,Act_codes_core,Act_labels_core),"")</f>
        <v>Labor and employment services</v>
      </c>
      <c r="AV167" s="58" t="str">
        <f ca="1"/>
        <v>a_160</v>
      </c>
      <c r="AW167" s="316">
        <f ca="1"/>
        <v>0.85336157075981378</v>
      </c>
      <c r="AX167" s="133">
        <f ca="1"/>
        <v>0</v>
      </c>
      <c r="AY167" s="133">
        <f ca="1"/>
        <v>0</v>
      </c>
      <c r="AZ167" s="133">
        <f ca="1"/>
        <v>0.189010199893795</v>
      </c>
      <c r="BA167" s="133">
        <f ca="1"/>
        <v>0</v>
      </c>
      <c r="BB167" s="133">
        <f ca="1"/>
        <v>0</v>
      </c>
      <c r="BC167" s="133">
        <f ca="1"/>
        <v>0</v>
      </c>
      <c r="BD167" s="133">
        <f ca="1"/>
        <v>1</v>
      </c>
      <c r="BE167" s="133">
        <f ca="1"/>
        <v>0</v>
      </c>
      <c r="BF167" s="133">
        <f ca="1"/>
        <v>0</v>
      </c>
      <c r="BG167" s="133">
        <f ca="1"/>
        <v>0</v>
      </c>
      <c r="BI167" s="204" t="str" cm="1">
        <f t="array" aca="1" ref="BI167" ca="1">IFERROR(_xlfn.XLOOKUP(BJ167,Act_codes_core,Act_labels_core),"")</f>
        <v>Labor and employment services</v>
      </c>
      <c r="BJ167" s="58" t="str">
        <f ca="1"/>
        <v>a_160</v>
      </c>
      <c r="BK167" s="133">
        <f ca="1"/>
        <v>1.8644595237133108</v>
      </c>
      <c r="BL167" s="133">
        <f ca="1"/>
        <v>0</v>
      </c>
      <c r="BM167" s="133">
        <f ca="1"/>
        <v>0</v>
      </c>
      <c r="BN167" s="133">
        <f ca="1"/>
        <v>4.2988864373696609</v>
      </c>
      <c r="BO167" s="133">
        <f ca="1"/>
        <v>0</v>
      </c>
      <c r="BP167" s="133">
        <f ca="1"/>
        <v>0</v>
      </c>
      <c r="BQ167" s="133">
        <f ca="1"/>
        <v>0</v>
      </c>
      <c r="BR167" s="133">
        <f ca="1"/>
        <v>6.5743838417739253</v>
      </c>
      <c r="BS167" s="133">
        <f ca="1"/>
        <v>0</v>
      </c>
      <c r="BT167" s="133">
        <f ca="1"/>
        <v>0</v>
      </c>
      <c r="BU167" s="133">
        <f ca="1"/>
        <v>0</v>
      </c>
    </row>
    <row r="168" spans="1:73" outlineLevel="1" x14ac:dyDescent="0.2">
      <c r="A168" s="204" t="str" cm="1">
        <f t="array" aca="1" ref="A168" ca="1">IFERROR(_xlfn.XLOOKUP(B168,Com_codes_core,Com_labels_core),"")</f>
        <v>Education and training (except college, university and postgraduate training)</v>
      </c>
      <c r="B168" s="58" t="str">
        <f ca="1"/>
        <v>c_161</v>
      </c>
      <c r="C168" s="56">
        <f ca="1"/>
        <v>3.1267332430319787</v>
      </c>
      <c r="D168" s="56">
        <f ca="1"/>
        <v>1.4495228251649588</v>
      </c>
      <c r="E168" s="56">
        <f ca="1"/>
        <v>3.5998029060777106</v>
      </c>
      <c r="F168" s="56">
        <f ca="1"/>
        <v>0</v>
      </c>
      <c r="G168" s="56">
        <f ca="1"/>
        <v>0</v>
      </c>
      <c r="H168" s="56">
        <f ca="1"/>
        <v>0</v>
      </c>
      <c r="I168" s="56">
        <f ca="1"/>
        <v>0</v>
      </c>
      <c r="J168" s="57"/>
      <c r="K168" s="204" t="str" cm="1">
        <f t="array" aca="1" ref="K168" ca="1">IFERROR(_xlfn.XLOOKUP(L168,Act_codes_core,Act_labels_core),"")</f>
        <v>Services of travel agencies, tour businesses and support services, related to promotion and organization of tours</v>
      </c>
      <c r="L168" s="58" t="str">
        <f ca="1"/>
        <v>a_161</v>
      </c>
      <c r="M168" s="168">
        <f ca="1"/>
        <v>49.409888125606194</v>
      </c>
      <c r="N168" s="168">
        <f ca="1"/>
        <v>2.5801684621261844</v>
      </c>
      <c r="O168" s="168">
        <f ca="1"/>
        <v>0</v>
      </c>
      <c r="P168" s="168">
        <f ca="1"/>
        <v>15.304970274069547</v>
      </c>
      <c r="Q168" s="168">
        <f ca="1"/>
        <v>4.4489971295062203</v>
      </c>
      <c r="R168" s="73">
        <f ca="1"/>
        <v>1.3044993326424312</v>
      </c>
      <c r="S168" s="73">
        <f ca="1"/>
        <v>0</v>
      </c>
      <c r="T168" s="73">
        <f ca="1"/>
        <v>26.951476676049438</v>
      </c>
      <c r="U168" s="73">
        <f ca="1"/>
        <v>0</v>
      </c>
      <c r="V168" s="73">
        <f ca="1"/>
        <v>0</v>
      </c>
      <c r="W168" s="73">
        <f ca="1"/>
        <v>0</v>
      </c>
      <c r="X168" s="60"/>
      <c r="Z168" s="204" t="str" cm="1">
        <f t="array" aca="1" ref="Z168" ca="1">IFERROR(_xlfn.XLOOKUP(AA168,Act_codes_core,Act_labels_core),"")</f>
        <v>Services of travel agencies, tour businesses and support services, related to promotion and organization of tours</v>
      </c>
      <c r="AA168" s="58" t="str">
        <f ca="1"/>
        <v>a_161</v>
      </c>
      <c r="AB168" s="133">
        <f ca="1"/>
        <v>1.0392460466979248</v>
      </c>
      <c r="AC168" s="133">
        <f ca="1"/>
        <v>0.14925892634052468</v>
      </c>
      <c r="AD168" s="133">
        <f ca="1"/>
        <v>0</v>
      </c>
      <c r="AE168" s="133">
        <f ca="1"/>
        <v>0.63056931342108924</v>
      </c>
      <c r="AF168" s="133">
        <f ca="1"/>
        <v>0.12315160396385813</v>
      </c>
      <c r="AG168" s="133">
        <f ca="1"/>
        <v>0.17871496304554921</v>
      </c>
      <c r="AH168" s="133">
        <f ca="1"/>
        <v>0</v>
      </c>
      <c r="AI168" s="133">
        <f ca="1"/>
        <v>0.39483626477723294</v>
      </c>
      <c r="AJ168" s="133">
        <f ca="1"/>
        <v>0</v>
      </c>
      <c r="AK168" s="133">
        <f ca="1"/>
        <v>0</v>
      </c>
      <c r="AL168" s="133">
        <f ca="1"/>
        <v>0</v>
      </c>
      <c r="AN168" s="204" t="str" cm="1">
        <f t="array" aca="1" ref="AN168" ca="1">IFERROR(_xlfn.XLOOKUP(AO168,Act_codes_core,Act_labels_core),"")</f>
        <v>Services of travel agencies, tour businesses and support services, related to promotion and organization of tours</v>
      </c>
      <c r="AO168" s="58" t="str">
        <f ca="1"/>
        <v>a_161</v>
      </c>
      <c r="AP168" s="316">
        <f ca="1"/>
        <v>57.305176937242543</v>
      </c>
      <c r="AQ168" s="133">
        <f ca="1"/>
        <v>42.694823062757472</v>
      </c>
      <c r="AR168" s="133">
        <f ca="1"/>
        <v>0.9</v>
      </c>
      <c r="AU168" s="204" t="str" cm="1">
        <f t="array" aca="1" ref="AU168" ca="1">IFERROR(_xlfn.XLOOKUP(AV168,Act_codes_core,Act_labels_core),"")</f>
        <v>Services of travel agencies, tour businesses and support services, related to promotion and organization of tours</v>
      </c>
      <c r="AV168" s="58" t="str">
        <f ca="1"/>
        <v>a_161</v>
      </c>
      <c r="AW168" s="316">
        <f ca="1"/>
        <v>0.34075372469919318</v>
      </c>
      <c r="AX168" s="133">
        <f ca="1"/>
        <v>0.18099453535495469</v>
      </c>
      <c r="AY168" s="133">
        <f ca="1"/>
        <v>0</v>
      </c>
      <c r="AZ168" s="133">
        <f ca="1"/>
        <v>0.60700157589351078</v>
      </c>
      <c r="BA168" s="133">
        <f ca="1"/>
        <v>0.44919946422274359</v>
      </c>
      <c r="BB168" s="133">
        <f ca="1"/>
        <v>1.3476510099778107</v>
      </c>
      <c r="BC168" s="133">
        <f ca="1"/>
        <v>0</v>
      </c>
      <c r="BD168" s="133">
        <f ca="1"/>
        <v>1</v>
      </c>
      <c r="BE168" s="133">
        <f ca="1"/>
        <v>0</v>
      </c>
      <c r="BF168" s="133">
        <f ca="1"/>
        <v>0</v>
      </c>
      <c r="BG168" s="133">
        <f ca="1"/>
        <v>0</v>
      </c>
      <c r="BI168" s="204" t="str" cm="1">
        <f t="array" aca="1" ref="BI168" ca="1">IFERROR(_xlfn.XLOOKUP(BJ168,Act_codes_core,Act_labels_core),"")</f>
        <v>Services of travel agencies, tour businesses and support services, related to promotion and organization of tours</v>
      </c>
      <c r="BJ168" s="58" t="str">
        <f ca="1"/>
        <v>a_161</v>
      </c>
      <c r="BK168" s="133">
        <f ca="1"/>
        <v>1.2204152229522707</v>
      </c>
      <c r="BL168" s="133">
        <f ca="1"/>
        <v>12.413615097231911</v>
      </c>
      <c r="BM168" s="133">
        <f ca="1"/>
        <v>0</v>
      </c>
      <c r="BN168" s="133">
        <f ca="1"/>
        <v>7.018401403927272</v>
      </c>
      <c r="BO168" s="133">
        <f ca="1"/>
        <v>17.867260901591145</v>
      </c>
      <c r="BP168" s="133">
        <f ca="1"/>
        <v>182.81610630615489</v>
      </c>
      <c r="BQ168" s="133">
        <f ca="1"/>
        <v>0</v>
      </c>
      <c r="BR168" s="133">
        <f ca="1"/>
        <v>6.5659611664554385</v>
      </c>
      <c r="BS168" s="133">
        <f ca="1"/>
        <v>0</v>
      </c>
      <c r="BT168" s="133">
        <f ca="1"/>
        <v>0</v>
      </c>
      <c r="BU168" s="133">
        <f ca="1"/>
        <v>0</v>
      </c>
    </row>
    <row r="169" spans="1:73" outlineLevel="1" x14ac:dyDescent="0.2">
      <c r="A169" s="204" t="str" cm="1">
        <f t="array" aca="1" ref="A169" ca="1">IFERROR(_xlfn.XLOOKUP(B169,Com_codes_core,Com_labels_core),"")</f>
        <v>College, university and postgraduate training services</v>
      </c>
      <c r="B169" s="58" t="str">
        <f ca="1"/>
        <v>c_162</v>
      </c>
      <c r="C169" s="56">
        <f ca="1"/>
        <v>0.83060955811525472</v>
      </c>
      <c r="D169" s="56">
        <f ca="1"/>
        <v>0.38694894392709955</v>
      </c>
      <c r="E169" s="56">
        <f ca="1"/>
        <v>0.21618915948194745</v>
      </c>
      <c r="F169" s="56">
        <f ca="1"/>
        <v>0</v>
      </c>
      <c r="G169" s="56">
        <f ca="1"/>
        <v>0</v>
      </c>
      <c r="H169" s="56">
        <f ca="1"/>
        <v>0</v>
      </c>
      <c r="I169" s="56">
        <f ca="1"/>
        <v>0</v>
      </c>
      <c r="J169" s="57"/>
      <c r="K169" s="204" t="str" cm="1">
        <f t="array" aca="1" ref="K169" ca="1">IFERROR(_xlfn.XLOOKUP(L169,Act_codes_core,Act_labels_core),"")</f>
        <v>Investigation services ensure safety</v>
      </c>
      <c r="L169" s="58" t="str">
        <f ca="1"/>
        <v>a_162</v>
      </c>
      <c r="M169" s="168">
        <f ca="1"/>
        <v>27.10724457796357</v>
      </c>
      <c r="N169" s="168">
        <f ca="1"/>
        <v>18.04015815315298</v>
      </c>
      <c r="O169" s="168">
        <f ca="1"/>
        <v>0</v>
      </c>
      <c r="P169" s="168">
        <f ca="1"/>
        <v>17.999957959759492</v>
      </c>
      <c r="Q169" s="168">
        <f ca="1"/>
        <v>15.476621620012191</v>
      </c>
      <c r="R169" s="73">
        <f ca="1"/>
        <v>1.7063492117437631</v>
      </c>
      <c r="S169" s="73">
        <f ca="1"/>
        <v>0</v>
      </c>
      <c r="T169" s="73">
        <f ca="1"/>
        <v>19.669668477368006</v>
      </c>
      <c r="U169" s="73">
        <f ca="1"/>
        <v>0</v>
      </c>
      <c r="V169" s="73">
        <f ca="1"/>
        <v>0</v>
      </c>
      <c r="W169" s="73">
        <f ca="1"/>
        <v>0</v>
      </c>
      <c r="X169" s="60"/>
      <c r="Z169" s="204" t="str" cm="1">
        <f t="array" aca="1" ref="Z169" ca="1">IFERROR(_xlfn.XLOOKUP(AA169,Act_codes_core,Act_labels_core),"")</f>
        <v>Investigation services ensure safety</v>
      </c>
      <c r="AA169" s="58" t="str">
        <f ca="1"/>
        <v>a_162</v>
      </c>
      <c r="AB169" s="133">
        <f ca="1"/>
        <v>0.19614290591464803</v>
      </c>
      <c r="AC169" s="133">
        <f ca="1"/>
        <v>0.35901724652292061</v>
      </c>
      <c r="AD169" s="133">
        <f ca="1"/>
        <v>0</v>
      </c>
      <c r="AE169" s="133">
        <f ca="1"/>
        <v>0.25512590176095484</v>
      </c>
      <c r="AF169" s="133">
        <f ca="1"/>
        <v>0.14737941635578536</v>
      </c>
      <c r="AG169" s="133">
        <f ca="1"/>
        <v>8.0420670738478153E-2</v>
      </c>
      <c r="AH169" s="133">
        <f ca="1"/>
        <v>0</v>
      </c>
      <c r="AI169" s="133">
        <f ca="1"/>
        <v>9.9132082594343141E-2</v>
      </c>
      <c r="AJ169" s="133">
        <f ca="1"/>
        <v>0</v>
      </c>
      <c r="AK169" s="133">
        <f ca="1"/>
        <v>0</v>
      </c>
      <c r="AL169" s="133">
        <f ca="1"/>
        <v>0</v>
      </c>
      <c r="AN169" s="204" t="str" cm="1">
        <f t="array" aca="1" ref="AN169" ca="1">IFERROR(_xlfn.XLOOKUP(AO169,Act_codes_core,Act_labels_core),"")</f>
        <v>Investigation services ensure safety</v>
      </c>
      <c r="AO169" s="58" t="str">
        <f ca="1"/>
        <v>a_162</v>
      </c>
      <c r="AP169" s="316">
        <f ca="1"/>
        <v>80.181104218785748</v>
      </c>
      <c r="AQ169" s="133">
        <f ca="1"/>
        <v>19.81889578121427</v>
      </c>
      <c r="AR169" s="133">
        <f ca="1"/>
        <v>0.9</v>
      </c>
      <c r="AU169" s="204" t="str" cm="1">
        <f t="array" aca="1" ref="AU169" ca="1">IFERROR(_xlfn.XLOOKUP(AV169,Act_codes_core,Act_labels_core),"")</f>
        <v>Investigation services ensure safety</v>
      </c>
      <c r="AV169" s="58" t="str">
        <f ca="1"/>
        <v>a_162</v>
      </c>
      <c r="AW169" s="316">
        <f ca="1"/>
        <v>0.13391803158189403</v>
      </c>
      <c r="AX169" s="133">
        <f ca="1"/>
        <v>9.0240750077262746E-2</v>
      </c>
      <c r="AY169" s="133">
        <f ca="1"/>
        <v>0</v>
      </c>
      <c r="AZ169" s="133">
        <f ca="1"/>
        <v>0.28969054200690458</v>
      </c>
      <c r="BA169" s="133">
        <f ca="1"/>
        <v>0.19399507766378096</v>
      </c>
      <c r="BB169" s="133">
        <f ca="1"/>
        <v>0.23989651587098507</v>
      </c>
      <c r="BC169" s="133">
        <f ca="1"/>
        <v>0</v>
      </c>
      <c r="BD169" s="133">
        <f ca="1"/>
        <v>1</v>
      </c>
      <c r="BE169" s="133">
        <f ca="1"/>
        <v>0</v>
      </c>
      <c r="BF169" s="133">
        <f ca="1"/>
        <v>0</v>
      </c>
      <c r="BG169" s="133">
        <f ca="1"/>
        <v>0</v>
      </c>
      <c r="BI169" s="204" t="str" cm="1">
        <f t="array" aca="1" ref="BI169" ca="1">IFERROR(_xlfn.XLOOKUP(BJ169,Act_codes_core,Act_labels_core),"")</f>
        <v>Investigation services ensure safety</v>
      </c>
      <c r="BJ169" s="58" t="str">
        <f ca="1"/>
        <v>a_162</v>
      </c>
      <c r="BK169" s="133">
        <f ca="1"/>
        <v>0.6181194281976583</v>
      </c>
      <c r="BL169" s="133">
        <f ca="1"/>
        <v>0.62586557913671848</v>
      </c>
      <c r="BM169" s="133">
        <f ca="1"/>
        <v>0</v>
      </c>
      <c r="BN169" s="133">
        <f ca="1"/>
        <v>2.0136386422444961</v>
      </c>
      <c r="BO169" s="133">
        <f ca="1"/>
        <v>1.5683148579556614</v>
      </c>
      <c r="BP169" s="133">
        <f ca="1"/>
        <v>17.590360322581684</v>
      </c>
      <c r="BQ169" s="133">
        <f ca="1"/>
        <v>0</v>
      </c>
      <c r="BR169" s="133">
        <f ca="1"/>
        <v>6.3609454493059081</v>
      </c>
      <c r="BS169" s="133">
        <f ca="1"/>
        <v>0</v>
      </c>
      <c r="BT169" s="133">
        <f ca="1"/>
        <v>0</v>
      </c>
      <c r="BU169" s="133">
        <f ca="1"/>
        <v>0</v>
      </c>
    </row>
    <row r="170" spans="1:73" outlineLevel="1" x14ac:dyDescent="0.2">
      <c r="A170" s="204" t="str" cm="1">
        <f t="array" aca="1" ref="A170" ca="1">IFERROR(_xlfn.XLOOKUP(B170,Com_codes_core,Com_labels_core),"")</f>
        <v>Health services</v>
      </c>
      <c r="B170" s="58" t="str">
        <f ca="1"/>
        <v>c_163</v>
      </c>
      <c r="C170" s="56">
        <f ca="1"/>
        <v>2.3585784257306459</v>
      </c>
      <c r="D170" s="56">
        <f ca="1"/>
        <v>1.6795152013271728</v>
      </c>
      <c r="E170" s="56">
        <f ca="1"/>
        <v>1.029081163939402</v>
      </c>
      <c r="F170" s="56">
        <f ca="1"/>
        <v>0.17706715514615518</v>
      </c>
      <c r="G170" s="56">
        <f ca="1"/>
        <v>3.1987004705825104</v>
      </c>
      <c r="H170" s="56">
        <f ca="1"/>
        <v>3.3098597034538865E-2</v>
      </c>
      <c r="I170" s="56">
        <f ca="1"/>
        <v>0.58624456442357564</v>
      </c>
      <c r="J170" s="57"/>
      <c r="K170" s="204" t="str" cm="1">
        <f t="array" aca="1" ref="K170" ca="1">IFERROR(_xlfn.XLOOKUP(L170,Act_codes_core,Act_labels_core),"")</f>
        <v>House, construction and landscape cleaning services</v>
      </c>
      <c r="L170" s="58" t="str">
        <f ca="1"/>
        <v>a_163</v>
      </c>
      <c r="M170" s="168">
        <f ca="1"/>
        <v>12.470122702009116</v>
      </c>
      <c r="N170" s="168">
        <f ca="1"/>
        <v>30.004220264202829</v>
      </c>
      <c r="O170" s="168">
        <f ca="1"/>
        <v>1.4374799831088876</v>
      </c>
      <c r="P170" s="168">
        <f ca="1"/>
        <v>9.5602134601432383</v>
      </c>
      <c r="Q170" s="168">
        <f ca="1"/>
        <v>10.073618692139855</v>
      </c>
      <c r="R170" s="73">
        <f ca="1"/>
        <v>15.56734167353226</v>
      </c>
      <c r="S170" s="73">
        <f ca="1"/>
        <v>0</v>
      </c>
      <c r="T170" s="73">
        <f ca="1"/>
        <v>20.887003224863804</v>
      </c>
      <c r="U170" s="73">
        <f ca="1"/>
        <v>0</v>
      </c>
      <c r="V170" s="73">
        <f ca="1"/>
        <v>0</v>
      </c>
      <c r="W170" s="73">
        <f ca="1"/>
        <v>0</v>
      </c>
      <c r="X170" s="60"/>
      <c r="Z170" s="204" t="str" cm="1">
        <f t="array" aca="1" ref="Z170" ca="1">IFERROR(_xlfn.XLOOKUP(AA170,Act_codes_core,Act_labels_core),"")</f>
        <v>House, construction and landscape cleaning services</v>
      </c>
      <c r="AA170" s="58" t="str">
        <f ca="1"/>
        <v>a_163</v>
      </c>
      <c r="AB170" s="133">
        <f ca="1"/>
        <v>7.4937763926700762E-2</v>
      </c>
      <c r="AC170" s="133">
        <f ca="1"/>
        <v>0.49590682851404083</v>
      </c>
      <c r="AD170" s="133">
        <f ca="1"/>
        <v>0.14876263319495214</v>
      </c>
      <c r="AE170" s="133">
        <f ca="1"/>
        <v>0.11253650505393407</v>
      </c>
      <c r="AF170" s="133">
        <f ca="1"/>
        <v>7.9668923242814368E-2</v>
      </c>
      <c r="AG170" s="133">
        <f ca="1"/>
        <v>0.6093362345583796</v>
      </c>
      <c r="AH170" s="133">
        <f ca="1"/>
        <v>0</v>
      </c>
      <c r="AI170" s="133">
        <f ca="1"/>
        <v>8.7425091581477307E-2</v>
      </c>
      <c r="AJ170" s="133">
        <f ca="1"/>
        <v>0</v>
      </c>
      <c r="AK170" s="133">
        <f ca="1"/>
        <v>0</v>
      </c>
      <c r="AL170" s="133">
        <f ca="1"/>
        <v>0</v>
      </c>
      <c r="AN170" s="204" t="str" cm="1">
        <f t="array" aca="1" ref="AN170" ca="1">IFERROR(_xlfn.XLOOKUP(AO170,Act_codes_core,Act_labels_core),"")</f>
        <v>House, construction and landscape cleaning services</v>
      </c>
      <c r="AO170" s="58" t="str">
        <f ca="1"/>
        <v>a_163</v>
      </c>
      <c r="AP170" s="316">
        <f ca="1"/>
        <v>63.036597171458887</v>
      </c>
      <c r="AQ170" s="133">
        <f ca="1"/>
        <v>36.96340282854112</v>
      </c>
      <c r="AR170" s="133">
        <f ca="1"/>
        <v>0.9</v>
      </c>
      <c r="AU170" s="204" t="str" cm="1">
        <f t="array" aca="1" ref="AU170" ca="1">IFERROR(_xlfn.XLOOKUP(AV170,Act_codes_core,Act_labels_core),"")</f>
        <v>House, construction and landscape cleaning services</v>
      </c>
      <c r="AV170" s="58" t="str">
        <f ca="1"/>
        <v>a_163</v>
      </c>
      <c r="AW170" s="316">
        <f ca="1"/>
        <v>8.9014330817478754E-2</v>
      </c>
      <c r="AX170" s="133">
        <f ca="1"/>
        <v>0.16290553053670656</v>
      </c>
      <c r="AY170" s="133">
        <f ca="1"/>
        <v>5.4710661208447572E-2</v>
      </c>
      <c r="AZ170" s="133">
        <f ca="1"/>
        <v>0.23700113547741494</v>
      </c>
      <c r="BA170" s="133">
        <f ca="1"/>
        <v>0.103122540856113</v>
      </c>
      <c r="BB170" s="133">
        <f ca="1"/>
        <v>0.82492947318132548</v>
      </c>
      <c r="BC170" s="133">
        <f ca="1"/>
        <v>0</v>
      </c>
      <c r="BD170" s="133">
        <f ca="1"/>
        <v>1</v>
      </c>
      <c r="BE170" s="133">
        <f ca="1"/>
        <v>0</v>
      </c>
      <c r="BF170" s="133">
        <f ca="1"/>
        <v>0</v>
      </c>
      <c r="BG170" s="133">
        <f ca="1"/>
        <v>0</v>
      </c>
      <c r="BI170" s="204" t="str" cm="1">
        <f t="array" aca="1" ref="BI170" ca="1">IFERROR(_xlfn.XLOOKUP(BJ170,Act_codes_core,Act_labels_core),"")</f>
        <v>House, construction and landscape cleaning services</v>
      </c>
      <c r="BJ170" s="58" t="str">
        <f ca="1"/>
        <v>a_163</v>
      </c>
      <c r="BK170" s="133">
        <f ca="1"/>
        <v>1.1504123209583317</v>
      </c>
      <c r="BL170" s="133">
        <f ca="1"/>
        <v>0.87501964504133545</v>
      </c>
      <c r="BM170" s="133">
        <f ca="1"/>
        <v>6.1338687308363973</v>
      </c>
      <c r="BN170" s="133">
        <f ca="1"/>
        <v>3.9952794119854307</v>
      </c>
      <c r="BO170" s="133">
        <f ca="1"/>
        <v>1.6498042467123819</v>
      </c>
      <c r="BP170" s="133">
        <f ca="1"/>
        <v>8.5401732847007494</v>
      </c>
      <c r="BQ170" s="133">
        <f ca="1"/>
        <v>0</v>
      </c>
      <c r="BR170" s="133">
        <f ca="1"/>
        <v>7.7159283493827031</v>
      </c>
      <c r="BS170" s="133">
        <f ca="1"/>
        <v>0</v>
      </c>
      <c r="BT170" s="133">
        <f ca="1"/>
        <v>0</v>
      </c>
      <c r="BU170" s="133">
        <f ca="1"/>
        <v>0</v>
      </c>
    </row>
    <row r="171" spans="1:73" outlineLevel="1" x14ac:dyDescent="0.2">
      <c r="A171" s="204" t="str" cm="1">
        <f t="array" aca="1" ref="A171" ca="1">IFERROR(_xlfn.XLOOKUP(B171,Com_codes_core,Com_labels_core),"")</f>
        <v>Centralized care and nursing services</v>
      </c>
      <c r="B171" s="58" t="str">
        <f ca="1"/>
        <v>c_164</v>
      </c>
      <c r="C171" s="56">
        <f ca="1"/>
        <v>3.2153934025378236E-2</v>
      </c>
      <c r="D171" s="56">
        <f ca="1"/>
        <v>1.7270263943001709E-2</v>
      </c>
      <c r="E171" s="56">
        <f ca="1"/>
        <v>2.6707881939136056E-2</v>
      </c>
      <c r="F171" s="56">
        <f ca="1"/>
        <v>0</v>
      </c>
      <c r="G171" s="56">
        <f ca="1"/>
        <v>0</v>
      </c>
      <c r="H171" s="56">
        <f ca="1"/>
        <v>0</v>
      </c>
      <c r="I171" s="56">
        <f ca="1"/>
        <v>0</v>
      </c>
      <c r="J171" s="57"/>
      <c r="K171" s="204" t="str" cm="1">
        <f t="array" aca="1" ref="K171" ca="1">IFERROR(_xlfn.XLOOKUP(L171,Act_codes_core,Act_labels_core),"")</f>
        <v>Administrative services, office support and other business support activities</v>
      </c>
      <c r="L171" s="58" t="str">
        <f ca="1"/>
        <v>a_164</v>
      </c>
      <c r="M171" s="168">
        <f ca="1"/>
        <v>36.948254915688914</v>
      </c>
      <c r="N171" s="168">
        <f ca="1"/>
        <v>18.573695989610659</v>
      </c>
      <c r="O171" s="168">
        <f ca="1"/>
        <v>0</v>
      </c>
      <c r="P171" s="168">
        <f ca="1"/>
        <v>11.382108473194979</v>
      </c>
      <c r="Q171" s="168">
        <f ca="1"/>
        <v>5.7788384447544576</v>
      </c>
      <c r="R171" s="73">
        <f ca="1"/>
        <v>0</v>
      </c>
      <c r="S171" s="73">
        <f ca="1"/>
        <v>0</v>
      </c>
      <c r="T171" s="73">
        <f ca="1"/>
        <v>27.317102176751003</v>
      </c>
      <c r="U171" s="73">
        <f ca="1"/>
        <v>0</v>
      </c>
      <c r="V171" s="73">
        <f ca="1"/>
        <v>0</v>
      </c>
      <c r="W171" s="73">
        <f ca="1"/>
        <v>0</v>
      </c>
      <c r="X171" s="60"/>
      <c r="Z171" s="204" t="str" cm="1">
        <f t="array" aca="1" ref="Z171" ca="1">IFERROR(_xlfn.XLOOKUP(AA171,Act_codes_core,Act_labels_core),"")</f>
        <v>Administrative services, office support and other business support activities</v>
      </c>
      <c r="AA171" s="58" t="str">
        <f ca="1"/>
        <v>a_164</v>
      </c>
      <c r="AB171" s="133">
        <f ca="1"/>
        <v>0.39865819601196401</v>
      </c>
      <c r="AC171" s="133">
        <f ca="1"/>
        <v>0.55117922396378127</v>
      </c>
      <c r="AD171" s="133">
        <f ca="1"/>
        <v>0</v>
      </c>
      <c r="AE171" s="133">
        <f ca="1"/>
        <v>0.24056105356169366</v>
      </c>
      <c r="AF171" s="133">
        <f ca="1"/>
        <v>8.2057967509664098E-2</v>
      </c>
      <c r="AG171" s="133">
        <f ca="1"/>
        <v>0</v>
      </c>
      <c r="AH171" s="133">
        <f ca="1"/>
        <v>0</v>
      </c>
      <c r="AI171" s="133">
        <f ca="1"/>
        <v>0.20529168150076266</v>
      </c>
      <c r="AJ171" s="133">
        <f ca="1"/>
        <v>0</v>
      </c>
      <c r="AK171" s="133">
        <f ca="1"/>
        <v>0</v>
      </c>
      <c r="AL171" s="133">
        <f ca="1"/>
        <v>0</v>
      </c>
      <c r="AN171" s="204" t="str" cm="1">
        <f t="array" aca="1" ref="AN171" ca="1">IFERROR(_xlfn.XLOOKUP(AO171,Act_codes_core,Act_labels_core),"")</f>
        <v>Administrative services, office support and other business support activities</v>
      </c>
      <c r="AO171" s="58" t="str">
        <f ca="1"/>
        <v>a_164</v>
      </c>
      <c r="AP171" s="316">
        <f ca="1"/>
        <v>41.823498815395418</v>
      </c>
      <c r="AQ171" s="133">
        <f ca="1"/>
        <v>58.176501184604604</v>
      </c>
      <c r="AR171" s="133">
        <f ca="1"/>
        <v>0.9</v>
      </c>
      <c r="AU171" s="204" t="str" cm="1">
        <f t="array" aca="1" ref="AU171" ca="1">IFERROR(_xlfn.XLOOKUP(AV171,Act_codes_core,Act_labels_core),"")</f>
        <v>Administrative services, office support and other business support activities</v>
      </c>
      <c r="AV171" s="58" t="str">
        <f ca="1"/>
        <v>a_164</v>
      </c>
      <c r="AW171" s="316">
        <f ca="1"/>
        <v>0.20676425465655424</v>
      </c>
      <c r="AX171" s="133">
        <f ca="1"/>
        <v>0.43010714100342012</v>
      </c>
      <c r="AY171" s="133">
        <f ca="1"/>
        <v>0</v>
      </c>
      <c r="AZ171" s="133">
        <f ca="1"/>
        <v>0.12439726667386715</v>
      </c>
      <c r="BA171" s="133">
        <f ca="1"/>
        <v>0.12919042697414618</v>
      </c>
      <c r="BB171" s="133">
        <f ca="1"/>
        <v>0</v>
      </c>
      <c r="BC171" s="133">
        <f ca="1"/>
        <v>0</v>
      </c>
      <c r="BD171" s="133">
        <f ca="1"/>
        <v>1</v>
      </c>
      <c r="BE171" s="133">
        <f ca="1"/>
        <v>0</v>
      </c>
      <c r="BF171" s="133">
        <f ca="1"/>
        <v>0</v>
      </c>
      <c r="BG171" s="133">
        <f ca="1"/>
        <v>0</v>
      </c>
      <c r="BI171" s="204" t="str" cm="1">
        <f t="array" aca="1" ref="BI171" ca="1">IFERROR(_xlfn.XLOOKUP(BJ171,Act_codes_core,Act_labels_core),"")</f>
        <v>Administrative services, office support and other business support activities</v>
      </c>
      <c r="BJ171" s="58" t="str">
        <f ca="1"/>
        <v>a_164</v>
      </c>
      <c r="BK171" s="133">
        <f ca="1"/>
        <v>1.3597536104959291</v>
      </c>
      <c r="BL171" s="133">
        <f ca="1"/>
        <v>5.626742128126561</v>
      </c>
      <c r="BM171" s="133">
        <f ca="1"/>
        <v>0</v>
      </c>
      <c r="BN171" s="133">
        <f ca="1"/>
        <v>2.6556253729909645</v>
      </c>
      <c r="BO171" s="133">
        <f ca="1"/>
        <v>5.4321089511137517</v>
      </c>
      <c r="BP171" s="133">
        <f ca="1"/>
        <v>0</v>
      </c>
      <c r="BQ171" s="133">
        <f ca="1"/>
        <v>0</v>
      </c>
      <c r="BR171" s="133">
        <f ca="1"/>
        <v>8.8949613351185821</v>
      </c>
      <c r="BS171" s="133">
        <f ca="1"/>
        <v>0</v>
      </c>
      <c r="BT171" s="133">
        <f ca="1"/>
        <v>0</v>
      </c>
      <c r="BU171" s="133">
        <f ca="1"/>
        <v>0</v>
      </c>
    </row>
    <row r="172" spans="1:73" outlineLevel="1" x14ac:dyDescent="0.2">
      <c r="A172" s="204" t="str" cm="1">
        <f t="array" aca="1" ref="A172" ca="1">IFERROR(_xlfn.XLOOKUP(B172,Com_codes_core,Com_labels_core),"")</f>
        <v>Social support services are not centralized</v>
      </c>
      <c r="B172" s="58" t="str">
        <f ca="1"/>
        <v>c_165</v>
      </c>
      <c r="C172" s="56">
        <f ca="1"/>
        <v>7.8355402480377312E-3</v>
      </c>
      <c r="D172" s="56">
        <f ca="1"/>
        <v>4.284720727976539E-3</v>
      </c>
      <c r="E172" s="56">
        <f ca="1"/>
        <v>1.0951555358265096E-2</v>
      </c>
      <c r="F172" s="56">
        <f ca="1"/>
        <v>0</v>
      </c>
      <c r="G172" s="56">
        <f ca="1"/>
        <v>0</v>
      </c>
      <c r="H172" s="56">
        <f ca="1"/>
        <v>0</v>
      </c>
      <c r="I172" s="56">
        <f ca="1"/>
        <v>0</v>
      </c>
      <c r="J172" s="57"/>
      <c r="K172" s="204" t="str" cm="1">
        <f t="array" aca="1" ref="K172" ca="1">IFERROR(_xlfn.XLOOKUP(L172,Act_codes_core,Act_labels_core),"")</f>
        <v>Services of the Communist Party, socio-political organizations, state management, national security and defense and compulsory social security</v>
      </c>
      <c r="L172" s="58" t="str">
        <f ca="1"/>
        <v>a_165</v>
      </c>
      <c r="M172" s="168">
        <f ca="1"/>
        <v>51.637808664428718</v>
      </c>
      <c r="N172" s="168">
        <f ca="1"/>
        <v>1.9592316750979135</v>
      </c>
      <c r="O172" s="168">
        <f ca="1"/>
        <v>9.6910072515692822E-2</v>
      </c>
      <c r="P172" s="168">
        <f ca="1"/>
        <v>26.867283717637054</v>
      </c>
      <c r="Q172" s="168">
        <f ca="1"/>
        <v>3.653785302304307</v>
      </c>
      <c r="R172" s="73">
        <f ca="1"/>
        <v>4.7577626041515803E-2</v>
      </c>
      <c r="S172" s="73">
        <f ca="1"/>
        <v>0</v>
      </c>
      <c r="T172" s="73">
        <f ca="1"/>
        <v>15.737402941974787</v>
      </c>
      <c r="U172" s="73">
        <f ca="1"/>
        <v>0</v>
      </c>
      <c r="V172" s="73">
        <f ca="1"/>
        <v>0</v>
      </c>
      <c r="W172" s="73">
        <f ca="1"/>
        <v>0</v>
      </c>
      <c r="X172" s="60"/>
      <c r="Z172" s="204" t="str" cm="1">
        <f t="array" aca="1" ref="Z172" ca="1">IFERROR(_xlfn.XLOOKUP(AA172,Act_codes_core,Act_labels_core),"")</f>
        <v>Services of the Communist Party, socio-political organizations, state management, national security and defense and compulsory social security</v>
      </c>
      <c r="AA172" s="58" t="str">
        <f ca="1"/>
        <v>a_165</v>
      </c>
      <c r="AB172" s="133">
        <f ca="1"/>
        <v>5.2500088598100279</v>
      </c>
      <c r="AC172" s="133">
        <f ca="1"/>
        <v>0.54785517214207713</v>
      </c>
      <c r="AD172" s="133">
        <f ca="1"/>
        <v>0.16967708669863799</v>
      </c>
      <c r="AE172" s="133">
        <f ca="1"/>
        <v>5.3507150675947459</v>
      </c>
      <c r="AF172" s="133">
        <f ca="1"/>
        <v>0.48888722987254291</v>
      </c>
      <c r="AG172" s="133">
        <f ca="1"/>
        <v>3.1507035669454141E-2</v>
      </c>
      <c r="AH172" s="133">
        <f ca="1"/>
        <v>0</v>
      </c>
      <c r="AI172" s="133">
        <f ca="1"/>
        <v>1.114436316010559</v>
      </c>
      <c r="AJ172" s="133">
        <f ca="1"/>
        <v>0</v>
      </c>
      <c r="AK172" s="133">
        <f ca="1"/>
        <v>0</v>
      </c>
      <c r="AL172" s="133">
        <f ca="1"/>
        <v>0</v>
      </c>
      <c r="AN172" s="204" t="str" cm="1">
        <f t="array" aca="1" ref="AN172" ca="1">IFERROR(_xlfn.XLOOKUP(AO172,Act_codes_core,Act_labels_core),"")</f>
        <v>Services of the Communist Party, socio-political organizations, state management, national security and defense and compulsory social security</v>
      </c>
      <c r="AO172" s="58" t="str">
        <f ca="1"/>
        <v>a_165</v>
      </c>
      <c r="AP172" s="316">
        <f ca="1"/>
        <v>67.843514114900159</v>
      </c>
      <c r="AQ172" s="133">
        <f ca="1"/>
        <v>32.156485885099869</v>
      </c>
      <c r="AR172" s="133">
        <f ca="1"/>
        <v>0.9</v>
      </c>
      <c r="AU172" s="204" t="str" cm="1">
        <f t="array" aca="1" ref="AU172" ca="1">IFERROR(_xlfn.XLOOKUP(AV172,Act_codes_core,Act_labels_core),"")</f>
        <v>Services of the Communist Party, socio-political organizations, state management, national security and defense and compulsory social security</v>
      </c>
      <c r="AV172" s="58" t="str">
        <f ca="1"/>
        <v>a_165</v>
      </c>
      <c r="AW172" s="316">
        <f ca="1"/>
        <v>9.9582253657006653E-2</v>
      </c>
      <c r="AX172" s="133">
        <f ca="1"/>
        <v>5.4104411560954004E-2</v>
      </c>
      <c r="AY172" s="133">
        <f ca="1"/>
        <v>4.3678339257024787E-2</v>
      </c>
      <c r="AZ172" s="133">
        <f ca="1"/>
        <v>6.8782206823281108E-2</v>
      </c>
      <c r="BA172" s="133">
        <f ca="1"/>
        <v>6.7901360342195446E-2</v>
      </c>
      <c r="BB172" s="133">
        <f ca="1"/>
        <v>2.315184118216565E-2</v>
      </c>
      <c r="BC172" s="133">
        <f ca="1"/>
        <v>0</v>
      </c>
      <c r="BD172" s="133">
        <f ca="1"/>
        <v>1</v>
      </c>
      <c r="BE172" s="133">
        <f ca="1"/>
        <v>0</v>
      </c>
      <c r="BF172" s="133">
        <f ca="1"/>
        <v>0</v>
      </c>
      <c r="BG172" s="133">
        <f ca="1"/>
        <v>0</v>
      </c>
      <c r="BI172" s="204" t="str" cm="1">
        <f t="array" aca="1" ref="BI172" ca="1">IFERROR(_xlfn.XLOOKUP(BJ172,Act_codes_core,Act_labels_core),"")</f>
        <v>Services of the Communist Party, socio-political organizations, state management, national security and defense and compulsory social security</v>
      </c>
      <c r="BJ172" s="58" t="str">
        <f ca="1"/>
        <v>a_165</v>
      </c>
      <c r="BK172" s="133">
        <f ca="1"/>
        <v>0.28745591291618722</v>
      </c>
      <c r="BL172" s="133">
        <f ca="1"/>
        <v>4.1162712368701078</v>
      </c>
      <c r="BM172" s="133">
        <f ca="1"/>
        <v>67.182211909782552</v>
      </c>
      <c r="BN172" s="133">
        <f ca="1"/>
        <v>0.38160094719828536</v>
      </c>
      <c r="BO172" s="133">
        <f ca="1"/>
        <v>2.7700815225549089</v>
      </c>
      <c r="BP172" s="133">
        <f ca="1"/>
        <v>72.533705714849518</v>
      </c>
      <c r="BQ172" s="133">
        <f ca="1"/>
        <v>0</v>
      </c>
      <c r="BR172" s="133">
        <f ca="1"/>
        <v>9.4716149669045837</v>
      </c>
      <c r="BS172" s="133">
        <f ca="1"/>
        <v>0</v>
      </c>
      <c r="BT172" s="133">
        <f ca="1"/>
        <v>0</v>
      </c>
      <c r="BU172" s="133">
        <f ca="1"/>
        <v>0</v>
      </c>
    </row>
    <row r="173" spans="1:73" outlineLevel="1" x14ac:dyDescent="0.2">
      <c r="A173" s="204" t="str" cm="1">
        <f t="array" aca="1" ref="A173" ca="1">IFERROR(_xlfn.XLOOKUP(B173,Com_codes_core,Com_labels_core),"")</f>
        <v>Creative, artistic and entertainment services</v>
      </c>
      <c r="B173" s="58" t="str">
        <f ca="1"/>
        <v>c_166</v>
      </c>
      <c r="C173" s="56">
        <f ca="1"/>
        <v>5.135302560718355E-2</v>
      </c>
      <c r="D173" s="56">
        <f ca="1"/>
        <v>2.7800665581492447E-2</v>
      </c>
      <c r="E173" s="56">
        <f ca="1"/>
        <v>1.3133203948480936E-2</v>
      </c>
      <c r="F173" s="56">
        <f ca="1"/>
        <v>5.527161882054015E-3</v>
      </c>
      <c r="G173" s="56">
        <f ca="1"/>
        <v>6.0320716914426367</v>
      </c>
      <c r="H173" s="56">
        <f ca="1"/>
        <v>1.5451942773172396E-2</v>
      </c>
      <c r="I173" s="56">
        <f ca="1"/>
        <v>14.627040740252843</v>
      </c>
      <c r="J173" s="57"/>
      <c r="K173" s="204" t="str" cm="1">
        <f t="array" aca="1" ref="K173" ca="1">IFERROR(_xlfn.XLOOKUP(L173,Act_codes_core,Act_labels_core),"")</f>
        <v>Education and training (except college, university and postgraduate training)</v>
      </c>
      <c r="L173" s="58" t="str">
        <f ca="1"/>
        <v>a_166</v>
      </c>
      <c r="M173" s="168">
        <f ca="1"/>
        <v>36.553738450153858</v>
      </c>
      <c r="N173" s="168">
        <f ca="1"/>
        <v>1.4935081064361013</v>
      </c>
      <c r="O173" s="168">
        <f ca="1"/>
        <v>0</v>
      </c>
      <c r="P173" s="168">
        <f ca="1"/>
        <v>26.912909402629147</v>
      </c>
      <c r="Q173" s="168">
        <f ca="1"/>
        <v>1.0820053536158949</v>
      </c>
      <c r="R173" s="73">
        <f ca="1"/>
        <v>3.575213828531254E-2</v>
      </c>
      <c r="S173" s="73">
        <f ca="1"/>
        <v>0</v>
      </c>
      <c r="T173" s="73">
        <f ca="1"/>
        <v>33.922086548879676</v>
      </c>
      <c r="U173" s="73">
        <f ca="1"/>
        <v>0</v>
      </c>
      <c r="V173" s="73">
        <f ca="1"/>
        <v>0</v>
      </c>
      <c r="W173" s="73">
        <f ca="1"/>
        <v>0</v>
      </c>
      <c r="X173" s="60"/>
      <c r="Z173" s="204" t="str" cm="1">
        <f t="array" aca="1" ref="Z173" ca="1">IFERROR(_xlfn.XLOOKUP(AA173,Act_codes_core,Act_labels_core),"")</f>
        <v>Education and training (except college, university and postgraduate training)</v>
      </c>
      <c r="AA173" s="58" t="str">
        <f ca="1"/>
        <v>a_166</v>
      </c>
      <c r="AB173" s="133">
        <f ca="1"/>
        <v>4.93890968561319</v>
      </c>
      <c r="AC173" s="133">
        <f ca="1"/>
        <v>0.55500207779566091</v>
      </c>
      <c r="AD173" s="133">
        <f ca="1"/>
        <v>0</v>
      </c>
      <c r="AE173" s="133">
        <f ca="1"/>
        <v>7.122882250641303</v>
      </c>
      <c r="AF173" s="133">
        <f ca="1"/>
        <v>0.19239869883855812</v>
      </c>
      <c r="AG173" s="133">
        <f ca="1"/>
        <v>3.1463993946761498E-2</v>
      </c>
      <c r="AH173" s="133">
        <f ca="1"/>
        <v>0</v>
      </c>
      <c r="AI173" s="133">
        <f ca="1"/>
        <v>3.1923595653849151</v>
      </c>
      <c r="AJ173" s="133">
        <f ca="1"/>
        <v>0</v>
      </c>
      <c r="AK173" s="133">
        <f ca="1"/>
        <v>0</v>
      </c>
      <c r="AL173" s="133">
        <f ca="1"/>
        <v>0</v>
      </c>
      <c r="AN173" s="204" t="str" cm="1">
        <f t="array" aca="1" ref="AN173" ca="1">IFERROR(_xlfn.XLOOKUP(AO173,Act_codes_core,Act_labels_core),"")</f>
        <v>Education and training (except college, university and postgraduate training)</v>
      </c>
      <c r="AO173" s="58" t="str">
        <f ca="1"/>
        <v>a_166</v>
      </c>
      <c r="AP173" s="316">
        <f ca="1"/>
        <v>70.695447683487615</v>
      </c>
      <c r="AQ173" s="133">
        <f ca="1"/>
        <v>29.304552316512385</v>
      </c>
      <c r="AR173" s="133">
        <f ca="1"/>
        <v>0.9</v>
      </c>
      <c r="AU173" s="204" t="str" cm="1">
        <f t="array" aca="1" ref="AU173" ca="1">IFERROR(_xlfn.XLOOKUP(AV173,Act_codes_core,Act_labels_core),"")</f>
        <v>Education and training (except college, university and postgraduate training)</v>
      </c>
      <c r="AV173" s="58" t="str">
        <f ca="1"/>
        <v>a_166</v>
      </c>
      <c r="AW173" s="316">
        <f ca="1"/>
        <v>8.7687136049540162E-2</v>
      </c>
      <c r="AX173" s="133">
        <f ca="1"/>
        <v>6.3189857720470699E-2</v>
      </c>
      <c r="AY173" s="133">
        <f ca="1"/>
        <v>0</v>
      </c>
      <c r="AZ173" s="133">
        <f ca="1"/>
        <v>6.2276386962826724E-2</v>
      </c>
      <c r="BA173" s="133">
        <f ca="1"/>
        <v>3.8619763297316992E-2</v>
      </c>
      <c r="BB173" s="133">
        <f ca="1"/>
        <v>9.6109643498941254E-3</v>
      </c>
      <c r="BC173" s="133">
        <f ca="1"/>
        <v>0</v>
      </c>
      <c r="BD173" s="133">
        <f ca="1"/>
        <v>1</v>
      </c>
      <c r="BE173" s="133">
        <f ca="1"/>
        <v>0</v>
      </c>
      <c r="BF173" s="133">
        <f ca="1"/>
        <v>0</v>
      </c>
      <c r="BG173" s="133">
        <f ca="1"/>
        <v>0</v>
      </c>
      <c r="BI173" s="204" t="str" cm="1">
        <f t="array" aca="1" ref="BI173" ca="1">IFERROR(_xlfn.XLOOKUP(BJ173,Act_codes_core,Act_labels_core),"")</f>
        <v>Education and training (except college, university and postgraduate training)</v>
      </c>
      <c r="BJ173" s="58" t="str">
        <f ca="1"/>
        <v>a_166</v>
      </c>
      <c r="BK173" s="133">
        <f ca="1"/>
        <v>0.34130945016749342</v>
      </c>
      <c r="BL173" s="133">
        <f ca="1"/>
        <v>6.0198271411591335</v>
      </c>
      <c r="BM173" s="133">
        <f ca="1"/>
        <v>0</v>
      </c>
      <c r="BN173" s="133">
        <f ca="1"/>
        <v>0.32923574971817221</v>
      </c>
      <c r="BO173" s="133">
        <f ca="1"/>
        <v>5.0783710046027384</v>
      </c>
      <c r="BP173" s="133">
        <f ca="1"/>
        <v>38.248038889817437</v>
      </c>
      <c r="BQ173" s="133">
        <f ca="1"/>
        <v>0</v>
      </c>
      <c r="BR173" s="133">
        <f ca="1"/>
        <v>4.1943210452262765</v>
      </c>
      <c r="BS173" s="133">
        <f ca="1"/>
        <v>0</v>
      </c>
      <c r="BT173" s="133">
        <f ca="1"/>
        <v>0</v>
      </c>
      <c r="BU173" s="133">
        <f ca="1"/>
        <v>0</v>
      </c>
    </row>
    <row r="174" spans="1:73" outlineLevel="1" x14ac:dyDescent="0.2">
      <c r="A174" s="204" t="str" cm="1">
        <f t="array" aca="1" ref="A174" ca="1">IFERROR(_xlfn.XLOOKUP(B174,Com_codes_core,Com_labels_core),"")</f>
        <v>Services of libraries, archives, museums and other cultural activities</v>
      </c>
      <c r="B174" s="58" t="str">
        <f ca="1"/>
        <v>c_167</v>
      </c>
      <c r="C174" s="56">
        <f ca="1"/>
        <v>2.9342529341745964E-2</v>
      </c>
      <c r="D174" s="56">
        <f ca="1"/>
        <v>1.5525327656884125E-2</v>
      </c>
      <c r="E174" s="56">
        <f ca="1"/>
        <v>2.1941026344818794E-2</v>
      </c>
      <c r="F174" s="56">
        <f ca="1"/>
        <v>0</v>
      </c>
      <c r="G174" s="56">
        <f ca="1"/>
        <v>0</v>
      </c>
      <c r="H174" s="56">
        <f ca="1"/>
        <v>0</v>
      </c>
      <c r="I174" s="56">
        <f ca="1"/>
        <v>0</v>
      </c>
      <c r="J174" s="57"/>
      <c r="K174" s="204" t="str" cm="1">
        <f t="array" aca="1" ref="K174" ca="1">IFERROR(_xlfn.XLOOKUP(L174,Act_codes_core,Act_labels_core),"")</f>
        <v>College, university and postgraduate training services</v>
      </c>
      <c r="L174" s="58" t="str">
        <f ca="1"/>
        <v>a_167</v>
      </c>
      <c r="M174" s="168">
        <f ca="1"/>
        <v>53.193366617811073</v>
      </c>
      <c r="N174" s="168">
        <f ca="1"/>
        <v>0.82450738545044955</v>
      </c>
      <c r="O174" s="168">
        <f ca="1"/>
        <v>0</v>
      </c>
      <c r="P174" s="168">
        <f ca="1"/>
        <v>4.8629689996020824</v>
      </c>
      <c r="Q174" s="168">
        <f ca="1"/>
        <v>0.58329123802960281</v>
      </c>
      <c r="R174" s="73">
        <f ca="1"/>
        <v>0</v>
      </c>
      <c r="S174" s="73">
        <f ca="1"/>
        <v>0</v>
      </c>
      <c r="T174" s="73">
        <f ca="1"/>
        <v>40.535865759106784</v>
      </c>
      <c r="U174" s="73">
        <f ca="1"/>
        <v>0</v>
      </c>
      <c r="V174" s="73">
        <f ca="1"/>
        <v>0</v>
      </c>
      <c r="W174" s="73">
        <f ca="1"/>
        <v>0</v>
      </c>
      <c r="X174" s="60"/>
      <c r="Z174" s="204" t="str" cm="1">
        <f t="array" aca="1" ref="Z174" ca="1">IFERROR(_xlfn.XLOOKUP(AA174,Act_codes_core,Act_labels_core),"")</f>
        <v>College, university and postgraduate training services</v>
      </c>
      <c r="AA174" s="58" t="str">
        <f ca="1"/>
        <v>a_167</v>
      </c>
      <c r="AB174" s="133">
        <f ca="1"/>
        <v>1.9092502479374789</v>
      </c>
      <c r="AC174" s="133">
        <f ca="1"/>
        <v>8.1393114740989633E-2</v>
      </c>
      <c r="AD174" s="133">
        <f ca="1"/>
        <v>0</v>
      </c>
      <c r="AE174" s="133">
        <f ca="1"/>
        <v>0.34190284136386045</v>
      </c>
      <c r="AF174" s="133">
        <f ca="1"/>
        <v>2.7552706568578583E-2</v>
      </c>
      <c r="AG174" s="133">
        <f ca="1"/>
        <v>0</v>
      </c>
      <c r="AH174" s="133">
        <f ca="1"/>
        <v>0</v>
      </c>
      <c r="AI174" s="133">
        <f ca="1"/>
        <v>1.0133857426519914</v>
      </c>
      <c r="AJ174" s="133">
        <f ca="1"/>
        <v>0</v>
      </c>
      <c r="AK174" s="133">
        <f ca="1"/>
        <v>0</v>
      </c>
      <c r="AL174" s="133">
        <f ca="1"/>
        <v>0</v>
      </c>
      <c r="AN174" s="204" t="str" cm="1">
        <f t="array" aca="1" ref="AN174" ca="1">IFERROR(_xlfn.XLOOKUP(AO174,Act_codes_core,Act_labels_core),"")</f>
        <v>College, university and postgraduate training services</v>
      </c>
      <c r="AO174" s="58" t="str">
        <f ca="1"/>
        <v>a_167</v>
      </c>
      <c r="AP174" s="316">
        <f ca="1"/>
        <v>70.110286911461714</v>
      </c>
      <c r="AQ174" s="133">
        <f ca="1"/>
        <v>29.889713088538294</v>
      </c>
      <c r="AR174" s="133">
        <f ca="1"/>
        <v>0.9</v>
      </c>
      <c r="AU174" s="204" t="str" cm="1">
        <f t="array" aca="1" ref="AU174" ca="1">IFERROR(_xlfn.XLOOKUP(AV174,Act_codes_core,Act_labels_core),"")</f>
        <v>College, university and postgraduate training services</v>
      </c>
      <c r="AV174" s="58" t="str">
        <f ca="1"/>
        <v>a_167</v>
      </c>
      <c r="AW174" s="316">
        <f ca="1"/>
        <v>0.31328024650402042</v>
      </c>
      <c r="AX174" s="133">
        <f ca="1"/>
        <v>0.19315223783269811</v>
      </c>
      <c r="AY174" s="133">
        <f ca="1"/>
        <v>0</v>
      </c>
      <c r="AZ174" s="133">
        <f ca="1"/>
        <v>0.18024974922466563</v>
      </c>
      <c r="BA174" s="133">
        <f ca="1"/>
        <v>0.17076182724478542</v>
      </c>
      <c r="BB174" s="133">
        <f ca="1"/>
        <v>0</v>
      </c>
      <c r="BC174" s="133">
        <f ca="1"/>
        <v>0</v>
      </c>
      <c r="BD174" s="133">
        <f ca="1"/>
        <v>1</v>
      </c>
      <c r="BE174" s="133">
        <f ca="1"/>
        <v>0</v>
      </c>
      <c r="BF174" s="133">
        <f ca="1"/>
        <v>0</v>
      </c>
      <c r="BG174" s="133">
        <f ca="1"/>
        <v>0</v>
      </c>
      <c r="BI174" s="204" t="str" cm="1">
        <f t="array" aca="1" ref="BI174" ca="1">IFERROR(_xlfn.XLOOKUP(BJ174,Act_codes_core,Act_labels_core),"")</f>
        <v>College, university and postgraduate training services</v>
      </c>
      <c r="BJ174" s="58" t="str">
        <f ca="1"/>
        <v>a_167</v>
      </c>
      <c r="BK174" s="133">
        <f ca="1"/>
        <v>0.84205852188528929</v>
      </c>
      <c r="BL174" s="133">
        <f ca="1"/>
        <v>33.494379397670485</v>
      </c>
      <c r="BM174" s="133">
        <f ca="1"/>
        <v>0</v>
      </c>
      <c r="BN174" s="133">
        <f ca="1"/>
        <v>5.2995611713183415</v>
      </c>
      <c r="BO174" s="133">
        <f ca="1"/>
        <v>41.85738396606807</v>
      </c>
      <c r="BP174" s="133">
        <f ca="1"/>
        <v>0</v>
      </c>
      <c r="BQ174" s="133">
        <f ca="1"/>
        <v>0</v>
      </c>
      <c r="BR174" s="133">
        <f ca="1"/>
        <v>3.5271772793249077</v>
      </c>
      <c r="BS174" s="133">
        <f ca="1"/>
        <v>0</v>
      </c>
      <c r="BT174" s="133">
        <f ca="1"/>
        <v>0</v>
      </c>
      <c r="BU174" s="133">
        <f ca="1"/>
        <v>0</v>
      </c>
    </row>
    <row r="175" spans="1:73" outlineLevel="1" x14ac:dyDescent="0.2">
      <c r="A175" s="204" t="str" cm="1">
        <f t="array" aca="1" ref="A175" ca="1">IFERROR(_xlfn.XLOOKUP(B175,Com_codes_core,Com_labels_core),"")</f>
        <v>Lottery, betting and gambling services</v>
      </c>
      <c r="B175" s="58" t="str">
        <f ca="1"/>
        <v>c_168</v>
      </c>
      <c r="C175" s="56">
        <f ca="1"/>
        <v>0.21821896611088198</v>
      </c>
      <c r="D175" s="56">
        <f ca="1"/>
        <v>0.15044037169538893</v>
      </c>
      <c r="E175" s="56">
        <f ca="1"/>
        <v>0.23119320352753725</v>
      </c>
      <c r="F175" s="56">
        <f ca="1"/>
        <v>7.451939023358764E-3</v>
      </c>
      <c r="G175" s="56">
        <f ca="1"/>
        <v>1.5028803228275787</v>
      </c>
      <c r="H175" s="56">
        <f ca="1"/>
        <v>8.5572547943504398E-2</v>
      </c>
      <c r="I175" s="56">
        <f ca="1"/>
        <v>14.330480602962959</v>
      </c>
      <c r="J175" s="57"/>
      <c r="K175" s="204" t="str" cm="1">
        <f t="array" aca="1" ref="K175" ca="1">IFERROR(_xlfn.XLOOKUP(L175,Act_codes_core,Act_labels_core),"")</f>
        <v>Health services</v>
      </c>
      <c r="L175" s="58" t="str">
        <f ca="1"/>
        <v>a_168</v>
      </c>
      <c r="M175" s="168">
        <f ca="1"/>
        <v>42.622777917315751</v>
      </c>
      <c r="N175" s="168">
        <f ca="1"/>
        <v>1.7820585940284221</v>
      </c>
      <c r="O175" s="168">
        <f ca="1"/>
        <v>5.9213249885758719E-2</v>
      </c>
      <c r="P175" s="168">
        <f ca="1"/>
        <v>15.449411092223226</v>
      </c>
      <c r="Q175" s="168">
        <f ca="1"/>
        <v>1.4117189026413337</v>
      </c>
      <c r="R175" s="73">
        <f ca="1"/>
        <v>0</v>
      </c>
      <c r="S175" s="73">
        <f ca="1"/>
        <v>0</v>
      </c>
      <c r="T175" s="73">
        <f ca="1"/>
        <v>38.674820243905522</v>
      </c>
      <c r="U175" s="73">
        <f ca="1"/>
        <v>0</v>
      </c>
      <c r="V175" s="73">
        <f ca="1"/>
        <v>0</v>
      </c>
      <c r="W175" s="73">
        <f ca="1"/>
        <v>0</v>
      </c>
      <c r="X175" s="60"/>
      <c r="Z175" s="204" t="str" cm="1">
        <f t="array" aca="1" ref="Z175" ca="1">IFERROR(_xlfn.XLOOKUP(AA175,Act_codes_core,Act_labels_core),"")</f>
        <v>Health services</v>
      </c>
      <c r="AA175" s="58" t="str">
        <f ca="1"/>
        <v>a_168</v>
      </c>
      <c r="AB175" s="133">
        <f ca="1"/>
        <v>4.3441071256001953</v>
      </c>
      <c r="AC175" s="133">
        <f ca="1"/>
        <v>0.49953795888429792</v>
      </c>
      <c r="AD175" s="133">
        <f ca="1"/>
        <v>0.10392971131110544</v>
      </c>
      <c r="AE175" s="133">
        <f ca="1"/>
        <v>3.0843704640927521</v>
      </c>
      <c r="AF175" s="133">
        <f ca="1"/>
        <v>0.18935659762406679</v>
      </c>
      <c r="AG175" s="133">
        <f ca="1"/>
        <v>0</v>
      </c>
      <c r="AH175" s="133">
        <f ca="1"/>
        <v>0</v>
      </c>
      <c r="AI175" s="133">
        <f ca="1"/>
        <v>2.7454721206784338</v>
      </c>
      <c r="AJ175" s="133">
        <f ca="1"/>
        <v>0</v>
      </c>
      <c r="AK175" s="133">
        <f ca="1"/>
        <v>0</v>
      </c>
      <c r="AL175" s="133">
        <f ca="1"/>
        <v>0</v>
      </c>
      <c r="AN175" s="204" t="str" cm="1">
        <f t="array" aca="1" ref="AN175" ca="1">IFERROR(_xlfn.XLOOKUP(AO175,Act_codes_core,Act_labels_core),"")</f>
        <v>Health services</v>
      </c>
      <c r="AO175" s="58" t="str">
        <f ca="1"/>
        <v>a_168</v>
      </c>
      <c r="AP175" s="316">
        <f ca="1"/>
        <v>46.215999730557506</v>
      </c>
      <c r="AQ175" s="133">
        <f ca="1"/>
        <v>53.784000269442465</v>
      </c>
      <c r="AR175" s="133">
        <f ca="1"/>
        <v>0.9</v>
      </c>
      <c r="AU175" s="204" t="str" cm="1">
        <f t="array" aca="1" ref="AU175" ca="1">IFERROR(_xlfn.XLOOKUP(AV175,Act_codes_core,Act_labels_core),"")</f>
        <v>Health services</v>
      </c>
      <c r="AV175" s="58" t="str">
        <f ca="1"/>
        <v>a_168</v>
      </c>
      <c r="AW175" s="316">
        <f ca="1"/>
        <v>0.21879477362653713</v>
      </c>
      <c r="AX175" s="133">
        <f ca="1"/>
        <v>0.1796343688392481</v>
      </c>
      <c r="AY175" s="133">
        <f ca="1"/>
        <v>0.10802580587334884</v>
      </c>
      <c r="AZ175" s="133">
        <f ca="1"/>
        <v>0.12096554824136556</v>
      </c>
      <c r="BA175" s="133">
        <f ca="1"/>
        <v>0.14480969345687703</v>
      </c>
      <c r="BB175" s="133">
        <f ca="1"/>
        <v>0</v>
      </c>
      <c r="BC175" s="133">
        <f ca="1"/>
        <v>0</v>
      </c>
      <c r="BD175" s="133">
        <f ca="1"/>
        <v>1</v>
      </c>
      <c r="BE175" s="133">
        <f ca="1"/>
        <v>0</v>
      </c>
      <c r="BF175" s="133">
        <f ca="1"/>
        <v>0</v>
      </c>
      <c r="BG175" s="133">
        <f ca="1"/>
        <v>0</v>
      </c>
      <c r="BI175" s="204" t="str" cm="1">
        <f t="array" aca="1" ref="BI175" ca="1">IFERROR(_xlfn.XLOOKUP(BJ175,Act_codes_core,Act_labels_core),"")</f>
        <v>Health services</v>
      </c>
      <c r="BJ175" s="58" t="str">
        <f ca="1"/>
        <v>a_168</v>
      </c>
      <c r="BK175" s="133">
        <f ca="1"/>
        <v>1.121860378104917</v>
      </c>
      <c r="BL175" s="133">
        <f ca="1"/>
        <v>22.029826165173706</v>
      </c>
      <c r="BM175" s="133">
        <f ca="1"/>
        <v>398.70550715055879</v>
      </c>
      <c r="BN175" s="133">
        <f ca="1"/>
        <v>1.7111708997352526</v>
      </c>
      <c r="BO175" s="133">
        <f ca="1"/>
        <v>22.417801619084166</v>
      </c>
      <c r="BP175" s="133">
        <f ca="1"/>
        <v>0</v>
      </c>
      <c r="BQ175" s="133">
        <f ca="1"/>
        <v>0</v>
      </c>
      <c r="BR175" s="133">
        <f ca="1"/>
        <v>5.6508699632712709</v>
      </c>
      <c r="BS175" s="133">
        <f ca="1"/>
        <v>0</v>
      </c>
      <c r="BT175" s="133">
        <f ca="1"/>
        <v>0</v>
      </c>
      <c r="BU175" s="133">
        <f ca="1"/>
        <v>0</v>
      </c>
    </row>
    <row r="176" spans="1:73" outlineLevel="1" x14ac:dyDescent="0.2">
      <c r="A176" s="204" t="str" cm="1">
        <f t="array" aca="1" ref="A176" ca="1">IFERROR(_xlfn.XLOOKUP(B176,Com_codes_core,Com_labels_core),"")</f>
        <v>Sports, entertainment and recreation services</v>
      </c>
      <c r="B176" s="58" t="str">
        <f ca="1"/>
        <v>c_169</v>
      </c>
      <c r="C176" s="56">
        <f ca="1"/>
        <v>0.41820422746895008</v>
      </c>
      <c r="D176" s="56">
        <f ca="1"/>
        <v>0.22294565508522127</v>
      </c>
      <c r="E176" s="56">
        <f ca="1"/>
        <v>0.20879962286654372</v>
      </c>
      <c r="F176" s="56">
        <f ca="1"/>
        <v>0.39741325813564427</v>
      </c>
      <c r="G176" s="56">
        <f ca="1"/>
        <v>54.083257536658671</v>
      </c>
      <c r="H176" s="56">
        <f ca="1"/>
        <v>6.7501550608875707E-2</v>
      </c>
      <c r="I176" s="56">
        <f ca="1"/>
        <v>16.036887614474146</v>
      </c>
      <c r="J176" s="57"/>
      <c r="K176" s="204" t="str" cm="1">
        <f t="array" aca="1" ref="K176" ca="1">IFERROR(_xlfn.XLOOKUP(L176,Act_codes_core,Act_labels_core),"")</f>
        <v>Centralized care and nursing services</v>
      </c>
      <c r="L176" s="58" t="str">
        <f ca="1"/>
        <v>a_169</v>
      </c>
      <c r="M176" s="168">
        <f ca="1"/>
        <v>12.830391661765603</v>
      </c>
      <c r="N176" s="168">
        <f ca="1"/>
        <v>16.162709994290477</v>
      </c>
      <c r="O176" s="168">
        <f ca="1"/>
        <v>0</v>
      </c>
      <c r="P176" s="168">
        <f ca="1"/>
        <v>13.479430342759782</v>
      </c>
      <c r="Q176" s="168">
        <f ca="1"/>
        <v>27.590539102152196</v>
      </c>
      <c r="R176" s="73">
        <f ca="1"/>
        <v>0</v>
      </c>
      <c r="S176" s="73">
        <f ca="1"/>
        <v>0</v>
      </c>
      <c r="T176" s="73">
        <f ca="1"/>
        <v>29.936928899031951</v>
      </c>
      <c r="U176" s="73">
        <f ca="1"/>
        <v>0</v>
      </c>
      <c r="V176" s="73">
        <f ca="1"/>
        <v>0</v>
      </c>
      <c r="W176" s="73">
        <f ca="1"/>
        <v>0</v>
      </c>
      <c r="X176" s="60"/>
      <c r="Z176" s="204" t="str" cm="1">
        <f t="array" aca="1" ref="Z176" ca="1">IFERROR(_xlfn.XLOOKUP(AA176,Act_codes_core,Act_labels_core),"")</f>
        <v>Centralized care and nursing services</v>
      </c>
      <c r="AA176" s="58" t="str">
        <f ca="1"/>
        <v>a_169</v>
      </c>
      <c r="AB176" s="133">
        <f ca="1"/>
        <v>1.7827173193780139E-2</v>
      </c>
      <c r="AC176" s="133">
        <f ca="1"/>
        <v>6.1765290819701481E-2</v>
      </c>
      <c r="AD176" s="133">
        <f ca="1"/>
        <v>0</v>
      </c>
      <c r="AE176" s="133">
        <f ca="1"/>
        <v>3.66868090827452E-2</v>
      </c>
      <c r="AF176" s="133">
        <f ca="1"/>
        <v>5.0451745087580359E-2</v>
      </c>
      <c r="AG176" s="133">
        <f ca="1"/>
        <v>0</v>
      </c>
      <c r="AH176" s="133">
        <f ca="1"/>
        <v>0</v>
      </c>
      <c r="AI176" s="133">
        <f ca="1"/>
        <v>2.8972086600412977E-2</v>
      </c>
      <c r="AJ176" s="133">
        <f ca="1"/>
        <v>0</v>
      </c>
      <c r="AK176" s="133">
        <f ca="1"/>
        <v>0</v>
      </c>
      <c r="AL176" s="133">
        <f ca="1"/>
        <v>0</v>
      </c>
      <c r="AN176" s="204" t="str" cm="1">
        <f t="array" aca="1" ref="AN176" ca="1">IFERROR(_xlfn.XLOOKUP(AO176,Act_codes_core,Act_labels_core),"")</f>
        <v>Centralized care and nursing services</v>
      </c>
      <c r="AO176" s="58" t="str">
        <f ca="1"/>
        <v>a_169</v>
      </c>
      <c r="AP176" s="316">
        <f ca="1"/>
        <v>61.490496761211617</v>
      </c>
      <c r="AQ176" s="133">
        <f ca="1"/>
        <v>38.509503238788355</v>
      </c>
      <c r="AR176" s="133">
        <f ca="1"/>
        <v>0.9</v>
      </c>
      <c r="AU176" s="204" t="str" cm="1">
        <f t="array" aca="1" ref="AU176" ca="1">IFERROR(_xlfn.XLOOKUP(AV176,Act_codes_core,Act_labels_core),"")</f>
        <v>Centralized care and nursing services</v>
      </c>
      <c r="AV176" s="58" t="str">
        <f ca="1"/>
        <v>a_169</v>
      </c>
      <c r="AW176" s="316">
        <f ca="1"/>
        <v>3.7775818789468327E-2</v>
      </c>
      <c r="AX176" s="133">
        <f ca="1"/>
        <v>0.19589069554708441</v>
      </c>
      <c r="AY176" s="133">
        <f ca="1"/>
        <v>0</v>
      </c>
      <c r="AZ176" s="133">
        <f ca="1"/>
        <v>6.4481499250727436E-2</v>
      </c>
      <c r="BA176" s="133">
        <f ca="1"/>
        <v>1.2958572027300164</v>
      </c>
      <c r="BB176" s="133">
        <f ca="1"/>
        <v>0</v>
      </c>
      <c r="BC176" s="133">
        <f ca="1"/>
        <v>0</v>
      </c>
      <c r="BD176" s="133">
        <f ca="1"/>
        <v>1</v>
      </c>
      <c r="BE176" s="133">
        <f ca="1"/>
        <v>0</v>
      </c>
      <c r="BF176" s="133">
        <f ca="1"/>
        <v>0</v>
      </c>
      <c r="BG176" s="133">
        <f ca="1"/>
        <v>0</v>
      </c>
      <c r="BI176" s="204" t="str" cm="1">
        <f t="array" aca="1" ref="BI176" ca="1">IFERROR(_xlfn.XLOOKUP(BJ176,Act_codes_core,Act_labels_core),"")</f>
        <v>Centralized care and nursing services</v>
      </c>
      <c r="BJ176" s="58" t="str">
        <f ca="1"/>
        <v>a_169</v>
      </c>
      <c r="BK176" s="133">
        <f ca="1"/>
        <v>0.48534306808349414</v>
      </c>
      <c r="BL176" s="133">
        <f ca="1"/>
        <v>1.9979034021672404</v>
      </c>
      <c r="BM176" s="133">
        <f ca="1"/>
        <v>0</v>
      </c>
      <c r="BN176" s="133">
        <f ca="1"/>
        <v>0.78856672361485525</v>
      </c>
      <c r="BO176" s="133">
        <f ca="1"/>
        <v>7.742332513693662</v>
      </c>
      <c r="BP176" s="133">
        <f ca="1"/>
        <v>0</v>
      </c>
      <c r="BQ176" s="133">
        <f ca="1"/>
        <v>0</v>
      </c>
      <c r="BR176" s="133">
        <f ca="1"/>
        <v>5.5063981770229571</v>
      </c>
      <c r="BS176" s="133">
        <f ca="1"/>
        <v>0</v>
      </c>
      <c r="BT176" s="133">
        <f ca="1"/>
        <v>0</v>
      </c>
      <c r="BU176" s="133">
        <f ca="1"/>
        <v>0</v>
      </c>
    </row>
    <row r="177" spans="1:73" outlineLevel="1" x14ac:dyDescent="0.2">
      <c r="A177" s="204" t="str" cm="1">
        <f t="array" aca="1" ref="A177" ca="1">IFERROR(_xlfn.XLOOKUP(B177,Com_codes_core,Com_labels_core),"")</f>
        <v>Services of other associations and organizations</v>
      </c>
      <c r="B177" s="58" t="str">
        <f ca="1"/>
        <v>c_170</v>
      </c>
      <c r="C177" s="56">
        <f ca="1"/>
        <v>0.20607238562395891</v>
      </c>
      <c r="D177" s="56">
        <f ca="1"/>
        <v>0.1014773096343244</v>
      </c>
      <c r="E177" s="56">
        <f ca="1"/>
        <v>5.7721623916741162E-2</v>
      </c>
      <c r="F177" s="56">
        <f ca="1"/>
        <v>0</v>
      </c>
      <c r="G177" s="56">
        <f ca="1"/>
        <v>0</v>
      </c>
      <c r="H177" s="56">
        <f ca="1"/>
        <v>0</v>
      </c>
      <c r="I177" s="56">
        <f ca="1"/>
        <v>0</v>
      </c>
      <c r="J177" s="57"/>
      <c r="K177" s="204" t="str" cm="1">
        <f t="array" aca="1" ref="K177" ca="1">IFERROR(_xlfn.XLOOKUP(L177,Act_codes_core,Act_labels_core),"")</f>
        <v>Social support services are not centralized</v>
      </c>
      <c r="L177" s="58" t="str">
        <f ca="1"/>
        <v>a_170</v>
      </c>
      <c r="M177" s="168">
        <f ca="1"/>
        <v>33.60507620421911</v>
      </c>
      <c r="N177" s="168">
        <f ca="1"/>
        <v>4.5910023683596268</v>
      </c>
      <c r="O177" s="168">
        <f ca="1"/>
        <v>0</v>
      </c>
      <c r="P177" s="168">
        <f ca="1"/>
        <v>24.437492382057467</v>
      </c>
      <c r="Q177" s="168">
        <f ca="1"/>
        <v>0</v>
      </c>
      <c r="R177" s="73">
        <f ca="1"/>
        <v>0</v>
      </c>
      <c r="S177" s="73">
        <f ca="1"/>
        <v>0</v>
      </c>
      <c r="T177" s="73">
        <f ca="1"/>
        <v>37.366429045363802</v>
      </c>
      <c r="U177" s="73">
        <f ca="1"/>
        <v>0</v>
      </c>
      <c r="V177" s="73">
        <f ca="1"/>
        <v>0</v>
      </c>
      <c r="W177" s="73">
        <f ca="1"/>
        <v>0</v>
      </c>
      <c r="X177" s="60"/>
      <c r="Z177" s="204" t="str" cm="1">
        <f t="array" aca="1" ref="Z177" ca="1">IFERROR(_xlfn.XLOOKUP(AA177,Act_codes_core,Act_labels_core),"")</f>
        <v>Social support services are not centralized</v>
      </c>
      <c r="AA177" s="58" t="str">
        <f ca="1"/>
        <v>a_170</v>
      </c>
      <c r="AB177" s="133">
        <f ca="1"/>
        <v>1.1378428474064589E-2</v>
      </c>
      <c r="AC177" s="133">
        <f ca="1"/>
        <v>4.2753596717415082E-3</v>
      </c>
      <c r="AD177" s="133">
        <f ca="1"/>
        <v>0</v>
      </c>
      <c r="AE177" s="133">
        <f ca="1"/>
        <v>1.6208016482852226E-2</v>
      </c>
      <c r="AF177" s="133">
        <f ca="1"/>
        <v>0</v>
      </c>
      <c r="AG177" s="133">
        <f ca="1"/>
        <v>0</v>
      </c>
      <c r="AH177" s="133">
        <f ca="1"/>
        <v>0</v>
      </c>
      <c r="AI177" s="133">
        <f ca="1"/>
        <v>8.8122935224542939E-3</v>
      </c>
      <c r="AJ177" s="133">
        <f ca="1"/>
        <v>0</v>
      </c>
      <c r="AK177" s="133">
        <f ca="1"/>
        <v>0</v>
      </c>
      <c r="AL177" s="133">
        <f ca="1"/>
        <v>0</v>
      </c>
      <c r="AN177" s="204" t="str" cm="1">
        <f t="array" aca="1" ref="AN177" ca="1">IFERROR(_xlfn.XLOOKUP(AO177,Act_codes_core,Act_labels_core),"")</f>
        <v>Social support services are not centralized</v>
      </c>
      <c r="AO177" s="58" t="str">
        <f ca="1"/>
        <v>a_170</v>
      </c>
      <c r="AP177" s="316">
        <f ca="1"/>
        <v>59.614503865077431</v>
      </c>
      <c r="AQ177" s="133">
        <f ca="1"/>
        <v>40.385496134922576</v>
      </c>
      <c r="AR177" s="133">
        <f ca="1"/>
        <v>0.9</v>
      </c>
      <c r="AU177" s="204" t="str" cm="1">
        <f t="array" aca="1" ref="AU177" ca="1">IFERROR(_xlfn.XLOOKUP(AV177,Act_codes_core,Act_labels_core),"")</f>
        <v>Social support services are not centralized</v>
      </c>
      <c r="AV177" s="58" t="str">
        <f ca="1"/>
        <v>a_170</v>
      </c>
      <c r="AW177" s="316">
        <f ca="1"/>
        <v>5.5117820972488768E-2</v>
      </c>
      <c r="AX177" s="133">
        <f ca="1"/>
        <v>1.4480352528355896E-2</v>
      </c>
      <c r="AY177" s="133">
        <f ca="1"/>
        <v>0</v>
      </c>
      <c r="AZ177" s="133">
        <f ca="1"/>
        <v>0.14275512159071391</v>
      </c>
      <c r="BA177" s="133">
        <f ca="1"/>
        <v>0</v>
      </c>
      <c r="BB177" s="133">
        <f ca="1"/>
        <v>0</v>
      </c>
      <c r="BC177" s="133">
        <f ca="1"/>
        <v>0</v>
      </c>
      <c r="BD177" s="133">
        <f ca="1"/>
        <v>1</v>
      </c>
      <c r="BE177" s="133">
        <f ca="1"/>
        <v>0</v>
      </c>
      <c r="BF177" s="133">
        <f ca="1"/>
        <v>0</v>
      </c>
      <c r="BG177" s="133">
        <f ca="1"/>
        <v>0</v>
      </c>
      <c r="BI177" s="204" t="str" cm="1">
        <f t="array" aca="1" ref="BI177" ca="1">IFERROR(_xlfn.XLOOKUP(BJ177,Act_codes_core,Act_labels_core),"")</f>
        <v>Social support services are not centralized</v>
      </c>
      <c r="BJ177" s="58" t="str">
        <f ca="1"/>
        <v>a_170</v>
      </c>
      <c r="BK177" s="133">
        <f ca="1"/>
        <v>0.27526483250707101</v>
      </c>
      <c r="BL177" s="133">
        <f ca="1"/>
        <v>0.52934058492568603</v>
      </c>
      <c r="BM177" s="133">
        <f ca="1"/>
        <v>0</v>
      </c>
      <c r="BN177" s="133">
        <f ca="1"/>
        <v>0.98038946015864259</v>
      </c>
      <c r="BO177" s="133">
        <f ca="1"/>
        <v>0</v>
      </c>
      <c r="BP177" s="133">
        <f ca="1"/>
        <v>0</v>
      </c>
      <c r="BQ177" s="133">
        <f ca="1"/>
        <v>0</v>
      </c>
      <c r="BR177" s="133">
        <f ca="1"/>
        <v>4.4914025230366379</v>
      </c>
      <c r="BS177" s="133">
        <f ca="1"/>
        <v>0</v>
      </c>
      <c r="BT177" s="133">
        <f ca="1"/>
        <v>0</v>
      </c>
      <c r="BU177" s="133">
        <f ca="1"/>
        <v>0</v>
      </c>
    </row>
    <row r="178" spans="1:73" outlineLevel="1" x14ac:dyDescent="0.2">
      <c r="A178" s="204" t="str" cm="1">
        <f t="array" aca="1" ref="A178" ca="1">IFERROR(_xlfn.XLOOKUP(B178,Com_codes_core,Com_labels_core),"")</f>
        <v>Computer repair service, personal and household appliances</v>
      </c>
      <c r="B178" s="58" t="str">
        <f ca="1"/>
        <v>c_171</v>
      </c>
      <c r="C178" s="56">
        <f ca="1"/>
        <v>0.15150129429422585</v>
      </c>
      <c r="D178" s="56">
        <f ca="1"/>
        <v>8.6017623486999845E-2</v>
      </c>
      <c r="E178" s="56">
        <f ca="1"/>
        <v>0.4148339938652863</v>
      </c>
      <c r="F178" s="56">
        <f ca="1"/>
        <v>0</v>
      </c>
      <c r="G178" s="56">
        <f ca="1"/>
        <v>0</v>
      </c>
      <c r="H178" s="56">
        <f ca="1"/>
        <v>0</v>
      </c>
      <c r="I178" s="56">
        <f ca="1"/>
        <v>0</v>
      </c>
      <c r="J178" s="57"/>
      <c r="K178" s="204" t="str" cm="1">
        <f t="array" aca="1" ref="K178" ca="1">IFERROR(_xlfn.XLOOKUP(L178,Act_codes_core,Act_labels_core),"")</f>
        <v>Creative, artistic and entertainment services</v>
      </c>
      <c r="L178" s="58" t="str">
        <f ca="1"/>
        <v>a_171</v>
      </c>
      <c r="M178" s="168">
        <f ca="1"/>
        <v>0</v>
      </c>
      <c r="N178" s="168">
        <f ca="1"/>
        <v>19.938604691438158</v>
      </c>
      <c r="O178" s="168">
        <f ca="1"/>
        <v>0</v>
      </c>
      <c r="P178" s="168">
        <f ca="1"/>
        <v>18.145911367336907</v>
      </c>
      <c r="Q178" s="168">
        <f ca="1"/>
        <v>0</v>
      </c>
      <c r="R178" s="73">
        <f ca="1"/>
        <v>28.274505093142611</v>
      </c>
      <c r="S178" s="73">
        <f ca="1"/>
        <v>0</v>
      </c>
      <c r="T178" s="73">
        <f ca="1"/>
        <v>33.64097884808232</v>
      </c>
      <c r="U178" s="73">
        <f ca="1"/>
        <v>0</v>
      </c>
      <c r="V178" s="73">
        <f ca="1"/>
        <v>0</v>
      </c>
      <c r="W178" s="73">
        <f ca="1"/>
        <v>0</v>
      </c>
      <c r="X178" s="60"/>
      <c r="Z178" s="204" t="str" cm="1">
        <f t="array" aca="1" ref="Z178" ca="1">IFERROR(_xlfn.XLOOKUP(AA178,Act_codes_core,Act_labels_core),"")</f>
        <v>Creative, artistic and entertainment services</v>
      </c>
      <c r="AA178" s="58" t="str">
        <f ca="1"/>
        <v>a_171</v>
      </c>
      <c r="AB178" s="133">
        <f ca="1"/>
        <v>0</v>
      </c>
      <c r="AC178" s="133">
        <f ca="1"/>
        <v>0.12149168902182922</v>
      </c>
      <c r="AD178" s="133">
        <f ca="1"/>
        <v>0</v>
      </c>
      <c r="AE178" s="133">
        <f ca="1"/>
        <v>7.8747845918085257E-2</v>
      </c>
      <c r="AF178" s="133">
        <f ca="1"/>
        <v>0</v>
      </c>
      <c r="AG178" s="133">
        <f ca="1"/>
        <v>0.40801076557198662</v>
      </c>
      <c r="AH178" s="133">
        <f ca="1"/>
        <v>0</v>
      </c>
      <c r="AI178" s="133">
        <f ca="1"/>
        <v>5.1911388990337808E-2</v>
      </c>
      <c r="AJ178" s="133">
        <f ca="1"/>
        <v>0</v>
      </c>
      <c r="AK178" s="133">
        <f ca="1"/>
        <v>0</v>
      </c>
      <c r="AL178" s="133">
        <f ca="1"/>
        <v>0</v>
      </c>
      <c r="AN178" s="204" t="str" cm="1">
        <f t="array" aca="1" ref="AN178" ca="1">IFERROR(_xlfn.XLOOKUP(AO178,Act_codes_core,Act_labels_core),"")</f>
        <v>Creative, artistic and entertainment services</v>
      </c>
      <c r="AO178" s="58" t="str">
        <f ca="1"/>
        <v>a_171</v>
      </c>
      <c r="AP178" s="316">
        <f ca="1"/>
        <v>60.408551576250176</v>
      </c>
      <c r="AQ178" s="133">
        <f ca="1"/>
        <v>39.591448423749796</v>
      </c>
      <c r="AR178" s="133">
        <f ca="1"/>
        <v>0.9</v>
      </c>
      <c r="AU178" s="204" t="str" cm="1">
        <f t="array" aca="1" ref="AU178" ca="1">IFERROR(_xlfn.XLOOKUP(AV178,Act_codes_core,Act_labels_core),"")</f>
        <v>Creative, artistic and entertainment services</v>
      </c>
      <c r="AV178" s="58" t="str">
        <f ca="1"/>
        <v>a_171</v>
      </c>
      <c r="AW178" s="316">
        <f ca="1"/>
        <v>0</v>
      </c>
      <c r="AX178" s="133">
        <f ca="1"/>
        <v>0.32050736431920501</v>
      </c>
      <c r="AY178" s="133">
        <f ca="1"/>
        <v>0</v>
      </c>
      <c r="AZ178" s="133">
        <f ca="1"/>
        <v>0.13491045888734154</v>
      </c>
      <c r="BA178" s="133">
        <f ca="1"/>
        <v>0</v>
      </c>
      <c r="BB178" s="133">
        <f ca="1"/>
        <v>7.305040024222075</v>
      </c>
      <c r="BC178" s="133">
        <f ca="1"/>
        <v>0</v>
      </c>
      <c r="BD178" s="133">
        <f ca="1"/>
        <v>1</v>
      </c>
      <c r="BE178" s="133">
        <f ca="1"/>
        <v>0</v>
      </c>
      <c r="BF178" s="133">
        <f ca="1"/>
        <v>0</v>
      </c>
      <c r="BG178" s="133">
        <f ca="1"/>
        <v>0</v>
      </c>
      <c r="BI178" s="204" t="str" cm="1">
        <f t="array" aca="1" ref="BI178" ca="1">IFERROR(_xlfn.XLOOKUP(BJ178,Act_codes_core,Act_labels_core),"")</f>
        <v>Creative, artistic and entertainment services</v>
      </c>
      <c r="BJ178" s="58" t="str">
        <f ca="1"/>
        <v>a_171</v>
      </c>
      <c r="BK178" s="133">
        <f ca="1"/>
        <v>0</v>
      </c>
      <c r="BL178" s="133">
        <f ca="1"/>
        <v>2.6708731181329246</v>
      </c>
      <c r="BM178" s="133">
        <f ca="1"/>
        <v>0</v>
      </c>
      <c r="BN178" s="133">
        <f ca="1"/>
        <v>1.2353125155456399</v>
      </c>
      <c r="BO178" s="133">
        <f ca="1"/>
        <v>0</v>
      </c>
      <c r="BP178" s="133">
        <f ca="1"/>
        <v>42.92769750994286</v>
      </c>
      <c r="BQ178" s="133">
        <f ca="1"/>
        <v>0</v>
      </c>
      <c r="BR178" s="133">
        <f ca="1"/>
        <v>4.9390268066479832</v>
      </c>
      <c r="BS178" s="133">
        <f ca="1"/>
        <v>0</v>
      </c>
      <c r="BT178" s="133">
        <f ca="1"/>
        <v>0</v>
      </c>
      <c r="BU178" s="133">
        <f ca="1"/>
        <v>0</v>
      </c>
    </row>
    <row r="179" spans="1:73" x14ac:dyDescent="0.2">
      <c r="A179" s="204" t="str" cm="1">
        <f t="array" aca="1" ref="A179" ca="1">IFERROR(_xlfn.XLOOKUP(B179,Com_codes_core,Com_labels_core),"")</f>
        <v>Other personal services</v>
      </c>
      <c r="B179" s="58" t="str">
        <f ca="1"/>
        <v>c_172</v>
      </c>
      <c r="C179" s="56">
        <f ca="1"/>
        <v>0.4034244532631982</v>
      </c>
      <c r="D179" s="56">
        <f ca="1"/>
        <v>0.22007388208971596</v>
      </c>
      <c r="E179" s="56">
        <f ca="1"/>
        <v>1.1863115452811883</v>
      </c>
      <c r="F179" s="56">
        <f ca="1"/>
        <v>3.6000497362391248E-2</v>
      </c>
      <c r="G179" s="56">
        <f ca="1"/>
        <v>4.9631739859497053</v>
      </c>
      <c r="H179" s="56">
        <f ca="1"/>
        <v>2.8280019905507294E-2</v>
      </c>
      <c r="I179" s="56">
        <f ca="1"/>
        <v>3.7689668820985425</v>
      </c>
      <c r="J179" s="57"/>
      <c r="K179" s="204" t="str" cm="1">
        <f t="array" aca="1" ref="K179" ca="1">IFERROR(_xlfn.XLOOKUP(L179,Act_codes_core,Act_labels_core),"")</f>
        <v>Services of libraries, archives, museums and other cultural activities</v>
      </c>
      <c r="L179" s="58" t="str">
        <f ca="1"/>
        <v>a_172</v>
      </c>
      <c r="M179" s="168">
        <f ca="1"/>
        <v>18.235021621228697</v>
      </c>
      <c r="N179" s="168">
        <f ca="1"/>
        <v>7.8277100398185091</v>
      </c>
      <c r="O179" s="168">
        <f ca="1"/>
        <v>0</v>
      </c>
      <c r="P179" s="168">
        <f ca="1"/>
        <v>2.1808156581721261</v>
      </c>
      <c r="Q179" s="168">
        <f ca="1"/>
        <v>41.552236048043795</v>
      </c>
      <c r="R179" s="73">
        <f ca="1"/>
        <v>0</v>
      </c>
      <c r="S179" s="73">
        <f ca="1"/>
        <v>0</v>
      </c>
      <c r="T179" s="73">
        <f ca="1"/>
        <v>30.204216632736866</v>
      </c>
      <c r="U179" s="73">
        <f ca="1"/>
        <v>0</v>
      </c>
      <c r="V179" s="73">
        <f ca="1"/>
        <v>0</v>
      </c>
      <c r="W179" s="73">
        <f ca="1"/>
        <v>0</v>
      </c>
      <c r="X179" s="60"/>
      <c r="Z179" s="204" t="str" cm="1">
        <f t="array" aca="1" ref="Z179" ca="1">IFERROR(_xlfn.XLOOKUP(AA179,Act_codes_core,Act_labels_core),"")</f>
        <v>Services of libraries, archives, museums and other cultural activities</v>
      </c>
      <c r="AA179" s="58" t="str">
        <f ca="1"/>
        <v>a_172</v>
      </c>
      <c r="AB179" s="133">
        <f ca="1"/>
        <v>2.3121301859096735E-2</v>
      </c>
      <c r="AC179" s="133">
        <f ca="1"/>
        <v>2.7297851767497383E-2</v>
      </c>
      <c r="AD179" s="133">
        <f ca="1"/>
        <v>0</v>
      </c>
      <c r="AE179" s="133">
        <f ca="1"/>
        <v>5.4165254595864238E-3</v>
      </c>
      <c r="AF179" s="133">
        <f ca="1"/>
        <v>6.933840334895873E-2</v>
      </c>
      <c r="AG179" s="133">
        <f ca="1"/>
        <v>0</v>
      </c>
      <c r="AH179" s="133">
        <f ca="1"/>
        <v>0</v>
      </c>
      <c r="AI179" s="133">
        <f ca="1"/>
        <v>2.6674945236147683E-2</v>
      </c>
      <c r="AJ179" s="133">
        <f ca="1"/>
        <v>0</v>
      </c>
      <c r="AK179" s="133">
        <f ca="1"/>
        <v>0</v>
      </c>
      <c r="AL179" s="133">
        <f ca="1"/>
        <v>0</v>
      </c>
      <c r="AN179" s="204" t="str" cm="1">
        <f t="array" aca="1" ref="AN179" ca="1">IFERROR(_xlfn.XLOOKUP(AO179,Act_codes_core,Act_labels_core),"")</f>
        <v>Services of libraries, archives, museums and other cultural activities</v>
      </c>
      <c r="AO179" s="58" t="str">
        <f ca="1"/>
        <v>a_172</v>
      </c>
      <c r="AP179" s="316">
        <f ca="1"/>
        <v>61.899329610523843</v>
      </c>
      <c r="AQ179" s="133">
        <f ca="1"/>
        <v>38.100670389476157</v>
      </c>
      <c r="AR179" s="133">
        <f ca="1"/>
        <v>0.9</v>
      </c>
      <c r="AU179" s="204" t="str" cm="1">
        <f t="array" aca="1" ref="AU179" ca="1">IFERROR(_xlfn.XLOOKUP(AV179,Act_codes_core,Act_labels_core),"")</f>
        <v>Services of libraries, archives, museums and other cultural activities</v>
      </c>
      <c r="AV179" s="58" t="str">
        <f ca="1"/>
        <v>a_172</v>
      </c>
      <c r="AW179" s="316">
        <f ca="1"/>
        <v>5.7471777302800404E-2</v>
      </c>
      <c r="AX179" s="133">
        <f ca="1"/>
        <v>0.11486301428331672</v>
      </c>
      <c r="AY179" s="133">
        <f ca="1"/>
        <v>0</v>
      </c>
      <c r="AZ179" s="133">
        <f ca="1"/>
        <v>1.2314519119667366E-2</v>
      </c>
      <c r="BA179" s="133">
        <f ca="1"/>
        <v>1.6712279956495719</v>
      </c>
      <c r="BB179" s="133">
        <f ca="1"/>
        <v>0</v>
      </c>
      <c r="BC179" s="133">
        <f ca="1"/>
        <v>0</v>
      </c>
      <c r="BD179" s="133">
        <f ca="1"/>
        <v>1</v>
      </c>
      <c r="BE179" s="133">
        <f ca="1"/>
        <v>0</v>
      </c>
      <c r="BF179" s="133">
        <f ca="1"/>
        <v>0</v>
      </c>
      <c r="BG179" s="133">
        <f ca="1"/>
        <v>0</v>
      </c>
      <c r="BI179" s="204" t="str" cm="1">
        <f t="array" aca="1" ref="BI179" ca="1">IFERROR(_xlfn.XLOOKUP(BJ179,Act_codes_core,Act_labels_core),"")</f>
        <v>Services of libraries, archives, museums and other cultural activities</v>
      </c>
      <c r="BJ179" s="58" t="str">
        <f ca="1"/>
        <v>a_172</v>
      </c>
      <c r="BK179" s="133">
        <f ca="1"/>
        <v>0.51180152105896071</v>
      </c>
      <c r="BL179" s="133">
        <f ca="1"/>
        <v>2.3828609834930399</v>
      </c>
      <c r="BM179" s="133">
        <f ca="1"/>
        <v>0</v>
      </c>
      <c r="BN179" s="133">
        <f ca="1"/>
        <v>0.91696282202817136</v>
      </c>
      <c r="BO179" s="133">
        <f ca="1"/>
        <v>6.531223260843257</v>
      </c>
      <c r="BP179" s="133">
        <f ca="1"/>
        <v>0</v>
      </c>
      <c r="BQ179" s="133">
        <f ca="1"/>
        <v>0</v>
      </c>
      <c r="BR179" s="133">
        <f ca="1"/>
        <v>5.3763266901648601</v>
      </c>
      <c r="BS179" s="133">
        <f ca="1"/>
        <v>0</v>
      </c>
      <c r="BT179" s="133">
        <f ca="1"/>
        <v>0</v>
      </c>
      <c r="BU179" s="133">
        <f ca="1"/>
        <v>0</v>
      </c>
    </row>
    <row r="180" spans="1:73" x14ac:dyDescent="0.2">
      <c r="A180" s="204" t="str" cm="1">
        <f t="array" aca="1" ref="A180" ca="1">IFERROR(_xlfn.XLOOKUP(B180,Com_codes_core,Com_labels_core),"")</f>
        <v>Household chores service for households</v>
      </c>
      <c r="B180" s="58" t="str">
        <f ca="1"/>
        <v>c_173</v>
      </c>
      <c r="C180" s="56">
        <f ca="1"/>
        <v>0.14325674818058032</v>
      </c>
      <c r="D180" s="56">
        <f ca="1"/>
        <v>5.2445835320516686E-2</v>
      </c>
      <c r="E180" s="56">
        <f ca="1"/>
        <v>0.37798971872747544</v>
      </c>
      <c r="F180" s="56">
        <f ca="1"/>
        <v>0</v>
      </c>
      <c r="G180" s="56">
        <f ca="1"/>
        <v>0</v>
      </c>
      <c r="H180" s="56">
        <f ca="1"/>
        <v>0</v>
      </c>
      <c r="I180" s="56">
        <f ca="1"/>
        <v>0</v>
      </c>
      <c r="J180" s="57"/>
      <c r="K180" s="204" t="str" cm="1">
        <f t="array" aca="1" ref="K180" ca="1">IFERROR(_xlfn.XLOOKUP(L180,Act_codes_core,Act_labels_core),"")</f>
        <v>Lottery, betting and gambling services</v>
      </c>
      <c r="L180" s="58" t="str">
        <f ca="1"/>
        <v>a_173</v>
      </c>
      <c r="M180" s="168">
        <f ca="1"/>
        <v>8.5671129187745887</v>
      </c>
      <c r="N180" s="168">
        <f ca="1"/>
        <v>5.8992176984756446</v>
      </c>
      <c r="O180" s="168">
        <f ca="1"/>
        <v>2.1400445628001701</v>
      </c>
      <c r="P180" s="168">
        <f ca="1"/>
        <v>0.44810599093788239</v>
      </c>
      <c r="Q180" s="168">
        <f ca="1"/>
        <v>5.5876433784862964</v>
      </c>
      <c r="R180" s="73">
        <f ca="1"/>
        <v>2.6137213048878647</v>
      </c>
      <c r="S180" s="73">
        <f ca="1"/>
        <v>0</v>
      </c>
      <c r="T180" s="73">
        <f ca="1"/>
        <v>74.744154145637552</v>
      </c>
      <c r="U180" s="73">
        <f ca="1"/>
        <v>0</v>
      </c>
      <c r="V180" s="73">
        <f ca="1"/>
        <v>0</v>
      </c>
      <c r="W180" s="73">
        <f ca="1"/>
        <v>0</v>
      </c>
      <c r="X180" s="60"/>
      <c r="Z180" s="204" t="str" cm="1">
        <f t="array" aca="1" ref="Z180" ca="1">IFERROR(_xlfn.XLOOKUP(AA180,Act_codes_core,Act_labels_core),"")</f>
        <v>Lottery, betting and gambling services</v>
      </c>
      <c r="AA180" s="58" t="str">
        <f ca="1"/>
        <v>a_173</v>
      </c>
      <c r="AB180" s="133">
        <f ca="1"/>
        <v>8.0785875980558142E-2</v>
      </c>
      <c r="AC180" s="133">
        <f ca="1"/>
        <v>0.1529970689297227</v>
      </c>
      <c r="AD180" s="133">
        <f ca="1"/>
        <v>0.34752480813141984</v>
      </c>
      <c r="AE180" s="133">
        <f ca="1"/>
        <v>8.2770871630945854E-3</v>
      </c>
      <c r="AF180" s="133">
        <f ca="1"/>
        <v>6.934306983625084E-2</v>
      </c>
      <c r="AG180" s="133">
        <f ca="1"/>
        <v>0.16053612250378452</v>
      </c>
      <c r="AH180" s="133">
        <f ca="1"/>
        <v>0</v>
      </c>
      <c r="AI180" s="133">
        <f ca="1"/>
        <v>0.49091707483346991</v>
      </c>
      <c r="AJ180" s="133">
        <f ca="1"/>
        <v>0</v>
      </c>
      <c r="AK180" s="133">
        <f ca="1"/>
        <v>0</v>
      </c>
      <c r="AL180" s="133">
        <f ca="1"/>
        <v>0</v>
      </c>
      <c r="AN180" s="204" t="str" cm="1">
        <f t="array" aca="1" ref="AN180" ca="1">IFERROR(_xlfn.XLOOKUP(AO180,Act_codes_core,Act_labels_core),"")</f>
        <v>Lottery, betting and gambling services</v>
      </c>
      <c r="AO180" s="58" t="str">
        <f ca="1"/>
        <v>a_173</v>
      </c>
      <c r="AP180" s="316">
        <f ca="1"/>
        <v>49.151145178867793</v>
      </c>
      <c r="AQ180" s="133">
        <f ca="1"/>
        <v>50.848854821132193</v>
      </c>
      <c r="AR180" s="133">
        <f ca="1"/>
        <v>0.9</v>
      </c>
      <c r="AU180" s="204" t="str" cm="1">
        <f t="array" aca="1" ref="AU180" ca="1">IFERROR(_xlfn.XLOOKUP(AV180,Act_codes_core,Act_labels_core),"")</f>
        <v>Lottery, betting and gambling services</v>
      </c>
      <c r="AV180" s="58" t="str">
        <f ca="1"/>
        <v>a_173</v>
      </c>
      <c r="AW180" s="316">
        <f ca="1"/>
        <v>8.447369898535935E-2</v>
      </c>
      <c r="AX180" s="133">
        <f ca="1"/>
        <v>2.7555623524952857E-2</v>
      </c>
      <c r="AY180" s="133">
        <f ca="1"/>
        <v>1.6302852023258426E-2</v>
      </c>
      <c r="AZ180" s="133">
        <f ca="1"/>
        <v>5.0779450684917377E-2</v>
      </c>
      <c r="BA180" s="133">
        <f ca="1"/>
        <v>3.378976702411015E-2</v>
      </c>
      <c r="BB180" s="133">
        <f ca="1"/>
        <v>1.2370617589383041E-2</v>
      </c>
      <c r="BC180" s="133">
        <f ca="1"/>
        <v>0</v>
      </c>
      <c r="BD180" s="133">
        <f ca="1"/>
        <v>1</v>
      </c>
      <c r="BE180" s="133">
        <f ca="1"/>
        <v>0</v>
      </c>
      <c r="BF180" s="133">
        <f ca="1"/>
        <v>0</v>
      </c>
      <c r="BG180" s="133">
        <f ca="1"/>
        <v>0</v>
      </c>
      <c r="BI180" s="204" t="str" cm="1">
        <f t="array" aca="1" ref="BI180" ca="1">IFERROR(_xlfn.XLOOKUP(BJ180,Act_codes_core,Act_labels_core),"")</f>
        <v>Lottery, betting and gambling services</v>
      </c>
      <c r="BJ180" s="58" t="str">
        <f ca="1"/>
        <v>a_173</v>
      </c>
      <c r="BK180" s="133">
        <f ca="1"/>
        <v>2.0862623690450586</v>
      </c>
      <c r="BL180" s="133">
        <f ca="1"/>
        <v>0.98832031717901037</v>
      </c>
      <c r="BM180" s="133">
        <f ca="1"/>
        <v>1.6118427630283632</v>
      </c>
      <c r="BN180" s="133">
        <f ca="1"/>
        <v>23.976685804152268</v>
      </c>
      <c r="BO180" s="133">
        <f ca="1"/>
        <v>1.2794944932419325</v>
      </c>
      <c r="BP180" s="133">
        <f ca="1"/>
        <v>1.0014148053363439</v>
      </c>
      <c r="BQ180" s="133">
        <f ca="1"/>
        <v>0</v>
      </c>
      <c r="BR180" s="133">
        <f ca="1"/>
        <v>2.8307705740917606</v>
      </c>
      <c r="BS180" s="133">
        <f ca="1"/>
        <v>0</v>
      </c>
      <c r="BT180" s="133">
        <f ca="1"/>
        <v>0</v>
      </c>
      <c r="BU180" s="133">
        <f ca="1"/>
        <v>0</v>
      </c>
    </row>
    <row r="181" spans="1:73" x14ac:dyDescent="0.2">
      <c r="A181" s="204" t="str" cm="1">
        <f t="array" aca="1" ref="A181" ca="1">IFERROR(_xlfn.XLOOKUP(B181,Com_codes_core,Com_labels_core),"")</f>
        <v/>
      </c>
      <c r="B181" s="58" t="str">
        <f ca="1"/>
        <v>TOTAL-1</v>
      </c>
      <c r="C181" s="56">
        <f ca="1"/>
        <v>100.00000000000004</v>
      </c>
      <c r="D181" s="56">
        <f ca="1"/>
        <v>100</v>
      </c>
      <c r="E181" s="56">
        <f ca="1"/>
        <v>99.999999999999773</v>
      </c>
      <c r="F181" s="56">
        <f ca="1"/>
        <v>100.00000000000003</v>
      </c>
      <c r="G181" s="56">
        <f ca="1"/>
        <v>28.962776450025082</v>
      </c>
      <c r="H181" s="56">
        <f ca="1"/>
        <v>100</v>
      </c>
      <c r="I181" s="56">
        <f ca="1"/>
        <v>28.803989380190931</v>
      </c>
      <c r="J181" s="57"/>
      <c r="K181" s="204" t="str" cm="1">
        <f t="array" aca="1" ref="K181" ca="1">IFERROR(_xlfn.XLOOKUP(L181,Act_codes_core,Act_labels_core),"")</f>
        <v>Sports, entertainment and recreation services</v>
      </c>
      <c r="L181" s="58" t="str">
        <f ca="1"/>
        <v>a_174</v>
      </c>
      <c r="M181" s="168">
        <f ca="1"/>
        <v>21.403529079189088</v>
      </c>
      <c r="N181" s="168">
        <f ca="1"/>
        <v>7.3882801695757321</v>
      </c>
      <c r="O181" s="168">
        <f ca="1"/>
        <v>0.91544869423088848</v>
      </c>
      <c r="P181" s="168">
        <f ca="1"/>
        <v>4.1728273982899777</v>
      </c>
      <c r="Q181" s="168">
        <f ca="1"/>
        <v>9.9134379621693789</v>
      </c>
      <c r="R181" s="73">
        <f ca="1"/>
        <v>0</v>
      </c>
      <c r="S181" s="73">
        <f ca="1"/>
        <v>0</v>
      </c>
      <c r="T181" s="73">
        <f ca="1"/>
        <v>56.206476696544932</v>
      </c>
      <c r="U181" s="73">
        <f ca="1"/>
        <v>0</v>
      </c>
      <c r="V181" s="73">
        <f ca="1"/>
        <v>0</v>
      </c>
      <c r="W181" s="73">
        <f ca="1"/>
        <v>0</v>
      </c>
      <c r="X181" s="60"/>
      <c r="Z181" s="204" t="str" cm="1">
        <f t="array" aca="1" ref="Z181" ca="1">IFERROR(_xlfn.XLOOKUP(AA181,Act_codes_core,Act_labels_core),"")</f>
        <v>Sports, entertainment and recreation services</v>
      </c>
      <c r="AA181" s="58" t="str">
        <f ca="1"/>
        <v>a_174</v>
      </c>
      <c r="AB181" s="133">
        <f ca="1"/>
        <v>0.38687388523457322</v>
      </c>
      <c r="AC181" s="133">
        <f ca="1"/>
        <v>0.36729509111281311</v>
      </c>
      <c r="AD181" s="133">
        <f ca="1"/>
        <v>0.28495749572774148</v>
      </c>
      <c r="AE181" s="133">
        <f ca="1"/>
        <v>0.14774414537496758</v>
      </c>
      <c r="AF181" s="133">
        <f ca="1"/>
        <v>0.23582060951617342</v>
      </c>
      <c r="AG181" s="133">
        <f ca="1"/>
        <v>0</v>
      </c>
      <c r="AH181" s="133">
        <f ca="1"/>
        <v>0</v>
      </c>
      <c r="AI181" s="133">
        <f ca="1"/>
        <v>0.70762040739882193</v>
      </c>
      <c r="AJ181" s="133">
        <f ca="1"/>
        <v>0</v>
      </c>
      <c r="AK181" s="133">
        <f ca="1"/>
        <v>0</v>
      </c>
      <c r="AL181" s="133">
        <f ca="1"/>
        <v>0</v>
      </c>
      <c r="AN181" s="204" t="str" cm="1">
        <f t="array" aca="1" ref="AN181" ca="1">IFERROR(_xlfn.XLOOKUP(AO181,Act_codes_core,Act_labels_core),"")</f>
        <v>Sports, entertainment and recreation services</v>
      </c>
      <c r="AO181" s="58" t="str">
        <f ca="1"/>
        <v>a_174</v>
      </c>
      <c r="AP181" s="316">
        <f ca="1"/>
        <v>61.810102074224702</v>
      </c>
      <c r="AQ181" s="133">
        <f ca="1"/>
        <v>38.189897925775306</v>
      </c>
      <c r="AR181" s="133">
        <f ca="1"/>
        <v>0.9</v>
      </c>
      <c r="AU181" s="204" t="str" cm="1">
        <f t="array" aca="1" ref="AU181" ca="1">IFERROR(_xlfn.XLOOKUP(AV181,Act_codes_core,Act_labels_core),"")</f>
        <v>Sports, entertainment and recreation services</v>
      </c>
      <c r="AV181" s="58" t="str">
        <f ca="1"/>
        <v>a_174</v>
      </c>
      <c r="AW181" s="316">
        <f ca="1"/>
        <v>0.13989027423400119</v>
      </c>
      <c r="AX181" s="133">
        <f ca="1"/>
        <v>8.809074723124008E-2</v>
      </c>
      <c r="AY181" s="133">
        <f ca="1"/>
        <v>0.15466104929040878</v>
      </c>
      <c r="AZ181" s="133">
        <f ca="1"/>
        <v>5.0859405562123448E-2</v>
      </c>
      <c r="BA181" s="133">
        <f ca="1"/>
        <v>0.14716527743574323</v>
      </c>
      <c r="BB181" s="133">
        <f ca="1"/>
        <v>0</v>
      </c>
      <c r="BC181" s="133">
        <f ca="1"/>
        <v>0</v>
      </c>
      <c r="BD181" s="133">
        <f ca="1"/>
        <v>1</v>
      </c>
      <c r="BE181" s="133">
        <f ca="1"/>
        <v>0</v>
      </c>
      <c r="BF181" s="133">
        <f ca="1"/>
        <v>0</v>
      </c>
      <c r="BG181" s="133">
        <f ca="1"/>
        <v>0</v>
      </c>
      <c r="BI181" s="204" t="str" cm="1">
        <f t="array" aca="1" ref="BI181" ca="1">IFERROR(_xlfn.XLOOKUP(BJ181,Act_codes_core,Act_labels_core),"")</f>
        <v>Sports, entertainment and recreation services</v>
      </c>
      <c r="BJ181" s="58" t="str">
        <f ca="1"/>
        <v>a_174</v>
      </c>
      <c r="BK181" s="133">
        <f ca="1"/>
        <v>1.0693570299114719</v>
      </c>
      <c r="BL181" s="133">
        <f ca="1"/>
        <v>1.950776576922238</v>
      </c>
      <c r="BM181" s="133">
        <f ca="1"/>
        <v>27.641877442061976</v>
      </c>
      <c r="BN181" s="133">
        <f ca="1"/>
        <v>1.9941666684953654</v>
      </c>
      <c r="BO181" s="133">
        <f ca="1"/>
        <v>2.4288553691757873</v>
      </c>
      <c r="BP181" s="133">
        <f ca="1"/>
        <v>0</v>
      </c>
      <c r="BQ181" s="133">
        <f ca="1"/>
        <v>0</v>
      </c>
      <c r="BR181" s="133">
        <f ca="1"/>
        <v>2.9109465554436822</v>
      </c>
      <c r="BS181" s="133">
        <f ca="1"/>
        <v>0</v>
      </c>
      <c r="BT181" s="133">
        <f ca="1"/>
        <v>0</v>
      </c>
      <c r="BU181" s="133">
        <f ca="1"/>
        <v>0</v>
      </c>
    </row>
    <row r="182" spans="1:73" x14ac:dyDescent="0.2">
      <c r="A182" s="204" t="str" cm="1">
        <f t="array" aca="1" ref="A182" ca="1">IFERROR(_xlfn.XLOOKUP(B182,Com_codes_core,Com_labels_core),"")</f>
        <v/>
      </c>
      <c r="B182" s="58" t="str">
        <f ca="1"/>
        <v>TAGR</v>
      </c>
      <c r="C182" s="56">
        <f ca="1"/>
        <v>12.233066837241951</v>
      </c>
      <c r="D182" s="56">
        <f ca="1"/>
        <v>8.7845238050826477</v>
      </c>
      <c r="E182" s="56">
        <f ca="1"/>
        <v>36.396684267074498</v>
      </c>
      <c r="F182" s="56">
        <f ca="1"/>
        <v>2.3024113708667735</v>
      </c>
      <c r="G182" s="56">
        <f ca="1"/>
        <v>7.4058171846745768</v>
      </c>
      <c r="H182" s="56">
        <f ca="1"/>
        <v>5.2879522103669512</v>
      </c>
      <c r="I182" s="56">
        <f ca="1"/>
        <v>15.384494691555314</v>
      </c>
      <c r="J182" s="57"/>
      <c r="K182" s="204" t="str" cm="1">
        <f t="array" aca="1" ref="K182" ca="1">IFERROR(_xlfn.XLOOKUP(L182,Act_codes_core,Act_labels_core),"")</f>
        <v>Services of other associations and organizations</v>
      </c>
      <c r="L182" s="58" t="str">
        <f ca="1"/>
        <v>a_175</v>
      </c>
      <c r="M182" s="168">
        <f ca="1"/>
        <v>63.976325311262798</v>
      </c>
      <c r="N182" s="168">
        <f ca="1"/>
        <v>0.2576209532547909</v>
      </c>
      <c r="O182" s="168">
        <f ca="1"/>
        <v>0.19209657175993261</v>
      </c>
      <c r="P182" s="168">
        <f ca="1"/>
        <v>8.4138070526662752</v>
      </c>
      <c r="Q182" s="168">
        <f ca="1"/>
        <v>8.746777161840166</v>
      </c>
      <c r="R182" s="73">
        <f ca="1"/>
        <v>4.8186250247844304</v>
      </c>
      <c r="S182" s="73">
        <f ca="1"/>
        <v>0</v>
      </c>
      <c r="T182" s="73">
        <f ca="1"/>
        <v>13.594747924431603</v>
      </c>
      <c r="U182" s="73">
        <f ca="1"/>
        <v>0</v>
      </c>
      <c r="V182" s="73">
        <f ca="1"/>
        <v>0</v>
      </c>
      <c r="W182" s="73">
        <f ca="1"/>
        <v>0</v>
      </c>
      <c r="X182" s="60"/>
      <c r="Z182" s="204" t="str" cm="1">
        <f t="array" aca="1" ref="Z182" ca="1">IFERROR(_xlfn.XLOOKUP(AA182,Act_codes_core,Act_labels_core),"")</f>
        <v>Services of other associations and organizations</v>
      </c>
      <c r="AA182" s="58" t="str">
        <f ca="1"/>
        <v>a_175</v>
      </c>
      <c r="AB182" s="133">
        <f ca="1"/>
        <v>0.5697017370723888</v>
      </c>
      <c r="AC182" s="133">
        <f ca="1"/>
        <v>6.3095324091754822E-3</v>
      </c>
      <c r="AD182" s="133">
        <f ca="1"/>
        <v>2.9458451531462281E-2</v>
      </c>
      <c r="AE182" s="133">
        <f ca="1"/>
        <v>0.14676301729395569</v>
      </c>
      <c r="AF182" s="133">
        <f ca="1"/>
        <v>0.10250610960253229</v>
      </c>
      <c r="AG182" s="133">
        <f ca="1"/>
        <v>0.27948849037317808</v>
      </c>
      <c r="AH182" s="133">
        <f ca="1"/>
        <v>0</v>
      </c>
      <c r="AI182" s="133">
        <f ca="1"/>
        <v>8.4319761704276408E-2</v>
      </c>
      <c r="AJ182" s="133">
        <f ca="1"/>
        <v>0</v>
      </c>
      <c r="AK182" s="133">
        <f ca="1"/>
        <v>0</v>
      </c>
      <c r="AL182" s="133">
        <f ca="1"/>
        <v>0</v>
      </c>
      <c r="AN182" s="204" t="str" cm="1">
        <f t="array" aca="1" ref="AN182" ca="1">IFERROR(_xlfn.XLOOKUP(AO182,Act_codes_core,Act_labels_core),"")</f>
        <v>Services of other associations and organizations</v>
      </c>
      <c r="AO182" s="58" t="str">
        <f ca="1"/>
        <v>a_175</v>
      </c>
      <c r="AP182" s="316">
        <f ca="1"/>
        <v>66.382807282746995</v>
      </c>
      <c r="AQ182" s="133">
        <f ca="1"/>
        <v>33.617192717253019</v>
      </c>
      <c r="AR182" s="133">
        <f ca="1"/>
        <v>0.9</v>
      </c>
      <c r="AU182" s="204" t="str" cm="1">
        <f t="array" aca="1" ref="AU182" ca="1">IFERROR(_xlfn.XLOOKUP(AV182,Act_codes_core,Act_labels_core),"")</f>
        <v>Services of other associations and organizations</v>
      </c>
      <c r="AV182" s="58" t="str">
        <f ca="1"/>
        <v>a_175</v>
      </c>
      <c r="AW182" s="316">
        <f ca="1"/>
        <v>0.79348198765744271</v>
      </c>
      <c r="AX182" s="133">
        <f ca="1"/>
        <v>7.9655977245387827E-3</v>
      </c>
      <c r="AY182" s="133">
        <f ca="1"/>
        <v>7.8509568079544817E-2</v>
      </c>
      <c r="AZ182" s="133">
        <f ca="1"/>
        <v>0.15358655503760657</v>
      </c>
      <c r="BA182" s="133">
        <f ca="1"/>
        <v>0.21126679049698791</v>
      </c>
      <c r="BB182" s="133">
        <f ca="1"/>
        <v>0.57140950416097958</v>
      </c>
      <c r="BC182" s="133">
        <f ca="1"/>
        <v>0</v>
      </c>
      <c r="BD182" s="133">
        <f ca="1"/>
        <v>1</v>
      </c>
      <c r="BE182" s="133">
        <f ca="1"/>
        <v>0</v>
      </c>
      <c r="BF182" s="133">
        <f ca="1"/>
        <v>0</v>
      </c>
      <c r="BG182" s="133">
        <f ca="1"/>
        <v>0</v>
      </c>
      <c r="BI182" s="204" t="str" cm="1">
        <f t="array" aca="1" ref="BI182" ca="1">IFERROR(_xlfn.XLOOKUP(BJ182,Act_codes_core,Act_labels_core),"")</f>
        <v>Services of other associations and organizations</v>
      </c>
      <c r="BJ182" s="58" t="str">
        <f ca="1"/>
        <v>a_175</v>
      </c>
      <c r="BK182" s="133">
        <f ca="1"/>
        <v>1.8744632365033389</v>
      </c>
      <c r="BL182" s="133">
        <f ca="1"/>
        <v>4.6730059400341855</v>
      </c>
      <c r="BM182" s="133">
        <f ca="1"/>
        <v>61.767798071351123</v>
      </c>
      <c r="BN182" s="133">
        <f ca="1"/>
        <v>2.7587973279296714</v>
      </c>
      <c r="BO182" s="133">
        <f ca="1"/>
        <v>3.650415655033199</v>
      </c>
      <c r="BP182" s="133">
        <f ca="1"/>
        <v>17.921876233809797</v>
      </c>
      <c r="BQ182" s="133">
        <f ca="1"/>
        <v>0</v>
      </c>
      <c r="BR182" s="133">
        <f ca="1"/>
        <v>11.117009752328972</v>
      </c>
      <c r="BS182" s="133">
        <f ca="1"/>
        <v>0</v>
      </c>
      <c r="BT182" s="133">
        <f ca="1"/>
        <v>0</v>
      </c>
      <c r="BU182" s="133">
        <f ca="1"/>
        <v>0</v>
      </c>
    </row>
    <row r="183" spans="1:73" x14ac:dyDescent="0.2">
      <c r="A183" s="204" t="str" cm="1">
        <f t="array" aca="1" ref="A183" ca="1">IFERROR(_xlfn.XLOOKUP(B183,Com_codes_core,Com_labels_core),"")</f>
        <v/>
      </c>
      <c r="B183" s="58" t="str">
        <f ca="1"/>
        <v>TNAGR</v>
      </c>
      <c r="C183" s="56">
        <f ca="1"/>
        <v>87.766933162758079</v>
      </c>
      <c r="D183" s="56">
        <f ca="1"/>
        <v>91.215476194917372</v>
      </c>
      <c r="E183" s="56">
        <f ca="1"/>
        <v>63.603315732925353</v>
      </c>
      <c r="F183" s="56">
        <f ca="1"/>
        <v>97.69758862913325</v>
      </c>
      <c r="G183" s="56">
        <f ca="1"/>
        <v>31.038823517158871</v>
      </c>
      <c r="H183" s="56">
        <f ca="1"/>
        <v>94.712047789633033</v>
      </c>
      <c r="I183" s="56">
        <f ca="1"/>
        <v>30.268474605969171</v>
      </c>
      <c r="J183" s="57"/>
      <c r="K183" s="204" t="str" cm="1">
        <f t="array" aca="1" ref="K183" ca="1">IFERROR(_xlfn.XLOOKUP(L183,Act_codes_core,Act_labels_core),"")</f>
        <v>Computer repair service, personal and household appliances</v>
      </c>
      <c r="L183" s="58" t="str">
        <f ca="1"/>
        <v>a_176</v>
      </c>
      <c r="M183" s="168">
        <f ca="1"/>
        <v>22.805345384594961</v>
      </c>
      <c r="N183" s="168">
        <f ca="1"/>
        <v>17.956775929160539</v>
      </c>
      <c r="O183" s="168">
        <f ca="1"/>
        <v>0.35563535494434634</v>
      </c>
      <c r="P183" s="168">
        <f ca="1"/>
        <v>32.457181579432927</v>
      </c>
      <c r="Q183" s="168">
        <f ca="1"/>
        <v>17.705330431112685</v>
      </c>
      <c r="R183" s="73">
        <f ca="1"/>
        <v>0.17414575572462154</v>
      </c>
      <c r="S183" s="73">
        <f ca="1"/>
        <v>0</v>
      </c>
      <c r="T183" s="73">
        <f ca="1"/>
        <v>8.5455855650299259</v>
      </c>
      <c r="U183" s="73">
        <f ca="1"/>
        <v>0</v>
      </c>
      <c r="V183" s="73">
        <f ca="1"/>
        <v>0</v>
      </c>
      <c r="W183" s="73">
        <f ca="1"/>
        <v>0</v>
      </c>
      <c r="X183" s="60"/>
      <c r="Z183" s="204" t="str" cm="1">
        <f t="array" aca="1" ref="Z183" ca="1">IFERROR(_xlfn.XLOOKUP(AA183,Act_codes_core,Act_labels_core),"")</f>
        <v>Computer repair service, personal and household appliances</v>
      </c>
      <c r="AA183" s="58" t="str">
        <f ca="1"/>
        <v>a_176</v>
      </c>
      <c r="AB183" s="133">
        <f ca="1"/>
        <v>0.14930056477562939</v>
      </c>
      <c r="AC183" s="133">
        <f ca="1"/>
        <v>0.32332620162651771</v>
      </c>
      <c r="AD183" s="133">
        <f ca="1"/>
        <v>4.0095143650210767E-2</v>
      </c>
      <c r="AE183" s="133">
        <f ca="1"/>
        <v>0.41622813474908538</v>
      </c>
      <c r="AF183" s="133">
        <f ca="1"/>
        <v>0.15254650762386285</v>
      </c>
      <c r="AG183" s="133">
        <f ca="1"/>
        <v>7.4259194619111625E-3</v>
      </c>
      <c r="AH183" s="133">
        <f ca="1"/>
        <v>0</v>
      </c>
      <c r="AI183" s="133">
        <f ca="1"/>
        <v>3.8966965102335729E-2</v>
      </c>
      <c r="AJ183" s="133">
        <f ca="1"/>
        <v>0</v>
      </c>
      <c r="AK183" s="133">
        <f ca="1"/>
        <v>0</v>
      </c>
      <c r="AL183" s="133">
        <f ca="1"/>
        <v>0</v>
      </c>
      <c r="AN183" s="204" t="str" cm="1">
        <f t="array" aca="1" ref="AN183" ca="1">IFERROR(_xlfn.XLOOKUP(AO183,Act_codes_core,Act_labels_core),"")</f>
        <v>Computer repair service, personal and household appliances</v>
      </c>
      <c r="AO183" s="58" t="str">
        <f ca="1"/>
        <v>a_176</v>
      </c>
      <c r="AP183" s="316">
        <f ca="1"/>
        <v>57.561045635462868</v>
      </c>
      <c r="AQ183" s="133">
        <f ca="1"/>
        <v>42.438954364537175</v>
      </c>
      <c r="AR183" s="133">
        <f ca="1"/>
        <v>0.9</v>
      </c>
      <c r="AU183" s="204" t="str" cm="1">
        <f t="array" aca="1" ref="AU183" ca="1">IFERROR(_xlfn.XLOOKUP(AV183,Act_codes_core,Act_labels_core),"")</f>
        <v>Computer repair service, personal and household appliances</v>
      </c>
      <c r="AV183" s="58" t="str">
        <f ca="1"/>
        <v>a_176</v>
      </c>
      <c r="AW183" s="316">
        <f ca="1"/>
        <v>3.9124672528014756E-2</v>
      </c>
      <c r="AX183" s="133">
        <f ca="1"/>
        <v>4.0975351876296903E-2</v>
      </c>
      <c r="AY183" s="133">
        <f ca="1"/>
        <v>1.3137488032398996E-2</v>
      </c>
      <c r="AZ183" s="133">
        <f ca="1"/>
        <v>6.0203506797508043E-2</v>
      </c>
      <c r="BA183" s="133">
        <f ca="1"/>
        <v>3.4215659942310316E-2</v>
      </c>
      <c r="BB183" s="133">
        <f ca="1"/>
        <v>3.7736130752218664E-3</v>
      </c>
      <c r="BC183" s="133">
        <f ca="1"/>
        <v>0</v>
      </c>
      <c r="BD183" s="133">
        <f ca="1"/>
        <v>1</v>
      </c>
      <c r="BE183" s="133">
        <f ca="1"/>
        <v>0</v>
      </c>
      <c r="BF183" s="133">
        <f ca="1"/>
        <v>0</v>
      </c>
      <c r="BG183" s="133">
        <f ca="1"/>
        <v>0</v>
      </c>
      <c r="BI183" s="204" t="str" cm="1">
        <f t="array" aca="1" ref="BI183" ca="1">IFERROR(_xlfn.XLOOKUP(BJ183,Act_codes_core,Act_labels_core),"")</f>
        <v>Computer repair service, personal and household appliances</v>
      </c>
      <c r="BJ183" s="58" t="str">
        <f ca="1"/>
        <v>a_176</v>
      </c>
      <c r="BK183" s="133">
        <f ca="1"/>
        <v>0.29894765982118549</v>
      </c>
      <c r="BL183" s="133">
        <f ca="1"/>
        <v>0.3976265956161017</v>
      </c>
      <c r="BM183" s="133">
        <f ca="1"/>
        <v>6.4370739852090733</v>
      </c>
      <c r="BN183" s="133">
        <f ca="1"/>
        <v>0.32321542642781642</v>
      </c>
      <c r="BO183" s="133">
        <f ca="1"/>
        <v>0.33674563979857669</v>
      </c>
      <c r="BP183" s="133">
        <f ca="1"/>
        <v>3.7759442214297487</v>
      </c>
      <c r="BQ183" s="133">
        <f ca="1"/>
        <v>0</v>
      </c>
      <c r="BR183" s="133">
        <f ca="1"/>
        <v>20.391034972187533</v>
      </c>
      <c r="BS183" s="133">
        <f ca="1"/>
        <v>0</v>
      </c>
      <c r="BT183" s="133">
        <f ca="1"/>
        <v>0</v>
      </c>
      <c r="BU183" s="133">
        <f ca="1"/>
        <v>0</v>
      </c>
    </row>
    <row r="184" spans="1:73" x14ac:dyDescent="0.2">
      <c r="A184" s="204" t="str" cm="1">
        <f t="array" aca="1" ref="A184" ca="1">IFERROR(_xlfn.XLOOKUP(B184,Com_codes_core,Com_labels_core),"")</f>
        <v/>
      </c>
      <c r="B184" s="58" t="str">
        <f ca="1"/>
        <v>TOTAL-2</v>
      </c>
      <c r="C184" s="56">
        <f ca="1"/>
        <v>100.00000000000003</v>
      </c>
      <c r="D184" s="56">
        <f ca="1"/>
        <v>100.00000000000001</v>
      </c>
      <c r="E184" s="56">
        <f ca="1"/>
        <v>99.999999999999858</v>
      </c>
      <c r="F184" s="56">
        <f ca="1"/>
        <v>100.00000000000003</v>
      </c>
      <c r="G184" s="56">
        <f ca="1"/>
        <v>28.962776450025082</v>
      </c>
      <c r="H184" s="56">
        <f ca="1"/>
        <v>99.999999999999986</v>
      </c>
      <c r="I184" s="56">
        <f ca="1"/>
        <v>28.803989380190931</v>
      </c>
      <c r="J184" s="57"/>
      <c r="K184" s="204" t="str" cm="1">
        <f t="array" aca="1" ref="K184" ca="1">IFERROR(_xlfn.XLOOKUP(L184,Act_codes_core,Act_labels_core),"")</f>
        <v>Other personal services</v>
      </c>
      <c r="L184" s="58" t="str">
        <f ca="1"/>
        <v>a_177</v>
      </c>
      <c r="M184" s="168">
        <f ca="1"/>
        <v>25.843316910342271</v>
      </c>
      <c r="N184" s="168">
        <f ca="1"/>
        <v>27.232966903720992</v>
      </c>
      <c r="O184" s="168">
        <f ca="1"/>
        <v>1.1439353848613485</v>
      </c>
      <c r="P184" s="168">
        <f ca="1"/>
        <v>11.74587715578161</v>
      </c>
      <c r="Q184" s="168">
        <f ca="1"/>
        <v>26.751289402343264</v>
      </c>
      <c r="R184" s="73">
        <f ca="1"/>
        <v>3.3054366127656434</v>
      </c>
      <c r="S184" s="73">
        <f ca="1"/>
        <v>0</v>
      </c>
      <c r="T184" s="73">
        <f ca="1"/>
        <v>3.9771776301848698</v>
      </c>
      <c r="U184" s="73">
        <f ca="1"/>
        <v>0</v>
      </c>
      <c r="V184" s="73">
        <f ca="1"/>
        <v>0</v>
      </c>
      <c r="W184" s="73">
        <f ca="1"/>
        <v>0</v>
      </c>
      <c r="X184" s="60"/>
      <c r="Z184" s="204" t="str" cm="1">
        <f t="array" aca="1" ref="Z184" ca="1">IFERROR(_xlfn.XLOOKUP(AA184,Act_codes_core,Act_labels_core),"")</f>
        <v>Other personal services</v>
      </c>
      <c r="AA184" s="58" t="str">
        <f ca="1"/>
        <v>a_177</v>
      </c>
      <c r="AB184" s="133">
        <f ca="1"/>
        <v>0.45052503169097025</v>
      </c>
      <c r="AC184" s="133">
        <f ca="1"/>
        <v>1.3057299660976411</v>
      </c>
      <c r="AD184" s="133">
        <f ca="1"/>
        <v>0.34342682489542181</v>
      </c>
      <c r="AE184" s="133">
        <f ca="1"/>
        <v>0.40109934994824853</v>
      </c>
      <c r="AF184" s="133">
        <f ca="1"/>
        <v>0.61374621780511918</v>
      </c>
      <c r="AG184" s="133">
        <f ca="1"/>
        <v>0.37532893778684973</v>
      </c>
      <c r="AH184" s="133">
        <f ca="1"/>
        <v>0</v>
      </c>
      <c r="AI184" s="133">
        <f ca="1"/>
        <v>4.829204755291349E-2</v>
      </c>
      <c r="AJ184" s="133">
        <f ca="1"/>
        <v>0</v>
      </c>
      <c r="AK184" s="133">
        <f ca="1"/>
        <v>0</v>
      </c>
      <c r="AL184" s="133">
        <f ca="1"/>
        <v>0</v>
      </c>
      <c r="AN184" s="204" t="str" cm="1">
        <f t="array" aca="1" ref="AN184" ca="1">IFERROR(_xlfn.XLOOKUP(AO184,Act_codes_core,Act_labels_core),"")</f>
        <v>Other personal services</v>
      </c>
      <c r="AO184" s="58" t="str">
        <f ca="1"/>
        <v>a_177</v>
      </c>
      <c r="AP184" s="316">
        <f ca="1"/>
        <v>59.768812592273761</v>
      </c>
      <c r="AQ184" s="133">
        <f ca="1"/>
        <v>40.231187407726267</v>
      </c>
      <c r="AR184" s="133">
        <f ca="1"/>
        <v>0.9</v>
      </c>
      <c r="AU184" s="204" t="str" cm="1">
        <f t="array" aca="1" ref="AU184" ca="1">IFERROR(_xlfn.XLOOKUP(AV184,Act_codes_core,Act_labels_core),"")</f>
        <v>Other personal services</v>
      </c>
      <c r="AV184" s="58" t="str">
        <f ca="1"/>
        <v>a_177</v>
      </c>
      <c r="AW184" s="316">
        <f ca="1"/>
        <v>4.9820516466150051E-2</v>
      </c>
      <c r="AX184" s="133">
        <f ca="1"/>
        <v>4.4047881218347851E-2</v>
      </c>
      <c r="AY184" s="133">
        <f ca="1"/>
        <v>1.7656446364730547E-2</v>
      </c>
      <c r="AZ184" s="133">
        <f ca="1"/>
        <v>3.6020246439367305E-2</v>
      </c>
      <c r="BA184" s="133">
        <f ca="1"/>
        <v>3.7629546667384918E-2</v>
      </c>
      <c r="BB184" s="133">
        <f ca="1"/>
        <v>4.6436234488759713E-2</v>
      </c>
      <c r="BC184" s="133">
        <f ca="1"/>
        <v>0</v>
      </c>
      <c r="BD184" s="133">
        <f ca="1"/>
        <v>1</v>
      </c>
      <c r="BE184" s="133">
        <f ca="1"/>
        <v>0</v>
      </c>
      <c r="BF184" s="133">
        <f ca="1"/>
        <v>0</v>
      </c>
      <c r="BG184" s="133">
        <f ca="1"/>
        <v>0</v>
      </c>
      <c r="BI184" s="204" t="str" cm="1">
        <f t="array" aca="1" ref="BI184" ca="1">IFERROR(_xlfn.XLOOKUP(BJ184,Act_codes_core,Act_labels_core),"")</f>
        <v>Other personal services</v>
      </c>
      <c r="BJ184" s="58" t="str">
        <f ca="1"/>
        <v>a_177</v>
      </c>
      <c r="BK184" s="133">
        <f ca="1"/>
        <v>0.32275743650657013</v>
      </c>
      <c r="BL184" s="133">
        <f ca="1"/>
        <v>0.27079855961577137</v>
      </c>
      <c r="BM184" s="133">
        <f ca="1"/>
        <v>2.5841522111746564</v>
      </c>
      <c r="BN184" s="133">
        <f ca="1"/>
        <v>0.51342558980695241</v>
      </c>
      <c r="BO184" s="133">
        <f ca="1"/>
        <v>0.23550522769280058</v>
      </c>
      <c r="BP184" s="133">
        <f ca="1"/>
        <v>2.3520386155474973</v>
      </c>
      <c r="BQ184" s="133">
        <f ca="1"/>
        <v>0</v>
      </c>
      <c r="BR184" s="133">
        <f ca="1"/>
        <v>42.096045223730535</v>
      </c>
      <c r="BS184" s="133">
        <f ca="1"/>
        <v>0</v>
      </c>
      <c r="BT184" s="133">
        <f ca="1"/>
        <v>0</v>
      </c>
      <c r="BU184" s="133">
        <f ca="1"/>
        <v>0</v>
      </c>
    </row>
    <row r="185" spans="1:73" x14ac:dyDescent="0.2">
      <c r="A185" s="57"/>
      <c r="B185" s="207"/>
      <c r="C185" s="57"/>
      <c r="J185" s="57"/>
      <c r="K185" s="204" t="str" cm="1">
        <f t="array" aca="1" ref="K185" ca="1">IFERROR(_xlfn.XLOOKUP(L185,Act_codes_core,Act_labels_core),"")</f>
        <v>Household chores service for households</v>
      </c>
      <c r="L185" s="58" t="str">
        <f ca="1"/>
        <v>a_178</v>
      </c>
      <c r="M185" s="168">
        <f ca="1"/>
        <v>16.639629767721853</v>
      </c>
      <c r="N185" s="168">
        <f ca="1"/>
        <v>36.080881535177127</v>
      </c>
      <c r="O185" s="168">
        <f ca="1"/>
        <v>7.2259146911028012</v>
      </c>
      <c r="P185" s="168">
        <f ca="1"/>
        <v>4.1333015274850506</v>
      </c>
      <c r="Q185" s="168">
        <f ca="1"/>
        <v>25.597453460750305</v>
      </c>
      <c r="R185" s="73">
        <f ca="1"/>
        <v>8.008760500567174</v>
      </c>
      <c r="S185" s="73">
        <f ca="1"/>
        <v>0</v>
      </c>
      <c r="T185" s="73">
        <f ca="1"/>
        <v>2.3140585171956829</v>
      </c>
      <c r="U185" s="73">
        <f ca="1"/>
        <v>0</v>
      </c>
      <c r="V185" s="73">
        <f ca="1"/>
        <v>0</v>
      </c>
      <c r="W185" s="73">
        <f ca="1"/>
        <v>0</v>
      </c>
      <c r="X185" s="60"/>
      <c r="Z185" s="204" t="str" cm="1">
        <f t="array" aca="1" ref="Z185" ca="1">IFERROR(_xlfn.XLOOKUP(AA185,Act_codes_core,Act_labels_core),"")</f>
        <v>Household chores service for households</v>
      </c>
      <c r="AA185" s="58" t="str">
        <f ca="1"/>
        <v>a_178</v>
      </c>
      <c r="AB185" s="133">
        <f ca="1"/>
        <v>0.10300710968246629</v>
      </c>
      <c r="AC185" s="133">
        <f ca="1"/>
        <v>0.61431118440462462</v>
      </c>
      <c r="AD185" s="133">
        <f ca="1"/>
        <v>0.77033285360688364</v>
      </c>
      <c r="AE185" s="133">
        <f ca="1"/>
        <v>5.01206231448552E-2</v>
      </c>
      <c r="AF185" s="133">
        <f ca="1"/>
        <v>0.20854209919884967</v>
      </c>
      <c r="AG185" s="133">
        <f ca="1"/>
        <v>0.32292479500844873</v>
      </c>
      <c r="AH185" s="133">
        <f ca="1"/>
        <v>0</v>
      </c>
      <c r="AI185" s="133">
        <f ca="1"/>
        <v>9.9776401851204254E-3</v>
      </c>
      <c r="AJ185" s="133">
        <f ca="1"/>
        <v>0</v>
      </c>
      <c r="AK185" s="133">
        <f ca="1"/>
        <v>0</v>
      </c>
      <c r="AL185" s="133">
        <f ca="1"/>
        <v>0</v>
      </c>
      <c r="AN185" s="204" t="str" cm="1">
        <f t="array" aca="1" ref="AN185" ca="1">IFERROR(_xlfn.XLOOKUP(AO185,Act_codes_core,Act_labels_core),"")</f>
        <v>Household chores service for households</v>
      </c>
      <c r="AO185" s="58" t="str">
        <f ca="1"/>
        <v>a_178</v>
      </c>
      <c r="AP185" s="316">
        <f ca="1"/>
        <v>89.068593210757626</v>
      </c>
      <c r="AQ185" s="133">
        <f ca="1"/>
        <v>10.931406789242368</v>
      </c>
      <c r="AR185" s="133">
        <f ca="1"/>
        <v>0.9</v>
      </c>
      <c r="AU185" s="204" t="str" cm="1">
        <f t="array" aca="1" ref="AU185" ca="1">IFERROR(_xlfn.XLOOKUP(AV185,Act_codes_core,Act_labels_core),"")</f>
        <v>Household chores service for households</v>
      </c>
      <c r="AV185" s="58" t="str">
        <f ca="1"/>
        <v>a_178</v>
      </c>
      <c r="AW185" s="316">
        <f ca="1"/>
        <v>0.11824203144499301</v>
      </c>
      <c r="AX185" s="133">
        <f ca="1"/>
        <v>5.0271733971379517E-2</v>
      </c>
      <c r="AY185" s="133">
        <f ca="1"/>
        <v>2.4578238924643142E-2</v>
      </c>
      <c r="AZ185" s="133">
        <f ca="1"/>
        <v>5.3490013999803139E-2</v>
      </c>
      <c r="BA185" s="133">
        <f ca="1"/>
        <v>4.197052337052231E-2</v>
      </c>
      <c r="BB185" s="133">
        <f ca="1"/>
        <v>3.4360469295790737E-2</v>
      </c>
      <c r="BC185" s="133">
        <f ca="1"/>
        <v>0</v>
      </c>
      <c r="BD185" s="133">
        <f ca="1"/>
        <v>1</v>
      </c>
      <c r="BE185" s="133">
        <f ca="1"/>
        <v>0</v>
      </c>
      <c r="BF185" s="133">
        <f ca="1"/>
        <v>0</v>
      </c>
      <c r="BG185" s="133">
        <f ca="1"/>
        <v>0</v>
      </c>
      <c r="BI185" s="204" t="str" cm="1">
        <f t="array" aca="1" ref="BI185" ca="1">IFERROR(_xlfn.XLOOKUP(BJ185,Act_codes_core,Act_labels_core),"")</f>
        <v>Household chores service for households</v>
      </c>
      <c r="BJ185" s="58" t="str">
        <f ca="1"/>
        <v>a_178</v>
      </c>
      <c r="BK185" s="133">
        <f ca="1"/>
        <v>0.79842502695789386</v>
      </c>
      <c r="BL185" s="133">
        <f ca="1"/>
        <v>0.156549845575123</v>
      </c>
      <c r="BM185" s="133">
        <f ca="1"/>
        <v>0.38217638650943553</v>
      </c>
      <c r="BN185" s="133">
        <f ca="1"/>
        <v>1.4540573672314048</v>
      </c>
      <c r="BO185" s="133">
        <f ca="1"/>
        <v>0.18422711070338998</v>
      </c>
      <c r="BP185" s="133">
        <f ca="1"/>
        <v>0.48205844837054007</v>
      </c>
      <c r="BQ185" s="133">
        <f ca="1"/>
        <v>0</v>
      </c>
      <c r="BR185" s="133">
        <f ca="1"/>
        <v>48.554734207431544</v>
      </c>
      <c r="BS185" s="133">
        <f ca="1"/>
        <v>0</v>
      </c>
      <c r="BT185" s="133">
        <f ca="1"/>
        <v>0</v>
      </c>
      <c r="BU185" s="133">
        <f ca="1"/>
        <v>0</v>
      </c>
    </row>
    <row r="186" spans="1:73" x14ac:dyDescent="0.2">
      <c r="A186" s="57"/>
      <c r="B186" s="207"/>
      <c r="C186" s="57"/>
      <c r="K186" s="204"/>
      <c r="L186" s="58" t="str">
        <f ca="1"/>
        <v>total</v>
      </c>
      <c r="M186" s="168">
        <f ca="1"/>
        <v>23.141502162334465</v>
      </c>
      <c r="N186" s="168">
        <f ca="1"/>
        <v>8.4140251576694336</v>
      </c>
      <c r="O186" s="168">
        <f ca="1"/>
        <v>1.3437841011593841</v>
      </c>
      <c r="P186" s="168">
        <f ca="1"/>
        <v>11.813965966983677</v>
      </c>
      <c r="Q186" s="168">
        <f ca="1"/>
        <v>17.584017608810267</v>
      </c>
      <c r="R186" s="168">
        <f ca="1"/>
        <v>3.5528674292053428</v>
      </c>
      <c r="S186" s="168">
        <f ca="1"/>
        <v>0.16296610540413475</v>
      </c>
      <c r="T186" s="168">
        <f ca="1"/>
        <v>33.22473973028201</v>
      </c>
      <c r="U186" s="168">
        <f ca="1"/>
        <v>0.40921227201776122</v>
      </c>
      <c r="V186" s="168">
        <f ca="1"/>
        <v>0.10523514118056831</v>
      </c>
      <c r="W186" s="168">
        <f ca="1"/>
        <v>0.24768432495297305</v>
      </c>
      <c r="Z186" s="204"/>
      <c r="AA186" s="58" t="str">
        <f ca="1"/>
        <v>total</v>
      </c>
      <c r="AB186" s="133">
        <f ca="1"/>
        <v>100</v>
      </c>
      <c r="AC186" s="133">
        <f ca="1"/>
        <v>100</v>
      </c>
      <c r="AD186" s="133">
        <f ca="1"/>
        <v>100</v>
      </c>
      <c r="AE186" s="133">
        <f ca="1"/>
        <v>100</v>
      </c>
      <c r="AF186" s="133">
        <f ca="1"/>
        <v>100</v>
      </c>
      <c r="AG186" s="133">
        <f ca="1"/>
        <v>100</v>
      </c>
      <c r="AH186" s="133">
        <f ca="1"/>
        <v>100</v>
      </c>
      <c r="AI186" s="133">
        <f ca="1"/>
        <v>100</v>
      </c>
      <c r="AJ186" s="133">
        <f ca="1"/>
        <v>100</v>
      </c>
      <c r="AK186" s="133">
        <f ca="1"/>
        <v>100</v>
      </c>
      <c r="AL186" s="133">
        <f ca="1"/>
        <v>100</v>
      </c>
      <c r="AN186" s="204"/>
      <c r="AO186" s="58" t="str">
        <f ca="1"/>
        <v>total</v>
      </c>
      <c r="AP186" s="133">
        <f ca="1"/>
        <v>32.736865408818836</v>
      </c>
      <c r="AQ186" s="133">
        <f ca="1"/>
        <v>67.263134591181114</v>
      </c>
      <c r="AR186" s="133">
        <f ca="1"/>
        <v>0</v>
      </c>
      <c r="AS186" s="56"/>
      <c r="AT186" s="56"/>
      <c r="AU186" s="54"/>
      <c r="AV186" s="58"/>
      <c r="AW186" s="56"/>
      <c r="AX186" s="56"/>
      <c r="AY186" s="56"/>
      <c r="AZ186" s="56"/>
      <c r="BA186" s="56"/>
      <c r="BB186" s="56"/>
      <c r="BC186" s="56"/>
      <c r="BD186" s="56"/>
      <c r="BE186" s="56"/>
      <c r="BF186" s="56"/>
      <c r="BG186" s="56"/>
      <c r="BI186" s="51"/>
      <c r="BJ186" s="58"/>
      <c r="BK186" s="62"/>
      <c r="BL186" s="63"/>
      <c r="BM186" s="56"/>
    </row>
    <row r="187" spans="1:73" x14ac:dyDescent="0.2">
      <c r="A187" s="57"/>
      <c r="B187" s="207"/>
      <c r="C187" s="57"/>
    </row>
    <row r="188" spans="1:73" x14ac:dyDescent="0.2">
      <c r="A188" s="57"/>
      <c r="B188" s="207"/>
      <c r="C188" s="57"/>
    </row>
    <row r="189" spans="1:73" x14ac:dyDescent="0.2">
      <c r="A189" s="57"/>
      <c r="B189" s="207"/>
      <c r="C189" s="57"/>
    </row>
    <row r="190" spans="1:73" x14ac:dyDescent="0.2">
      <c r="A190" s="57"/>
      <c r="B190" s="207"/>
      <c r="C190" s="57"/>
    </row>
    <row r="191" spans="1:73" x14ac:dyDescent="0.2">
      <c r="A191" s="57"/>
      <c r="B191" s="207"/>
      <c r="C191" s="57"/>
    </row>
    <row r="192" spans="1:73" x14ac:dyDescent="0.2">
      <c r="A192" s="57"/>
      <c r="B192" s="207"/>
      <c r="C192" s="57"/>
    </row>
    <row r="193" spans="1:3" x14ac:dyDescent="0.2">
      <c r="A193" s="57"/>
      <c r="B193" s="207"/>
      <c r="C193" s="57"/>
    </row>
    <row r="194" spans="1:3" x14ac:dyDescent="0.2">
      <c r="A194" s="57"/>
      <c r="B194" s="207"/>
      <c r="C194" s="57"/>
    </row>
    <row r="195" spans="1:3" x14ac:dyDescent="0.2">
      <c r="A195" s="57"/>
      <c r="B195" s="207"/>
      <c r="C195" s="57"/>
    </row>
    <row r="196" spans="1:3" x14ac:dyDescent="0.2">
      <c r="A196" s="57"/>
      <c r="B196" s="207"/>
      <c r="C196" s="57"/>
    </row>
    <row r="197" spans="1:3" x14ac:dyDescent="0.2">
      <c r="A197" s="57"/>
      <c r="B197" s="207"/>
      <c r="C197" s="57"/>
    </row>
    <row r="198" spans="1:3" x14ac:dyDescent="0.2">
      <c r="A198" s="57"/>
      <c r="B198" s="207"/>
      <c r="C198" s="57"/>
    </row>
    <row r="199" spans="1:3" x14ac:dyDescent="0.2">
      <c r="A199" s="57"/>
      <c r="B199" s="207"/>
      <c r="C199" s="57"/>
    </row>
    <row r="200" spans="1:3" x14ac:dyDescent="0.2">
      <c r="A200" s="57"/>
      <c r="B200" s="207"/>
      <c r="C200" s="57"/>
    </row>
    <row r="201" spans="1:3" x14ac:dyDescent="0.2">
      <c r="A201" s="57"/>
      <c r="B201" s="207"/>
      <c r="C201" s="57"/>
    </row>
    <row r="202" spans="1:3" x14ac:dyDescent="0.2">
      <c r="A202" s="57"/>
      <c r="B202" s="207"/>
      <c r="C202" s="57"/>
    </row>
    <row r="203" spans="1:3" x14ac:dyDescent="0.2">
      <c r="A203" s="57"/>
      <c r="B203" s="207"/>
      <c r="C203" s="57"/>
    </row>
    <row r="204" spans="1:3" x14ac:dyDescent="0.2">
      <c r="A204" s="57"/>
      <c r="B204" s="207"/>
      <c r="C204" s="57"/>
    </row>
    <row r="205" spans="1:3" x14ac:dyDescent="0.2">
      <c r="A205" s="57"/>
      <c r="B205" s="207"/>
      <c r="C205" s="57"/>
    </row>
    <row r="206" spans="1:3" x14ac:dyDescent="0.2">
      <c r="A206" s="57"/>
      <c r="B206" s="207"/>
      <c r="C206" s="57"/>
    </row>
    <row r="207" spans="1:3" x14ac:dyDescent="0.2">
      <c r="A207" s="57"/>
      <c r="B207" s="207"/>
      <c r="C207" s="57"/>
    </row>
    <row r="208" spans="1:3" x14ac:dyDescent="0.2">
      <c r="A208" s="57"/>
      <c r="B208" s="207"/>
      <c r="C208" s="57"/>
    </row>
    <row r="209" spans="1:3" x14ac:dyDescent="0.2">
      <c r="A209" s="57"/>
      <c r="B209" s="207"/>
      <c r="C209" s="57"/>
    </row>
    <row r="210" spans="1:3" x14ac:dyDescent="0.2">
      <c r="A210" s="57"/>
      <c r="B210" s="207"/>
      <c r="C210" s="57"/>
    </row>
    <row r="211" spans="1:3" x14ac:dyDescent="0.2">
      <c r="A211" s="57"/>
      <c r="B211" s="207"/>
      <c r="C211" s="57"/>
    </row>
    <row r="212" spans="1:3" x14ac:dyDescent="0.2">
      <c r="A212" s="57"/>
      <c r="B212" s="207"/>
      <c r="C212" s="57"/>
    </row>
    <row r="213" spans="1:3" x14ac:dyDescent="0.2">
      <c r="A213" s="57"/>
      <c r="B213" s="207"/>
      <c r="C213" s="57"/>
    </row>
    <row r="214" spans="1:3" x14ac:dyDescent="0.2">
      <c r="A214" s="57"/>
      <c r="B214" s="207"/>
      <c r="C214" s="57"/>
    </row>
    <row r="215" spans="1:3" x14ac:dyDescent="0.2">
      <c r="A215" s="57"/>
      <c r="B215" s="207"/>
      <c r="C215" s="57"/>
    </row>
    <row r="216" spans="1:3" x14ac:dyDescent="0.2">
      <c r="A216" s="57"/>
      <c r="B216" s="207"/>
      <c r="C216" s="57"/>
    </row>
    <row r="217" spans="1:3" x14ac:dyDescent="0.2">
      <c r="A217" s="57"/>
      <c r="B217" s="207"/>
      <c r="C217" s="57"/>
    </row>
    <row r="218" spans="1:3" x14ac:dyDescent="0.2">
      <c r="A218" s="57"/>
      <c r="B218" s="207"/>
      <c r="C218" s="57"/>
    </row>
    <row r="219" spans="1:3" x14ac:dyDescent="0.2">
      <c r="A219" s="57"/>
      <c r="B219" s="207"/>
      <c r="C219" s="57"/>
    </row>
    <row r="220" spans="1:3" x14ac:dyDescent="0.2">
      <c r="A220" s="57"/>
      <c r="B220" s="207"/>
      <c r="C220" s="57"/>
    </row>
    <row r="221" spans="1:3" x14ac:dyDescent="0.2">
      <c r="A221" s="57"/>
      <c r="B221" s="207"/>
      <c r="C221" s="57"/>
    </row>
    <row r="222" spans="1:3" x14ac:dyDescent="0.2">
      <c r="A222" s="57"/>
      <c r="B222" s="207"/>
      <c r="C222" s="57"/>
    </row>
    <row r="223" spans="1:3" x14ac:dyDescent="0.2">
      <c r="A223" s="57"/>
      <c r="B223" s="207"/>
      <c r="C223" s="57"/>
    </row>
    <row r="224" spans="1:3" x14ac:dyDescent="0.2">
      <c r="A224" s="57"/>
      <c r="B224" s="207"/>
      <c r="C224" s="57"/>
    </row>
    <row r="225" spans="1:5" x14ac:dyDescent="0.2">
      <c r="A225" s="57"/>
      <c r="B225" s="207"/>
      <c r="C225" s="57"/>
    </row>
    <row r="226" spans="1:5" x14ac:dyDescent="0.2">
      <c r="A226" s="57"/>
      <c r="B226" s="207"/>
      <c r="C226" s="57"/>
    </row>
    <row r="227" spans="1:5" x14ac:dyDescent="0.2">
      <c r="A227" s="57"/>
      <c r="B227" s="207"/>
      <c r="C227" s="57"/>
    </row>
    <row r="228" spans="1:5" x14ac:dyDescent="0.2">
      <c r="A228" s="57"/>
      <c r="B228" s="207"/>
      <c r="C228" s="57"/>
    </row>
    <row r="229" spans="1:5" x14ac:dyDescent="0.2">
      <c r="A229" s="57"/>
      <c r="B229" s="207"/>
      <c r="C229" s="57"/>
    </row>
    <row r="230" spans="1:5" x14ac:dyDescent="0.2">
      <c r="A230" s="57"/>
      <c r="B230" s="207"/>
      <c r="C230" s="57"/>
      <c r="D230" s="57"/>
      <c r="E230" s="57"/>
    </row>
    <row r="231" spans="1:5" x14ac:dyDescent="0.2">
      <c r="A231" s="57"/>
      <c r="B231" s="207"/>
      <c r="C231" s="57"/>
    </row>
    <row r="232" spans="1:5" x14ac:dyDescent="0.2">
      <c r="A232" s="57"/>
      <c r="B232" s="207"/>
      <c r="C232" s="57"/>
    </row>
    <row r="233" spans="1:5" x14ac:dyDescent="0.2">
      <c r="A233" s="57"/>
      <c r="B233" s="207"/>
      <c r="C233" s="57"/>
    </row>
    <row r="234" spans="1:5" x14ac:dyDescent="0.2">
      <c r="A234" s="57"/>
      <c r="B234" s="207"/>
      <c r="C234" s="57"/>
    </row>
    <row r="235" spans="1:5" x14ac:dyDescent="0.2">
      <c r="A235" s="57"/>
      <c r="B235" s="207"/>
      <c r="C235" s="57"/>
    </row>
    <row r="236" spans="1:5" x14ac:dyDescent="0.2">
      <c r="A236" s="57"/>
      <c r="B236" s="207"/>
      <c r="C236" s="57"/>
    </row>
    <row r="237" spans="1:5" x14ac:dyDescent="0.2">
      <c r="A237" s="57"/>
      <c r="B237" s="207"/>
      <c r="C237" s="57"/>
    </row>
    <row r="238" spans="1:5" x14ac:dyDescent="0.2">
      <c r="A238" s="57"/>
      <c r="B238" s="207"/>
      <c r="C238" s="57"/>
    </row>
    <row r="239" spans="1:5" x14ac:dyDescent="0.2">
      <c r="A239" s="57"/>
      <c r="B239" s="207"/>
      <c r="C239" s="57"/>
    </row>
    <row r="240" spans="1:5" x14ac:dyDescent="0.2">
      <c r="A240" s="57"/>
      <c r="B240" s="207"/>
      <c r="C240" s="57"/>
    </row>
    <row r="241" spans="1:3" x14ac:dyDescent="0.2">
      <c r="A241" s="57"/>
      <c r="B241" s="207"/>
      <c r="C241" s="57"/>
    </row>
    <row r="242" spans="1:3" x14ac:dyDescent="0.2">
      <c r="A242" s="57"/>
      <c r="B242" s="207"/>
      <c r="C242" s="57"/>
    </row>
    <row r="243" spans="1:3" x14ac:dyDescent="0.2">
      <c r="A243" s="57"/>
      <c r="B243" s="207"/>
      <c r="C243" s="57"/>
    </row>
    <row r="244" spans="1:3" x14ac:dyDescent="0.2">
      <c r="A244" s="57"/>
      <c r="B244" s="207"/>
      <c r="C244" s="57"/>
    </row>
    <row r="245" spans="1:3" x14ac:dyDescent="0.2">
      <c r="A245" s="57"/>
      <c r="B245" s="207"/>
      <c r="C245" s="57"/>
    </row>
    <row r="246" spans="1:3" x14ac:dyDescent="0.2">
      <c r="A246" s="57"/>
      <c r="B246" s="207"/>
      <c r="C246" s="57"/>
    </row>
    <row r="247" spans="1:3" x14ac:dyDescent="0.2">
      <c r="A247" s="57"/>
      <c r="B247" s="207"/>
      <c r="C247" s="57"/>
    </row>
    <row r="248" spans="1:3" x14ac:dyDescent="0.2">
      <c r="A248" s="57"/>
      <c r="B248" s="207"/>
      <c r="C248" s="57"/>
    </row>
    <row r="249" spans="1:3" x14ac:dyDescent="0.2">
      <c r="A249" s="57"/>
      <c r="B249" s="207"/>
      <c r="C249" s="57"/>
    </row>
    <row r="250" spans="1:3" x14ac:dyDescent="0.2">
      <c r="A250" s="57"/>
      <c r="B250" s="207"/>
      <c r="C250" s="57"/>
    </row>
    <row r="251" spans="1:3" x14ac:dyDescent="0.2">
      <c r="A251" s="57"/>
      <c r="B251" s="207"/>
      <c r="C251" s="57"/>
    </row>
    <row r="252" spans="1:3" x14ac:dyDescent="0.2">
      <c r="A252" s="57"/>
      <c r="B252" s="207"/>
      <c r="C252" s="57"/>
    </row>
    <row r="253" spans="1:3" x14ac:dyDescent="0.2">
      <c r="A253" s="57"/>
      <c r="B253" s="207"/>
      <c r="C253" s="57"/>
    </row>
    <row r="254" spans="1:3" x14ac:dyDescent="0.2">
      <c r="A254" s="57"/>
      <c r="B254" s="207"/>
      <c r="C254" s="57"/>
    </row>
    <row r="255" spans="1:3" x14ac:dyDescent="0.2">
      <c r="A255" s="57"/>
      <c r="B255" s="207"/>
      <c r="C255" s="57"/>
    </row>
    <row r="256" spans="1:3" x14ac:dyDescent="0.2">
      <c r="A256" s="57"/>
      <c r="B256" s="207"/>
      <c r="C256" s="57"/>
    </row>
    <row r="257" spans="1:3" x14ac:dyDescent="0.2">
      <c r="A257" s="57"/>
      <c r="B257" s="207"/>
      <c r="C257" s="57"/>
    </row>
    <row r="258" spans="1:3" x14ac:dyDescent="0.2">
      <c r="A258" s="57"/>
      <c r="B258" s="207"/>
      <c r="C258" s="57"/>
    </row>
    <row r="259" spans="1:3" x14ac:dyDescent="0.2">
      <c r="A259" s="57"/>
      <c r="B259" s="207"/>
      <c r="C259" s="57"/>
    </row>
    <row r="260" spans="1:3" x14ac:dyDescent="0.2">
      <c r="A260" s="57"/>
      <c r="B260" s="207"/>
      <c r="C260" s="57"/>
    </row>
    <row r="261" spans="1:3" x14ac:dyDescent="0.2">
      <c r="A261" s="57"/>
      <c r="B261" s="207"/>
      <c r="C261" s="57"/>
    </row>
    <row r="262" spans="1:3" x14ac:dyDescent="0.2">
      <c r="A262" s="57"/>
      <c r="B262" s="207"/>
      <c r="C262" s="57"/>
    </row>
    <row r="263" spans="1:3" x14ac:dyDescent="0.2">
      <c r="A263" s="57"/>
      <c r="B263" s="207"/>
      <c r="C263" s="57"/>
    </row>
    <row r="264" spans="1:3" x14ac:dyDescent="0.2">
      <c r="A264" s="57"/>
      <c r="B264" s="207"/>
      <c r="C264" s="57"/>
    </row>
    <row r="265" spans="1:3" x14ac:dyDescent="0.2">
      <c r="A265" s="57"/>
      <c r="B265" s="207"/>
      <c r="C265" s="57"/>
    </row>
    <row r="266" spans="1:3" x14ac:dyDescent="0.2">
      <c r="A266" s="57"/>
      <c r="B266" s="207"/>
      <c r="C266" s="57"/>
    </row>
    <row r="267" spans="1:3" x14ac:dyDescent="0.2">
      <c r="A267" s="57"/>
      <c r="B267" s="207"/>
      <c r="C267" s="57"/>
    </row>
    <row r="268" spans="1:3" x14ac:dyDescent="0.2">
      <c r="A268" s="57"/>
      <c r="B268" s="207"/>
      <c r="C268" s="57"/>
    </row>
    <row r="269" spans="1:3" x14ac:dyDescent="0.2">
      <c r="A269" s="57"/>
      <c r="B269" s="207"/>
      <c r="C269" s="57"/>
    </row>
    <row r="270" spans="1:3" x14ac:dyDescent="0.2">
      <c r="A270" s="57"/>
      <c r="B270" s="207"/>
      <c r="C270" s="57"/>
    </row>
    <row r="271" spans="1:3" x14ac:dyDescent="0.2">
      <c r="A271" s="57"/>
      <c r="B271" s="207"/>
      <c r="C271" s="57"/>
    </row>
    <row r="272" spans="1:3" x14ac:dyDescent="0.2">
      <c r="A272" s="57"/>
      <c r="B272" s="207"/>
      <c r="C272" s="57"/>
    </row>
    <row r="273" spans="1:3" x14ac:dyDescent="0.2">
      <c r="A273" s="57"/>
      <c r="B273" s="207"/>
      <c r="C273" s="57"/>
    </row>
    <row r="274" spans="1:3" x14ac:dyDescent="0.2">
      <c r="A274" s="57"/>
      <c r="B274" s="207"/>
      <c r="C274" s="57"/>
    </row>
    <row r="275" spans="1:3" x14ac:dyDescent="0.2">
      <c r="A275" s="57"/>
      <c r="B275" s="207"/>
      <c r="C275" s="57"/>
    </row>
    <row r="276" spans="1:3" x14ac:dyDescent="0.2">
      <c r="A276" s="57"/>
      <c r="B276" s="207"/>
      <c r="C276" s="57"/>
    </row>
    <row r="277" spans="1:3" x14ac:dyDescent="0.2">
      <c r="A277" s="57"/>
      <c r="B277" s="207"/>
      <c r="C277" s="57"/>
    </row>
    <row r="278" spans="1:3" x14ac:dyDescent="0.2">
      <c r="A278" s="57"/>
      <c r="B278" s="207"/>
      <c r="C278" s="57"/>
    </row>
    <row r="279" spans="1:3" x14ac:dyDescent="0.2">
      <c r="A279" s="57"/>
      <c r="B279" s="207"/>
      <c r="C279" s="57"/>
    </row>
    <row r="280" spans="1:3" x14ac:dyDescent="0.2">
      <c r="A280" s="57"/>
      <c r="B280" s="207"/>
      <c r="C280" s="57"/>
    </row>
    <row r="281" spans="1:3" x14ac:dyDescent="0.2">
      <c r="A281" s="57"/>
      <c r="B281" s="207"/>
      <c r="C281" s="57"/>
    </row>
    <row r="282" spans="1:3" x14ac:dyDescent="0.2">
      <c r="A282" s="57"/>
      <c r="B282" s="207"/>
      <c r="C282" s="57"/>
    </row>
    <row r="283" spans="1:3" x14ac:dyDescent="0.2">
      <c r="A283" s="57"/>
      <c r="B283" s="207"/>
      <c r="C283" s="57"/>
    </row>
    <row r="284" spans="1:3" x14ac:dyDescent="0.2">
      <c r="A284" s="57"/>
      <c r="B284" s="207"/>
      <c r="C284" s="57"/>
    </row>
    <row r="285" spans="1:3" x14ac:dyDescent="0.2">
      <c r="A285" s="57"/>
      <c r="B285" s="207"/>
      <c r="C285" s="57"/>
    </row>
    <row r="286" spans="1:3" x14ac:dyDescent="0.2">
      <c r="A286" s="57"/>
      <c r="B286" s="207"/>
      <c r="C286" s="57"/>
    </row>
    <row r="287" spans="1:3" x14ac:dyDescent="0.2">
      <c r="A287" s="57"/>
      <c r="B287" s="207"/>
      <c r="C287" s="57"/>
    </row>
    <row r="288" spans="1:3" x14ac:dyDescent="0.2">
      <c r="A288" s="57"/>
      <c r="B288" s="207"/>
      <c r="C288" s="57"/>
    </row>
    <row r="289" spans="1:7" x14ac:dyDescent="0.2">
      <c r="A289" s="57"/>
      <c r="B289" s="207"/>
      <c r="C289" s="57"/>
    </row>
    <row r="290" spans="1:7" x14ac:dyDescent="0.2">
      <c r="A290" s="57"/>
      <c r="B290" s="207"/>
      <c r="C290" s="57"/>
      <c r="D290" s="57"/>
      <c r="E290" s="57"/>
      <c r="F290" s="57"/>
      <c r="G290" s="57"/>
    </row>
    <row r="291" spans="1:7" x14ac:dyDescent="0.2">
      <c r="A291" s="57"/>
      <c r="B291" s="207"/>
      <c r="C291" s="57"/>
    </row>
    <row r="292" spans="1:7" x14ac:dyDescent="0.2">
      <c r="A292" s="57"/>
      <c r="B292" s="207"/>
      <c r="C292" s="57"/>
    </row>
    <row r="293" spans="1:7" x14ac:dyDescent="0.2">
      <c r="A293" s="57"/>
      <c r="B293" s="207"/>
      <c r="C293" s="57"/>
    </row>
    <row r="294" spans="1:7" x14ac:dyDescent="0.2">
      <c r="A294" s="57"/>
      <c r="B294" s="207"/>
      <c r="C294" s="57"/>
    </row>
    <row r="295" spans="1:7" x14ac:dyDescent="0.2">
      <c r="A295" s="57"/>
      <c r="B295" s="207"/>
      <c r="C295" s="57"/>
    </row>
    <row r="296" spans="1:7" x14ac:dyDescent="0.2">
      <c r="A296" s="57"/>
      <c r="B296" s="207"/>
      <c r="C296" s="57"/>
    </row>
    <row r="297" spans="1:7" x14ac:dyDescent="0.2">
      <c r="A297" s="57"/>
      <c r="B297" s="207"/>
      <c r="C297" s="57"/>
    </row>
    <row r="298" spans="1:7" x14ac:dyDescent="0.2">
      <c r="A298" s="57"/>
      <c r="B298" s="207"/>
      <c r="C298" s="57"/>
    </row>
    <row r="299" spans="1:7" x14ac:dyDescent="0.2">
      <c r="A299" s="57"/>
      <c r="B299" s="207"/>
      <c r="C299" s="57"/>
    </row>
    <row r="300" spans="1:7" x14ac:dyDescent="0.2">
      <c r="A300" s="57"/>
      <c r="B300" s="207"/>
      <c r="C300" s="57"/>
    </row>
    <row r="301" spans="1:7" x14ac:dyDescent="0.2">
      <c r="A301" s="57"/>
      <c r="B301" s="207"/>
      <c r="C301" s="57"/>
    </row>
    <row r="302" spans="1:7" x14ac:dyDescent="0.2">
      <c r="A302" s="57"/>
      <c r="B302" s="207"/>
      <c r="C302" s="57"/>
    </row>
    <row r="303" spans="1:7" x14ac:dyDescent="0.2">
      <c r="A303" s="57"/>
      <c r="B303" s="207"/>
      <c r="C303" s="57"/>
    </row>
    <row r="304" spans="1:7" x14ac:dyDescent="0.2">
      <c r="A304" s="57"/>
      <c r="B304" s="207"/>
      <c r="C304" s="57"/>
    </row>
    <row r="305" spans="1:3" x14ac:dyDescent="0.2">
      <c r="A305" s="57"/>
      <c r="B305" s="207"/>
      <c r="C305" s="57"/>
    </row>
    <row r="306" spans="1:3" x14ac:dyDescent="0.2">
      <c r="A306" s="57"/>
      <c r="B306" s="207"/>
      <c r="C306" s="57"/>
    </row>
    <row r="307" spans="1:3" x14ac:dyDescent="0.2">
      <c r="A307" s="57"/>
      <c r="B307" s="207"/>
      <c r="C307" s="57"/>
    </row>
    <row r="308" spans="1:3" x14ac:dyDescent="0.2">
      <c r="A308" s="57"/>
      <c r="B308" s="207"/>
      <c r="C308" s="57"/>
    </row>
    <row r="309" spans="1:3" x14ac:dyDescent="0.2">
      <c r="A309" s="57"/>
      <c r="B309" s="207"/>
      <c r="C309" s="57"/>
    </row>
    <row r="310" spans="1:3" x14ac:dyDescent="0.2">
      <c r="A310" s="57"/>
      <c r="B310" s="207"/>
      <c r="C310" s="57"/>
    </row>
    <row r="311" spans="1:3" x14ac:dyDescent="0.2">
      <c r="A311" s="57"/>
      <c r="B311" s="207"/>
      <c r="C311" s="57"/>
    </row>
    <row r="312" spans="1:3" x14ac:dyDescent="0.2">
      <c r="A312" s="57"/>
      <c r="B312" s="207"/>
      <c r="C312" s="57"/>
    </row>
    <row r="313" spans="1:3" x14ac:dyDescent="0.2">
      <c r="A313" s="57"/>
      <c r="B313" s="207"/>
      <c r="C313" s="57"/>
    </row>
    <row r="314" spans="1:3" x14ac:dyDescent="0.2">
      <c r="A314" s="57"/>
      <c r="B314" s="207"/>
      <c r="C314" s="57"/>
    </row>
    <row r="315" spans="1:3" x14ac:dyDescent="0.2">
      <c r="A315" s="57"/>
      <c r="B315" s="207"/>
      <c r="C315" s="57"/>
    </row>
    <row r="316" spans="1:3" x14ac:dyDescent="0.2">
      <c r="A316" s="57"/>
      <c r="B316" s="207"/>
      <c r="C316" s="57"/>
    </row>
    <row r="317" spans="1:3" x14ac:dyDescent="0.2">
      <c r="A317" s="57"/>
      <c r="B317" s="207"/>
      <c r="C317" s="57"/>
    </row>
    <row r="318" spans="1:3" x14ac:dyDescent="0.2">
      <c r="A318" s="57"/>
      <c r="B318" s="207"/>
      <c r="C318" s="57"/>
    </row>
    <row r="319" spans="1:3" x14ac:dyDescent="0.2">
      <c r="A319" s="57"/>
      <c r="B319" s="207"/>
      <c r="C319" s="57"/>
    </row>
    <row r="320" spans="1:3" x14ac:dyDescent="0.2">
      <c r="A320" s="57"/>
      <c r="B320" s="207"/>
      <c r="C320" s="57"/>
    </row>
    <row r="321" spans="1:3" x14ac:dyDescent="0.2">
      <c r="A321" s="57"/>
      <c r="B321" s="207"/>
      <c r="C321" s="57"/>
    </row>
    <row r="322" spans="1:3" x14ac:dyDescent="0.2">
      <c r="A322" s="57"/>
      <c r="B322" s="207"/>
      <c r="C322" s="57"/>
    </row>
    <row r="323" spans="1:3" x14ac:dyDescent="0.2">
      <c r="A323" s="57"/>
      <c r="B323" s="207"/>
      <c r="C323" s="57"/>
    </row>
    <row r="324" spans="1:3" x14ac:dyDescent="0.2">
      <c r="A324" s="57"/>
      <c r="B324" s="207"/>
      <c r="C324" s="57"/>
    </row>
    <row r="325" spans="1:3" x14ac:dyDescent="0.2">
      <c r="A325" s="57"/>
      <c r="B325" s="207"/>
      <c r="C325" s="57"/>
    </row>
    <row r="326" spans="1:3" x14ac:dyDescent="0.2">
      <c r="A326" s="57"/>
      <c r="B326" s="207"/>
      <c r="C326" s="57"/>
    </row>
    <row r="327" spans="1:3" x14ac:dyDescent="0.2">
      <c r="A327" s="57"/>
      <c r="B327" s="207"/>
      <c r="C327" s="57"/>
    </row>
    <row r="328" spans="1:3" x14ac:dyDescent="0.2">
      <c r="A328" s="57"/>
      <c r="B328" s="207"/>
      <c r="C328" s="57"/>
    </row>
    <row r="329" spans="1:3" x14ac:dyDescent="0.2">
      <c r="A329" s="57"/>
      <c r="B329" s="207"/>
      <c r="C329" s="57"/>
    </row>
    <row r="330" spans="1:3" x14ac:dyDescent="0.2">
      <c r="A330" s="57"/>
      <c r="B330" s="207"/>
      <c r="C330" s="57"/>
    </row>
    <row r="331" spans="1:3" x14ac:dyDescent="0.2">
      <c r="A331" s="57"/>
      <c r="B331" s="207"/>
      <c r="C331" s="57"/>
    </row>
    <row r="332" spans="1:3" x14ac:dyDescent="0.2">
      <c r="A332" s="57"/>
      <c r="B332" s="207"/>
      <c r="C332" s="57"/>
    </row>
    <row r="333" spans="1:3" x14ac:dyDescent="0.2">
      <c r="A333" s="57"/>
      <c r="B333" s="207"/>
      <c r="C333" s="57"/>
    </row>
    <row r="334" spans="1:3" x14ac:dyDescent="0.2">
      <c r="A334" s="57"/>
      <c r="B334" s="207"/>
      <c r="C334" s="57"/>
    </row>
    <row r="335" spans="1:3" x14ac:dyDescent="0.2">
      <c r="A335" s="57"/>
      <c r="B335" s="207"/>
      <c r="C335" s="57"/>
    </row>
    <row r="336" spans="1:3" x14ac:dyDescent="0.2">
      <c r="A336" s="57"/>
      <c r="B336" s="207"/>
      <c r="C336" s="57"/>
    </row>
    <row r="337" spans="1:7" x14ac:dyDescent="0.2">
      <c r="A337" s="57"/>
      <c r="B337" s="207"/>
      <c r="C337" s="57"/>
    </row>
    <row r="338" spans="1:7" x14ac:dyDescent="0.2">
      <c r="A338" s="57"/>
      <c r="B338" s="207"/>
      <c r="C338" s="57"/>
    </row>
    <row r="339" spans="1:7" x14ac:dyDescent="0.2">
      <c r="A339" s="57"/>
      <c r="B339" s="207"/>
      <c r="C339" s="57"/>
    </row>
    <row r="340" spans="1:7" x14ac:dyDescent="0.2">
      <c r="A340" s="57"/>
      <c r="B340" s="207"/>
      <c r="C340" s="57"/>
    </row>
    <row r="341" spans="1:7" x14ac:dyDescent="0.2">
      <c r="A341" s="57"/>
      <c r="B341" s="207"/>
      <c r="C341" s="57"/>
    </row>
    <row r="342" spans="1:7" x14ac:dyDescent="0.2">
      <c r="A342" s="57"/>
      <c r="B342" s="207"/>
      <c r="C342" s="57"/>
    </row>
    <row r="343" spans="1:7" x14ac:dyDescent="0.2">
      <c r="A343" s="57"/>
      <c r="B343" s="207"/>
      <c r="C343" s="57"/>
    </row>
    <row r="344" spans="1:7" x14ac:dyDescent="0.2">
      <c r="A344" s="57"/>
      <c r="B344" s="207"/>
      <c r="C344" s="57"/>
    </row>
    <row r="345" spans="1:7" x14ac:dyDescent="0.2">
      <c r="A345" s="57"/>
      <c r="B345" s="207"/>
      <c r="C345" s="57"/>
    </row>
    <row r="346" spans="1:7" x14ac:dyDescent="0.2">
      <c r="A346" s="57"/>
      <c r="B346" s="207"/>
      <c r="C346" s="57"/>
    </row>
    <row r="347" spans="1:7" x14ac:dyDescent="0.2">
      <c r="A347" s="57"/>
      <c r="B347" s="207"/>
      <c r="C347" s="57"/>
    </row>
    <row r="348" spans="1:7" x14ac:dyDescent="0.2">
      <c r="A348" s="57"/>
      <c r="B348" s="207"/>
      <c r="C348" s="57"/>
    </row>
    <row r="349" spans="1:7" x14ac:dyDescent="0.2">
      <c r="A349" s="57"/>
      <c r="B349" s="207"/>
      <c r="C349" s="57"/>
    </row>
    <row r="350" spans="1:7" x14ac:dyDescent="0.2">
      <c r="A350" s="57"/>
      <c r="B350" s="207"/>
      <c r="C350" s="57"/>
      <c r="D350" s="57"/>
      <c r="E350" s="57"/>
      <c r="F350" s="57"/>
      <c r="G350" s="57"/>
    </row>
    <row r="351" spans="1:7" x14ac:dyDescent="0.2">
      <c r="A351" s="57"/>
      <c r="B351" s="207"/>
      <c r="C351" s="57"/>
    </row>
    <row r="352" spans="1:7" x14ac:dyDescent="0.2">
      <c r="A352" s="57"/>
      <c r="B352" s="207"/>
      <c r="C352" s="57"/>
    </row>
    <row r="353" spans="1:3" x14ac:dyDescent="0.2">
      <c r="A353" s="57"/>
      <c r="B353" s="207"/>
      <c r="C353" s="57"/>
    </row>
    <row r="354" spans="1:3" x14ac:dyDescent="0.2">
      <c r="A354" s="57"/>
      <c r="B354" s="207"/>
      <c r="C354" s="57"/>
    </row>
    <row r="355" spans="1:3" x14ac:dyDescent="0.2">
      <c r="A355" s="57"/>
      <c r="B355" s="207"/>
      <c r="C355" s="57"/>
    </row>
    <row r="356" spans="1:3" x14ac:dyDescent="0.2">
      <c r="A356" s="57"/>
      <c r="B356" s="207"/>
    </row>
    <row r="357" spans="1:3" x14ac:dyDescent="0.2">
      <c r="A357" s="57"/>
      <c r="B357" s="207"/>
    </row>
    <row r="358" spans="1:3" x14ac:dyDescent="0.2">
      <c r="A358" s="57"/>
      <c r="B358" s="207"/>
    </row>
    <row r="359" spans="1:3" x14ac:dyDescent="0.2">
      <c r="A359" s="57"/>
      <c r="B359" s="207"/>
    </row>
    <row r="360" spans="1:3" x14ac:dyDescent="0.2">
      <c r="A360" s="57"/>
      <c r="B360" s="207"/>
    </row>
    <row r="361" spans="1:3" x14ac:dyDescent="0.2">
      <c r="A361" s="57"/>
      <c r="B361" s="207"/>
    </row>
    <row r="362" spans="1:3" x14ac:dyDescent="0.2">
      <c r="A362" s="57"/>
      <c r="B362" s="207"/>
    </row>
    <row r="363" spans="1:3" x14ac:dyDescent="0.2">
      <c r="A363" s="57"/>
      <c r="B363" s="207"/>
    </row>
    <row r="364" spans="1:3" x14ac:dyDescent="0.2">
      <c r="A364" s="57"/>
      <c r="B364" s="207"/>
    </row>
    <row r="365" spans="1:3" x14ac:dyDescent="0.2">
      <c r="A365" s="57"/>
      <c r="B365" s="207"/>
    </row>
    <row r="366" spans="1:3" x14ac:dyDescent="0.2">
      <c r="A366" s="57"/>
      <c r="B366" s="207"/>
    </row>
    <row r="367" spans="1:3" x14ac:dyDescent="0.2">
      <c r="A367" s="57"/>
      <c r="B367" s="207"/>
    </row>
    <row r="368" spans="1:3" x14ac:dyDescent="0.2">
      <c r="A368" s="57"/>
      <c r="B368" s="207"/>
    </row>
    <row r="369" spans="1:2" x14ac:dyDescent="0.2">
      <c r="A369" s="57"/>
      <c r="B369" s="207"/>
    </row>
    <row r="370" spans="1:2" x14ac:dyDescent="0.2">
      <c r="A370" s="57"/>
      <c r="B370" s="207"/>
    </row>
    <row r="371" spans="1:2" x14ac:dyDescent="0.2">
      <c r="A371" s="57"/>
      <c r="B371" s="207"/>
    </row>
    <row r="372" spans="1:2" x14ac:dyDescent="0.2">
      <c r="A372" s="57"/>
      <c r="B372" s="207"/>
    </row>
    <row r="373" spans="1:2" x14ac:dyDescent="0.2">
      <c r="A373" s="57"/>
      <c r="B373" s="207"/>
    </row>
    <row r="374" spans="1:2" x14ac:dyDescent="0.2">
      <c r="A374" s="57"/>
      <c r="B374" s="207"/>
    </row>
    <row r="375" spans="1:2" x14ac:dyDescent="0.2">
      <c r="A375" s="57"/>
      <c r="B375" s="207"/>
    </row>
    <row r="376" spans="1:2" x14ac:dyDescent="0.2">
      <c r="A376" s="57"/>
      <c r="B376" s="207"/>
    </row>
    <row r="377" spans="1:2" x14ac:dyDescent="0.2">
      <c r="A377" s="57"/>
      <c r="B377" s="207"/>
    </row>
    <row r="378" spans="1:2" x14ac:dyDescent="0.2">
      <c r="A378" s="57"/>
      <c r="B378" s="207"/>
    </row>
    <row r="379" spans="1:2" x14ac:dyDescent="0.2">
      <c r="A379" s="57"/>
      <c r="B379" s="207"/>
    </row>
    <row r="380" spans="1:2" x14ac:dyDescent="0.2">
      <c r="A380" s="57"/>
      <c r="B380" s="207"/>
    </row>
    <row r="381" spans="1:2" x14ac:dyDescent="0.2">
      <c r="A381" s="57"/>
      <c r="B381" s="207"/>
    </row>
    <row r="382" spans="1:2" x14ac:dyDescent="0.2">
      <c r="A382" s="57"/>
      <c r="B382" s="207"/>
    </row>
    <row r="383" spans="1:2" x14ac:dyDescent="0.2">
      <c r="A383" s="57"/>
      <c r="B383" s="207"/>
    </row>
    <row r="384" spans="1:2" x14ac:dyDescent="0.2">
      <c r="A384" s="57"/>
      <c r="B384" s="207"/>
    </row>
    <row r="385" spans="1:2" x14ac:dyDescent="0.2">
      <c r="A385" s="57"/>
      <c r="B385" s="207"/>
    </row>
    <row r="386" spans="1:2" x14ac:dyDescent="0.2">
      <c r="A386" s="57"/>
      <c r="B386" s="207"/>
    </row>
    <row r="387" spans="1:2" x14ac:dyDescent="0.2">
      <c r="A387" s="57"/>
      <c r="B387" s="207"/>
    </row>
    <row r="388" spans="1:2" x14ac:dyDescent="0.2">
      <c r="A388" s="57"/>
      <c r="B388" s="207"/>
    </row>
    <row r="389" spans="1:2" x14ac:dyDescent="0.2">
      <c r="A389" s="57"/>
      <c r="B389" s="207"/>
    </row>
    <row r="390" spans="1:2" x14ac:dyDescent="0.2">
      <c r="A390" s="57"/>
      <c r="B390" s="207"/>
    </row>
    <row r="391" spans="1:2" x14ac:dyDescent="0.2">
      <c r="A391" s="57"/>
      <c r="B391" s="207"/>
    </row>
    <row r="392" spans="1:2" x14ac:dyDescent="0.2">
      <c r="A392" s="57"/>
      <c r="B392" s="207"/>
    </row>
    <row r="393" spans="1:2" x14ac:dyDescent="0.2">
      <c r="A393" s="57"/>
      <c r="B393" s="207"/>
    </row>
    <row r="394" spans="1:2" x14ac:dyDescent="0.2">
      <c r="A394" s="57"/>
      <c r="B394" s="207"/>
    </row>
    <row r="395" spans="1:2" x14ac:dyDescent="0.2">
      <c r="A395" s="57"/>
      <c r="B395" s="207"/>
    </row>
    <row r="396" spans="1:2" x14ac:dyDescent="0.2">
      <c r="A396" s="57"/>
      <c r="B396" s="207"/>
    </row>
    <row r="397" spans="1:2" x14ac:dyDescent="0.2">
      <c r="A397" s="57"/>
      <c r="B397" s="207"/>
    </row>
    <row r="398" spans="1:2" x14ac:dyDescent="0.2">
      <c r="A398" s="57"/>
      <c r="B398" s="207"/>
    </row>
    <row r="399" spans="1:2" x14ac:dyDescent="0.2">
      <c r="A399" s="57"/>
      <c r="B399" s="207"/>
    </row>
  </sheetData>
  <mergeCells count="2">
    <mergeCell ref="C3:I4"/>
    <mergeCell ref="A1:AD1"/>
  </mergeCells>
  <conditionalFormatting sqref="A8:A185 B127 J127:L127 Y127 AA127 AM127 AO127 AU127:AV127 BH127:BJ127 BM127:BO127">
    <cfRule type="expression" dxfId="64" priority="21">
      <formula>B8&lt;&gt;""</formula>
    </cfRule>
  </conditionalFormatting>
  <conditionalFormatting sqref="K8:K186">
    <cfRule type="expression" dxfId="63" priority="4">
      <formula>L8&lt;&gt;""</formula>
    </cfRule>
  </conditionalFormatting>
  <conditionalFormatting sqref="R127:X127">
    <cfRule type="expression" dxfId="62" priority="72">
      <formula>Y127&lt;&gt;""</formula>
    </cfRule>
  </conditionalFormatting>
  <conditionalFormatting sqref="Z8:Z186">
    <cfRule type="expression" dxfId="61" priority="3">
      <formula>AA8&lt;&gt;""</formula>
    </cfRule>
  </conditionalFormatting>
  <conditionalFormatting sqref="AN8:AN186">
    <cfRule type="expression" dxfId="60" priority="2">
      <formula>AO8&lt;&gt;""</formula>
    </cfRule>
  </conditionalFormatting>
  <conditionalFormatting sqref="AU8:AU186">
    <cfRule type="expression" dxfId="59" priority="1">
      <formula>AV8&lt;&gt;""</formula>
    </cfRule>
  </conditionalFormatting>
  <conditionalFormatting sqref="BI8:BI185">
    <cfRule type="expression" dxfId="58" priority="11">
      <formula>BJ8&lt;&gt;""</formula>
    </cfRule>
  </conditionalFormatting>
  <hyperlinks>
    <hyperlink ref="A2" location="Cover!A1" display="Return to Contents" xr:uid="{F8784EF5-CDC4-4756-99C7-1F5F6155C548}"/>
  </hyperlink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3B00C-3ABF-4914-B8FA-E9E18741A951}">
  <sheetPr>
    <tabColor rgb="FF92D050"/>
  </sheetPr>
  <dimension ref="B3:BS186"/>
  <sheetViews>
    <sheetView topLeftCell="AQ1" zoomScaleNormal="100" workbookViewId="0">
      <pane ySplit="8" topLeftCell="A156" activePane="bottomLeft" state="frozen"/>
      <selection activeCell="B7" sqref="B7"/>
      <selection pane="bottomLeft" activeCell="BI8" sqref="BI8:BS185"/>
    </sheetView>
  </sheetViews>
  <sheetFormatPr defaultRowHeight="12.75" x14ac:dyDescent="0.2"/>
  <sheetData>
    <row r="3" spans="2:71" x14ac:dyDescent="0.2">
      <c r="C3" s="124" t="s">
        <v>192</v>
      </c>
      <c r="L3" s="124" t="s">
        <v>204</v>
      </c>
      <c r="Z3" s="124" t="s">
        <v>205</v>
      </c>
      <c r="AN3" s="124" t="s">
        <v>206</v>
      </c>
      <c r="AT3" s="124" t="s">
        <v>214</v>
      </c>
      <c r="BH3" s="124" t="s">
        <v>207</v>
      </c>
    </row>
    <row r="7" spans="2:71" x14ac:dyDescent="0.2">
      <c r="C7" s="312" t="s">
        <v>197</v>
      </c>
      <c r="D7" s="312" t="s">
        <v>198</v>
      </c>
      <c r="E7" s="312" t="s">
        <v>199</v>
      </c>
      <c r="F7" s="312" t="s">
        <v>200</v>
      </c>
      <c r="G7" s="312" t="s">
        <v>201</v>
      </c>
      <c r="H7" s="312" t="s">
        <v>202</v>
      </c>
      <c r="I7" s="312" t="s">
        <v>203</v>
      </c>
      <c r="J7" s="249"/>
      <c r="K7" s="249"/>
      <c r="L7" s="249"/>
      <c r="M7" s="312" t="s">
        <v>1010</v>
      </c>
      <c r="N7" s="312" t="s">
        <v>1011</v>
      </c>
      <c r="O7" s="312" t="s">
        <v>1012</v>
      </c>
      <c r="P7" s="312" t="s">
        <v>1013</v>
      </c>
      <c r="Q7" s="312" t="s">
        <v>1014</v>
      </c>
      <c r="R7" s="312" t="s">
        <v>1015</v>
      </c>
      <c r="S7" s="312" t="s">
        <v>1016</v>
      </c>
      <c r="T7" s="312" t="s">
        <v>1017</v>
      </c>
      <c r="U7" s="312" t="s">
        <v>311</v>
      </c>
      <c r="V7" s="312" t="s">
        <v>1018</v>
      </c>
      <c r="W7" s="312" t="s">
        <v>1019</v>
      </c>
      <c r="X7" s="312" t="s">
        <v>119</v>
      </c>
      <c r="Y7" s="313"/>
      <c r="Z7" s="313"/>
      <c r="AA7" s="312" t="s">
        <v>1010</v>
      </c>
      <c r="AB7" s="312" t="s">
        <v>1011</v>
      </c>
      <c r="AC7" s="312" t="s">
        <v>1012</v>
      </c>
      <c r="AD7" s="312" t="s">
        <v>1013</v>
      </c>
      <c r="AE7" s="312" t="s">
        <v>1014</v>
      </c>
      <c r="AF7" s="312" t="s">
        <v>1015</v>
      </c>
      <c r="AG7" s="312" t="s">
        <v>1016</v>
      </c>
      <c r="AH7" s="312" t="s">
        <v>1017</v>
      </c>
      <c r="AI7" s="312" t="s">
        <v>311</v>
      </c>
      <c r="AJ7" s="312" t="s">
        <v>1018</v>
      </c>
      <c r="AK7" s="312" t="s">
        <v>1019</v>
      </c>
      <c r="AL7" s="312" t="s">
        <v>119</v>
      </c>
      <c r="AM7" s="313"/>
      <c r="AN7" s="313"/>
      <c r="AO7" s="313" t="s">
        <v>208</v>
      </c>
      <c r="AP7" s="313" t="s">
        <v>209</v>
      </c>
      <c r="AQ7" s="313" t="s">
        <v>210</v>
      </c>
      <c r="AR7" s="249"/>
      <c r="AS7" s="249"/>
      <c r="AT7" s="249"/>
      <c r="AU7" s="312" t="s">
        <v>1010</v>
      </c>
      <c r="AV7" s="312" t="s">
        <v>1011</v>
      </c>
      <c r="AW7" s="312" t="s">
        <v>1012</v>
      </c>
      <c r="AX7" s="312" t="s">
        <v>1013</v>
      </c>
      <c r="AY7" s="312" t="s">
        <v>1014</v>
      </c>
      <c r="AZ7" s="312" t="s">
        <v>1015</v>
      </c>
      <c r="BA7" s="312" t="s">
        <v>1016</v>
      </c>
      <c r="BB7" s="312" t="s">
        <v>1017</v>
      </c>
      <c r="BC7" s="312" t="s">
        <v>311</v>
      </c>
      <c r="BD7" s="312" t="s">
        <v>1018</v>
      </c>
      <c r="BE7" s="312" t="s">
        <v>1019</v>
      </c>
      <c r="BF7" s="313"/>
      <c r="BG7" s="313"/>
      <c r="BH7" s="313"/>
      <c r="BI7" s="312" t="s">
        <v>1010</v>
      </c>
      <c r="BJ7" s="312" t="s">
        <v>1011</v>
      </c>
      <c r="BK7" s="312" t="s">
        <v>1012</v>
      </c>
      <c r="BL7" s="312" t="s">
        <v>1013</v>
      </c>
      <c r="BM7" s="312" t="s">
        <v>1014</v>
      </c>
      <c r="BN7" s="312" t="s">
        <v>1015</v>
      </c>
      <c r="BO7" s="312" t="s">
        <v>1016</v>
      </c>
      <c r="BP7" s="312" t="s">
        <v>1017</v>
      </c>
      <c r="BQ7" s="312" t="s">
        <v>311</v>
      </c>
      <c r="BR7" s="312" t="s">
        <v>1018</v>
      </c>
      <c r="BS7" s="312" t="s">
        <v>1019</v>
      </c>
    </row>
    <row r="8" spans="2:71" x14ac:dyDescent="0.2">
      <c r="B8" s="14" t="s">
        <v>476</v>
      </c>
      <c r="C8" s="249">
        <v>2.1376632170630789</v>
      </c>
      <c r="D8" s="249">
        <v>1.2697079775303397</v>
      </c>
      <c r="E8" s="249">
        <v>12.078951918017752</v>
      </c>
      <c r="F8" s="249"/>
      <c r="G8" s="249"/>
      <c r="H8" s="249">
        <v>6.112783610783718E-3</v>
      </c>
      <c r="I8" s="249">
        <v>0.14859366862240458</v>
      </c>
      <c r="L8" s="14" t="s">
        <v>649</v>
      </c>
      <c r="M8" s="249">
        <v>1.7893110727668855</v>
      </c>
      <c r="N8" s="249">
        <v>7.4332118845459245</v>
      </c>
      <c r="O8" s="249">
        <v>1.5092868871353371</v>
      </c>
      <c r="P8" s="249">
        <v>9.7543784619078906</v>
      </c>
      <c r="Q8" s="249">
        <v>57.280052715053898</v>
      </c>
      <c r="R8" s="249">
        <v>15.95135845166263</v>
      </c>
      <c r="S8" s="249">
        <v>0.39947131704457922</v>
      </c>
      <c r="T8" s="249"/>
      <c r="U8" s="249">
        <v>5.8829292098828478</v>
      </c>
      <c r="V8" s="249"/>
      <c r="W8" s="249"/>
      <c r="X8" s="249">
        <v>100</v>
      </c>
      <c r="Z8" s="14" t="s">
        <v>649</v>
      </c>
      <c r="AA8" s="249">
        <v>0.16531459483784505</v>
      </c>
      <c r="AB8" s="249">
        <v>1.8888157715675249</v>
      </c>
      <c r="AC8" s="249">
        <v>2.401370628626359</v>
      </c>
      <c r="AD8" s="249">
        <v>1.765309183369054</v>
      </c>
      <c r="AE8" s="249">
        <v>6.9646964533352209</v>
      </c>
      <c r="AF8" s="249">
        <v>9.5992116151358342</v>
      </c>
      <c r="AG8" s="249">
        <v>5.2408919813527275</v>
      </c>
      <c r="AH8" s="249"/>
      <c r="AI8" s="249">
        <v>30.737027600121124</v>
      </c>
      <c r="AJ8" s="249"/>
      <c r="AK8" s="249"/>
      <c r="AL8" s="249">
        <v>2.1380452578263602</v>
      </c>
      <c r="AN8" s="14" t="s">
        <v>649</v>
      </c>
      <c r="AO8" s="314">
        <v>54.963512603472303</v>
      </c>
      <c r="AP8" s="314">
        <v>45.036487396527683</v>
      </c>
      <c r="AQ8" s="314">
        <v>0.3</v>
      </c>
      <c r="AT8" s="14" t="s">
        <v>649</v>
      </c>
      <c r="AU8" s="315">
        <v>4.4605137231934419E-2</v>
      </c>
      <c r="AV8" s="315">
        <v>3.3239271722541729E-2</v>
      </c>
      <c r="AW8" s="315">
        <v>2.5560307424036737E-2</v>
      </c>
      <c r="AX8" s="315">
        <v>2.1001923572480777E-2</v>
      </c>
      <c r="AY8" s="315">
        <v>2.1026690537582497E-2</v>
      </c>
      <c r="AZ8" s="315">
        <v>1.7201054498488976E-2</v>
      </c>
      <c r="BA8" s="315">
        <v>1</v>
      </c>
      <c r="BB8" s="315"/>
      <c r="BC8" s="315">
        <v>1</v>
      </c>
      <c r="BD8" s="315"/>
      <c r="BE8" s="315"/>
      <c r="BH8" s="14" t="s">
        <v>649</v>
      </c>
      <c r="BI8" s="249">
        <v>4.5443483107222509</v>
      </c>
      <c r="BJ8" s="249">
        <v>0.81516883591621681</v>
      </c>
      <c r="BK8" s="249">
        <v>3.0872148533641468</v>
      </c>
      <c r="BL8" s="249">
        <v>0.39249312400126274</v>
      </c>
      <c r="BM8" s="249">
        <v>6.6917559687919181E-2</v>
      </c>
      <c r="BN8" s="249">
        <v>0.19657576678799035</v>
      </c>
      <c r="BO8" s="249">
        <v>456.33836237051071</v>
      </c>
      <c r="BP8" s="249"/>
      <c r="BQ8" s="249">
        <v>30.986959069280477</v>
      </c>
      <c r="BR8" s="249"/>
      <c r="BS8" s="249"/>
    </row>
    <row r="9" spans="2:71" x14ac:dyDescent="0.2">
      <c r="B9" s="14" t="s">
        <v>477</v>
      </c>
      <c r="C9" s="249">
        <v>0.24573954894947991</v>
      </c>
      <c r="D9" s="249">
        <v>0.14001467108171567</v>
      </c>
      <c r="E9" s="249">
        <v>1.4866411419107057</v>
      </c>
      <c r="F9" s="249">
        <v>2.2951510916676514E-2</v>
      </c>
      <c r="G9" s="249">
        <v>4.9276337794924752</v>
      </c>
      <c r="H9" s="249">
        <v>1.1585538838348504</v>
      </c>
      <c r="I9" s="249">
        <v>71.248412033963177</v>
      </c>
      <c r="L9" s="14" t="s">
        <v>650</v>
      </c>
      <c r="M9" s="249">
        <v>0.89228970106523298</v>
      </c>
      <c r="N9" s="249">
        <v>2.6453412868263557</v>
      </c>
      <c r="O9" s="249">
        <v>2.4319939489832523</v>
      </c>
      <c r="P9" s="249">
        <v>10.267346571554683</v>
      </c>
      <c r="Q9" s="249">
        <v>54.00430792176396</v>
      </c>
      <c r="R9" s="249">
        <v>24.640068122760077</v>
      </c>
      <c r="S9" s="249">
        <v>0.32547349148880461</v>
      </c>
      <c r="T9" s="249"/>
      <c r="U9" s="249">
        <v>4.7931789555576181</v>
      </c>
      <c r="V9" s="249"/>
      <c r="W9" s="249"/>
      <c r="X9" s="249">
        <v>100</v>
      </c>
      <c r="Z9" s="14" t="s">
        <v>650</v>
      </c>
      <c r="AA9" s="249">
        <v>9.4722392903042792E-3</v>
      </c>
      <c r="AB9" s="249">
        <v>7.7235369912030755E-2</v>
      </c>
      <c r="AC9" s="249">
        <v>0.4446019042782694</v>
      </c>
      <c r="AD9" s="249">
        <v>0.21350145214990121</v>
      </c>
      <c r="AE9" s="249">
        <v>0.75448154609134954</v>
      </c>
      <c r="AF9" s="249">
        <v>1.7037317958575207</v>
      </c>
      <c r="AG9" s="249">
        <v>0.49063289538143096</v>
      </c>
      <c r="AH9" s="249"/>
      <c r="AI9" s="249">
        <v>2.8774866761597981</v>
      </c>
      <c r="AJ9" s="249"/>
      <c r="AK9" s="249"/>
      <c r="AL9" s="249">
        <v>0.24566219441627363</v>
      </c>
      <c r="AN9" s="14" t="s">
        <v>650</v>
      </c>
      <c r="AO9" s="314">
        <v>57.283761423363615</v>
      </c>
      <c r="AP9" s="314">
        <v>42.716238576636414</v>
      </c>
      <c r="AQ9" s="314">
        <v>0.3</v>
      </c>
      <c r="AT9" s="14" t="s">
        <v>650</v>
      </c>
      <c r="AU9" s="315">
        <v>2.6968340690304148E-2</v>
      </c>
      <c r="AV9" s="315">
        <v>2.5192539627531034E-2</v>
      </c>
      <c r="AW9" s="315">
        <v>2.5316590109336904E-2</v>
      </c>
      <c r="AX9" s="315">
        <v>2.1121896976880647E-2</v>
      </c>
      <c r="AY9" s="315">
        <v>2.1141493943489149E-2</v>
      </c>
      <c r="AZ9" s="315">
        <v>1.6671366398797589E-2</v>
      </c>
      <c r="BA9" s="315">
        <v>1</v>
      </c>
      <c r="BB9" s="315"/>
      <c r="BC9" s="315">
        <v>1</v>
      </c>
      <c r="BD9" s="315"/>
      <c r="BE9" s="315"/>
      <c r="BH9" s="14" t="s">
        <v>650</v>
      </c>
      <c r="BI9" s="249">
        <v>5.284772446296456</v>
      </c>
      <c r="BJ9" s="249">
        <v>1.665206841720301</v>
      </c>
      <c r="BK9" s="249">
        <v>1.8202065235006042</v>
      </c>
      <c r="BL9" s="249">
        <v>0.35971011029682776</v>
      </c>
      <c r="BM9" s="249">
        <v>6.8451853874328922E-2</v>
      </c>
      <c r="BN9" s="249">
        <v>0.11830612742344196</v>
      </c>
      <c r="BO9" s="249">
        <v>537.23255696205763</v>
      </c>
      <c r="BP9" s="249"/>
      <c r="BQ9" s="249">
        <v>36.479955719816665</v>
      </c>
      <c r="BR9" s="249"/>
      <c r="BS9" s="249"/>
    </row>
    <row r="10" spans="2:71" x14ac:dyDescent="0.2">
      <c r="B10" s="14" t="s">
        <v>478</v>
      </c>
      <c r="C10" s="249">
        <v>0.27510992005664919</v>
      </c>
      <c r="D10" s="249">
        <v>0.15597366076119007</v>
      </c>
      <c r="E10" s="249">
        <v>1.1923240068253065</v>
      </c>
      <c r="F10" s="249">
        <v>4.7649375225562784E-2</v>
      </c>
      <c r="G10" s="249">
        <v>8.3945553452470936</v>
      </c>
      <c r="H10" s="249">
        <v>8.1810730911274027E-2</v>
      </c>
      <c r="I10" s="249">
        <v>13.979624825013758</v>
      </c>
      <c r="L10" s="14" t="s">
        <v>651</v>
      </c>
      <c r="M10" s="249">
        <v>0.96659459911531687</v>
      </c>
      <c r="N10" s="249">
        <v>8.3621678216503277</v>
      </c>
      <c r="O10" s="249">
        <v>3.5585881832837929</v>
      </c>
      <c r="P10" s="249">
        <v>6.9323231752011338</v>
      </c>
      <c r="Q10" s="249">
        <v>47.379334329498889</v>
      </c>
      <c r="R10" s="249">
        <v>29.830796774806991</v>
      </c>
      <c r="S10" s="249">
        <v>0.39609577993404887</v>
      </c>
      <c r="T10" s="249"/>
      <c r="U10" s="249">
        <v>2.5740993365094966</v>
      </c>
      <c r="V10" s="249"/>
      <c r="W10" s="249"/>
      <c r="X10" s="249">
        <v>100</v>
      </c>
      <c r="Z10" s="14" t="s">
        <v>651</v>
      </c>
      <c r="AA10" s="249">
        <v>1.1098156477907968E-2</v>
      </c>
      <c r="AB10" s="249">
        <v>0.26406637225905349</v>
      </c>
      <c r="AC10" s="249">
        <v>0.70363309805522956</v>
      </c>
      <c r="AD10" s="249">
        <v>0.15591256320899197</v>
      </c>
      <c r="AE10" s="249">
        <v>0.71592721332108733</v>
      </c>
      <c r="AF10" s="249">
        <v>2.2309193836881005</v>
      </c>
      <c r="AG10" s="249">
        <v>0.64580433320147734</v>
      </c>
      <c r="AH10" s="249"/>
      <c r="AI10" s="249">
        <v>1.6713779923035297</v>
      </c>
      <c r="AJ10" s="249"/>
      <c r="AK10" s="249"/>
      <c r="AL10" s="249">
        <v>0.26570395941224717</v>
      </c>
      <c r="AN10" s="14" t="s">
        <v>651</v>
      </c>
      <c r="AO10" s="314">
        <v>57.2888149595586</v>
      </c>
      <c r="AP10" s="314">
        <v>42.711185040441393</v>
      </c>
      <c r="AQ10" s="314">
        <v>0.3</v>
      </c>
      <c r="AT10" s="14" t="s">
        <v>651</v>
      </c>
      <c r="AU10" s="315">
        <v>4.2042559507817899E-2</v>
      </c>
      <c r="AV10" s="315">
        <v>4.3590969091938069E-2</v>
      </c>
      <c r="AW10" s="315">
        <v>3.5721983727912521E-2</v>
      </c>
      <c r="AX10" s="315">
        <v>2.6577903885978083E-2</v>
      </c>
      <c r="AY10" s="315">
        <v>2.8021497996016446E-2</v>
      </c>
      <c r="AZ10" s="315">
        <v>2.449380414613448E-2</v>
      </c>
      <c r="BA10" s="315">
        <v>1</v>
      </c>
      <c r="BB10" s="315"/>
      <c r="BC10" s="315">
        <v>1</v>
      </c>
      <c r="BD10" s="315"/>
      <c r="BE10" s="315"/>
      <c r="BH10" s="14" t="s">
        <v>651</v>
      </c>
      <c r="BI10" s="249">
        <v>7.6085902642187442</v>
      </c>
      <c r="BJ10" s="249">
        <v>0.91187867338318385</v>
      </c>
      <c r="BK10" s="249">
        <v>1.7559706386151994</v>
      </c>
      <c r="BL10" s="249">
        <v>0.67065835546465669</v>
      </c>
      <c r="BM10" s="249">
        <v>0.10345745900359114</v>
      </c>
      <c r="BN10" s="249">
        <v>0.14363186553654833</v>
      </c>
      <c r="BO10" s="249">
        <v>441.63064167934317</v>
      </c>
      <c r="BP10" s="249"/>
      <c r="BQ10" s="249">
        <v>67.956986343797439</v>
      </c>
      <c r="BR10" s="249"/>
      <c r="BS10" s="249"/>
    </row>
    <row r="11" spans="2:71" x14ac:dyDescent="0.2">
      <c r="B11" s="14" t="s">
        <v>479</v>
      </c>
      <c r="C11" s="249">
        <v>0.11058441359854629</v>
      </c>
      <c r="D11" s="249">
        <v>6.5175798053333192E-2</v>
      </c>
      <c r="E11" s="249">
        <v>0.17515932396489417</v>
      </c>
      <c r="F11" s="249">
        <v>8.377611755401429E-3</v>
      </c>
      <c r="G11" s="249">
        <v>3.7571064730566728</v>
      </c>
      <c r="H11" s="249">
        <v>0.28006535433508795</v>
      </c>
      <c r="I11" s="249">
        <v>55.249802712939314</v>
      </c>
      <c r="L11" s="14" t="s">
        <v>652</v>
      </c>
      <c r="M11" s="249">
        <v>0.57645424603157025</v>
      </c>
      <c r="N11" s="249">
        <v>7.3933045136617803</v>
      </c>
      <c r="O11" s="249">
        <v>0.78430053558355139</v>
      </c>
      <c r="P11" s="249">
        <v>10.386747186614619</v>
      </c>
      <c r="Q11" s="249">
        <v>60.662247700082887</v>
      </c>
      <c r="R11" s="249">
        <v>15.801246217767442</v>
      </c>
      <c r="S11" s="249">
        <v>0.27950397320804354</v>
      </c>
      <c r="T11" s="249"/>
      <c r="U11" s="249">
        <v>4.1161956270501081</v>
      </c>
      <c r="V11" s="249"/>
      <c r="W11" s="249"/>
      <c r="X11" s="249">
        <v>100</v>
      </c>
      <c r="Z11" s="14" t="s">
        <v>652</v>
      </c>
      <c r="AA11" s="249">
        <v>2.7493771249595938E-3</v>
      </c>
      <c r="AB11" s="249">
        <v>9.6983043066699484E-2</v>
      </c>
      <c r="AC11" s="249">
        <v>6.4419007905390527E-2</v>
      </c>
      <c r="AD11" s="249">
        <v>9.7038676499703644E-2</v>
      </c>
      <c r="AE11" s="249">
        <v>0.38076884539565137</v>
      </c>
      <c r="AF11" s="249">
        <v>0.49087776069417716</v>
      </c>
      <c r="AG11" s="249">
        <v>0.18930048124804033</v>
      </c>
      <c r="AH11" s="249"/>
      <c r="AI11" s="249">
        <v>1.110218286857922</v>
      </c>
      <c r="AJ11" s="249"/>
      <c r="AK11" s="249"/>
      <c r="AL11" s="249">
        <v>0.11037253540993237</v>
      </c>
      <c r="AN11" s="14" t="s">
        <v>652</v>
      </c>
      <c r="AO11" s="314">
        <v>55.472338219672849</v>
      </c>
      <c r="AP11" s="314">
        <v>44.527661780327115</v>
      </c>
      <c r="AQ11" s="314">
        <v>0.3</v>
      </c>
      <c r="AT11" s="14" t="s">
        <v>652</v>
      </c>
      <c r="AU11" s="315">
        <v>6.8753289489208072E-2</v>
      </c>
      <c r="AV11" s="315">
        <v>0.12817427510227677</v>
      </c>
      <c r="AW11" s="315">
        <v>6.5844283869114908E-2</v>
      </c>
      <c r="AX11" s="315">
        <v>7.4309063898679598E-2</v>
      </c>
      <c r="AY11" s="315">
        <v>7.7120786875170683E-2</v>
      </c>
      <c r="AZ11" s="315">
        <v>6.7591970572842774E-2</v>
      </c>
      <c r="BA11" s="315">
        <v>1</v>
      </c>
      <c r="BB11" s="315"/>
      <c r="BC11" s="315">
        <v>1</v>
      </c>
      <c r="BD11" s="315"/>
      <c r="BE11" s="315"/>
      <c r="BH11" s="14" t="s">
        <v>652</v>
      </c>
      <c r="BI11" s="249">
        <v>21.573697399045141</v>
      </c>
      <c r="BJ11" s="249">
        <v>3.1358712199747898</v>
      </c>
      <c r="BK11" s="249">
        <v>15.185584423068756</v>
      </c>
      <c r="BL11" s="249">
        <v>1.294071202843897</v>
      </c>
      <c r="BM11" s="249">
        <v>0.22995819843946336</v>
      </c>
      <c r="BN11" s="249">
        <v>0.77374830599423772</v>
      </c>
      <c r="BO11" s="249">
        <v>647.15447364451984</v>
      </c>
      <c r="BP11" s="249"/>
      <c r="BQ11" s="249">
        <v>43.944035476426947</v>
      </c>
      <c r="BR11" s="249"/>
      <c r="BS11" s="249"/>
    </row>
    <row r="12" spans="2:71" x14ac:dyDescent="0.2">
      <c r="B12" s="14" t="s">
        <v>480</v>
      </c>
      <c r="C12" s="249">
        <v>0.13216600430670708</v>
      </c>
      <c r="D12" s="249">
        <v>9.17091533933799E-2</v>
      </c>
      <c r="E12" s="249">
        <v>0.57131065294226457</v>
      </c>
      <c r="F12" s="249">
        <v>5.154031267288363E-4</v>
      </c>
      <c r="G12" s="249">
        <v>0.165573177577054</v>
      </c>
      <c r="H12" s="249">
        <v>1.7848897918216989E-3</v>
      </c>
      <c r="I12" s="249">
        <v>0.56563179199992897</v>
      </c>
      <c r="L12" s="14" t="s">
        <v>653</v>
      </c>
      <c r="M12" s="249">
        <v>1.9680293034191372</v>
      </c>
      <c r="N12" s="249">
        <v>9.4458175593511147</v>
      </c>
      <c r="O12" s="249">
        <v>1.3246300787800935</v>
      </c>
      <c r="P12" s="249">
        <v>8.7694450050605024</v>
      </c>
      <c r="Q12" s="249">
        <v>54.715259822662716</v>
      </c>
      <c r="R12" s="249">
        <v>21.682719627626327</v>
      </c>
      <c r="S12" s="249">
        <v>0.13315488616225005</v>
      </c>
      <c r="T12" s="249"/>
      <c r="U12" s="249">
        <v>1.9609437169378583</v>
      </c>
      <c r="V12" s="249"/>
      <c r="W12" s="249"/>
      <c r="X12" s="249">
        <v>100</v>
      </c>
      <c r="Z12" s="14" t="s">
        <v>653</v>
      </c>
      <c r="AA12" s="249">
        <v>1.1101566293666047E-2</v>
      </c>
      <c r="AB12" s="249">
        <v>0.14654803159469384</v>
      </c>
      <c r="AC12" s="249">
        <v>0.12867949756189137</v>
      </c>
      <c r="AD12" s="249">
        <v>9.6899299158718713E-2</v>
      </c>
      <c r="AE12" s="249">
        <v>0.40619502353261111</v>
      </c>
      <c r="AF12" s="249">
        <v>0.79667097337207227</v>
      </c>
      <c r="AG12" s="249">
        <v>0.1066606100506709</v>
      </c>
      <c r="AH12" s="249"/>
      <c r="AI12" s="249">
        <v>0.6255481178952208</v>
      </c>
      <c r="AJ12" s="249"/>
      <c r="AK12" s="249"/>
      <c r="AL12" s="249">
        <v>0.13054019060785194</v>
      </c>
      <c r="AN12" s="14" t="s">
        <v>653</v>
      </c>
      <c r="AO12" s="314">
        <v>46.807436995365372</v>
      </c>
      <c r="AP12" s="314">
        <v>53.192563004634643</v>
      </c>
      <c r="AQ12" s="314">
        <v>0.3</v>
      </c>
      <c r="AT12" s="14" t="s">
        <v>653</v>
      </c>
      <c r="AU12" s="315">
        <v>2.9799896525797731E-2</v>
      </c>
      <c r="AV12" s="315">
        <v>3.5021395196727242E-2</v>
      </c>
      <c r="AW12" s="315">
        <v>3.747502725047875E-2</v>
      </c>
      <c r="AX12" s="315">
        <v>2.5527514058098773E-2</v>
      </c>
      <c r="AY12" s="315">
        <v>2.8772190357105192E-2</v>
      </c>
      <c r="AZ12" s="315">
        <v>2.6671690451693295E-2</v>
      </c>
      <c r="BA12" s="315">
        <v>1</v>
      </c>
      <c r="BB12" s="315"/>
      <c r="BC12" s="315">
        <v>1</v>
      </c>
      <c r="BD12" s="315"/>
      <c r="BE12" s="315"/>
      <c r="BH12" s="14" t="s">
        <v>653</v>
      </c>
      <c r="BI12" s="249">
        <v>3.2391732588163613</v>
      </c>
      <c r="BJ12" s="249">
        <v>0.79313090627717664</v>
      </c>
      <c r="BK12" s="249">
        <v>6.0519917575276123</v>
      </c>
      <c r="BL12" s="249">
        <v>0.62271223410902932</v>
      </c>
      <c r="BM12" s="249">
        <v>0.11249039508394279</v>
      </c>
      <c r="BN12" s="249">
        <v>0.26314054573329032</v>
      </c>
      <c r="BO12" s="249">
        <v>1606.548627257612</v>
      </c>
      <c r="BP12" s="249"/>
      <c r="BQ12" s="249">
        <v>109.09022922425135</v>
      </c>
      <c r="BR12" s="249"/>
      <c r="BS12" s="249"/>
    </row>
    <row r="13" spans="2:71" x14ac:dyDescent="0.2">
      <c r="B13" s="14" t="s">
        <v>481</v>
      </c>
      <c r="C13" s="249">
        <v>1.1168145085306027</v>
      </c>
      <c r="D13" s="249">
        <v>0.66110023337164536</v>
      </c>
      <c r="E13" s="249">
        <v>2.6192435258907265</v>
      </c>
      <c r="F13" s="249">
        <v>1.5034681580242692E-2</v>
      </c>
      <c r="G13" s="249">
        <v>0.6301545539849045</v>
      </c>
      <c r="H13" s="249">
        <v>8.5047884491863734E-2</v>
      </c>
      <c r="I13" s="249">
        <v>3.6743874748937611</v>
      </c>
      <c r="L13" s="14" t="s">
        <v>654</v>
      </c>
      <c r="M13" s="249">
        <v>4.1249300495204144</v>
      </c>
      <c r="N13" s="249">
        <v>12.092514754274694</v>
      </c>
      <c r="O13" s="249">
        <v>2.8093348538880196</v>
      </c>
      <c r="P13" s="249">
        <v>8.8180848792295077</v>
      </c>
      <c r="Q13" s="249">
        <v>54.856793502168365</v>
      </c>
      <c r="R13" s="249">
        <v>13.181000599208842</v>
      </c>
      <c r="S13" s="249">
        <v>0.26180434841993427</v>
      </c>
      <c r="T13" s="249"/>
      <c r="U13" s="249">
        <v>3.8555370132902356</v>
      </c>
      <c r="V13" s="249"/>
      <c r="W13" s="249"/>
      <c r="X13" s="249">
        <v>100</v>
      </c>
      <c r="Z13" s="14" t="s">
        <v>654</v>
      </c>
      <c r="AA13" s="249">
        <v>0.19907008834913847</v>
      </c>
      <c r="AB13" s="249">
        <v>1.6050692966855662</v>
      </c>
      <c r="AC13" s="249">
        <v>2.3348284484564905</v>
      </c>
      <c r="AD13" s="249">
        <v>0.83360349518365306</v>
      </c>
      <c r="AE13" s="249">
        <v>3.4841213758395035</v>
      </c>
      <c r="AF13" s="249">
        <v>4.1433378239278902</v>
      </c>
      <c r="AG13" s="249">
        <v>1.794157381945769</v>
      </c>
      <c r="AH13" s="249"/>
      <c r="AI13" s="249">
        <v>10.522457849681052</v>
      </c>
      <c r="AJ13" s="249"/>
      <c r="AK13" s="249"/>
      <c r="AL13" s="249">
        <v>1.1168143034385052</v>
      </c>
      <c r="AN13" s="14" t="s">
        <v>654</v>
      </c>
      <c r="AO13" s="314">
        <v>55.170992763892237</v>
      </c>
      <c r="AP13" s="314">
        <v>44.829007236107763</v>
      </c>
      <c r="AQ13" s="314">
        <v>0.3</v>
      </c>
      <c r="AT13" s="14" t="s">
        <v>654</v>
      </c>
      <c r="AU13" s="315">
        <v>6.4974494642717109E-2</v>
      </c>
      <c r="AV13" s="315">
        <v>6.788395134521702E-2</v>
      </c>
      <c r="AW13" s="315">
        <v>6.0230938833655455E-2</v>
      </c>
      <c r="AX13" s="315">
        <v>4.5277285674796823E-2</v>
      </c>
      <c r="AY13" s="315">
        <v>5.1811665951109843E-2</v>
      </c>
      <c r="AZ13" s="315">
        <v>4.3861478814396476E-2</v>
      </c>
      <c r="BA13" s="315">
        <v>1</v>
      </c>
      <c r="BB13" s="315"/>
      <c r="BC13" s="315">
        <v>1</v>
      </c>
      <c r="BD13" s="315"/>
      <c r="BE13" s="315"/>
      <c r="BH13" s="14" t="s">
        <v>654</v>
      </c>
      <c r="BI13" s="249">
        <v>2.8616900529291804</v>
      </c>
      <c r="BJ13" s="249">
        <v>1.0198745613401201</v>
      </c>
      <c r="BK13" s="249">
        <v>3.8950442616101357</v>
      </c>
      <c r="BL13" s="249">
        <v>0.93282973314247442</v>
      </c>
      <c r="BM13" s="249">
        <v>0.17159056728020233</v>
      </c>
      <c r="BN13" s="249">
        <v>0.60454851967902234</v>
      </c>
      <c r="BO13" s="249">
        <v>693.93599636600652</v>
      </c>
      <c r="BP13" s="249"/>
      <c r="BQ13" s="249">
        <v>47.120663281793298</v>
      </c>
      <c r="BR13" s="249"/>
      <c r="BS13" s="249"/>
    </row>
    <row r="14" spans="2:71" x14ac:dyDescent="0.2">
      <c r="B14" s="14" t="s">
        <v>482</v>
      </c>
      <c r="C14" s="249">
        <v>0.21966648351635726</v>
      </c>
      <c r="D14" s="249">
        <v>0.13586916733196167</v>
      </c>
      <c r="E14" s="249">
        <v>0.20876935943601385</v>
      </c>
      <c r="F14" s="249">
        <v>1.783599389585051E-2</v>
      </c>
      <c r="G14" s="249">
        <v>3.5995075299797583</v>
      </c>
      <c r="H14" s="249">
        <v>6.676434670953608E-3</v>
      </c>
      <c r="I14" s="249">
        <v>1.4816297130358622</v>
      </c>
      <c r="L14" s="14" t="s">
        <v>655</v>
      </c>
      <c r="M14" s="249">
        <v>3.931070784207185</v>
      </c>
      <c r="N14" s="249">
        <v>11.524203050097881</v>
      </c>
      <c r="O14" s="249">
        <v>2.6773045929489521</v>
      </c>
      <c r="P14" s="249">
        <v>8.4036614985576605</v>
      </c>
      <c r="Q14" s="249">
        <v>52.278689738443603</v>
      </c>
      <c r="R14" s="249">
        <v>12.561533344836137</v>
      </c>
      <c r="S14" s="249">
        <v>0.54833429749133822</v>
      </c>
      <c r="T14" s="249"/>
      <c r="U14" s="249">
        <v>8.0752026934172516</v>
      </c>
      <c r="V14" s="249"/>
      <c r="W14" s="249"/>
      <c r="X14" s="249">
        <v>100</v>
      </c>
      <c r="Z14" s="14" t="s">
        <v>655</v>
      </c>
      <c r="AA14" s="249">
        <v>3.731484531924345E-2</v>
      </c>
      <c r="AB14" s="249">
        <v>0.3008634447755193</v>
      </c>
      <c r="AC14" s="249">
        <v>0.43765370841811935</v>
      </c>
      <c r="AD14" s="249">
        <v>0.15625544620146009</v>
      </c>
      <c r="AE14" s="249">
        <v>0.65308380224810092</v>
      </c>
      <c r="AF14" s="249">
        <v>0.77665113472035607</v>
      </c>
      <c r="AG14" s="249">
        <v>0.73911233899768458</v>
      </c>
      <c r="AH14" s="249"/>
      <c r="AI14" s="249">
        <v>4.3347804997946682</v>
      </c>
      <c r="AJ14" s="249"/>
      <c r="AK14" s="249"/>
      <c r="AL14" s="249">
        <v>0.21966574021296914</v>
      </c>
      <c r="AN14" s="14" t="s">
        <v>655</v>
      </c>
      <c r="AO14" s="314">
        <v>52.813081017097865</v>
      </c>
      <c r="AP14" s="314">
        <v>47.1869189829021</v>
      </c>
      <c r="AQ14" s="314">
        <v>0.3</v>
      </c>
      <c r="AT14" s="14" t="s">
        <v>655</v>
      </c>
      <c r="AU14" s="315">
        <v>0.15280255348614258</v>
      </c>
      <c r="AV14" s="315">
        <v>0.15964481391223717</v>
      </c>
      <c r="AW14" s="315">
        <v>0.14164698476314849</v>
      </c>
      <c r="AX14" s="315">
        <v>0.10648001041137735</v>
      </c>
      <c r="AY14" s="315">
        <v>0.12184711710702031</v>
      </c>
      <c r="AZ14" s="315">
        <v>0.10315041308704295</v>
      </c>
      <c r="BA14" s="315">
        <v>1</v>
      </c>
      <c r="BB14" s="315"/>
      <c r="BC14" s="315">
        <v>1</v>
      </c>
      <c r="BD14" s="315"/>
      <c r="BE14" s="315"/>
      <c r="BH14" s="14" t="s">
        <v>655</v>
      </c>
      <c r="BI14" s="249">
        <v>7.3788201842068739</v>
      </c>
      <c r="BJ14" s="249">
        <v>2.629729586148807</v>
      </c>
      <c r="BK14" s="249">
        <v>10.043306816728592</v>
      </c>
      <c r="BL14" s="249">
        <v>2.4052859450290525</v>
      </c>
      <c r="BM14" s="249">
        <v>0.44244342254000163</v>
      </c>
      <c r="BN14" s="249">
        <v>1.558818298569371</v>
      </c>
      <c r="BO14" s="249">
        <v>346.19577866998685</v>
      </c>
      <c r="BP14" s="249"/>
      <c r="BQ14" s="249">
        <v>23.507895256452279</v>
      </c>
      <c r="BR14" s="249"/>
      <c r="BS14" s="249"/>
    </row>
    <row r="15" spans="2:71" x14ac:dyDescent="0.2">
      <c r="B15" s="14" t="s">
        <v>483</v>
      </c>
      <c r="C15" s="249">
        <v>0.31615657030197775</v>
      </c>
      <c r="D15" s="249">
        <v>0.16521970367539524</v>
      </c>
      <c r="E15" s="249">
        <v>0.14799815985800413</v>
      </c>
      <c r="F15" s="249">
        <v>6.394216375431544E-2</v>
      </c>
      <c r="G15" s="249">
        <v>11.308371455195273</v>
      </c>
      <c r="H15" s="249">
        <v>0.98911369977377073</v>
      </c>
      <c r="I15" s="249">
        <v>64.532379597617577</v>
      </c>
      <c r="L15" s="14" t="s">
        <v>656</v>
      </c>
      <c r="M15" s="249">
        <v>2.6479949379237553</v>
      </c>
      <c r="N15" s="249">
        <v>5.2904855900791539</v>
      </c>
      <c r="O15" s="249">
        <v>0.81399597758249453</v>
      </c>
      <c r="P15" s="249">
        <v>15.232123570813185</v>
      </c>
      <c r="Q15" s="249">
        <v>56.214120387613939</v>
      </c>
      <c r="R15" s="249">
        <v>16.650096207929092</v>
      </c>
      <c r="S15" s="249">
        <v>0.4202317925194512</v>
      </c>
      <c r="T15" s="249"/>
      <c r="U15" s="249">
        <v>2.730951535538944</v>
      </c>
      <c r="V15" s="249"/>
      <c r="W15" s="249"/>
      <c r="X15" s="249">
        <v>100</v>
      </c>
      <c r="Z15" s="14" t="s">
        <v>656</v>
      </c>
      <c r="AA15" s="249">
        <v>3.6176553460529864E-2</v>
      </c>
      <c r="AB15" s="249">
        <v>0.19878944207107135</v>
      </c>
      <c r="AC15" s="249">
        <v>0.19151127407082608</v>
      </c>
      <c r="AD15" s="249">
        <v>0.40763017376310662</v>
      </c>
      <c r="AE15" s="249">
        <v>1.0107154271121486</v>
      </c>
      <c r="AF15" s="249">
        <v>1.4816285222881078</v>
      </c>
      <c r="AG15" s="249">
        <v>0.81525449895599611</v>
      </c>
      <c r="AH15" s="249"/>
      <c r="AI15" s="249">
        <v>2.1099245666043012</v>
      </c>
      <c r="AJ15" s="249"/>
      <c r="AK15" s="249"/>
      <c r="AL15" s="249">
        <v>0.31615611425189422</v>
      </c>
      <c r="AN15" s="14" t="s">
        <v>656</v>
      </c>
      <c r="AO15" s="314">
        <v>62.507954175444674</v>
      </c>
      <c r="AP15" s="314">
        <v>37.492045824555369</v>
      </c>
      <c r="AQ15" s="314">
        <v>0.3</v>
      </c>
      <c r="AT15" s="14" t="s">
        <v>656</v>
      </c>
      <c r="AU15" s="315">
        <v>0.55361322097414267</v>
      </c>
      <c r="AV15" s="315">
        <v>0.48126098786582888</v>
      </c>
      <c r="AW15" s="315">
        <v>0.17771939658887165</v>
      </c>
      <c r="AX15" s="315">
        <v>0.24137238180135442</v>
      </c>
      <c r="AY15" s="315">
        <v>0.26833499657738447</v>
      </c>
      <c r="AZ15" s="315">
        <v>0.2227001496792414</v>
      </c>
      <c r="BA15" s="315">
        <v>1</v>
      </c>
      <c r="BB15" s="315"/>
      <c r="BC15" s="315">
        <v>1</v>
      </c>
      <c r="BD15" s="315"/>
      <c r="BE15" s="315"/>
      <c r="BH15" s="14" t="s">
        <v>656</v>
      </c>
      <c r="BI15" s="249">
        <v>33.531954869719534</v>
      </c>
      <c r="BJ15" s="249">
        <v>14.589979874235048</v>
      </c>
      <c r="BK15" s="249">
        <v>35.017258458564847</v>
      </c>
      <c r="BL15" s="249">
        <v>2.5415384954704217</v>
      </c>
      <c r="BM15" s="249">
        <v>0.76559919587140368</v>
      </c>
      <c r="BN15" s="249">
        <v>2.1452273837578959</v>
      </c>
      <c r="BO15" s="249">
        <v>381.66353171301427</v>
      </c>
      <c r="BP15" s="249"/>
      <c r="BQ15" s="249">
        <v>58.729401816137518</v>
      </c>
      <c r="BR15" s="249"/>
      <c r="BS15" s="249"/>
    </row>
    <row r="16" spans="2:71" x14ac:dyDescent="0.2">
      <c r="B16" s="14" t="s">
        <v>484</v>
      </c>
      <c r="C16" s="249">
        <v>1.1103856805166294</v>
      </c>
      <c r="D16" s="249">
        <v>0.73155060575831632</v>
      </c>
      <c r="E16" s="249">
        <v>2.222037825069755</v>
      </c>
      <c r="F16" s="249">
        <v>0.90098457281698607</v>
      </c>
      <c r="G16" s="249">
        <v>34.117774709934494</v>
      </c>
      <c r="H16" s="249">
        <v>0.42336774240391156</v>
      </c>
      <c r="I16" s="249">
        <v>19.922761763345012</v>
      </c>
      <c r="L16" s="14" t="s">
        <v>657</v>
      </c>
      <c r="M16" s="249">
        <v>2.4146031408579018</v>
      </c>
      <c r="N16" s="249">
        <v>7.9680805090824984</v>
      </c>
      <c r="O16" s="249">
        <v>2.3211232860816446</v>
      </c>
      <c r="P16" s="249">
        <v>11.097276627695297</v>
      </c>
      <c r="Q16" s="249">
        <v>55.172837982910018</v>
      </c>
      <c r="R16" s="249">
        <v>15.268415809688292</v>
      </c>
      <c r="S16" s="249">
        <v>0.76782358942208517</v>
      </c>
      <c r="T16" s="249"/>
      <c r="U16" s="249">
        <v>4.9898390542622604</v>
      </c>
      <c r="V16" s="249"/>
      <c r="W16" s="249"/>
      <c r="X16" s="249">
        <v>100</v>
      </c>
      <c r="Z16" s="14" t="s">
        <v>657</v>
      </c>
      <c r="AA16" s="249">
        <v>0.11590697429075841</v>
      </c>
      <c r="AB16" s="249">
        <v>1.051974618364842</v>
      </c>
      <c r="AC16" s="249">
        <v>1.9187750568504534</v>
      </c>
      <c r="AD16" s="249">
        <v>1.0434605893483295</v>
      </c>
      <c r="AE16" s="249">
        <v>3.4854797823786914</v>
      </c>
      <c r="AF16" s="249">
        <v>4.7738671630267255</v>
      </c>
      <c r="AG16" s="249">
        <v>5.2338288633315635</v>
      </c>
      <c r="AH16" s="249"/>
      <c r="AI16" s="249">
        <v>13.545443917434072</v>
      </c>
      <c r="AJ16" s="249"/>
      <c r="AK16" s="249"/>
      <c r="AL16" s="249">
        <v>1.1108498331639836</v>
      </c>
      <c r="AN16" s="14" t="s">
        <v>657</v>
      </c>
      <c r="AO16" s="314">
        <v>49.552366447378063</v>
      </c>
      <c r="AP16" s="314">
        <v>50.447633552621951</v>
      </c>
      <c r="AQ16" s="314">
        <v>0.3</v>
      </c>
      <c r="AT16" s="14" t="s">
        <v>657</v>
      </c>
      <c r="AU16" s="315">
        <v>7.3205808951742612E-2</v>
      </c>
      <c r="AV16" s="315">
        <v>6.2737799652775886E-2</v>
      </c>
      <c r="AW16" s="315">
        <v>5.8609613188078134E-2</v>
      </c>
      <c r="AX16" s="315">
        <v>6.0210952124986492E-2</v>
      </c>
      <c r="AY16" s="315">
        <v>6.1298499234956581E-2</v>
      </c>
      <c r="AZ16" s="315">
        <v>5.3031486565938167E-2</v>
      </c>
      <c r="BA16" s="315">
        <v>1</v>
      </c>
      <c r="BB16" s="315"/>
      <c r="BC16" s="315">
        <v>1</v>
      </c>
      <c r="BD16" s="315"/>
      <c r="BE16" s="315"/>
      <c r="BH16" s="14" t="s">
        <v>657</v>
      </c>
      <c r="BI16" s="249">
        <v>6.1302631755716197</v>
      </c>
      <c r="BJ16" s="249">
        <v>1.5920434121860372</v>
      </c>
      <c r="BK16" s="249">
        <v>5.1056375756006345</v>
      </c>
      <c r="BL16" s="249">
        <v>1.0970803067752875</v>
      </c>
      <c r="BM16" s="249">
        <v>0.22464867146552051</v>
      </c>
      <c r="BN16" s="249">
        <v>0.70229432513958368</v>
      </c>
      <c r="BO16" s="249">
        <v>263.34063954230089</v>
      </c>
      <c r="BP16" s="249"/>
      <c r="BQ16" s="249">
        <v>40.522179752743902</v>
      </c>
      <c r="BR16" s="249"/>
      <c r="BS16" s="249"/>
    </row>
    <row r="17" spans="2:71" x14ac:dyDescent="0.2">
      <c r="B17" s="14" t="s">
        <v>485</v>
      </c>
      <c r="C17" s="249">
        <v>6.4181050182566035E-2</v>
      </c>
      <c r="D17" s="249">
        <v>3.1602935090359469E-2</v>
      </c>
      <c r="E17" s="249">
        <v>0.30411439669159945</v>
      </c>
      <c r="F17" s="249">
        <v>2.8568536177068001E-2</v>
      </c>
      <c r="G17" s="249">
        <v>26.615692059752696</v>
      </c>
      <c r="H17" s="249">
        <v>0.7601301852048381</v>
      </c>
      <c r="I17" s="249">
        <v>88.051154801945017</v>
      </c>
      <c r="L17" s="14" t="s">
        <v>658</v>
      </c>
      <c r="M17" s="249">
        <v>1.8204509723762941</v>
      </c>
      <c r="N17" s="249">
        <v>9.035165306342984</v>
      </c>
      <c r="O17" s="249">
        <v>2.5688752261140282</v>
      </c>
      <c r="P17" s="249">
        <v>7.6615276238884302</v>
      </c>
      <c r="Q17" s="249">
        <v>55.587764751375857</v>
      </c>
      <c r="R17" s="249">
        <v>20.657730483409175</v>
      </c>
      <c r="S17" s="249">
        <v>0.35586076268288208</v>
      </c>
      <c r="T17" s="249"/>
      <c r="U17" s="249">
        <v>2.3126248738103468</v>
      </c>
      <c r="V17" s="249"/>
      <c r="W17" s="249"/>
      <c r="X17" s="249">
        <v>100</v>
      </c>
      <c r="Z17" s="14" t="s">
        <v>658</v>
      </c>
      <c r="AA17" s="249">
        <v>5.0488400764221219E-3</v>
      </c>
      <c r="AB17" s="249">
        <v>6.8918603754941882E-2</v>
      </c>
      <c r="AC17" s="249">
        <v>0.12269240677111723</v>
      </c>
      <c r="AD17" s="249">
        <v>4.1622084841309331E-2</v>
      </c>
      <c r="AE17" s="249">
        <v>0.20289216421079903</v>
      </c>
      <c r="AF17" s="249">
        <v>0.37317090702792377</v>
      </c>
      <c r="AG17" s="249">
        <v>0.14014802829585618</v>
      </c>
      <c r="AH17" s="249"/>
      <c r="AI17" s="249">
        <v>0.36271099171916005</v>
      </c>
      <c r="AJ17" s="249"/>
      <c r="AK17" s="249"/>
      <c r="AL17" s="249">
        <v>6.4180659253509756E-2</v>
      </c>
      <c r="AN17" s="14" t="s">
        <v>658</v>
      </c>
      <c r="AO17" s="314">
        <v>66.35951890125034</v>
      </c>
      <c r="AP17" s="314">
        <v>33.64048109874966</v>
      </c>
      <c r="AQ17" s="314">
        <v>0.3</v>
      </c>
      <c r="AT17" s="14" t="s">
        <v>658</v>
      </c>
      <c r="AU17" s="315">
        <v>3.7594801557013509E-2</v>
      </c>
      <c r="AV17" s="315">
        <v>2.9357106954034408E-2</v>
      </c>
      <c r="AW17" s="315">
        <v>2.5990775314939835E-2</v>
      </c>
      <c r="AX17" s="315">
        <v>3.1913381091340003E-2</v>
      </c>
      <c r="AY17" s="315">
        <v>2.8478816102451909E-2</v>
      </c>
      <c r="AZ17" s="315">
        <v>1.9212950780690383E-2</v>
      </c>
      <c r="BA17" s="315">
        <v>1</v>
      </c>
      <c r="BB17" s="315"/>
      <c r="BC17" s="315">
        <v>1</v>
      </c>
      <c r="BD17" s="315"/>
      <c r="BE17" s="315"/>
      <c r="BH17" s="14" t="s">
        <v>658</v>
      </c>
      <c r="BI17" s="249">
        <v>3.1208929691446605</v>
      </c>
      <c r="BJ17" s="249">
        <v>0.49102908522916805</v>
      </c>
      <c r="BK17" s="249">
        <v>1.5289957900742144</v>
      </c>
      <c r="BL17" s="249">
        <v>0.62948808158695124</v>
      </c>
      <c r="BM17" s="249">
        <v>7.7423497406301139E-2</v>
      </c>
      <c r="BN17" s="249">
        <v>0.14055345591007912</v>
      </c>
      <c r="BO17" s="249">
        <v>424.66841382691291</v>
      </c>
      <c r="BP17" s="249"/>
      <c r="BQ17" s="249">
        <v>65.346882385979328</v>
      </c>
      <c r="BR17" s="249"/>
      <c r="BS17" s="249"/>
    </row>
    <row r="18" spans="2:71" x14ac:dyDescent="0.2">
      <c r="B18" s="14" t="s">
        <v>486</v>
      </c>
      <c r="C18" s="249">
        <v>0.15167401415658022</v>
      </c>
      <c r="D18" s="249">
        <v>6.7942571807042412E-2</v>
      </c>
      <c r="E18" s="249">
        <v>0.52357969546136229</v>
      </c>
      <c r="F18" s="249">
        <v>0.21834967108492967</v>
      </c>
      <c r="G18" s="249">
        <v>94.771023994048605</v>
      </c>
      <c r="H18" s="249">
        <v>2.5149646728388528E-2</v>
      </c>
      <c r="I18" s="249">
        <v>66.52080484923583</v>
      </c>
      <c r="L18" s="14" t="s">
        <v>659</v>
      </c>
      <c r="M18" s="249">
        <v>2.1808600961799107</v>
      </c>
      <c r="N18" s="249">
        <v>11.425809717172379</v>
      </c>
      <c r="O18" s="249">
        <v>2.0117684116816847</v>
      </c>
      <c r="P18" s="249">
        <v>10.929687892869097</v>
      </c>
      <c r="Q18" s="249">
        <v>51.869324511645978</v>
      </c>
      <c r="R18" s="249">
        <v>9.8854014286438705</v>
      </c>
      <c r="S18" s="249">
        <v>1.5598944705765092</v>
      </c>
      <c r="T18" s="249"/>
      <c r="U18" s="249">
        <v>10.137253471230565</v>
      </c>
      <c r="V18" s="249"/>
      <c r="W18" s="249"/>
      <c r="X18" s="249">
        <v>100</v>
      </c>
      <c r="Z18" s="14" t="s">
        <v>659</v>
      </c>
      <c r="AA18" s="249">
        <v>1.4301710949331463E-2</v>
      </c>
      <c r="AB18" s="249">
        <v>0.20607955959230606</v>
      </c>
      <c r="AC18" s="249">
        <v>0.22719576034285502</v>
      </c>
      <c r="AD18" s="249">
        <v>0.14039892471825297</v>
      </c>
      <c r="AE18" s="249">
        <v>0.4476558032484188</v>
      </c>
      <c r="AF18" s="249">
        <v>0.42224745819517512</v>
      </c>
      <c r="AG18" s="249">
        <v>1.452612136746589</v>
      </c>
      <c r="AH18" s="249"/>
      <c r="AI18" s="249">
        <v>3.7594420335831495</v>
      </c>
      <c r="AJ18" s="249"/>
      <c r="AK18" s="249"/>
      <c r="AL18" s="249">
        <v>0.15175804969734913</v>
      </c>
      <c r="AN18" s="14" t="s">
        <v>659</v>
      </c>
      <c r="AO18" s="314">
        <v>73.014387967097775</v>
      </c>
      <c r="AP18" s="314">
        <v>26.985612032902193</v>
      </c>
      <c r="AQ18" s="314">
        <v>0.3</v>
      </c>
      <c r="AT18" s="14" t="s">
        <v>659</v>
      </c>
      <c r="AU18" s="315">
        <v>3.0625337491517503E-2</v>
      </c>
      <c r="AV18" s="315">
        <v>3.5037487070585405E-2</v>
      </c>
      <c r="AW18" s="315">
        <v>2.8640761717069588E-2</v>
      </c>
      <c r="AX18" s="315">
        <v>3.4905682585120355E-2</v>
      </c>
      <c r="AY18" s="315">
        <v>3.2869308711863172E-2</v>
      </c>
      <c r="AZ18" s="315">
        <v>2.8006792356699468E-2</v>
      </c>
      <c r="BA18" s="315">
        <v>1</v>
      </c>
      <c r="BB18" s="315"/>
      <c r="BC18" s="315">
        <v>1</v>
      </c>
      <c r="BD18" s="315"/>
      <c r="BE18" s="315"/>
      <c r="BH18" s="14" t="s">
        <v>659</v>
      </c>
      <c r="BI18" s="249">
        <v>1.9306070083488582</v>
      </c>
      <c r="BJ18" s="249">
        <v>0.42158656707411973</v>
      </c>
      <c r="BK18" s="249">
        <v>1.957254862359511</v>
      </c>
      <c r="BL18" s="249">
        <v>0.43906536103932986</v>
      </c>
      <c r="BM18" s="249">
        <v>8.7120584266161039E-2</v>
      </c>
      <c r="BN18" s="249">
        <v>0.3895021531904368</v>
      </c>
      <c r="BO18" s="249">
        <v>88.134426450734964</v>
      </c>
      <c r="BP18" s="249"/>
      <c r="BQ18" s="249">
        <v>13.561898681738763</v>
      </c>
      <c r="BR18" s="249"/>
      <c r="BS18" s="249"/>
    </row>
    <row r="19" spans="2:71" x14ac:dyDescent="0.2">
      <c r="B19" s="14" t="s">
        <v>487</v>
      </c>
      <c r="C19" s="249">
        <v>0.47654667932422051</v>
      </c>
      <c r="D19" s="249">
        <v>0.22826769319224233</v>
      </c>
      <c r="E19" s="249">
        <v>0.65491467268361991</v>
      </c>
      <c r="F19" s="249">
        <v>0.36051258655304325</v>
      </c>
      <c r="G19" s="249">
        <v>46.121152173594538</v>
      </c>
      <c r="H19" s="249">
        <v>0.14175762280045873</v>
      </c>
      <c r="I19" s="249">
        <v>24.879009599487055</v>
      </c>
      <c r="L19" s="14" t="s">
        <v>660</v>
      </c>
      <c r="M19" s="249">
        <v>4.2912889093636153</v>
      </c>
      <c r="N19" s="249">
        <v>7.0362860390711752</v>
      </c>
      <c r="O19" s="249">
        <v>1.2262700835475921</v>
      </c>
      <c r="P19" s="249">
        <v>14.011917816460203</v>
      </c>
      <c r="Q19" s="249">
        <v>50.895311793548743</v>
      </c>
      <c r="R19" s="249">
        <v>16.917930453068291</v>
      </c>
      <c r="S19" s="249">
        <v>0.7495980141580898</v>
      </c>
      <c r="T19" s="249"/>
      <c r="U19" s="249">
        <v>4.8713968907822887</v>
      </c>
      <c r="V19" s="249"/>
      <c r="W19" s="249"/>
      <c r="X19" s="249">
        <v>100</v>
      </c>
      <c r="Z19" s="14" t="s">
        <v>660</v>
      </c>
      <c r="AA19" s="249">
        <v>9.2207419788429681E-2</v>
      </c>
      <c r="AB19" s="249">
        <v>0.4158237987525672</v>
      </c>
      <c r="AC19" s="249">
        <v>0.45376009120036948</v>
      </c>
      <c r="AD19" s="249">
        <v>0.58975485893889112</v>
      </c>
      <c r="AE19" s="249">
        <v>1.4392271099996008</v>
      </c>
      <c r="AF19" s="249">
        <v>2.3677611716410625</v>
      </c>
      <c r="AG19" s="249">
        <v>2.2871824094857169</v>
      </c>
      <c r="AH19" s="249"/>
      <c r="AI19" s="249">
        <v>5.9193569118805689</v>
      </c>
      <c r="AJ19" s="249"/>
      <c r="AK19" s="249"/>
      <c r="AL19" s="249">
        <v>0.49724412629530124</v>
      </c>
      <c r="AN19" s="14" t="s">
        <v>660</v>
      </c>
      <c r="AO19" s="314">
        <v>68.308844196263507</v>
      </c>
      <c r="AP19" s="314">
        <v>31.691155803736493</v>
      </c>
      <c r="AQ19" s="314">
        <v>0.3</v>
      </c>
      <c r="AT19" s="14" t="s">
        <v>660</v>
      </c>
      <c r="AU19" s="315">
        <v>0.13261107456800089</v>
      </c>
      <c r="AV19" s="315">
        <v>9.4348855941406601E-2</v>
      </c>
      <c r="AW19" s="315">
        <v>8.1815489510174422E-2</v>
      </c>
      <c r="AX19" s="315">
        <v>0.10992378025768637</v>
      </c>
      <c r="AY19" s="315">
        <v>8.4427069201341964E-2</v>
      </c>
      <c r="AZ19" s="315">
        <v>7.4458004939779748E-2</v>
      </c>
      <c r="BA19" s="315">
        <v>1</v>
      </c>
      <c r="BB19" s="315"/>
      <c r="BC19" s="315">
        <v>1</v>
      </c>
      <c r="BD19" s="315"/>
      <c r="BE19" s="315"/>
      <c r="BH19" s="14" t="s">
        <v>660</v>
      </c>
      <c r="BI19" s="249">
        <v>4.5429142511416929</v>
      </c>
      <c r="BJ19" s="249">
        <v>1.9712225184646082</v>
      </c>
      <c r="BK19" s="249">
        <v>9.8082584117373468</v>
      </c>
      <c r="BL19" s="249">
        <v>1.153284813676962</v>
      </c>
      <c r="BM19" s="249">
        <v>0.24386329279975155</v>
      </c>
      <c r="BN19" s="249">
        <v>0.64700354393284099</v>
      </c>
      <c r="BO19" s="249">
        <v>196.11647205499688</v>
      </c>
      <c r="BP19" s="249"/>
      <c r="BQ19" s="249">
        <v>30.177897899119515</v>
      </c>
      <c r="BR19" s="249"/>
      <c r="BS19" s="249"/>
    </row>
    <row r="20" spans="2:71" x14ac:dyDescent="0.2">
      <c r="B20" s="14" t="s">
        <v>488</v>
      </c>
      <c r="C20" s="249">
        <v>0.41559746534287773</v>
      </c>
      <c r="D20" s="249">
        <v>0.2601811909431832</v>
      </c>
      <c r="E20" s="249">
        <v>2.5575318891809475</v>
      </c>
      <c r="F20" s="249">
        <v>0.38805308734989213</v>
      </c>
      <c r="G20" s="249">
        <v>40.910276401279553</v>
      </c>
      <c r="H20" s="249">
        <v>2.5499807165227147E-2</v>
      </c>
      <c r="I20" s="249">
        <v>4.6261774425412874</v>
      </c>
      <c r="L20" s="14" t="s">
        <v>661</v>
      </c>
      <c r="M20" s="249">
        <v>3.0035254775550664</v>
      </c>
      <c r="N20" s="249">
        <v>9.1380941422322</v>
      </c>
      <c r="O20" s="249">
        <v>1.8173610412481538</v>
      </c>
      <c r="P20" s="249">
        <v>9.627701370646264</v>
      </c>
      <c r="Q20" s="249">
        <v>45.083549185167449</v>
      </c>
      <c r="R20" s="249">
        <v>10.471397729919316</v>
      </c>
      <c r="S20" s="249">
        <v>2.7816060651473791</v>
      </c>
      <c r="T20" s="249"/>
      <c r="U20" s="249">
        <v>18.076764988084157</v>
      </c>
      <c r="V20" s="249"/>
      <c r="W20" s="249"/>
      <c r="X20" s="249">
        <v>100</v>
      </c>
      <c r="Z20" s="14" t="s">
        <v>661</v>
      </c>
      <c r="AA20" s="249">
        <v>5.2711084420782525E-2</v>
      </c>
      <c r="AB20" s="249">
        <v>0.44107658047880566</v>
      </c>
      <c r="AC20" s="249">
        <v>0.54925484006644565</v>
      </c>
      <c r="AD20" s="249">
        <v>0.3309703375007812</v>
      </c>
      <c r="AE20" s="249">
        <v>1.0412671457377285</v>
      </c>
      <c r="AF20" s="249">
        <v>1.1969825801970002</v>
      </c>
      <c r="AG20" s="249">
        <v>6.9320313012022137</v>
      </c>
      <c r="AH20" s="249"/>
      <c r="AI20" s="249">
        <v>17.940487486684717</v>
      </c>
      <c r="AJ20" s="249"/>
      <c r="AK20" s="249"/>
      <c r="AL20" s="249">
        <v>0.40612729381456342</v>
      </c>
      <c r="AN20" s="14" t="s">
        <v>661</v>
      </c>
      <c r="AO20" s="314">
        <v>52.007948535033101</v>
      </c>
      <c r="AP20" s="314">
        <v>47.992051464966863</v>
      </c>
      <c r="AQ20" s="314">
        <v>0.3</v>
      </c>
      <c r="AT20" s="14" t="s">
        <v>661</v>
      </c>
      <c r="AU20" s="315">
        <v>2.0230700956301965E-2</v>
      </c>
      <c r="AV20" s="315">
        <v>1.9900571419741865E-2</v>
      </c>
      <c r="AW20" s="315">
        <v>1.4164472440976447E-2</v>
      </c>
      <c r="AX20" s="315">
        <v>1.859949944274172E-2</v>
      </c>
      <c r="AY20" s="315">
        <v>1.668823582176537E-2</v>
      </c>
      <c r="AZ20" s="315">
        <v>1.0818963017760728E-2</v>
      </c>
      <c r="BA20" s="315">
        <v>1</v>
      </c>
      <c r="BB20" s="315"/>
      <c r="BC20" s="315">
        <v>1</v>
      </c>
      <c r="BD20" s="315"/>
      <c r="BE20" s="315"/>
      <c r="BH20" s="14" t="s">
        <v>661</v>
      </c>
      <c r="BI20" s="249">
        <v>1.3013689749841288</v>
      </c>
      <c r="BJ20" s="249">
        <v>0.42075642593659218</v>
      </c>
      <c r="BK20" s="249">
        <v>1.5058441579812565</v>
      </c>
      <c r="BL20" s="249">
        <v>0.37324971431332921</v>
      </c>
      <c r="BM20" s="249">
        <v>7.1517638923733043E-2</v>
      </c>
      <c r="BN20" s="249">
        <v>0.19961897408797391</v>
      </c>
      <c r="BO20" s="249">
        <v>69.458470198042747</v>
      </c>
      <c r="BP20" s="249"/>
      <c r="BQ20" s="249">
        <v>10.688090601725021</v>
      </c>
      <c r="BR20" s="249"/>
      <c r="BS20" s="249"/>
    </row>
    <row r="21" spans="2:71" x14ac:dyDescent="0.2">
      <c r="B21" s="14" t="s">
        <v>489</v>
      </c>
      <c r="C21" s="249">
        <v>8.754007454938896E-2</v>
      </c>
      <c r="D21" s="249">
        <v>4.244873945966772E-2</v>
      </c>
      <c r="E21" s="249">
        <v>0.35936035630542479</v>
      </c>
      <c r="F21" s="249">
        <v>2.168304977642959E-2</v>
      </c>
      <c r="G21" s="249">
        <v>14.825752987952818</v>
      </c>
      <c r="H21" s="249">
        <v>8.7977689141523069E-3</v>
      </c>
      <c r="I21" s="249">
        <v>6.7159941850463385</v>
      </c>
      <c r="L21" s="14" t="s">
        <v>662</v>
      </c>
      <c r="M21" s="249">
        <v>6.5377066299086835</v>
      </c>
      <c r="N21" s="249">
        <v>11.534554830289967</v>
      </c>
      <c r="O21" s="249">
        <v>1.3781136184316647</v>
      </c>
      <c r="P21" s="249">
        <v>8.7558564976597317</v>
      </c>
      <c r="Q21" s="249">
        <v>52.528682745765863</v>
      </c>
      <c r="R21" s="249">
        <v>11.943297122882296</v>
      </c>
      <c r="S21" s="249">
        <v>0.97641044942864108</v>
      </c>
      <c r="T21" s="249"/>
      <c r="U21" s="249">
        <v>6.34537810563317</v>
      </c>
      <c r="V21" s="249"/>
      <c r="W21" s="249"/>
      <c r="X21" s="249">
        <v>100</v>
      </c>
      <c r="Z21" s="14" t="s">
        <v>662</v>
      </c>
      <c r="AA21" s="249">
        <v>2.4582835634397379E-2</v>
      </c>
      <c r="AB21" s="249">
        <v>0.11928755226834273</v>
      </c>
      <c r="AC21" s="249">
        <v>8.923877940761954E-2</v>
      </c>
      <c r="AD21" s="249">
        <v>6.4491282748354042E-2</v>
      </c>
      <c r="AE21" s="249">
        <v>0.25994202372555486</v>
      </c>
      <c r="AF21" s="249">
        <v>0.29251175910388089</v>
      </c>
      <c r="AG21" s="249">
        <v>0.52135462099121632</v>
      </c>
      <c r="AH21" s="249"/>
      <c r="AI21" s="249">
        <v>1.3492951267204225</v>
      </c>
      <c r="AJ21" s="249"/>
      <c r="AK21" s="249"/>
      <c r="AL21" s="249">
        <v>8.7015795628881815E-2</v>
      </c>
      <c r="AN21" s="14" t="s">
        <v>662</v>
      </c>
      <c r="AO21" s="314">
        <v>67.439479716503456</v>
      </c>
      <c r="AP21" s="314">
        <v>32.56052028349653</v>
      </c>
      <c r="AQ21" s="314">
        <v>0.3</v>
      </c>
      <c r="AT21" s="14" t="s">
        <v>662</v>
      </c>
      <c r="AU21" s="315">
        <v>4.9197886975885681E-2</v>
      </c>
      <c r="AV21" s="315">
        <v>4.6529980927392627E-2</v>
      </c>
      <c r="AW21" s="315">
        <v>3.5194318121147421E-2</v>
      </c>
      <c r="AX21" s="315">
        <v>2.5146233796184712E-2</v>
      </c>
      <c r="AY21" s="315">
        <v>2.7041285222370585E-2</v>
      </c>
      <c r="AZ21" s="315">
        <v>2.2611727101553025E-2</v>
      </c>
      <c r="BA21" s="315">
        <v>1</v>
      </c>
      <c r="BB21" s="315"/>
      <c r="BC21" s="315">
        <v>1</v>
      </c>
      <c r="BD21" s="315"/>
      <c r="BE21" s="315"/>
      <c r="BH21" s="14" t="s">
        <v>662</v>
      </c>
      <c r="BI21" s="249">
        <v>1.1189204118727232</v>
      </c>
      <c r="BJ21" s="249">
        <v>0.59980517869221173</v>
      </c>
      <c r="BK21" s="249">
        <v>3.79721952506307</v>
      </c>
      <c r="BL21" s="249">
        <v>0.42702420058284779</v>
      </c>
      <c r="BM21" s="249">
        <v>7.6543619227199572E-2</v>
      </c>
      <c r="BN21" s="249">
        <v>0.28150601118897239</v>
      </c>
      <c r="BO21" s="249">
        <v>152.28101255736988</v>
      </c>
      <c r="BP21" s="249"/>
      <c r="BQ21" s="249">
        <v>23.432610229891612</v>
      </c>
      <c r="BR21" s="249"/>
      <c r="BS21" s="249"/>
    </row>
    <row r="22" spans="2:71" x14ac:dyDescent="0.2">
      <c r="B22" s="14" t="s">
        <v>490</v>
      </c>
      <c r="C22" s="249">
        <v>0.12976302436114687</v>
      </c>
      <c r="D22" s="249">
        <v>7.1025957404097353E-2</v>
      </c>
      <c r="E22" s="249">
        <v>0.42185478753445887</v>
      </c>
      <c r="F22" s="249">
        <v>3.3078753963461618E-2</v>
      </c>
      <c r="G22" s="249">
        <v>13.200415858344719</v>
      </c>
      <c r="H22" s="249">
        <v>2.8126390000223565E-2</v>
      </c>
      <c r="I22" s="249">
        <v>11.660029933994229</v>
      </c>
      <c r="L22" s="14" t="s">
        <v>663</v>
      </c>
      <c r="M22" s="249">
        <v>3.6852368846239578</v>
      </c>
      <c r="N22" s="249">
        <v>6.0668729588774264</v>
      </c>
      <c r="O22" s="249">
        <v>2.0257886108626937</v>
      </c>
      <c r="P22" s="249">
        <v>9.1940719549065069</v>
      </c>
      <c r="Q22" s="249">
        <v>47.338297077989708</v>
      </c>
      <c r="R22" s="249">
        <v>25.490180356160757</v>
      </c>
      <c r="S22" s="249">
        <v>0.8267525702949583</v>
      </c>
      <c r="T22" s="249"/>
      <c r="U22" s="249">
        <v>5.372799586283989</v>
      </c>
      <c r="V22" s="249"/>
      <c r="W22" s="249"/>
      <c r="X22" s="249">
        <v>100</v>
      </c>
      <c r="Z22" s="14" t="s">
        <v>663</v>
      </c>
      <c r="AA22" s="249">
        <v>2.0664496206058511E-2</v>
      </c>
      <c r="AB22" s="249">
        <v>9.3564705216171828E-2</v>
      </c>
      <c r="AC22" s="249">
        <v>0.19562105001473792</v>
      </c>
      <c r="AD22" s="249">
        <v>0.10098645843376146</v>
      </c>
      <c r="AE22" s="249">
        <v>0.34933771869453911</v>
      </c>
      <c r="AF22" s="249">
        <v>0.9309896753638035</v>
      </c>
      <c r="AG22" s="249">
        <v>0.65830814115475245</v>
      </c>
      <c r="AH22" s="249"/>
      <c r="AI22" s="249">
        <v>1.7037385515463432</v>
      </c>
      <c r="AJ22" s="249"/>
      <c r="AK22" s="249"/>
      <c r="AL22" s="249">
        <v>0.12976302436114681</v>
      </c>
      <c r="AN22" s="14" t="s">
        <v>663</v>
      </c>
      <c r="AO22" s="314">
        <v>59.570332295450264</v>
      </c>
      <c r="AP22" s="314">
        <v>40.429667704549779</v>
      </c>
      <c r="AQ22" s="314">
        <v>0.3</v>
      </c>
      <c r="AT22" s="14" t="s">
        <v>663</v>
      </c>
      <c r="AU22" s="315">
        <v>8.1710617233199376E-2</v>
      </c>
      <c r="AV22" s="315">
        <v>6.728571423078876E-2</v>
      </c>
      <c r="AW22" s="315">
        <v>3.9182731439791209E-2</v>
      </c>
      <c r="AX22" s="315">
        <v>4.2730094379331382E-2</v>
      </c>
      <c r="AY22" s="315">
        <v>3.5592656145246662E-2</v>
      </c>
      <c r="AZ22" s="315">
        <v>3.1024160832250784E-2</v>
      </c>
      <c r="BA22" s="315">
        <v>1</v>
      </c>
      <c r="BB22" s="315"/>
      <c r="BC22" s="315">
        <v>1</v>
      </c>
      <c r="BD22" s="315"/>
      <c r="BE22" s="315"/>
      <c r="BH22" s="14" t="s">
        <v>663</v>
      </c>
      <c r="BI22" s="249">
        <v>3.7246821652717368</v>
      </c>
      <c r="BJ22" s="249">
        <v>1.8630911525751126</v>
      </c>
      <c r="BK22" s="249">
        <v>3.2492020600144711</v>
      </c>
      <c r="BL22" s="249">
        <v>0.78073219967767238</v>
      </c>
      <c r="BM22" s="249">
        <v>0.12630597792532602</v>
      </c>
      <c r="BN22" s="249">
        <v>0.20445760650406739</v>
      </c>
      <c r="BO22" s="249">
        <v>203.18918286648287</v>
      </c>
      <c r="BP22" s="249"/>
      <c r="BQ22" s="249">
        <v>31.266228433281771</v>
      </c>
      <c r="BR22" s="249"/>
      <c r="BS22" s="249"/>
    </row>
    <row r="23" spans="2:71" x14ac:dyDescent="0.2">
      <c r="B23" s="14" t="s">
        <v>491</v>
      </c>
      <c r="C23" s="249">
        <v>0.30157595084026095</v>
      </c>
      <c r="D23" s="249">
        <v>0.24659146098552254</v>
      </c>
      <c r="E23" s="249">
        <v>2.3517320434448377</v>
      </c>
      <c r="F23" s="249"/>
      <c r="G23" s="249"/>
      <c r="H23" s="249">
        <v>0.22739865631153594</v>
      </c>
      <c r="I23" s="249">
        <v>20.974637589893515</v>
      </c>
      <c r="L23" s="14" t="s">
        <v>664</v>
      </c>
      <c r="M23" s="249">
        <v>1.4543397366959505</v>
      </c>
      <c r="N23" s="249">
        <v>4.6984787500880332</v>
      </c>
      <c r="O23" s="249">
        <v>3.2980839727525559</v>
      </c>
      <c r="P23" s="249">
        <v>8.3570202950222843</v>
      </c>
      <c r="Q23" s="249">
        <v>52.642950192551659</v>
      </c>
      <c r="R23" s="249">
        <v>20.079860932074443</v>
      </c>
      <c r="S23" s="249">
        <v>1.3037964034050504</v>
      </c>
      <c r="T23" s="249"/>
      <c r="U23" s="249"/>
      <c r="V23" s="249">
        <v>8.1654697174100299</v>
      </c>
      <c r="W23" s="249"/>
      <c r="X23" s="249">
        <v>99.999999999999986</v>
      </c>
      <c r="Z23" s="14" t="s">
        <v>664</v>
      </c>
      <c r="AA23" s="249">
        <v>1.8925590874955208E-2</v>
      </c>
      <c r="AB23" s="249">
        <v>0.16816227894101904</v>
      </c>
      <c r="AC23" s="249">
        <v>0.73910703170549252</v>
      </c>
      <c r="AD23" s="249">
        <v>0.21302514271189515</v>
      </c>
      <c r="AE23" s="249">
        <v>0.90156539419742099</v>
      </c>
      <c r="AF23" s="249">
        <v>1.7019892846689202</v>
      </c>
      <c r="AG23" s="249">
        <v>2.4092818856617217</v>
      </c>
      <c r="AH23" s="249"/>
      <c r="AI23" s="249"/>
      <c r="AJ23" s="249">
        <v>23.366599129049835</v>
      </c>
      <c r="AK23" s="249"/>
      <c r="AL23" s="249">
        <v>0.30114463017508558</v>
      </c>
      <c r="AN23" s="14" t="s">
        <v>664</v>
      </c>
      <c r="AO23" s="314">
        <v>39.848274768617514</v>
      </c>
      <c r="AP23" s="314">
        <v>60.151725231382471</v>
      </c>
      <c r="AQ23" s="314">
        <v>0.3</v>
      </c>
      <c r="AT23" s="14" t="s">
        <v>664</v>
      </c>
      <c r="AU23" s="315">
        <v>2.9968421548985626E-2</v>
      </c>
      <c r="AV23" s="315">
        <v>1.9134354755447606E-2</v>
      </c>
      <c r="AW23" s="315">
        <v>2.8823082069002842E-2</v>
      </c>
      <c r="AX23" s="315">
        <v>1.5168767634023724E-2</v>
      </c>
      <c r="AY23" s="315">
        <v>1.4552164682058999E-2</v>
      </c>
      <c r="AZ23" s="315">
        <v>1.2915633511449027E-2</v>
      </c>
      <c r="BA23" s="315">
        <v>1</v>
      </c>
      <c r="BB23" s="315"/>
      <c r="BC23" s="315"/>
      <c r="BD23" s="315">
        <v>1</v>
      </c>
      <c r="BE23" s="315"/>
      <c r="BH23" s="14" t="s">
        <v>664</v>
      </c>
      <c r="BI23" s="249">
        <v>5.1726481355781235</v>
      </c>
      <c r="BJ23" s="249">
        <v>1.0222838337066902</v>
      </c>
      <c r="BK23" s="249">
        <v>2.1937829033826626</v>
      </c>
      <c r="BL23" s="249">
        <v>0.45563154062820188</v>
      </c>
      <c r="BM23" s="249">
        <v>6.9390867890879282E-2</v>
      </c>
      <c r="BN23" s="249">
        <v>0.16146185988520584</v>
      </c>
      <c r="BO23" s="249">
        <v>192.53299189270126</v>
      </c>
      <c r="BP23" s="249"/>
      <c r="BQ23" s="249"/>
      <c r="BR23" s="249">
        <v>30.74211662695858</v>
      </c>
      <c r="BS23" s="249"/>
    </row>
    <row r="24" spans="2:71" x14ac:dyDescent="0.2">
      <c r="B24" s="14" t="s">
        <v>492</v>
      </c>
      <c r="C24" s="249">
        <v>0.73315104555412824</v>
      </c>
      <c r="D24" s="249">
        <v>0.84569097106976499</v>
      </c>
      <c r="E24" s="249">
        <v>1.9642095394971721</v>
      </c>
      <c r="F24" s="249"/>
      <c r="G24" s="249"/>
      <c r="H24" s="249">
        <v>1.2288403823101902E-3</v>
      </c>
      <c r="I24" s="249">
        <v>4.3131460730508532E-2</v>
      </c>
      <c r="L24" s="14" t="s">
        <v>665</v>
      </c>
      <c r="M24" s="249">
        <v>3.0863420556323566</v>
      </c>
      <c r="N24" s="249">
        <v>6.9539018951045826</v>
      </c>
      <c r="O24" s="249">
        <v>1.7172860475296625</v>
      </c>
      <c r="P24" s="249">
        <v>14.307560954500735</v>
      </c>
      <c r="Q24" s="249">
        <v>54.573448617246591</v>
      </c>
      <c r="R24" s="249">
        <v>12.39982676581498</v>
      </c>
      <c r="S24" s="249">
        <v>0.95852760047282304</v>
      </c>
      <c r="T24" s="249"/>
      <c r="U24" s="249"/>
      <c r="V24" s="249">
        <v>6.0031060636982634</v>
      </c>
      <c r="W24" s="249"/>
      <c r="X24" s="249">
        <v>99.999999999999986</v>
      </c>
      <c r="Z24" s="14" t="s">
        <v>665</v>
      </c>
      <c r="AA24" s="249">
        <v>9.7760370333778032E-2</v>
      </c>
      <c r="AB24" s="249">
        <v>0.60580810728941759</v>
      </c>
      <c r="AC24" s="249">
        <v>0.93674950174320082</v>
      </c>
      <c r="AD24" s="249">
        <v>0.88772861105388545</v>
      </c>
      <c r="AE24" s="249">
        <v>2.274959222331189</v>
      </c>
      <c r="AF24" s="249">
        <v>2.5582733280021266</v>
      </c>
      <c r="AG24" s="249">
        <v>4.3113935112312429</v>
      </c>
      <c r="AH24" s="249"/>
      <c r="AI24" s="249"/>
      <c r="AJ24" s="249">
        <v>41.814369860976569</v>
      </c>
      <c r="AK24" s="249"/>
      <c r="AL24" s="249">
        <v>0.73301072294989622</v>
      </c>
      <c r="AN24" s="14" t="s">
        <v>665</v>
      </c>
      <c r="AO24" s="314">
        <v>28.296679084330549</v>
      </c>
      <c r="AP24" s="314">
        <v>71.703320915669465</v>
      </c>
      <c r="AQ24" s="314">
        <v>0.3</v>
      </c>
      <c r="AT24" s="14" t="s">
        <v>665</v>
      </c>
      <c r="AU24" s="315">
        <v>7.1095798460828794E-2</v>
      </c>
      <c r="AV24" s="315">
        <v>5.3007478315940687E-2</v>
      </c>
      <c r="AW24" s="315">
        <v>4.1920238772883076E-2</v>
      </c>
      <c r="AX24" s="315">
        <v>5.1214634488254022E-2</v>
      </c>
      <c r="AY24" s="315">
        <v>4.4337656197804443E-2</v>
      </c>
      <c r="AZ24" s="315">
        <v>3.2748461760848641E-2</v>
      </c>
      <c r="BA24" s="315">
        <v>1</v>
      </c>
      <c r="BB24" s="315"/>
      <c r="BC24" s="315"/>
      <c r="BD24" s="315">
        <v>1</v>
      </c>
      <c r="BE24" s="315"/>
      <c r="BH24" s="14" t="s">
        <v>665</v>
      </c>
      <c r="BI24" s="249">
        <v>8.1555628217779859</v>
      </c>
      <c r="BJ24" s="249">
        <v>2.6987499236499337</v>
      </c>
      <c r="BK24" s="249">
        <v>8.642415945455701</v>
      </c>
      <c r="BL24" s="249">
        <v>1.2673090343437303</v>
      </c>
      <c r="BM24" s="249">
        <v>0.28763742413971982</v>
      </c>
      <c r="BN24" s="249">
        <v>0.93503818241419356</v>
      </c>
      <c r="BO24" s="249">
        <v>369.35963753212337</v>
      </c>
      <c r="BP24" s="249"/>
      <c r="BQ24" s="249"/>
      <c r="BR24" s="249">
        <v>58.976370451976948</v>
      </c>
      <c r="BS24" s="249"/>
    </row>
    <row r="25" spans="2:71" x14ac:dyDescent="0.2">
      <c r="B25" s="14" t="s">
        <v>493</v>
      </c>
      <c r="C25" s="249">
        <v>0.52819048329863649</v>
      </c>
      <c r="D25" s="249">
        <v>0.69387371922955909</v>
      </c>
      <c r="E25" s="249">
        <v>2.0138814198440125</v>
      </c>
      <c r="F25" s="249">
        <v>2.4644539207610964E-3</v>
      </c>
      <c r="G25" s="249">
        <v>0.10270377680789247</v>
      </c>
      <c r="H25" s="249">
        <v>9.3450161738488635E-3</v>
      </c>
      <c r="I25" s="249">
        <v>0.3921694619707643</v>
      </c>
      <c r="L25" s="14" t="s">
        <v>666</v>
      </c>
      <c r="M25" s="249">
        <v>2.0324346622986074</v>
      </c>
      <c r="N25" s="249">
        <v>5.2242179662132262</v>
      </c>
      <c r="O25" s="249">
        <v>1.6789606092938878</v>
      </c>
      <c r="P25" s="249">
        <v>15.533617257972082</v>
      </c>
      <c r="Q25" s="249">
        <v>54.678900150423594</v>
      </c>
      <c r="R25" s="249">
        <v>14.439503453199194</v>
      </c>
      <c r="S25" s="249">
        <v>0.88290047949116746</v>
      </c>
      <c r="T25" s="249"/>
      <c r="U25" s="249"/>
      <c r="V25" s="249">
        <v>5.5294654211082426</v>
      </c>
      <c r="W25" s="249"/>
      <c r="X25" s="249">
        <v>100</v>
      </c>
      <c r="Z25" s="14" t="s">
        <v>666</v>
      </c>
      <c r="AA25" s="249">
        <v>4.6395496159419528E-2</v>
      </c>
      <c r="AB25" s="249">
        <v>0.32799578229025123</v>
      </c>
      <c r="AC25" s="249">
        <v>0.66002712739431058</v>
      </c>
      <c r="AD25" s="249">
        <v>0.694588616788818</v>
      </c>
      <c r="AE25" s="249">
        <v>1.6426779866559582</v>
      </c>
      <c r="AF25" s="249">
        <v>2.1469603958784322</v>
      </c>
      <c r="AG25" s="249">
        <v>2.8619710924017139</v>
      </c>
      <c r="AH25" s="249"/>
      <c r="AI25" s="249"/>
      <c r="AJ25" s="249">
        <v>27.757038988782583</v>
      </c>
      <c r="AK25" s="249"/>
      <c r="AL25" s="249">
        <v>0.52826370983139814</v>
      </c>
      <c r="AN25" s="14" t="s">
        <v>666</v>
      </c>
      <c r="AO25" s="314">
        <v>24.856865686195793</v>
      </c>
      <c r="AP25" s="314">
        <v>75.143134313804154</v>
      </c>
      <c r="AQ25" s="314">
        <v>0.3</v>
      </c>
      <c r="AT25" s="14" t="s">
        <v>666</v>
      </c>
      <c r="AU25" s="315">
        <v>2.2479761906123698E-2</v>
      </c>
      <c r="AV25" s="315">
        <v>3.0411958402450902E-2</v>
      </c>
      <c r="AW25" s="315">
        <v>3.1984680121238916E-2</v>
      </c>
      <c r="AX25" s="315">
        <v>3.2003224913406854E-2</v>
      </c>
      <c r="AY25" s="315">
        <v>3.2711423988031396E-2</v>
      </c>
      <c r="AZ25" s="315">
        <v>2.7583497762286958E-2</v>
      </c>
      <c r="BA25" s="315">
        <v>1</v>
      </c>
      <c r="BB25" s="315"/>
      <c r="BC25" s="315"/>
      <c r="BD25" s="315">
        <v>1</v>
      </c>
      <c r="BE25" s="315"/>
      <c r="BH25" s="14" t="s">
        <v>666</v>
      </c>
      <c r="BI25" s="249">
        <v>4.4593851242549949</v>
      </c>
      <c r="BJ25" s="249">
        <v>2.3470533747754283</v>
      </c>
      <c r="BK25" s="249">
        <v>7.6807100614601023</v>
      </c>
      <c r="BL25" s="249">
        <v>0.83065562482167421</v>
      </c>
      <c r="BM25" s="249">
        <v>0.241201245789712</v>
      </c>
      <c r="BN25" s="249">
        <v>0.77018834867660624</v>
      </c>
      <c r="BO25" s="249">
        <v>456.65489152004375</v>
      </c>
      <c r="BP25" s="249"/>
      <c r="BQ25" s="249"/>
      <c r="BR25" s="249">
        <v>72.914973144768524</v>
      </c>
      <c r="BS25" s="249"/>
    </row>
    <row r="26" spans="2:71" x14ac:dyDescent="0.2">
      <c r="B26" s="14" t="s">
        <v>494</v>
      </c>
      <c r="C26" s="249">
        <v>0.14937570787428844</v>
      </c>
      <c r="D26" s="249">
        <v>0.11548458328270711</v>
      </c>
      <c r="E26" s="249">
        <v>0.54344602477674298</v>
      </c>
      <c r="F26" s="249">
        <v>3.3833844804029956E-2</v>
      </c>
      <c r="G26" s="249">
        <v>8.539837956094809</v>
      </c>
      <c r="H26" s="249">
        <v>8.2408203920402434E-2</v>
      </c>
      <c r="I26" s="249">
        <v>18.85399610943163</v>
      </c>
      <c r="L26" s="14" t="s">
        <v>667</v>
      </c>
      <c r="M26" s="249">
        <v>2.6921507175867974</v>
      </c>
      <c r="N26" s="249">
        <v>5.412796406721486</v>
      </c>
      <c r="O26" s="249">
        <v>1.1408720801702839</v>
      </c>
      <c r="P26" s="249">
        <v>18.28734770814669</v>
      </c>
      <c r="Q26" s="249">
        <v>53.610985982980111</v>
      </c>
      <c r="R26" s="249">
        <v>13.08585130921599</v>
      </c>
      <c r="S26" s="249">
        <v>0.79445436092775257</v>
      </c>
      <c r="T26" s="249"/>
      <c r="U26" s="249"/>
      <c r="V26" s="249">
        <v>4.9755414342508892</v>
      </c>
      <c r="W26" s="249"/>
      <c r="X26" s="249">
        <v>100</v>
      </c>
      <c r="Z26" s="14" t="s">
        <v>667</v>
      </c>
      <c r="AA26" s="249">
        <v>1.7376227208521989E-2</v>
      </c>
      <c r="AB26" s="249">
        <v>9.6087202468626148E-2</v>
      </c>
      <c r="AC26" s="249">
        <v>0.12681047139033877</v>
      </c>
      <c r="AD26" s="249">
        <v>0.23120790067230154</v>
      </c>
      <c r="AE26" s="249">
        <v>0.45538985147654826</v>
      </c>
      <c r="AF26" s="249">
        <v>0.55013673034778854</v>
      </c>
      <c r="AG26" s="249">
        <v>0.7281474448586297</v>
      </c>
      <c r="AH26" s="249"/>
      <c r="AI26" s="249"/>
      <c r="AJ26" s="249">
        <v>7.0619920211910134</v>
      </c>
      <c r="AK26" s="249"/>
      <c r="AL26" s="249">
        <v>0.14936459422289464</v>
      </c>
      <c r="AN26" s="14" t="s">
        <v>667</v>
      </c>
      <c r="AO26" s="314">
        <v>42.281475386051333</v>
      </c>
      <c r="AP26" s="314">
        <v>57.718524613948695</v>
      </c>
      <c r="AQ26" s="314">
        <v>0.3</v>
      </c>
      <c r="AT26" s="14" t="s">
        <v>667</v>
      </c>
      <c r="AU26" s="315">
        <v>5.2878152968512393E-2</v>
      </c>
      <c r="AV26" s="315">
        <v>4.3505422694126425E-2</v>
      </c>
      <c r="AW26" s="315">
        <v>4.1628409046118517E-2</v>
      </c>
      <c r="AX26" s="315">
        <v>4.2188351517386036E-2</v>
      </c>
      <c r="AY26" s="315">
        <v>3.0135518753153068E-2</v>
      </c>
      <c r="AZ26" s="315">
        <v>2.9550465118891374E-2</v>
      </c>
      <c r="BA26" s="315">
        <v>1</v>
      </c>
      <c r="BB26" s="315"/>
      <c r="BC26" s="315"/>
      <c r="BD26" s="315">
        <v>1</v>
      </c>
      <c r="BE26" s="315"/>
      <c r="BH26" s="14" t="s">
        <v>667</v>
      </c>
      <c r="BI26" s="249">
        <v>4.6604709543746159</v>
      </c>
      <c r="BJ26" s="249">
        <v>1.9071049748119211</v>
      </c>
      <c r="BK26" s="249">
        <v>8.6577643307659446</v>
      </c>
      <c r="BL26" s="249">
        <v>0.54738731890926018</v>
      </c>
      <c r="BM26" s="249">
        <v>0.13337602678406593</v>
      </c>
      <c r="BN26" s="249">
        <v>0.53581545767798289</v>
      </c>
      <c r="BO26" s="249">
        <v>298.66473445828075</v>
      </c>
      <c r="BP26" s="249"/>
      <c r="BQ26" s="249"/>
      <c r="BR26" s="249">
        <v>47.68837801497159</v>
      </c>
      <c r="BS26" s="249"/>
    </row>
    <row r="27" spans="2:71" x14ac:dyDescent="0.2">
      <c r="B27" s="14" t="s">
        <v>495</v>
      </c>
      <c r="C27" s="249">
        <v>0.55085556460315321</v>
      </c>
      <c r="D27" s="249">
        <v>0.30892065093548898</v>
      </c>
      <c r="E27" s="249">
        <v>0.55370004239371029</v>
      </c>
      <c r="F27" s="249"/>
      <c r="G27" s="249"/>
      <c r="H27" s="249"/>
      <c r="I27" s="249"/>
      <c r="L27" s="14" t="s">
        <v>668</v>
      </c>
      <c r="M27" s="249">
        <v>18.016803007647482</v>
      </c>
      <c r="N27" s="249">
        <v>4.2846703610834247</v>
      </c>
      <c r="O27" s="249">
        <v>4.6644627692372582</v>
      </c>
      <c r="P27" s="249">
        <v>14.938886772286184</v>
      </c>
      <c r="Q27" s="249">
        <v>30.673666914017044</v>
      </c>
      <c r="R27" s="249">
        <v>19.714430855796817</v>
      </c>
      <c r="S27" s="249">
        <v>7.7070793199317853</v>
      </c>
      <c r="T27" s="249"/>
      <c r="U27" s="249"/>
      <c r="V27" s="249"/>
      <c r="W27" s="249"/>
      <c r="X27" s="249">
        <v>100</v>
      </c>
      <c r="Z27" s="14" t="s">
        <v>668</v>
      </c>
      <c r="AA27" s="249">
        <v>0.42846724828256944</v>
      </c>
      <c r="AB27" s="249">
        <v>0.28024963516341383</v>
      </c>
      <c r="AC27" s="249">
        <v>1.9103088131080483</v>
      </c>
      <c r="AD27" s="249">
        <v>0.69591142568910014</v>
      </c>
      <c r="AE27" s="249">
        <v>0.96001724413421941</v>
      </c>
      <c r="AF27" s="249">
        <v>3.0537725566385157</v>
      </c>
      <c r="AG27" s="249">
        <v>26.026992603440966</v>
      </c>
      <c r="AH27" s="249"/>
      <c r="AI27" s="249"/>
      <c r="AJ27" s="249"/>
      <c r="AK27" s="249"/>
      <c r="AL27" s="249">
        <v>0.5503404654206332</v>
      </c>
      <c r="AN27" s="14" t="s">
        <v>668</v>
      </c>
      <c r="AO27" s="314">
        <v>58.397866887940808</v>
      </c>
      <c r="AP27" s="314">
        <v>41.602133112059185</v>
      </c>
      <c r="AQ27" s="314">
        <v>0.9</v>
      </c>
      <c r="AT27" s="14" t="s">
        <v>668</v>
      </c>
      <c r="AU27" s="315">
        <v>0.62613384310484343</v>
      </c>
      <c r="AV27" s="315">
        <v>0.11652434017858107</v>
      </c>
      <c r="AW27" s="315">
        <v>0.26332237977071121</v>
      </c>
      <c r="AX27" s="315">
        <v>0.15215743566111561</v>
      </c>
      <c r="AY27" s="315">
        <v>8.4986482828992072E-2</v>
      </c>
      <c r="AZ27" s="315">
        <v>7.9944076414678808E-2</v>
      </c>
      <c r="BA27" s="315">
        <v>1</v>
      </c>
      <c r="BB27" s="315"/>
      <c r="BC27" s="315"/>
      <c r="BD27" s="315"/>
      <c r="BE27" s="315"/>
      <c r="BH27" s="14" t="s">
        <v>668</v>
      </c>
      <c r="BI27" s="249">
        <v>5.9793916765421251</v>
      </c>
      <c r="BJ27" s="249">
        <v>4.6791481000073896</v>
      </c>
      <c r="BK27" s="249">
        <v>9.7130068404210252</v>
      </c>
      <c r="BL27" s="249">
        <v>1.7524373428268007</v>
      </c>
      <c r="BM27" s="249">
        <v>0.47670720204849104</v>
      </c>
      <c r="BN27" s="249">
        <v>0.69770140889325405</v>
      </c>
      <c r="BO27" s="249">
        <v>22.324293598112707</v>
      </c>
      <c r="BP27" s="249"/>
      <c r="BQ27" s="249"/>
      <c r="BR27" s="249"/>
      <c r="BS27" s="249"/>
    </row>
    <row r="28" spans="2:71" x14ac:dyDescent="0.2">
      <c r="B28" s="14" t="s">
        <v>496</v>
      </c>
      <c r="C28" s="249">
        <v>2.8602802729950409E-2</v>
      </c>
      <c r="D28" s="249">
        <v>1.0823395252252413E-2</v>
      </c>
      <c r="E28" s="249">
        <v>2.5108206758808684E-2</v>
      </c>
      <c r="F28" s="249">
        <v>7.4331776289673964E-3</v>
      </c>
      <c r="G28" s="249">
        <v>19.606618709676269</v>
      </c>
      <c r="H28" s="249">
        <v>2.0581737471699436E-2</v>
      </c>
      <c r="I28" s="249">
        <v>39.451241868436369</v>
      </c>
      <c r="L28" s="14" t="s">
        <v>669</v>
      </c>
      <c r="M28" s="249">
        <v>1.5282335212935665</v>
      </c>
      <c r="N28" s="249">
        <v>30.533762733244536</v>
      </c>
      <c r="O28" s="249">
        <v>3.1146456029759944</v>
      </c>
      <c r="P28" s="249">
        <v>0.29087984697097835</v>
      </c>
      <c r="Q28" s="249">
        <v>21.983068744303871</v>
      </c>
      <c r="R28" s="249">
        <v>27.888089945760179</v>
      </c>
      <c r="S28" s="249">
        <v>14.661319605450888</v>
      </c>
      <c r="T28" s="249"/>
      <c r="U28" s="249"/>
      <c r="V28" s="249"/>
      <c r="W28" s="249"/>
      <c r="X28" s="249">
        <v>100</v>
      </c>
      <c r="Z28" s="14" t="s">
        <v>669</v>
      </c>
      <c r="AA28" s="249">
        <v>1.8888904284702574E-3</v>
      </c>
      <c r="AB28" s="249">
        <v>0.10379707401588166</v>
      </c>
      <c r="AC28" s="249">
        <v>6.629606175483635E-2</v>
      </c>
      <c r="AD28" s="249">
        <v>7.0424943700369386E-4</v>
      </c>
      <c r="AE28" s="249">
        <v>3.5758459339646047E-2</v>
      </c>
      <c r="AF28" s="249">
        <v>0.22451654927414647</v>
      </c>
      <c r="AG28" s="249">
        <v>2.5732641238220708</v>
      </c>
      <c r="AH28" s="249"/>
      <c r="AI28" s="249"/>
      <c r="AJ28" s="249"/>
      <c r="AK28" s="249"/>
      <c r="AL28" s="249">
        <v>2.8602802729950399E-2</v>
      </c>
      <c r="AN28" s="14" t="s">
        <v>669</v>
      </c>
      <c r="AO28" s="314">
        <v>86.858305801329792</v>
      </c>
      <c r="AP28" s="314">
        <v>13.141694198670191</v>
      </c>
      <c r="AQ28" s="314">
        <v>0.3</v>
      </c>
      <c r="AT28" s="14" t="s">
        <v>669</v>
      </c>
      <c r="AU28" s="315">
        <v>0.13602822871183351</v>
      </c>
      <c r="AV28" s="315">
        <v>0.2166354335313464</v>
      </c>
      <c r="AW28" s="315">
        <v>0.12761613674869499</v>
      </c>
      <c r="AX28" s="315">
        <v>4.6915628211624025E-2</v>
      </c>
      <c r="AY28" s="315">
        <v>0.10727925241454997</v>
      </c>
      <c r="AZ28" s="315">
        <v>9.2386314994540447E-2</v>
      </c>
      <c r="BA28" s="315">
        <v>1</v>
      </c>
      <c r="BB28" s="315"/>
      <c r="BC28" s="315"/>
      <c r="BD28" s="315"/>
      <c r="BE28" s="315"/>
      <c r="BH28" s="14" t="s">
        <v>669</v>
      </c>
      <c r="BI28" s="249">
        <v>10.337231658914414</v>
      </c>
      <c r="BJ28" s="249">
        <v>0.82397511113740696</v>
      </c>
      <c r="BK28" s="249">
        <v>4.7584102562600528</v>
      </c>
      <c r="BL28" s="249">
        <v>18.731339291061332</v>
      </c>
      <c r="BM28" s="249">
        <v>0.56675106908423223</v>
      </c>
      <c r="BN28" s="249">
        <v>0.38472800626860071</v>
      </c>
      <c r="BO28" s="249">
        <v>7.9212161904040865</v>
      </c>
      <c r="BP28" s="249"/>
      <c r="BQ28" s="249"/>
      <c r="BR28" s="249"/>
      <c r="BS28" s="249"/>
    </row>
    <row r="29" spans="2:71" x14ac:dyDescent="0.2">
      <c r="B29" s="14" t="s">
        <v>497</v>
      </c>
      <c r="C29" s="249">
        <v>2.993854979664607E-2</v>
      </c>
      <c r="D29" s="249">
        <v>2.3945891656455484E-2</v>
      </c>
      <c r="E29" s="249">
        <v>3.3132271446291058E-2</v>
      </c>
      <c r="F29" s="249">
        <v>9.6949382602026027E-3</v>
      </c>
      <c r="G29" s="249">
        <v>11.924828638039902</v>
      </c>
      <c r="H29" s="249">
        <v>1.6793293092526151E-2</v>
      </c>
      <c r="I29" s="249">
        <v>18.694195288935795</v>
      </c>
      <c r="L29" s="14" t="s">
        <v>670</v>
      </c>
      <c r="M29" s="249">
        <v>24.348320246029193</v>
      </c>
      <c r="N29" s="249">
        <v>10.101109192219763</v>
      </c>
      <c r="O29" s="249">
        <v>0.59897338682878387</v>
      </c>
      <c r="P29" s="249">
        <v>9.1579770680993775</v>
      </c>
      <c r="Q29" s="249">
        <v>22.893834476746306</v>
      </c>
      <c r="R29" s="249">
        <v>10.511198735204657</v>
      </c>
      <c r="S29" s="249">
        <v>2.9856707860687668</v>
      </c>
      <c r="T29" s="249"/>
      <c r="U29" s="249">
        <v>19.402916108803151</v>
      </c>
      <c r="V29" s="249"/>
      <c r="W29" s="249"/>
      <c r="X29" s="249">
        <v>100</v>
      </c>
      <c r="Z29" s="14" t="s">
        <v>670</v>
      </c>
      <c r="AA29" s="249">
        <v>3.1747439832570147E-2</v>
      </c>
      <c r="AB29" s="249">
        <v>3.6224008712196006E-2</v>
      </c>
      <c r="AC29" s="249">
        <v>1.3449597205257255E-2</v>
      </c>
      <c r="AD29" s="249">
        <v>2.3390261989657882E-2</v>
      </c>
      <c r="AE29" s="249">
        <v>3.9285445148254411E-2</v>
      </c>
      <c r="AF29" s="249">
        <v>8.926978621994075E-2</v>
      </c>
      <c r="AG29" s="249">
        <v>0.55280998896653666</v>
      </c>
      <c r="AH29" s="249"/>
      <c r="AI29" s="249">
        <v>1.4307033910139535</v>
      </c>
      <c r="AJ29" s="249"/>
      <c r="AK29" s="249"/>
      <c r="AL29" s="249">
        <v>3.0173886334266532E-2</v>
      </c>
      <c r="AN29" s="14" t="s">
        <v>670</v>
      </c>
      <c r="AO29" s="314">
        <v>40.764854181586315</v>
      </c>
      <c r="AP29" s="314">
        <v>59.235145818413685</v>
      </c>
      <c r="AQ29" s="314">
        <v>0.3</v>
      </c>
      <c r="AT29" s="14" t="s">
        <v>670</v>
      </c>
      <c r="AU29" s="315">
        <v>0.20721990602304391</v>
      </c>
      <c r="AV29" s="315">
        <v>9.5774207348986742E-2</v>
      </c>
      <c r="AW29" s="315">
        <v>4.0155555787099992E-2</v>
      </c>
      <c r="AX29" s="315">
        <v>8.7811630096096535E-2</v>
      </c>
      <c r="AY29" s="315">
        <v>6.5112774044222776E-2</v>
      </c>
      <c r="AZ29" s="315">
        <v>6.3056408368373354E-2</v>
      </c>
      <c r="BA29" s="315">
        <v>1</v>
      </c>
      <c r="BB29" s="315"/>
      <c r="BC29" s="315">
        <v>1</v>
      </c>
      <c r="BD29" s="315"/>
      <c r="BE29" s="315"/>
      <c r="BH29" s="14" t="s">
        <v>670</v>
      </c>
      <c r="BI29" s="249">
        <v>2.0904006069166563</v>
      </c>
      <c r="BJ29" s="249">
        <v>2.3288770234397815</v>
      </c>
      <c r="BK29" s="249">
        <v>16.466646806434255</v>
      </c>
      <c r="BL29" s="249">
        <v>2.3551552634177804</v>
      </c>
      <c r="BM29" s="249">
        <v>0.69857769589415553</v>
      </c>
      <c r="BN29" s="249">
        <v>1.4734792977090343</v>
      </c>
      <c r="BO29" s="249">
        <v>82.266900858067359</v>
      </c>
      <c r="BP29" s="249"/>
      <c r="BQ29" s="249">
        <v>12.659018942050057</v>
      </c>
      <c r="BR29" s="249"/>
      <c r="BS29" s="249"/>
    </row>
    <row r="30" spans="2:71" x14ac:dyDescent="0.2">
      <c r="B30" s="14" t="s">
        <v>498</v>
      </c>
      <c r="C30" s="249">
        <v>6.684222358418139E-2</v>
      </c>
      <c r="D30" s="249">
        <v>3.4017727483136848E-2</v>
      </c>
      <c r="E30" s="249">
        <v>0.46484911054675776</v>
      </c>
      <c r="F30" s="249"/>
      <c r="G30" s="249"/>
      <c r="H30" s="249"/>
      <c r="I30" s="249"/>
      <c r="L30" s="14" t="s">
        <v>671</v>
      </c>
      <c r="M30" s="249">
        <v>6.37338203647339</v>
      </c>
      <c r="N30" s="249">
        <v>6.9761180045464242</v>
      </c>
      <c r="O30" s="249">
        <v>2.0424516881441064</v>
      </c>
      <c r="P30" s="249">
        <v>13.191697063217415</v>
      </c>
      <c r="Q30" s="249">
        <v>44.31779280283704</v>
      </c>
      <c r="R30" s="249">
        <v>22.441499976627775</v>
      </c>
      <c r="S30" s="249">
        <v>4.6570584281538601</v>
      </c>
      <c r="T30" s="249"/>
      <c r="U30" s="249"/>
      <c r="V30" s="249"/>
      <c r="W30" s="249"/>
      <c r="X30" s="249">
        <v>100</v>
      </c>
      <c r="Z30" s="14" t="s">
        <v>671</v>
      </c>
      <c r="AA30" s="249">
        <v>2.1283874301511057E-2</v>
      </c>
      <c r="AB30" s="249">
        <v>6.4074067144915967E-2</v>
      </c>
      <c r="AC30" s="249">
        <v>0.11746123805095732</v>
      </c>
      <c r="AD30" s="249">
        <v>8.6293331107483953E-2</v>
      </c>
      <c r="AE30" s="249">
        <v>0.19477458722606017</v>
      </c>
      <c r="AF30" s="249">
        <v>0.48814085648521532</v>
      </c>
      <c r="AG30" s="249">
        <v>2.2084454673522602</v>
      </c>
      <c r="AH30" s="249"/>
      <c r="AI30" s="249"/>
      <c r="AJ30" s="249"/>
      <c r="AK30" s="249"/>
      <c r="AL30" s="249">
        <v>7.7280919353739652E-2</v>
      </c>
      <c r="AN30" s="14" t="s">
        <v>671</v>
      </c>
      <c r="AO30" s="314">
        <v>64.14086493697171</v>
      </c>
      <c r="AP30" s="314">
        <v>35.859135063028305</v>
      </c>
      <c r="AQ30" s="314">
        <v>0.3</v>
      </c>
      <c r="AT30" s="14" t="s">
        <v>671</v>
      </c>
      <c r="AU30" s="315">
        <v>3.9136550163592632E-2</v>
      </c>
      <c r="AV30" s="315">
        <v>1.976934436763125E-2</v>
      </c>
      <c r="AW30" s="315">
        <v>1.6485399698385281E-2</v>
      </c>
      <c r="AX30" s="315">
        <v>2.2220738647263226E-2</v>
      </c>
      <c r="AY30" s="315">
        <v>1.6084759093255959E-2</v>
      </c>
      <c r="AZ30" s="315">
        <v>1.5169567560092747E-2</v>
      </c>
      <c r="BA30" s="315">
        <v>1</v>
      </c>
      <c r="BB30" s="315"/>
      <c r="BC30" s="315"/>
      <c r="BD30" s="315"/>
      <c r="BE30" s="315"/>
      <c r="BH30" s="14" t="s">
        <v>671</v>
      </c>
      <c r="BI30" s="249">
        <v>0.95898245399559168</v>
      </c>
      <c r="BJ30" s="249">
        <v>0.44256444552390284</v>
      </c>
      <c r="BK30" s="249">
        <v>1.260508450004693</v>
      </c>
      <c r="BL30" s="249">
        <v>0.26306065339140111</v>
      </c>
      <c r="BM30" s="249">
        <v>5.6680609363757253E-2</v>
      </c>
      <c r="BN30" s="249">
        <v>0.10556486377033859</v>
      </c>
      <c r="BO30" s="249">
        <v>33.534079217937006</v>
      </c>
      <c r="BP30" s="249"/>
      <c r="BQ30" s="249"/>
      <c r="BR30" s="249"/>
      <c r="BS30" s="249"/>
    </row>
    <row r="31" spans="2:71" x14ac:dyDescent="0.2">
      <c r="B31" s="14" t="s">
        <v>499</v>
      </c>
      <c r="C31" s="249">
        <v>0.30073293528932982</v>
      </c>
      <c r="D31" s="249">
        <v>0.16705232429604328</v>
      </c>
      <c r="E31" s="249">
        <v>0.39134226192261562</v>
      </c>
      <c r="F31" s="249">
        <v>2.841703418307178E-4</v>
      </c>
      <c r="G31" s="249">
        <v>5.1009707394875946E-2</v>
      </c>
      <c r="H31" s="249">
        <v>0.80250843970580499</v>
      </c>
      <c r="I31" s="249">
        <v>57.801063443246555</v>
      </c>
      <c r="L31" s="14" t="s">
        <v>672</v>
      </c>
      <c r="M31" s="249"/>
      <c r="N31" s="249"/>
      <c r="O31" s="249"/>
      <c r="P31" s="249">
        <v>28.356428676086029</v>
      </c>
      <c r="Q31" s="249">
        <v>67.957297027845613</v>
      </c>
      <c r="R31" s="249"/>
      <c r="S31" s="249">
        <v>3.6862742960683583</v>
      </c>
      <c r="T31" s="249"/>
      <c r="U31" s="249"/>
      <c r="V31" s="249"/>
      <c r="W31" s="249"/>
      <c r="X31" s="249">
        <v>100</v>
      </c>
      <c r="Z31" s="14" t="s">
        <v>672</v>
      </c>
      <c r="AA31" s="249"/>
      <c r="AB31" s="249"/>
      <c r="AC31" s="249"/>
      <c r="AD31" s="249">
        <v>0.70082698571467106</v>
      </c>
      <c r="AE31" s="249">
        <v>1.1284257428628504</v>
      </c>
      <c r="AF31" s="249"/>
      <c r="AG31" s="249">
        <v>6.6045823511949822</v>
      </c>
      <c r="AH31" s="249"/>
      <c r="AI31" s="249"/>
      <c r="AJ31" s="249"/>
      <c r="AK31" s="249"/>
      <c r="AL31" s="249">
        <v>0.29198127354307174</v>
      </c>
      <c r="AN31" s="14" t="s">
        <v>672</v>
      </c>
      <c r="AO31" s="314">
        <v>58.916596243761738</v>
      </c>
      <c r="AP31" s="314">
        <v>41.083403756238262</v>
      </c>
      <c r="AQ31" s="314">
        <v>0.3</v>
      </c>
      <c r="AT31" s="14" t="s">
        <v>672</v>
      </c>
      <c r="AU31" s="315"/>
      <c r="AV31" s="315"/>
      <c r="AW31" s="315"/>
      <c r="AX31" s="315">
        <v>0.20009124360009992</v>
      </c>
      <c r="AY31" s="315">
        <v>9.2051270943652105E-2</v>
      </c>
      <c r="AZ31" s="315"/>
      <c r="BA31" s="315">
        <v>1</v>
      </c>
      <c r="BB31" s="315"/>
      <c r="BC31" s="315"/>
      <c r="BD31" s="315"/>
      <c r="BE31" s="315"/>
      <c r="BH31" s="14" t="s">
        <v>672</v>
      </c>
      <c r="BI31" s="249"/>
      <c r="BJ31" s="249"/>
      <c r="BK31" s="249"/>
      <c r="BL31" s="249">
        <v>1.2062294269301874</v>
      </c>
      <c r="BM31" s="249">
        <v>0.23155121352445523</v>
      </c>
      <c r="BN31" s="249"/>
      <c r="BO31" s="249">
        <v>46.373056421682669</v>
      </c>
      <c r="BP31" s="249"/>
      <c r="BQ31" s="249"/>
      <c r="BR31" s="249"/>
      <c r="BS31" s="249"/>
    </row>
    <row r="32" spans="2:71" x14ac:dyDescent="0.2">
      <c r="B32" s="14" t="s">
        <v>500</v>
      </c>
      <c r="C32" s="249">
        <v>0.22308366919702852</v>
      </c>
      <c r="D32" s="249">
        <v>0.10397981246123147</v>
      </c>
      <c r="E32" s="249">
        <v>0.15400672023574366</v>
      </c>
      <c r="F32" s="249">
        <v>7.6683021967899875E-2</v>
      </c>
      <c r="G32" s="249">
        <v>21.669059430809099</v>
      </c>
      <c r="H32" s="249">
        <v>3.3378158271323594E-2</v>
      </c>
      <c r="I32" s="249">
        <v>10.673689112650958</v>
      </c>
      <c r="L32" s="14" t="s">
        <v>673</v>
      </c>
      <c r="M32" s="249"/>
      <c r="N32" s="249">
        <v>3.9681127998844792</v>
      </c>
      <c r="O32" s="249"/>
      <c r="P32" s="249"/>
      <c r="Q32" s="249">
        <v>82.65537132484819</v>
      </c>
      <c r="R32" s="249">
        <v>11.202208755952126</v>
      </c>
      <c r="S32" s="249">
        <v>2.1743071193152081</v>
      </c>
      <c r="T32" s="249"/>
      <c r="U32" s="249"/>
      <c r="V32" s="249"/>
      <c r="W32" s="249"/>
      <c r="X32" s="249">
        <v>100</v>
      </c>
      <c r="Z32" s="14" t="s">
        <v>673</v>
      </c>
      <c r="AA32" s="249"/>
      <c r="AB32" s="249">
        <v>0.10490811748843069</v>
      </c>
      <c r="AC32" s="249"/>
      <c r="AD32" s="249"/>
      <c r="AE32" s="249">
        <v>1.045639214742675</v>
      </c>
      <c r="AF32" s="249">
        <v>0.70138027814967974</v>
      </c>
      <c r="AG32" s="249">
        <v>2.9679220614183186</v>
      </c>
      <c r="AH32" s="249"/>
      <c r="AI32" s="249"/>
      <c r="AJ32" s="249"/>
      <c r="AK32" s="249"/>
      <c r="AL32" s="249">
        <v>0.22244819749506467</v>
      </c>
      <c r="AN32" s="14" t="s">
        <v>673</v>
      </c>
      <c r="AO32" s="314">
        <v>70.017892235517252</v>
      </c>
      <c r="AP32" s="314">
        <v>29.982107764482748</v>
      </c>
      <c r="AQ32" s="314">
        <v>0.3</v>
      </c>
      <c r="AT32" s="14" t="s">
        <v>673</v>
      </c>
      <c r="AU32" s="315"/>
      <c r="AV32" s="315">
        <v>0.24403945863768242</v>
      </c>
      <c r="AW32" s="315"/>
      <c r="AX32" s="315"/>
      <c r="AY32" s="315">
        <v>0.24881470031292868</v>
      </c>
      <c r="AZ32" s="315">
        <v>6.2313224191575561E-2</v>
      </c>
      <c r="BA32" s="315">
        <v>1</v>
      </c>
      <c r="BB32" s="315"/>
      <c r="BC32" s="315"/>
      <c r="BD32" s="315"/>
      <c r="BE32" s="315"/>
      <c r="BH32" s="14" t="s">
        <v>673</v>
      </c>
      <c r="BI32" s="249"/>
      <c r="BJ32" s="249">
        <v>8.7953575768233616</v>
      </c>
      <c r="BK32" s="249"/>
      <c r="BL32" s="249"/>
      <c r="BM32" s="249">
        <v>0.43050917439141856</v>
      </c>
      <c r="BN32" s="249">
        <v>0.79552534044734236</v>
      </c>
      <c r="BO32" s="249">
        <v>65.77435059055135</v>
      </c>
      <c r="BP32" s="249"/>
      <c r="BQ32" s="249"/>
      <c r="BR32" s="249"/>
      <c r="BS32" s="249"/>
    </row>
    <row r="33" spans="2:71" x14ac:dyDescent="0.2">
      <c r="B33" s="14" t="s">
        <v>501</v>
      </c>
      <c r="C33" s="249">
        <v>2.8335334641530457E-2</v>
      </c>
      <c r="D33" s="249">
        <v>1.5094017465846783E-2</v>
      </c>
      <c r="E33" s="249">
        <v>2.5203553625403854E-2</v>
      </c>
      <c r="F33" s="249"/>
      <c r="G33" s="249"/>
      <c r="H33" s="249"/>
      <c r="I33" s="249"/>
      <c r="L33" s="14" t="s">
        <v>674</v>
      </c>
      <c r="M33" s="249">
        <v>6.6713925552888158</v>
      </c>
      <c r="N33" s="249">
        <v>2.1949969470387471</v>
      </c>
      <c r="O33" s="249">
        <v>1.7570455145774933</v>
      </c>
      <c r="P33" s="249">
        <v>10.05068129141994</v>
      </c>
      <c r="Q33" s="249">
        <v>41.922312369931944</v>
      </c>
      <c r="R33" s="249">
        <v>24.418198112698622</v>
      </c>
      <c r="S33" s="249">
        <v>12.985373209044427</v>
      </c>
      <c r="T33" s="249"/>
      <c r="U33" s="249"/>
      <c r="V33" s="249"/>
      <c r="W33" s="249"/>
      <c r="X33" s="249">
        <v>100</v>
      </c>
      <c r="Z33" s="14" t="s">
        <v>674</v>
      </c>
      <c r="AA33" s="249">
        <v>8.0036068524843677E-3</v>
      </c>
      <c r="AB33" s="249">
        <v>7.2425401624519438E-3</v>
      </c>
      <c r="AC33" s="249">
        <v>3.6300642430303058E-2</v>
      </c>
      <c r="AD33" s="249">
        <v>2.3618949854558043E-2</v>
      </c>
      <c r="AE33" s="249">
        <v>6.6189319722683673E-2</v>
      </c>
      <c r="AF33" s="249">
        <v>0.19080748544368153</v>
      </c>
      <c r="AG33" s="249">
        <v>2.2121671920034558</v>
      </c>
      <c r="AH33" s="249"/>
      <c r="AI33" s="249"/>
      <c r="AJ33" s="249"/>
      <c r="AK33" s="249"/>
      <c r="AL33" s="249">
        <v>2.7762642319167748E-2</v>
      </c>
      <c r="AN33" s="14" t="s">
        <v>674</v>
      </c>
      <c r="AO33" s="314">
        <v>61.290440717348346</v>
      </c>
      <c r="AP33" s="314">
        <v>38.709559282651668</v>
      </c>
      <c r="AQ33" s="314">
        <v>0.9</v>
      </c>
      <c r="AT33" s="14" t="s">
        <v>674</v>
      </c>
      <c r="AU33" s="315">
        <v>0.16242987650534327</v>
      </c>
      <c r="AV33" s="315">
        <v>0.13622162427340231</v>
      </c>
      <c r="AW33" s="315">
        <v>0.38124976551386325</v>
      </c>
      <c r="AX33" s="315">
        <v>5.5944918954056386E-2</v>
      </c>
      <c r="AY33" s="315">
        <v>0.11835541763127419</v>
      </c>
      <c r="AZ33" s="315">
        <v>3.840703831225857</v>
      </c>
      <c r="BA33" s="315">
        <v>1</v>
      </c>
      <c r="BB33" s="315"/>
      <c r="BC33" s="315"/>
      <c r="BD33" s="315"/>
      <c r="BE33" s="315"/>
      <c r="BH33" s="14" t="s">
        <v>674</v>
      </c>
      <c r="BI33" s="249">
        <v>3.9840284175868157</v>
      </c>
      <c r="BJ33" s="249">
        <v>10.155121953970276</v>
      </c>
      <c r="BK33" s="249">
        <v>35.505822940530138</v>
      </c>
      <c r="BL33" s="249">
        <v>0.91083174121352906</v>
      </c>
      <c r="BM33" s="249">
        <v>0.46197228517687722</v>
      </c>
      <c r="BN33" s="249">
        <v>25.737728484174006</v>
      </c>
      <c r="BO33" s="249">
        <v>12.601393498460544</v>
      </c>
      <c r="BP33" s="249"/>
      <c r="BQ33" s="249"/>
      <c r="BR33" s="249"/>
      <c r="BS33" s="249"/>
    </row>
    <row r="34" spans="2:71" x14ac:dyDescent="0.2">
      <c r="B34" s="14" t="s">
        <v>502</v>
      </c>
      <c r="C34" s="249">
        <v>1.3075309167195361</v>
      </c>
      <c r="D34" s="249">
        <v>0.90638229206647625</v>
      </c>
      <c r="E34" s="249">
        <v>0.79109688944063972</v>
      </c>
      <c r="F34" s="249">
        <v>3.7514149471889299E-3</v>
      </c>
      <c r="G34" s="249">
        <v>0.11466383362669595</v>
      </c>
      <c r="H34" s="249">
        <v>7.0227920257805894E-3</v>
      </c>
      <c r="I34" s="249">
        <v>0.23663428778858608</v>
      </c>
      <c r="L34" s="14" t="s">
        <v>675</v>
      </c>
      <c r="M34" s="249">
        <v>1.5326192263190039</v>
      </c>
      <c r="N34" s="249">
        <v>19.371032086198213</v>
      </c>
      <c r="O34" s="249">
        <v>11.663713990775745</v>
      </c>
      <c r="P34" s="249">
        <v>3.0539799102625804</v>
      </c>
      <c r="Q34" s="249">
        <v>39.806003372521012</v>
      </c>
      <c r="R34" s="249">
        <v>13.955137981911063</v>
      </c>
      <c r="S34" s="249">
        <v>1.1961215679075525</v>
      </c>
      <c r="T34" s="249"/>
      <c r="U34" s="249"/>
      <c r="V34" s="249"/>
      <c r="W34" s="249">
        <v>9.4213918641048338</v>
      </c>
      <c r="X34" s="249">
        <v>100.00000000000001</v>
      </c>
      <c r="Z34" s="14" t="s">
        <v>675</v>
      </c>
      <c r="AA34" s="249">
        <v>8.6595373451276381E-2</v>
      </c>
      <c r="AB34" s="249">
        <v>3.0102386036228408</v>
      </c>
      <c r="AC34" s="249">
        <v>11.349045306873021</v>
      </c>
      <c r="AD34" s="249">
        <v>0.33800445700185205</v>
      </c>
      <c r="AE34" s="249">
        <v>2.959936758396756</v>
      </c>
      <c r="AF34" s="249">
        <v>5.1357881266391558</v>
      </c>
      <c r="AG34" s="249">
        <v>9.5968786043928489</v>
      </c>
      <c r="AH34" s="249"/>
      <c r="AI34" s="249"/>
      <c r="AJ34" s="249"/>
      <c r="AK34" s="249">
        <v>49.735731735086141</v>
      </c>
      <c r="AL34" s="249">
        <v>1.3075309167195359</v>
      </c>
      <c r="AN34" s="14" t="s">
        <v>675</v>
      </c>
      <c r="AO34" s="314">
        <v>47.124987786047079</v>
      </c>
      <c r="AP34" s="314">
        <v>52.875012213952921</v>
      </c>
      <c r="AQ34" s="314">
        <v>0.3</v>
      </c>
      <c r="AT34" s="14" t="s">
        <v>675</v>
      </c>
      <c r="AU34" s="315">
        <v>0.16381636065753868</v>
      </c>
      <c r="AV34" s="315">
        <v>0.18490799548882794</v>
      </c>
      <c r="AW34" s="315">
        <v>0.19866362434926746</v>
      </c>
      <c r="AX34" s="315">
        <v>0.18954256687128973</v>
      </c>
      <c r="AY34" s="315">
        <v>0.19442773846833297</v>
      </c>
      <c r="AZ34" s="315">
        <v>0.17101409809644497</v>
      </c>
      <c r="BA34" s="315">
        <v>1</v>
      </c>
      <c r="BB34" s="315"/>
      <c r="BC34" s="315"/>
      <c r="BD34" s="315"/>
      <c r="BE34" s="315">
        <v>1</v>
      </c>
      <c r="BH34" s="14" t="s">
        <v>675</v>
      </c>
      <c r="BI34" s="249">
        <v>22.740104159004222</v>
      </c>
      <c r="BJ34" s="249">
        <v>2.0308244137371037</v>
      </c>
      <c r="BK34" s="249">
        <v>3.6236891716639601</v>
      </c>
      <c r="BL34" s="249">
        <v>13.204137174027251</v>
      </c>
      <c r="BM34" s="249">
        <v>1.0391520403881287</v>
      </c>
      <c r="BN34" s="249">
        <v>2.6071572416874553</v>
      </c>
      <c r="BO34" s="249">
        <v>177.86648560827217</v>
      </c>
      <c r="BP34" s="249"/>
      <c r="BQ34" s="249"/>
      <c r="BR34" s="249"/>
      <c r="BS34" s="249">
        <v>22.581582712268062</v>
      </c>
    </row>
    <row r="35" spans="2:71" x14ac:dyDescent="0.2">
      <c r="B35" s="14" t="s">
        <v>503</v>
      </c>
      <c r="C35" s="249">
        <v>0.13039467277109629</v>
      </c>
      <c r="D35" s="249">
        <v>7.7660496913993793E-2</v>
      </c>
      <c r="E35" s="249">
        <v>0.43204715048741799</v>
      </c>
      <c r="F35" s="249">
        <v>1.4951976424112489E-2</v>
      </c>
      <c r="G35" s="249">
        <v>5.4411541114809943</v>
      </c>
      <c r="H35" s="249">
        <v>2.1679969228663606E-2</v>
      </c>
      <c r="I35" s="249">
        <v>8.0151955803780588</v>
      </c>
      <c r="L35" s="14" t="s">
        <v>676</v>
      </c>
      <c r="M35" s="249">
        <v>1.6595475612935122</v>
      </c>
      <c r="N35" s="249">
        <v>12.716223017438256</v>
      </c>
      <c r="O35" s="249">
        <v>7.809199850858624</v>
      </c>
      <c r="P35" s="249">
        <v>4.1271543615234432</v>
      </c>
      <c r="Q35" s="249">
        <v>41.781336313486534</v>
      </c>
      <c r="R35" s="249">
        <v>25.376954695224242</v>
      </c>
      <c r="S35" s="249">
        <v>0.7355937471903804</v>
      </c>
      <c r="T35" s="249"/>
      <c r="U35" s="249"/>
      <c r="V35" s="249"/>
      <c r="W35" s="249">
        <v>5.7939904529850264</v>
      </c>
      <c r="X35" s="249">
        <v>100</v>
      </c>
      <c r="Z35" s="14" t="s">
        <v>676</v>
      </c>
      <c r="AA35" s="249">
        <v>9.3489031972090238E-3</v>
      </c>
      <c r="AB35" s="249">
        <v>0.19702295829873512</v>
      </c>
      <c r="AC35" s="249">
        <v>0.7575992652243505</v>
      </c>
      <c r="AD35" s="249">
        <v>4.5542566687615096E-2</v>
      </c>
      <c r="AE35" s="249">
        <v>0.30976098888925357</v>
      </c>
      <c r="AF35" s="249">
        <v>0.93115720415127023</v>
      </c>
      <c r="AG35" s="249">
        <v>0.58844143791271974</v>
      </c>
      <c r="AH35" s="249"/>
      <c r="AI35" s="249"/>
      <c r="AJ35" s="249"/>
      <c r="AK35" s="249">
        <v>3.0495921334712923</v>
      </c>
      <c r="AL35" s="249">
        <v>0.13036544935478617</v>
      </c>
      <c r="AN35" s="14" t="s">
        <v>676</v>
      </c>
      <c r="AO35" s="314">
        <v>54.835599949191831</v>
      </c>
      <c r="AP35" s="314">
        <v>45.164400050808169</v>
      </c>
      <c r="AQ35" s="314">
        <v>0.3</v>
      </c>
      <c r="AT35" s="14" t="s">
        <v>676</v>
      </c>
      <c r="AU35" s="315">
        <v>6.0801626807401463E-2</v>
      </c>
      <c r="AV35" s="315">
        <v>5.5148427636705022E-2</v>
      </c>
      <c r="AW35" s="315">
        <v>4.2106470749171308E-2</v>
      </c>
      <c r="AX35" s="315">
        <v>3.7722034168213715E-2</v>
      </c>
      <c r="AY35" s="315">
        <v>3.6172816540733635E-2</v>
      </c>
      <c r="AZ35" s="315">
        <v>2.8336284230958048E-2</v>
      </c>
      <c r="BA35" s="315">
        <v>1</v>
      </c>
      <c r="BB35" s="315"/>
      <c r="BC35" s="315"/>
      <c r="BD35" s="315"/>
      <c r="BE35" s="315">
        <v>1</v>
      </c>
      <c r="BH35" s="14" t="s">
        <v>676</v>
      </c>
      <c r="BI35" s="249">
        <v>6.6960831083243955</v>
      </c>
      <c r="BJ35" s="249">
        <v>0.79262969360190727</v>
      </c>
      <c r="BK35" s="249">
        <v>0.98545692006355234</v>
      </c>
      <c r="BL35" s="249">
        <v>1.6704740404754543</v>
      </c>
      <c r="BM35" s="249">
        <v>0.15823237216719555</v>
      </c>
      <c r="BN35" s="249">
        <v>0.20407919620606596</v>
      </c>
      <c r="BO35" s="249">
        <v>248.46047455502688</v>
      </c>
      <c r="BP35" s="249"/>
      <c r="BQ35" s="249"/>
      <c r="BR35" s="249"/>
      <c r="BS35" s="249">
        <v>31.544058104630206</v>
      </c>
    </row>
    <row r="36" spans="2:71" x14ac:dyDescent="0.2">
      <c r="B36" s="14" t="s">
        <v>504</v>
      </c>
      <c r="C36" s="249">
        <v>9.8315404107332444E-2</v>
      </c>
      <c r="D36" s="249">
        <v>9.5244095719308225E-2</v>
      </c>
      <c r="E36" s="249">
        <v>0.13658829914645759</v>
      </c>
      <c r="F36" s="249">
        <v>1.3225203298439512E-2</v>
      </c>
      <c r="G36" s="249">
        <v>3.7683404570256398</v>
      </c>
      <c r="H36" s="249">
        <v>3.710942314747747E-2</v>
      </c>
      <c r="I36" s="249">
        <v>10.242205025483861</v>
      </c>
      <c r="L36" s="14" t="s">
        <v>677</v>
      </c>
      <c r="M36" s="249">
        <v>1.5681650747539857</v>
      </c>
      <c r="N36" s="249">
        <v>10.043586268166461</v>
      </c>
      <c r="O36" s="249">
        <v>4.9590945589877</v>
      </c>
      <c r="P36" s="249">
        <v>13.471737204358032</v>
      </c>
      <c r="Q36" s="249">
        <v>43.821190794782524</v>
      </c>
      <c r="R36" s="249">
        <v>15.562066034956397</v>
      </c>
      <c r="S36" s="249">
        <v>1.1912375713994048</v>
      </c>
      <c r="T36" s="249"/>
      <c r="U36" s="249"/>
      <c r="V36" s="249"/>
      <c r="W36" s="249">
        <v>9.3829224925954779</v>
      </c>
      <c r="X36" s="249">
        <v>100</v>
      </c>
      <c r="Z36" s="14" t="s">
        <v>677</v>
      </c>
      <c r="AA36" s="249">
        <v>6.6622634066677393E-3</v>
      </c>
      <c r="AB36" s="249">
        <v>0.11735634540402862</v>
      </c>
      <c r="AC36" s="249">
        <v>0.36282270727321331</v>
      </c>
      <c r="AD36" s="249">
        <v>0.1121113173150954</v>
      </c>
      <c r="AE36" s="249">
        <v>0.24501215690860875</v>
      </c>
      <c r="AF36" s="249">
        <v>0.43063549132029899</v>
      </c>
      <c r="AG36" s="249">
        <v>0.71865866174769777</v>
      </c>
      <c r="AH36" s="249"/>
      <c r="AI36" s="249"/>
      <c r="AJ36" s="249"/>
      <c r="AK36" s="249">
        <v>3.7244416526659587</v>
      </c>
      <c r="AL36" s="249">
        <v>9.831540410733243E-2</v>
      </c>
      <c r="AN36" s="14" t="s">
        <v>677</v>
      </c>
      <c r="AO36" s="314">
        <v>33.763301510722542</v>
      </c>
      <c r="AP36" s="314">
        <v>66.236698489277444</v>
      </c>
      <c r="AQ36" s="314">
        <v>0.3</v>
      </c>
      <c r="AT36" s="14" t="s">
        <v>677</v>
      </c>
      <c r="AU36" s="315">
        <v>2.0547848265151596E-2</v>
      </c>
      <c r="AV36" s="315">
        <v>3.5453238479846751E-2</v>
      </c>
      <c r="AW36" s="315">
        <v>8.0536509586295185E-2</v>
      </c>
      <c r="AX36" s="315">
        <v>0.16363207356409756</v>
      </c>
      <c r="AY36" s="315">
        <v>0.12246022028235068</v>
      </c>
      <c r="AZ36" s="315">
        <v>6.76654586678095E-2</v>
      </c>
      <c r="BA36" s="315">
        <v>1</v>
      </c>
      <c r="BB36" s="315"/>
      <c r="BC36" s="315"/>
      <c r="BD36" s="315"/>
      <c r="BE36" s="315">
        <v>1</v>
      </c>
      <c r="BH36" s="14" t="s">
        <v>677</v>
      </c>
      <c r="BI36" s="249">
        <v>3.8958395926259097</v>
      </c>
      <c r="BJ36" s="249">
        <v>1.049526942652629</v>
      </c>
      <c r="BK36" s="249">
        <v>4.8285519502540222</v>
      </c>
      <c r="BL36" s="249">
        <v>3.6113645088558646</v>
      </c>
      <c r="BM36" s="249">
        <v>0.8308781831615657</v>
      </c>
      <c r="BN36" s="249">
        <v>1.2927848986221906</v>
      </c>
      <c r="BO36" s="249">
        <v>249.59053482131799</v>
      </c>
      <c r="BP36" s="249"/>
      <c r="BQ36" s="249"/>
      <c r="BR36" s="249"/>
      <c r="BS36" s="249">
        <v>31.687528355846098</v>
      </c>
    </row>
    <row r="37" spans="2:71" x14ac:dyDescent="0.2">
      <c r="B37" s="14" t="s">
        <v>505</v>
      </c>
      <c r="C37" s="249">
        <v>0.14116916024726187</v>
      </c>
      <c r="D37" s="249">
        <v>0.16001534962967434</v>
      </c>
      <c r="E37" s="249">
        <v>8.2785195781965998E-2</v>
      </c>
      <c r="F37" s="249">
        <v>2.180478088954131E-3</v>
      </c>
      <c r="G37" s="249">
        <v>0.37282168671006671</v>
      </c>
      <c r="H37" s="249">
        <v>4.2361153340089378E-7</v>
      </c>
      <c r="I37" s="249">
        <v>7.611315647350281E-5</v>
      </c>
      <c r="L37" s="14" t="s">
        <v>678</v>
      </c>
      <c r="M37" s="249">
        <v>1.5761123742522549</v>
      </c>
      <c r="N37" s="249">
        <v>12.076903921882275</v>
      </c>
      <c r="O37" s="249">
        <v>7.4165855833343493</v>
      </c>
      <c r="P37" s="249">
        <v>3.9196581112602376</v>
      </c>
      <c r="Q37" s="249">
        <v>39.680743542627788</v>
      </c>
      <c r="R37" s="249">
        <v>24.101106379142706</v>
      </c>
      <c r="S37" s="249">
        <v>1.264996527042481</v>
      </c>
      <c r="T37" s="249"/>
      <c r="U37" s="249"/>
      <c r="V37" s="249"/>
      <c r="W37" s="249">
        <v>9.9638935604579224</v>
      </c>
      <c r="X37" s="249">
        <v>100</v>
      </c>
      <c r="Z37" s="14" t="s">
        <v>678</v>
      </c>
      <c r="AA37" s="249">
        <v>9.6146939281517973E-3</v>
      </c>
      <c r="AB37" s="249">
        <v>0.20262435078233268</v>
      </c>
      <c r="AC37" s="249">
        <v>0.7791379268425177</v>
      </c>
      <c r="AD37" s="249">
        <v>4.6837348742105156E-2</v>
      </c>
      <c r="AE37" s="249">
        <v>0.31856754062240339</v>
      </c>
      <c r="AF37" s="249">
        <v>0.95763014420565862</v>
      </c>
      <c r="AG37" s="249">
        <v>1.0958014673998511</v>
      </c>
      <c r="AH37" s="249"/>
      <c r="AI37" s="249"/>
      <c r="AJ37" s="249"/>
      <c r="AK37" s="249">
        <v>5.6789806419522488</v>
      </c>
      <c r="AL37" s="249">
        <v>0.14116916024726181</v>
      </c>
      <c r="AN37" s="14" t="s">
        <v>678</v>
      </c>
      <c r="AO37" s="314">
        <v>29.081540542055187</v>
      </c>
      <c r="AP37" s="314">
        <v>70.918459457944849</v>
      </c>
      <c r="AQ37" s="314">
        <v>0.3</v>
      </c>
      <c r="AT37" s="14" t="s">
        <v>678</v>
      </c>
      <c r="AU37" s="315">
        <v>4.8926126177799643E-2</v>
      </c>
      <c r="AV37" s="315">
        <v>0.10099544533690223</v>
      </c>
      <c r="AW37" s="315">
        <v>0.28534712833192721</v>
      </c>
      <c r="AX37" s="315">
        <v>0.11279039009169901</v>
      </c>
      <c r="AY37" s="315">
        <v>0.26270584908032957</v>
      </c>
      <c r="AZ37" s="315">
        <v>0.24826519298015856</v>
      </c>
      <c r="BA37" s="315">
        <v>1</v>
      </c>
      <c r="BB37" s="315"/>
      <c r="BC37" s="315"/>
      <c r="BD37" s="315"/>
      <c r="BE37" s="315">
        <v>1</v>
      </c>
      <c r="BH37" s="14" t="s">
        <v>678</v>
      </c>
      <c r="BI37" s="249">
        <v>10.799047855546158</v>
      </c>
      <c r="BJ37" s="249">
        <v>2.9092295537125565</v>
      </c>
      <c r="BK37" s="249">
        <v>13.384473961012722</v>
      </c>
      <c r="BL37" s="249">
        <v>10.010498950925429</v>
      </c>
      <c r="BM37" s="249">
        <v>2.3031475112770581</v>
      </c>
      <c r="BN37" s="249">
        <v>3.5835269022815197</v>
      </c>
      <c r="BO37" s="249">
        <v>275.00619696501838</v>
      </c>
      <c r="BP37" s="249"/>
      <c r="BQ37" s="249"/>
      <c r="BR37" s="249"/>
      <c r="BS37" s="249">
        <v>34.914251338100478</v>
      </c>
    </row>
    <row r="38" spans="2:71" x14ac:dyDescent="0.2">
      <c r="B38" s="14" t="s">
        <v>506</v>
      </c>
      <c r="C38" s="249">
        <v>0.51832716912771659</v>
      </c>
      <c r="D38" s="249">
        <v>0.55563901500193702</v>
      </c>
      <c r="E38" s="249">
        <v>1.6469596553903669E-2</v>
      </c>
      <c r="F38" s="249">
        <v>8.615144880082002E-3</v>
      </c>
      <c r="G38" s="249">
        <v>0.4234015788991739</v>
      </c>
      <c r="H38" s="249">
        <v>6.3508856464118552E-3</v>
      </c>
      <c r="I38" s="249">
        <v>0.32784161723811284</v>
      </c>
      <c r="L38" s="14" t="s">
        <v>679</v>
      </c>
      <c r="M38" s="249">
        <v>1.6234411639714039</v>
      </c>
      <c r="N38" s="249">
        <v>12.439559057083727</v>
      </c>
      <c r="O38" s="249">
        <v>7.6392968729873072</v>
      </c>
      <c r="P38" s="249">
        <v>4.0373608065435</v>
      </c>
      <c r="Q38" s="249">
        <v>40.872309320365872</v>
      </c>
      <c r="R38" s="249">
        <v>24.82483408692017</v>
      </c>
      <c r="S38" s="249">
        <v>0.96469165888220054</v>
      </c>
      <c r="T38" s="249"/>
      <c r="U38" s="249"/>
      <c r="V38" s="249"/>
      <c r="W38" s="249">
        <v>7.5985070332458209</v>
      </c>
      <c r="X38" s="249">
        <v>100</v>
      </c>
      <c r="Z38" s="14" t="s">
        <v>679</v>
      </c>
      <c r="AA38" s="249">
        <v>3.6362102030537177E-2</v>
      </c>
      <c r="AB38" s="249">
        <v>0.7663111662291715</v>
      </c>
      <c r="AC38" s="249">
        <v>2.9466453122085854</v>
      </c>
      <c r="AD38" s="249">
        <v>0.1771355871052322</v>
      </c>
      <c r="AE38" s="249">
        <v>1.2048002258097721</v>
      </c>
      <c r="AF38" s="249">
        <v>3.6216904325125827</v>
      </c>
      <c r="AG38" s="249">
        <v>3.0682815631479463</v>
      </c>
      <c r="AH38" s="249"/>
      <c r="AI38" s="249"/>
      <c r="AJ38" s="249"/>
      <c r="AK38" s="249">
        <v>15.901339904683672</v>
      </c>
      <c r="AL38" s="249">
        <v>0.51832716912771626</v>
      </c>
      <c r="AN38" s="14" t="s">
        <v>679</v>
      </c>
      <c r="AO38" s="314">
        <v>30.471907380766066</v>
      </c>
      <c r="AP38" s="314">
        <v>69.528092619233902</v>
      </c>
      <c r="AQ38" s="314">
        <v>0.3</v>
      </c>
      <c r="AT38" s="14" t="s">
        <v>679</v>
      </c>
      <c r="AU38" s="315">
        <v>0.59887231816446085</v>
      </c>
      <c r="AV38" s="315">
        <v>3.6875152865515477</v>
      </c>
      <c r="AW38" s="315">
        <v>10.303990396984233</v>
      </c>
      <c r="AX38" s="315">
        <v>1.196708493226514</v>
      </c>
      <c r="AY38" s="315">
        <v>3.3384505250552032</v>
      </c>
      <c r="AZ38" s="315">
        <v>9.859460299731186</v>
      </c>
      <c r="BA38" s="315">
        <v>1</v>
      </c>
      <c r="BB38" s="315"/>
      <c r="BC38" s="315"/>
      <c r="BD38" s="315"/>
      <c r="BE38" s="315">
        <v>1</v>
      </c>
      <c r="BH38" s="14" t="s">
        <v>679</v>
      </c>
      <c r="BI38" s="249">
        <v>121.36583389029283</v>
      </c>
      <c r="BJ38" s="249">
        <v>97.527614589461137</v>
      </c>
      <c r="BK38" s="249">
        <v>443.76272178475989</v>
      </c>
      <c r="BL38" s="249">
        <v>97.519074170916184</v>
      </c>
      <c r="BM38" s="249">
        <v>26.872899441476076</v>
      </c>
      <c r="BN38" s="249">
        <v>130.66688768497204</v>
      </c>
      <c r="BO38" s="249">
        <v>341.04386029748412</v>
      </c>
      <c r="BP38" s="249"/>
      <c r="BQ38" s="249"/>
      <c r="BR38" s="249"/>
      <c r="BS38" s="249">
        <v>43.298264501497862</v>
      </c>
    </row>
    <row r="39" spans="2:71" x14ac:dyDescent="0.2">
      <c r="B39" s="14" t="s">
        <v>507</v>
      </c>
      <c r="C39" s="249">
        <v>0.57244462771549076</v>
      </c>
      <c r="D39" s="249">
        <v>0.53342537127785761</v>
      </c>
      <c r="E39" s="249">
        <v>4.8166351469973015E-2</v>
      </c>
      <c r="F39" s="249"/>
      <c r="G39" s="249"/>
      <c r="H39" s="249"/>
      <c r="I39" s="249"/>
      <c r="L39" s="14" t="s">
        <v>680</v>
      </c>
      <c r="M39" s="249">
        <v>1.6480395038227076</v>
      </c>
      <c r="N39" s="249">
        <v>12.628042944321111</v>
      </c>
      <c r="O39" s="249">
        <v>7.7550473078518838</v>
      </c>
      <c r="P39" s="249">
        <v>4.0985347963533583</v>
      </c>
      <c r="Q39" s="249">
        <v>41.491605527387321</v>
      </c>
      <c r="R39" s="249">
        <v>25.200979351173828</v>
      </c>
      <c r="S39" s="249">
        <v>0.80861327086842705</v>
      </c>
      <c r="T39" s="249"/>
      <c r="U39" s="249"/>
      <c r="V39" s="249"/>
      <c r="W39" s="249">
        <v>6.3691372982213545</v>
      </c>
      <c r="X39" s="249">
        <v>100</v>
      </c>
      <c r="Z39" s="14" t="s">
        <v>680</v>
      </c>
      <c r="AA39" s="249">
        <v>4.0742002582496543E-2</v>
      </c>
      <c r="AB39" s="249">
        <v>0.85861514516639248</v>
      </c>
      <c r="AC39" s="249">
        <v>3.3015756575041442</v>
      </c>
      <c r="AD39" s="249">
        <v>0.19847198440927974</v>
      </c>
      <c r="AE39" s="249">
        <v>1.3499212413548418</v>
      </c>
      <c r="AF39" s="249">
        <v>4.0579315472607416</v>
      </c>
      <c r="AG39" s="249">
        <v>2.8386371269211197</v>
      </c>
      <c r="AH39" s="249"/>
      <c r="AI39" s="249"/>
      <c r="AJ39" s="249"/>
      <c r="AK39" s="249">
        <v>14.711209806611535</v>
      </c>
      <c r="AL39" s="249">
        <v>0.57209256129706698</v>
      </c>
      <c r="AN39" s="14" t="s">
        <v>680</v>
      </c>
      <c r="AO39" s="314">
        <v>35.063222551985241</v>
      </c>
      <c r="AP39" s="314">
        <v>64.936777448014752</v>
      </c>
      <c r="AQ39" s="314">
        <v>0.3</v>
      </c>
      <c r="AT39" s="14" t="s">
        <v>680</v>
      </c>
      <c r="AU39" s="315">
        <v>0.25465167525343185</v>
      </c>
      <c r="AV39" s="315">
        <v>1.5680002510737456</v>
      </c>
      <c r="AW39" s="315">
        <v>4.3814488277394918</v>
      </c>
      <c r="AX39" s="315">
        <v>0.50886276314153156</v>
      </c>
      <c r="AY39" s="315">
        <v>1.4195714064087741</v>
      </c>
      <c r="AZ39" s="315">
        <v>4.1924263424240618</v>
      </c>
      <c r="BA39" s="315">
        <v>1</v>
      </c>
      <c r="BB39" s="315"/>
      <c r="BC39" s="315"/>
      <c r="BD39" s="315"/>
      <c r="BE39" s="315">
        <v>1</v>
      </c>
      <c r="BH39" s="14" t="s">
        <v>680</v>
      </c>
      <c r="BI39" s="249">
        <v>44.193057386721364</v>
      </c>
      <c r="BJ39" s="249">
        <v>35.512823751024619</v>
      </c>
      <c r="BK39" s="249">
        <v>161.58774509512196</v>
      </c>
      <c r="BL39" s="249">
        <v>35.509713920236443</v>
      </c>
      <c r="BM39" s="249">
        <v>9.7852546231277664</v>
      </c>
      <c r="BN39" s="249">
        <v>47.579859017209856</v>
      </c>
      <c r="BO39" s="249">
        <v>353.69935152001318</v>
      </c>
      <c r="BP39" s="249"/>
      <c r="BQ39" s="249"/>
      <c r="BR39" s="249"/>
      <c r="BS39" s="249">
        <v>44.904981027259289</v>
      </c>
    </row>
    <row r="40" spans="2:71" x14ac:dyDescent="0.2">
      <c r="B40" s="14" t="s">
        <v>508</v>
      </c>
      <c r="C40" s="249">
        <v>0.11380286363225378</v>
      </c>
      <c r="D40" s="249">
        <v>9.6907239902856421E-2</v>
      </c>
      <c r="E40" s="249">
        <v>1.4240314739483204</v>
      </c>
      <c r="F40" s="249">
        <v>1.7565483277158604E-3</v>
      </c>
      <c r="G40" s="249">
        <v>0.49569950765002924</v>
      </c>
      <c r="H40" s="249">
        <v>1.5154674002895472E-4</v>
      </c>
      <c r="I40" s="249">
        <v>4.4929892445635264E-2</v>
      </c>
      <c r="L40" s="14" t="s">
        <v>681</v>
      </c>
      <c r="M40" s="249">
        <v>1.9177977213384254</v>
      </c>
      <c r="N40" s="249">
        <v>5.4710467233539646</v>
      </c>
      <c r="O40" s="249">
        <v>2.1447865311048249</v>
      </c>
      <c r="P40" s="249">
        <v>8.2811843295612242</v>
      </c>
      <c r="Q40" s="249">
        <v>48.258778967166933</v>
      </c>
      <c r="R40" s="249">
        <v>16.328752261740725</v>
      </c>
      <c r="S40" s="249">
        <v>1.9824729198329738</v>
      </c>
      <c r="T40" s="249"/>
      <c r="U40" s="249"/>
      <c r="V40" s="249"/>
      <c r="W40" s="249">
        <v>15.615180545900934</v>
      </c>
      <c r="X40" s="249">
        <v>100</v>
      </c>
      <c r="Z40" s="14" t="s">
        <v>681</v>
      </c>
      <c r="AA40" s="249">
        <v>9.4627439392575511E-3</v>
      </c>
      <c r="AB40" s="249">
        <v>7.4245896224244712E-2</v>
      </c>
      <c r="AC40" s="249">
        <v>0.18224700992540926</v>
      </c>
      <c r="AD40" s="249">
        <v>8.0039169320246156E-2</v>
      </c>
      <c r="AE40" s="249">
        <v>0.3133747898975891</v>
      </c>
      <c r="AF40" s="249">
        <v>0.52478309177892601</v>
      </c>
      <c r="AG40" s="249">
        <v>1.3890433937842146</v>
      </c>
      <c r="AH40" s="249"/>
      <c r="AI40" s="249"/>
      <c r="AJ40" s="249"/>
      <c r="AK40" s="249">
        <v>7.1987041255291606</v>
      </c>
      <c r="AL40" s="249">
        <v>0.11418415346698765</v>
      </c>
      <c r="AN40" s="14" t="s">
        <v>681</v>
      </c>
      <c r="AO40" s="314">
        <v>38.478537490070181</v>
      </c>
      <c r="AP40" s="314">
        <v>61.52146250992979</v>
      </c>
      <c r="AQ40" s="314">
        <v>0.3</v>
      </c>
      <c r="AT40" s="14" t="s">
        <v>681</v>
      </c>
      <c r="AU40" s="315">
        <v>9.8838997362085609E-3</v>
      </c>
      <c r="AV40" s="315">
        <v>9.3074752419667114E-3</v>
      </c>
      <c r="AW40" s="315">
        <v>1.2638140744168901E-2</v>
      </c>
      <c r="AX40" s="315">
        <v>9.5775826749015611E-3</v>
      </c>
      <c r="AY40" s="315">
        <v>8.3511360701865253E-3</v>
      </c>
      <c r="AZ40" s="315">
        <v>7.3070282829198656E-3</v>
      </c>
      <c r="BA40" s="315">
        <v>1</v>
      </c>
      <c r="BB40" s="315"/>
      <c r="BC40" s="315"/>
      <c r="BD40" s="315"/>
      <c r="BE40" s="315">
        <v>1</v>
      </c>
      <c r="BH40" s="14" t="s">
        <v>681</v>
      </c>
      <c r="BI40" s="249">
        <v>1.3469099673318405</v>
      </c>
      <c r="BJ40" s="249">
        <v>0.44460516108832526</v>
      </c>
      <c r="BK40" s="249">
        <v>1.5399696001839238</v>
      </c>
      <c r="BL40" s="249">
        <v>0.30225708646977867</v>
      </c>
      <c r="BM40" s="249">
        <v>4.5225384152847131E-2</v>
      </c>
      <c r="BN40" s="249">
        <v>0.11695016050554143</v>
      </c>
      <c r="BO40" s="249">
        <v>131.8274253494408</v>
      </c>
      <c r="BP40" s="249"/>
      <c r="BQ40" s="249"/>
      <c r="BR40" s="249"/>
      <c r="BS40" s="249">
        <v>16.736553258436292</v>
      </c>
    </row>
    <row r="41" spans="2:71" x14ac:dyDescent="0.2">
      <c r="B41" s="14" t="s">
        <v>509</v>
      </c>
      <c r="C41" s="249">
        <v>0.46094557669805936</v>
      </c>
      <c r="D41" s="249">
        <v>0.48701990488340702</v>
      </c>
      <c r="E41" s="249">
        <v>0.1070368062306261</v>
      </c>
      <c r="F41" s="249">
        <v>6.0055944451049316E-2</v>
      </c>
      <c r="G41" s="249">
        <v>3.6044404989251753</v>
      </c>
      <c r="H41" s="249">
        <v>1.2986500520474287</v>
      </c>
      <c r="I41" s="249">
        <v>43.671299968265259</v>
      </c>
      <c r="L41" s="14" t="s">
        <v>682</v>
      </c>
      <c r="M41" s="249">
        <v>25.457719997300192</v>
      </c>
      <c r="N41" s="249">
        <v>7.2571070193960097</v>
      </c>
      <c r="O41" s="249"/>
      <c r="P41" s="249">
        <v>5.217358141809</v>
      </c>
      <c r="Q41" s="249">
        <v>1.3256819371185324</v>
      </c>
      <c r="R41" s="249"/>
      <c r="S41" s="249"/>
      <c r="T41" s="249">
        <v>60.742132904376263</v>
      </c>
      <c r="U41" s="249"/>
      <c r="V41" s="249"/>
      <c r="W41" s="249"/>
      <c r="X41" s="249">
        <v>100</v>
      </c>
      <c r="Z41" s="14" t="s">
        <v>682</v>
      </c>
      <c r="AA41" s="249">
        <v>0.50935564186356153</v>
      </c>
      <c r="AB41" s="249">
        <v>0.39934925938902771</v>
      </c>
      <c r="AC41" s="249"/>
      <c r="AD41" s="249">
        <v>0.20447870974806351</v>
      </c>
      <c r="AE41" s="249">
        <v>3.4907149892650403E-2</v>
      </c>
      <c r="AF41" s="249"/>
      <c r="AG41" s="249"/>
      <c r="AH41" s="249">
        <v>0.84648957156033411</v>
      </c>
      <c r="AI41" s="249"/>
      <c r="AJ41" s="249"/>
      <c r="AK41" s="249"/>
      <c r="AL41" s="249">
        <v>0.46301297558590926</v>
      </c>
      <c r="AN41" s="14" t="s">
        <v>682</v>
      </c>
      <c r="AO41" s="314">
        <v>31.768468899756794</v>
      </c>
      <c r="AP41" s="314">
        <v>68.231531100243217</v>
      </c>
      <c r="AQ41" s="314">
        <v>0.4</v>
      </c>
      <c r="AT41" s="14" t="s">
        <v>682</v>
      </c>
      <c r="AU41" s="315">
        <v>0.21333634617012323</v>
      </c>
      <c r="AV41" s="315">
        <v>0.30652249165757572</v>
      </c>
      <c r="AW41" s="315"/>
      <c r="AX41" s="315">
        <v>0.20982965904686601</v>
      </c>
      <c r="AY41" s="315">
        <v>9.1254219191657757E-2</v>
      </c>
      <c r="AZ41" s="315"/>
      <c r="BA41" s="315"/>
      <c r="BB41" s="315">
        <v>1</v>
      </c>
      <c r="BC41" s="315"/>
      <c r="BD41" s="315"/>
      <c r="BE41" s="315"/>
      <c r="BH41" s="14" t="s">
        <v>682</v>
      </c>
      <c r="BI41" s="249">
        <v>2.7174414434686076</v>
      </c>
      <c r="BJ41" s="249">
        <v>13.696628203888697</v>
      </c>
      <c r="BK41" s="249"/>
      <c r="BL41" s="249">
        <v>13.041605914125885</v>
      </c>
      <c r="BM41" s="249">
        <v>22.321761416322129</v>
      </c>
      <c r="BN41" s="249"/>
      <c r="BO41" s="249"/>
      <c r="BP41" s="249">
        <v>5.3385683779902529</v>
      </c>
      <c r="BQ41" s="249"/>
      <c r="BR41" s="249"/>
      <c r="BS41" s="249"/>
    </row>
    <row r="42" spans="2:71" x14ac:dyDescent="0.2">
      <c r="B42" s="14" t="s">
        <v>510</v>
      </c>
      <c r="C42" s="249">
        <v>0.8959518402030906</v>
      </c>
      <c r="D42" s="249">
        <v>0.4248288450473825</v>
      </c>
      <c r="E42" s="249">
        <v>2.015306864313289E-2</v>
      </c>
      <c r="F42" s="249">
        <v>0.79530939027169156</v>
      </c>
      <c r="G42" s="249">
        <v>55.249538019475182</v>
      </c>
      <c r="H42" s="249">
        <v>1.4080431085606755</v>
      </c>
      <c r="I42" s="249">
        <v>66.748448228984884</v>
      </c>
      <c r="L42" s="14" t="s">
        <v>683</v>
      </c>
      <c r="M42" s="249">
        <v>16.883060559939477</v>
      </c>
      <c r="N42" s="249">
        <v>7.8842949491517897</v>
      </c>
      <c r="O42" s="249">
        <v>2.4244733435508605</v>
      </c>
      <c r="P42" s="249">
        <v>7.4585279395156032</v>
      </c>
      <c r="Q42" s="249">
        <v>18.586998735906683</v>
      </c>
      <c r="R42" s="249">
        <v>3.7980257364112493</v>
      </c>
      <c r="S42" s="249"/>
      <c r="T42" s="249">
        <v>42.964618735524333</v>
      </c>
      <c r="U42" s="249"/>
      <c r="V42" s="249"/>
      <c r="W42" s="249"/>
      <c r="X42" s="249">
        <v>100</v>
      </c>
      <c r="Z42" s="14" t="s">
        <v>683</v>
      </c>
      <c r="AA42" s="249">
        <v>0.66236602833191005</v>
      </c>
      <c r="AB42" s="249">
        <v>0.85074121825946158</v>
      </c>
      <c r="AC42" s="249">
        <v>1.6380469043358052</v>
      </c>
      <c r="AD42" s="249">
        <v>0.57318632929967728</v>
      </c>
      <c r="AE42" s="249">
        <v>0.95968692450587545</v>
      </c>
      <c r="AF42" s="249">
        <v>0.97054867033727565</v>
      </c>
      <c r="AG42" s="249"/>
      <c r="AH42" s="249">
        <v>1.174053244341335</v>
      </c>
      <c r="AI42" s="249"/>
      <c r="AJ42" s="249"/>
      <c r="AK42" s="249"/>
      <c r="AL42" s="249">
        <v>0.90790084075577926</v>
      </c>
      <c r="AN42" s="14" t="s">
        <v>683</v>
      </c>
      <c r="AO42" s="314">
        <v>69.768366200358614</v>
      </c>
      <c r="AP42" s="314">
        <v>30.231633799641379</v>
      </c>
      <c r="AQ42" s="314">
        <v>0.4</v>
      </c>
      <c r="AT42" s="14" t="s">
        <v>683</v>
      </c>
      <c r="AU42" s="315">
        <v>1.2818486873017223</v>
      </c>
      <c r="AV42" s="315">
        <v>4.9672212396872126</v>
      </c>
      <c r="AW42" s="315">
        <v>12.589457498575328</v>
      </c>
      <c r="AX42" s="315">
        <v>3.0358905748267881</v>
      </c>
      <c r="AY42" s="315">
        <v>69.938491029375427</v>
      </c>
      <c r="AZ42" s="315">
        <v>79.76039383124224</v>
      </c>
      <c r="BA42" s="315"/>
      <c r="BB42" s="315">
        <v>1</v>
      </c>
      <c r="BC42" s="315"/>
      <c r="BD42" s="315"/>
      <c r="BE42" s="315"/>
      <c r="BH42" s="14" t="s">
        <v>683</v>
      </c>
      <c r="BI42" s="249">
        <v>11.050366478557018</v>
      </c>
      <c r="BJ42" s="249">
        <v>91.694172980429585</v>
      </c>
      <c r="BK42" s="249">
        <v>755.75442585742428</v>
      </c>
      <c r="BL42" s="249">
        <v>59.241233084441618</v>
      </c>
      <c r="BM42" s="249">
        <v>547.64368635061908</v>
      </c>
      <c r="BN42" s="249">
        <v>3056.472432680986</v>
      </c>
      <c r="BO42" s="249"/>
      <c r="BP42" s="249">
        <v>3.3875064783274231</v>
      </c>
      <c r="BQ42" s="249"/>
      <c r="BR42" s="249"/>
      <c r="BS42" s="249"/>
    </row>
    <row r="43" spans="2:71" x14ac:dyDescent="0.2">
      <c r="B43" s="14" t="s">
        <v>511</v>
      </c>
      <c r="C43" s="249">
        <v>1.3313802078031411</v>
      </c>
      <c r="D43" s="249">
        <v>0.60619011544416679</v>
      </c>
      <c r="E43" s="249">
        <v>9.0416696721399171E-4</v>
      </c>
      <c r="F43" s="249"/>
      <c r="G43" s="249"/>
      <c r="H43" s="249">
        <v>4.1434016507799153E-5</v>
      </c>
      <c r="I43" s="249">
        <v>1.9779314705990112E-3</v>
      </c>
      <c r="L43" s="14" t="s">
        <v>684</v>
      </c>
      <c r="M43" s="249">
        <v>30.294286986372438</v>
      </c>
      <c r="N43" s="249"/>
      <c r="O43" s="249"/>
      <c r="P43" s="249"/>
      <c r="Q43" s="249"/>
      <c r="R43" s="249"/>
      <c r="S43" s="249"/>
      <c r="T43" s="249">
        <v>69.705713013627559</v>
      </c>
      <c r="U43" s="249"/>
      <c r="V43" s="249"/>
      <c r="W43" s="249"/>
      <c r="X43" s="249">
        <v>100</v>
      </c>
      <c r="Z43" s="14" t="s">
        <v>684</v>
      </c>
      <c r="AA43" s="249">
        <v>1.7441338139055793</v>
      </c>
      <c r="AB43" s="249"/>
      <c r="AC43" s="249"/>
      <c r="AD43" s="249"/>
      <c r="AE43" s="249"/>
      <c r="AF43" s="249"/>
      <c r="AG43" s="249"/>
      <c r="AH43" s="249">
        <v>2.7952290393238077</v>
      </c>
      <c r="AI43" s="249"/>
      <c r="AJ43" s="249"/>
      <c r="AK43" s="249"/>
      <c r="AL43" s="249">
        <v>1.3323263374395635</v>
      </c>
      <c r="AN43" s="14" t="s">
        <v>684</v>
      </c>
      <c r="AO43" s="314">
        <v>71.849376413687196</v>
      </c>
      <c r="AP43" s="314">
        <v>28.150623586312818</v>
      </c>
      <c r="AQ43" s="314">
        <v>0.4</v>
      </c>
      <c r="AT43" s="14" t="s">
        <v>684</v>
      </c>
      <c r="AU43" s="315">
        <v>59.268363709453709</v>
      </c>
      <c r="AV43" s="315"/>
      <c r="AW43" s="315"/>
      <c r="AX43" s="315"/>
      <c r="AY43" s="315"/>
      <c r="AZ43" s="315"/>
      <c r="BA43" s="315"/>
      <c r="BB43" s="315">
        <v>1</v>
      </c>
      <c r="BC43" s="315"/>
      <c r="BD43" s="315"/>
      <c r="BE43" s="315"/>
      <c r="BH43" s="14" t="s">
        <v>684</v>
      </c>
      <c r="BI43" s="249">
        <v>273.37293200467212</v>
      </c>
      <c r="BJ43" s="249"/>
      <c r="BK43" s="249"/>
      <c r="BL43" s="249"/>
      <c r="BM43" s="249"/>
      <c r="BN43" s="249"/>
      <c r="BO43" s="249"/>
      <c r="BP43" s="249">
        <v>2.0045871163175701</v>
      </c>
      <c r="BQ43" s="249"/>
      <c r="BR43" s="249"/>
      <c r="BS43" s="249"/>
    </row>
    <row r="44" spans="2:71" x14ac:dyDescent="0.2">
      <c r="B44" s="14" t="s">
        <v>512</v>
      </c>
      <c r="C44" s="249">
        <v>9.7747309688485925E-2</v>
      </c>
      <c r="D44" s="249">
        <v>5.7509021804562986E-2</v>
      </c>
      <c r="E44" s="249">
        <v>3.5176609801879949E-2</v>
      </c>
      <c r="F44" s="249">
        <v>2.8732143887192731E-2</v>
      </c>
      <c r="G44" s="249">
        <v>14.546871599481738</v>
      </c>
      <c r="H44" s="249">
        <v>0.4685883665423915</v>
      </c>
      <c r="I44" s="249">
        <v>70.927075324007319</v>
      </c>
      <c r="L44" s="14" t="s">
        <v>685</v>
      </c>
      <c r="M44" s="249">
        <v>25.244346409257645</v>
      </c>
      <c r="N44" s="249"/>
      <c r="O44" s="249"/>
      <c r="P44" s="249">
        <v>17.510881710970427</v>
      </c>
      <c r="Q44" s="249">
        <v>7.5215653542438687</v>
      </c>
      <c r="R44" s="249"/>
      <c r="S44" s="249"/>
      <c r="T44" s="249">
        <v>49.723206525528056</v>
      </c>
      <c r="U44" s="249"/>
      <c r="V44" s="249"/>
      <c r="W44" s="249"/>
      <c r="X44" s="249">
        <v>100</v>
      </c>
      <c r="Z44" s="14" t="s">
        <v>685</v>
      </c>
      <c r="AA44" s="249">
        <v>0.10756124632438496</v>
      </c>
      <c r="AB44" s="249"/>
      <c r="AC44" s="249"/>
      <c r="AD44" s="249">
        <v>0.14614889634865663</v>
      </c>
      <c r="AE44" s="249">
        <v>4.217677459437201E-2</v>
      </c>
      <c r="AF44" s="249"/>
      <c r="AG44" s="249"/>
      <c r="AH44" s="249">
        <v>0.14756412301925428</v>
      </c>
      <c r="AI44" s="249"/>
      <c r="AJ44" s="249"/>
      <c r="AK44" s="249"/>
      <c r="AL44" s="249">
        <v>9.8601436299666972E-2</v>
      </c>
      <c r="AN44" s="14" t="s">
        <v>685</v>
      </c>
      <c r="AO44" s="314">
        <v>55.9270360469229</v>
      </c>
      <c r="AP44" s="314">
        <v>44.072963953077114</v>
      </c>
      <c r="AQ44" s="314">
        <v>0.4</v>
      </c>
      <c r="AT44" s="14" t="s">
        <v>685</v>
      </c>
      <c r="AU44" s="315">
        <v>0.36111278997590235</v>
      </c>
      <c r="AV44" s="315"/>
      <c r="AW44" s="315"/>
      <c r="AX44" s="315">
        <v>0.17753316451187059</v>
      </c>
      <c r="AY44" s="315">
        <v>6.5897055548516228E-2</v>
      </c>
      <c r="AZ44" s="315"/>
      <c r="BA44" s="315"/>
      <c r="BB44" s="315">
        <v>1</v>
      </c>
      <c r="BC44" s="315"/>
      <c r="BD44" s="315"/>
      <c r="BE44" s="315"/>
      <c r="BH44" s="14" t="s">
        <v>685</v>
      </c>
      <c r="BI44" s="249">
        <v>2.5827411454775011</v>
      </c>
      <c r="BJ44" s="249"/>
      <c r="BK44" s="249"/>
      <c r="BL44" s="249">
        <v>1.8305163900072123</v>
      </c>
      <c r="BM44" s="249">
        <v>1.5818304009630353</v>
      </c>
      <c r="BN44" s="249"/>
      <c r="BO44" s="249"/>
      <c r="BP44" s="249">
        <v>3.6311401725939345</v>
      </c>
      <c r="BQ44" s="249"/>
      <c r="BR44" s="249"/>
      <c r="BS44" s="249"/>
    </row>
    <row r="45" spans="2:71" x14ac:dyDescent="0.2">
      <c r="B45" s="14" t="s">
        <v>513</v>
      </c>
      <c r="C45" s="249">
        <v>0.30763638553728256</v>
      </c>
      <c r="D45" s="249">
        <v>0.25207632787330819</v>
      </c>
      <c r="E45" s="249">
        <v>0.13067168055347747</v>
      </c>
      <c r="F45" s="249">
        <v>9.204006091578476E-2</v>
      </c>
      <c r="G45" s="249">
        <v>10.198918543183446</v>
      </c>
      <c r="H45" s="249">
        <v>6.9031404005987812E-2</v>
      </c>
      <c r="I45" s="249">
        <v>7.9736145183873663</v>
      </c>
      <c r="L45" s="14" t="s">
        <v>686</v>
      </c>
      <c r="M45" s="249">
        <v>1.6632565863726052</v>
      </c>
      <c r="N45" s="249">
        <v>10.085228924828765</v>
      </c>
      <c r="O45" s="249">
        <v>0.68203052704745259</v>
      </c>
      <c r="P45" s="249">
        <v>3.1551463410156444</v>
      </c>
      <c r="Q45" s="249">
        <v>15.639039257535542</v>
      </c>
      <c r="R45" s="249">
        <v>1.6110020147125426</v>
      </c>
      <c r="S45" s="249"/>
      <c r="T45" s="249">
        <v>67.164296348487454</v>
      </c>
      <c r="U45" s="249"/>
      <c r="V45" s="249"/>
      <c r="W45" s="249"/>
      <c r="X45" s="249">
        <v>100</v>
      </c>
      <c r="Z45" s="14" t="s">
        <v>686</v>
      </c>
      <c r="AA45" s="249">
        <v>2.2041537945564543E-2</v>
      </c>
      <c r="AB45" s="249">
        <v>0.36758361386208965</v>
      </c>
      <c r="AC45" s="249">
        <v>0.15564977738996419</v>
      </c>
      <c r="AD45" s="249">
        <v>8.1902655052403545E-2</v>
      </c>
      <c r="AE45" s="249">
        <v>0.27275087248558727</v>
      </c>
      <c r="AF45" s="249">
        <v>0.13905649212713528</v>
      </c>
      <c r="AG45" s="249"/>
      <c r="AH45" s="249">
        <v>0.61994201466026011</v>
      </c>
      <c r="AI45" s="249"/>
      <c r="AJ45" s="249"/>
      <c r="AK45" s="249"/>
      <c r="AL45" s="249">
        <v>0.30667204459468256</v>
      </c>
      <c r="AN45" s="14" t="s">
        <v>686</v>
      </c>
      <c r="AO45" s="314">
        <v>40.129893699294321</v>
      </c>
      <c r="AP45" s="314">
        <v>59.870106300705693</v>
      </c>
      <c r="AQ45" s="314">
        <v>0.4</v>
      </c>
      <c r="AT45" s="14" t="s">
        <v>686</v>
      </c>
      <c r="AU45" s="315">
        <v>5.7403719023997983E-2</v>
      </c>
      <c r="AV45" s="315">
        <v>0.2225253005233454</v>
      </c>
      <c r="AW45" s="315">
        <v>0.26803218834168852</v>
      </c>
      <c r="AX45" s="315">
        <v>5.0239285563803165E-2</v>
      </c>
      <c r="AY45" s="315">
        <v>9.4988993689438819E-2</v>
      </c>
      <c r="AZ45" s="315">
        <v>5.4454310281197411E-2</v>
      </c>
      <c r="BA45" s="315"/>
      <c r="BB45" s="315">
        <v>1</v>
      </c>
      <c r="BC45" s="315"/>
      <c r="BD45" s="315"/>
      <c r="BE45" s="315"/>
      <c r="BH45" s="14" t="s">
        <v>686</v>
      </c>
      <c r="BI45" s="249">
        <v>8.6828296601384114</v>
      </c>
      <c r="BJ45" s="249">
        <v>5.5510372096544609</v>
      </c>
      <c r="BK45" s="249">
        <v>98.869796769201557</v>
      </c>
      <c r="BL45" s="249">
        <v>4.0059400940757257</v>
      </c>
      <c r="BM45" s="249">
        <v>1.5280716554156999</v>
      </c>
      <c r="BN45" s="249">
        <v>8.5038713440733016</v>
      </c>
      <c r="BO45" s="249"/>
      <c r="BP45" s="249">
        <v>3.7457779931745265</v>
      </c>
      <c r="BQ45" s="249"/>
      <c r="BR45" s="249"/>
      <c r="BS45" s="249"/>
    </row>
    <row r="46" spans="2:71" x14ac:dyDescent="0.2">
      <c r="B46" s="14" t="s">
        <v>514</v>
      </c>
      <c r="C46" s="249">
        <v>4.4459161244534869E-2</v>
      </c>
      <c r="D46" s="249">
        <v>2.8695733279610811E-2</v>
      </c>
      <c r="E46" s="249">
        <v>2.7257033081916144E-2</v>
      </c>
      <c r="F46" s="249">
        <v>4.8246537003058337E-2</v>
      </c>
      <c r="G46" s="249">
        <v>49.508309659487999</v>
      </c>
      <c r="H46" s="249">
        <v>9.0603489777959123E-2</v>
      </c>
      <c r="I46" s="249">
        <v>63.156263941106836</v>
      </c>
      <c r="L46" s="14" t="s">
        <v>687</v>
      </c>
      <c r="M46" s="249">
        <v>24.115443564846554</v>
      </c>
      <c r="N46" s="249">
        <v>18.904828032344671</v>
      </c>
      <c r="O46" s="249">
        <v>1.6664010680114192</v>
      </c>
      <c r="P46" s="249">
        <v>6.0235978720597618</v>
      </c>
      <c r="Q46" s="249">
        <v>10.220998889625807</v>
      </c>
      <c r="R46" s="249">
        <v>2.1010977347064501</v>
      </c>
      <c r="S46" s="249"/>
      <c r="T46" s="249">
        <v>36.967632838405329</v>
      </c>
      <c r="U46" s="249"/>
      <c r="V46" s="249"/>
      <c r="W46" s="249"/>
      <c r="X46" s="249">
        <v>99.999999999999986</v>
      </c>
      <c r="Z46" s="14" t="s">
        <v>687</v>
      </c>
      <c r="AA46" s="249">
        <v>4.6257633953048875E-2</v>
      </c>
      <c r="AB46" s="249">
        <v>9.9735238850329297E-2</v>
      </c>
      <c r="AC46" s="249">
        <v>5.5046504223868621E-2</v>
      </c>
      <c r="AD46" s="249">
        <v>2.2632887405431876E-2</v>
      </c>
      <c r="AE46" s="249">
        <v>2.5802093118450536E-2</v>
      </c>
      <c r="AF46" s="249">
        <v>2.6251066915129965E-2</v>
      </c>
      <c r="AG46" s="249"/>
      <c r="AH46" s="249">
        <v>4.9390083651531844E-2</v>
      </c>
      <c r="AI46" s="249"/>
      <c r="AJ46" s="249"/>
      <c r="AK46" s="249"/>
      <c r="AL46" s="249">
        <v>4.4389444186272345E-2</v>
      </c>
      <c r="AN46" s="14" t="s">
        <v>687</v>
      </c>
      <c r="AO46" s="314">
        <v>50.73159118094064</v>
      </c>
      <c r="AP46" s="314">
        <v>49.268408819059346</v>
      </c>
      <c r="AQ46" s="314">
        <v>0.4</v>
      </c>
      <c r="AT46" s="14" t="s">
        <v>687</v>
      </c>
      <c r="AU46" s="315">
        <v>0.38660671949434977</v>
      </c>
      <c r="AV46" s="315">
        <v>0.21951129812543793</v>
      </c>
      <c r="AW46" s="315">
        <v>0.10094677878499965</v>
      </c>
      <c r="AX46" s="315">
        <v>0.11612275482092337</v>
      </c>
      <c r="AY46" s="315">
        <v>6.1029519033583682E-2</v>
      </c>
      <c r="AZ46" s="315">
        <v>2.1429312255834148E-2</v>
      </c>
      <c r="BA46" s="315"/>
      <c r="BB46" s="315">
        <v>1</v>
      </c>
      <c r="BC46" s="315"/>
      <c r="BD46" s="315"/>
      <c r="BE46" s="315"/>
      <c r="BH46" s="14" t="s">
        <v>687</v>
      </c>
      <c r="BI46" s="249">
        <v>3.1746207622743667</v>
      </c>
      <c r="BJ46" s="249">
        <v>2.2993329108774692</v>
      </c>
      <c r="BK46" s="249">
        <v>11.995839280990957</v>
      </c>
      <c r="BL46" s="249">
        <v>3.8175001925323526</v>
      </c>
      <c r="BM46" s="249">
        <v>1.1823997109061029</v>
      </c>
      <c r="BN46" s="249">
        <v>2.0196666178725526</v>
      </c>
      <c r="BO46" s="249"/>
      <c r="BP46" s="249">
        <v>5.3566844828466866</v>
      </c>
      <c r="BQ46" s="249"/>
      <c r="BR46" s="249"/>
      <c r="BS46" s="249"/>
    </row>
    <row r="47" spans="2:71" x14ac:dyDescent="0.2">
      <c r="B47" s="14" t="s">
        <v>515</v>
      </c>
      <c r="C47" s="249">
        <v>0.1123465508347033</v>
      </c>
      <c r="D47" s="249">
        <v>6.733497306953766E-2</v>
      </c>
      <c r="E47" s="249">
        <v>4.775182753449049E-3</v>
      </c>
      <c r="F47" s="249">
        <v>4.2359818402220497E-3</v>
      </c>
      <c r="G47" s="249">
        <v>1.9086790311052459</v>
      </c>
      <c r="H47" s="249">
        <v>2.1229959068735198E-2</v>
      </c>
      <c r="I47" s="249">
        <v>8.5173502819170501</v>
      </c>
      <c r="L47" s="14" t="s">
        <v>688</v>
      </c>
      <c r="M47" s="249">
        <v>38.453032939597136</v>
      </c>
      <c r="N47" s="249">
        <v>13.090358409965029</v>
      </c>
      <c r="O47" s="249"/>
      <c r="P47" s="249">
        <v>6.1206101483510142</v>
      </c>
      <c r="Q47" s="249">
        <v>1.3412967451732047</v>
      </c>
      <c r="R47" s="249"/>
      <c r="S47" s="249"/>
      <c r="T47" s="249">
        <v>40.994701756913621</v>
      </c>
      <c r="U47" s="249"/>
      <c r="V47" s="249"/>
      <c r="W47" s="249"/>
      <c r="X47" s="249">
        <v>100</v>
      </c>
      <c r="Z47" s="14" t="s">
        <v>688</v>
      </c>
      <c r="AA47" s="249">
        <v>0.16211695670306916</v>
      </c>
      <c r="AB47" s="249">
        <v>0.15178788875246851</v>
      </c>
      <c r="AC47" s="249"/>
      <c r="AD47" s="249">
        <v>5.0546186049308738E-2</v>
      </c>
      <c r="AE47" s="249">
        <v>7.4421111098809511E-3</v>
      </c>
      <c r="AF47" s="249"/>
      <c r="AG47" s="249"/>
      <c r="AH47" s="249">
        <v>0.12038033086106409</v>
      </c>
      <c r="AI47" s="249"/>
      <c r="AJ47" s="249"/>
      <c r="AK47" s="249"/>
      <c r="AL47" s="249">
        <v>9.7563953147422736E-2</v>
      </c>
      <c r="AN47" s="14" t="s">
        <v>688</v>
      </c>
      <c r="AO47" s="314">
        <v>53.647362548779086</v>
      </c>
      <c r="AP47" s="314">
        <v>46.3526374512209</v>
      </c>
      <c r="AQ47" s="314">
        <v>0.9</v>
      </c>
      <c r="AT47" s="14" t="s">
        <v>688</v>
      </c>
      <c r="AU47" s="315">
        <v>1.8210323976058556</v>
      </c>
      <c r="AV47" s="315">
        <v>1.6555678407576777</v>
      </c>
      <c r="AW47" s="315"/>
      <c r="AX47" s="315">
        <v>2.6481358931670091</v>
      </c>
      <c r="AY47" s="315">
        <v>1.1773372878277311</v>
      </c>
      <c r="AZ47" s="315"/>
      <c r="BA47" s="315"/>
      <c r="BB47" s="315">
        <v>1</v>
      </c>
      <c r="BC47" s="315"/>
      <c r="BD47" s="315"/>
      <c r="BE47" s="315"/>
      <c r="BH47" s="14" t="s">
        <v>688</v>
      </c>
      <c r="BI47" s="249">
        <v>8.8299937140934155</v>
      </c>
      <c r="BJ47" s="249">
        <v>23.581355536628141</v>
      </c>
      <c r="BK47" s="249"/>
      <c r="BL47" s="249">
        <v>80.671265880200835</v>
      </c>
      <c r="BM47" s="249">
        <v>163.66256383563353</v>
      </c>
      <c r="BN47" s="249"/>
      <c r="BO47" s="249"/>
      <c r="BP47" s="249">
        <v>4.548263223907866</v>
      </c>
      <c r="BQ47" s="249"/>
      <c r="BR47" s="249"/>
      <c r="BS47" s="249"/>
    </row>
    <row r="48" spans="2:71" x14ac:dyDescent="0.2">
      <c r="B48" s="14" t="s">
        <v>516</v>
      </c>
      <c r="C48" s="249">
        <v>0.55951009731221069</v>
      </c>
      <c r="D48" s="249">
        <v>1.7924091817905885</v>
      </c>
      <c r="E48" s="249">
        <v>0.16683569087100641</v>
      </c>
      <c r="F48" s="249">
        <v>0.23756927986303253</v>
      </c>
      <c r="G48" s="249">
        <v>3.9839340410266173</v>
      </c>
      <c r="H48" s="249">
        <v>0.45694996916392788</v>
      </c>
      <c r="I48" s="249">
        <v>7.2768210513846672</v>
      </c>
      <c r="L48" s="14" t="s">
        <v>689</v>
      </c>
      <c r="M48" s="249">
        <v>16.958327915067571</v>
      </c>
      <c r="N48" s="249">
        <v>22.720667111274839</v>
      </c>
      <c r="O48" s="249">
        <v>4.3170290821352042</v>
      </c>
      <c r="P48" s="249">
        <v>7.5897849707266714</v>
      </c>
      <c r="Q48" s="249">
        <v>17.699683304786003</v>
      </c>
      <c r="R48" s="249">
        <v>5.0782513217650429</v>
      </c>
      <c r="S48" s="249"/>
      <c r="T48" s="249">
        <v>25.636256294244664</v>
      </c>
      <c r="U48" s="249"/>
      <c r="V48" s="249"/>
      <c r="W48" s="249"/>
      <c r="X48" s="249">
        <v>100</v>
      </c>
      <c r="Z48" s="14" t="s">
        <v>689</v>
      </c>
      <c r="AA48" s="249">
        <v>0.40234874914627444</v>
      </c>
      <c r="AB48" s="249">
        <v>1.4826151913899341</v>
      </c>
      <c r="AC48" s="249">
        <v>1.7638703058011953</v>
      </c>
      <c r="AD48" s="249">
        <v>0.35273205591417839</v>
      </c>
      <c r="AE48" s="249">
        <v>0.5526606697051597</v>
      </c>
      <c r="AF48" s="249">
        <v>0.78477717061087804</v>
      </c>
      <c r="AG48" s="249"/>
      <c r="AH48" s="249">
        <v>0.42364705369992067</v>
      </c>
      <c r="AI48" s="249"/>
      <c r="AJ48" s="249"/>
      <c r="AK48" s="249"/>
      <c r="AL48" s="249">
        <v>0.54904908638476324</v>
      </c>
      <c r="AN48" s="14" t="s">
        <v>689</v>
      </c>
      <c r="AO48" s="314">
        <v>10.168058900296501</v>
      </c>
      <c r="AP48" s="314">
        <v>89.831941099703428</v>
      </c>
      <c r="AQ48" s="314">
        <v>0.7</v>
      </c>
      <c r="AT48" s="14" t="s">
        <v>689</v>
      </c>
      <c r="AU48" s="315">
        <v>0.46641108191213582</v>
      </c>
      <c r="AV48" s="315">
        <v>0.363169423020681</v>
      </c>
      <c r="AW48" s="315">
        <v>0.41432993040817262</v>
      </c>
      <c r="AX48" s="315">
        <v>0.27701701900104558</v>
      </c>
      <c r="AY48" s="315">
        <v>0.23124379971457623</v>
      </c>
      <c r="AZ48" s="315">
        <v>0.49956021821941543</v>
      </c>
      <c r="BA48" s="315"/>
      <c r="BB48" s="315">
        <v>1</v>
      </c>
      <c r="BC48" s="315"/>
      <c r="BD48" s="315"/>
      <c r="BE48" s="315"/>
      <c r="BH48" s="14" t="s">
        <v>689</v>
      </c>
      <c r="BI48" s="249">
        <v>27.056788123203141</v>
      </c>
      <c r="BJ48" s="249">
        <v>15.724563771468842</v>
      </c>
      <c r="BK48" s="249">
        <v>94.417335773402911</v>
      </c>
      <c r="BL48" s="249">
        <v>35.906029918774216</v>
      </c>
      <c r="BM48" s="249">
        <v>12.852718923297992</v>
      </c>
      <c r="BN48" s="249">
        <v>96.77519726546943</v>
      </c>
      <c r="BO48" s="249"/>
      <c r="BP48" s="249">
        <v>38.373888039681461</v>
      </c>
      <c r="BQ48" s="249"/>
      <c r="BR48" s="249"/>
      <c r="BS48" s="249"/>
    </row>
    <row r="49" spans="2:71" x14ac:dyDescent="0.2">
      <c r="B49" s="14" t="s">
        <v>517</v>
      </c>
      <c r="C49" s="249">
        <v>1.2041330233204538E-2</v>
      </c>
      <c r="D49" s="249">
        <v>1.0771075988398129E-2</v>
      </c>
      <c r="E49" s="249">
        <v>1.167706037973764E-3</v>
      </c>
      <c r="F49" s="249"/>
      <c r="G49" s="249"/>
      <c r="H49" s="249"/>
      <c r="I49" s="249"/>
      <c r="L49" s="14" t="s">
        <v>690</v>
      </c>
      <c r="M49" s="249">
        <v>13.489471657366911</v>
      </c>
      <c r="N49" s="249">
        <v>18.07311408111719</v>
      </c>
      <c r="O49" s="249">
        <v>3.4339730744179016</v>
      </c>
      <c r="P49" s="249">
        <v>6.0372809018016227</v>
      </c>
      <c r="Q49" s="249">
        <v>14.079181478271924</v>
      </c>
      <c r="R49" s="249">
        <v>4.0394859456084911</v>
      </c>
      <c r="S49" s="249"/>
      <c r="T49" s="249">
        <v>40.847492861415965</v>
      </c>
      <c r="U49" s="249"/>
      <c r="V49" s="249"/>
      <c r="W49" s="249"/>
      <c r="X49" s="249">
        <v>100.00000000000001</v>
      </c>
      <c r="Z49" s="14" t="s">
        <v>690</v>
      </c>
      <c r="AA49" s="249">
        <v>7.0130365088363874E-3</v>
      </c>
      <c r="AB49" s="249">
        <v>2.584234321054887E-2</v>
      </c>
      <c r="AC49" s="249">
        <v>3.0744688228020369E-2</v>
      </c>
      <c r="AD49" s="249">
        <v>6.1482054839537359E-3</v>
      </c>
      <c r="AE49" s="249">
        <v>9.633009825093776E-3</v>
      </c>
      <c r="AF49" s="249">
        <v>1.3678856863537913E-2</v>
      </c>
      <c r="AG49" s="249"/>
      <c r="AH49" s="249">
        <v>1.4791306085858141E-2</v>
      </c>
      <c r="AI49" s="249"/>
      <c r="AJ49" s="249"/>
      <c r="AK49" s="249"/>
      <c r="AL49" s="249">
        <v>1.2031027134049117E-2</v>
      </c>
      <c r="AN49" s="14" t="s">
        <v>690</v>
      </c>
      <c r="AO49" s="314">
        <v>36.85986972312633</v>
      </c>
      <c r="AP49" s="314">
        <v>63.140130276873684</v>
      </c>
      <c r="AQ49" s="314">
        <v>0.7</v>
      </c>
      <c r="AT49" s="14" t="s">
        <v>690</v>
      </c>
      <c r="AU49" s="315">
        <v>1.0968735452626901</v>
      </c>
      <c r="AV49" s="315">
        <v>0.85407690341873721</v>
      </c>
      <c r="AW49" s="315">
        <v>0.97439267054308565</v>
      </c>
      <c r="AX49" s="315">
        <v>0.6514695973433573</v>
      </c>
      <c r="AY49" s="315">
        <v>0.54382328432909166</v>
      </c>
      <c r="AZ49" s="315">
        <v>1.1748314070585459</v>
      </c>
      <c r="BA49" s="315"/>
      <c r="BB49" s="315">
        <v>1</v>
      </c>
      <c r="BC49" s="315"/>
      <c r="BD49" s="315"/>
      <c r="BE49" s="315"/>
      <c r="BH49" s="14" t="s">
        <v>690</v>
      </c>
      <c r="BI49" s="249">
        <v>22.275676752629053</v>
      </c>
      <c r="BJ49" s="249">
        <v>12.945930538922884</v>
      </c>
      <c r="BK49" s="249">
        <v>77.73317520009364</v>
      </c>
      <c r="BL49" s="249">
        <v>29.561199662680185</v>
      </c>
      <c r="BM49" s="249">
        <v>10.581559452811002</v>
      </c>
      <c r="BN49" s="249">
        <v>79.674387149774532</v>
      </c>
      <c r="BO49" s="249"/>
      <c r="BP49" s="249">
        <v>6.7066227744773643</v>
      </c>
      <c r="BQ49" s="249"/>
      <c r="BR49" s="249"/>
      <c r="BS49" s="249"/>
    </row>
    <row r="50" spans="2:71" x14ac:dyDescent="0.2">
      <c r="B50" s="14" t="s">
        <v>518</v>
      </c>
      <c r="C50" s="249">
        <v>0.60255217206164269</v>
      </c>
      <c r="D50" s="249">
        <v>1.8785055996354421</v>
      </c>
      <c r="E50" s="249">
        <v>0.59522725051014946</v>
      </c>
      <c r="F50" s="249">
        <v>3.2422415548180097</v>
      </c>
      <c r="G50" s="249">
        <v>49.494833855398987</v>
      </c>
      <c r="H50" s="249">
        <v>0.7065378865888321</v>
      </c>
      <c r="I50" s="249">
        <v>17.665380671004176</v>
      </c>
      <c r="L50" s="14" t="s">
        <v>691</v>
      </c>
      <c r="M50" s="249">
        <v>8.2534153769954521</v>
      </c>
      <c r="N50" s="249">
        <v>16.466786923098795</v>
      </c>
      <c r="O50" s="249">
        <v>4.6987097671598095</v>
      </c>
      <c r="P50" s="249">
        <v>5.9966066781838476</v>
      </c>
      <c r="Q50" s="249">
        <v>28.231191013431857</v>
      </c>
      <c r="R50" s="249">
        <v>6.2951211481267864</v>
      </c>
      <c r="S50" s="249"/>
      <c r="T50" s="249">
        <v>30.058169093003439</v>
      </c>
      <c r="U50" s="249"/>
      <c r="V50" s="249"/>
      <c r="W50" s="249"/>
      <c r="X50" s="249">
        <v>100</v>
      </c>
      <c r="Z50" s="14" t="s">
        <v>691</v>
      </c>
      <c r="AA50" s="249">
        <v>0.21887762709054268</v>
      </c>
      <c r="AB50" s="249">
        <v>1.2010588152331907</v>
      </c>
      <c r="AC50" s="249">
        <v>2.1458943537744823</v>
      </c>
      <c r="AD50" s="249">
        <v>0.31150789931003448</v>
      </c>
      <c r="AE50" s="249">
        <v>0.98530413629492597</v>
      </c>
      <c r="AF50" s="249">
        <v>1.0873874222597613</v>
      </c>
      <c r="AG50" s="249"/>
      <c r="AH50" s="249">
        <v>0.55521367098452201</v>
      </c>
      <c r="AI50" s="249"/>
      <c r="AJ50" s="249"/>
      <c r="AK50" s="249"/>
      <c r="AL50" s="249">
        <v>0.61370436955353314</v>
      </c>
      <c r="AN50" s="14" t="s">
        <v>691</v>
      </c>
      <c r="AO50" s="314">
        <v>10.462821944925247</v>
      </c>
      <c r="AP50" s="314">
        <v>89.537178055074733</v>
      </c>
      <c r="AQ50" s="314">
        <v>0.7</v>
      </c>
      <c r="AT50" s="14" t="s">
        <v>691</v>
      </c>
      <c r="AU50" s="315">
        <v>0.11608587809571883</v>
      </c>
      <c r="AV50" s="315">
        <v>9.8632737643364637E-2</v>
      </c>
      <c r="AW50" s="315">
        <v>8.9049111656368779E-2</v>
      </c>
      <c r="AX50" s="315">
        <v>0.10160668990866771</v>
      </c>
      <c r="AY50" s="315">
        <v>8.5173476180182076E-2</v>
      </c>
      <c r="AZ50" s="315">
        <v>6.6351400397820129E-2</v>
      </c>
      <c r="BA50" s="315"/>
      <c r="BB50" s="315">
        <v>1</v>
      </c>
      <c r="BC50" s="315"/>
      <c r="BD50" s="315"/>
      <c r="BE50" s="315"/>
      <c r="BH50" s="14" t="s">
        <v>691</v>
      </c>
      <c r="BI50" s="249">
        <v>13.458206291472674</v>
      </c>
      <c r="BJ50" s="249">
        <v>5.731307559710717</v>
      </c>
      <c r="BK50" s="249">
        <v>18.133952101276787</v>
      </c>
      <c r="BL50" s="249">
        <v>16.212807726413271</v>
      </c>
      <c r="BM50" s="249">
        <v>2.8867997893987498</v>
      </c>
      <c r="BN50" s="249">
        <v>10.085269174974336</v>
      </c>
      <c r="BO50" s="249"/>
      <c r="BP50" s="249">
        <v>31.833102652528048</v>
      </c>
      <c r="BQ50" s="249"/>
      <c r="BR50" s="249"/>
      <c r="BS50" s="249"/>
    </row>
    <row r="51" spans="2:71" x14ac:dyDescent="0.2">
      <c r="B51" s="14" t="s">
        <v>519</v>
      </c>
      <c r="C51" s="249">
        <v>0.21837339002189907</v>
      </c>
      <c r="D51" s="249">
        <v>0.50224236748490814</v>
      </c>
      <c r="E51" s="249">
        <v>0.20188417073131693</v>
      </c>
      <c r="F51" s="249">
        <v>1.5988517717811499</v>
      </c>
      <c r="G51" s="249">
        <v>89.660176755183699</v>
      </c>
      <c r="H51" s="249">
        <v>0.34463797440014204</v>
      </c>
      <c r="I51" s="249">
        <v>62.866492087655864</v>
      </c>
      <c r="L51" s="14" t="s">
        <v>692</v>
      </c>
      <c r="M51" s="249">
        <v>4.5510957873930362</v>
      </c>
      <c r="N51" s="249">
        <v>7.0942695724900009</v>
      </c>
      <c r="O51" s="249">
        <v>1.4466599760639851</v>
      </c>
      <c r="P51" s="249">
        <v>6.7776703860935594</v>
      </c>
      <c r="Q51" s="249">
        <v>31.293826782836256</v>
      </c>
      <c r="R51" s="249">
        <v>14.578551289670637</v>
      </c>
      <c r="S51" s="249"/>
      <c r="T51" s="249">
        <v>34.257926205452527</v>
      </c>
      <c r="U51" s="249"/>
      <c r="V51" s="249"/>
      <c r="W51" s="249"/>
      <c r="X51" s="249">
        <v>100</v>
      </c>
      <c r="Z51" s="14" t="s">
        <v>692</v>
      </c>
      <c r="AA51" s="249">
        <v>4.2924178291077711E-2</v>
      </c>
      <c r="AB51" s="249">
        <v>0.18402695543698444</v>
      </c>
      <c r="AC51" s="249">
        <v>0.23497114225205187</v>
      </c>
      <c r="AD51" s="249">
        <v>0.12521671011775584</v>
      </c>
      <c r="AE51" s="249">
        <v>0.38843479384081292</v>
      </c>
      <c r="AF51" s="249">
        <v>0.89559761174641594</v>
      </c>
      <c r="AG51" s="249"/>
      <c r="AH51" s="249">
        <v>0.22504897658666015</v>
      </c>
      <c r="AI51" s="249"/>
      <c r="AJ51" s="249"/>
      <c r="AK51" s="249"/>
      <c r="AL51" s="249">
        <v>0.21826171347371384</v>
      </c>
      <c r="AN51" s="14" t="s">
        <v>692</v>
      </c>
      <c r="AO51" s="314">
        <v>14.180459706076368</v>
      </c>
      <c r="AP51" s="314">
        <v>85.819540293923623</v>
      </c>
      <c r="AQ51" s="314">
        <v>0.7</v>
      </c>
      <c r="AT51" s="14" t="s">
        <v>692</v>
      </c>
      <c r="AU51" s="315">
        <v>0.11828899575204709</v>
      </c>
      <c r="AV51" s="315">
        <v>8.7914142464032646E-2</v>
      </c>
      <c r="AW51" s="315">
        <v>7.1825878919786951E-2</v>
      </c>
      <c r="AX51" s="315">
        <v>0.10567344582277383</v>
      </c>
      <c r="AY51" s="315">
        <v>8.8236614161657428E-2</v>
      </c>
      <c r="AZ51" s="315">
        <v>8.6375849620443146E-2</v>
      </c>
      <c r="BA51" s="315"/>
      <c r="BB51" s="315">
        <v>1</v>
      </c>
      <c r="BC51" s="315"/>
      <c r="BD51" s="315"/>
      <c r="BE51" s="315"/>
      <c r="BH51" s="14" t="s">
        <v>692</v>
      </c>
      <c r="BI51" s="249">
        <v>18.336586090536837</v>
      </c>
      <c r="BJ51" s="249">
        <v>8.7426113123571696</v>
      </c>
      <c r="BK51" s="249">
        <v>35.027133382886937</v>
      </c>
      <c r="BL51" s="249">
        <v>10.999565705095677</v>
      </c>
      <c r="BM51" s="249">
        <v>1.9892083513789893</v>
      </c>
      <c r="BN51" s="249">
        <v>4.1799210264248368</v>
      </c>
      <c r="BO51" s="249"/>
      <c r="BP51" s="249">
        <v>20.593446878421393</v>
      </c>
      <c r="BQ51" s="249"/>
      <c r="BR51" s="249"/>
      <c r="BS51" s="249"/>
    </row>
    <row r="52" spans="2:71" x14ac:dyDescent="0.2">
      <c r="B52" s="14" t="s">
        <v>520</v>
      </c>
      <c r="C52" s="249">
        <v>9.7627801573100748E-2</v>
      </c>
      <c r="D52" s="249">
        <v>0.18231902813117307</v>
      </c>
      <c r="E52" s="249">
        <v>1.5659456391415322E-2</v>
      </c>
      <c r="F52" s="249">
        <v>0.10735193931781332</v>
      </c>
      <c r="G52" s="249">
        <v>17.099342734633861</v>
      </c>
      <c r="H52" s="249">
        <v>1.0506956657187645</v>
      </c>
      <c r="I52" s="249">
        <v>65.094419101033395</v>
      </c>
      <c r="L52" s="14" t="s">
        <v>693</v>
      </c>
      <c r="M52" s="249">
        <v>24.888914394883937</v>
      </c>
      <c r="N52" s="249">
        <v>10.077061110542582</v>
      </c>
      <c r="O52" s="249">
        <v>1.3237773965858652</v>
      </c>
      <c r="P52" s="249">
        <v>23.062353529336736</v>
      </c>
      <c r="Q52" s="249">
        <v>14.764526952405136</v>
      </c>
      <c r="R52" s="249"/>
      <c r="S52" s="249"/>
      <c r="T52" s="249">
        <v>25.883366616245752</v>
      </c>
      <c r="U52" s="249"/>
      <c r="V52" s="249"/>
      <c r="W52" s="249"/>
      <c r="X52" s="249">
        <v>100</v>
      </c>
      <c r="Z52" s="14" t="s">
        <v>693</v>
      </c>
      <c r="AA52" s="249">
        <v>0.10438747825163568</v>
      </c>
      <c r="AB52" s="249">
        <v>0.11624227065215736</v>
      </c>
      <c r="AC52" s="249">
        <v>9.5613554021919692E-2</v>
      </c>
      <c r="AD52" s="249">
        <v>0.18947063410143877</v>
      </c>
      <c r="AE52" s="249">
        <v>8.1495837222265111E-2</v>
      </c>
      <c r="AF52" s="249"/>
      <c r="AG52" s="249"/>
      <c r="AH52" s="249">
        <v>7.5612426436830318E-2</v>
      </c>
      <c r="AI52" s="249"/>
      <c r="AJ52" s="249"/>
      <c r="AK52" s="249"/>
      <c r="AL52" s="249">
        <v>9.705859465599781E-2</v>
      </c>
      <c r="AN52" s="14" t="s">
        <v>693</v>
      </c>
      <c r="AO52" s="314">
        <v>17.539671573720867</v>
      </c>
      <c r="AP52" s="314">
        <v>82.460328426279148</v>
      </c>
      <c r="AQ52" s="314">
        <v>0.7</v>
      </c>
      <c r="AT52" s="14" t="s">
        <v>693</v>
      </c>
      <c r="AU52" s="315">
        <v>1.0037734501635058</v>
      </c>
      <c r="AV52" s="315">
        <v>0.63500265633996233</v>
      </c>
      <c r="AW52" s="315">
        <v>0.36011138636402867</v>
      </c>
      <c r="AX52" s="315">
        <v>1.0743397048747618</v>
      </c>
      <c r="AY52" s="315">
        <v>0.26187514474636953</v>
      </c>
      <c r="AZ52" s="315"/>
      <c r="BA52" s="315"/>
      <c r="BB52" s="315">
        <v>1</v>
      </c>
      <c r="BC52" s="315"/>
      <c r="BD52" s="315"/>
      <c r="BE52" s="315"/>
      <c r="BH52" s="14" t="s">
        <v>693</v>
      </c>
      <c r="BI52" s="249">
        <v>23.024479972083235</v>
      </c>
      <c r="BJ52" s="249">
        <v>35.975076770063247</v>
      </c>
      <c r="BK52" s="249">
        <v>155.30376054033562</v>
      </c>
      <c r="BL52" s="249">
        <v>26.594882800787797</v>
      </c>
      <c r="BM52" s="249">
        <v>10.125927720014378</v>
      </c>
      <c r="BN52" s="249"/>
      <c r="BO52" s="249"/>
      <c r="BP52" s="249">
        <v>22.05663801762185</v>
      </c>
      <c r="BQ52" s="249"/>
      <c r="BR52" s="249"/>
      <c r="BS52" s="249"/>
    </row>
    <row r="53" spans="2:71" x14ac:dyDescent="0.2">
      <c r="B53" s="14" t="s">
        <v>521</v>
      </c>
      <c r="C53" s="249">
        <v>0.26706814347705526</v>
      </c>
      <c r="D53" s="249">
        <v>0.39030682237666192</v>
      </c>
      <c r="E53" s="249">
        <v>7.9134997827742568E-2</v>
      </c>
      <c r="F53" s="249">
        <v>0.10916020690721601</v>
      </c>
      <c r="G53" s="249">
        <v>7.8570397590535057</v>
      </c>
      <c r="H53" s="249">
        <v>0.36178032005411886</v>
      </c>
      <c r="I53" s="249">
        <v>21.995537046375823</v>
      </c>
      <c r="L53" s="14" t="s">
        <v>694</v>
      </c>
      <c r="M53" s="249">
        <v>34.960794107466128</v>
      </c>
      <c r="N53" s="249">
        <v>1.1717513364698648</v>
      </c>
      <c r="O53" s="249">
        <v>0.1192076235984456</v>
      </c>
      <c r="P53" s="249">
        <v>13.888384203701085</v>
      </c>
      <c r="Q53" s="249">
        <v>3.2755157597421967</v>
      </c>
      <c r="R53" s="249">
        <v>0.18008887774017934</v>
      </c>
      <c r="S53" s="249"/>
      <c r="T53" s="249">
        <v>46.404258091282109</v>
      </c>
      <c r="U53" s="249"/>
      <c r="V53" s="249"/>
      <c r="W53" s="249"/>
      <c r="X53" s="249">
        <v>100</v>
      </c>
      <c r="Z53" s="14" t="s">
        <v>694</v>
      </c>
      <c r="AA53" s="249">
        <v>0.40347054012602007</v>
      </c>
      <c r="AB53" s="249">
        <v>3.7192360158624038E-2</v>
      </c>
      <c r="AC53" s="249">
        <v>2.3691721531219678E-2</v>
      </c>
      <c r="AD53" s="249">
        <v>0.31396272814264092</v>
      </c>
      <c r="AE53" s="249">
        <v>4.9748921568747925E-2</v>
      </c>
      <c r="AF53" s="249">
        <v>1.353723526061695E-2</v>
      </c>
      <c r="AG53" s="249"/>
      <c r="AH53" s="249">
        <v>0.37300816074033505</v>
      </c>
      <c r="AI53" s="249"/>
      <c r="AJ53" s="249"/>
      <c r="AK53" s="249"/>
      <c r="AL53" s="249">
        <v>0.26706814347705515</v>
      </c>
      <c r="AN53" s="14" t="s">
        <v>694</v>
      </c>
      <c r="AO53" s="314">
        <v>22.412542350709096</v>
      </c>
      <c r="AP53" s="314">
        <v>77.587457649290911</v>
      </c>
      <c r="AQ53" s="314">
        <v>0.7</v>
      </c>
      <c r="AT53" s="14" t="s">
        <v>694</v>
      </c>
      <c r="AU53" s="315">
        <v>0.36455221832838836</v>
      </c>
      <c r="AV53" s="315">
        <v>0.19048180064116321</v>
      </c>
      <c r="AW53" s="315">
        <v>0.19594983484923503</v>
      </c>
      <c r="AX53" s="315">
        <v>0.14087091578419861</v>
      </c>
      <c r="AY53" s="315">
        <v>0.11091536930496326</v>
      </c>
      <c r="AZ53" s="315">
        <v>9.0877638343264552E-2</v>
      </c>
      <c r="BA53" s="315"/>
      <c r="BB53" s="315">
        <v>1</v>
      </c>
      <c r="BC53" s="315"/>
      <c r="BD53" s="315"/>
      <c r="BE53" s="315"/>
      <c r="BH53" s="14" t="s">
        <v>694</v>
      </c>
      <c r="BI53" s="249">
        <v>4.6770553735860041</v>
      </c>
      <c r="BJ53" s="249">
        <v>72.914195015630582</v>
      </c>
      <c r="BK53" s="249">
        <v>737.28419910300624</v>
      </c>
      <c r="BL53" s="249">
        <v>4.549500016072888</v>
      </c>
      <c r="BM53" s="249">
        <v>15.188192448632792</v>
      </c>
      <c r="BN53" s="249">
        <v>226.34150322848978</v>
      </c>
      <c r="BO53" s="249"/>
      <c r="BP53" s="249">
        <v>9.6657647660650596</v>
      </c>
      <c r="BQ53" s="249"/>
      <c r="BR53" s="249"/>
      <c r="BS53" s="249"/>
    </row>
    <row r="54" spans="2:71" x14ac:dyDescent="0.2">
      <c r="B54" s="14" t="s">
        <v>522</v>
      </c>
      <c r="C54" s="249">
        <v>0.37057283778714967</v>
      </c>
      <c r="D54" s="249">
        <v>1.1017997487686388</v>
      </c>
      <c r="E54" s="249">
        <v>0.27708023126557985</v>
      </c>
      <c r="F54" s="249">
        <v>1.4154198676109622</v>
      </c>
      <c r="G54" s="249">
        <v>35.659361162581312</v>
      </c>
      <c r="H54" s="249">
        <v>0.13369769989688346</v>
      </c>
      <c r="I54" s="249">
        <v>5.2667179795252013</v>
      </c>
      <c r="L54" s="14" t="s">
        <v>695</v>
      </c>
      <c r="M54" s="249">
        <v>5.7879172680951676</v>
      </c>
      <c r="N54" s="249">
        <v>6.6087866665685668</v>
      </c>
      <c r="O54" s="249">
        <v>2.1545990641223058</v>
      </c>
      <c r="P54" s="249">
        <v>8.6453398302553612</v>
      </c>
      <c r="Q54" s="249">
        <v>16.412877801020404</v>
      </c>
      <c r="R54" s="249">
        <v>11.950863379302126</v>
      </c>
      <c r="S54" s="249"/>
      <c r="T54" s="249">
        <v>48.439615990636078</v>
      </c>
      <c r="U54" s="249"/>
      <c r="V54" s="249"/>
      <c r="W54" s="249"/>
      <c r="X54" s="249">
        <v>99.999999999999986</v>
      </c>
      <c r="Z54" s="14" t="s">
        <v>695</v>
      </c>
      <c r="AA54" s="249">
        <v>9.2683911004111968E-2</v>
      </c>
      <c r="AB54" s="249">
        <v>0.29106602172776708</v>
      </c>
      <c r="AC54" s="249">
        <v>0.59416976938220112</v>
      </c>
      <c r="AD54" s="249">
        <v>0.27118142404383228</v>
      </c>
      <c r="AE54" s="249">
        <v>0.34589175456298699</v>
      </c>
      <c r="AF54" s="249">
        <v>1.2465045332313611</v>
      </c>
      <c r="AG54" s="249"/>
      <c r="AH54" s="249">
        <v>0.54027228218161982</v>
      </c>
      <c r="AI54" s="249"/>
      <c r="AJ54" s="249"/>
      <c r="AK54" s="249"/>
      <c r="AL54" s="249">
        <v>0.3705728377871495</v>
      </c>
      <c r="AN54" s="14" t="s">
        <v>695</v>
      </c>
      <c r="AO54" s="314">
        <v>10.964987355551603</v>
      </c>
      <c r="AP54" s="314">
        <v>89.0350126444484</v>
      </c>
      <c r="AQ54" s="314">
        <v>0.7</v>
      </c>
      <c r="AT54" s="14" t="s">
        <v>695</v>
      </c>
      <c r="AU54" s="315">
        <v>0.13988744507246967</v>
      </c>
      <c r="AV54" s="315">
        <v>8.8240771370327764E-2</v>
      </c>
      <c r="AW54" s="315">
        <v>0.13386735564664545</v>
      </c>
      <c r="AX54" s="315">
        <v>8.6205516278365563E-2</v>
      </c>
      <c r="AY54" s="315">
        <v>5.8292432870745342E-2</v>
      </c>
      <c r="AZ54" s="315">
        <v>0.16339726419422951</v>
      </c>
      <c r="BA54" s="315"/>
      <c r="BB54" s="315">
        <v>1</v>
      </c>
      <c r="BC54" s="315"/>
      <c r="BD54" s="315"/>
      <c r="BE54" s="315"/>
      <c r="BH54" s="14" t="s">
        <v>695</v>
      </c>
      <c r="BI54" s="249">
        <v>22.054413311507993</v>
      </c>
      <c r="BJ54" s="249">
        <v>12.183909056993624</v>
      </c>
      <c r="BK54" s="249">
        <v>56.695332089129458</v>
      </c>
      <c r="BL54" s="249">
        <v>9.0989666604799595</v>
      </c>
      <c r="BM54" s="249">
        <v>3.2409067171033867</v>
      </c>
      <c r="BN54" s="249">
        <v>12.476264830760034</v>
      </c>
      <c r="BO54" s="249"/>
      <c r="BP54" s="249">
        <v>18.838156223894337</v>
      </c>
      <c r="BQ54" s="249"/>
      <c r="BR54" s="249"/>
      <c r="BS54" s="249"/>
    </row>
    <row r="55" spans="2:71" x14ac:dyDescent="0.2">
      <c r="B55" s="14" t="s">
        <v>523</v>
      </c>
      <c r="C55" s="249">
        <v>8.0706967116626116E-2</v>
      </c>
      <c r="D55" s="249">
        <v>0.14540677136692029</v>
      </c>
      <c r="E55" s="249">
        <v>3.3147809210252177E-2</v>
      </c>
      <c r="F55" s="249">
        <v>1.4627901350711934E-2</v>
      </c>
      <c r="G55" s="249">
        <v>2.7962973658477543</v>
      </c>
      <c r="H55" s="249">
        <v>0.11302015338611954</v>
      </c>
      <c r="I55" s="249">
        <v>19.732400219563708</v>
      </c>
      <c r="L55" s="14" t="s">
        <v>696</v>
      </c>
      <c r="M55" s="249">
        <v>21.826258600417464</v>
      </c>
      <c r="N55" s="249">
        <v>5.9006550306526462</v>
      </c>
      <c r="O55" s="249">
        <v>3.5789953572378838E-2</v>
      </c>
      <c r="P55" s="249">
        <v>27.199202173968668</v>
      </c>
      <c r="Q55" s="249">
        <v>8.6915433349680882</v>
      </c>
      <c r="R55" s="249">
        <v>2.1054868648111409</v>
      </c>
      <c r="S55" s="249"/>
      <c r="T55" s="249">
        <v>34.241064041609611</v>
      </c>
      <c r="U55" s="249"/>
      <c r="V55" s="249"/>
      <c r="W55" s="249"/>
      <c r="X55" s="249">
        <v>100</v>
      </c>
      <c r="Z55" s="14" t="s">
        <v>696</v>
      </c>
      <c r="AA55" s="249">
        <v>7.6119999591468604E-2</v>
      </c>
      <c r="AB55" s="249">
        <v>5.6598829050487957E-2</v>
      </c>
      <c r="AC55" s="249">
        <v>2.1495258081855764E-3</v>
      </c>
      <c r="AD55" s="249">
        <v>0.18581102413768169</v>
      </c>
      <c r="AE55" s="249">
        <v>3.9892368043156289E-2</v>
      </c>
      <c r="AF55" s="249">
        <v>4.7828257752023116E-2</v>
      </c>
      <c r="AG55" s="249"/>
      <c r="AH55" s="249">
        <v>8.3175743499526819E-2</v>
      </c>
      <c r="AI55" s="249"/>
      <c r="AJ55" s="249"/>
      <c r="AK55" s="249"/>
      <c r="AL55" s="249">
        <v>8.0706967116626074E-2</v>
      </c>
      <c r="AN55" s="14" t="s">
        <v>696</v>
      </c>
      <c r="AO55" s="314">
        <v>18.092148422871723</v>
      </c>
      <c r="AP55" s="314">
        <v>81.907851577128284</v>
      </c>
      <c r="AQ55" s="314">
        <v>0.7</v>
      </c>
      <c r="AT55" s="14" t="s">
        <v>696</v>
      </c>
      <c r="AU55" s="315">
        <v>0.19589476436326203</v>
      </c>
      <c r="AV55" s="315">
        <v>0.16671382723802863</v>
      </c>
      <c r="AW55" s="315">
        <v>6.7737268301216902E-2</v>
      </c>
      <c r="AX55" s="315">
        <v>0.32692175941970253</v>
      </c>
      <c r="AY55" s="315">
        <v>0.10912565662656713</v>
      </c>
      <c r="AZ55" s="315">
        <v>0.16912015225714633</v>
      </c>
      <c r="BA55" s="315"/>
      <c r="BB55" s="315">
        <v>1</v>
      </c>
      <c r="BC55" s="315"/>
      <c r="BD55" s="315"/>
      <c r="BE55" s="315"/>
      <c r="BH55" s="14" t="s">
        <v>696</v>
      </c>
      <c r="BI55" s="249">
        <v>4.9628041475391562</v>
      </c>
      <c r="BJ55" s="249">
        <v>15.622660695762329</v>
      </c>
      <c r="BK55" s="249">
        <v>1046.526301565149</v>
      </c>
      <c r="BL55" s="249">
        <v>6.6461672563674785</v>
      </c>
      <c r="BM55" s="249">
        <v>6.9424630059530115</v>
      </c>
      <c r="BN55" s="249">
        <v>44.414668877804829</v>
      </c>
      <c r="BO55" s="249"/>
      <c r="BP55" s="249">
        <v>16.148654845358223</v>
      </c>
      <c r="BQ55" s="249"/>
      <c r="BR55" s="249"/>
      <c r="BS55" s="249"/>
    </row>
    <row r="56" spans="2:71" x14ac:dyDescent="0.2">
      <c r="B56" s="14" t="s">
        <v>524</v>
      </c>
      <c r="C56" s="249">
        <v>0.17156043700325049</v>
      </c>
      <c r="D56" s="249">
        <v>0.23911342750843764</v>
      </c>
      <c r="E56" s="249">
        <v>0.3218945310109983</v>
      </c>
      <c r="F56" s="249">
        <v>0.22600143402405587</v>
      </c>
      <c r="G56" s="249">
        <v>26.727371162511361</v>
      </c>
      <c r="H56" s="249">
        <v>0.20063497142167536</v>
      </c>
      <c r="I56" s="249">
        <v>24.650941118495698</v>
      </c>
      <c r="L56" s="14" t="s">
        <v>697</v>
      </c>
      <c r="M56" s="249">
        <v>26.442665575948762</v>
      </c>
      <c r="N56" s="249">
        <v>20.704457394152275</v>
      </c>
      <c r="O56" s="249">
        <v>2.3165563509365588</v>
      </c>
      <c r="P56" s="249">
        <v>6.5601149684724689</v>
      </c>
      <c r="Q56" s="249">
        <v>16.142332310827079</v>
      </c>
      <c r="R56" s="249">
        <v>2.9620607660612461</v>
      </c>
      <c r="S56" s="249"/>
      <c r="T56" s="249">
        <v>24.871812633601628</v>
      </c>
      <c r="U56" s="249"/>
      <c r="V56" s="249"/>
      <c r="W56" s="249"/>
      <c r="X56" s="249">
        <v>100</v>
      </c>
      <c r="Z56" s="14" t="s">
        <v>697</v>
      </c>
      <c r="AA56" s="249">
        <v>0.19186253363936012</v>
      </c>
      <c r="AB56" s="249">
        <v>0.41317737903915169</v>
      </c>
      <c r="AC56" s="249">
        <v>0.28946086781439728</v>
      </c>
      <c r="AD56" s="249">
        <v>9.3237844421255101E-2</v>
      </c>
      <c r="AE56" s="249">
        <v>0.15414330370939403</v>
      </c>
      <c r="AF56" s="249">
        <v>0.13998820678561202</v>
      </c>
      <c r="AG56" s="249"/>
      <c r="AH56" s="249">
        <v>0.12569625518171429</v>
      </c>
      <c r="AI56" s="249"/>
      <c r="AJ56" s="249"/>
      <c r="AK56" s="249"/>
      <c r="AL56" s="249">
        <v>0.16790997202357177</v>
      </c>
      <c r="AN56" s="14" t="s">
        <v>697</v>
      </c>
      <c r="AO56" s="314">
        <v>23.460680548987558</v>
      </c>
      <c r="AP56" s="314">
        <v>76.539319451012418</v>
      </c>
      <c r="AQ56" s="314">
        <v>0.7</v>
      </c>
      <c r="AT56" s="14" t="s">
        <v>697</v>
      </c>
      <c r="AU56" s="315">
        <v>9.1172929846982706E-2</v>
      </c>
      <c r="AV56" s="315">
        <v>6.0375958639507309E-2</v>
      </c>
      <c r="AW56" s="315">
        <v>4.6242799703853275E-2</v>
      </c>
      <c r="AX56" s="315">
        <v>3.3246077453904184E-2</v>
      </c>
      <c r="AY56" s="315">
        <v>3.0332434735282875E-2</v>
      </c>
      <c r="AZ56" s="315">
        <v>3.244617577532858E-2</v>
      </c>
      <c r="BA56" s="315"/>
      <c r="BB56" s="315">
        <v>1</v>
      </c>
      <c r="BC56" s="315"/>
      <c r="BD56" s="315"/>
      <c r="BE56" s="315"/>
      <c r="BH56" s="14" t="s">
        <v>697</v>
      </c>
      <c r="BI56" s="249">
        <v>1.4732316992416761</v>
      </c>
      <c r="BJ56" s="249">
        <v>1.2459785401071131</v>
      </c>
      <c r="BK56" s="249">
        <v>8.5292653783802006</v>
      </c>
      <c r="BL56" s="249">
        <v>2.1654060108321866</v>
      </c>
      <c r="BM56" s="249">
        <v>0.80288134007940704</v>
      </c>
      <c r="BN56" s="249">
        <v>4.6803672215515535</v>
      </c>
      <c r="BO56" s="249"/>
      <c r="BP56" s="249">
        <v>17.179200123327536</v>
      </c>
      <c r="BQ56" s="249"/>
      <c r="BR56" s="249"/>
      <c r="BS56" s="249"/>
    </row>
    <row r="57" spans="2:71" x14ac:dyDescent="0.2">
      <c r="B57" s="14" t="s">
        <v>525</v>
      </c>
      <c r="C57" s="249">
        <v>9.711610690528856E-2</v>
      </c>
      <c r="D57" s="249">
        <v>0.10608112170338294</v>
      </c>
      <c r="E57" s="249">
        <v>4.4597107286517855E-2</v>
      </c>
      <c r="F57" s="249">
        <v>4.6301879965526163E-2</v>
      </c>
      <c r="G57" s="249">
        <v>10.514420398462152</v>
      </c>
      <c r="H57" s="249"/>
      <c r="I57" s="249"/>
      <c r="L57" s="14" t="s">
        <v>698</v>
      </c>
      <c r="M57" s="249">
        <v>14.521388371257952</v>
      </c>
      <c r="N57" s="249">
        <v>34.880965848576089</v>
      </c>
      <c r="O57" s="249">
        <v>1.7167304455789831</v>
      </c>
      <c r="P57" s="249">
        <v>7.588109064461996</v>
      </c>
      <c r="Q57" s="249">
        <v>20.992561341465791</v>
      </c>
      <c r="R57" s="249">
        <v>2.7568716925769867</v>
      </c>
      <c r="S57" s="249"/>
      <c r="T57" s="249">
        <v>17.543373236082196</v>
      </c>
      <c r="U57" s="249"/>
      <c r="V57" s="249"/>
      <c r="W57" s="249"/>
      <c r="X57" s="249">
        <v>100</v>
      </c>
      <c r="Z57" s="14" t="s">
        <v>698</v>
      </c>
      <c r="AA57" s="249">
        <v>5.9188742329692734E-2</v>
      </c>
      <c r="AB57" s="249">
        <v>0.39102742094756121</v>
      </c>
      <c r="AC57" s="249">
        <v>0.12050224236563527</v>
      </c>
      <c r="AD57" s="249">
        <v>6.0584337998648888E-2</v>
      </c>
      <c r="AE57" s="249">
        <v>0.11260815389292016</v>
      </c>
      <c r="AF57" s="249">
        <v>7.3191402500172878E-2</v>
      </c>
      <c r="AG57" s="249"/>
      <c r="AH57" s="249">
        <v>4.9805124876368422E-2</v>
      </c>
      <c r="AI57" s="249"/>
      <c r="AJ57" s="249"/>
      <c r="AK57" s="249"/>
      <c r="AL57" s="249">
        <v>9.4324066927340702E-2</v>
      </c>
      <c r="AN57" s="14" t="s">
        <v>698</v>
      </c>
      <c r="AO57" s="314">
        <v>30.369576596869123</v>
      </c>
      <c r="AP57" s="314">
        <v>69.630423403130905</v>
      </c>
      <c r="AQ57" s="314">
        <v>0.7</v>
      </c>
      <c r="AT57" s="14" t="s">
        <v>698</v>
      </c>
      <c r="AU57" s="315">
        <v>0.34551090817011115</v>
      </c>
      <c r="AV57" s="315">
        <v>0.40172138716196049</v>
      </c>
      <c r="AW57" s="315">
        <v>0.17285637879324703</v>
      </c>
      <c r="AX57" s="315">
        <v>0.1310393090447784</v>
      </c>
      <c r="AY57" s="315">
        <v>0.15457141705941466</v>
      </c>
      <c r="AZ57" s="315">
        <v>0.1924769058516336</v>
      </c>
      <c r="BA57" s="315"/>
      <c r="BB57" s="315">
        <v>1</v>
      </c>
      <c r="BC57" s="315"/>
      <c r="BD57" s="315"/>
      <c r="BE57" s="315"/>
      <c r="BH57" s="14" t="s">
        <v>698</v>
      </c>
      <c r="BI57" s="249">
        <v>7.8497784698956581</v>
      </c>
      <c r="BJ57" s="249">
        <v>3.7996205677320907</v>
      </c>
      <c r="BK57" s="249">
        <v>33.219040151824785</v>
      </c>
      <c r="BL57" s="249">
        <v>5.6973356790004752</v>
      </c>
      <c r="BM57" s="249">
        <v>2.4292238464564706</v>
      </c>
      <c r="BN57" s="249">
        <v>23.033813848035429</v>
      </c>
      <c r="BO57" s="249"/>
      <c r="BP57" s="249">
        <v>18.805750723453954</v>
      </c>
      <c r="BQ57" s="249"/>
      <c r="BR57" s="249"/>
      <c r="BS57" s="249"/>
    </row>
    <row r="58" spans="2:71" x14ac:dyDescent="0.2">
      <c r="B58" s="14" t="s">
        <v>526</v>
      </c>
      <c r="C58" s="249">
        <v>0.14140494228465256</v>
      </c>
      <c r="D58" s="249">
        <v>0.20728251497855077</v>
      </c>
      <c r="E58" s="249">
        <v>2.1519653767401947E-2</v>
      </c>
      <c r="F58" s="249">
        <v>0.50376469555163594</v>
      </c>
      <c r="G58" s="249">
        <v>58.735906660365686</v>
      </c>
      <c r="H58" s="249">
        <v>2.2252822683190145E-2</v>
      </c>
      <c r="I58" s="249">
        <v>6.6261574276163486</v>
      </c>
      <c r="L58" s="14" t="s">
        <v>699</v>
      </c>
      <c r="M58" s="249">
        <v>11.619728369800114</v>
      </c>
      <c r="N58" s="249">
        <v>27.911060435443588</v>
      </c>
      <c r="O58" s="249">
        <v>1.3736938198882189</v>
      </c>
      <c r="P58" s="249">
        <v>6.0718551088395927</v>
      </c>
      <c r="Q58" s="249">
        <v>16.797833260695871</v>
      </c>
      <c r="R58" s="249">
        <v>2.2059943167376788</v>
      </c>
      <c r="S58" s="249"/>
      <c r="T58" s="249">
        <v>34.019834688594941</v>
      </c>
      <c r="U58" s="249"/>
      <c r="V58" s="249"/>
      <c r="W58" s="249"/>
      <c r="X58" s="249">
        <v>99.999999999999986</v>
      </c>
      <c r="Z58" s="14" t="s">
        <v>699</v>
      </c>
      <c r="AA58" s="249">
        <v>7.5551188395061822E-2</v>
      </c>
      <c r="AB58" s="249">
        <v>0.49912509009038275</v>
      </c>
      <c r="AC58" s="249">
        <v>0.15381451364994345</v>
      </c>
      <c r="AD58" s="249">
        <v>7.7332589843352839E-2</v>
      </c>
      <c r="AE58" s="249">
        <v>0.14373814199657595</v>
      </c>
      <c r="AF58" s="249">
        <v>9.3424817313871505E-2</v>
      </c>
      <c r="AG58" s="249"/>
      <c r="AH58" s="249">
        <v>0.15406623942468767</v>
      </c>
      <c r="AI58" s="249"/>
      <c r="AJ58" s="249"/>
      <c r="AK58" s="249"/>
      <c r="AL58" s="249">
        <v>0.15046547853522135</v>
      </c>
      <c r="AN58" s="14" t="s">
        <v>699</v>
      </c>
      <c r="AO58" s="314">
        <v>22.278643411413324</v>
      </c>
      <c r="AP58" s="314">
        <v>77.721356588586616</v>
      </c>
      <c r="AQ58" s="314">
        <v>0.7</v>
      </c>
      <c r="AT58" s="14" t="s">
        <v>699</v>
      </c>
      <c r="AU58" s="315">
        <v>0.81254882113387605</v>
      </c>
      <c r="AV58" s="315">
        <v>0.94474076460128853</v>
      </c>
      <c r="AW58" s="315">
        <v>0.40651175836327402</v>
      </c>
      <c r="AX58" s="315">
        <v>0.3081692460896468</v>
      </c>
      <c r="AY58" s="315">
        <v>0.36351044132818783</v>
      </c>
      <c r="AZ58" s="315">
        <v>0.45265396619037984</v>
      </c>
      <c r="BA58" s="315"/>
      <c r="BB58" s="315">
        <v>1</v>
      </c>
      <c r="BC58" s="315"/>
      <c r="BD58" s="315"/>
      <c r="BE58" s="315"/>
      <c r="BH58" s="14" t="s">
        <v>699</v>
      </c>
      <c r="BI58" s="249">
        <v>31.428122547607916</v>
      </c>
      <c r="BJ58" s="249">
        <v>15.212523677586413</v>
      </c>
      <c r="BK58" s="249">
        <v>132.9989207732807</v>
      </c>
      <c r="BL58" s="249">
        <v>22.810397083328901</v>
      </c>
      <c r="BM58" s="249">
        <v>9.7258725242752337</v>
      </c>
      <c r="BN58" s="249">
        <v>92.220376298653491</v>
      </c>
      <c r="BO58" s="249"/>
      <c r="BP58" s="249">
        <v>13.210910497102379</v>
      </c>
      <c r="BQ58" s="249"/>
      <c r="BR58" s="249"/>
      <c r="BS58" s="249"/>
    </row>
    <row r="59" spans="2:71" x14ac:dyDescent="0.2">
      <c r="B59" s="14" t="s">
        <v>527</v>
      </c>
      <c r="C59" s="249">
        <v>2.1915113709050534E-2</v>
      </c>
      <c r="D59" s="249">
        <v>4.3849513515712021E-2</v>
      </c>
      <c r="E59" s="249">
        <v>3.7733802113136252E-3</v>
      </c>
      <c r="F59" s="249">
        <v>4.8953639837731079E-2</v>
      </c>
      <c r="G59" s="249">
        <v>30.163246013908736</v>
      </c>
      <c r="H59" s="249">
        <v>7.325446096531703E-3</v>
      </c>
      <c r="I59" s="249">
        <v>6.5046254817994464</v>
      </c>
      <c r="L59" s="14" t="s">
        <v>700</v>
      </c>
      <c r="M59" s="249">
        <v>13.332172143467805</v>
      </c>
      <c r="N59" s="249">
        <v>32.024420071574241</v>
      </c>
      <c r="O59" s="249">
        <v>1.5761403275800194</v>
      </c>
      <c r="P59" s="249">
        <v>6.9666875993105899</v>
      </c>
      <c r="Q59" s="249">
        <v>19.273394139825236</v>
      </c>
      <c r="R59" s="249">
        <v>2.531100129216215</v>
      </c>
      <c r="S59" s="249"/>
      <c r="T59" s="249">
        <v>24.296085589025907</v>
      </c>
      <c r="U59" s="249"/>
      <c r="V59" s="249"/>
      <c r="W59" s="249"/>
      <c r="X59" s="249">
        <v>99.999999999999986</v>
      </c>
      <c r="Z59" s="14" t="s">
        <v>700</v>
      </c>
      <c r="AA59" s="249">
        <v>1.267688069440363E-2</v>
      </c>
      <c r="AB59" s="249">
        <v>8.3749168650705363E-2</v>
      </c>
      <c r="AC59" s="249">
        <v>2.5808836102113528E-2</v>
      </c>
      <c r="AD59" s="249">
        <v>1.2975785504619683E-2</v>
      </c>
      <c r="AE59" s="249">
        <v>2.4118102124320015E-2</v>
      </c>
      <c r="AF59" s="249">
        <v>1.5675931618592709E-2</v>
      </c>
      <c r="AG59" s="249"/>
      <c r="AH59" s="249">
        <v>1.6090804499394436E-2</v>
      </c>
      <c r="AI59" s="249"/>
      <c r="AJ59" s="249"/>
      <c r="AK59" s="249"/>
      <c r="AL59" s="249">
        <v>2.2004070967905444E-2</v>
      </c>
      <c r="AN59" s="14" t="s">
        <v>700</v>
      </c>
      <c r="AO59" s="314">
        <v>16.264792180891241</v>
      </c>
      <c r="AP59" s="314">
        <v>83.73520781910878</v>
      </c>
      <c r="AQ59" s="314">
        <v>0.7</v>
      </c>
      <c r="AT59" s="14" t="s">
        <v>700</v>
      </c>
      <c r="AU59" s="315">
        <v>0.81254882113387583</v>
      </c>
      <c r="AV59" s="315">
        <v>0.94474076460128831</v>
      </c>
      <c r="AW59" s="315">
        <v>0.40651175836327402</v>
      </c>
      <c r="AX59" s="315">
        <v>0.3081692460896468</v>
      </c>
      <c r="AY59" s="315">
        <v>0.36351044132818783</v>
      </c>
      <c r="AZ59" s="315">
        <v>0.45265396619037979</v>
      </c>
      <c r="BA59" s="315"/>
      <c r="BB59" s="315">
        <v>1</v>
      </c>
      <c r="BC59" s="315"/>
      <c r="BD59" s="315"/>
      <c r="BE59" s="315"/>
      <c r="BH59" s="14" t="s">
        <v>700</v>
      </c>
      <c r="BI59" s="249">
        <v>37.511350777029406</v>
      </c>
      <c r="BJ59" s="249">
        <v>18.157060161942205</v>
      </c>
      <c r="BK59" s="249">
        <v>158.74219538680651</v>
      </c>
      <c r="BL59" s="249">
        <v>27.225578144539998</v>
      </c>
      <c r="BM59" s="249">
        <v>11.60841266665256</v>
      </c>
      <c r="BN59" s="249">
        <v>110.07055476789009</v>
      </c>
      <c r="BO59" s="249"/>
      <c r="BP59" s="249">
        <v>25.332487819404946</v>
      </c>
      <c r="BQ59" s="249"/>
      <c r="BR59" s="249"/>
      <c r="BS59" s="249"/>
    </row>
    <row r="60" spans="2:71" x14ac:dyDescent="0.2">
      <c r="B60" s="14" t="s">
        <v>528</v>
      </c>
      <c r="C60" s="249">
        <v>0.28419660068862113</v>
      </c>
      <c r="D60" s="249">
        <v>0.47575251091346749</v>
      </c>
      <c r="E60" s="249">
        <v>0.29524424347214129</v>
      </c>
      <c r="F60" s="249">
        <v>0.50020345461992788</v>
      </c>
      <c r="G60" s="249">
        <v>28.836641723394347</v>
      </c>
      <c r="H60" s="249">
        <v>0.55598512723186722</v>
      </c>
      <c r="I60" s="249">
        <v>31.267794664602444</v>
      </c>
      <c r="L60" s="14" t="s">
        <v>701</v>
      </c>
      <c r="M60" s="249">
        <v>13.903305241323418</v>
      </c>
      <c r="N60" s="249">
        <v>12.455771543475057</v>
      </c>
      <c r="O60" s="249">
        <v>3.6082488191201234</v>
      </c>
      <c r="P60" s="249">
        <v>17.605027011769778</v>
      </c>
      <c r="Q60" s="249">
        <v>16.186091600459864</v>
      </c>
      <c r="R60" s="249">
        <v>2.172182147953825</v>
      </c>
      <c r="S60" s="249"/>
      <c r="T60" s="249">
        <v>34.069373635897925</v>
      </c>
      <c r="U60" s="249"/>
      <c r="V60" s="249"/>
      <c r="W60" s="249"/>
      <c r="X60" s="249">
        <v>100</v>
      </c>
      <c r="Z60" s="14" t="s">
        <v>701</v>
      </c>
      <c r="AA60" s="249">
        <v>0.16911762997692964</v>
      </c>
      <c r="AB60" s="249">
        <v>0.41670546913468459</v>
      </c>
      <c r="AC60" s="249">
        <v>0.75583909625881718</v>
      </c>
      <c r="AD60" s="249">
        <v>0.41947236339183763</v>
      </c>
      <c r="AE60" s="249">
        <v>0.25911124226477733</v>
      </c>
      <c r="AF60" s="249">
        <v>0.17209950061514537</v>
      </c>
      <c r="AG60" s="249"/>
      <c r="AH60" s="249">
        <v>0.28864559507061138</v>
      </c>
      <c r="AI60" s="249"/>
      <c r="AJ60" s="249"/>
      <c r="AK60" s="249"/>
      <c r="AL60" s="249">
        <v>0.28148961213682372</v>
      </c>
      <c r="AN60" s="14" t="s">
        <v>701</v>
      </c>
      <c r="AO60" s="314">
        <v>19.432105188973324</v>
      </c>
      <c r="AP60" s="314">
        <v>80.567894811026676</v>
      </c>
      <c r="AQ60" s="314">
        <v>0.7</v>
      </c>
      <c r="AT60" s="14" t="s">
        <v>701</v>
      </c>
      <c r="AU60" s="315">
        <v>0.10750577615899851</v>
      </c>
      <c r="AV60" s="315">
        <v>7.3012282130526296E-2</v>
      </c>
      <c r="AW60" s="315">
        <v>9.3629398275376433E-2</v>
      </c>
      <c r="AX60" s="315">
        <v>0.12083681949413622</v>
      </c>
      <c r="AY60" s="315">
        <v>5.3722577233462347E-2</v>
      </c>
      <c r="AZ60" s="315">
        <v>4.8398369116357455E-2</v>
      </c>
      <c r="BA60" s="315"/>
      <c r="BB60" s="315">
        <v>1</v>
      </c>
      <c r="BC60" s="315"/>
      <c r="BD60" s="315"/>
      <c r="BE60" s="315"/>
      <c r="BH60" s="14" t="s">
        <v>701</v>
      </c>
      <c r="BI60" s="249">
        <v>3.9830975506498096</v>
      </c>
      <c r="BJ60" s="249">
        <v>3.0194823182957089</v>
      </c>
      <c r="BK60" s="249">
        <v>13.366661674242554</v>
      </c>
      <c r="BL60" s="249">
        <v>3.5356542715004382</v>
      </c>
      <c r="BM60" s="249">
        <v>1.7097084045941706</v>
      </c>
      <c r="BN60" s="249">
        <v>11.47735167136568</v>
      </c>
      <c r="BO60" s="249"/>
      <c r="BP60" s="249">
        <v>15.119695761161552</v>
      </c>
      <c r="BQ60" s="249"/>
      <c r="BR60" s="249"/>
      <c r="BS60" s="249"/>
    </row>
    <row r="61" spans="2:71" x14ac:dyDescent="0.2">
      <c r="B61" s="14" t="s">
        <v>529</v>
      </c>
      <c r="C61" s="249">
        <v>0.60245437389161471</v>
      </c>
      <c r="D61" s="249">
        <v>1.401790468299426</v>
      </c>
      <c r="E61" s="249">
        <v>0.12136853048915852</v>
      </c>
      <c r="F61" s="249">
        <v>0.14159164997153273</v>
      </c>
      <c r="G61" s="249">
        <v>2.9075562894219225</v>
      </c>
      <c r="H61" s="249">
        <v>0.19774065656892051</v>
      </c>
      <c r="I61" s="249">
        <v>4.0323445532813755</v>
      </c>
      <c r="L61" s="14" t="s">
        <v>702</v>
      </c>
      <c r="M61" s="249">
        <v>12.89593885491551</v>
      </c>
      <c r="N61" s="249">
        <v>13.864683923261904</v>
      </c>
      <c r="O61" s="249">
        <v>2.9515185532755348</v>
      </c>
      <c r="P61" s="249">
        <v>9.4245342908381691</v>
      </c>
      <c r="Q61" s="249">
        <v>17.96208300187881</v>
      </c>
      <c r="R61" s="249">
        <v>1.5673485289107636</v>
      </c>
      <c r="S61" s="249"/>
      <c r="T61" s="249">
        <v>41.333892846919305</v>
      </c>
      <c r="U61" s="249"/>
      <c r="V61" s="249"/>
      <c r="W61" s="249"/>
      <c r="X61" s="249">
        <v>100</v>
      </c>
      <c r="Z61" s="14" t="s">
        <v>702</v>
      </c>
      <c r="AA61" s="249">
        <v>0.33564558029721708</v>
      </c>
      <c r="AB61" s="249">
        <v>0.99248895218910593</v>
      </c>
      <c r="AC61" s="249">
        <v>1.3229259427916498</v>
      </c>
      <c r="AD61" s="249">
        <v>0.48048927426325139</v>
      </c>
      <c r="AE61" s="249">
        <v>0.61525918091433152</v>
      </c>
      <c r="AF61" s="249">
        <v>0.26570889421729849</v>
      </c>
      <c r="AG61" s="249"/>
      <c r="AH61" s="249">
        <v>0.74931467094955828</v>
      </c>
      <c r="AI61" s="249"/>
      <c r="AJ61" s="249"/>
      <c r="AK61" s="249"/>
      <c r="AL61" s="249">
        <v>0.60230922382711194</v>
      </c>
      <c r="AN61" s="14" t="s">
        <v>702</v>
      </c>
      <c r="AO61" s="314">
        <v>14.0033419151057</v>
      </c>
      <c r="AP61" s="314">
        <v>85.996658084894307</v>
      </c>
      <c r="AQ61" s="314">
        <v>0.7</v>
      </c>
      <c r="AT61" s="14" t="s">
        <v>702</v>
      </c>
      <c r="AU61" s="315">
        <v>0.35027421560071464</v>
      </c>
      <c r="AV61" s="315">
        <v>0.55847991846296985</v>
      </c>
      <c r="AW61" s="315">
        <v>0.3887032973492886</v>
      </c>
      <c r="AX61" s="315">
        <v>0.28551918954611677</v>
      </c>
      <c r="AY61" s="315">
        <v>0.3613556593178423</v>
      </c>
      <c r="AZ61" s="315">
        <v>0.24811081006628191</v>
      </c>
      <c r="BA61" s="315"/>
      <c r="BB61" s="315">
        <v>1</v>
      </c>
      <c r="BC61" s="315"/>
      <c r="BD61" s="315"/>
      <c r="BE61" s="315"/>
      <c r="BH61" s="14" t="s">
        <v>702</v>
      </c>
      <c r="BI61" s="249">
        <v>19.399487997168293</v>
      </c>
      <c r="BJ61" s="249">
        <v>28.769522402716454</v>
      </c>
      <c r="BK61" s="249">
        <v>94.060605738763314</v>
      </c>
      <c r="BL61" s="249">
        <v>21.637668718175874</v>
      </c>
      <c r="BM61" s="249">
        <v>14.36855933897583</v>
      </c>
      <c r="BN61" s="249">
        <v>113.06161118772037</v>
      </c>
      <c r="BO61" s="249"/>
      <c r="BP61" s="249">
        <v>17.279403840688161</v>
      </c>
      <c r="BQ61" s="249"/>
      <c r="BR61" s="249"/>
      <c r="BS61" s="249"/>
    </row>
    <row r="62" spans="2:71" x14ac:dyDescent="0.2">
      <c r="B62" s="14" t="s">
        <v>530</v>
      </c>
      <c r="C62" s="249">
        <v>6.2667725689501783E-2</v>
      </c>
      <c r="D62" s="249">
        <v>6.5650982762978052E-2</v>
      </c>
      <c r="E62" s="249">
        <v>0.17264428787036715</v>
      </c>
      <c r="F62" s="249">
        <v>3.247735381145455E-2</v>
      </c>
      <c r="G62" s="249">
        <v>14.637819479179237</v>
      </c>
      <c r="H62" s="249">
        <v>4.7704104732118204E-2</v>
      </c>
      <c r="I62" s="249">
        <v>19.926449117702703</v>
      </c>
      <c r="L62" s="14" t="s">
        <v>703</v>
      </c>
      <c r="M62" s="249">
        <v>14.108151123482603</v>
      </c>
      <c r="N62" s="249">
        <v>14.254738668886096</v>
      </c>
      <c r="O62" s="249">
        <v>1.5914866172149444</v>
      </c>
      <c r="P62" s="249">
        <v>13.64050084878134</v>
      </c>
      <c r="Q62" s="249">
        <v>17.44199506260108</v>
      </c>
      <c r="R62" s="249">
        <v>2.383498776595832</v>
      </c>
      <c r="S62" s="249"/>
      <c r="T62" s="249">
        <v>36.579628902438103</v>
      </c>
      <c r="U62" s="249"/>
      <c r="V62" s="249"/>
      <c r="W62" s="249"/>
      <c r="X62" s="249">
        <v>100</v>
      </c>
      <c r="Z62" s="14" t="s">
        <v>703</v>
      </c>
      <c r="AA62" s="249">
        <v>3.8369382873545799E-2</v>
      </c>
      <c r="AB62" s="249">
        <v>0.10662565477749836</v>
      </c>
      <c r="AC62" s="249">
        <v>7.4538345739481759E-2</v>
      </c>
      <c r="AD62" s="249">
        <v>7.2667607042113905E-2</v>
      </c>
      <c r="AE62" s="249">
        <v>6.2428702209447989E-2</v>
      </c>
      <c r="AF62" s="249">
        <v>4.2222329267422712E-2</v>
      </c>
      <c r="AG62" s="249"/>
      <c r="AH62" s="249">
        <v>6.9292138578855703E-2</v>
      </c>
      <c r="AI62" s="249"/>
      <c r="AJ62" s="249"/>
      <c r="AK62" s="249"/>
      <c r="AL62" s="249">
        <v>6.2937031859381889E-2</v>
      </c>
      <c r="AN62" s="14" t="s">
        <v>703</v>
      </c>
      <c r="AO62" s="314">
        <v>31.335797188548362</v>
      </c>
      <c r="AP62" s="314">
        <v>68.664202811451602</v>
      </c>
      <c r="AQ62" s="314">
        <v>0.7</v>
      </c>
      <c r="AT62" s="14" t="s">
        <v>703</v>
      </c>
      <c r="AU62" s="315">
        <v>9.4928301151043587E-2</v>
      </c>
      <c r="AV62" s="315">
        <v>5.1338816229555335E-2</v>
      </c>
      <c r="AW62" s="315">
        <v>5.0767561187355925E-2</v>
      </c>
      <c r="AX62" s="315">
        <v>5.8890950382271379E-2</v>
      </c>
      <c r="AY62" s="315">
        <v>1.4513134972607103E-2</v>
      </c>
      <c r="AZ62" s="315">
        <v>8.7199981156656711E-3</v>
      </c>
      <c r="BA62" s="315"/>
      <c r="BB62" s="315">
        <v>1</v>
      </c>
      <c r="BC62" s="315"/>
      <c r="BD62" s="315"/>
      <c r="BE62" s="315"/>
      <c r="BH62" s="14" t="s">
        <v>703</v>
      </c>
      <c r="BI62" s="249">
        <v>2.1634376093114982</v>
      </c>
      <c r="BJ62" s="249">
        <v>1.1579914698105234</v>
      </c>
      <c r="BK62" s="249">
        <v>10.256568373026317</v>
      </c>
      <c r="BL62" s="249">
        <v>1.3881519760681638</v>
      </c>
      <c r="BM62" s="249">
        <v>0.26753699491514749</v>
      </c>
      <c r="BN62" s="249">
        <v>1.1763057699630017</v>
      </c>
      <c r="BO62" s="249"/>
      <c r="BP62" s="249">
        <v>8.7898097328550424</v>
      </c>
      <c r="BQ62" s="249"/>
      <c r="BR62" s="249"/>
      <c r="BS62" s="249"/>
    </row>
    <row r="63" spans="2:71" x14ac:dyDescent="0.2">
      <c r="B63" s="14" t="s">
        <v>531</v>
      </c>
      <c r="C63" s="249">
        <v>0.42056051959548874</v>
      </c>
      <c r="D63" s="249">
        <v>0.36032296380562823</v>
      </c>
      <c r="E63" s="249">
        <v>4.8875845649040218E-2</v>
      </c>
      <c r="F63" s="249">
        <v>0.11801420791699456</v>
      </c>
      <c r="G63" s="249">
        <v>9.4348067611583843</v>
      </c>
      <c r="H63" s="249">
        <v>0.16278126176358335</v>
      </c>
      <c r="I63" s="249">
        <v>12.441964402994191</v>
      </c>
      <c r="L63" s="14" t="s">
        <v>704</v>
      </c>
      <c r="M63" s="249">
        <v>14.300745631233321</v>
      </c>
      <c r="N63" s="249">
        <v>0.76716391249676941</v>
      </c>
      <c r="O63" s="249">
        <v>3.9726328386138494E-2</v>
      </c>
      <c r="P63" s="249">
        <v>5.011838902748039</v>
      </c>
      <c r="Q63" s="249">
        <v>2.6937859786211784</v>
      </c>
      <c r="R63" s="249">
        <v>0.18412405251187552</v>
      </c>
      <c r="S63" s="249"/>
      <c r="T63" s="249">
        <v>77.002615194002686</v>
      </c>
      <c r="U63" s="249"/>
      <c r="V63" s="249"/>
      <c r="W63" s="249"/>
      <c r="X63" s="249">
        <v>100</v>
      </c>
      <c r="Z63" s="14" t="s">
        <v>704</v>
      </c>
      <c r="AA63" s="249">
        <v>0.26094838198988041</v>
      </c>
      <c r="AB63" s="249">
        <v>3.8500984253242047E-2</v>
      </c>
      <c r="AC63" s="249">
        <v>1.2483501067255511E-2</v>
      </c>
      <c r="AD63" s="249">
        <v>0.17913846989970375</v>
      </c>
      <c r="AE63" s="249">
        <v>6.4689299900585695E-2</v>
      </c>
      <c r="AF63" s="249">
        <v>2.188361145920515E-2</v>
      </c>
      <c r="AG63" s="249"/>
      <c r="AH63" s="249">
        <v>0.97865892381162944</v>
      </c>
      <c r="AI63" s="249"/>
      <c r="AJ63" s="249"/>
      <c r="AK63" s="249"/>
      <c r="AL63" s="249">
        <v>0.42226732100511499</v>
      </c>
      <c r="AN63" s="14" t="s">
        <v>704</v>
      </c>
      <c r="AO63" s="314">
        <v>38.410642652567219</v>
      </c>
      <c r="AP63" s="314">
        <v>61.589357347432738</v>
      </c>
      <c r="AQ63" s="314">
        <v>0.7</v>
      </c>
      <c r="AT63" s="14" t="s">
        <v>704</v>
      </c>
      <c r="AU63" s="315">
        <v>0.39735515074852451</v>
      </c>
      <c r="AV63" s="315">
        <v>0.12603831031447735</v>
      </c>
      <c r="AW63" s="315">
        <v>8.821833474452731E-2</v>
      </c>
      <c r="AX63" s="315">
        <v>0.16625333914925788</v>
      </c>
      <c r="AY63" s="315">
        <v>0.16114257923553685</v>
      </c>
      <c r="AZ63" s="315">
        <v>0.34449679442152126</v>
      </c>
      <c r="BA63" s="315"/>
      <c r="BB63" s="315">
        <v>1</v>
      </c>
      <c r="BC63" s="315"/>
      <c r="BD63" s="315"/>
      <c r="BE63" s="315"/>
      <c r="BH63" s="14" t="s">
        <v>704</v>
      </c>
      <c r="BI63" s="249">
        <v>7.3051602328920549</v>
      </c>
      <c r="BJ63" s="249">
        <v>43.194056115069962</v>
      </c>
      <c r="BK63" s="249">
        <v>583.8348410724501</v>
      </c>
      <c r="BL63" s="249">
        <v>8.7213327171886856</v>
      </c>
      <c r="BM63" s="249">
        <v>15.727395339690474</v>
      </c>
      <c r="BN63" s="249">
        <v>491.90840283013449</v>
      </c>
      <c r="BO63" s="249"/>
      <c r="BP63" s="249">
        <v>3.4143190884540924</v>
      </c>
      <c r="BQ63" s="249"/>
      <c r="BR63" s="249"/>
      <c r="BS63" s="249"/>
    </row>
    <row r="64" spans="2:71" x14ac:dyDescent="0.2">
      <c r="B64" s="14" t="s">
        <v>532</v>
      </c>
      <c r="C64" s="249">
        <v>0.38690336397854808</v>
      </c>
      <c r="D64" s="249">
        <v>0.38614791447398744</v>
      </c>
      <c r="E64" s="249">
        <v>8.2292412724337058E-2</v>
      </c>
      <c r="F64" s="249">
        <v>5.6151536873625833E-2</v>
      </c>
      <c r="G64" s="249">
        <v>4.006565642066116</v>
      </c>
      <c r="H64" s="249">
        <v>7.1637370554188812E-2</v>
      </c>
      <c r="I64" s="249">
        <v>5.4412113447033441</v>
      </c>
      <c r="L64" s="14" t="s">
        <v>705</v>
      </c>
      <c r="M64" s="249">
        <v>31.385653055504598</v>
      </c>
      <c r="N64" s="249">
        <v>14.128737729173587</v>
      </c>
      <c r="O64" s="249">
        <v>0.39313734067755046</v>
      </c>
      <c r="P64" s="249">
        <v>7.1594073877697415</v>
      </c>
      <c r="Q64" s="249">
        <v>9.6929240027186445</v>
      </c>
      <c r="R64" s="249">
        <v>1.4266561914518143</v>
      </c>
      <c r="S64" s="249"/>
      <c r="T64" s="249">
        <v>35.813484292704068</v>
      </c>
      <c r="U64" s="249"/>
      <c r="V64" s="249"/>
      <c r="W64" s="249"/>
      <c r="X64" s="249">
        <v>100</v>
      </c>
      <c r="Z64" s="14" t="s">
        <v>705</v>
      </c>
      <c r="AA64" s="249">
        <v>0.52225429731108897</v>
      </c>
      <c r="AB64" s="249">
        <v>0.646609314295431</v>
      </c>
      <c r="AC64" s="249">
        <v>0.11265674427519272</v>
      </c>
      <c r="AD64" s="249">
        <v>0.23335857233430421</v>
      </c>
      <c r="AE64" s="249">
        <v>0.2122653454080369</v>
      </c>
      <c r="AF64" s="249">
        <v>0.15462607141559995</v>
      </c>
      <c r="AG64" s="249"/>
      <c r="AH64" s="249">
        <v>0.41507577463026918</v>
      </c>
      <c r="AI64" s="249"/>
      <c r="AJ64" s="249"/>
      <c r="AK64" s="249"/>
      <c r="AL64" s="249">
        <v>0.38507240646354385</v>
      </c>
      <c r="AN64" s="14" t="s">
        <v>705</v>
      </c>
      <c r="AO64" s="314">
        <v>32.741173238669987</v>
      </c>
      <c r="AP64" s="314">
        <v>67.25882676133007</v>
      </c>
      <c r="AQ64" s="314">
        <v>0.7</v>
      </c>
      <c r="AT64" s="14" t="s">
        <v>705</v>
      </c>
      <c r="AU64" s="315">
        <v>0.55816505032017383</v>
      </c>
      <c r="AV64" s="315">
        <v>0.42246574206602155</v>
      </c>
      <c r="AW64" s="315">
        <v>0.13452653117820607</v>
      </c>
      <c r="AX64" s="315">
        <v>0.26667582265977913</v>
      </c>
      <c r="AY64" s="315">
        <v>0.22480992636748048</v>
      </c>
      <c r="AZ64" s="315">
        <v>0.29217293604269789</v>
      </c>
      <c r="BA64" s="315"/>
      <c r="BB64" s="315">
        <v>1</v>
      </c>
      <c r="BC64" s="315"/>
      <c r="BD64" s="315"/>
      <c r="BE64" s="315"/>
      <c r="BH64" s="14" t="s">
        <v>705</v>
      </c>
      <c r="BI64" s="249">
        <v>5.4511096378025137</v>
      </c>
      <c r="BJ64" s="249">
        <v>9.1651922950506375</v>
      </c>
      <c r="BK64" s="249">
        <v>104.88589669361973</v>
      </c>
      <c r="BL64" s="249">
        <v>11.417210681241146</v>
      </c>
      <c r="BM64" s="249">
        <v>7.1090918090177251</v>
      </c>
      <c r="BN64" s="249">
        <v>62.773176606508507</v>
      </c>
      <c r="BO64" s="249"/>
      <c r="BP64" s="249">
        <v>8.5586816306376665</v>
      </c>
      <c r="BQ64" s="249"/>
      <c r="BR64" s="249"/>
      <c r="BS64" s="249"/>
    </row>
    <row r="65" spans="2:71" x14ac:dyDescent="0.2">
      <c r="B65" s="14" t="s">
        <v>533</v>
      </c>
      <c r="C65" s="249">
        <v>9.8666955081981936E-2</v>
      </c>
      <c r="D65" s="249">
        <v>0.16790150008937829</v>
      </c>
      <c r="E65" s="249">
        <v>1.8152798652993112E-2</v>
      </c>
      <c r="F65" s="249">
        <v>0.14908552052049551</v>
      </c>
      <c r="G65" s="249">
        <v>25.123302657496897</v>
      </c>
      <c r="H65" s="249">
        <v>4.4304651995749414E-2</v>
      </c>
      <c r="I65" s="249">
        <v>9.0171999930971278</v>
      </c>
      <c r="L65" s="14" t="s">
        <v>706</v>
      </c>
      <c r="M65" s="249">
        <v>19.020953424475262</v>
      </c>
      <c r="N65" s="249">
        <v>16.58381436501352</v>
      </c>
      <c r="O65" s="249"/>
      <c r="P65" s="249"/>
      <c r="Q65" s="249">
        <v>14.07071800181588</v>
      </c>
      <c r="R65" s="249"/>
      <c r="S65" s="249"/>
      <c r="T65" s="249">
        <v>50.324514208695327</v>
      </c>
      <c r="U65" s="249"/>
      <c r="V65" s="249"/>
      <c r="W65" s="249"/>
      <c r="X65" s="249">
        <v>100</v>
      </c>
      <c r="Z65" s="14" t="s">
        <v>706</v>
      </c>
      <c r="AA65" s="249">
        <v>8.1098432763098083E-2</v>
      </c>
      <c r="AB65" s="249">
        <v>0.19446988051244904</v>
      </c>
      <c r="AC65" s="249"/>
      <c r="AD65" s="249"/>
      <c r="AE65" s="249">
        <v>7.8953225135580091E-2</v>
      </c>
      <c r="AF65" s="249"/>
      <c r="AG65" s="249"/>
      <c r="AH65" s="249">
        <v>0.14944786996860415</v>
      </c>
      <c r="AI65" s="249"/>
      <c r="AJ65" s="249"/>
      <c r="AK65" s="249"/>
      <c r="AL65" s="249">
        <v>9.8666955081981894E-2</v>
      </c>
      <c r="AN65" s="14" t="s">
        <v>706</v>
      </c>
      <c r="AO65" s="314">
        <v>19.177967103787104</v>
      </c>
      <c r="AP65" s="314">
        <v>80.822032896212932</v>
      </c>
      <c r="AQ65" s="314">
        <v>0.7</v>
      </c>
      <c r="AT65" s="14" t="s">
        <v>706</v>
      </c>
      <c r="AU65" s="315">
        <v>0.16570059787186217</v>
      </c>
      <c r="AV65" s="315">
        <v>0.70639418303407553</v>
      </c>
      <c r="AW65" s="315"/>
      <c r="AX65" s="315"/>
      <c r="AY65" s="315">
        <v>2.2491040508400286</v>
      </c>
      <c r="AZ65" s="315"/>
      <c r="BA65" s="315"/>
      <c r="BB65" s="315">
        <v>1</v>
      </c>
      <c r="BC65" s="315"/>
      <c r="BD65" s="315"/>
      <c r="BE65" s="315"/>
      <c r="BH65" s="14" t="s">
        <v>706</v>
      </c>
      <c r="BI65" s="249">
        <v>4.5497197246248682</v>
      </c>
      <c r="BJ65" s="249">
        <v>22.246184615869772</v>
      </c>
      <c r="BK65" s="249"/>
      <c r="BL65" s="249"/>
      <c r="BM65" s="249">
        <v>83.480710949901976</v>
      </c>
      <c r="BN65" s="249"/>
      <c r="BO65" s="249"/>
      <c r="BP65" s="249">
        <v>10.377990270282906</v>
      </c>
      <c r="BQ65" s="249"/>
      <c r="BR65" s="249"/>
      <c r="BS65" s="249"/>
    </row>
    <row r="66" spans="2:71" x14ac:dyDescent="0.2">
      <c r="B66" s="14" t="s">
        <v>534</v>
      </c>
      <c r="C66" s="249">
        <v>0.86831702514164766</v>
      </c>
      <c r="D66" s="249">
        <v>1.4148565354740328</v>
      </c>
      <c r="E66" s="249">
        <v>0.18719758252388088</v>
      </c>
      <c r="F66" s="249">
        <v>1.4566934659814565</v>
      </c>
      <c r="G66" s="249">
        <v>29.13577419340411</v>
      </c>
      <c r="H66" s="249">
        <v>2.744051248943451</v>
      </c>
      <c r="I66" s="249">
        <v>42.992494350113105</v>
      </c>
      <c r="L66" s="14" t="s">
        <v>707</v>
      </c>
      <c r="M66" s="249">
        <v>15.774401981342432</v>
      </c>
      <c r="N66" s="249">
        <v>5.9824228559912704</v>
      </c>
      <c r="O66" s="249"/>
      <c r="P66" s="249">
        <v>19.483825079798645</v>
      </c>
      <c r="Q66" s="249">
        <v>23.980166716236937</v>
      </c>
      <c r="R66" s="249">
        <v>0.82301245902465359</v>
      </c>
      <c r="S66" s="249"/>
      <c r="T66" s="249">
        <v>33.956170907606065</v>
      </c>
      <c r="U66" s="249"/>
      <c r="V66" s="249"/>
      <c r="W66" s="249"/>
      <c r="X66" s="249">
        <v>100</v>
      </c>
      <c r="Z66" s="14" t="s">
        <v>707</v>
      </c>
      <c r="AA66" s="249">
        <v>0.58424231978788599</v>
      </c>
      <c r="AB66" s="249">
        <v>0.6094035159248582</v>
      </c>
      <c r="AC66" s="249"/>
      <c r="AD66" s="249">
        <v>1.413546700525367</v>
      </c>
      <c r="AE66" s="249">
        <v>1.1688687365316501</v>
      </c>
      <c r="AF66" s="249">
        <v>0.19854504900945089</v>
      </c>
      <c r="AG66" s="249"/>
      <c r="AH66" s="249">
        <v>0.87596908256938522</v>
      </c>
      <c r="AI66" s="249"/>
      <c r="AJ66" s="249"/>
      <c r="AK66" s="249"/>
      <c r="AL66" s="249">
        <v>0.85710031497169115</v>
      </c>
      <c r="AN66" s="14" t="s">
        <v>707</v>
      </c>
      <c r="AO66" s="314">
        <v>19.886726307582865</v>
      </c>
      <c r="AP66" s="314">
        <v>80.11327369241711</v>
      </c>
      <c r="AQ66" s="314">
        <v>0.7</v>
      </c>
      <c r="AT66" s="14" t="s">
        <v>707</v>
      </c>
      <c r="AU66" s="315">
        <v>0.65145289956301111</v>
      </c>
      <c r="AV66" s="315">
        <v>0.27738892554953393</v>
      </c>
      <c r="AW66" s="315"/>
      <c r="AX66" s="315">
        <v>0.52116952474041711</v>
      </c>
      <c r="AY66" s="315">
        <v>0.41048520628407392</v>
      </c>
      <c r="AZ66" s="315">
        <v>8.0405872860435976E-2</v>
      </c>
      <c r="BA66" s="315"/>
      <c r="BB66" s="315">
        <v>1</v>
      </c>
      <c r="BC66" s="315"/>
      <c r="BD66" s="315"/>
      <c r="BE66" s="315"/>
      <c r="BH66" s="14" t="s">
        <v>707</v>
      </c>
      <c r="BI66" s="249">
        <v>20.77687532238933</v>
      </c>
      <c r="BJ66" s="249">
        <v>23.327173921857799</v>
      </c>
      <c r="BK66" s="249"/>
      <c r="BL66" s="249">
        <v>13.457206188883989</v>
      </c>
      <c r="BM66" s="249">
        <v>8.611829598953948</v>
      </c>
      <c r="BN66" s="249">
        <v>49.150900292954034</v>
      </c>
      <c r="BO66" s="249"/>
      <c r="BP66" s="249">
        <v>14.816014871835204</v>
      </c>
      <c r="BQ66" s="249"/>
      <c r="BR66" s="249"/>
      <c r="BS66" s="249"/>
    </row>
    <row r="67" spans="2:71" x14ac:dyDescent="0.2">
      <c r="B67" s="14" t="s">
        <v>535</v>
      </c>
      <c r="C67" s="249">
        <v>0.41088367593182612</v>
      </c>
      <c r="D67" s="249">
        <v>0.61078062700347324</v>
      </c>
      <c r="E67" s="249">
        <v>0.35870861466401988</v>
      </c>
      <c r="F67" s="249">
        <v>1.6748908768820672</v>
      </c>
      <c r="G67" s="249">
        <v>79.93429250199442</v>
      </c>
      <c r="H67" s="249">
        <v>3.3567420256436624</v>
      </c>
      <c r="I67" s="249">
        <v>85.782515365908793</v>
      </c>
      <c r="L67" s="14" t="s">
        <v>708</v>
      </c>
      <c r="M67" s="249">
        <v>11.934455726292692</v>
      </c>
      <c r="N67" s="249">
        <v>10.107960377620895</v>
      </c>
      <c r="O67" s="249">
        <v>0.91723237669617708</v>
      </c>
      <c r="P67" s="249">
        <v>17.077252331251039</v>
      </c>
      <c r="Q67" s="249">
        <v>23.239005532277801</v>
      </c>
      <c r="R67" s="249">
        <v>2.5683933819229119</v>
      </c>
      <c r="S67" s="249"/>
      <c r="T67" s="249">
        <v>34.155700273938479</v>
      </c>
      <c r="U67" s="249"/>
      <c r="V67" s="249"/>
      <c r="W67" s="249"/>
      <c r="X67" s="249">
        <v>100</v>
      </c>
      <c r="Z67" s="14" t="s">
        <v>708</v>
      </c>
      <c r="AA67" s="249">
        <v>0.20703131856464052</v>
      </c>
      <c r="AB67" s="249">
        <v>0.48226384186036453</v>
      </c>
      <c r="AC67" s="249">
        <v>0.27401532630933467</v>
      </c>
      <c r="AD67" s="249">
        <v>0.58029290013533996</v>
      </c>
      <c r="AE67" s="249">
        <v>0.53054766347988058</v>
      </c>
      <c r="AF67" s="249">
        <v>0.2902067545792425</v>
      </c>
      <c r="AG67" s="249"/>
      <c r="AH67" s="249">
        <v>0.41269250650318318</v>
      </c>
      <c r="AI67" s="249"/>
      <c r="AJ67" s="249"/>
      <c r="AK67" s="249"/>
      <c r="AL67" s="249">
        <v>0.40144400516560974</v>
      </c>
      <c r="AN67" s="14" t="s">
        <v>708</v>
      </c>
      <c r="AO67" s="314">
        <v>21.879374368834007</v>
      </c>
      <c r="AP67" s="314">
        <v>78.120625631165879</v>
      </c>
      <c r="AQ67" s="314">
        <v>0.7</v>
      </c>
      <c r="AT67" s="14" t="s">
        <v>708</v>
      </c>
      <c r="AU67" s="315">
        <v>0.1046710321483606</v>
      </c>
      <c r="AV67" s="315">
        <v>9.0415248313921392E-2</v>
      </c>
      <c r="AW67" s="315">
        <v>5.9215962853008557E-2</v>
      </c>
      <c r="AX67" s="315">
        <v>0.15555640265365944</v>
      </c>
      <c r="AY67" s="315">
        <v>8.6619947456235594E-2</v>
      </c>
      <c r="AZ67" s="315">
        <v>3.9906411334672959E-2</v>
      </c>
      <c r="BA67" s="315"/>
      <c r="BB67" s="315">
        <v>1</v>
      </c>
      <c r="BC67" s="315"/>
      <c r="BD67" s="315"/>
      <c r="BE67" s="315"/>
      <c r="BH67" s="14" t="s">
        <v>708</v>
      </c>
      <c r="BI67" s="249">
        <v>4.0122647326163845</v>
      </c>
      <c r="BJ67" s="249">
        <v>4.09207740265854</v>
      </c>
      <c r="BK67" s="249">
        <v>29.5341931330356</v>
      </c>
      <c r="BL67" s="249">
        <v>4.1671159712137058</v>
      </c>
      <c r="BM67" s="249">
        <v>1.7051636580344816</v>
      </c>
      <c r="BN67" s="249">
        <v>7.1079902584223689</v>
      </c>
      <c r="BO67" s="249"/>
      <c r="BP67" s="249">
        <v>13.393759534529332</v>
      </c>
      <c r="BQ67" s="249"/>
      <c r="BR67" s="249"/>
      <c r="BS67" s="249"/>
    </row>
    <row r="68" spans="2:71" x14ac:dyDescent="0.2">
      <c r="B68" s="14" t="s">
        <v>536</v>
      </c>
      <c r="C68" s="249">
        <v>3.1829471798832039</v>
      </c>
      <c r="D68" s="249">
        <v>3.6667491535751244</v>
      </c>
      <c r="E68" s="249">
        <v>4.1255243667943002</v>
      </c>
      <c r="F68" s="249">
        <v>10.796161379677237</v>
      </c>
      <c r="G68" s="249">
        <v>82.413437182882717</v>
      </c>
      <c r="H68" s="249">
        <v>0.32711080453369623</v>
      </c>
      <c r="I68" s="249">
        <v>13.026776408415783</v>
      </c>
      <c r="L68" s="14" t="s">
        <v>709</v>
      </c>
      <c r="M68" s="249">
        <v>11.717950490246517</v>
      </c>
      <c r="N68" s="249">
        <v>10.064690287627704</v>
      </c>
      <c r="O68" s="249">
        <v>0.2656722493153873</v>
      </c>
      <c r="P68" s="249">
        <v>14.800869151545776</v>
      </c>
      <c r="Q68" s="249">
        <v>24.36793459642189</v>
      </c>
      <c r="R68" s="249">
        <v>0.82137531237686978</v>
      </c>
      <c r="S68" s="249"/>
      <c r="T68" s="249">
        <v>37.961507912465869</v>
      </c>
      <c r="U68" s="249"/>
      <c r="V68" s="249"/>
      <c r="W68" s="249"/>
      <c r="X68" s="249">
        <v>100</v>
      </c>
      <c r="Z68" s="14" t="s">
        <v>709</v>
      </c>
      <c r="AA68" s="249">
        <v>1.6213615378692563</v>
      </c>
      <c r="AB68" s="249">
        <v>3.8301551208430888</v>
      </c>
      <c r="AC68" s="249">
        <v>0.63304771921081437</v>
      </c>
      <c r="AD68" s="249">
        <v>4.0115412095101242</v>
      </c>
      <c r="AE68" s="249">
        <v>4.4373160691113567</v>
      </c>
      <c r="AF68" s="249">
        <v>0.74025678531257511</v>
      </c>
      <c r="AG68" s="249"/>
      <c r="AH68" s="249">
        <v>3.6584878902364264</v>
      </c>
      <c r="AI68" s="249"/>
      <c r="AJ68" s="249"/>
      <c r="AK68" s="249"/>
      <c r="AL68" s="249">
        <v>3.2019883994012321</v>
      </c>
      <c r="AN68" s="14" t="s">
        <v>709</v>
      </c>
      <c r="AO68" s="314">
        <v>28.354162303316933</v>
      </c>
      <c r="AP68" s="314">
        <v>71.645837696683131</v>
      </c>
      <c r="AQ68" s="314">
        <v>0.7</v>
      </c>
      <c r="AT68" s="14" t="s">
        <v>709</v>
      </c>
      <c r="AU68" s="315">
        <v>7.6717794783204521E-2</v>
      </c>
      <c r="AV68" s="315">
        <v>4.8959257174714901E-2</v>
      </c>
      <c r="AW68" s="315">
        <v>2.3938430030919968E-2</v>
      </c>
      <c r="AX68" s="315">
        <v>6.0260704615908149E-2</v>
      </c>
      <c r="AY68" s="315">
        <v>6.3553749525868938E-2</v>
      </c>
      <c r="AZ68" s="315">
        <v>4.0215797905943824E-2</v>
      </c>
      <c r="BA68" s="315"/>
      <c r="BB68" s="315">
        <v>1</v>
      </c>
      <c r="BC68" s="315"/>
      <c r="BD68" s="315"/>
      <c r="BE68" s="315"/>
      <c r="BH68" s="14" t="s">
        <v>709</v>
      </c>
      <c r="BI68" s="249">
        <v>2.3134548851732673</v>
      </c>
      <c r="BJ68" s="249">
        <v>1.718901487367797</v>
      </c>
      <c r="BK68" s="249">
        <v>31.839486458915808</v>
      </c>
      <c r="BL68" s="249">
        <v>1.4386778888534417</v>
      </c>
      <c r="BM68" s="249">
        <v>0.92159273046488954</v>
      </c>
      <c r="BN68" s="249">
        <v>17.301016770894364</v>
      </c>
      <c r="BO68" s="249"/>
      <c r="BP68" s="249">
        <v>9.3083590622038059</v>
      </c>
      <c r="BQ68" s="249"/>
      <c r="BR68" s="249"/>
      <c r="BS68" s="249"/>
    </row>
    <row r="69" spans="2:71" x14ac:dyDescent="0.2">
      <c r="B69" s="14" t="s">
        <v>537</v>
      </c>
      <c r="C69" s="249">
        <v>0.1969858048192521</v>
      </c>
      <c r="D69" s="249">
        <v>0.28423809057454563</v>
      </c>
      <c r="E69" s="249">
        <v>0.35081049278558252</v>
      </c>
      <c r="F69" s="249">
        <v>0.93683427951644305</v>
      </c>
      <c r="G69" s="249">
        <v>63.231362024926291</v>
      </c>
      <c r="H69" s="249">
        <v>0.11763463825303878</v>
      </c>
      <c r="I69" s="249">
        <v>35.302151932799219</v>
      </c>
      <c r="L69" s="14" t="s">
        <v>710</v>
      </c>
      <c r="M69" s="249">
        <v>10.39617396720368</v>
      </c>
      <c r="N69" s="249">
        <v>15.266377442436013</v>
      </c>
      <c r="O69" s="249">
        <v>0.96046545302757202</v>
      </c>
      <c r="P69" s="249">
        <v>13.863761536963588</v>
      </c>
      <c r="Q69" s="249">
        <v>38.475240123318883</v>
      </c>
      <c r="R69" s="249">
        <v>2.7797734356675017</v>
      </c>
      <c r="S69" s="249"/>
      <c r="T69" s="249">
        <v>18.258208041382773</v>
      </c>
      <c r="U69" s="249"/>
      <c r="V69" s="249"/>
      <c r="W69" s="249"/>
      <c r="X69" s="249">
        <v>100</v>
      </c>
      <c r="Z69" s="14" t="s">
        <v>710</v>
      </c>
      <c r="AA69" s="249">
        <v>8.8747697124227046E-2</v>
      </c>
      <c r="AB69" s="249">
        <v>0.35843242468376996</v>
      </c>
      <c r="AC69" s="249">
        <v>0.14119761162203875</v>
      </c>
      <c r="AD69" s="249">
        <v>0.2318251049301899</v>
      </c>
      <c r="AE69" s="249">
        <v>0.43225331210493434</v>
      </c>
      <c r="AF69" s="249">
        <v>0.15456298571396918</v>
      </c>
      <c r="AG69" s="249"/>
      <c r="AH69" s="249">
        <v>0.10856045740982805</v>
      </c>
      <c r="AI69" s="249"/>
      <c r="AJ69" s="249"/>
      <c r="AK69" s="249"/>
      <c r="AL69" s="249">
        <v>0.19754912060738772</v>
      </c>
      <c r="AN69" s="14" t="s">
        <v>710</v>
      </c>
      <c r="AO69" s="314">
        <v>22.647596933215908</v>
      </c>
      <c r="AP69" s="314">
        <v>77.352403066784092</v>
      </c>
      <c r="AQ69" s="314">
        <v>0.7</v>
      </c>
      <c r="AT69" s="14" t="s">
        <v>710</v>
      </c>
      <c r="AU69" s="315">
        <v>8.847363047266843E-2</v>
      </c>
      <c r="AV69" s="315">
        <v>4.3031806627073045E-2</v>
      </c>
      <c r="AW69" s="315">
        <v>6.6162125452836576E-2</v>
      </c>
      <c r="AX69" s="315">
        <v>5.7260775485538339E-2</v>
      </c>
      <c r="AY69" s="315">
        <v>6.366147166228224E-2</v>
      </c>
      <c r="AZ69" s="315">
        <v>4.0782307565380455E-2</v>
      </c>
      <c r="BA69" s="315"/>
      <c r="BB69" s="315">
        <v>1</v>
      </c>
      <c r="BC69" s="315"/>
      <c r="BD69" s="315"/>
      <c r="BE69" s="315"/>
      <c r="BH69" s="14" t="s">
        <v>710</v>
      </c>
      <c r="BI69" s="249">
        <v>3.7728270422940309</v>
      </c>
      <c r="BJ69" s="249">
        <v>1.2496263375646048</v>
      </c>
      <c r="BK69" s="249">
        <v>30.538963011954948</v>
      </c>
      <c r="BL69" s="249">
        <v>1.8310606581646058</v>
      </c>
      <c r="BM69" s="249">
        <v>0.73353682457891578</v>
      </c>
      <c r="BN69" s="249">
        <v>6.5041265265614534</v>
      </c>
      <c r="BO69" s="249"/>
      <c r="BP69" s="249">
        <v>24.281104305033729</v>
      </c>
      <c r="BQ69" s="249"/>
      <c r="BR69" s="249"/>
      <c r="BS69" s="249"/>
    </row>
    <row r="70" spans="2:71" x14ac:dyDescent="0.2">
      <c r="B70" s="14" t="s">
        <v>538</v>
      </c>
      <c r="C70" s="249">
        <v>1.4419609046623121</v>
      </c>
      <c r="D70" s="249">
        <v>1.7717404537336303</v>
      </c>
      <c r="E70" s="249">
        <v>2.2527050240242961</v>
      </c>
      <c r="F70" s="249">
        <v>6.2422075675479602</v>
      </c>
      <c r="G70" s="249">
        <v>97.743237102908409</v>
      </c>
      <c r="H70" s="249">
        <v>0.52641272129808203</v>
      </c>
      <c r="I70" s="249">
        <v>72.787364921789759</v>
      </c>
      <c r="L70" s="14" t="s">
        <v>711</v>
      </c>
      <c r="M70" s="249">
        <v>13.533420580950354</v>
      </c>
      <c r="N70" s="249">
        <v>23.783963071798606</v>
      </c>
      <c r="O70" s="249">
        <v>1.7706773601082442</v>
      </c>
      <c r="P70" s="249">
        <v>10.350040371055854</v>
      </c>
      <c r="Q70" s="249">
        <v>27.67389239361211</v>
      </c>
      <c r="R70" s="249">
        <v>2.4924474043542739</v>
      </c>
      <c r="S70" s="249"/>
      <c r="T70" s="249">
        <v>20.395558818120552</v>
      </c>
      <c r="U70" s="249"/>
      <c r="V70" s="249"/>
      <c r="W70" s="249"/>
      <c r="X70" s="249">
        <v>100</v>
      </c>
      <c r="Z70" s="14" t="s">
        <v>711</v>
      </c>
      <c r="AA70" s="249">
        <v>0.84389069976474718</v>
      </c>
      <c r="AB70" s="249">
        <v>4.0789706854873922</v>
      </c>
      <c r="AC70" s="249">
        <v>1.9014289610106669</v>
      </c>
      <c r="AD70" s="249">
        <v>1.2642020692469529</v>
      </c>
      <c r="AE70" s="249">
        <v>2.2710270464123936</v>
      </c>
      <c r="AF70" s="249">
        <v>1.0123184879770923</v>
      </c>
      <c r="AG70" s="249"/>
      <c r="AH70" s="249">
        <v>0.88581736569814473</v>
      </c>
      <c r="AI70" s="249"/>
      <c r="AJ70" s="249"/>
      <c r="AK70" s="249"/>
      <c r="AL70" s="249">
        <v>1.4430127502923189</v>
      </c>
      <c r="AN70" s="14" t="s">
        <v>711</v>
      </c>
      <c r="AO70" s="314">
        <v>26.67488887806125</v>
      </c>
      <c r="AP70" s="314">
        <v>73.325111121938775</v>
      </c>
      <c r="AQ70" s="314">
        <v>0.7</v>
      </c>
      <c r="AT70" s="14" t="s">
        <v>711</v>
      </c>
      <c r="AU70" s="315">
        <v>9.0729778310948903E-2</v>
      </c>
      <c r="AV70" s="315">
        <v>7.99614523638566E-2</v>
      </c>
      <c r="AW70" s="315">
        <v>8.0621555781941703E-2</v>
      </c>
      <c r="AX70" s="315">
        <v>5.0404048030094316E-2</v>
      </c>
      <c r="AY70" s="315">
        <v>5.4631322504196993E-2</v>
      </c>
      <c r="AZ70" s="315">
        <v>5.3321711659063915E-2</v>
      </c>
      <c r="BA70" s="315"/>
      <c r="BB70" s="315">
        <v>1</v>
      </c>
      <c r="BC70" s="315"/>
      <c r="BD70" s="315"/>
      <c r="BE70" s="315"/>
      <c r="BH70" s="14" t="s">
        <v>711</v>
      </c>
      <c r="BI70" s="249">
        <v>2.5281269995357309</v>
      </c>
      <c r="BJ70" s="249">
        <v>1.2678067730698015</v>
      </c>
      <c r="BK70" s="249">
        <v>17.169923332468901</v>
      </c>
      <c r="BL70" s="249">
        <v>1.8364537217479868</v>
      </c>
      <c r="BM70" s="249">
        <v>0.74443722540874546</v>
      </c>
      <c r="BN70" s="249">
        <v>8.0674205161411141</v>
      </c>
      <c r="BO70" s="249"/>
      <c r="BP70" s="249">
        <v>18.489322882909054</v>
      </c>
      <c r="BQ70" s="249"/>
      <c r="BR70" s="249"/>
      <c r="BS70" s="249"/>
    </row>
    <row r="71" spans="2:71" x14ac:dyDescent="0.2">
      <c r="B71" s="14" t="s">
        <v>539</v>
      </c>
      <c r="C71" s="249">
        <v>0.6716603045788585</v>
      </c>
      <c r="D71" s="249">
        <v>1.0638416897652576</v>
      </c>
      <c r="E71" s="249">
        <v>0.89555651602247854</v>
      </c>
      <c r="F71" s="249">
        <v>1.3096562007693826</v>
      </c>
      <c r="G71" s="249">
        <v>34.256476782403574</v>
      </c>
      <c r="H71" s="249">
        <v>0.62025952133945572</v>
      </c>
      <c r="I71" s="249">
        <v>20.024912765675907</v>
      </c>
      <c r="L71" s="14" t="s">
        <v>712</v>
      </c>
      <c r="M71" s="249">
        <v>3.7878940920753377</v>
      </c>
      <c r="N71" s="249">
        <v>14.198235435834256</v>
      </c>
      <c r="O71" s="249">
        <v>0.35651438767499033</v>
      </c>
      <c r="P71" s="249">
        <v>9.7300422497221426</v>
      </c>
      <c r="Q71" s="249">
        <v>43.7455108497252</v>
      </c>
      <c r="R71" s="249">
        <v>5.8149689215027811</v>
      </c>
      <c r="S71" s="249"/>
      <c r="T71" s="249">
        <v>22.366834063465291</v>
      </c>
      <c r="U71" s="249"/>
      <c r="V71" s="249"/>
      <c r="W71" s="249"/>
      <c r="X71" s="249">
        <v>100</v>
      </c>
      <c r="Z71" s="14" t="s">
        <v>712</v>
      </c>
      <c r="AA71" s="249">
        <v>0.10994713820531114</v>
      </c>
      <c r="AB71" s="249">
        <v>1.1334652644438612</v>
      </c>
      <c r="AC71" s="249">
        <v>0.17820718539678418</v>
      </c>
      <c r="AD71" s="249">
        <v>0.55321845437777606</v>
      </c>
      <c r="AE71" s="249">
        <v>1.6710637983682817</v>
      </c>
      <c r="AF71" s="249">
        <v>1.0993754729936553</v>
      </c>
      <c r="AG71" s="249"/>
      <c r="AH71" s="249">
        <v>0.45218960717530032</v>
      </c>
      <c r="AI71" s="249"/>
      <c r="AJ71" s="249"/>
      <c r="AK71" s="249"/>
      <c r="AL71" s="249">
        <v>0.67170355735228127</v>
      </c>
      <c r="AN71" s="14" t="s">
        <v>712</v>
      </c>
      <c r="AO71" s="314">
        <v>20.584081340276605</v>
      </c>
      <c r="AP71" s="314">
        <v>79.415918659723417</v>
      </c>
      <c r="AQ71" s="314">
        <v>0.7</v>
      </c>
      <c r="AT71" s="14" t="s">
        <v>712</v>
      </c>
      <c r="AU71" s="315">
        <v>7.3947948277314976E-2</v>
      </c>
      <c r="AV71" s="315">
        <v>0.12369536197415258</v>
      </c>
      <c r="AW71" s="315">
        <v>1.1077552735320554E-2</v>
      </c>
      <c r="AX71" s="315">
        <v>7.4220814607735178E-2</v>
      </c>
      <c r="AY71" s="315">
        <v>7.6217683353935792E-2</v>
      </c>
      <c r="AZ71" s="315">
        <v>4.0334233910895585E-2</v>
      </c>
      <c r="BA71" s="315"/>
      <c r="BB71" s="315">
        <v>1</v>
      </c>
      <c r="BC71" s="315"/>
      <c r="BD71" s="315"/>
      <c r="BE71" s="315"/>
      <c r="BH71" s="14" t="s">
        <v>712</v>
      </c>
      <c r="BI71" s="249">
        <v>9.4899646005364335</v>
      </c>
      <c r="BJ71" s="249">
        <v>4.2350187151982421</v>
      </c>
      <c r="BK71" s="249">
        <v>15.104385331902852</v>
      </c>
      <c r="BL71" s="249">
        <v>3.7080645181744938</v>
      </c>
      <c r="BM71" s="249">
        <v>0.84695150322176038</v>
      </c>
      <c r="BN71" s="249">
        <v>3.3718069855460548</v>
      </c>
      <c r="BO71" s="249"/>
      <c r="BP71" s="249">
        <v>21.7336053005107</v>
      </c>
      <c r="BQ71" s="249"/>
      <c r="BR71" s="249"/>
      <c r="BS71" s="249"/>
    </row>
    <row r="72" spans="2:71" x14ac:dyDescent="0.2">
      <c r="B72" s="14" t="s">
        <v>540</v>
      </c>
      <c r="C72" s="249">
        <v>0.57064913374059878</v>
      </c>
      <c r="D72" s="249">
        <v>0.99976442703961588</v>
      </c>
      <c r="E72" s="249">
        <v>0.28629902139838687</v>
      </c>
      <c r="F72" s="249">
        <v>0.455424234235698</v>
      </c>
      <c r="G72" s="249">
        <v>12.786847983683755</v>
      </c>
      <c r="H72" s="249">
        <v>1.0983278366001443</v>
      </c>
      <c r="I72" s="249">
        <v>26.340528611488136</v>
      </c>
      <c r="L72" s="14" t="s">
        <v>713</v>
      </c>
      <c r="M72" s="249">
        <v>21.318398686858778</v>
      </c>
      <c r="N72" s="249">
        <v>9.8212056213128811</v>
      </c>
      <c r="O72" s="249">
        <v>4.7773762320392335</v>
      </c>
      <c r="P72" s="249">
        <v>11.398539735070164</v>
      </c>
      <c r="Q72" s="249">
        <v>14.481433252535929</v>
      </c>
      <c r="R72" s="249">
        <v>1.1785392631674805</v>
      </c>
      <c r="S72" s="249"/>
      <c r="T72" s="249">
        <v>37.024507209015546</v>
      </c>
      <c r="U72" s="249"/>
      <c r="V72" s="249"/>
      <c r="W72" s="249"/>
      <c r="X72" s="249">
        <v>100</v>
      </c>
      <c r="Z72" s="14" t="s">
        <v>713</v>
      </c>
      <c r="AA72" s="249">
        <v>0.52904689740354705</v>
      </c>
      <c r="AB72" s="249">
        <v>0.67033537076066363</v>
      </c>
      <c r="AC72" s="249">
        <v>2.0416960306420733</v>
      </c>
      <c r="AD72" s="249">
        <v>0.55409552209761859</v>
      </c>
      <c r="AE72" s="249">
        <v>0.47296017736166274</v>
      </c>
      <c r="AF72" s="249">
        <v>0.19050053136480719</v>
      </c>
      <c r="AG72" s="249"/>
      <c r="AH72" s="249">
        <v>0.63996885312164786</v>
      </c>
      <c r="AI72" s="249"/>
      <c r="AJ72" s="249"/>
      <c r="AK72" s="249"/>
      <c r="AL72" s="249">
        <v>0.57428984700372432</v>
      </c>
      <c r="AN72" s="14" t="s">
        <v>713</v>
      </c>
      <c r="AO72" s="314">
        <v>18.603426069850201</v>
      </c>
      <c r="AP72" s="314">
        <v>81.396573930149742</v>
      </c>
      <c r="AQ72" s="314">
        <v>0.7</v>
      </c>
      <c r="AT72" s="14" t="s">
        <v>713</v>
      </c>
      <c r="AU72" s="315">
        <v>0.30190424395181048</v>
      </c>
      <c r="AV72" s="315">
        <v>0.10212597134418673</v>
      </c>
      <c r="AW72" s="315">
        <v>0.44505985393126901</v>
      </c>
      <c r="AX72" s="315">
        <v>0.15471751661863428</v>
      </c>
      <c r="AY72" s="315">
        <v>0.11617242211184646</v>
      </c>
      <c r="AZ72" s="315">
        <v>6.4847272961084571E-2</v>
      </c>
      <c r="BA72" s="315"/>
      <c r="BB72" s="315">
        <v>1</v>
      </c>
      <c r="BC72" s="315"/>
      <c r="BD72" s="315"/>
      <c r="BE72" s="315"/>
      <c r="BH72" s="14" t="s">
        <v>713</v>
      </c>
      <c r="BI72" s="249">
        <v>7.617345978141957</v>
      </c>
      <c r="BJ72" s="249">
        <v>5.59320117181377</v>
      </c>
      <c r="BK72" s="249">
        <v>50.109263543064358</v>
      </c>
      <c r="BL72" s="249">
        <v>7.3009489515837336</v>
      </c>
      <c r="BM72" s="249">
        <v>4.3149974239120255</v>
      </c>
      <c r="BN72" s="249">
        <v>29.596251222445485</v>
      </c>
      <c r="BO72" s="249"/>
      <c r="BP72" s="249">
        <v>14.527796795796617</v>
      </c>
      <c r="BQ72" s="249"/>
      <c r="BR72" s="249"/>
      <c r="BS72" s="249"/>
    </row>
    <row r="73" spans="2:71" x14ac:dyDescent="0.2">
      <c r="B73" s="14" t="s">
        <v>541</v>
      </c>
      <c r="C73" s="249">
        <v>0.2551773190616286</v>
      </c>
      <c r="D73" s="249">
        <v>0.33238258719491182</v>
      </c>
      <c r="E73" s="249">
        <v>0.1348191031225994</v>
      </c>
      <c r="F73" s="249">
        <v>7.8967522164470547E-3</v>
      </c>
      <c r="G73" s="249">
        <v>0.72082485040192046</v>
      </c>
      <c r="H73" s="249">
        <v>1.0729441076900985E-2</v>
      </c>
      <c r="I73" s="249">
        <v>0.95462851700534201</v>
      </c>
      <c r="L73" s="14" t="s">
        <v>714</v>
      </c>
      <c r="M73" s="249">
        <v>43.652163591184653</v>
      </c>
      <c r="N73" s="249">
        <v>6.4886328301406628</v>
      </c>
      <c r="O73" s="249"/>
      <c r="P73" s="249">
        <v>22.741416039949932</v>
      </c>
      <c r="Q73" s="249">
        <v>2.482967250064239</v>
      </c>
      <c r="R73" s="249"/>
      <c r="S73" s="249"/>
      <c r="T73" s="249">
        <v>24.634820288660517</v>
      </c>
      <c r="U73" s="249"/>
      <c r="V73" s="249"/>
      <c r="W73" s="249"/>
      <c r="X73" s="249">
        <v>100</v>
      </c>
      <c r="Z73" s="14" t="s">
        <v>714</v>
      </c>
      <c r="AA73" s="249">
        <v>0.47439569442534668</v>
      </c>
      <c r="AB73" s="249">
        <v>0.19394380173836856</v>
      </c>
      <c r="AC73" s="249"/>
      <c r="AD73" s="249">
        <v>0.48411473237768082</v>
      </c>
      <c r="AE73" s="249">
        <v>3.5512348375791161E-2</v>
      </c>
      <c r="AF73" s="249"/>
      <c r="AG73" s="249"/>
      <c r="AH73" s="249">
        <v>0.18647229762702197</v>
      </c>
      <c r="AI73" s="249"/>
      <c r="AJ73" s="249"/>
      <c r="AK73" s="249"/>
      <c r="AL73" s="249">
        <v>0.25149335302507941</v>
      </c>
      <c r="AN73" s="14" t="s">
        <v>714</v>
      </c>
      <c r="AO73" s="314">
        <v>25.188198682050409</v>
      </c>
      <c r="AP73" s="314">
        <v>74.811801317949602</v>
      </c>
      <c r="AQ73" s="314">
        <v>0.7</v>
      </c>
      <c r="AT73" s="14" t="s">
        <v>714</v>
      </c>
      <c r="AU73" s="315">
        <v>0.20163204943010565</v>
      </c>
      <c r="AV73" s="315">
        <v>0.10807518163943534</v>
      </c>
      <c r="AW73" s="315"/>
      <c r="AX73" s="315">
        <v>0.25390558433506227</v>
      </c>
      <c r="AY73" s="315">
        <v>5.0364961331452338E-2</v>
      </c>
      <c r="AZ73" s="315"/>
      <c r="BA73" s="315"/>
      <c r="BB73" s="315">
        <v>1</v>
      </c>
      <c r="BC73" s="315"/>
      <c r="BD73" s="315"/>
      <c r="BE73" s="315"/>
      <c r="BH73" s="14" t="s">
        <v>714</v>
      </c>
      <c r="BI73" s="249">
        <v>1.8353018326472426</v>
      </c>
      <c r="BJ73" s="249">
        <v>6.6179957281729864</v>
      </c>
      <c r="BK73" s="249"/>
      <c r="BL73" s="249">
        <v>4.4361728269695346</v>
      </c>
      <c r="BM73" s="249">
        <v>8.0595579350410755</v>
      </c>
      <c r="BN73" s="249"/>
      <c r="BO73" s="249"/>
      <c r="BP73" s="249">
        <v>16.128883668878068</v>
      </c>
      <c r="BQ73" s="249"/>
      <c r="BR73" s="249"/>
      <c r="BS73" s="249"/>
    </row>
    <row r="74" spans="2:71" x14ac:dyDescent="0.2">
      <c r="B74" s="14" t="s">
        <v>542</v>
      </c>
      <c r="C74" s="249">
        <v>2.6449063039425132E-2</v>
      </c>
      <c r="D74" s="249">
        <v>4.0293369113867238E-2</v>
      </c>
      <c r="E74" s="249">
        <v>4.0203248221964798E-3</v>
      </c>
      <c r="F74" s="249">
        <v>8.9282487925397662E-3</v>
      </c>
      <c r="G74" s="249">
        <v>6.4912625635017749</v>
      </c>
      <c r="H74" s="249">
        <v>0.11356896394347972</v>
      </c>
      <c r="I74" s="249">
        <v>45.6761736204895</v>
      </c>
      <c r="L74" s="14" t="s">
        <v>715</v>
      </c>
      <c r="M74" s="249">
        <v>67.548871654289343</v>
      </c>
      <c r="N74" s="249"/>
      <c r="O74" s="249"/>
      <c r="P74" s="249"/>
      <c r="Q74" s="249"/>
      <c r="R74" s="249">
        <v>1.0997770597715257</v>
      </c>
      <c r="S74" s="249"/>
      <c r="T74" s="249">
        <v>31.351351285939124</v>
      </c>
      <c r="U74" s="249"/>
      <c r="V74" s="249"/>
      <c r="W74" s="249"/>
      <c r="X74" s="249">
        <v>100</v>
      </c>
      <c r="Z74" s="14" t="s">
        <v>715</v>
      </c>
      <c r="AA74" s="249">
        <v>7.7091461234741393E-2</v>
      </c>
      <c r="AB74" s="249"/>
      <c r="AC74" s="249"/>
      <c r="AD74" s="249"/>
      <c r="AE74" s="249"/>
      <c r="AF74" s="249">
        <v>8.175331636084639E-3</v>
      </c>
      <c r="AG74" s="249"/>
      <c r="AH74" s="249">
        <v>2.4921512818460119E-2</v>
      </c>
      <c r="AI74" s="249"/>
      <c r="AJ74" s="249"/>
      <c r="AK74" s="249"/>
      <c r="AL74" s="249">
        <v>2.641068863432313E-2</v>
      </c>
      <c r="AN74" s="14" t="s">
        <v>715</v>
      </c>
      <c r="AO74" s="314">
        <v>21.436911967878888</v>
      </c>
      <c r="AP74" s="314">
        <v>78.563088032121087</v>
      </c>
      <c r="AQ74" s="314">
        <v>0.7</v>
      </c>
      <c r="AT74" s="14" t="s">
        <v>715</v>
      </c>
      <c r="AU74" s="315">
        <v>7.2616290991106629</v>
      </c>
      <c r="AV74" s="315"/>
      <c r="AW74" s="315"/>
      <c r="AX74" s="315"/>
      <c r="AY74" s="315"/>
      <c r="AZ74" s="315">
        <v>1.0001310248638337E-2</v>
      </c>
      <c r="BA74" s="315"/>
      <c r="BB74" s="315">
        <v>1</v>
      </c>
      <c r="BC74" s="315"/>
      <c r="BD74" s="315"/>
      <c r="BE74" s="315"/>
      <c r="BH74" s="14" t="s">
        <v>715</v>
      </c>
      <c r="BI74" s="249">
        <v>50.253527054037647</v>
      </c>
      <c r="BJ74" s="249"/>
      <c r="BK74" s="249"/>
      <c r="BL74" s="249"/>
      <c r="BM74" s="249"/>
      <c r="BN74" s="249">
        <v>4.2511147450500646</v>
      </c>
      <c r="BO74" s="249"/>
      <c r="BP74" s="249">
        <v>14.910572545834457</v>
      </c>
      <c r="BQ74" s="249"/>
      <c r="BR74" s="249"/>
      <c r="BS74" s="249"/>
    </row>
    <row r="75" spans="2:71" x14ac:dyDescent="0.2">
      <c r="B75" s="14" t="s">
        <v>543</v>
      </c>
      <c r="C75" s="249">
        <v>0.55906113296194559</v>
      </c>
      <c r="D75" s="249">
        <v>0.90071785587273157</v>
      </c>
      <c r="E75" s="249">
        <v>8.4663657305270399E-3</v>
      </c>
      <c r="F75" s="249">
        <v>0.78982969784455292</v>
      </c>
      <c r="G75" s="249">
        <v>25.149878670295717</v>
      </c>
      <c r="H75" s="249">
        <v>4.4862033838115458</v>
      </c>
      <c r="I75" s="249">
        <v>62.892893631937092</v>
      </c>
      <c r="L75" s="14" t="s">
        <v>716</v>
      </c>
      <c r="M75" s="249">
        <v>26.675153530899127</v>
      </c>
      <c r="N75" s="249">
        <v>1.1083747171239977</v>
      </c>
      <c r="O75" s="249">
        <v>1.2018986862166194</v>
      </c>
      <c r="P75" s="249">
        <v>8.6644180936118502</v>
      </c>
      <c r="Q75" s="249">
        <v>12.038012039936039</v>
      </c>
      <c r="R75" s="249"/>
      <c r="S75" s="249"/>
      <c r="T75" s="249">
        <v>50.31214293221236</v>
      </c>
      <c r="U75" s="249"/>
      <c r="V75" s="249"/>
      <c r="W75" s="249"/>
      <c r="X75" s="249">
        <v>100</v>
      </c>
      <c r="Z75" s="14" t="s">
        <v>716</v>
      </c>
      <c r="AA75" s="249">
        <v>0.65184760209266623</v>
      </c>
      <c r="AB75" s="249">
        <v>7.4492662230490225E-2</v>
      </c>
      <c r="AC75" s="249">
        <v>0.50578861917124796</v>
      </c>
      <c r="AD75" s="249">
        <v>0.41473852251748922</v>
      </c>
      <c r="AE75" s="249">
        <v>0.38713938372049583</v>
      </c>
      <c r="AF75" s="249"/>
      <c r="AG75" s="249"/>
      <c r="AH75" s="249">
        <v>0.85633149848578716</v>
      </c>
      <c r="AI75" s="249"/>
      <c r="AJ75" s="249"/>
      <c r="AK75" s="249"/>
      <c r="AL75" s="249">
        <v>0.56549750223055295</v>
      </c>
      <c r="AN75" s="14" t="s">
        <v>716</v>
      </c>
      <c r="AO75" s="314">
        <v>20.343040857979979</v>
      </c>
      <c r="AP75" s="314">
        <v>79.656959142019886</v>
      </c>
      <c r="AQ75" s="314">
        <v>0.7</v>
      </c>
      <c r="AT75" s="14" t="s">
        <v>716</v>
      </c>
      <c r="AU75" s="315">
        <v>7.6711484614012919</v>
      </c>
      <c r="AV75" s="315">
        <v>0.98001436341446979</v>
      </c>
      <c r="AW75" s="315">
        <v>2.482395001834274</v>
      </c>
      <c r="AX75" s="315">
        <v>2.7543738287227915</v>
      </c>
      <c r="AY75" s="315">
        <v>3.3495953135164718</v>
      </c>
      <c r="AZ75" s="315"/>
      <c r="BA75" s="315"/>
      <c r="BB75" s="315">
        <v>1</v>
      </c>
      <c r="BC75" s="315"/>
      <c r="BD75" s="315"/>
      <c r="BE75" s="315"/>
      <c r="BH75" s="14" t="s">
        <v>716</v>
      </c>
      <c r="BI75" s="249">
        <v>142.20008064453614</v>
      </c>
      <c r="BJ75" s="249">
        <v>437.2121404283406</v>
      </c>
      <c r="BK75" s="249">
        <v>1021.2907778324675</v>
      </c>
      <c r="BL75" s="249">
        <v>157.19179206544163</v>
      </c>
      <c r="BM75" s="249">
        <v>137.58907454087259</v>
      </c>
      <c r="BN75" s="249"/>
      <c r="BO75" s="249"/>
      <c r="BP75" s="249">
        <v>9.8281905282047362</v>
      </c>
      <c r="BQ75" s="249"/>
      <c r="BR75" s="249"/>
      <c r="BS75" s="249"/>
    </row>
    <row r="76" spans="2:71" x14ac:dyDescent="0.2">
      <c r="B76" s="14" t="s">
        <v>544</v>
      </c>
      <c r="C76" s="249">
        <v>1.5018219202360718E-2</v>
      </c>
      <c r="D76" s="249">
        <v>2.0239137745696585E-2</v>
      </c>
      <c r="E76" s="249">
        <v>1.2819259061668968E-2</v>
      </c>
      <c r="F76" s="249"/>
      <c r="G76" s="249"/>
      <c r="H76" s="249">
        <v>0.12943314910516296</v>
      </c>
      <c r="I76" s="249">
        <v>49.89744562599261</v>
      </c>
      <c r="L76" s="14" t="s">
        <v>717</v>
      </c>
      <c r="M76" s="249">
        <v>38.312987591423131</v>
      </c>
      <c r="N76" s="249">
        <v>1.5919363588527955</v>
      </c>
      <c r="O76" s="249">
        <v>1.7262629584427729</v>
      </c>
      <c r="P76" s="249">
        <v>12.444529795224151</v>
      </c>
      <c r="Q76" s="249">
        <v>17.289955065384245</v>
      </c>
      <c r="R76" s="249"/>
      <c r="S76" s="249"/>
      <c r="T76" s="249">
        <v>28.634328230672892</v>
      </c>
      <c r="U76" s="249"/>
      <c r="V76" s="249"/>
      <c r="W76" s="249"/>
      <c r="X76" s="249">
        <v>100</v>
      </c>
      <c r="Z76" s="14" t="s">
        <v>717</v>
      </c>
      <c r="AA76" s="249">
        <v>2.495415791856687E-2</v>
      </c>
      <c r="AB76" s="249">
        <v>2.8517427249964088E-3</v>
      </c>
      <c r="AC76" s="249">
        <v>1.9362699250090872E-2</v>
      </c>
      <c r="AD76" s="249">
        <v>1.5877101568816169E-2</v>
      </c>
      <c r="AE76" s="249">
        <v>1.4820545917241169E-2</v>
      </c>
      <c r="AF76" s="249"/>
      <c r="AG76" s="249"/>
      <c r="AH76" s="249">
        <v>1.2990140787822128E-2</v>
      </c>
      <c r="AI76" s="249"/>
      <c r="AJ76" s="249"/>
      <c r="AK76" s="249"/>
      <c r="AL76" s="249">
        <v>1.5072609465752722E-2</v>
      </c>
      <c r="AN76" s="14" t="s">
        <v>717</v>
      </c>
      <c r="AO76" s="314">
        <v>24.211510683692566</v>
      </c>
      <c r="AP76" s="314">
        <v>75.788489316307391</v>
      </c>
      <c r="AQ76" s="314">
        <v>0.7</v>
      </c>
      <c r="AT76" s="14" t="s">
        <v>717</v>
      </c>
      <c r="AU76" s="315">
        <v>0.13357507716332323</v>
      </c>
      <c r="AV76" s="315">
        <v>7.8116186639643662E-2</v>
      </c>
      <c r="AW76" s="315">
        <v>9.0277105378934099E-3</v>
      </c>
      <c r="AX76" s="315">
        <v>0.43386828648947862</v>
      </c>
      <c r="AY76" s="315">
        <v>0.1205600099182088</v>
      </c>
      <c r="AZ76" s="315"/>
      <c r="BA76" s="315"/>
      <c r="BB76" s="315">
        <v>1</v>
      </c>
      <c r="BC76" s="315"/>
      <c r="BD76" s="315"/>
      <c r="BE76" s="315"/>
      <c r="BH76" s="14" t="s">
        <v>717</v>
      </c>
      <c r="BI76" s="249">
        <v>1.441992435231938</v>
      </c>
      <c r="BJ76" s="249">
        <v>20.295460031413622</v>
      </c>
      <c r="BK76" s="249">
        <v>2.1629886528479072</v>
      </c>
      <c r="BL76" s="249">
        <v>14.419924352319381</v>
      </c>
      <c r="BM76" s="249">
        <v>2.883984870463876</v>
      </c>
      <c r="BN76" s="249"/>
      <c r="BO76" s="249"/>
      <c r="BP76" s="249">
        <v>14.444302277599224</v>
      </c>
      <c r="BQ76" s="249"/>
      <c r="BR76" s="249"/>
      <c r="BS76" s="249"/>
    </row>
    <row r="77" spans="2:71" x14ac:dyDescent="0.2">
      <c r="B77" s="14" t="s">
        <v>545</v>
      </c>
      <c r="C77" s="249">
        <v>0.1392579688890474</v>
      </c>
      <c r="D77" s="249">
        <v>0.23617048660965834</v>
      </c>
      <c r="E77" s="249">
        <v>1.5123873795062755E-2</v>
      </c>
      <c r="F77" s="249">
        <v>0.57721456108119706</v>
      </c>
      <c r="G77" s="249">
        <v>70.243142745536375</v>
      </c>
      <c r="H77" s="249">
        <v>2.3147413707051165</v>
      </c>
      <c r="I77" s="249">
        <v>86.059080562834509</v>
      </c>
      <c r="L77" s="14" t="s">
        <v>718</v>
      </c>
      <c r="M77" s="249">
        <v>25.258932633185744</v>
      </c>
      <c r="N77" s="249"/>
      <c r="O77" s="249">
        <v>3.679697350296582</v>
      </c>
      <c r="P77" s="249">
        <v>14.140849436750731</v>
      </c>
      <c r="Q77" s="249">
        <v>3.1777686860942165</v>
      </c>
      <c r="R77" s="249">
        <v>0.51608689647081307</v>
      </c>
      <c r="S77" s="249"/>
      <c r="T77" s="249">
        <v>53.226664997201908</v>
      </c>
      <c r="U77" s="249"/>
      <c r="V77" s="249"/>
      <c r="W77" s="249"/>
      <c r="X77" s="249">
        <v>100</v>
      </c>
      <c r="Z77" s="14" t="s">
        <v>718</v>
      </c>
      <c r="AA77" s="249">
        <v>0.14781005427209287</v>
      </c>
      <c r="AB77" s="249"/>
      <c r="AC77" s="249">
        <v>0.37081998319901022</v>
      </c>
      <c r="AD77" s="249">
        <v>0.1620915260561559</v>
      </c>
      <c r="AE77" s="249">
        <v>2.4472858518640478E-2</v>
      </c>
      <c r="AF77" s="249">
        <v>1.9670905774275625E-2</v>
      </c>
      <c r="AG77" s="249"/>
      <c r="AH77" s="249">
        <v>0.21694427623521662</v>
      </c>
      <c r="AI77" s="249"/>
      <c r="AJ77" s="249"/>
      <c r="AK77" s="249"/>
      <c r="AL77" s="249">
        <v>0.13541928870178871</v>
      </c>
      <c r="AN77" s="14" t="s">
        <v>718</v>
      </c>
      <c r="AO77" s="314">
        <v>19.26558749185018</v>
      </c>
      <c r="AP77" s="314">
        <v>80.734412508149802</v>
      </c>
      <c r="AQ77" s="314">
        <v>0.7</v>
      </c>
      <c r="AT77" s="14" t="s">
        <v>718</v>
      </c>
      <c r="AU77" s="315">
        <v>0.86319988991741714</v>
      </c>
      <c r="AV77" s="315"/>
      <c r="AW77" s="315">
        <v>0.13831358641678845</v>
      </c>
      <c r="AX77" s="315">
        <v>0.65488140366415271</v>
      </c>
      <c r="AY77" s="315">
        <v>0.31258554434465574</v>
      </c>
      <c r="AZ77" s="315">
        <v>0.63562963516383753</v>
      </c>
      <c r="BA77" s="315"/>
      <c r="BB77" s="315">
        <v>1</v>
      </c>
      <c r="BC77" s="315"/>
      <c r="BD77" s="315"/>
      <c r="BE77" s="315"/>
      <c r="BH77" s="14" t="s">
        <v>718</v>
      </c>
      <c r="BI77" s="249">
        <v>17.818046344339315</v>
      </c>
      <c r="BJ77" s="249"/>
      <c r="BK77" s="249">
        <v>19.598211718509564</v>
      </c>
      <c r="BL77" s="249">
        <v>24.14631503283406</v>
      </c>
      <c r="BM77" s="249">
        <v>51.287356090535596</v>
      </c>
      <c r="BN77" s="249">
        <v>642.16259856160684</v>
      </c>
      <c r="BO77" s="249"/>
      <c r="BP77" s="249">
        <v>9.7956767866808168</v>
      </c>
      <c r="BQ77" s="249"/>
      <c r="BR77" s="249"/>
      <c r="BS77" s="249"/>
    </row>
    <row r="78" spans="2:71" x14ac:dyDescent="0.2">
      <c r="B78" s="14" t="s">
        <v>546</v>
      </c>
      <c r="C78" s="249">
        <v>0.16973692123138956</v>
      </c>
      <c r="D78" s="249">
        <v>0.3551918019357842</v>
      </c>
      <c r="E78" s="249">
        <v>5.1882074085023717E-2</v>
      </c>
      <c r="F78" s="249">
        <v>9.579262233208144E-2</v>
      </c>
      <c r="G78" s="249">
        <v>7.6776322807251489</v>
      </c>
      <c r="H78" s="249">
        <v>0.42343774471295853</v>
      </c>
      <c r="I78" s="249">
        <v>26.739824361662279</v>
      </c>
      <c r="L78" s="14" t="s">
        <v>719</v>
      </c>
      <c r="M78" s="249">
        <v>21.684709075702553</v>
      </c>
      <c r="N78" s="249">
        <v>4.8775454437480361</v>
      </c>
      <c r="O78" s="249"/>
      <c r="P78" s="249">
        <v>21.739377853522836</v>
      </c>
      <c r="Q78" s="249">
        <v>13.139475377591964</v>
      </c>
      <c r="R78" s="249">
        <v>5.0518055579837258</v>
      </c>
      <c r="S78" s="249"/>
      <c r="T78" s="249">
        <v>33.50708669145088</v>
      </c>
      <c r="U78" s="249"/>
      <c r="V78" s="249"/>
      <c r="W78" s="249"/>
      <c r="X78" s="249">
        <v>100</v>
      </c>
      <c r="Z78" s="14" t="s">
        <v>719</v>
      </c>
      <c r="AA78" s="249">
        <v>0.15715258029591078</v>
      </c>
      <c r="AB78" s="249">
        <v>9.722030534954007E-2</v>
      </c>
      <c r="AC78" s="249"/>
      <c r="AD78" s="249">
        <v>0.30861061376718835</v>
      </c>
      <c r="AE78" s="249">
        <v>0.12531970907962503</v>
      </c>
      <c r="AF78" s="249">
        <v>0.23846634009889592</v>
      </c>
      <c r="AG78" s="249"/>
      <c r="AH78" s="249">
        <v>0.16913541149539779</v>
      </c>
      <c r="AI78" s="249"/>
      <c r="AJ78" s="249"/>
      <c r="AK78" s="249"/>
      <c r="AL78" s="249">
        <v>0.16771019449872121</v>
      </c>
      <c r="AN78" s="14" t="s">
        <v>719</v>
      </c>
      <c r="AO78" s="314">
        <v>15.543201556809514</v>
      </c>
      <c r="AP78" s="314">
        <v>84.456798443190493</v>
      </c>
      <c r="AQ78" s="314">
        <v>0.7</v>
      </c>
      <c r="AT78" s="14" t="s">
        <v>719</v>
      </c>
      <c r="AU78" s="315">
        <v>0.30933481959241516</v>
      </c>
      <c r="AV78" s="315">
        <v>0.22509676738861437</v>
      </c>
      <c r="AW78" s="315"/>
      <c r="AX78" s="315">
        <v>0.30815392572349237</v>
      </c>
      <c r="AY78" s="315">
        <v>0.20978192050527886</v>
      </c>
      <c r="AZ78" s="315">
        <v>0.27419216808099084</v>
      </c>
      <c r="BA78" s="315"/>
      <c r="BB78" s="315">
        <v>1</v>
      </c>
      <c r="BC78" s="315"/>
      <c r="BD78" s="315"/>
      <c r="BE78" s="315"/>
      <c r="BH78" s="14" t="s">
        <v>719</v>
      </c>
      <c r="BI78" s="249">
        <v>9.1987354643594585</v>
      </c>
      <c r="BJ78" s="249">
        <v>29.759172805800674</v>
      </c>
      <c r="BK78" s="249"/>
      <c r="BL78" s="249">
        <v>9.1405749730219181</v>
      </c>
      <c r="BM78" s="249">
        <v>10.295393562112309</v>
      </c>
      <c r="BN78" s="249">
        <v>34.999459756251035</v>
      </c>
      <c r="BO78" s="249"/>
      <c r="BP78" s="249">
        <v>19.244926297400792</v>
      </c>
      <c r="BQ78" s="249"/>
      <c r="BR78" s="249"/>
      <c r="BS78" s="249"/>
    </row>
    <row r="79" spans="2:71" x14ac:dyDescent="0.2">
      <c r="B79" s="14" t="s">
        <v>547</v>
      </c>
      <c r="C79" s="249">
        <v>0.13408423580408629</v>
      </c>
      <c r="D79" s="249">
        <v>0.23402960809649187</v>
      </c>
      <c r="E79" s="249">
        <v>1.8053417996509852E-2</v>
      </c>
      <c r="F79" s="249">
        <v>0.77134967675661248</v>
      </c>
      <c r="G79" s="249">
        <v>97.207903587889078</v>
      </c>
      <c r="H79" s="249">
        <v>3.4853737138380634</v>
      </c>
      <c r="I79" s="249">
        <v>96.937915104505763</v>
      </c>
      <c r="L79" s="14" t="s">
        <v>720</v>
      </c>
      <c r="M79" s="249">
        <v>15.016460918756747</v>
      </c>
      <c r="N79" s="249">
        <v>18.168885922715152</v>
      </c>
      <c r="O79" s="249">
        <v>2.6174720267356433</v>
      </c>
      <c r="P79" s="249">
        <v>7.1152372890279425</v>
      </c>
      <c r="Q79" s="249">
        <v>14.384891880627293</v>
      </c>
      <c r="R79" s="249">
        <v>4.9216979146457014</v>
      </c>
      <c r="S79" s="249"/>
      <c r="T79" s="249">
        <v>37.775354047491511</v>
      </c>
      <c r="U79" s="249"/>
      <c r="V79" s="249"/>
      <c r="W79" s="249"/>
      <c r="X79" s="249">
        <v>100</v>
      </c>
      <c r="Z79" s="14" t="s">
        <v>720</v>
      </c>
      <c r="AA79" s="249">
        <v>8.7414220989758956E-2</v>
      </c>
      <c r="AB79" s="249">
        <v>0.29089117093878619</v>
      </c>
      <c r="AC79" s="249">
        <v>0.26239683871637454</v>
      </c>
      <c r="AD79" s="249">
        <v>8.1133408332899559E-2</v>
      </c>
      <c r="AE79" s="249">
        <v>0.11020328488808846</v>
      </c>
      <c r="AF79" s="249">
        <v>0.18661304493090661</v>
      </c>
      <c r="AG79" s="249"/>
      <c r="AH79" s="249">
        <v>0.15316269654861744</v>
      </c>
      <c r="AI79" s="249"/>
      <c r="AJ79" s="249"/>
      <c r="AK79" s="249"/>
      <c r="AL79" s="249">
        <v>0.1347119267980468</v>
      </c>
      <c r="AN79" s="14" t="s">
        <v>720</v>
      </c>
      <c r="AO79" s="314">
        <v>18.708752740537104</v>
      </c>
      <c r="AP79" s="314">
        <v>81.291247259462892</v>
      </c>
      <c r="AQ79" s="314">
        <v>0.7</v>
      </c>
      <c r="AT79" s="14" t="s">
        <v>720</v>
      </c>
      <c r="AU79" s="315">
        <v>0.56341280413475303</v>
      </c>
      <c r="AV79" s="315">
        <v>0.66627925048033088</v>
      </c>
      <c r="AW79" s="315">
        <v>0.57028029373839551</v>
      </c>
      <c r="AX79" s="315">
        <v>0.85956097247317242</v>
      </c>
      <c r="AY79" s="315">
        <v>0.45361416016753148</v>
      </c>
      <c r="AZ79" s="315">
        <v>0.677384956466064</v>
      </c>
      <c r="BA79" s="315"/>
      <c r="BB79" s="315">
        <v>1</v>
      </c>
      <c r="BC79" s="315"/>
      <c r="BD79" s="315"/>
      <c r="BE79" s="315"/>
      <c r="BH79" s="14" t="s">
        <v>720</v>
      </c>
      <c r="BI79" s="249">
        <v>20.098433379518514</v>
      </c>
      <c r="BJ79" s="249">
        <v>19.644051979011024</v>
      </c>
      <c r="BK79" s="249">
        <v>116.71035762569883</v>
      </c>
      <c r="BL79" s="249">
        <v>64.712828805145207</v>
      </c>
      <c r="BM79" s="249">
        <v>16.892078282267494</v>
      </c>
      <c r="BN79" s="249">
        <v>73.72651027788072</v>
      </c>
      <c r="BO79" s="249"/>
      <c r="BP79" s="249">
        <v>14.180597844233498</v>
      </c>
      <c r="BQ79" s="249"/>
      <c r="BR79" s="249"/>
      <c r="BS79" s="249"/>
    </row>
    <row r="80" spans="2:71" x14ac:dyDescent="0.2">
      <c r="B80" s="14" t="s">
        <v>548</v>
      </c>
      <c r="C80" s="249">
        <v>8.6364190991795264E-2</v>
      </c>
      <c r="D80" s="249">
        <v>0.14404401557958116</v>
      </c>
      <c r="E80" s="249">
        <v>9.1308039426861234E-3</v>
      </c>
      <c r="F80" s="249">
        <v>5.5273968608299022E-2</v>
      </c>
      <c r="G80" s="249">
        <v>10.979154855491117</v>
      </c>
      <c r="H80" s="249">
        <v>0.32373449232594131</v>
      </c>
      <c r="I80" s="249">
        <v>41.150539037603224</v>
      </c>
      <c r="L80" s="14" t="s">
        <v>721</v>
      </c>
      <c r="M80" s="249">
        <v>22.800317550963076</v>
      </c>
      <c r="N80" s="249">
        <v>4.0063612193173261</v>
      </c>
      <c r="O80" s="249">
        <v>4.7937930814493317</v>
      </c>
      <c r="P80" s="249">
        <v>9.9189991059726736</v>
      </c>
      <c r="Q80" s="249">
        <v>26.829610100576978</v>
      </c>
      <c r="R80" s="249"/>
      <c r="S80" s="249"/>
      <c r="T80" s="249">
        <v>31.650918941720619</v>
      </c>
      <c r="U80" s="249"/>
      <c r="V80" s="249"/>
      <c r="W80" s="249"/>
      <c r="X80" s="249">
        <v>100.00000000000001</v>
      </c>
      <c r="Z80" s="14" t="s">
        <v>721</v>
      </c>
      <c r="AA80" s="249">
        <v>8.4459220325773285E-2</v>
      </c>
      <c r="AB80" s="249">
        <v>4.0817275796549889E-2</v>
      </c>
      <c r="AC80" s="249">
        <v>0.30580705794152724</v>
      </c>
      <c r="AD80" s="249">
        <v>7.1973041266768914E-2</v>
      </c>
      <c r="AE80" s="249">
        <v>0.13079585168920405</v>
      </c>
      <c r="AF80" s="249"/>
      <c r="AG80" s="249"/>
      <c r="AH80" s="249">
        <v>8.1662459335470297E-2</v>
      </c>
      <c r="AI80" s="249"/>
      <c r="AJ80" s="249"/>
      <c r="AK80" s="249"/>
      <c r="AL80" s="249">
        <v>8.5723070541857779E-2</v>
      </c>
      <c r="AN80" s="14" t="s">
        <v>721</v>
      </c>
      <c r="AO80" s="314">
        <v>19.63635230896881</v>
      </c>
      <c r="AP80" s="314">
        <v>80.363647691031119</v>
      </c>
      <c r="AQ80" s="314">
        <v>0.7</v>
      </c>
      <c r="AT80" s="14" t="s">
        <v>721</v>
      </c>
      <c r="AU80" s="315">
        <v>1.1627157097096592</v>
      </c>
      <c r="AV80" s="315">
        <v>0.44947079941900719</v>
      </c>
      <c r="AW80" s="315">
        <v>0.86377693472874761</v>
      </c>
      <c r="AX80" s="315">
        <v>0.61741361466048461</v>
      </c>
      <c r="AY80" s="315">
        <v>0.84604374212179279</v>
      </c>
      <c r="AZ80" s="315"/>
      <c r="BA80" s="315"/>
      <c r="BB80" s="315">
        <v>1</v>
      </c>
      <c r="BC80" s="315"/>
      <c r="BD80" s="315"/>
      <c r="BE80" s="315"/>
      <c r="BH80" s="14" t="s">
        <v>721</v>
      </c>
      <c r="BI80" s="249">
        <v>26.053051241381805</v>
      </c>
      <c r="BJ80" s="249">
        <v>57.316191889161814</v>
      </c>
      <c r="BK80" s="249">
        <v>92.055187658412549</v>
      </c>
      <c r="BL80" s="249">
        <v>31.800525724787004</v>
      </c>
      <c r="BM80" s="249">
        <v>16.110328835525554</v>
      </c>
      <c r="BN80" s="249"/>
      <c r="BO80" s="249"/>
      <c r="BP80" s="249">
        <v>16.141341476249735</v>
      </c>
      <c r="BQ80" s="249"/>
      <c r="BR80" s="249"/>
      <c r="BS80" s="249"/>
    </row>
    <row r="81" spans="2:71" x14ac:dyDescent="0.2">
      <c r="B81" s="14" t="s">
        <v>549</v>
      </c>
      <c r="C81" s="249">
        <v>0.47558867946954742</v>
      </c>
      <c r="D81" s="249">
        <v>0.81932600871035954</v>
      </c>
      <c r="E81" s="249">
        <v>0.13010205215093817</v>
      </c>
      <c r="F81" s="249">
        <v>0.87386736425572165</v>
      </c>
      <c r="G81" s="249">
        <v>30.863743371250571</v>
      </c>
      <c r="H81" s="249">
        <v>2.4960948328453947</v>
      </c>
      <c r="I81" s="249">
        <v>54.691111684042681</v>
      </c>
      <c r="L81" s="14" t="s">
        <v>722</v>
      </c>
      <c r="M81" s="249">
        <v>19.921721702504893</v>
      </c>
      <c r="N81" s="249">
        <v>3.5005483179148364</v>
      </c>
      <c r="O81" s="249">
        <v>4.1885649818062749</v>
      </c>
      <c r="P81" s="249">
        <v>8.6667012121607812</v>
      </c>
      <c r="Q81" s="249">
        <v>23.442306214188324</v>
      </c>
      <c r="R81" s="249"/>
      <c r="S81" s="249"/>
      <c r="T81" s="249">
        <v>40.280157571424887</v>
      </c>
      <c r="U81" s="249"/>
      <c r="V81" s="249"/>
      <c r="W81" s="249"/>
      <c r="X81" s="249">
        <v>100</v>
      </c>
      <c r="Z81" s="14" t="s">
        <v>722</v>
      </c>
      <c r="AA81" s="249">
        <v>0.41241860510778694</v>
      </c>
      <c r="AB81" s="249">
        <v>0.19931280307090388</v>
      </c>
      <c r="AC81" s="249">
        <v>1.4932711879400846</v>
      </c>
      <c r="AD81" s="249">
        <v>0.35144796707942194</v>
      </c>
      <c r="AE81" s="249">
        <v>0.63868269798703736</v>
      </c>
      <c r="AF81" s="249"/>
      <c r="AG81" s="249"/>
      <c r="AH81" s="249">
        <v>0.58080787989583604</v>
      </c>
      <c r="AI81" s="249"/>
      <c r="AJ81" s="249"/>
      <c r="AK81" s="249"/>
      <c r="AL81" s="249">
        <v>0.47907435835170736</v>
      </c>
      <c r="AN81" s="14" t="s">
        <v>722</v>
      </c>
      <c r="AO81" s="314">
        <v>18.960823404043865</v>
      </c>
      <c r="AP81" s="314">
        <v>81.039176595956164</v>
      </c>
      <c r="AQ81" s="314">
        <v>0.7</v>
      </c>
      <c r="AT81" s="14" t="s">
        <v>722</v>
      </c>
      <c r="AU81" s="315">
        <v>0.24675225198890896</v>
      </c>
      <c r="AV81" s="315">
        <v>8.0581047190123919E-2</v>
      </c>
      <c r="AW81" s="315">
        <v>0.770340763266401</v>
      </c>
      <c r="AX81" s="315">
        <v>0.23310441710272159</v>
      </c>
      <c r="AY81" s="315">
        <v>0.48892336261419156</v>
      </c>
      <c r="AZ81" s="315"/>
      <c r="BA81" s="315"/>
      <c r="BB81" s="315">
        <v>1</v>
      </c>
      <c r="BC81" s="315"/>
      <c r="BD81" s="315"/>
      <c r="BE81" s="315"/>
      <c r="BH81" s="14" t="s">
        <v>722</v>
      </c>
      <c r="BI81" s="249">
        <v>6.5501448828110966</v>
      </c>
      <c r="BJ81" s="249">
        <v>12.173444514161185</v>
      </c>
      <c r="BK81" s="249">
        <v>97.260001571250839</v>
      </c>
      <c r="BL81" s="249">
        <v>14.223724404543818</v>
      </c>
      <c r="BM81" s="249">
        <v>11.029532522360272</v>
      </c>
      <c r="BN81" s="249"/>
      <c r="BO81" s="249"/>
      <c r="BP81" s="249">
        <v>13.12881381368785</v>
      </c>
      <c r="BQ81" s="249"/>
      <c r="BR81" s="249"/>
      <c r="BS81" s="249"/>
    </row>
    <row r="82" spans="2:71" x14ac:dyDescent="0.2">
      <c r="B82" s="14" t="s">
        <v>550</v>
      </c>
      <c r="C82" s="249">
        <v>0.25180976038863062</v>
      </c>
      <c r="D82" s="249">
        <v>0.30086633401802115</v>
      </c>
      <c r="E82" s="249">
        <v>9.6022878594268404E-2</v>
      </c>
      <c r="F82" s="249">
        <v>9.7823831837255112E-2</v>
      </c>
      <c r="G82" s="249">
        <v>9.5666908645864357</v>
      </c>
      <c r="H82" s="249">
        <v>1.42891986085222</v>
      </c>
      <c r="I82" s="249">
        <v>59.257985858185059</v>
      </c>
      <c r="L82" s="14" t="s">
        <v>723</v>
      </c>
      <c r="M82" s="249">
        <v>34.517263095190309</v>
      </c>
      <c r="N82" s="249">
        <v>8.7560974689919266</v>
      </c>
      <c r="O82" s="249"/>
      <c r="P82" s="249">
        <v>8.6039831577490542</v>
      </c>
      <c r="Q82" s="249">
        <v>7.0007127175205053</v>
      </c>
      <c r="R82" s="249"/>
      <c r="S82" s="249"/>
      <c r="T82" s="249">
        <v>41.121943560548203</v>
      </c>
      <c r="U82" s="249"/>
      <c r="V82" s="249"/>
      <c r="W82" s="249"/>
      <c r="X82" s="249">
        <v>100</v>
      </c>
      <c r="Z82" s="14" t="s">
        <v>723</v>
      </c>
      <c r="AA82" s="249">
        <v>0.36953825473841567</v>
      </c>
      <c r="AB82" s="249">
        <v>0.25782283415497925</v>
      </c>
      <c r="AC82" s="249"/>
      <c r="AD82" s="249">
        <v>0.18043402335073119</v>
      </c>
      <c r="AE82" s="249">
        <v>9.8636747529457058E-2</v>
      </c>
      <c r="AF82" s="249"/>
      <c r="AG82" s="249"/>
      <c r="AH82" s="249">
        <v>0.30663847204740713</v>
      </c>
      <c r="AI82" s="249"/>
      <c r="AJ82" s="249"/>
      <c r="AK82" s="249"/>
      <c r="AL82" s="249">
        <v>0.24775053275547659</v>
      </c>
      <c r="AN82" s="14" t="s">
        <v>723</v>
      </c>
      <c r="AO82" s="314">
        <v>27.568147846876425</v>
      </c>
      <c r="AP82" s="314">
        <v>72.431852153123486</v>
      </c>
      <c r="AQ82" s="314">
        <v>0.7</v>
      </c>
      <c r="AT82" s="14" t="s">
        <v>723</v>
      </c>
      <c r="AU82" s="315">
        <v>0.20727691027601042</v>
      </c>
      <c r="AV82" s="315">
        <v>0.41477459241719766</v>
      </c>
      <c r="AW82" s="315"/>
      <c r="AX82" s="315">
        <v>0.10232133907659634</v>
      </c>
      <c r="AY82" s="315">
        <v>0.23767149301810825</v>
      </c>
      <c r="AZ82" s="315"/>
      <c r="BA82" s="315"/>
      <c r="BB82" s="315">
        <v>1</v>
      </c>
      <c r="BC82" s="315"/>
      <c r="BD82" s="315"/>
      <c r="BE82" s="315"/>
      <c r="BH82" s="14" t="s">
        <v>723</v>
      </c>
      <c r="BI82" s="249">
        <v>2.1833241328526425</v>
      </c>
      <c r="BJ82" s="249">
        <v>17.222857154809009</v>
      </c>
      <c r="BK82" s="249"/>
      <c r="BL82" s="249">
        <v>4.3238468726025454</v>
      </c>
      <c r="BM82" s="249">
        <v>12.343504502208031</v>
      </c>
      <c r="BN82" s="249"/>
      <c r="BO82" s="249"/>
      <c r="BP82" s="249">
        <v>8.8415826085415592</v>
      </c>
      <c r="BQ82" s="249"/>
      <c r="BR82" s="249"/>
      <c r="BS82" s="249"/>
    </row>
    <row r="83" spans="2:71" x14ac:dyDescent="0.2">
      <c r="B83" s="14" t="s">
        <v>551</v>
      </c>
      <c r="C83" s="249">
        <v>0.26770170584404029</v>
      </c>
      <c r="D83" s="249">
        <v>0.4063281778749232</v>
      </c>
      <c r="E83" s="249">
        <v>6.4687967339296465E-2</v>
      </c>
      <c r="F83" s="249">
        <v>0.70559863122488498</v>
      </c>
      <c r="G83" s="249">
        <v>49.249295131439339</v>
      </c>
      <c r="H83" s="249">
        <v>0.56753817345606272</v>
      </c>
      <c r="I83" s="249">
        <v>43.177924483688031</v>
      </c>
      <c r="L83" s="14" t="s">
        <v>724</v>
      </c>
      <c r="M83" s="249">
        <v>10.136578962704286</v>
      </c>
      <c r="N83" s="249">
        <v>6.2476373737223847</v>
      </c>
      <c r="O83" s="249">
        <v>0.55276259611197454</v>
      </c>
      <c r="P83" s="249">
        <v>9.4269335653508328</v>
      </c>
      <c r="Q83" s="249">
        <v>18.934810080268676</v>
      </c>
      <c r="R83" s="249">
        <v>5.878313309042059</v>
      </c>
      <c r="S83" s="249"/>
      <c r="T83" s="249">
        <v>48.822964112799767</v>
      </c>
      <c r="U83" s="249"/>
      <c r="V83" s="249"/>
      <c r="W83" s="249"/>
      <c r="X83" s="249">
        <v>100</v>
      </c>
      <c r="Z83" s="14" t="s">
        <v>724</v>
      </c>
      <c r="AA83" s="249">
        <v>0.1175684682037741</v>
      </c>
      <c r="AB83" s="249">
        <v>0.19929803028750695</v>
      </c>
      <c r="AC83" s="249">
        <v>0.1104078995833031</v>
      </c>
      <c r="AD83" s="249">
        <v>0.21417349782507245</v>
      </c>
      <c r="AE83" s="249">
        <v>0.28902395652421231</v>
      </c>
      <c r="AF83" s="249">
        <v>0.44408359052023794</v>
      </c>
      <c r="AG83" s="249"/>
      <c r="AH83" s="249">
        <v>0.39441511826873343</v>
      </c>
      <c r="AI83" s="249"/>
      <c r="AJ83" s="249"/>
      <c r="AK83" s="249"/>
      <c r="AL83" s="249">
        <v>0.26840524511971486</v>
      </c>
      <c r="AN83" s="14" t="s">
        <v>724</v>
      </c>
      <c r="AO83" s="314">
        <v>21.536529073878729</v>
      </c>
      <c r="AP83" s="314">
        <v>78.463470926121232</v>
      </c>
      <c r="AQ83" s="314">
        <v>0.7</v>
      </c>
      <c r="AT83" s="14" t="s">
        <v>724</v>
      </c>
      <c r="AU83" s="315">
        <v>0.2474222697955655</v>
      </c>
      <c r="AV83" s="315">
        <v>0.32959293914852611</v>
      </c>
      <c r="AW83" s="315">
        <v>0.85704028807080479</v>
      </c>
      <c r="AX83" s="315">
        <v>0.25305064537630356</v>
      </c>
      <c r="AY83" s="315">
        <v>0.251635014781528</v>
      </c>
      <c r="AZ83" s="315">
        <v>0.35097753094602879</v>
      </c>
      <c r="BA83" s="315"/>
      <c r="BB83" s="315">
        <v>1</v>
      </c>
      <c r="BC83" s="315"/>
      <c r="BD83" s="315"/>
      <c r="BE83" s="315"/>
      <c r="BH83" s="14" t="s">
        <v>724</v>
      </c>
      <c r="BI83" s="249">
        <v>11.37057985725459</v>
      </c>
      <c r="BJ83" s="249">
        <v>24.575214593171015</v>
      </c>
      <c r="BK83" s="249">
        <v>722.26708508307058</v>
      </c>
      <c r="BL83" s="249">
        <v>12.504670041518136</v>
      </c>
      <c r="BM83" s="249">
        <v>6.1907797452567968</v>
      </c>
      <c r="BN83" s="249">
        <v>27.813895484373479</v>
      </c>
      <c r="BO83" s="249"/>
      <c r="BP83" s="249">
        <v>9.5413777727175901</v>
      </c>
      <c r="BQ83" s="249"/>
      <c r="BR83" s="249"/>
      <c r="BS83" s="249"/>
    </row>
    <row r="84" spans="2:71" x14ac:dyDescent="0.2">
      <c r="B84" s="14" t="s">
        <v>552</v>
      </c>
      <c r="C84" s="249">
        <v>0.98788169171338436</v>
      </c>
      <c r="D84" s="249">
        <v>1.659427098483705</v>
      </c>
      <c r="E84" s="249">
        <v>0.37099798345672552</v>
      </c>
      <c r="F84" s="249">
        <v>1.3135056124174929</v>
      </c>
      <c r="G84" s="249">
        <v>23.497766649435455</v>
      </c>
      <c r="H84" s="249">
        <v>2.5405030498996584</v>
      </c>
      <c r="I84" s="249">
        <v>36.760141229224537</v>
      </c>
      <c r="L84" s="14" t="s">
        <v>725</v>
      </c>
      <c r="M84" s="249">
        <v>25.982311697217632</v>
      </c>
      <c r="N84" s="249">
        <v>5.6471526681890021</v>
      </c>
      <c r="O84" s="249"/>
      <c r="P84" s="249">
        <v>11.735046288562085</v>
      </c>
      <c r="Q84" s="249">
        <v>17.604501589587684</v>
      </c>
      <c r="R84" s="249">
        <v>2.0656567765457177</v>
      </c>
      <c r="S84" s="249"/>
      <c r="T84" s="249">
        <v>36.965330979897885</v>
      </c>
      <c r="U84" s="249"/>
      <c r="V84" s="249"/>
      <c r="W84" s="249"/>
      <c r="X84" s="249">
        <v>100</v>
      </c>
      <c r="Z84" s="14" t="s">
        <v>725</v>
      </c>
      <c r="AA84" s="249">
        <v>1.1084126634326796</v>
      </c>
      <c r="AB84" s="249">
        <v>0.66258402307917663</v>
      </c>
      <c r="AC84" s="249"/>
      <c r="AD84" s="249">
        <v>0.98062808779790578</v>
      </c>
      <c r="AE84" s="249">
        <v>0.98837297251204881</v>
      </c>
      <c r="AF84" s="249">
        <v>0.57397687617754878</v>
      </c>
      <c r="AG84" s="249"/>
      <c r="AH84" s="249">
        <v>1.09836895308639</v>
      </c>
      <c r="AI84" s="249"/>
      <c r="AJ84" s="249"/>
      <c r="AK84" s="249"/>
      <c r="AL84" s="249">
        <v>0.98722293637686898</v>
      </c>
      <c r="AN84" s="14" t="s">
        <v>725</v>
      </c>
      <c r="AO84" s="314">
        <v>19.421258896408144</v>
      </c>
      <c r="AP84" s="314">
        <v>80.578741103591867</v>
      </c>
      <c r="AQ84" s="314">
        <v>0.7</v>
      </c>
      <c r="AT84" s="14" t="s">
        <v>725</v>
      </c>
      <c r="AU84" s="315">
        <v>0.3168606815721246</v>
      </c>
      <c r="AV84" s="315">
        <v>9.7576081056069949E-2</v>
      </c>
      <c r="AW84" s="315"/>
      <c r="AX84" s="315">
        <v>0.15696330346873327</v>
      </c>
      <c r="AY84" s="315">
        <v>0.23393247268736986</v>
      </c>
      <c r="AZ84" s="315">
        <v>0.3977992029371018</v>
      </c>
      <c r="BA84" s="315"/>
      <c r="BB84" s="315">
        <v>1</v>
      </c>
      <c r="BC84" s="315"/>
      <c r="BD84" s="315"/>
      <c r="BE84" s="315"/>
      <c r="BH84" s="14" t="s">
        <v>725</v>
      </c>
      <c r="BI84" s="249">
        <v>6.2875837446564695</v>
      </c>
      <c r="BJ84" s="249">
        <v>8.9085508165519833</v>
      </c>
      <c r="BK84" s="249"/>
      <c r="BL84" s="249">
        <v>6.8961475054978125</v>
      </c>
      <c r="BM84" s="249">
        <v>6.8510951043197865</v>
      </c>
      <c r="BN84" s="249">
        <v>99.288503613427409</v>
      </c>
      <c r="BO84" s="249"/>
      <c r="BP84" s="249">
        <v>13.947572250566846</v>
      </c>
      <c r="BQ84" s="249"/>
      <c r="BR84" s="249"/>
      <c r="BS84" s="249"/>
    </row>
    <row r="85" spans="2:71" x14ac:dyDescent="0.2">
      <c r="B85" s="14" t="s">
        <v>553</v>
      </c>
      <c r="C85" s="249">
        <v>6.880935515051656E-2</v>
      </c>
      <c r="D85" s="249">
        <v>8.9147617949780336E-2</v>
      </c>
      <c r="E85" s="249">
        <v>4.5413427683712308E-2</v>
      </c>
      <c r="F85" s="249">
        <v>0.29382601136875475</v>
      </c>
      <c r="G85" s="249">
        <v>97.148888114718204</v>
      </c>
      <c r="H85" s="249">
        <v>0.47828622363015399</v>
      </c>
      <c r="I85" s="249">
        <v>95.489542785321305</v>
      </c>
      <c r="L85" s="14" t="s">
        <v>726</v>
      </c>
      <c r="M85" s="249">
        <v>21.480783932227556</v>
      </c>
      <c r="N85" s="249">
        <v>6.5074756565485767</v>
      </c>
      <c r="O85" s="249"/>
      <c r="P85" s="249">
        <v>7.5707317262282148</v>
      </c>
      <c r="Q85" s="249">
        <v>15.213909494519905</v>
      </c>
      <c r="R85" s="249">
        <v>0.87192046393980993</v>
      </c>
      <c r="S85" s="249"/>
      <c r="T85" s="249">
        <v>48.355178726535932</v>
      </c>
      <c r="U85" s="249"/>
      <c r="V85" s="249"/>
      <c r="W85" s="249"/>
      <c r="X85" s="249">
        <v>100</v>
      </c>
      <c r="Z85" s="14" t="s">
        <v>726</v>
      </c>
      <c r="AA85" s="249">
        <v>6.3829775872873931E-2</v>
      </c>
      <c r="AB85" s="249">
        <v>5.3183080012902395E-2</v>
      </c>
      <c r="AC85" s="249"/>
      <c r="AD85" s="249">
        <v>4.4066329830745113E-2</v>
      </c>
      <c r="AE85" s="249">
        <v>5.9495957415038082E-2</v>
      </c>
      <c r="AF85" s="249">
        <v>1.6875731512064597E-2</v>
      </c>
      <c r="AG85" s="249"/>
      <c r="AH85" s="249">
        <v>0.10007973449821077</v>
      </c>
      <c r="AI85" s="249"/>
      <c r="AJ85" s="249"/>
      <c r="AK85" s="249"/>
      <c r="AL85" s="249">
        <v>6.8764571211357067E-2</v>
      </c>
      <c r="AN85" s="14" t="s">
        <v>726</v>
      </c>
      <c r="AO85" s="314">
        <v>25.230350299912946</v>
      </c>
      <c r="AP85" s="314">
        <v>74.769649700087058</v>
      </c>
      <c r="AQ85" s="314">
        <v>0.7</v>
      </c>
      <c r="AT85" s="14" t="s">
        <v>726</v>
      </c>
      <c r="AU85" s="315">
        <v>0.13291452917399788</v>
      </c>
      <c r="AV85" s="315">
        <v>8.1088197604900741E-2</v>
      </c>
      <c r="AW85" s="315"/>
      <c r="AX85" s="315">
        <v>6.3352423605412836E-2</v>
      </c>
      <c r="AY85" s="315">
        <v>0.10296418118335858</v>
      </c>
      <c r="AZ85" s="315">
        <v>9.2105684861840217E-2</v>
      </c>
      <c r="BA85" s="315"/>
      <c r="BB85" s="315">
        <v>1</v>
      </c>
      <c r="BC85" s="315"/>
      <c r="BD85" s="315"/>
      <c r="BE85" s="315"/>
      <c r="BH85" s="14" t="s">
        <v>726</v>
      </c>
      <c r="BI85" s="249">
        <v>2.4598616091539873</v>
      </c>
      <c r="BJ85" s="249">
        <v>4.953742628823119</v>
      </c>
      <c r="BK85" s="249"/>
      <c r="BL85" s="249">
        <v>3.3267006341702219</v>
      </c>
      <c r="BM85" s="249">
        <v>2.6905042712474296</v>
      </c>
      <c r="BN85" s="249">
        <v>41.995031325387821</v>
      </c>
      <c r="BO85" s="249"/>
      <c r="BP85" s="249">
        <v>8.2213919083017952</v>
      </c>
      <c r="BQ85" s="249"/>
      <c r="BR85" s="249"/>
      <c r="BS85" s="249"/>
    </row>
    <row r="86" spans="2:71" x14ac:dyDescent="0.2">
      <c r="B86" s="14" t="s">
        <v>554</v>
      </c>
      <c r="C86" s="249">
        <v>0.36802212739972406</v>
      </c>
      <c r="D86" s="249">
        <v>0.45527623123158156</v>
      </c>
      <c r="E86" s="249">
        <v>0.41296101539548702</v>
      </c>
      <c r="F86" s="249">
        <v>0.20607761502334737</v>
      </c>
      <c r="G86" s="249">
        <v>12.763724931243182</v>
      </c>
      <c r="H86" s="249">
        <v>0.2449266901972319</v>
      </c>
      <c r="I86" s="249">
        <v>15.167558355810081</v>
      </c>
      <c r="L86" s="14" t="s">
        <v>727</v>
      </c>
      <c r="M86" s="249">
        <v>9.1232571306569596</v>
      </c>
      <c r="N86" s="249">
        <v>8.9837988140450928</v>
      </c>
      <c r="O86" s="249">
        <v>2.5103999441613283</v>
      </c>
      <c r="P86" s="249">
        <v>18.986238541288209</v>
      </c>
      <c r="Q86" s="249">
        <v>21.024689583128769</v>
      </c>
      <c r="R86" s="249">
        <v>3.3248037674373037</v>
      </c>
      <c r="S86" s="249"/>
      <c r="T86" s="249">
        <v>36.046812219282337</v>
      </c>
      <c r="U86" s="249"/>
      <c r="V86" s="249"/>
      <c r="W86" s="249"/>
      <c r="X86" s="249">
        <v>100</v>
      </c>
      <c r="Z86" s="14" t="s">
        <v>727</v>
      </c>
      <c r="AA86" s="249">
        <v>0.14508826931312621</v>
      </c>
      <c r="AB86" s="249">
        <v>0.39294353056008363</v>
      </c>
      <c r="AC86" s="249">
        <v>0.68752318715282978</v>
      </c>
      <c r="AD86" s="249">
        <v>0.59144879194768141</v>
      </c>
      <c r="AE86" s="249">
        <v>0.4400331687807828</v>
      </c>
      <c r="AF86" s="249">
        <v>0.34439825860673101</v>
      </c>
      <c r="AG86" s="249"/>
      <c r="AH86" s="249">
        <v>0.39928151812811952</v>
      </c>
      <c r="AI86" s="249"/>
      <c r="AJ86" s="249"/>
      <c r="AK86" s="249"/>
      <c r="AL86" s="249">
        <v>0.3680221273997239</v>
      </c>
      <c r="AN86" s="14" t="s">
        <v>727</v>
      </c>
      <c r="AO86" s="314">
        <v>26.412126757639211</v>
      </c>
      <c r="AP86" s="314">
        <v>73.587873242360871</v>
      </c>
      <c r="AQ86" s="314">
        <v>0.7</v>
      </c>
      <c r="AT86" s="14" t="s">
        <v>727</v>
      </c>
      <c r="AU86" s="315">
        <v>0.14029586915033979</v>
      </c>
      <c r="AV86" s="315">
        <v>7.8771624160331608E-2</v>
      </c>
      <c r="AW86" s="315">
        <v>0.11067404533918765</v>
      </c>
      <c r="AX86" s="315">
        <v>0.10914147787527229</v>
      </c>
      <c r="AY86" s="315">
        <v>5.0371280014700995E-2</v>
      </c>
      <c r="AZ86" s="315">
        <v>3.7633663932396096E-2</v>
      </c>
      <c r="BA86" s="315"/>
      <c r="BB86" s="315">
        <v>1</v>
      </c>
      <c r="BC86" s="315"/>
      <c r="BD86" s="315"/>
      <c r="BE86" s="315"/>
      <c r="BH86" s="14" t="s">
        <v>727</v>
      </c>
      <c r="BI86" s="249">
        <v>5.8385635912092413</v>
      </c>
      <c r="BJ86" s="249">
        <v>3.3290539131836092</v>
      </c>
      <c r="BK86" s="249">
        <v>16.738398917127476</v>
      </c>
      <c r="BL86" s="249">
        <v>2.1825386500459607</v>
      </c>
      <c r="BM86" s="249">
        <v>0.90962929957794847</v>
      </c>
      <c r="BN86" s="249">
        <v>4.2975558600655015</v>
      </c>
      <c r="BO86" s="249"/>
      <c r="BP86" s="249">
        <v>10.532808346240721</v>
      </c>
      <c r="BQ86" s="249"/>
      <c r="BR86" s="249"/>
      <c r="BS86" s="249"/>
    </row>
    <row r="87" spans="2:71" x14ac:dyDescent="0.2">
      <c r="B87" s="14" t="s">
        <v>555</v>
      </c>
      <c r="C87" s="249">
        <v>0.38430430097540219</v>
      </c>
      <c r="D87" s="249">
        <v>0.57513361059995149</v>
      </c>
      <c r="E87" s="249">
        <v>0.26685517105912587</v>
      </c>
      <c r="F87" s="249">
        <v>0.51763591897977923</v>
      </c>
      <c r="G87" s="249">
        <v>22.219860141850507</v>
      </c>
      <c r="H87" s="249">
        <v>1.2744393785271615E-2</v>
      </c>
      <c r="I87" s="249">
        <v>0.80574978935794594</v>
      </c>
      <c r="L87" s="14" t="s">
        <v>728</v>
      </c>
      <c r="M87" s="249">
        <v>12.496852187352596</v>
      </c>
      <c r="N87" s="249">
        <v>8.9529276291204578</v>
      </c>
      <c r="O87" s="249">
        <v>0.6234226596616893</v>
      </c>
      <c r="P87" s="249">
        <v>12.190861807888531</v>
      </c>
      <c r="Q87" s="249">
        <v>13.874144496406775</v>
      </c>
      <c r="R87" s="249">
        <v>1.7786025516175252</v>
      </c>
      <c r="S87" s="249"/>
      <c r="T87" s="249">
        <v>50.08318866795242</v>
      </c>
      <c r="U87" s="249"/>
      <c r="V87" s="249"/>
      <c r="W87" s="249"/>
      <c r="X87" s="249">
        <v>100</v>
      </c>
      <c r="Z87" s="14" t="s">
        <v>728</v>
      </c>
      <c r="AA87" s="249">
        <v>0.20882434124135252</v>
      </c>
      <c r="AB87" s="249">
        <v>0.41146538085759404</v>
      </c>
      <c r="AC87" s="249">
        <v>0.17940110704079848</v>
      </c>
      <c r="AD87" s="249">
        <v>0.39903475771697666</v>
      </c>
      <c r="AE87" s="249">
        <v>0.3051125958252292</v>
      </c>
      <c r="AF87" s="249">
        <v>0.19358510656708083</v>
      </c>
      <c r="AG87" s="249"/>
      <c r="AH87" s="249">
        <v>0.58291122359053416</v>
      </c>
      <c r="AI87" s="249"/>
      <c r="AJ87" s="249"/>
      <c r="AK87" s="249"/>
      <c r="AL87" s="249">
        <v>0.38669809580332209</v>
      </c>
      <c r="AN87" s="14" t="s">
        <v>728</v>
      </c>
      <c r="AO87" s="314">
        <v>21.988049992793652</v>
      </c>
      <c r="AP87" s="314">
        <v>78.01195000720638</v>
      </c>
      <c r="AQ87" s="314">
        <v>0.7</v>
      </c>
      <c r="AT87" s="14" t="s">
        <v>728</v>
      </c>
      <c r="AU87" s="315">
        <v>0.13225727234990425</v>
      </c>
      <c r="AV87" s="315">
        <v>9.8080466891782889E-2</v>
      </c>
      <c r="AW87" s="315">
        <v>9.3556730619527767E-2</v>
      </c>
      <c r="AX87" s="315">
        <v>9.244841392886681E-2</v>
      </c>
      <c r="AY87" s="315">
        <v>7.0649167746814165E-2</v>
      </c>
      <c r="AZ87" s="315">
        <v>6.9238850402142685E-2</v>
      </c>
      <c r="BA87" s="315"/>
      <c r="BB87" s="315">
        <v>1</v>
      </c>
      <c r="BC87" s="315"/>
      <c r="BD87" s="315"/>
      <c r="BE87" s="315"/>
      <c r="BH87" s="14" t="s">
        <v>728</v>
      </c>
      <c r="BI87" s="249">
        <v>4.8610619483717583</v>
      </c>
      <c r="BJ87" s="249">
        <v>5.0318730733212789</v>
      </c>
      <c r="BK87" s="249">
        <v>68.929428895006296</v>
      </c>
      <c r="BL87" s="249">
        <v>3.4831909511702919</v>
      </c>
      <c r="BM87" s="249">
        <v>2.3389075939700352</v>
      </c>
      <c r="BN87" s="249">
        <v>17.88064432839322</v>
      </c>
      <c r="BO87" s="249"/>
      <c r="BP87" s="249">
        <v>9.1710752211954887</v>
      </c>
      <c r="BQ87" s="249"/>
      <c r="BR87" s="249"/>
      <c r="BS87" s="249"/>
    </row>
    <row r="88" spans="2:71" x14ac:dyDescent="0.2">
      <c r="B88" s="14" t="s">
        <v>556</v>
      </c>
      <c r="C88" s="249">
        <v>0.47563135218354929</v>
      </c>
      <c r="D88" s="249">
        <v>0.70379246401345796</v>
      </c>
      <c r="E88" s="249">
        <v>2.3833507170871449E-2</v>
      </c>
      <c r="F88" s="249">
        <v>0.29856939244963254</v>
      </c>
      <c r="G88" s="249">
        <v>12.041825960349462</v>
      </c>
      <c r="H88" s="249">
        <v>0.24655884844415341</v>
      </c>
      <c r="I88" s="249">
        <v>10.408581424859722</v>
      </c>
      <c r="L88" s="14" t="s">
        <v>729</v>
      </c>
      <c r="M88" s="249">
        <v>9.140365123981411</v>
      </c>
      <c r="N88" s="249">
        <v>10.08642675997643</v>
      </c>
      <c r="O88" s="249"/>
      <c r="P88" s="249">
        <v>13.775244638487363</v>
      </c>
      <c r="Q88" s="249">
        <v>30.651523555465843</v>
      </c>
      <c r="R88" s="249">
        <v>0.96141819641729864</v>
      </c>
      <c r="S88" s="249"/>
      <c r="T88" s="249">
        <v>35.385021725671649</v>
      </c>
      <c r="U88" s="249"/>
      <c r="V88" s="249"/>
      <c r="W88" s="249"/>
      <c r="X88" s="249">
        <v>100</v>
      </c>
      <c r="Z88" s="14" t="s">
        <v>729</v>
      </c>
      <c r="AA88" s="249">
        <v>0.18691803298974746</v>
      </c>
      <c r="AB88" s="249">
        <v>0.56729993943348611</v>
      </c>
      <c r="AC88" s="249"/>
      <c r="AD88" s="249">
        <v>0.55180141392928006</v>
      </c>
      <c r="AE88" s="249">
        <v>0.82492252108240605</v>
      </c>
      <c r="AF88" s="249">
        <v>0.12805971737919319</v>
      </c>
      <c r="AG88" s="249"/>
      <c r="AH88" s="249">
        <v>0.50400759748225687</v>
      </c>
      <c r="AI88" s="249"/>
      <c r="AJ88" s="249"/>
      <c r="AK88" s="249"/>
      <c r="AL88" s="249">
        <v>0.47323755735562917</v>
      </c>
      <c r="AN88" s="14" t="s">
        <v>729</v>
      </c>
      <c r="AO88" s="314">
        <v>22.105421182196082</v>
      </c>
      <c r="AP88" s="314">
        <v>77.89457881780389</v>
      </c>
      <c r="AQ88" s="314">
        <v>0.7</v>
      </c>
      <c r="AT88" s="14" t="s">
        <v>729</v>
      </c>
      <c r="AU88" s="315">
        <v>2.0534112018662745</v>
      </c>
      <c r="AV88" s="315">
        <v>2.2855222691370898</v>
      </c>
      <c r="AW88" s="315"/>
      <c r="AX88" s="315">
        <v>2.1647660142237179</v>
      </c>
      <c r="AY88" s="315">
        <v>1.5179195234588838</v>
      </c>
      <c r="AZ88" s="315">
        <v>1.4924682656817978</v>
      </c>
      <c r="BA88" s="315"/>
      <c r="BB88" s="315">
        <v>1</v>
      </c>
      <c r="BC88" s="315"/>
      <c r="BD88" s="315"/>
      <c r="BE88" s="315"/>
      <c r="BH88" s="14" t="s">
        <v>729</v>
      </c>
      <c r="BI88" s="249">
        <v>102.01505879026018</v>
      </c>
      <c r="BJ88" s="249">
        <v>102.89636190294196</v>
      </c>
      <c r="BK88" s="249"/>
      <c r="BL88" s="249">
        <v>71.361429734619009</v>
      </c>
      <c r="BM88" s="249">
        <v>22.487883486020507</v>
      </c>
      <c r="BN88" s="249">
        <v>704.92785149042345</v>
      </c>
      <c r="BO88" s="249"/>
      <c r="BP88" s="249">
        <v>12.833125318175307</v>
      </c>
      <c r="BQ88" s="249"/>
      <c r="BR88" s="249"/>
      <c r="BS88" s="249"/>
    </row>
    <row r="89" spans="2:71" x14ac:dyDescent="0.2">
      <c r="B89" s="14" t="s">
        <v>557</v>
      </c>
      <c r="C89" s="249">
        <v>1.4086314926733889</v>
      </c>
      <c r="D89" s="249">
        <v>2.6587741582685007</v>
      </c>
      <c r="E89" s="249">
        <v>0.11679808626159849</v>
      </c>
      <c r="F89" s="249">
        <v>1.8197079915036267</v>
      </c>
      <c r="G89" s="249">
        <v>19.360963718625872</v>
      </c>
      <c r="H89" s="249">
        <v>3.8388856840873191</v>
      </c>
      <c r="I89" s="249">
        <v>33.283461871234472</v>
      </c>
      <c r="L89" s="14" t="s">
        <v>730</v>
      </c>
      <c r="M89" s="249">
        <v>14.245203398748005</v>
      </c>
      <c r="N89" s="249">
        <v>7.9297846609353195</v>
      </c>
      <c r="O89" s="249">
        <v>0.33197669227691118</v>
      </c>
      <c r="P89" s="249">
        <v>25.594992605884279</v>
      </c>
      <c r="Q89" s="249">
        <v>8.416955643638687</v>
      </c>
      <c r="R89" s="249">
        <v>9.0132973850452269E-2</v>
      </c>
      <c r="S89" s="249"/>
      <c r="T89" s="249">
        <v>43.390954024666343</v>
      </c>
      <c r="U89" s="249"/>
      <c r="V89" s="249"/>
      <c r="W89" s="249"/>
      <c r="X89" s="249">
        <v>100</v>
      </c>
      <c r="Z89" s="14" t="s">
        <v>730</v>
      </c>
      <c r="AA89" s="249">
        <v>0.86593444555175425</v>
      </c>
      <c r="AB89" s="249">
        <v>1.3257617810884135</v>
      </c>
      <c r="AC89" s="249">
        <v>0.34752496025370078</v>
      </c>
      <c r="AD89" s="249">
        <v>3.0476648093184422</v>
      </c>
      <c r="AE89" s="249">
        <v>0.67335615753202671</v>
      </c>
      <c r="AF89" s="249">
        <v>3.5687210716438635E-2</v>
      </c>
      <c r="AG89" s="249"/>
      <c r="AH89" s="249">
        <v>1.8371538142687791</v>
      </c>
      <c r="AI89" s="249"/>
      <c r="AJ89" s="249"/>
      <c r="AK89" s="249"/>
      <c r="AL89" s="249">
        <v>1.4067207945894984</v>
      </c>
      <c r="AN89" s="14" t="s">
        <v>730</v>
      </c>
      <c r="AO89" s="314">
        <v>17.295309275534279</v>
      </c>
      <c r="AP89" s="314">
        <v>82.704690724465621</v>
      </c>
      <c r="AQ89" s="314">
        <v>0.7</v>
      </c>
      <c r="AT89" s="14" t="s">
        <v>730</v>
      </c>
      <c r="AU89" s="315">
        <v>0.92236466278965146</v>
      </c>
      <c r="AV89" s="315">
        <v>0.80402044929431471</v>
      </c>
      <c r="AW89" s="315">
        <v>0.78439096192851632</v>
      </c>
      <c r="AX89" s="315">
        <v>1.0578290058091544</v>
      </c>
      <c r="AY89" s="315">
        <v>0.67190687353903467</v>
      </c>
      <c r="AZ89" s="315">
        <v>0.68554885811398181</v>
      </c>
      <c r="BA89" s="315"/>
      <c r="BB89" s="315">
        <v>1</v>
      </c>
      <c r="BC89" s="315"/>
      <c r="BD89" s="315"/>
      <c r="BE89" s="315"/>
      <c r="BH89" s="14" t="s">
        <v>730</v>
      </c>
      <c r="BI89" s="249">
        <v>37.479229838744381</v>
      </c>
      <c r="BJ89" s="249">
        <v>58.689763204741226</v>
      </c>
      <c r="BK89" s="249">
        <v>1367.6710180349189</v>
      </c>
      <c r="BL89" s="249">
        <v>23.923081474959048</v>
      </c>
      <c r="BM89" s="249">
        <v>46.207311649935825</v>
      </c>
      <c r="BN89" s="249">
        <v>4402.6216801249038</v>
      </c>
      <c r="BO89" s="249"/>
      <c r="BP89" s="249">
        <v>13.340050006369523</v>
      </c>
      <c r="BQ89" s="249"/>
      <c r="BR89" s="249"/>
      <c r="BS89" s="249"/>
    </row>
    <row r="90" spans="2:71" x14ac:dyDescent="0.2">
      <c r="B90" s="14" t="s">
        <v>558</v>
      </c>
      <c r="C90" s="249">
        <v>0.24902903776584687</v>
      </c>
      <c r="D90" s="249">
        <v>0.50697164558753893</v>
      </c>
      <c r="E90" s="249">
        <v>4.4460581229227081E-2</v>
      </c>
      <c r="F90" s="249">
        <v>0.8822663784891378</v>
      </c>
      <c r="G90" s="249">
        <v>48.391075653796193</v>
      </c>
      <c r="H90" s="249">
        <v>2.6805511336185912</v>
      </c>
      <c r="I90" s="249">
        <v>69.876253841895121</v>
      </c>
      <c r="L90" s="14" t="s">
        <v>731</v>
      </c>
      <c r="M90" s="249">
        <v>8.4244318193335754</v>
      </c>
      <c r="N90" s="249">
        <v>8.7937898395596736</v>
      </c>
      <c r="O90" s="249"/>
      <c r="P90" s="249">
        <v>20.129700765369389</v>
      </c>
      <c r="Q90" s="249">
        <v>24.153200515624601</v>
      </c>
      <c r="R90" s="249">
        <v>1.7381858890994759</v>
      </c>
      <c r="S90" s="249"/>
      <c r="T90" s="249">
        <v>36.760691171013285</v>
      </c>
      <c r="U90" s="249"/>
      <c r="V90" s="249"/>
      <c r="W90" s="249"/>
      <c r="X90" s="249">
        <v>100</v>
      </c>
      <c r="Z90" s="14" t="s">
        <v>731</v>
      </c>
      <c r="AA90" s="249">
        <v>9.0307206068304918E-2</v>
      </c>
      <c r="AB90" s="249">
        <v>0.25926602487230482</v>
      </c>
      <c r="AC90" s="249"/>
      <c r="AD90" s="249">
        <v>0.42268315116490612</v>
      </c>
      <c r="AE90" s="249">
        <v>0.3407453278913895</v>
      </c>
      <c r="AF90" s="249">
        <v>0.12136418678684392</v>
      </c>
      <c r="AG90" s="249"/>
      <c r="AH90" s="249">
        <v>0.27447033585558972</v>
      </c>
      <c r="AI90" s="249"/>
      <c r="AJ90" s="249"/>
      <c r="AK90" s="249"/>
      <c r="AL90" s="249">
        <v>0.24806947807542254</v>
      </c>
      <c r="AN90" s="14" t="s">
        <v>731</v>
      </c>
      <c r="AO90" s="314">
        <v>16.025089752839758</v>
      </c>
      <c r="AP90" s="314">
        <v>83.974910247160238</v>
      </c>
      <c r="AQ90" s="314">
        <v>0.7</v>
      </c>
      <c r="AT90" s="14" t="s">
        <v>731</v>
      </c>
      <c r="AU90" s="315">
        <v>0.39213727811344962</v>
      </c>
      <c r="AV90" s="315">
        <v>0.57434421694337134</v>
      </c>
      <c r="AW90" s="315"/>
      <c r="AX90" s="315">
        <v>0.32604033376090119</v>
      </c>
      <c r="AY90" s="315">
        <v>0.67036661105401441</v>
      </c>
      <c r="AZ90" s="315">
        <v>0.30739175780747008</v>
      </c>
      <c r="BA90" s="315"/>
      <c r="BB90" s="315">
        <v>1</v>
      </c>
      <c r="BC90" s="315"/>
      <c r="BD90" s="315"/>
      <c r="BE90" s="315"/>
      <c r="BH90" s="14" t="s">
        <v>731</v>
      </c>
      <c r="BI90" s="249">
        <v>29.089922483015233</v>
      </c>
      <c r="BJ90" s="249">
        <v>40.817013396355101</v>
      </c>
      <c r="BK90" s="249"/>
      <c r="BL90" s="249">
        <v>10.122296718878177</v>
      </c>
      <c r="BM90" s="249">
        <v>17.345337004309304</v>
      </c>
      <c r="BN90" s="249">
        <v>110.52004480009911</v>
      </c>
      <c r="BO90" s="249"/>
      <c r="BP90" s="249">
        <v>17.000487898491158</v>
      </c>
      <c r="BQ90" s="249"/>
      <c r="BR90" s="249"/>
      <c r="BS90" s="249"/>
    </row>
    <row r="91" spans="2:71" x14ac:dyDescent="0.2">
      <c r="B91" s="14" t="s">
        <v>559</v>
      </c>
      <c r="C91" s="249">
        <v>1.2515798526845434</v>
      </c>
      <c r="D91" s="249">
        <v>2.905560347551118</v>
      </c>
      <c r="E91" s="249">
        <v>1.3070281931477497</v>
      </c>
      <c r="F91" s="249">
        <v>1.6164262426397573</v>
      </c>
      <c r="G91" s="249">
        <v>16.313237839814843</v>
      </c>
      <c r="H91" s="249">
        <v>2.6575718839142994</v>
      </c>
      <c r="I91" s="249">
        <v>24.111381710368384</v>
      </c>
      <c r="L91" s="14" t="s">
        <v>732</v>
      </c>
      <c r="M91" s="249">
        <v>15.423303216308449</v>
      </c>
      <c r="N91" s="249">
        <v>14.849542836717783</v>
      </c>
      <c r="O91" s="249">
        <v>2.0276622401033513</v>
      </c>
      <c r="P91" s="249">
        <v>17.396260059547075</v>
      </c>
      <c r="Q91" s="249">
        <v>23.335061508466822</v>
      </c>
      <c r="R91" s="249">
        <v>1.5756910055351241</v>
      </c>
      <c r="S91" s="249"/>
      <c r="T91" s="249">
        <v>25.392479133321395</v>
      </c>
      <c r="U91" s="249"/>
      <c r="V91" s="249"/>
      <c r="W91" s="249"/>
      <c r="X91" s="249">
        <v>100</v>
      </c>
      <c r="Z91" s="14" t="s">
        <v>732</v>
      </c>
      <c r="AA91" s="249">
        <v>0.83606346241556251</v>
      </c>
      <c r="AB91" s="249">
        <v>2.2139238120538072</v>
      </c>
      <c r="AC91" s="249">
        <v>1.8928644258228282</v>
      </c>
      <c r="AD91" s="249">
        <v>1.8471985118509344</v>
      </c>
      <c r="AE91" s="249">
        <v>1.6647316408619666</v>
      </c>
      <c r="AF91" s="249">
        <v>0.55634661166759847</v>
      </c>
      <c r="AG91" s="249"/>
      <c r="AH91" s="249">
        <v>0.95873131022865277</v>
      </c>
      <c r="AI91" s="249"/>
      <c r="AJ91" s="249"/>
      <c r="AK91" s="249"/>
      <c r="AL91" s="249">
        <v>1.254450110458857</v>
      </c>
      <c r="AN91" s="14" t="s">
        <v>732</v>
      </c>
      <c r="AO91" s="314">
        <v>14.050134858305176</v>
      </c>
      <c r="AP91" s="314">
        <v>85.949865141694914</v>
      </c>
      <c r="AQ91" s="314">
        <v>0.7</v>
      </c>
      <c r="AT91" s="14" t="s">
        <v>732</v>
      </c>
      <c r="AU91" s="315">
        <v>9.5290023111938058E-2</v>
      </c>
      <c r="AV91" s="315">
        <v>8.2265850113563757E-2</v>
      </c>
      <c r="AW91" s="315">
        <v>0.10209132592654117</v>
      </c>
      <c r="AX91" s="315">
        <v>9.0383683474868901E-2</v>
      </c>
      <c r="AY91" s="315">
        <v>9.2521171993187573E-2</v>
      </c>
      <c r="AZ91" s="315">
        <v>0.10773253151722972</v>
      </c>
      <c r="BA91" s="315"/>
      <c r="BB91" s="315">
        <v>1</v>
      </c>
      <c r="BC91" s="315"/>
      <c r="BD91" s="315"/>
      <c r="BE91" s="315"/>
      <c r="BH91" s="14" t="s">
        <v>732</v>
      </c>
      <c r="BI91" s="249">
        <v>4.4032841632712678</v>
      </c>
      <c r="BJ91" s="249">
        <v>3.9483276407058194</v>
      </c>
      <c r="BK91" s="249">
        <v>35.883922366352522</v>
      </c>
      <c r="BL91" s="249">
        <v>3.7028901022656924</v>
      </c>
      <c r="BM91" s="249">
        <v>2.8257832939380796</v>
      </c>
      <c r="BN91" s="249">
        <v>48.728437627366553</v>
      </c>
      <c r="BO91" s="249"/>
      <c r="BP91" s="249">
        <v>28.067360546076987</v>
      </c>
      <c r="BQ91" s="249"/>
      <c r="BR91" s="249"/>
      <c r="BS91" s="249"/>
    </row>
    <row r="92" spans="2:71" x14ac:dyDescent="0.2">
      <c r="B92" s="14" t="s">
        <v>560</v>
      </c>
      <c r="C92" s="249">
        <v>3.0621902028242447</v>
      </c>
      <c r="D92" s="249">
        <v>10.557019121324936</v>
      </c>
      <c r="E92" s="249">
        <v>1.0595797043931456</v>
      </c>
      <c r="F92" s="249">
        <v>31.681776060601688</v>
      </c>
      <c r="G92" s="249">
        <v>90.594448292937088</v>
      </c>
      <c r="H92" s="249">
        <v>25.54047500239847</v>
      </c>
      <c r="I92" s="249">
        <v>87.798056343716596</v>
      </c>
      <c r="L92" s="14" t="s">
        <v>733</v>
      </c>
      <c r="M92" s="249">
        <v>18.034654350128754</v>
      </c>
      <c r="N92" s="249">
        <v>2.3274669473359881</v>
      </c>
      <c r="O92" s="249">
        <v>0.15831393613669431</v>
      </c>
      <c r="P92" s="249">
        <v>32.618256624881973</v>
      </c>
      <c r="Q92" s="249">
        <v>17.973141661537905</v>
      </c>
      <c r="R92" s="249">
        <v>0.24130303755452745</v>
      </c>
      <c r="S92" s="249"/>
      <c r="T92" s="249">
        <v>28.646863442424163</v>
      </c>
      <c r="U92" s="249"/>
      <c r="V92" s="249"/>
      <c r="W92" s="249"/>
      <c r="X92" s="249">
        <v>100</v>
      </c>
      <c r="Z92" s="14" t="s">
        <v>733</v>
      </c>
      <c r="AA92" s="249">
        <v>2.3559863990843706</v>
      </c>
      <c r="AB92" s="249">
        <v>0.83625016865468671</v>
      </c>
      <c r="AC92" s="249">
        <v>0.35616082669395682</v>
      </c>
      <c r="AD92" s="249">
        <v>8.3468293049105764</v>
      </c>
      <c r="AE92" s="249">
        <v>3.0900278218935329</v>
      </c>
      <c r="AF92" s="249">
        <v>0.20532427055761285</v>
      </c>
      <c r="AG92" s="249"/>
      <c r="AH92" s="249">
        <v>2.6065856056864383</v>
      </c>
      <c r="AI92" s="249"/>
      <c r="AJ92" s="249"/>
      <c r="AK92" s="249"/>
      <c r="AL92" s="249">
        <v>3.0231277678162045</v>
      </c>
      <c r="AN92" s="14" t="s">
        <v>733</v>
      </c>
      <c r="AO92" s="314">
        <v>9.3823282939109642</v>
      </c>
      <c r="AP92" s="314">
        <v>90.617671706088998</v>
      </c>
      <c r="AQ92" s="314">
        <v>0.7</v>
      </c>
      <c r="AT92" s="14" t="s">
        <v>733</v>
      </c>
      <c r="AU92" s="315">
        <v>0.41765240435840456</v>
      </c>
      <c r="AV92" s="315">
        <v>0.15755038185860143</v>
      </c>
      <c r="AW92" s="315">
        <v>0.12217684027148432</v>
      </c>
      <c r="AX92" s="315">
        <v>0.24526708916005238</v>
      </c>
      <c r="AY92" s="315">
        <v>0.21382410521177458</v>
      </c>
      <c r="AZ92" s="315">
        <v>0.14697659961332479</v>
      </c>
      <c r="BA92" s="315"/>
      <c r="BB92" s="315">
        <v>1</v>
      </c>
      <c r="BC92" s="315"/>
      <c r="BD92" s="315"/>
      <c r="BE92" s="315"/>
      <c r="BH92" s="14" t="s">
        <v>733</v>
      </c>
      <c r="BI92" s="249">
        <v>24.696302439761041</v>
      </c>
      <c r="BJ92" s="249">
        <v>72.187285337533638</v>
      </c>
      <c r="BK92" s="249">
        <v>822.98991742606177</v>
      </c>
      <c r="BL92" s="249">
        <v>8.0186877800303158</v>
      </c>
      <c r="BM92" s="249">
        <v>12.686956131196693</v>
      </c>
      <c r="BN92" s="249">
        <v>649.54639808790478</v>
      </c>
      <c r="BO92" s="249"/>
      <c r="BP92" s="249">
        <v>37.226113265075732</v>
      </c>
      <c r="BQ92" s="249"/>
      <c r="BR92" s="249"/>
      <c r="BS92" s="249"/>
    </row>
    <row r="93" spans="2:71" x14ac:dyDescent="0.2">
      <c r="B93" s="14" t="s">
        <v>561</v>
      </c>
      <c r="C93" s="249">
        <v>0.48213663530870421</v>
      </c>
      <c r="D93" s="249">
        <v>1.3574515367118063</v>
      </c>
      <c r="E93" s="249">
        <v>7.8082776279424504E-2</v>
      </c>
      <c r="F93" s="249">
        <v>2.7474138477425041</v>
      </c>
      <c r="G93" s="249">
        <v>58.346515575997657</v>
      </c>
      <c r="H93" s="249">
        <v>0.99159383563528736</v>
      </c>
      <c r="I93" s="249">
        <v>33.337723852056584</v>
      </c>
      <c r="L93" s="14" t="s">
        <v>734</v>
      </c>
      <c r="M93" s="249">
        <v>23.616329314147805</v>
      </c>
      <c r="N93" s="249">
        <v>4.4237554975479272</v>
      </c>
      <c r="O93" s="249"/>
      <c r="P93" s="249">
        <v>23.369880387804603</v>
      </c>
      <c r="Q93" s="249">
        <v>10.503342858823576</v>
      </c>
      <c r="R93" s="249"/>
      <c r="S93" s="249"/>
      <c r="T93" s="249">
        <v>38.086691941676079</v>
      </c>
      <c r="U93" s="249"/>
      <c r="V93" s="249"/>
      <c r="W93" s="249"/>
      <c r="X93" s="249">
        <v>100</v>
      </c>
      <c r="Z93" s="14" t="s">
        <v>734</v>
      </c>
      <c r="AA93" s="249">
        <v>0.53022125432650513</v>
      </c>
      <c r="AB93" s="249">
        <v>0.27316408095077221</v>
      </c>
      <c r="AC93" s="249"/>
      <c r="AD93" s="249">
        <v>1.0277726517707226</v>
      </c>
      <c r="AE93" s="249">
        <v>0.31034568789162137</v>
      </c>
      <c r="AF93" s="249"/>
      <c r="AG93" s="249"/>
      <c r="AH93" s="249">
        <v>0.59559075630676972</v>
      </c>
      <c r="AI93" s="249"/>
      <c r="AJ93" s="249"/>
      <c r="AK93" s="249"/>
      <c r="AL93" s="249">
        <v>0.51956068787378695</v>
      </c>
      <c r="AN93" s="14" t="s">
        <v>734</v>
      </c>
      <c r="AO93" s="314">
        <v>12.022356305337446</v>
      </c>
      <c r="AP93" s="314">
        <v>87.977643694662575</v>
      </c>
      <c r="AQ93" s="314">
        <v>0.7</v>
      </c>
      <c r="AT93" s="14" t="s">
        <v>734</v>
      </c>
      <c r="AU93" s="315">
        <v>0.99095860607911346</v>
      </c>
      <c r="AV93" s="315">
        <v>2.29196384724297</v>
      </c>
      <c r="AW93" s="315"/>
      <c r="AX93" s="315">
        <v>0.46543007627691391</v>
      </c>
      <c r="AY93" s="315">
        <v>0.39790604989743789</v>
      </c>
      <c r="AZ93" s="315"/>
      <c r="BA93" s="315"/>
      <c r="BB93" s="315">
        <v>1</v>
      </c>
      <c r="BC93" s="315"/>
      <c r="BD93" s="315"/>
      <c r="BE93" s="315"/>
      <c r="BH93" s="14" t="s">
        <v>734</v>
      </c>
      <c r="BI93" s="249">
        <v>34.937190932098247</v>
      </c>
      <c r="BJ93" s="249">
        <v>431.38149709228827</v>
      </c>
      <c r="BK93" s="249"/>
      <c r="BL93" s="249">
        <v>16.582225635010392</v>
      </c>
      <c r="BM93" s="249">
        <v>31.542627396588504</v>
      </c>
      <c r="BN93" s="249"/>
      <c r="BO93" s="249"/>
      <c r="BP93" s="249">
        <v>21.861079950096439</v>
      </c>
      <c r="BQ93" s="249"/>
      <c r="BR93" s="249"/>
      <c r="BS93" s="249"/>
    </row>
    <row r="94" spans="2:71" x14ac:dyDescent="0.2">
      <c r="B94" s="14" t="s">
        <v>562</v>
      </c>
      <c r="C94" s="249">
        <v>0.10410478221354366</v>
      </c>
      <c r="D94" s="249">
        <v>0.15423191033820777</v>
      </c>
      <c r="E94" s="249">
        <v>1.9135626301760845E-2</v>
      </c>
      <c r="F94" s="249">
        <v>0.50834052645116901</v>
      </c>
      <c r="G94" s="249">
        <v>93.40564333807805</v>
      </c>
      <c r="H94" s="249">
        <v>0.90196176492734614</v>
      </c>
      <c r="I94" s="249">
        <v>90.235605047950457</v>
      </c>
      <c r="L94" s="14" t="s">
        <v>735</v>
      </c>
      <c r="M94" s="249">
        <v>29.557906407313215</v>
      </c>
      <c r="N94" s="249">
        <v>13.91584981183958</v>
      </c>
      <c r="O94" s="249"/>
      <c r="P94" s="249">
        <v>25.454195214492731</v>
      </c>
      <c r="Q94" s="249">
        <v>7.9596402123403962</v>
      </c>
      <c r="R94" s="249"/>
      <c r="S94" s="249"/>
      <c r="T94" s="249">
        <v>23.112408354014079</v>
      </c>
      <c r="U94" s="249"/>
      <c r="V94" s="249"/>
      <c r="W94" s="249"/>
      <c r="X94" s="249">
        <v>100</v>
      </c>
      <c r="Z94" s="14" t="s">
        <v>735</v>
      </c>
      <c r="AA94" s="249">
        <v>0.1266419934727413</v>
      </c>
      <c r="AB94" s="249">
        <v>0.16398402488760028</v>
      </c>
      <c r="AC94" s="249"/>
      <c r="AD94" s="249">
        <v>0.21362853883704155</v>
      </c>
      <c r="AE94" s="249">
        <v>4.4881869889738218E-2</v>
      </c>
      <c r="AF94" s="249"/>
      <c r="AG94" s="249"/>
      <c r="AH94" s="249">
        <v>6.8973018005572984E-2</v>
      </c>
      <c r="AI94" s="249"/>
      <c r="AJ94" s="249"/>
      <c r="AK94" s="249"/>
      <c r="AL94" s="249">
        <v>9.9150661261539139E-2</v>
      </c>
      <c r="AN94" s="14" t="s">
        <v>735</v>
      </c>
      <c r="AO94" s="314">
        <v>23.210760672524614</v>
      </c>
      <c r="AP94" s="314">
        <v>76.789239327475386</v>
      </c>
      <c r="AQ94" s="314">
        <v>0.7</v>
      </c>
      <c r="AT94" s="14" t="s">
        <v>735</v>
      </c>
      <c r="AU94" s="315">
        <v>0.60816179614736554</v>
      </c>
      <c r="AV94" s="315">
        <v>0.39669421970237911</v>
      </c>
      <c r="AW94" s="315"/>
      <c r="AX94" s="315">
        <v>0.55262070644498273</v>
      </c>
      <c r="AY94" s="315">
        <v>0.47876325231586436</v>
      </c>
      <c r="AZ94" s="315"/>
      <c r="BA94" s="315"/>
      <c r="BB94" s="315">
        <v>1</v>
      </c>
      <c r="BC94" s="315"/>
      <c r="BD94" s="315"/>
      <c r="BE94" s="315"/>
      <c r="BH94" s="14" t="s">
        <v>735</v>
      </c>
      <c r="BI94" s="249">
        <v>8.9009433844446679</v>
      </c>
      <c r="BJ94" s="249">
        <v>12.33209077357346</v>
      </c>
      <c r="BK94" s="249"/>
      <c r="BL94" s="249">
        <v>9.3920058972908773</v>
      </c>
      <c r="BM94" s="249">
        <v>26.020638221912645</v>
      </c>
      <c r="BN94" s="249"/>
      <c r="BO94" s="249"/>
      <c r="BP94" s="249">
        <v>18.717393525247179</v>
      </c>
      <c r="BQ94" s="249"/>
      <c r="BR94" s="249"/>
      <c r="BS94" s="249"/>
    </row>
    <row r="95" spans="2:71" x14ac:dyDescent="0.2">
      <c r="B95" s="14" t="s">
        <v>563</v>
      </c>
      <c r="C95" s="249">
        <v>0.20279822822742408</v>
      </c>
      <c r="D95" s="249">
        <v>0.33264978456672922</v>
      </c>
      <c r="E95" s="249">
        <v>3.083804113462011E-2</v>
      </c>
      <c r="F95" s="249">
        <v>1.0963967588789454</v>
      </c>
      <c r="G95" s="249">
        <v>94.431805865698337</v>
      </c>
      <c r="H95" s="249">
        <v>2.1857106566290581</v>
      </c>
      <c r="I95" s="249">
        <v>92.745750477780248</v>
      </c>
      <c r="L95" s="14" t="s">
        <v>736</v>
      </c>
      <c r="M95" s="249">
        <v>19.9601201485657</v>
      </c>
      <c r="N95" s="249">
        <v>16.484666774255906</v>
      </c>
      <c r="O95" s="249"/>
      <c r="P95" s="249">
        <v>27.994353661786306</v>
      </c>
      <c r="Q95" s="249">
        <v>8.1728957164544447</v>
      </c>
      <c r="R95" s="249">
        <v>1.1879945971424095</v>
      </c>
      <c r="S95" s="249"/>
      <c r="T95" s="249">
        <v>26.199969101795229</v>
      </c>
      <c r="U95" s="249"/>
      <c r="V95" s="249"/>
      <c r="W95" s="249"/>
      <c r="X95" s="249">
        <v>100</v>
      </c>
      <c r="Z95" s="14" t="s">
        <v>736</v>
      </c>
      <c r="AA95" s="249">
        <v>0.17498790314358406</v>
      </c>
      <c r="AB95" s="249">
        <v>0.39747771893604417</v>
      </c>
      <c r="AC95" s="249"/>
      <c r="AD95" s="249">
        <v>0.48074098819506006</v>
      </c>
      <c r="AE95" s="249">
        <v>9.4296216991185761E-2</v>
      </c>
      <c r="AF95" s="249">
        <v>6.7837820324149173E-2</v>
      </c>
      <c r="AG95" s="249"/>
      <c r="AH95" s="249">
        <v>0.15998365482273505</v>
      </c>
      <c r="AI95" s="249"/>
      <c r="AJ95" s="249"/>
      <c r="AK95" s="249"/>
      <c r="AL95" s="249">
        <v>0.20287868554090907</v>
      </c>
      <c r="AN95" s="14" t="s">
        <v>736</v>
      </c>
      <c r="AO95" s="314">
        <v>20.025175756976235</v>
      </c>
      <c r="AP95" s="314">
        <v>79.974824243023804</v>
      </c>
      <c r="AQ95" s="314">
        <v>0.7</v>
      </c>
      <c r="AT95" s="14" t="s">
        <v>736</v>
      </c>
      <c r="AU95" s="315">
        <v>0.66408647543157973</v>
      </c>
      <c r="AV95" s="315">
        <v>0.79500149063167935</v>
      </c>
      <c r="AW95" s="315"/>
      <c r="AX95" s="315">
        <v>0.59161241461584679</v>
      </c>
      <c r="AY95" s="315">
        <v>0.43068653682916863</v>
      </c>
      <c r="AZ95" s="315">
        <v>0.51248460591001066</v>
      </c>
      <c r="BA95" s="315"/>
      <c r="BB95" s="315">
        <v>1</v>
      </c>
      <c r="BC95" s="315"/>
      <c r="BD95" s="315"/>
      <c r="BE95" s="315"/>
      <c r="BH95" s="14" t="s">
        <v>736</v>
      </c>
      <c r="BI95" s="249">
        <v>16.748365715756243</v>
      </c>
      <c r="BJ95" s="249">
        <v>24.277207003549783</v>
      </c>
      <c r="BK95" s="249"/>
      <c r="BL95" s="249">
        <v>10.638435994178987</v>
      </c>
      <c r="BM95" s="249">
        <v>26.527497947117755</v>
      </c>
      <c r="BN95" s="249">
        <v>217.15873846900851</v>
      </c>
      <c r="BO95" s="249"/>
      <c r="BP95" s="249">
        <v>19.213663125876771</v>
      </c>
      <c r="BQ95" s="249"/>
      <c r="BR95" s="249"/>
      <c r="BS95" s="249"/>
    </row>
    <row r="96" spans="2:71" x14ac:dyDescent="0.2">
      <c r="B96" s="14" t="s">
        <v>564</v>
      </c>
      <c r="C96" s="249">
        <v>0.22651203544799911</v>
      </c>
      <c r="D96" s="249">
        <v>0.51508202196329123</v>
      </c>
      <c r="E96" s="249">
        <v>2.370471160424811E-2</v>
      </c>
      <c r="F96" s="249">
        <v>0.60536976799402109</v>
      </c>
      <c r="G96" s="249">
        <v>33.805313571553569</v>
      </c>
      <c r="H96" s="249">
        <v>0.75079566182169777</v>
      </c>
      <c r="I96" s="249">
        <v>38.204444031145762</v>
      </c>
      <c r="L96" s="14" t="s">
        <v>737</v>
      </c>
      <c r="M96" s="249">
        <v>7.950890275815536</v>
      </c>
      <c r="N96" s="249">
        <v>9.2605331342400312</v>
      </c>
      <c r="O96" s="249">
        <v>3.9908791925855844</v>
      </c>
      <c r="P96" s="249">
        <v>25.082976041700061</v>
      </c>
      <c r="Q96" s="249">
        <v>17.159965122095123</v>
      </c>
      <c r="R96" s="249"/>
      <c r="S96" s="249"/>
      <c r="T96" s="249">
        <v>36.554756233563666</v>
      </c>
      <c r="U96" s="249"/>
      <c r="V96" s="249"/>
      <c r="W96" s="249"/>
      <c r="X96" s="249">
        <v>100</v>
      </c>
      <c r="Z96" s="14" t="s">
        <v>737</v>
      </c>
      <c r="AA96" s="249">
        <v>7.9817738835174248E-2</v>
      </c>
      <c r="AB96" s="249">
        <v>0.25568625995147831</v>
      </c>
      <c r="AC96" s="249">
        <v>0.68994471109647293</v>
      </c>
      <c r="AD96" s="249">
        <v>0.49324030166276295</v>
      </c>
      <c r="AE96" s="249">
        <v>0.22671147244992529</v>
      </c>
      <c r="AF96" s="249"/>
      <c r="AG96" s="249"/>
      <c r="AH96" s="249">
        <v>0.25559803541074544</v>
      </c>
      <c r="AI96" s="249"/>
      <c r="AJ96" s="249"/>
      <c r="AK96" s="249"/>
      <c r="AL96" s="249">
        <v>0.23231390596160276</v>
      </c>
      <c r="AN96" s="14" t="s">
        <v>737</v>
      </c>
      <c r="AO96" s="314">
        <v>14.335804955306436</v>
      </c>
      <c r="AP96" s="314">
        <v>85.664195044693599</v>
      </c>
      <c r="AQ96" s="314">
        <v>0.7</v>
      </c>
      <c r="AT96" s="14" t="s">
        <v>737</v>
      </c>
      <c r="AU96" s="315">
        <v>0.7118181552680577</v>
      </c>
      <c r="AV96" s="315">
        <v>0.90773795109192046</v>
      </c>
      <c r="AW96" s="315">
        <v>1.0630583224060097</v>
      </c>
      <c r="AX96" s="315">
        <v>0.67355687916032803</v>
      </c>
      <c r="AY96" s="315">
        <v>0.86482374376882865</v>
      </c>
      <c r="AZ96" s="315"/>
      <c r="BA96" s="315"/>
      <c r="BB96" s="315">
        <v>1</v>
      </c>
      <c r="BC96" s="315"/>
      <c r="BD96" s="315"/>
      <c r="BE96" s="315"/>
      <c r="BH96" s="14" t="s">
        <v>737</v>
      </c>
      <c r="BI96" s="249">
        <v>62.481063012925809</v>
      </c>
      <c r="BJ96" s="249">
        <v>68.410003426639207</v>
      </c>
      <c r="BK96" s="249">
        <v>185.90181053450942</v>
      </c>
      <c r="BL96" s="249">
        <v>18.74089475932276</v>
      </c>
      <c r="BM96" s="249">
        <v>35.172749016945879</v>
      </c>
      <c r="BN96" s="249"/>
      <c r="BO96" s="249"/>
      <c r="BP96" s="249">
        <v>19.09199082678769</v>
      </c>
      <c r="BQ96" s="249"/>
      <c r="BR96" s="249"/>
      <c r="BS96" s="249"/>
    </row>
    <row r="97" spans="2:71" x14ac:dyDescent="0.2">
      <c r="B97" s="14" t="s">
        <v>565</v>
      </c>
      <c r="C97" s="249">
        <v>0.31353970703540945</v>
      </c>
      <c r="D97" s="249">
        <v>0.72843417183486525</v>
      </c>
      <c r="E97" s="249">
        <v>0.14839688569955325</v>
      </c>
      <c r="F97" s="249">
        <v>1.8789683553687169</v>
      </c>
      <c r="G97" s="249">
        <v>74.188961038190001</v>
      </c>
      <c r="H97" s="249">
        <v>1.3937517542963513</v>
      </c>
      <c r="I97" s="249">
        <v>65.822418484557033</v>
      </c>
      <c r="L97" s="14" t="s">
        <v>738</v>
      </c>
      <c r="M97" s="249">
        <v>20.111234287484493</v>
      </c>
      <c r="N97" s="249">
        <v>5.0037290532163379</v>
      </c>
      <c r="O97" s="249">
        <v>0.10106512792177484</v>
      </c>
      <c r="P97" s="249">
        <v>23.719395476946961</v>
      </c>
      <c r="Q97" s="249">
        <v>19.949446019758604</v>
      </c>
      <c r="R97" s="249">
        <v>2.5676417603539616</v>
      </c>
      <c r="S97" s="249"/>
      <c r="T97" s="249">
        <v>28.547488274317871</v>
      </c>
      <c r="U97" s="249"/>
      <c r="V97" s="249"/>
      <c r="W97" s="249"/>
      <c r="X97" s="249">
        <v>100</v>
      </c>
      <c r="Z97" s="14" t="s">
        <v>738</v>
      </c>
      <c r="AA97" s="249">
        <v>0.27282155897681126</v>
      </c>
      <c r="AB97" s="249">
        <v>0.18669018506243454</v>
      </c>
      <c r="AC97" s="249">
        <v>2.3610399679378669E-2</v>
      </c>
      <c r="AD97" s="249">
        <v>0.63028853615693403</v>
      </c>
      <c r="AE97" s="249">
        <v>0.35615925773890039</v>
      </c>
      <c r="AF97" s="249">
        <v>0.22687515296874833</v>
      </c>
      <c r="AG97" s="249"/>
      <c r="AH97" s="249">
        <v>0.26973532310421516</v>
      </c>
      <c r="AI97" s="249"/>
      <c r="AJ97" s="249"/>
      <c r="AK97" s="249"/>
      <c r="AL97" s="249">
        <v>0.31392905113349107</v>
      </c>
      <c r="AN97" s="14" t="s">
        <v>738</v>
      </c>
      <c r="AO97" s="314">
        <v>14.035457228710294</v>
      </c>
      <c r="AP97" s="314">
        <v>85.964542771289643</v>
      </c>
      <c r="AQ97" s="314">
        <v>0.7</v>
      </c>
      <c r="AT97" s="14" t="s">
        <v>738</v>
      </c>
      <c r="AU97" s="315">
        <v>0.24926705498049231</v>
      </c>
      <c r="AV97" s="315">
        <v>0.19844915950064504</v>
      </c>
      <c r="AW97" s="315">
        <v>0.10111389282749171</v>
      </c>
      <c r="AX97" s="315">
        <v>0.16932669548170504</v>
      </c>
      <c r="AY97" s="315">
        <v>0.17244814193957145</v>
      </c>
      <c r="AZ97" s="315">
        <v>0.27769566526937001</v>
      </c>
      <c r="BA97" s="315"/>
      <c r="BB97" s="315">
        <v>1</v>
      </c>
      <c r="BC97" s="315"/>
      <c r="BD97" s="315"/>
      <c r="BE97" s="315"/>
      <c r="BH97" s="14" t="s">
        <v>738</v>
      </c>
      <c r="BI97" s="249">
        <v>8.8407517147114696</v>
      </c>
      <c r="BJ97" s="249">
        <v>28.289059914213393</v>
      </c>
      <c r="BK97" s="249">
        <v>713.62907743525409</v>
      </c>
      <c r="BL97" s="249">
        <v>5.0919584757500207</v>
      </c>
      <c r="BM97" s="249">
        <v>6.1658182073893126</v>
      </c>
      <c r="BN97" s="249">
        <v>77.143210091497664</v>
      </c>
      <c r="BO97" s="249"/>
      <c r="BP97" s="249">
        <v>24.985907820848102</v>
      </c>
      <c r="BQ97" s="249"/>
      <c r="BR97" s="249"/>
      <c r="BS97" s="249"/>
    </row>
    <row r="98" spans="2:71" x14ac:dyDescent="0.2">
      <c r="B98" s="14" t="s">
        <v>566</v>
      </c>
      <c r="C98" s="249">
        <v>4.0272476291544311E-2</v>
      </c>
      <c r="D98" s="249">
        <v>6.7870773370100404E-2</v>
      </c>
      <c r="E98" s="249">
        <v>2.5350132194718732E-2</v>
      </c>
      <c r="F98" s="249">
        <v>9.5177741245070668E-2</v>
      </c>
      <c r="G98" s="249">
        <v>40.899518485819087</v>
      </c>
      <c r="H98" s="249">
        <v>0.15991281652243505</v>
      </c>
      <c r="I98" s="249">
        <v>52.915834885896885</v>
      </c>
      <c r="L98" s="14" t="s">
        <v>739</v>
      </c>
      <c r="M98" s="249">
        <v>34.150006136690621</v>
      </c>
      <c r="N98" s="249">
        <v>5.7711142130261388</v>
      </c>
      <c r="O98" s="249">
        <v>2.7385460363932705</v>
      </c>
      <c r="P98" s="249">
        <v>24.018417506866047</v>
      </c>
      <c r="Q98" s="249">
        <v>17.542467691657642</v>
      </c>
      <c r="R98" s="249">
        <v>0.29807417838905936</v>
      </c>
      <c r="S98" s="249"/>
      <c r="T98" s="249">
        <v>15.481374236977215</v>
      </c>
      <c r="U98" s="249"/>
      <c r="V98" s="249"/>
      <c r="W98" s="249"/>
      <c r="X98" s="249">
        <v>100</v>
      </c>
      <c r="Z98" s="14" t="s">
        <v>739</v>
      </c>
      <c r="AA98" s="249">
        <v>5.9576267426888568E-2</v>
      </c>
      <c r="AB98" s="249">
        <v>2.7690443639040347E-2</v>
      </c>
      <c r="AC98" s="249">
        <v>8.2274376221265502E-2</v>
      </c>
      <c r="AD98" s="249">
        <v>8.2077236416494587E-2</v>
      </c>
      <c r="AE98" s="249">
        <v>4.0276027256409469E-2</v>
      </c>
      <c r="AF98" s="249">
        <v>3.3870328098022104E-3</v>
      </c>
      <c r="AG98" s="249"/>
      <c r="AH98" s="249">
        <v>1.8811436994615769E-2</v>
      </c>
      <c r="AI98" s="249"/>
      <c r="AJ98" s="249"/>
      <c r="AK98" s="249"/>
      <c r="AL98" s="249">
        <v>4.0371422364164841E-2</v>
      </c>
      <c r="AN98" s="14" t="s">
        <v>739</v>
      </c>
      <c r="AO98" s="314">
        <v>19.391229706385445</v>
      </c>
      <c r="AP98" s="314">
        <v>80.608770293614498</v>
      </c>
      <c r="AQ98" s="314">
        <v>0.7</v>
      </c>
      <c r="AT98" s="14" t="s">
        <v>739</v>
      </c>
      <c r="AU98" s="315">
        <v>0.22610299796599548</v>
      </c>
      <c r="AV98" s="315">
        <v>0.11096890358794628</v>
      </c>
      <c r="AW98" s="315">
        <v>0.17151058017966672</v>
      </c>
      <c r="AX98" s="315">
        <v>0.15611959781669593</v>
      </c>
      <c r="AY98" s="315">
        <v>0.15177026844582411</v>
      </c>
      <c r="AZ98" s="315">
        <v>4.525212106789319E-2</v>
      </c>
      <c r="BA98" s="315"/>
      <c r="BB98" s="315">
        <v>1</v>
      </c>
      <c r="BC98" s="315"/>
      <c r="BD98" s="315"/>
      <c r="BE98" s="315"/>
      <c r="BH98" s="14" t="s">
        <v>739</v>
      </c>
      <c r="BI98" s="249">
        <v>3.4243287642660407</v>
      </c>
      <c r="BJ98" s="249">
        <v>9.944925749254244</v>
      </c>
      <c r="BK98" s="249">
        <v>32.39147980151877</v>
      </c>
      <c r="BL98" s="249">
        <v>3.3618083625778361</v>
      </c>
      <c r="BM98" s="249">
        <v>4.4746176987665516</v>
      </c>
      <c r="BN98" s="249">
        <v>78.518953733639535</v>
      </c>
      <c r="BO98" s="249"/>
      <c r="BP98" s="249">
        <v>33.407994849252631</v>
      </c>
      <c r="BQ98" s="249"/>
      <c r="BR98" s="249"/>
      <c r="BS98" s="249"/>
    </row>
    <row r="99" spans="2:71" x14ac:dyDescent="0.2">
      <c r="B99" s="14" t="s">
        <v>567</v>
      </c>
      <c r="C99" s="249">
        <v>0.18856372188932347</v>
      </c>
      <c r="D99" s="249">
        <v>0.32798929740543631</v>
      </c>
      <c r="E99" s="249">
        <v>4.2071081542552159E-2</v>
      </c>
      <c r="F99" s="249">
        <v>0.47491361775767282</v>
      </c>
      <c r="G99" s="249">
        <v>41.850443009680063</v>
      </c>
      <c r="H99" s="249">
        <v>0.46238158192564782</v>
      </c>
      <c r="I99" s="249">
        <v>40.81424675070906</v>
      </c>
      <c r="L99" s="14" t="s">
        <v>740</v>
      </c>
      <c r="M99" s="249">
        <v>27.959619989742169</v>
      </c>
      <c r="N99" s="249">
        <v>12.907937852444691</v>
      </c>
      <c r="O99" s="249"/>
      <c r="P99" s="249">
        <v>16.273017695139465</v>
      </c>
      <c r="Q99" s="249">
        <v>7.4916312248658015</v>
      </c>
      <c r="R99" s="249"/>
      <c r="S99" s="249"/>
      <c r="T99" s="249">
        <v>35.367793237807867</v>
      </c>
      <c r="U99" s="249"/>
      <c r="V99" s="249"/>
      <c r="W99" s="249"/>
      <c r="X99" s="249">
        <v>100</v>
      </c>
      <c r="Z99" s="14" t="s">
        <v>740</v>
      </c>
      <c r="AA99" s="249">
        <v>0.22699614636899629</v>
      </c>
      <c r="AB99" s="249">
        <v>0.28822511820475033</v>
      </c>
      <c r="AC99" s="249"/>
      <c r="AD99" s="249">
        <v>0.25879217922042885</v>
      </c>
      <c r="AE99" s="249">
        <v>8.0045523183479864E-2</v>
      </c>
      <c r="AF99" s="249"/>
      <c r="AG99" s="249"/>
      <c r="AH99" s="249">
        <v>0.19999776476553691</v>
      </c>
      <c r="AI99" s="249"/>
      <c r="AJ99" s="249"/>
      <c r="AK99" s="249"/>
      <c r="AL99" s="249">
        <v>0.18787922775656291</v>
      </c>
      <c r="AN99" s="14" t="s">
        <v>740</v>
      </c>
      <c r="AO99" s="314">
        <v>18.772371647036934</v>
      </c>
      <c r="AP99" s="314">
        <v>81.227628352963038</v>
      </c>
      <c r="AQ99" s="314">
        <v>0.7</v>
      </c>
      <c r="AT99" s="14" t="s">
        <v>740</v>
      </c>
      <c r="AU99" s="315">
        <v>0.53079722632110338</v>
      </c>
      <c r="AV99" s="315">
        <v>0.38226129630393546</v>
      </c>
      <c r="AW99" s="315"/>
      <c r="AX99" s="315">
        <v>0.30598732308899484</v>
      </c>
      <c r="AY99" s="315">
        <v>0.2166364115693537</v>
      </c>
      <c r="AZ99" s="315"/>
      <c r="BA99" s="315"/>
      <c r="BB99" s="315">
        <v>1</v>
      </c>
      <c r="BC99" s="315"/>
      <c r="BD99" s="315"/>
      <c r="BE99" s="315"/>
      <c r="BH99" s="14" t="s">
        <v>740</v>
      </c>
      <c r="BI99" s="249">
        <v>10.136587927390995</v>
      </c>
      <c r="BJ99" s="249">
        <v>15.812402987548435</v>
      </c>
      <c r="BK99" s="249"/>
      <c r="BL99" s="249">
        <v>10.039908367910158</v>
      </c>
      <c r="BM99" s="249">
        <v>15.440077422918167</v>
      </c>
      <c r="BN99" s="249"/>
      <c r="BO99" s="249"/>
      <c r="BP99" s="249">
        <v>15.096853774545766</v>
      </c>
      <c r="BQ99" s="249"/>
      <c r="BR99" s="249"/>
      <c r="BS99" s="249"/>
    </row>
    <row r="100" spans="2:71" x14ac:dyDescent="0.2">
      <c r="B100" s="14" t="s">
        <v>568</v>
      </c>
      <c r="C100" s="249">
        <v>4.7084393297656707E-2</v>
      </c>
      <c r="D100" s="249">
        <v>7.8728239303665126E-2</v>
      </c>
      <c r="E100" s="249">
        <v>2.3367832649202926E-2</v>
      </c>
      <c r="F100" s="249">
        <v>0.2594842696718152</v>
      </c>
      <c r="G100" s="249">
        <v>94.779251012332537</v>
      </c>
      <c r="H100" s="249">
        <v>1.114734390764343</v>
      </c>
      <c r="I100" s="249">
        <v>94.824730679292301</v>
      </c>
      <c r="L100" s="14" t="s">
        <v>741</v>
      </c>
      <c r="M100" s="249">
        <v>12.022091186618024</v>
      </c>
      <c r="N100" s="249"/>
      <c r="O100" s="249"/>
      <c r="P100" s="249">
        <v>16.785554140765939</v>
      </c>
      <c r="Q100" s="249">
        <v>31.891403631945455</v>
      </c>
      <c r="R100" s="249"/>
      <c r="S100" s="249"/>
      <c r="T100" s="249">
        <v>39.300951040670576</v>
      </c>
      <c r="U100" s="249"/>
      <c r="V100" s="249"/>
      <c r="W100" s="249"/>
      <c r="X100" s="249">
        <v>100</v>
      </c>
      <c r="Z100" s="14" t="s">
        <v>741</v>
      </c>
      <c r="AA100" s="249">
        <v>2.4931374074262606E-2</v>
      </c>
      <c r="AB100" s="249"/>
      <c r="AC100" s="249"/>
      <c r="AD100" s="249">
        <v>6.8186392089321993E-2</v>
      </c>
      <c r="AE100" s="249">
        <v>8.7038874784038614E-2</v>
      </c>
      <c r="AF100" s="249"/>
      <c r="AG100" s="249"/>
      <c r="AH100" s="249">
        <v>5.6767427784600394E-2</v>
      </c>
      <c r="AI100" s="249"/>
      <c r="AJ100" s="249"/>
      <c r="AK100" s="249"/>
      <c r="AL100" s="249">
        <v>4.7990772827586674E-2</v>
      </c>
      <c r="AN100" s="14" t="s">
        <v>741</v>
      </c>
      <c r="AO100" s="314">
        <v>19.619688655101175</v>
      </c>
      <c r="AP100" s="314">
        <v>80.380311344898857</v>
      </c>
      <c r="AQ100" s="314">
        <v>0.7</v>
      </c>
      <c r="AT100" s="14" t="s">
        <v>741</v>
      </c>
      <c r="AU100" s="315">
        <v>8.7637436222805648E-2</v>
      </c>
      <c r="AV100" s="315"/>
      <c r="AW100" s="315"/>
      <c r="AX100" s="315">
        <v>9.5578054290070963E-2</v>
      </c>
      <c r="AY100" s="315">
        <v>0.41327506804007408</v>
      </c>
      <c r="AZ100" s="315"/>
      <c r="BA100" s="315"/>
      <c r="BB100" s="315">
        <v>1</v>
      </c>
      <c r="BC100" s="315"/>
      <c r="BD100" s="315"/>
      <c r="BE100" s="315"/>
      <c r="BH100" s="14" t="s">
        <v>741</v>
      </c>
      <c r="BI100" s="249">
        <v>3.7409035699741322</v>
      </c>
      <c r="BJ100" s="249"/>
      <c r="BK100" s="249"/>
      <c r="BL100" s="249">
        <v>2.9220616141681557</v>
      </c>
      <c r="BM100" s="249">
        <v>6.6501652766630572</v>
      </c>
      <c r="BN100" s="249"/>
      <c r="BO100" s="249"/>
      <c r="BP100" s="249">
        <v>13.057613428812489</v>
      </c>
      <c r="BQ100" s="249"/>
      <c r="BR100" s="249"/>
      <c r="BS100" s="249"/>
    </row>
    <row r="101" spans="2:71" x14ac:dyDescent="0.2">
      <c r="B101" s="14" t="s">
        <v>569</v>
      </c>
      <c r="C101" s="249">
        <v>0.17054670991070242</v>
      </c>
      <c r="D101" s="249">
        <v>0.30383097355926286</v>
      </c>
      <c r="E101" s="249">
        <v>4.0970325228244321E-2</v>
      </c>
      <c r="F101" s="249">
        <v>0.8906789879263014</v>
      </c>
      <c r="G101" s="249">
        <v>84.862447142335412</v>
      </c>
      <c r="H101" s="249">
        <v>2.7622029440846032</v>
      </c>
      <c r="I101" s="249">
        <v>90.336177927584785</v>
      </c>
      <c r="L101" s="14" t="s">
        <v>742</v>
      </c>
      <c r="M101" s="249">
        <v>26.911956315682161</v>
      </c>
      <c r="N101" s="249">
        <v>5.0769364845126486</v>
      </c>
      <c r="O101" s="249"/>
      <c r="P101" s="249">
        <v>20.748221051278854</v>
      </c>
      <c r="Q101" s="249">
        <v>5.8829930345933485</v>
      </c>
      <c r="R101" s="249"/>
      <c r="S101" s="249"/>
      <c r="T101" s="249">
        <v>41.37989311393298</v>
      </c>
      <c r="U101" s="249"/>
      <c r="V101" s="249"/>
      <c r="W101" s="249"/>
      <c r="X101" s="249">
        <v>100</v>
      </c>
      <c r="Z101" s="14" t="s">
        <v>742</v>
      </c>
      <c r="AA101" s="249">
        <v>0.19733901107779725</v>
      </c>
      <c r="AB101" s="249">
        <v>0.10238990705438693</v>
      </c>
      <c r="AC101" s="249"/>
      <c r="AD101" s="249">
        <v>0.29801928998532934</v>
      </c>
      <c r="AE101" s="249">
        <v>5.6772686939713359E-2</v>
      </c>
      <c r="AF101" s="249"/>
      <c r="AG101" s="249"/>
      <c r="AH101" s="249">
        <v>0.21134257852494906</v>
      </c>
      <c r="AI101" s="249"/>
      <c r="AJ101" s="249"/>
      <c r="AK101" s="249"/>
      <c r="AL101" s="249">
        <v>0.16969116247073671</v>
      </c>
      <c r="AN101" s="14" t="s">
        <v>742</v>
      </c>
      <c r="AO101" s="314">
        <v>18.36686881614429</v>
      </c>
      <c r="AP101" s="314">
        <v>81.633131183855724</v>
      </c>
      <c r="AQ101" s="314">
        <v>0.7</v>
      </c>
      <c r="AT101" s="14" t="s">
        <v>742</v>
      </c>
      <c r="AU101" s="315">
        <v>0.34857824731867509</v>
      </c>
      <c r="AV101" s="315">
        <v>0.26068957824739986</v>
      </c>
      <c r="AW101" s="315"/>
      <c r="AX101" s="315">
        <v>0.33142229132226425</v>
      </c>
      <c r="AY101" s="315">
        <v>0.20596213654352327</v>
      </c>
      <c r="AZ101" s="315"/>
      <c r="BA101" s="315"/>
      <c r="BB101" s="315">
        <v>1</v>
      </c>
      <c r="BC101" s="315"/>
      <c r="BD101" s="315"/>
      <c r="BE101" s="315"/>
      <c r="BH101" s="14" t="s">
        <v>742</v>
      </c>
      <c r="BI101" s="249">
        <v>7.0849775205919565</v>
      </c>
      <c r="BJ101" s="249">
        <v>28.087003164716101</v>
      </c>
      <c r="BK101" s="249"/>
      <c r="BL101" s="249">
        <v>8.7374421456850193</v>
      </c>
      <c r="BM101" s="249">
        <v>19.1501649023329</v>
      </c>
      <c r="BN101" s="249"/>
      <c r="BO101" s="249"/>
      <c r="BP101" s="249">
        <v>13.218862932489534</v>
      </c>
      <c r="BQ101" s="249"/>
      <c r="BR101" s="249"/>
      <c r="BS101" s="249"/>
    </row>
    <row r="102" spans="2:71" x14ac:dyDescent="0.2">
      <c r="B102" s="14" t="s">
        <v>570</v>
      </c>
      <c r="C102" s="249">
        <v>0.13881744762921608</v>
      </c>
      <c r="D102" s="249">
        <v>0.22750918951053323</v>
      </c>
      <c r="E102" s="249">
        <v>6.2023503637129399E-2</v>
      </c>
      <c r="F102" s="249">
        <v>0.74985870897050511</v>
      </c>
      <c r="G102" s="249">
        <v>94.861861960648696</v>
      </c>
      <c r="H102" s="249">
        <v>3.7627238531619112</v>
      </c>
      <c r="I102" s="249">
        <v>94.91227224623951</v>
      </c>
      <c r="L102" s="14" t="s">
        <v>743</v>
      </c>
      <c r="M102" s="249">
        <v>34.755338035831521</v>
      </c>
      <c r="N102" s="249">
        <v>5.2676418858239069</v>
      </c>
      <c r="O102" s="249"/>
      <c r="P102" s="249">
        <v>22.193935089136545</v>
      </c>
      <c r="Q102" s="249">
        <v>5.9572858298421467</v>
      </c>
      <c r="R102" s="249">
        <v>1.1256893766250999</v>
      </c>
      <c r="S102" s="249"/>
      <c r="T102" s="249">
        <v>30.700109782740764</v>
      </c>
      <c r="U102" s="249"/>
      <c r="V102" s="249"/>
      <c r="W102" s="249"/>
      <c r="X102" s="249">
        <v>100</v>
      </c>
      <c r="Z102" s="14" t="s">
        <v>743</v>
      </c>
      <c r="AA102" s="249">
        <v>0.20976953544560817</v>
      </c>
      <c r="AB102" s="249">
        <v>8.7442966399293345E-2</v>
      </c>
      <c r="AC102" s="249"/>
      <c r="AD102" s="249">
        <v>0.26239227325810272</v>
      </c>
      <c r="AE102" s="249">
        <v>4.7319786231352953E-2</v>
      </c>
      <c r="AF102" s="249">
        <v>4.4253946955165289E-2</v>
      </c>
      <c r="AG102" s="249"/>
      <c r="AH102" s="249">
        <v>0.12905974033559992</v>
      </c>
      <c r="AI102" s="249"/>
      <c r="AJ102" s="249"/>
      <c r="AK102" s="249"/>
      <c r="AL102" s="249">
        <v>0.13967299506918165</v>
      </c>
      <c r="AN102" s="14" t="s">
        <v>743</v>
      </c>
      <c r="AO102" s="314">
        <v>19.984040059108779</v>
      </c>
      <c r="AP102" s="314">
        <v>80.015959940891221</v>
      </c>
      <c r="AQ102" s="314">
        <v>0.7</v>
      </c>
      <c r="AT102" s="14" t="s">
        <v>743</v>
      </c>
      <c r="AU102" s="315">
        <v>0.25284285023522679</v>
      </c>
      <c r="AV102" s="315">
        <v>0.14209857987748459</v>
      </c>
      <c r="AW102" s="315"/>
      <c r="AX102" s="315">
        <v>0.16299732339503092</v>
      </c>
      <c r="AY102" s="315">
        <v>0.17689963974763262</v>
      </c>
      <c r="AZ102" s="315">
        <v>0.16886257704773547</v>
      </c>
      <c r="BA102" s="315"/>
      <c r="BB102" s="315">
        <v>1</v>
      </c>
      <c r="BC102" s="315"/>
      <c r="BD102" s="315"/>
      <c r="BE102" s="315"/>
      <c r="BH102" s="14" t="s">
        <v>743</v>
      </c>
      <c r="BI102" s="249">
        <v>3.6591604938530606</v>
      </c>
      <c r="BJ102" s="249">
        <v>13.568311116911051</v>
      </c>
      <c r="BK102" s="249"/>
      <c r="BL102" s="249">
        <v>3.694013338347482</v>
      </c>
      <c r="BM102" s="249">
        <v>14.93587974996877</v>
      </c>
      <c r="BN102" s="249">
        <v>75.451372321499363</v>
      </c>
      <c r="BO102" s="249"/>
      <c r="BP102" s="249">
        <v>16.383714424883429</v>
      </c>
      <c r="BQ102" s="249"/>
      <c r="BR102" s="249"/>
      <c r="BS102" s="249"/>
    </row>
    <row r="103" spans="2:71" x14ac:dyDescent="0.2">
      <c r="B103" s="14" t="s">
        <v>571</v>
      </c>
      <c r="C103" s="249">
        <v>0.12739990661515982</v>
      </c>
      <c r="D103" s="249">
        <v>0.39067684587010942</v>
      </c>
      <c r="E103" s="249">
        <v>3.8596909829028282E-2</v>
      </c>
      <c r="F103" s="249">
        <v>1.8553073476278055E-2</v>
      </c>
      <c r="G103" s="249">
        <v>1.3861645477991162</v>
      </c>
      <c r="H103" s="249">
        <v>1.3637266420972591</v>
      </c>
      <c r="I103" s="249">
        <v>50.207462281958072</v>
      </c>
      <c r="L103" s="14" t="s">
        <v>744</v>
      </c>
      <c r="M103" s="249">
        <v>5.3601426306866822</v>
      </c>
      <c r="N103" s="249">
        <v>2.6175935604809522</v>
      </c>
      <c r="O103" s="249"/>
      <c r="P103" s="249">
        <v>9.7288480417168088</v>
      </c>
      <c r="Q103" s="249">
        <v>2.4476071514485542</v>
      </c>
      <c r="R103" s="249"/>
      <c r="S103" s="249"/>
      <c r="T103" s="249">
        <v>79.845808615666996</v>
      </c>
      <c r="U103" s="249"/>
      <c r="V103" s="249"/>
      <c r="W103" s="249"/>
      <c r="X103" s="249">
        <v>100</v>
      </c>
      <c r="Z103" s="14" t="s">
        <v>744</v>
      </c>
      <c r="AA103" s="249">
        <v>2.9508960386542705E-2</v>
      </c>
      <c r="AB103" s="249">
        <v>3.9633964590389509E-2</v>
      </c>
      <c r="AC103" s="249"/>
      <c r="AD103" s="249">
        <v>0.10491433067030047</v>
      </c>
      <c r="AE103" s="249">
        <v>1.773342869998645E-2</v>
      </c>
      <c r="AF103" s="249"/>
      <c r="AG103" s="249"/>
      <c r="AH103" s="249">
        <v>0.30616789307687237</v>
      </c>
      <c r="AI103" s="249"/>
      <c r="AJ103" s="249"/>
      <c r="AK103" s="249"/>
      <c r="AL103" s="249">
        <v>0.12739990661515976</v>
      </c>
      <c r="AN103" s="14" t="s">
        <v>744</v>
      </c>
      <c r="AO103" s="314">
        <v>10.82052873804848</v>
      </c>
      <c r="AP103" s="314">
        <v>89.179471261951548</v>
      </c>
      <c r="AQ103" s="314">
        <v>0.7</v>
      </c>
      <c r="AT103" s="14" t="s">
        <v>744</v>
      </c>
      <c r="AU103" s="315">
        <v>0.12721912030335716</v>
      </c>
      <c r="AV103" s="315">
        <v>0.1097035007931656</v>
      </c>
      <c r="AW103" s="315"/>
      <c r="AX103" s="315">
        <v>7.3442096043773802E-2</v>
      </c>
      <c r="AY103" s="315">
        <v>6.1929334980335302E-2</v>
      </c>
      <c r="AZ103" s="315"/>
      <c r="BA103" s="315"/>
      <c r="BB103" s="315">
        <v>1</v>
      </c>
      <c r="BC103" s="315"/>
      <c r="BD103" s="315"/>
      <c r="BE103" s="315"/>
      <c r="BH103" s="14" t="s">
        <v>744</v>
      </c>
      <c r="BI103" s="249">
        <v>22.33750203637592</v>
      </c>
      <c r="BJ103" s="249">
        <v>39.443626368923098</v>
      </c>
      <c r="BK103" s="249"/>
      <c r="BL103" s="249">
        <v>7.1046421203075498</v>
      </c>
      <c r="BM103" s="249">
        <v>23.812953619497755</v>
      </c>
      <c r="BN103" s="249"/>
      <c r="BO103" s="249"/>
      <c r="BP103" s="249">
        <v>11.787085659973076</v>
      </c>
      <c r="BQ103" s="249"/>
      <c r="BR103" s="249"/>
      <c r="BS103" s="249"/>
    </row>
    <row r="104" spans="2:71" x14ac:dyDescent="0.2">
      <c r="B104" s="14" t="s">
        <v>572</v>
      </c>
      <c r="C104" s="249">
        <v>0.60634267749278548</v>
      </c>
      <c r="D104" s="249">
        <v>1.0494057592201762</v>
      </c>
      <c r="E104" s="249">
        <v>0.13517379863710341</v>
      </c>
      <c r="F104" s="249">
        <v>0.61171212935605868</v>
      </c>
      <c r="G104" s="249">
        <v>17.230612413986222</v>
      </c>
      <c r="H104" s="249">
        <v>1.0756674826503176</v>
      </c>
      <c r="I104" s="249">
        <v>26.540097146491114</v>
      </c>
      <c r="L104" s="14" t="s">
        <v>745</v>
      </c>
      <c r="M104" s="249">
        <v>11.281887181146102</v>
      </c>
      <c r="N104" s="249">
        <v>2.7253368158453601</v>
      </c>
      <c r="O104" s="249">
        <v>2.6023007397050364</v>
      </c>
      <c r="P104" s="249">
        <v>32.646034845241182</v>
      </c>
      <c r="Q104" s="249">
        <v>4.587636756937683</v>
      </c>
      <c r="R104" s="249">
        <v>6.5052637708384733</v>
      </c>
      <c r="S104" s="249"/>
      <c r="T104" s="249">
        <v>39.651539890286173</v>
      </c>
      <c r="U104" s="249"/>
      <c r="V104" s="249"/>
      <c r="W104" s="249"/>
      <c r="X104" s="249">
        <v>100.00000000000001</v>
      </c>
      <c r="Z104" s="14" t="s">
        <v>745</v>
      </c>
      <c r="AA104" s="249">
        <v>0.29337373500373504</v>
      </c>
      <c r="AB104" s="249">
        <v>0.19491595980742402</v>
      </c>
      <c r="AC104" s="249">
        <v>1.1653570576341097</v>
      </c>
      <c r="AD104" s="249">
        <v>1.6628985261700762</v>
      </c>
      <c r="AE104" s="249">
        <v>0.1570008261569924</v>
      </c>
      <c r="AF104" s="249">
        <v>1.1018359345726556</v>
      </c>
      <c r="AG104" s="249"/>
      <c r="AH104" s="249">
        <v>0.71817369600305603</v>
      </c>
      <c r="AI104" s="249"/>
      <c r="AJ104" s="249"/>
      <c r="AK104" s="249"/>
      <c r="AL104" s="249">
        <v>0.60177068020204949</v>
      </c>
      <c r="AN104" s="14" t="s">
        <v>745</v>
      </c>
      <c r="AO104" s="314">
        <v>18.851061124666895</v>
      </c>
      <c r="AP104" s="314">
        <v>81.148938875333073</v>
      </c>
      <c r="AQ104" s="314">
        <v>0.7</v>
      </c>
      <c r="AT104" s="14" t="s">
        <v>745</v>
      </c>
      <c r="AU104" s="315">
        <v>0.33923765667651712</v>
      </c>
      <c r="AV104" s="315">
        <v>0.27415624415922485</v>
      </c>
      <c r="AW104" s="315">
        <v>1.5057735803067667</v>
      </c>
      <c r="AX104" s="315">
        <v>0.34307191594139391</v>
      </c>
      <c r="AY104" s="315">
        <v>0.12810160329192938</v>
      </c>
      <c r="AZ104" s="315">
        <v>62.637693742392138</v>
      </c>
      <c r="BA104" s="315"/>
      <c r="BB104" s="315">
        <v>1</v>
      </c>
      <c r="BC104" s="315"/>
      <c r="BD104" s="315"/>
      <c r="BE104" s="315"/>
      <c r="BH104" s="14" t="s">
        <v>745</v>
      </c>
      <c r="BI104" s="249">
        <v>15.976917064408065</v>
      </c>
      <c r="BJ104" s="249">
        <v>53.45011419574972</v>
      </c>
      <c r="BK104" s="249">
        <v>307.44884537929948</v>
      </c>
      <c r="BL104" s="249">
        <v>5.5837428161650413</v>
      </c>
      <c r="BM104" s="249">
        <v>14.836662590373633</v>
      </c>
      <c r="BN104" s="249">
        <v>5116.1294779887749</v>
      </c>
      <c r="BO104" s="249"/>
      <c r="BP104" s="249">
        <v>13.400179644022838</v>
      </c>
      <c r="BQ104" s="249"/>
      <c r="BR104" s="249"/>
      <c r="BS104" s="249"/>
    </row>
    <row r="105" spans="2:71" x14ac:dyDescent="0.2">
      <c r="B105" s="14" t="s">
        <v>573</v>
      </c>
      <c r="C105" s="249">
        <v>0.10528174609382045</v>
      </c>
      <c r="D105" s="249">
        <v>0.17588031011974398</v>
      </c>
      <c r="E105" s="249">
        <v>8.0956041352852087E-2</v>
      </c>
      <c r="F105" s="249">
        <v>0.46345718285950782</v>
      </c>
      <c r="G105" s="249">
        <v>76.802815635069052</v>
      </c>
      <c r="H105" s="249">
        <v>0.35269677745085831</v>
      </c>
      <c r="I105" s="249">
        <v>69.293237152585945</v>
      </c>
      <c r="L105" s="14" t="s">
        <v>746</v>
      </c>
      <c r="M105" s="249">
        <v>23.726177118773855</v>
      </c>
      <c r="N105" s="249">
        <v>7.4373205582259683</v>
      </c>
      <c r="O105" s="249">
        <v>1.210424305089784</v>
      </c>
      <c r="P105" s="249">
        <v>8.2410666507965313</v>
      </c>
      <c r="Q105" s="249">
        <v>12.510377628712506</v>
      </c>
      <c r="R105" s="249">
        <v>2.8929145982178235</v>
      </c>
      <c r="S105" s="249"/>
      <c r="T105" s="249">
        <v>43.981719140183536</v>
      </c>
      <c r="U105" s="249"/>
      <c r="V105" s="249"/>
      <c r="W105" s="249"/>
      <c r="X105" s="249">
        <v>100</v>
      </c>
      <c r="Z105" s="14" t="s">
        <v>746</v>
      </c>
      <c r="AA105" s="249">
        <v>0.10794171172092028</v>
      </c>
      <c r="AB105" s="249">
        <v>9.3060583960314761E-2</v>
      </c>
      <c r="AC105" s="249">
        <v>9.4833377061317642E-2</v>
      </c>
      <c r="AD105" s="249">
        <v>7.3441373463930357E-2</v>
      </c>
      <c r="AE105" s="249">
        <v>7.4904065177004611E-2</v>
      </c>
      <c r="AF105" s="249">
        <v>8.5725433405433205E-2</v>
      </c>
      <c r="AG105" s="249"/>
      <c r="AH105" s="249">
        <v>0.13936820046978954</v>
      </c>
      <c r="AI105" s="249"/>
      <c r="AJ105" s="249"/>
      <c r="AK105" s="249"/>
      <c r="AL105" s="249">
        <v>0.10528174609382039</v>
      </c>
      <c r="AN105" s="14" t="s">
        <v>746</v>
      </c>
      <c r="AO105" s="314">
        <v>19.544893110146454</v>
      </c>
      <c r="AP105" s="314">
        <v>80.455106889853582</v>
      </c>
      <c r="AQ105" s="314">
        <v>0.7</v>
      </c>
      <c r="AT105" s="14" t="s">
        <v>746</v>
      </c>
      <c r="AU105" s="315">
        <v>0.11599228858269749</v>
      </c>
      <c r="AV105" s="315">
        <v>7.795557067107281E-2</v>
      </c>
      <c r="AW105" s="315">
        <v>8.8872727449160902E-2</v>
      </c>
      <c r="AX105" s="315">
        <v>9.0929226206532265E-2</v>
      </c>
      <c r="AY105" s="315">
        <v>7.6672143665570555E-2</v>
      </c>
      <c r="AZ105" s="315">
        <v>7.8901148056102738E-2</v>
      </c>
      <c r="BA105" s="315"/>
      <c r="BB105" s="315">
        <v>1</v>
      </c>
      <c r="BC105" s="315"/>
      <c r="BD105" s="315"/>
      <c r="BE105" s="315"/>
      <c r="BH105" s="14" t="s">
        <v>746</v>
      </c>
      <c r="BI105" s="249">
        <v>2.5065449245914091</v>
      </c>
      <c r="BJ105" s="249">
        <v>5.3740883035799794</v>
      </c>
      <c r="BK105" s="249">
        <v>37.644801943468373</v>
      </c>
      <c r="BL105" s="249">
        <v>5.6571046449280677</v>
      </c>
      <c r="BM105" s="249">
        <v>3.1422543075517639</v>
      </c>
      <c r="BN105" s="249">
        <v>13.983692106725586</v>
      </c>
      <c r="BO105" s="249"/>
      <c r="BP105" s="249">
        <v>11.657406551600342</v>
      </c>
      <c r="BQ105" s="249"/>
      <c r="BR105" s="249"/>
      <c r="BS105" s="249"/>
    </row>
    <row r="106" spans="2:71" x14ac:dyDescent="0.2">
      <c r="B106" s="14" t="s">
        <v>574</v>
      </c>
      <c r="C106" s="249">
        <v>0.43264549155471393</v>
      </c>
      <c r="D106" s="249">
        <v>0.73265380937912061</v>
      </c>
      <c r="E106" s="249">
        <v>6.308466288160762E-2</v>
      </c>
      <c r="F106" s="249">
        <v>0.38765694554687946</v>
      </c>
      <c r="G106" s="249">
        <v>15.23301419781397</v>
      </c>
      <c r="H106" s="249">
        <v>0.21376426214480906</v>
      </c>
      <c r="I106" s="249">
        <v>9.5835180463617107</v>
      </c>
      <c r="L106" s="14" t="s">
        <v>747</v>
      </c>
      <c r="M106" s="249">
        <v>19.121569792205953</v>
      </c>
      <c r="N106" s="249">
        <v>2.6950752233146815</v>
      </c>
      <c r="O106" s="249">
        <v>0.1172678991504293</v>
      </c>
      <c r="P106" s="249">
        <v>24.739978702409363</v>
      </c>
      <c r="Q106" s="249">
        <v>13.079147971953732</v>
      </c>
      <c r="R106" s="249">
        <v>0.57415766410113334</v>
      </c>
      <c r="S106" s="249"/>
      <c r="T106" s="249">
        <v>39.672802746864711</v>
      </c>
      <c r="U106" s="249"/>
      <c r="V106" s="249"/>
      <c r="W106" s="249"/>
      <c r="X106" s="249">
        <v>100</v>
      </c>
      <c r="Z106" s="14" t="s">
        <v>747</v>
      </c>
      <c r="AA106" s="249">
        <v>0.36115769255669683</v>
      </c>
      <c r="AB106" s="249">
        <v>0.14000126454226222</v>
      </c>
      <c r="AC106" s="249">
        <v>3.8142971158731089E-2</v>
      </c>
      <c r="AD106" s="249">
        <v>0.91531057322115239</v>
      </c>
      <c r="AE106" s="249">
        <v>0.32510692202935076</v>
      </c>
      <c r="AF106" s="249">
        <v>7.0634526281602314E-2</v>
      </c>
      <c r="AG106" s="249"/>
      <c r="AH106" s="249">
        <v>0.52191066143872311</v>
      </c>
      <c r="AI106" s="249"/>
      <c r="AJ106" s="249"/>
      <c r="AK106" s="249"/>
      <c r="AL106" s="249">
        <v>0.43708396402952121</v>
      </c>
      <c r="AN106" s="14" t="s">
        <v>747</v>
      </c>
      <c r="AO106" s="314">
        <v>19.298977473360914</v>
      </c>
      <c r="AP106" s="314">
        <v>80.701022526639093</v>
      </c>
      <c r="AQ106" s="314">
        <v>0.7</v>
      </c>
      <c r="AT106" s="14" t="s">
        <v>747</v>
      </c>
      <c r="AU106" s="315">
        <v>0.64659220999053202</v>
      </c>
      <c r="AV106" s="315">
        <v>0.76309291875182195</v>
      </c>
      <c r="AW106" s="315">
        <v>8.9732997854435198E-2</v>
      </c>
      <c r="AX106" s="315">
        <v>0.43569517020188636</v>
      </c>
      <c r="AY106" s="315">
        <v>0.60961416928943435</v>
      </c>
      <c r="AZ106" s="315">
        <v>0.44101130585789655</v>
      </c>
      <c r="BA106" s="315"/>
      <c r="BB106" s="315">
        <v>1</v>
      </c>
      <c r="BC106" s="315"/>
      <c r="BD106" s="315"/>
      <c r="BE106" s="315"/>
      <c r="BH106" s="14" t="s">
        <v>747</v>
      </c>
      <c r="BI106" s="249">
        <v>17.571036033660221</v>
      </c>
      <c r="BJ106" s="249">
        <v>147.12855726788337</v>
      </c>
      <c r="BK106" s="249">
        <v>397.61565632713814</v>
      </c>
      <c r="BL106" s="249">
        <v>9.1511119556714924</v>
      </c>
      <c r="BM106" s="249">
        <v>24.219548560827239</v>
      </c>
      <c r="BN106" s="249">
        <v>399.12506405931185</v>
      </c>
      <c r="BO106" s="249"/>
      <c r="BP106" s="249">
        <v>13.09777607738209</v>
      </c>
      <c r="BQ106" s="249"/>
      <c r="BR106" s="249"/>
      <c r="BS106" s="249"/>
    </row>
    <row r="107" spans="2:71" x14ac:dyDescent="0.2">
      <c r="B107" s="14" t="s">
        <v>575</v>
      </c>
      <c r="C107" s="249">
        <v>0.11329466448218298</v>
      </c>
      <c r="D107" s="249">
        <v>0.18586249870620461</v>
      </c>
      <c r="E107" s="249">
        <v>2.3570488619251265E-2</v>
      </c>
      <c r="F107" s="249">
        <v>0.17720795905109585</v>
      </c>
      <c r="G107" s="249">
        <v>26.44251845817984</v>
      </c>
      <c r="H107" s="249">
        <v>6.883804998187551E-2</v>
      </c>
      <c r="I107" s="249">
        <v>13.235337347473012</v>
      </c>
      <c r="L107" s="14" t="s">
        <v>748</v>
      </c>
      <c r="M107" s="249">
        <v>10.792671078627263</v>
      </c>
      <c r="N107" s="249">
        <v>11.452361085543323</v>
      </c>
      <c r="O107" s="249"/>
      <c r="P107" s="249">
        <v>39.735428661301533</v>
      </c>
      <c r="Q107" s="249">
        <v>12.187162823679429</v>
      </c>
      <c r="R107" s="249">
        <v>4.1526923690260595</v>
      </c>
      <c r="S107" s="249"/>
      <c r="T107" s="249">
        <v>21.679683981822397</v>
      </c>
      <c r="U107" s="249"/>
      <c r="V107" s="249"/>
      <c r="W107" s="249"/>
      <c r="X107" s="249">
        <v>100</v>
      </c>
      <c r="Z107" s="14" t="s">
        <v>748</v>
      </c>
      <c r="AA107" s="249">
        <v>5.2900331601260661E-2</v>
      </c>
      <c r="AB107" s="249">
        <v>0.15438753233786875</v>
      </c>
      <c r="AC107" s="249"/>
      <c r="AD107" s="249">
        <v>0.3815075933544827</v>
      </c>
      <c r="AE107" s="249">
        <v>7.8615015210095979E-2</v>
      </c>
      <c r="AF107" s="249">
        <v>0.13257808953374434</v>
      </c>
      <c r="AG107" s="249"/>
      <c r="AH107" s="249">
        <v>7.4013741524424845E-2</v>
      </c>
      <c r="AI107" s="249"/>
      <c r="AJ107" s="249"/>
      <c r="AK107" s="249"/>
      <c r="AL107" s="249">
        <v>0.11342818929811127</v>
      </c>
      <c r="AN107" s="14" t="s">
        <v>748</v>
      </c>
      <c r="AO107" s="314">
        <v>19.869088484392218</v>
      </c>
      <c r="AP107" s="314">
        <v>80.130911515607721</v>
      </c>
      <c r="AQ107" s="314">
        <v>0.7</v>
      </c>
      <c r="AT107" s="14" t="s">
        <v>748</v>
      </c>
      <c r="AU107" s="315">
        <v>0.42136315436742267</v>
      </c>
      <c r="AV107" s="315">
        <v>0.14120884746837198</v>
      </c>
      <c r="AW107" s="315"/>
      <c r="AX107" s="315">
        <v>6.5595625532431967</v>
      </c>
      <c r="AY107" s="315">
        <v>0.2490119816341626</v>
      </c>
      <c r="AZ107" s="315">
        <v>2.4215685949304406</v>
      </c>
      <c r="BA107" s="315"/>
      <c r="BB107" s="315">
        <v>1</v>
      </c>
      <c r="BC107" s="315"/>
      <c r="BD107" s="315"/>
      <c r="BE107" s="315"/>
      <c r="BH107" s="14" t="s">
        <v>748</v>
      </c>
      <c r="BI107" s="249">
        <v>19.657092002099493</v>
      </c>
      <c r="BJ107" s="249">
        <v>6.2080975298730232</v>
      </c>
      <c r="BK107" s="249"/>
      <c r="BL107" s="249">
        <v>83.116764833625695</v>
      </c>
      <c r="BM107" s="249">
        <v>10.287486689027411</v>
      </c>
      <c r="BN107" s="249">
        <v>293.60177118420444</v>
      </c>
      <c r="BO107" s="249"/>
      <c r="BP107" s="249">
        <v>23.22409011523121</v>
      </c>
      <c r="BQ107" s="249"/>
      <c r="BR107" s="249"/>
      <c r="BS107" s="249"/>
    </row>
    <row r="108" spans="2:71" x14ac:dyDescent="0.2">
      <c r="B108" s="14" t="s">
        <v>576</v>
      </c>
      <c r="C108" s="249">
        <v>1.1102790254353505</v>
      </c>
      <c r="D108" s="249">
        <v>1.5985786999145497</v>
      </c>
      <c r="E108" s="249">
        <v>1.3031612177639633</v>
      </c>
      <c r="F108" s="249">
        <v>3.3443173154811552</v>
      </c>
      <c r="G108" s="249">
        <v>59.018401834709699</v>
      </c>
      <c r="H108" s="249">
        <v>0.21527253821185921</v>
      </c>
      <c r="I108" s="249">
        <v>8.8510259252500987</v>
      </c>
      <c r="L108" s="14" t="s">
        <v>749</v>
      </c>
      <c r="M108" s="249">
        <v>7.0914491118681324</v>
      </c>
      <c r="N108" s="249">
        <v>17.695481648474448</v>
      </c>
      <c r="O108" s="249">
        <v>5.1757295047833045</v>
      </c>
      <c r="P108" s="249">
        <v>11.915695915376725</v>
      </c>
      <c r="Q108" s="249">
        <v>33.447290664636952</v>
      </c>
      <c r="R108" s="249">
        <v>1.8990304343445294</v>
      </c>
      <c r="S108" s="249"/>
      <c r="T108" s="249">
        <v>22.775322720515902</v>
      </c>
      <c r="U108" s="249"/>
      <c r="V108" s="249"/>
      <c r="W108" s="249"/>
      <c r="X108" s="249">
        <v>100</v>
      </c>
      <c r="Z108" s="14" t="s">
        <v>749</v>
      </c>
      <c r="AA108" s="249">
        <v>0.34022541755223995</v>
      </c>
      <c r="AB108" s="249">
        <v>2.3349731628479935</v>
      </c>
      <c r="AC108" s="249">
        <v>4.2762726159085913</v>
      </c>
      <c r="AD108" s="249">
        <v>1.1198168747340924</v>
      </c>
      <c r="AE108" s="249">
        <v>2.111864966584978</v>
      </c>
      <c r="AF108" s="249">
        <v>0.59343920439918141</v>
      </c>
      <c r="AG108" s="249"/>
      <c r="AH108" s="249">
        <v>0.7610729095515002</v>
      </c>
      <c r="AI108" s="249"/>
      <c r="AJ108" s="249"/>
      <c r="AK108" s="249"/>
      <c r="AL108" s="249">
        <v>1.110256466874963</v>
      </c>
      <c r="AN108" s="14" t="s">
        <v>749</v>
      </c>
      <c r="AO108" s="314">
        <v>22.699821801614672</v>
      </c>
      <c r="AP108" s="314">
        <v>77.300178198385339</v>
      </c>
      <c r="AQ108" s="314">
        <v>0.7</v>
      </c>
      <c r="AT108" s="14" t="s">
        <v>749</v>
      </c>
      <c r="AU108" s="315">
        <v>7.8408362328211967E-2</v>
      </c>
      <c r="AV108" s="315">
        <v>7.5127729326979059E-2</v>
      </c>
      <c r="AW108" s="315">
        <v>0.16995963003520109</v>
      </c>
      <c r="AX108" s="315">
        <v>0.10784192151646316</v>
      </c>
      <c r="AY108" s="315">
        <v>7.9770354386903622E-2</v>
      </c>
      <c r="AZ108" s="315">
        <v>5.3058707082116539E-2</v>
      </c>
      <c r="BA108" s="315"/>
      <c r="BB108" s="315">
        <v>1</v>
      </c>
      <c r="BC108" s="315"/>
      <c r="BD108" s="315"/>
      <c r="BE108" s="315"/>
      <c r="BH108" s="14" t="s">
        <v>749</v>
      </c>
      <c r="BI108" s="249">
        <v>4.8858487862573599</v>
      </c>
      <c r="BJ108" s="249">
        <v>1.8760763302772008</v>
      </c>
      <c r="BK108" s="249">
        <v>14.510648945367059</v>
      </c>
      <c r="BL108" s="249">
        <v>3.9992710118577284</v>
      </c>
      <c r="BM108" s="249">
        <v>1.0538849594829505</v>
      </c>
      <c r="BN108" s="249">
        <v>12.346315406021201</v>
      </c>
      <c r="BO108" s="249"/>
      <c r="BP108" s="249">
        <v>19.402071015567447</v>
      </c>
      <c r="BQ108" s="249"/>
      <c r="BR108" s="249"/>
      <c r="BS108" s="249"/>
    </row>
    <row r="109" spans="2:71" x14ac:dyDescent="0.2">
      <c r="B109" s="14" t="s">
        <v>577</v>
      </c>
      <c r="C109" s="249">
        <v>0.16109752165109412</v>
      </c>
      <c r="D109" s="249">
        <v>0.22492081725915022</v>
      </c>
      <c r="E109" s="249">
        <v>0.18185772128114205</v>
      </c>
      <c r="F109" s="249">
        <v>0.77272670583100411</v>
      </c>
      <c r="G109" s="249">
        <v>96.929237752503568</v>
      </c>
      <c r="H109" s="249">
        <v>0.31620955430522873</v>
      </c>
      <c r="I109" s="249">
        <v>85.64722101633582</v>
      </c>
      <c r="L109" s="14" t="s">
        <v>750</v>
      </c>
      <c r="M109" s="249">
        <v>16.577091385195217</v>
      </c>
      <c r="N109" s="249">
        <v>11.377903430044919</v>
      </c>
      <c r="O109" s="249">
        <v>2.8584722396451525</v>
      </c>
      <c r="P109" s="249">
        <v>17.050065949388696</v>
      </c>
      <c r="Q109" s="249">
        <v>34.890650209651383</v>
      </c>
      <c r="R109" s="249">
        <v>1.1838076890175573</v>
      </c>
      <c r="S109" s="249"/>
      <c r="T109" s="249">
        <v>16.062009097057071</v>
      </c>
      <c r="U109" s="249"/>
      <c r="V109" s="249"/>
      <c r="W109" s="249"/>
      <c r="X109" s="249">
        <v>100</v>
      </c>
      <c r="Z109" s="14" t="s">
        <v>750</v>
      </c>
      <c r="AA109" s="249">
        <v>0.11540858226639857</v>
      </c>
      <c r="AB109" s="249">
        <v>0.21786113305529914</v>
      </c>
      <c r="AC109" s="249">
        <v>0.34270923001643649</v>
      </c>
      <c r="AD109" s="249">
        <v>0.23251537115470697</v>
      </c>
      <c r="AE109" s="249">
        <v>0.31967764979826935</v>
      </c>
      <c r="AF109" s="249">
        <v>5.3681355628224917E-2</v>
      </c>
      <c r="AG109" s="249"/>
      <c r="AH109" s="249">
        <v>7.7886035963041389E-2</v>
      </c>
      <c r="AI109" s="249"/>
      <c r="AJ109" s="249"/>
      <c r="AK109" s="249"/>
      <c r="AL109" s="249">
        <v>0.16110956343372815</v>
      </c>
      <c r="AN109" s="14" t="s">
        <v>750</v>
      </c>
      <c r="AO109" s="314">
        <v>23.397098675852362</v>
      </c>
      <c r="AP109" s="314">
        <v>76.602901324147652</v>
      </c>
      <c r="AQ109" s="314">
        <v>0.7</v>
      </c>
      <c r="AT109" s="14" t="s">
        <v>750</v>
      </c>
      <c r="AU109" s="315">
        <v>0.13581845535360323</v>
      </c>
      <c r="AV109" s="315">
        <v>9.782327644012688E-2</v>
      </c>
      <c r="AW109" s="315">
        <v>0.15381226007759008</v>
      </c>
      <c r="AX109" s="315">
        <v>7.9230256226406628E-2</v>
      </c>
      <c r="AY109" s="315">
        <v>8.6284175782723682E-2</v>
      </c>
      <c r="AZ109" s="315">
        <v>0.11542576529786062</v>
      </c>
      <c r="BA109" s="315"/>
      <c r="BB109" s="315">
        <v>1</v>
      </c>
      <c r="BC109" s="315"/>
      <c r="BD109" s="315"/>
      <c r="BE109" s="315"/>
      <c r="BH109" s="14" t="s">
        <v>750</v>
      </c>
      <c r="BI109" s="249">
        <v>3.5107608685174041</v>
      </c>
      <c r="BJ109" s="249">
        <v>3.6840944436551131</v>
      </c>
      <c r="BK109" s="249">
        <v>23.05726379992036</v>
      </c>
      <c r="BL109" s="249">
        <v>1.9912041598262789</v>
      </c>
      <c r="BM109" s="249">
        <v>1.0596754810956683</v>
      </c>
      <c r="BN109" s="249">
        <v>41.780381370295252</v>
      </c>
      <c r="BO109" s="249"/>
      <c r="BP109" s="249">
        <v>26.677856128404457</v>
      </c>
      <c r="BQ109" s="249"/>
      <c r="BR109" s="249"/>
      <c r="BS109" s="249"/>
    </row>
    <row r="110" spans="2:71" x14ac:dyDescent="0.2">
      <c r="B110" s="14" t="s">
        <v>578</v>
      </c>
      <c r="C110" s="249">
        <v>0.12307094296117509</v>
      </c>
      <c r="D110" s="249">
        <v>0.15134255332598462</v>
      </c>
      <c r="E110" s="249">
        <v>6.0866994141252538E-2</v>
      </c>
      <c r="F110" s="249">
        <v>0.28979668175481887</v>
      </c>
      <c r="G110" s="249">
        <v>55.382882215373229</v>
      </c>
      <c r="H110" s="249">
        <v>0.50678676121097999</v>
      </c>
      <c r="I110" s="249">
        <v>66.228720400520629</v>
      </c>
      <c r="L110" s="14" t="s">
        <v>751</v>
      </c>
      <c r="M110" s="249">
        <v>34.093592210694091</v>
      </c>
      <c r="N110" s="249">
        <v>4.5178711623965055</v>
      </c>
      <c r="O110" s="249">
        <v>0.60573739981703634</v>
      </c>
      <c r="P110" s="249">
        <v>19.363807191626091</v>
      </c>
      <c r="Q110" s="249">
        <v>18.317582970189488</v>
      </c>
      <c r="R110" s="249">
        <v>1.5164518916065015</v>
      </c>
      <c r="S110" s="249"/>
      <c r="T110" s="249">
        <v>21.58495717367029</v>
      </c>
      <c r="U110" s="249"/>
      <c r="V110" s="249"/>
      <c r="W110" s="249"/>
      <c r="X110" s="249">
        <v>100</v>
      </c>
      <c r="Z110" s="14" t="s">
        <v>751</v>
      </c>
      <c r="AA110" s="249">
        <v>0.18150972070451551</v>
      </c>
      <c r="AB110" s="249">
        <v>6.615287271184532E-2</v>
      </c>
      <c r="AC110" s="249">
        <v>5.5535867886057945E-2</v>
      </c>
      <c r="AD110" s="249">
        <v>0.20193598024766077</v>
      </c>
      <c r="AE110" s="249">
        <v>0.12834197851464199</v>
      </c>
      <c r="AF110" s="249">
        <v>5.2585778434565487E-2</v>
      </c>
      <c r="AG110" s="249"/>
      <c r="AH110" s="249">
        <v>8.0040220515700547E-2</v>
      </c>
      <c r="AI110" s="249"/>
      <c r="AJ110" s="249"/>
      <c r="AK110" s="249"/>
      <c r="AL110" s="249">
        <v>0.12320225948061685</v>
      </c>
      <c r="AN110" s="14" t="s">
        <v>751</v>
      </c>
      <c r="AO110" s="314">
        <v>26.584904180583298</v>
      </c>
      <c r="AP110" s="314">
        <v>73.415095819416678</v>
      </c>
      <c r="AQ110" s="314">
        <v>0.7</v>
      </c>
      <c r="AT110" s="14" t="s">
        <v>751</v>
      </c>
      <c r="AU110" s="315">
        <v>0.24348353543421822</v>
      </c>
      <c r="AV110" s="315">
        <v>8.8670235785738905E-2</v>
      </c>
      <c r="AW110" s="315">
        <v>0.21060521402370658</v>
      </c>
      <c r="AX110" s="315">
        <v>0.16559531410988196</v>
      </c>
      <c r="AY110" s="315">
        <v>0.24933668031879203</v>
      </c>
      <c r="AZ110" s="315">
        <v>0.35669591110278304</v>
      </c>
      <c r="BA110" s="315"/>
      <c r="BB110" s="315">
        <v>1</v>
      </c>
      <c r="BC110" s="315"/>
      <c r="BD110" s="315"/>
      <c r="BE110" s="315"/>
      <c r="BH110" s="14" t="s">
        <v>751</v>
      </c>
      <c r="BI110" s="249">
        <v>2.6953326084342648</v>
      </c>
      <c r="BJ110" s="249">
        <v>7.4072934485220197</v>
      </c>
      <c r="BK110" s="249">
        <v>131.22006803295511</v>
      </c>
      <c r="BL110" s="249">
        <v>3.2275488355939004</v>
      </c>
      <c r="BM110" s="249">
        <v>5.1372835160063852</v>
      </c>
      <c r="BN110" s="249">
        <v>88.773843321009579</v>
      </c>
      <c r="BO110" s="249"/>
      <c r="BP110" s="249">
        <v>17.484947686987915</v>
      </c>
      <c r="BQ110" s="249"/>
      <c r="BR110" s="249"/>
      <c r="BS110" s="249"/>
    </row>
    <row r="111" spans="2:71" x14ac:dyDescent="0.2">
      <c r="B111" s="14" t="s">
        <v>579</v>
      </c>
      <c r="C111" s="249">
        <v>0.20960307915711759</v>
      </c>
      <c r="D111" s="249">
        <v>0.23758973531511265</v>
      </c>
      <c r="E111" s="249">
        <v>0.19045871068979728</v>
      </c>
      <c r="F111" s="249">
        <v>0.78308367486749808</v>
      </c>
      <c r="G111" s="249">
        <v>96.577677748956646</v>
      </c>
      <c r="H111" s="249">
        <v>1.4380708686892318</v>
      </c>
      <c r="I111" s="249">
        <v>94.995603844870274</v>
      </c>
      <c r="L111" s="14" t="s">
        <v>752</v>
      </c>
      <c r="M111" s="249">
        <v>19.061580877150117</v>
      </c>
      <c r="N111" s="249">
        <v>3.8104950474255999</v>
      </c>
      <c r="O111" s="249">
        <v>0.24918025462697693</v>
      </c>
      <c r="P111" s="249">
        <v>16.913946445188397</v>
      </c>
      <c r="Q111" s="249">
        <v>36.223335194537306</v>
      </c>
      <c r="R111" s="249">
        <v>3.2975126891516569</v>
      </c>
      <c r="S111" s="249"/>
      <c r="T111" s="249">
        <v>20.443949491919948</v>
      </c>
      <c r="U111" s="249"/>
      <c r="V111" s="249"/>
      <c r="W111" s="249"/>
      <c r="X111" s="249">
        <v>100</v>
      </c>
      <c r="Z111" s="14" t="s">
        <v>752</v>
      </c>
      <c r="AA111" s="249">
        <v>0.17256313639864321</v>
      </c>
      <c r="AB111" s="249">
        <v>9.4876411765751678E-2</v>
      </c>
      <c r="AC111" s="249">
        <v>3.88476527293381E-2</v>
      </c>
      <c r="AD111" s="249">
        <v>0.29993689529758433</v>
      </c>
      <c r="AE111" s="249">
        <v>0.43156973465568038</v>
      </c>
      <c r="AF111" s="249">
        <v>0.1944411266199533</v>
      </c>
      <c r="AG111" s="249"/>
      <c r="AH111" s="249">
        <v>0.12890918651402086</v>
      </c>
      <c r="AI111" s="249"/>
      <c r="AJ111" s="249"/>
      <c r="AK111" s="249"/>
      <c r="AL111" s="249">
        <v>0.20949837371020114</v>
      </c>
      <c r="AN111" s="14" t="s">
        <v>752</v>
      </c>
      <c r="AO111" s="314">
        <v>28.771499895275038</v>
      </c>
      <c r="AP111" s="314">
        <v>71.228500104724901</v>
      </c>
      <c r="AQ111" s="314">
        <v>0.7</v>
      </c>
      <c r="AT111" s="14" t="s">
        <v>752</v>
      </c>
      <c r="AU111" s="315">
        <v>0.15756958042555458</v>
      </c>
      <c r="AV111" s="315">
        <v>3.4465139260882349E-2</v>
      </c>
      <c r="AW111" s="315">
        <v>7.5572175865416509E-3</v>
      </c>
      <c r="AX111" s="315">
        <v>0.16714700020289167</v>
      </c>
      <c r="AY111" s="315">
        <v>0.12566622746964315</v>
      </c>
      <c r="AZ111" s="315">
        <v>5.4930604491673266E-2</v>
      </c>
      <c r="BA111" s="315"/>
      <c r="BB111" s="315">
        <v>1</v>
      </c>
      <c r="BC111" s="315"/>
      <c r="BD111" s="315"/>
      <c r="BE111" s="315"/>
      <c r="BH111" s="14" t="s">
        <v>752</v>
      </c>
      <c r="BI111" s="249">
        <v>2.8756248230595496</v>
      </c>
      <c r="BJ111" s="249">
        <v>3.1464250975702441</v>
      </c>
      <c r="BK111" s="249">
        <v>10.550354747609067</v>
      </c>
      <c r="BL111" s="249">
        <v>3.4377350094648715</v>
      </c>
      <c r="BM111" s="249">
        <v>1.2068377998347866</v>
      </c>
      <c r="BN111" s="249">
        <v>5.7949095852797958</v>
      </c>
      <c r="BO111" s="249"/>
      <c r="BP111" s="249">
        <v>17.015862287869314</v>
      </c>
      <c r="BQ111" s="249"/>
      <c r="BR111" s="249"/>
      <c r="BS111" s="249"/>
    </row>
    <row r="112" spans="2:71" x14ac:dyDescent="0.2">
      <c r="B112" s="14" t="s">
        <v>580</v>
      </c>
      <c r="C112" s="249">
        <v>0.28510931327695799</v>
      </c>
      <c r="D112" s="249">
        <v>0.32641535514739939</v>
      </c>
      <c r="E112" s="249">
        <v>0.19033035220383138</v>
      </c>
      <c r="F112" s="249"/>
      <c r="G112" s="249"/>
      <c r="H112" s="249"/>
      <c r="I112" s="249"/>
      <c r="L112" s="14" t="s">
        <v>753</v>
      </c>
      <c r="M112" s="249">
        <v>32.132113061670438</v>
      </c>
      <c r="N112" s="249">
        <v>14.891220786994051</v>
      </c>
      <c r="O112" s="249"/>
      <c r="P112" s="249">
        <v>6.3815460991705253</v>
      </c>
      <c r="Q112" s="249">
        <v>23.041869110063228</v>
      </c>
      <c r="R112" s="249">
        <v>1.3546453189857179</v>
      </c>
      <c r="S112" s="249"/>
      <c r="T112" s="249">
        <v>22.19860562311603</v>
      </c>
      <c r="U112" s="249"/>
      <c r="V112" s="249"/>
      <c r="W112" s="249"/>
      <c r="X112" s="249">
        <v>100</v>
      </c>
      <c r="Z112" s="14" t="s">
        <v>753</v>
      </c>
      <c r="AA112" s="249">
        <v>0.39585362614710429</v>
      </c>
      <c r="AB112" s="249">
        <v>0.50456065785219018</v>
      </c>
      <c r="AC112" s="249"/>
      <c r="AD112" s="249">
        <v>0.15399871005047799</v>
      </c>
      <c r="AE112" s="249">
        <v>0.37358246460483246</v>
      </c>
      <c r="AF112" s="249">
        <v>0.10870098653108702</v>
      </c>
      <c r="AG112" s="249"/>
      <c r="AH112" s="249">
        <v>0.1904807076108426</v>
      </c>
      <c r="AI112" s="249"/>
      <c r="AJ112" s="249"/>
      <c r="AK112" s="249"/>
      <c r="AL112" s="249">
        <v>0.28509321898218548</v>
      </c>
      <c r="AN112" s="14" t="s">
        <v>753</v>
      </c>
      <c r="AO112" s="314">
        <v>28.559927761790853</v>
      </c>
      <c r="AP112" s="314">
        <v>71.440072238209112</v>
      </c>
      <c r="AQ112" s="314">
        <v>0.9</v>
      </c>
      <c r="AT112" s="14" t="s">
        <v>753</v>
      </c>
      <c r="AU112" s="315">
        <v>0.25717282112793338</v>
      </c>
      <c r="AV112" s="315">
        <v>0.17249828241898846</v>
      </c>
      <c r="AW112" s="315"/>
      <c r="AX112" s="315">
        <v>4.051531407164137E-2</v>
      </c>
      <c r="AY112" s="315">
        <v>0.16148782454467397</v>
      </c>
      <c r="AZ112" s="315">
        <v>0.10479313744230739</v>
      </c>
      <c r="BA112" s="315"/>
      <c r="BB112" s="315">
        <v>1</v>
      </c>
      <c r="BC112" s="315"/>
      <c r="BD112" s="315"/>
      <c r="BE112" s="315"/>
      <c r="BH112" s="14" t="s">
        <v>753</v>
      </c>
      <c r="BI112" s="249">
        <v>2.812258275508889</v>
      </c>
      <c r="BJ112" s="249">
        <v>4.0702763187219295</v>
      </c>
      <c r="BK112" s="249"/>
      <c r="BL112" s="249">
        <v>2.2308107049937651</v>
      </c>
      <c r="BM112" s="249">
        <v>2.4625865300883785</v>
      </c>
      <c r="BN112" s="249">
        <v>27.181703027351922</v>
      </c>
      <c r="BO112" s="249"/>
      <c r="BP112" s="249">
        <v>15.828644497519306</v>
      </c>
      <c r="BQ112" s="249"/>
      <c r="BR112" s="249"/>
      <c r="BS112" s="249"/>
    </row>
    <row r="113" spans="2:71" x14ac:dyDescent="0.2">
      <c r="B113" s="14" t="s">
        <v>581</v>
      </c>
      <c r="C113" s="249">
        <v>2.3997200227589994</v>
      </c>
      <c r="D113" s="249">
        <v>1.5558566316220201</v>
      </c>
      <c r="E113" s="249">
        <v>0.47629668561418131</v>
      </c>
      <c r="F113" s="249">
        <v>6.4447102677778728E-2</v>
      </c>
      <c r="G113" s="249">
        <v>1.0145551806657147</v>
      </c>
      <c r="H113" s="249">
        <v>6.998585384048063E-2</v>
      </c>
      <c r="I113" s="249">
        <v>1.2324668400818573</v>
      </c>
      <c r="L113" s="14" t="s">
        <v>754</v>
      </c>
      <c r="M113" s="249">
        <v>6.8214842837604301</v>
      </c>
      <c r="N113" s="249">
        <v>0.5182213407834293</v>
      </c>
      <c r="O113" s="249"/>
      <c r="P113" s="249">
        <v>6.3124818844579043</v>
      </c>
      <c r="Q113" s="249">
        <v>0.91377849041478831</v>
      </c>
      <c r="R113" s="249">
        <v>0.20817450290918479</v>
      </c>
      <c r="S113" s="249"/>
      <c r="T113" s="249">
        <v>85.22585949767425</v>
      </c>
      <c r="U113" s="249"/>
      <c r="V113" s="249"/>
      <c r="W113" s="249"/>
      <c r="X113" s="249">
        <v>100</v>
      </c>
      <c r="Z113" s="14" t="s">
        <v>754</v>
      </c>
      <c r="AA113" s="249">
        <v>0.30487098561988146</v>
      </c>
      <c r="AB113" s="249">
        <v>6.3700119315533488E-2</v>
      </c>
      <c r="AC113" s="249"/>
      <c r="AD113" s="249">
        <v>0.55262838456177399</v>
      </c>
      <c r="AE113" s="249">
        <v>5.3746672180304322E-2</v>
      </c>
      <c r="AF113" s="249">
        <v>6.0600651344686257E-2</v>
      </c>
      <c r="AG113" s="249"/>
      <c r="AH113" s="249">
        <v>2.6530080063440606</v>
      </c>
      <c r="AI113" s="249"/>
      <c r="AJ113" s="249"/>
      <c r="AK113" s="249"/>
      <c r="AL113" s="249">
        <v>1.0342576893054531</v>
      </c>
      <c r="AN113" s="14" t="s">
        <v>754</v>
      </c>
      <c r="AO113" s="314">
        <v>79.30697518801864</v>
      </c>
      <c r="AP113" s="314">
        <v>20.693024811981356</v>
      </c>
      <c r="AQ113" s="314">
        <v>0.7</v>
      </c>
      <c r="AT113" s="14" t="s">
        <v>754</v>
      </c>
      <c r="AU113" s="315">
        <v>5.5767191401058028E-2</v>
      </c>
      <c r="AV113" s="315">
        <v>5.2375133390693135E-2</v>
      </c>
      <c r="AW113" s="315"/>
      <c r="AX113" s="315">
        <v>0.13522432932459238</v>
      </c>
      <c r="AY113" s="315">
        <v>7.4914766841999922E-2</v>
      </c>
      <c r="AZ113" s="315">
        <v>0.17987934463763364</v>
      </c>
      <c r="BA113" s="315"/>
      <c r="BB113" s="315">
        <v>1</v>
      </c>
      <c r="BC113" s="315"/>
      <c r="BD113" s="315"/>
      <c r="BE113" s="315"/>
      <c r="BH113" s="14" t="s">
        <v>754</v>
      </c>
      <c r="BI113" s="249">
        <v>1.0571105128295002</v>
      </c>
      <c r="BJ113" s="249">
        <v>13.068638669419004</v>
      </c>
      <c r="BK113" s="249"/>
      <c r="BL113" s="249">
        <v>2.7699708157098888</v>
      </c>
      <c r="BM113" s="249">
        <v>10.601004120657098</v>
      </c>
      <c r="BN113" s="249">
        <v>111.73114834243515</v>
      </c>
      <c r="BO113" s="249"/>
      <c r="BP113" s="249">
        <v>1.5172219331003931</v>
      </c>
      <c r="BQ113" s="249"/>
      <c r="BR113" s="249"/>
      <c r="BS113" s="249"/>
    </row>
    <row r="114" spans="2:71" x14ac:dyDescent="0.2">
      <c r="B114" s="14" t="s">
        <v>582</v>
      </c>
      <c r="C114" s="249">
        <v>7.9539906392776555E-2</v>
      </c>
      <c r="D114" s="249">
        <v>4.0279619498020926E-2</v>
      </c>
      <c r="E114" s="249">
        <v>2.1235824629219503E-2</v>
      </c>
      <c r="F114" s="249"/>
      <c r="G114" s="249"/>
      <c r="H114" s="249"/>
      <c r="I114" s="249"/>
      <c r="L114" s="14" t="s">
        <v>755</v>
      </c>
      <c r="M114" s="249">
        <v>15.424452269407254</v>
      </c>
      <c r="N114" s="249">
        <v>0.89788738016886782</v>
      </c>
      <c r="O114" s="249">
        <v>2.5695353018889883E-2</v>
      </c>
      <c r="P114" s="249">
        <v>3.5814084217469166</v>
      </c>
      <c r="Q114" s="249">
        <v>0.74789357524180833</v>
      </c>
      <c r="R114" s="249">
        <v>7.2483809726954201E-2</v>
      </c>
      <c r="S114" s="249"/>
      <c r="T114" s="249">
        <v>79.250179190689309</v>
      </c>
      <c r="U114" s="249"/>
      <c r="V114" s="249"/>
      <c r="W114" s="249"/>
      <c r="X114" s="249">
        <v>100</v>
      </c>
      <c r="Z114" s="14" t="s">
        <v>755</v>
      </c>
      <c r="AA114" s="249">
        <v>0.59256379746882226</v>
      </c>
      <c r="AB114" s="249">
        <v>9.4871326232472311E-2</v>
      </c>
      <c r="AC114" s="249">
        <v>1.6999729094449086E-2</v>
      </c>
      <c r="AD114" s="249">
        <v>0.26951010017360971</v>
      </c>
      <c r="AE114" s="249">
        <v>3.7812779557228025E-2</v>
      </c>
      <c r="AF114" s="249">
        <v>1.8137562391903405E-2</v>
      </c>
      <c r="AG114" s="249"/>
      <c r="AH114" s="249">
        <v>2.1205844658763833</v>
      </c>
      <c r="AI114" s="249"/>
      <c r="AJ114" s="249"/>
      <c r="AK114" s="249"/>
      <c r="AL114" s="249">
        <v>0.88903101134059526</v>
      </c>
      <c r="AN114" s="14" t="s">
        <v>755</v>
      </c>
      <c r="AO114" s="314">
        <v>38.654222314686294</v>
      </c>
      <c r="AP114" s="314">
        <v>61.345777685313671</v>
      </c>
      <c r="AQ114" s="314">
        <v>0.7</v>
      </c>
      <c r="AT114" s="14" t="s">
        <v>755</v>
      </c>
      <c r="AU114" s="315">
        <v>0.21114714643115434</v>
      </c>
      <c r="AV114" s="315">
        <v>0.1519523047718622</v>
      </c>
      <c r="AW114" s="315">
        <v>7.0248998453708314E-2</v>
      </c>
      <c r="AX114" s="315">
        <v>0.12846479186380744</v>
      </c>
      <c r="AY114" s="315">
        <v>0.10266960223048736</v>
      </c>
      <c r="AZ114" s="315">
        <v>0.10487460731273804</v>
      </c>
      <c r="BA114" s="315"/>
      <c r="BB114" s="315">
        <v>1</v>
      </c>
      <c r="BC114" s="315"/>
      <c r="BD114" s="315"/>
      <c r="BE114" s="315"/>
      <c r="BH114" s="14" t="s">
        <v>755</v>
      </c>
      <c r="BI114" s="249">
        <v>3.5766413723284827</v>
      </c>
      <c r="BJ114" s="249">
        <v>44.216600987104918</v>
      </c>
      <c r="BK114" s="249">
        <v>714.3079414878066</v>
      </c>
      <c r="BL114" s="249">
        <v>9.37195505992322</v>
      </c>
      <c r="BM114" s="249">
        <v>35.867574360489151</v>
      </c>
      <c r="BN114" s="249">
        <v>378.03261143405069</v>
      </c>
      <c r="BO114" s="249"/>
      <c r="BP114" s="249">
        <v>3.2968537152723258</v>
      </c>
      <c r="BQ114" s="249"/>
      <c r="BR114" s="249"/>
      <c r="BS114" s="249"/>
    </row>
    <row r="115" spans="2:71" x14ac:dyDescent="0.2">
      <c r="B115" s="14" t="s">
        <v>583</v>
      </c>
      <c r="C115" s="249">
        <v>0.71185731298392385</v>
      </c>
      <c r="D115" s="249">
        <v>0.36740634989498983</v>
      </c>
      <c r="E115" s="249">
        <v>0.1481054673717957</v>
      </c>
      <c r="F115" s="249"/>
      <c r="G115" s="249"/>
      <c r="H115" s="249"/>
      <c r="I115" s="249"/>
      <c r="L115" s="14" t="s">
        <v>756</v>
      </c>
      <c r="M115" s="249">
        <v>19.138849451940622</v>
      </c>
      <c r="N115" s="249">
        <v>1.114109667798902</v>
      </c>
      <c r="O115" s="249">
        <v>3.1883109004680402E-2</v>
      </c>
      <c r="P115" s="249">
        <v>4.4438554713334124</v>
      </c>
      <c r="Q115" s="249">
        <v>0.92799551599096497</v>
      </c>
      <c r="R115" s="249">
        <v>8.9938799630425836E-2</v>
      </c>
      <c r="S115" s="249"/>
      <c r="T115" s="249">
        <v>74.253367984300979</v>
      </c>
      <c r="U115" s="249"/>
      <c r="V115" s="249"/>
      <c r="W115" s="249"/>
      <c r="X115" s="249">
        <v>100</v>
      </c>
      <c r="Z115" s="14" t="s">
        <v>756</v>
      </c>
      <c r="AA115" s="249">
        <v>0.28457308028328726</v>
      </c>
      <c r="AB115" s="249">
        <v>4.5561044484759922E-2</v>
      </c>
      <c r="AC115" s="249">
        <v>8.1639568482806766E-3</v>
      </c>
      <c r="AD115" s="249">
        <v>0.12942964065889759</v>
      </c>
      <c r="AE115" s="249">
        <v>1.8159224709031366E-2</v>
      </c>
      <c r="AF115" s="249">
        <v>8.7103903760941993E-3</v>
      </c>
      <c r="AG115" s="249"/>
      <c r="AH115" s="249">
        <v>0.76899604227615181</v>
      </c>
      <c r="AI115" s="249"/>
      <c r="AJ115" s="249"/>
      <c r="AK115" s="249"/>
      <c r="AL115" s="249">
        <v>0.34408800640051679</v>
      </c>
      <c r="AN115" s="14" t="s">
        <v>756</v>
      </c>
      <c r="AO115" s="314">
        <v>37.323315270954936</v>
      </c>
      <c r="AP115" s="314">
        <v>62.676684729045007</v>
      </c>
      <c r="AQ115" s="314">
        <v>0.7</v>
      </c>
      <c r="AT115" s="14" t="s">
        <v>756</v>
      </c>
      <c r="AU115" s="315">
        <v>0.21114714643115443</v>
      </c>
      <c r="AV115" s="315">
        <v>0.15195230477186222</v>
      </c>
      <c r="AW115" s="315">
        <v>7.0248998453708342E-2</v>
      </c>
      <c r="AX115" s="315">
        <v>0.12846479186380749</v>
      </c>
      <c r="AY115" s="315">
        <v>0.10266960223048736</v>
      </c>
      <c r="AZ115" s="315">
        <v>0.10487460731273807</v>
      </c>
      <c r="BA115" s="315"/>
      <c r="BB115" s="315">
        <v>1</v>
      </c>
      <c r="BC115" s="315"/>
      <c r="BD115" s="315"/>
      <c r="BE115" s="315"/>
      <c r="BH115" s="14" t="s">
        <v>756</v>
      </c>
      <c r="BI115" s="249">
        <v>2.9837116153593253</v>
      </c>
      <c r="BJ115" s="249">
        <v>36.886445193425722</v>
      </c>
      <c r="BK115" s="249">
        <v>595.89113922625563</v>
      </c>
      <c r="BL115" s="249">
        <v>7.8182876782845501</v>
      </c>
      <c r="BM115" s="249">
        <v>29.921506545813976</v>
      </c>
      <c r="BN115" s="249">
        <v>315.36298339748782</v>
      </c>
      <c r="BO115" s="249"/>
      <c r="BP115" s="249">
        <v>3.6422629622778575</v>
      </c>
      <c r="BQ115" s="249"/>
      <c r="BR115" s="249"/>
      <c r="BS115" s="249"/>
    </row>
    <row r="116" spans="2:71" x14ac:dyDescent="0.2">
      <c r="B116" s="14" t="s">
        <v>584</v>
      </c>
      <c r="C116" s="249">
        <v>8.4441981142300435E-2</v>
      </c>
      <c r="D116" s="249">
        <v>5.0130546787042478E-2</v>
      </c>
      <c r="E116" s="249">
        <v>3.3056454706943202E-3</v>
      </c>
      <c r="F116" s="249"/>
      <c r="G116" s="249"/>
      <c r="H116" s="249"/>
      <c r="I116" s="249"/>
      <c r="L116" s="14" t="s">
        <v>757</v>
      </c>
      <c r="M116" s="249">
        <v>20.248995319317</v>
      </c>
      <c r="N116" s="249">
        <v>1.1787334189087477</v>
      </c>
      <c r="O116" s="249">
        <v>3.3732483586445941E-2</v>
      </c>
      <c r="P116" s="249">
        <v>4.7016205892997096</v>
      </c>
      <c r="Q116" s="249">
        <v>0.98182374582307297</v>
      </c>
      <c r="R116" s="249">
        <v>9.5155685158327036E-2</v>
      </c>
      <c r="S116" s="249"/>
      <c r="T116" s="249">
        <v>72.759938757906696</v>
      </c>
      <c r="U116" s="249"/>
      <c r="V116" s="249"/>
      <c r="W116" s="249"/>
      <c r="X116" s="249">
        <v>100</v>
      </c>
      <c r="Z116" s="14" t="s">
        <v>757</v>
      </c>
      <c r="AA116" s="249">
        <v>3.741007826413642E-2</v>
      </c>
      <c r="AB116" s="249">
        <v>5.9894710992126465E-3</v>
      </c>
      <c r="AC116" s="249">
        <v>1.0732366685393369E-3</v>
      </c>
      <c r="AD116" s="249">
        <v>1.7014866557048598E-2</v>
      </c>
      <c r="AE116" s="249">
        <v>2.387218133579728E-3</v>
      </c>
      <c r="AF116" s="249">
        <v>1.1450710142943967E-3</v>
      </c>
      <c r="AG116" s="249"/>
      <c r="AH116" s="249">
        <v>9.3628360914856518E-2</v>
      </c>
      <c r="AI116" s="249"/>
      <c r="AJ116" s="249"/>
      <c r="AK116" s="249"/>
      <c r="AL116" s="249">
        <v>4.2753993143389964E-2</v>
      </c>
      <c r="AN116" s="14" t="s">
        <v>757</v>
      </c>
      <c r="AO116" s="314">
        <v>75.889909632309923</v>
      </c>
      <c r="AP116" s="314">
        <v>24.110090367690074</v>
      </c>
      <c r="AQ116" s="314">
        <v>0.7</v>
      </c>
      <c r="AT116" s="14" t="s">
        <v>757</v>
      </c>
      <c r="AU116" s="315">
        <v>0.21114714643115443</v>
      </c>
      <c r="AV116" s="315">
        <v>0.15195230477186225</v>
      </c>
      <c r="AW116" s="315">
        <v>7.0248998453708342E-2</v>
      </c>
      <c r="AX116" s="315">
        <v>0.12846479186380746</v>
      </c>
      <c r="AY116" s="315">
        <v>0.10266960223048735</v>
      </c>
      <c r="AZ116" s="315">
        <v>0.10487460731273808</v>
      </c>
      <c r="BA116" s="315"/>
      <c r="BB116" s="315">
        <v>1</v>
      </c>
      <c r="BC116" s="315"/>
      <c r="BD116" s="315"/>
      <c r="BE116" s="315"/>
      <c r="BH116" s="14" t="s">
        <v>757</v>
      </c>
      <c r="BI116" s="249">
        <v>1.4006555278487394</v>
      </c>
      <c r="BJ116" s="249">
        <v>17.315749651173757</v>
      </c>
      <c r="BK116" s="249">
        <v>279.73153097532958</v>
      </c>
      <c r="BL116" s="249">
        <v>3.670169663358084</v>
      </c>
      <c r="BM116" s="249">
        <v>14.046170993609728</v>
      </c>
      <c r="BN116" s="249">
        <v>148.04209083100895</v>
      </c>
      <c r="BO116" s="249"/>
      <c r="BP116" s="249">
        <v>1.8461087395272207</v>
      </c>
      <c r="BQ116" s="249"/>
      <c r="BR116" s="249"/>
      <c r="BS116" s="249"/>
    </row>
    <row r="117" spans="2:71" x14ac:dyDescent="0.2">
      <c r="B117" s="14" t="s">
        <v>585</v>
      </c>
      <c r="C117" s="249">
        <v>6.6371695040440146E-2</v>
      </c>
      <c r="D117" s="249">
        <v>4.2042610965758218E-2</v>
      </c>
      <c r="E117" s="249">
        <v>4.3766298852122867E-2</v>
      </c>
      <c r="F117" s="249"/>
      <c r="G117" s="249"/>
      <c r="H117" s="249"/>
      <c r="I117" s="249"/>
      <c r="L117" s="14" t="s">
        <v>758</v>
      </c>
      <c r="M117" s="249">
        <v>26.124374138305697</v>
      </c>
      <c r="N117" s="249">
        <v>1.5207506525284249</v>
      </c>
      <c r="O117" s="249">
        <v>4.3520184973616483E-2</v>
      </c>
      <c r="P117" s="249">
        <v>6.0658266444485465</v>
      </c>
      <c r="Q117" s="249">
        <v>1.2667063461309487</v>
      </c>
      <c r="R117" s="249">
        <v>0.12276573139860882</v>
      </c>
      <c r="S117" s="249"/>
      <c r="T117" s="249">
        <v>64.856056302214157</v>
      </c>
      <c r="U117" s="249"/>
      <c r="V117" s="249"/>
      <c r="W117" s="249"/>
      <c r="X117" s="249">
        <v>100</v>
      </c>
      <c r="Z117" s="14" t="s">
        <v>758</v>
      </c>
      <c r="AA117" s="249">
        <v>9.3509552527964779E-2</v>
      </c>
      <c r="AB117" s="249">
        <v>1.497117323337631E-2</v>
      </c>
      <c r="AC117" s="249">
        <v>2.6826428943327357E-3</v>
      </c>
      <c r="AD117" s="249">
        <v>4.2530051576981802E-2</v>
      </c>
      <c r="AE117" s="249">
        <v>5.967047111785472E-3</v>
      </c>
      <c r="AF117" s="249">
        <v>2.8621987209810386E-3</v>
      </c>
      <c r="AG117" s="249"/>
      <c r="AH117" s="249">
        <v>0.16169276209775607</v>
      </c>
      <c r="AI117" s="249"/>
      <c r="AJ117" s="249"/>
      <c r="AK117" s="249"/>
      <c r="AL117" s="249">
        <v>8.283266426091572E-2</v>
      </c>
      <c r="AN117" s="14" t="s">
        <v>758</v>
      </c>
      <c r="AO117" s="314">
        <v>73.369503076829972</v>
      </c>
      <c r="AP117" s="314">
        <v>26.630496923170003</v>
      </c>
      <c r="AQ117" s="314">
        <v>0.7</v>
      </c>
      <c r="AT117" s="14" t="s">
        <v>758</v>
      </c>
      <c r="AU117" s="315">
        <v>0.21114714643115434</v>
      </c>
      <c r="AV117" s="315">
        <v>0.15195230477186225</v>
      </c>
      <c r="AW117" s="315">
        <v>7.0248998453708314E-2</v>
      </c>
      <c r="AX117" s="315">
        <v>0.12846479186380746</v>
      </c>
      <c r="AY117" s="315">
        <v>0.10266960223048734</v>
      </c>
      <c r="AZ117" s="315">
        <v>0.10487460731273804</v>
      </c>
      <c r="BA117" s="315"/>
      <c r="BB117" s="315">
        <v>1</v>
      </c>
      <c r="BC117" s="315"/>
      <c r="BD117" s="315"/>
      <c r="BE117" s="315"/>
      <c r="BH117" s="14" t="s">
        <v>758</v>
      </c>
      <c r="BI117" s="249">
        <v>1.1152880234314295</v>
      </c>
      <c r="BJ117" s="249">
        <v>13.787864195525886</v>
      </c>
      <c r="BK117" s="249">
        <v>222.73943883411047</v>
      </c>
      <c r="BL117" s="249">
        <v>2.9224146752139046</v>
      </c>
      <c r="BM117" s="249">
        <v>11.184424701699129</v>
      </c>
      <c r="BN117" s="249">
        <v>117.88021221831978</v>
      </c>
      <c r="BO117" s="249"/>
      <c r="BP117" s="249">
        <v>2.127635264260745</v>
      </c>
      <c r="BQ117" s="249"/>
      <c r="BR117" s="249"/>
      <c r="BS117" s="249"/>
    </row>
    <row r="118" spans="2:71" x14ac:dyDescent="0.2">
      <c r="B118" s="14" t="s">
        <v>586</v>
      </c>
      <c r="C118" s="249">
        <v>0.2752804805229937</v>
      </c>
      <c r="D118" s="249">
        <v>0.16113993958861333</v>
      </c>
      <c r="E118" s="249">
        <v>7.9072142189108255E-2</v>
      </c>
      <c r="F118" s="249"/>
      <c r="G118" s="249"/>
      <c r="H118" s="249"/>
      <c r="I118" s="249"/>
      <c r="L118" s="14" t="s">
        <v>759</v>
      </c>
      <c r="M118" s="249">
        <v>22.087900882276365</v>
      </c>
      <c r="N118" s="249">
        <v>1.2857796899506297</v>
      </c>
      <c r="O118" s="249">
        <v>3.6795887510510036E-2</v>
      </c>
      <c r="P118" s="249">
        <v>5.1285966500991131</v>
      </c>
      <c r="Q118" s="249">
        <v>1.0709877324588581</v>
      </c>
      <c r="R118" s="249">
        <v>0.10379721606025429</v>
      </c>
      <c r="S118" s="249"/>
      <c r="T118" s="249">
        <v>70.28614194164426</v>
      </c>
      <c r="U118" s="249"/>
      <c r="V118" s="249"/>
      <c r="W118" s="249"/>
      <c r="X118" s="249">
        <v>100</v>
      </c>
      <c r="Z118" s="14" t="s">
        <v>759</v>
      </c>
      <c r="AA118" s="249">
        <v>6.4490367979756873E-3</v>
      </c>
      <c r="AB118" s="249">
        <v>1.0325110588251241E-3</v>
      </c>
      <c r="AC118" s="249">
        <v>1.850127850436026E-4</v>
      </c>
      <c r="AD118" s="249">
        <v>2.9331534610620071E-3</v>
      </c>
      <c r="AE118" s="249">
        <v>4.1152700829843867E-4</v>
      </c>
      <c r="AF118" s="249">
        <v>1.9739614163168548E-4</v>
      </c>
      <c r="AG118" s="249"/>
      <c r="AH118" s="249">
        <v>1.4293548986431958E-2</v>
      </c>
      <c r="AI118" s="249"/>
      <c r="AJ118" s="249"/>
      <c r="AK118" s="249"/>
      <c r="AL118" s="249">
        <v>6.7566583081274797E-3</v>
      </c>
      <c r="AN118" s="14" t="s">
        <v>759</v>
      </c>
      <c r="AO118" s="314">
        <v>54.279878203815151</v>
      </c>
      <c r="AP118" s="314">
        <v>45.72012179618487</v>
      </c>
      <c r="AQ118" s="314">
        <v>0.7</v>
      </c>
      <c r="AT118" s="14" t="s">
        <v>759</v>
      </c>
      <c r="AU118" s="315">
        <v>0.21114714643115434</v>
      </c>
      <c r="AV118" s="315">
        <v>0.15195230477186225</v>
      </c>
      <c r="AW118" s="315">
        <v>7.0248998453708328E-2</v>
      </c>
      <c r="AX118" s="315">
        <v>0.12846479186380746</v>
      </c>
      <c r="AY118" s="315">
        <v>0.10266960223048735</v>
      </c>
      <c r="AZ118" s="315">
        <v>0.10487460731273807</v>
      </c>
      <c r="BA118" s="315"/>
      <c r="BB118" s="315">
        <v>1</v>
      </c>
      <c r="BC118" s="315"/>
      <c r="BD118" s="315"/>
      <c r="BE118" s="315"/>
      <c r="BH118" s="14" t="s">
        <v>759</v>
      </c>
      <c r="BI118" s="249">
        <v>1.7773219988358422</v>
      </c>
      <c r="BJ118" s="249">
        <v>21.972328077434845</v>
      </c>
      <c r="BK118" s="249">
        <v>354.95737094907906</v>
      </c>
      <c r="BL118" s="249">
        <v>4.6571574184018116</v>
      </c>
      <c r="BM118" s="249">
        <v>17.823489223432006</v>
      </c>
      <c r="BN118" s="249">
        <v>187.8538009925457</v>
      </c>
      <c r="BO118" s="249"/>
      <c r="BP118" s="249">
        <v>2.6452433999720411</v>
      </c>
      <c r="BQ118" s="249"/>
      <c r="BR118" s="249"/>
      <c r="BS118" s="249"/>
    </row>
    <row r="119" spans="2:71" x14ac:dyDescent="0.2">
      <c r="B119" s="14" t="s">
        <v>587</v>
      </c>
      <c r="C119" s="249">
        <v>5.7391320579103795E-2</v>
      </c>
      <c r="D119" s="249">
        <v>3.9716181457430541E-2</v>
      </c>
      <c r="E119" s="249">
        <v>1.3777054050756085E-2</v>
      </c>
      <c r="F119" s="249"/>
      <c r="G119" s="249"/>
      <c r="H119" s="249"/>
      <c r="I119" s="249"/>
      <c r="L119" s="14" t="s">
        <v>760</v>
      </c>
      <c r="M119" s="249">
        <v>28.085750638078352</v>
      </c>
      <c r="N119" s="249">
        <v>1.6349261951114566</v>
      </c>
      <c r="O119" s="249">
        <v>4.6787611309692771E-2</v>
      </c>
      <c r="P119" s="249">
        <v>6.5212392705704199</v>
      </c>
      <c r="Q119" s="249">
        <v>1.361808645855372</v>
      </c>
      <c r="R119" s="249">
        <v>0.1319827874424345</v>
      </c>
      <c r="S119" s="249"/>
      <c r="T119" s="249">
        <v>62.217504851632278</v>
      </c>
      <c r="U119" s="249"/>
      <c r="V119" s="249"/>
      <c r="W119" s="249"/>
      <c r="X119" s="249">
        <v>100</v>
      </c>
      <c r="Z119" s="14" t="s">
        <v>760</v>
      </c>
      <c r="AA119" s="249">
        <v>9.6533836094685938E-2</v>
      </c>
      <c r="AB119" s="249">
        <v>1.5455370536862443E-2</v>
      </c>
      <c r="AC119" s="249">
        <v>2.7694048625101098E-3</v>
      </c>
      <c r="AD119" s="249">
        <v>4.3905557422094281E-2</v>
      </c>
      <c r="AE119" s="249">
        <v>6.1600331975292444E-3</v>
      </c>
      <c r="AF119" s="249">
        <v>2.9547678791316413E-3</v>
      </c>
      <c r="AG119" s="249"/>
      <c r="AH119" s="249">
        <v>0.14894848092310234</v>
      </c>
      <c r="AI119" s="249"/>
      <c r="AJ119" s="249"/>
      <c r="AK119" s="249"/>
      <c r="AL119" s="249">
        <v>7.9539906392776527E-2</v>
      </c>
      <c r="AN119" s="14" t="s">
        <v>760</v>
      </c>
      <c r="AO119" s="314">
        <v>66.32366302418599</v>
      </c>
      <c r="AP119" s="314">
        <v>33.676336975814024</v>
      </c>
      <c r="AQ119" s="314">
        <v>0.9</v>
      </c>
      <c r="AT119" s="14" t="s">
        <v>760</v>
      </c>
      <c r="AU119" s="315">
        <v>0.21114714643115434</v>
      </c>
      <c r="AV119" s="315">
        <v>0.1519523047718622</v>
      </c>
      <c r="AW119" s="315">
        <v>7.0248998453708342E-2</v>
      </c>
      <c r="AX119" s="315">
        <v>0.12846479186380744</v>
      </c>
      <c r="AY119" s="315">
        <v>0.10266960223048734</v>
      </c>
      <c r="AZ119" s="315">
        <v>0.10487460731273807</v>
      </c>
      <c r="BA119" s="315"/>
      <c r="BB119" s="315">
        <v>1</v>
      </c>
      <c r="BC119" s="315"/>
      <c r="BD119" s="315"/>
      <c r="BE119" s="315"/>
      <c r="BH119" s="14" t="s">
        <v>760</v>
      </c>
      <c r="BI119" s="249">
        <v>1.1684482021103704</v>
      </c>
      <c r="BJ119" s="249">
        <v>14.445062433860762</v>
      </c>
      <c r="BK119" s="249">
        <v>233.35630920167466</v>
      </c>
      <c r="BL119" s="249">
        <v>3.0617115053101713</v>
      </c>
      <c r="BM119" s="249">
        <v>11.717530054820534</v>
      </c>
      <c r="BN119" s="249">
        <v>123.49896989578231</v>
      </c>
      <c r="BO119" s="249"/>
      <c r="BP119" s="249">
        <v>2.4980302515799431</v>
      </c>
      <c r="BQ119" s="249"/>
      <c r="BR119" s="249"/>
      <c r="BS119" s="249"/>
    </row>
    <row r="120" spans="2:71" x14ac:dyDescent="0.2">
      <c r="B120" s="14" t="s">
        <v>588</v>
      </c>
      <c r="C120" s="249">
        <v>0.21728378701771325</v>
      </c>
      <c r="D120" s="249">
        <v>0.15303134443630623</v>
      </c>
      <c r="E120" s="249">
        <v>0.16258040590409825</v>
      </c>
      <c r="F120" s="249"/>
      <c r="G120" s="249"/>
      <c r="H120" s="249"/>
      <c r="I120" s="249"/>
      <c r="L120" s="14" t="s">
        <v>761</v>
      </c>
      <c r="M120" s="249">
        <v>21.886691729966071</v>
      </c>
      <c r="N120" s="249">
        <v>1.2740669136731722</v>
      </c>
      <c r="O120" s="249">
        <v>3.6460696340740006E-2</v>
      </c>
      <c r="P120" s="249">
        <v>5.0818778337657848</v>
      </c>
      <c r="Q120" s="249">
        <v>1.0612315978704558</v>
      </c>
      <c r="R120" s="249">
        <v>0.10285167804978582</v>
      </c>
      <c r="S120" s="249"/>
      <c r="T120" s="249">
        <v>70.556819550333998</v>
      </c>
      <c r="U120" s="249"/>
      <c r="V120" s="249"/>
      <c r="W120" s="249"/>
      <c r="X120" s="249">
        <v>100</v>
      </c>
      <c r="Z120" s="14" t="s">
        <v>761</v>
      </c>
      <c r="AA120" s="249">
        <v>0.67325800441596795</v>
      </c>
      <c r="AB120" s="249">
        <v>0.10779072236341142</v>
      </c>
      <c r="AC120" s="249">
        <v>1.9314719756134024E-2</v>
      </c>
      <c r="AD120" s="249">
        <v>0.30621147121695214</v>
      </c>
      <c r="AE120" s="249">
        <v>4.2962051706271688E-2</v>
      </c>
      <c r="AF120" s="249">
        <v>2.0607501020319247E-2</v>
      </c>
      <c r="AG120" s="249"/>
      <c r="AH120" s="249">
        <v>1.5117165216501161</v>
      </c>
      <c r="AI120" s="249"/>
      <c r="AJ120" s="249"/>
      <c r="AK120" s="249"/>
      <c r="AL120" s="249">
        <v>0.71185731298392363</v>
      </c>
      <c r="AN120" s="14" t="s">
        <v>761</v>
      </c>
      <c r="AO120" s="314">
        <v>63.558064714859825</v>
      </c>
      <c r="AP120" s="314">
        <v>36.441935285140197</v>
      </c>
      <c r="AQ120" s="314">
        <v>0.9</v>
      </c>
      <c r="AT120" s="14" t="s">
        <v>761</v>
      </c>
      <c r="AU120" s="315">
        <v>0.21114714643115443</v>
      </c>
      <c r="AV120" s="315">
        <v>0.15195230477186228</v>
      </c>
      <c r="AW120" s="315">
        <v>7.0248998453708342E-2</v>
      </c>
      <c r="AX120" s="315">
        <v>0.12846479186380746</v>
      </c>
      <c r="AY120" s="315">
        <v>0.10266960223048734</v>
      </c>
      <c r="AZ120" s="315">
        <v>0.10487460731273808</v>
      </c>
      <c r="BA120" s="315"/>
      <c r="BB120" s="315">
        <v>1</v>
      </c>
      <c r="BC120" s="315"/>
      <c r="BD120" s="315"/>
      <c r="BE120" s="315"/>
      <c r="BH120" s="14" t="s">
        <v>761</v>
      </c>
      <c r="BI120" s="249">
        <v>1.5281599112311348</v>
      </c>
      <c r="BJ120" s="249">
        <v>18.892035853012295</v>
      </c>
      <c r="BK120" s="249">
        <v>305.19603360318388</v>
      </c>
      <c r="BL120" s="249">
        <v>4.0042723106763631</v>
      </c>
      <c r="BM120" s="249">
        <v>15.324821122649382</v>
      </c>
      <c r="BN120" s="249">
        <v>161.51864886454624</v>
      </c>
      <c r="BO120" s="249"/>
      <c r="BP120" s="249">
        <v>2.2450432444877824</v>
      </c>
      <c r="BQ120" s="249"/>
      <c r="BR120" s="249"/>
      <c r="BS120" s="249"/>
    </row>
    <row r="121" spans="2:71" x14ac:dyDescent="0.2">
      <c r="B121" s="14" t="s">
        <v>589</v>
      </c>
      <c r="C121" s="249">
        <v>5.1642669306094929E-3</v>
      </c>
      <c r="D121" s="249">
        <v>3.4428228185410781E-3</v>
      </c>
      <c r="E121" s="249">
        <v>1.0324010444727413E-3</v>
      </c>
      <c r="F121" s="249"/>
      <c r="G121" s="249"/>
      <c r="H121" s="249"/>
      <c r="I121" s="249"/>
      <c r="L121" s="14" t="s">
        <v>762</v>
      </c>
      <c r="M121" s="249">
        <v>4.667890466809749</v>
      </c>
      <c r="N121" s="249"/>
      <c r="O121" s="249"/>
      <c r="P121" s="249">
        <v>5.4396636478440819</v>
      </c>
      <c r="Q121" s="249">
        <v>14.4300361466974</v>
      </c>
      <c r="R121" s="249"/>
      <c r="S121" s="249"/>
      <c r="T121" s="249">
        <v>75.462409738648773</v>
      </c>
      <c r="U121" s="249"/>
      <c r="V121" s="249"/>
      <c r="W121" s="249"/>
      <c r="X121" s="249">
        <v>100</v>
      </c>
      <c r="Z121" s="14" t="s">
        <v>762</v>
      </c>
      <c r="AA121" s="249">
        <v>1.7032857936691091E-2</v>
      </c>
      <c r="AB121" s="249"/>
      <c r="AC121" s="249"/>
      <c r="AD121" s="249">
        <v>3.888075997979059E-2</v>
      </c>
      <c r="AE121" s="249">
        <v>6.9295929251778021E-2</v>
      </c>
      <c r="AF121" s="249"/>
      <c r="AG121" s="249"/>
      <c r="AH121" s="249">
        <v>0.19179067862782137</v>
      </c>
      <c r="AI121" s="249"/>
      <c r="AJ121" s="249"/>
      <c r="AK121" s="249"/>
      <c r="AL121" s="249">
        <v>8.4441981142300407E-2</v>
      </c>
      <c r="AN121" s="14" t="s">
        <v>762</v>
      </c>
      <c r="AO121" s="314">
        <v>55.25155051188721</v>
      </c>
      <c r="AP121" s="314">
        <v>44.748449488112819</v>
      </c>
      <c r="AQ121" s="314">
        <v>0.7</v>
      </c>
      <c r="AT121" s="14" t="s">
        <v>762</v>
      </c>
      <c r="AU121" s="315">
        <v>0.77857336996708182</v>
      </c>
      <c r="AV121" s="315"/>
      <c r="AW121" s="315"/>
      <c r="AX121" s="315">
        <v>1.2417826196356472</v>
      </c>
      <c r="AY121" s="315">
        <v>0.70820532995785757</v>
      </c>
      <c r="AZ121" s="315"/>
      <c r="BA121" s="315"/>
      <c r="BB121" s="315">
        <v>1</v>
      </c>
      <c r="BC121" s="315"/>
      <c r="BD121" s="315"/>
      <c r="BE121" s="315"/>
      <c r="BH121" s="14" t="s">
        <v>762</v>
      </c>
      <c r="BI121" s="249">
        <v>30.390155070102349</v>
      </c>
      <c r="BJ121" s="249"/>
      <c r="BK121" s="249"/>
      <c r="BL121" s="249">
        <v>41.593700275564515</v>
      </c>
      <c r="BM121" s="249">
        <v>8.9422292494808939</v>
      </c>
      <c r="BN121" s="249"/>
      <c r="BO121" s="249"/>
      <c r="BP121" s="249">
        <v>2.4144785872046945</v>
      </c>
      <c r="BQ121" s="249"/>
      <c r="BR121" s="249"/>
      <c r="BS121" s="249"/>
    </row>
    <row r="122" spans="2:71" x14ac:dyDescent="0.2">
      <c r="B122" s="14" t="s">
        <v>590</v>
      </c>
      <c r="C122" s="249">
        <v>2.5754659912785063</v>
      </c>
      <c r="D122" s="249">
        <v>3.0041709426229497</v>
      </c>
      <c r="E122" s="249">
        <v>6.5720661172783261</v>
      </c>
      <c r="F122" s="249"/>
      <c r="G122" s="249"/>
      <c r="H122" s="249"/>
      <c r="I122" s="249"/>
      <c r="L122" s="14" t="s">
        <v>763</v>
      </c>
      <c r="M122" s="249">
        <v>5.6526833596125119</v>
      </c>
      <c r="N122" s="249">
        <v>13.257282917132098</v>
      </c>
      <c r="O122" s="249">
        <v>6.5096689874415512</v>
      </c>
      <c r="P122" s="249">
        <v>6.2634652834077782</v>
      </c>
      <c r="Q122" s="249">
        <v>20.669866693423039</v>
      </c>
      <c r="R122" s="249">
        <v>3.3138706695831752</v>
      </c>
      <c r="S122" s="249"/>
      <c r="T122" s="249">
        <v>44.333162089399856</v>
      </c>
      <c r="U122" s="249"/>
      <c r="V122" s="249"/>
      <c r="W122" s="249"/>
      <c r="X122" s="249">
        <v>100</v>
      </c>
      <c r="Z122" s="14" t="s">
        <v>763</v>
      </c>
      <c r="AA122" s="249">
        <v>1.6212351880727043E-2</v>
      </c>
      <c r="AB122" s="249">
        <v>0.10457638554107319</v>
      </c>
      <c r="AC122" s="249">
        <v>0.32152320039797494</v>
      </c>
      <c r="AD122" s="249">
        <v>3.5188590253986067E-2</v>
      </c>
      <c r="AE122" s="249">
        <v>7.8019376414583022E-2</v>
      </c>
      <c r="AF122" s="249">
        <v>6.1906957652576519E-2</v>
      </c>
      <c r="AG122" s="249"/>
      <c r="AH122" s="249">
        <v>8.8562533168444868E-2</v>
      </c>
      <c r="AI122" s="249"/>
      <c r="AJ122" s="249"/>
      <c r="AK122" s="249"/>
      <c r="AL122" s="249">
        <v>6.6371695040440118E-2</v>
      </c>
      <c r="AN122" s="14" t="s">
        <v>763</v>
      </c>
      <c r="AO122" s="314">
        <v>52.222601396500984</v>
      </c>
      <c r="AP122" s="314">
        <v>47.777398603499002</v>
      </c>
      <c r="AQ122" s="314">
        <v>0.7</v>
      </c>
      <c r="AT122" s="14" t="s">
        <v>763</v>
      </c>
      <c r="AU122" s="315">
        <v>6.7533930809224541E-2</v>
      </c>
      <c r="AV122" s="315">
        <v>9.9820326420116318E-2</v>
      </c>
      <c r="AW122" s="315">
        <v>0.18768496445702595</v>
      </c>
      <c r="AX122" s="315">
        <v>9.4381798359396266E-2</v>
      </c>
      <c r="AY122" s="315">
        <v>0.12343048260194484</v>
      </c>
      <c r="AZ122" s="315">
        <v>0.10050358927442637</v>
      </c>
      <c r="BA122" s="315"/>
      <c r="BB122" s="315">
        <v>1</v>
      </c>
      <c r="BC122" s="315"/>
      <c r="BD122" s="315"/>
      <c r="BE122" s="315"/>
      <c r="BH122" s="14" t="s">
        <v>763</v>
      </c>
      <c r="BI122" s="249">
        <v>2.3226519732196382</v>
      </c>
      <c r="BJ122" s="249">
        <v>1.4637982759737223</v>
      </c>
      <c r="BK122" s="249">
        <v>5.6051513899244432</v>
      </c>
      <c r="BL122" s="249">
        <v>2.9294786932421939</v>
      </c>
      <c r="BM122" s="249">
        <v>1.1609179369177225</v>
      </c>
      <c r="BN122" s="249">
        <v>5.8960721156845706</v>
      </c>
      <c r="BO122" s="249"/>
      <c r="BP122" s="249">
        <v>4.3851864282660324</v>
      </c>
      <c r="BQ122" s="249"/>
      <c r="BR122" s="249"/>
      <c r="BS122" s="249"/>
    </row>
    <row r="123" spans="2:71" x14ac:dyDescent="0.2">
      <c r="B123" s="14" t="s">
        <v>591</v>
      </c>
      <c r="C123" s="249">
        <v>1.3270947571355445</v>
      </c>
      <c r="D123" s="249">
        <v>1.5431425819745699</v>
      </c>
      <c r="E123" s="249">
        <v>1.2880070333347682</v>
      </c>
      <c r="F123" s="249"/>
      <c r="G123" s="249"/>
      <c r="H123" s="249"/>
      <c r="I123" s="249"/>
      <c r="L123" s="14" t="s">
        <v>764</v>
      </c>
      <c r="M123" s="249">
        <v>29.955127033298652</v>
      </c>
      <c r="N123" s="249"/>
      <c r="O123" s="249"/>
      <c r="P123" s="249">
        <v>6.1917467046344115</v>
      </c>
      <c r="Q123" s="249">
        <v>0.88877020654344119</v>
      </c>
      <c r="R123" s="249"/>
      <c r="S123" s="249"/>
      <c r="T123" s="249">
        <v>62.964356055523481</v>
      </c>
      <c r="U123" s="249"/>
      <c r="V123" s="249"/>
      <c r="W123" s="249"/>
      <c r="X123" s="249">
        <v>100</v>
      </c>
      <c r="Z123" s="14" t="s">
        <v>764</v>
      </c>
      <c r="AA123" s="249">
        <v>0.36648357845646062</v>
      </c>
      <c r="AB123" s="249"/>
      <c r="AC123" s="249"/>
      <c r="AD123" s="249">
        <v>0.14838580818010211</v>
      </c>
      <c r="AE123" s="249">
        <v>1.4310218925637604E-2</v>
      </c>
      <c r="AF123" s="249"/>
      <c r="AG123" s="249"/>
      <c r="AH123" s="249">
        <v>0.53654738030680904</v>
      </c>
      <c r="AI123" s="249"/>
      <c r="AJ123" s="249"/>
      <c r="AK123" s="249"/>
      <c r="AL123" s="249">
        <v>0.28312283616366068</v>
      </c>
      <c r="AN123" s="14" t="s">
        <v>764</v>
      </c>
      <c r="AO123" s="314">
        <v>56.107673832259174</v>
      </c>
      <c r="AP123" s="314">
        <v>43.892326167740848</v>
      </c>
      <c r="AQ123" s="314">
        <v>0.7</v>
      </c>
      <c r="AT123" s="14" t="s">
        <v>764</v>
      </c>
      <c r="AU123" s="315">
        <v>0.22488708920650713</v>
      </c>
      <c r="AV123" s="315"/>
      <c r="AW123" s="315"/>
      <c r="AX123" s="315">
        <v>0.10585889652712434</v>
      </c>
      <c r="AY123" s="315">
        <v>2.6157019518596961E-2</v>
      </c>
      <c r="AZ123" s="315"/>
      <c r="BA123" s="315"/>
      <c r="BB123" s="315">
        <v>1</v>
      </c>
      <c r="BC123" s="315"/>
      <c r="BD123" s="315"/>
      <c r="BE123" s="315"/>
      <c r="BH123" s="14" t="s">
        <v>764</v>
      </c>
      <c r="BI123" s="249">
        <v>1.3485782495695406</v>
      </c>
      <c r="BJ123" s="249"/>
      <c r="BK123" s="249"/>
      <c r="BL123" s="249">
        <v>3.0711213293667559</v>
      </c>
      <c r="BM123" s="249">
        <v>5.2866622092623006</v>
      </c>
      <c r="BN123" s="249"/>
      <c r="BO123" s="249"/>
      <c r="BP123" s="249">
        <v>2.8529097103499654</v>
      </c>
      <c r="BQ123" s="249"/>
      <c r="BR123" s="249"/>
      <c r="BS123" s="249"/>
    </row>
    <row r="124" spans="2:71" x14ac:dyDescent="0.2">
      <c r="B124" s="14" t="s">
        <v>592</v>
      </c>
      <c r="C124" s="249">
        <v>3.5310959102855061E-2</v>
      </c>
      <c r="D124" s="249">
        <v>4.4384018878718783E-2</v>
      </c>
      <c r="E124" s="249">
        <v>6.8357914893059212E-3</v>
      </c>
      <c r="F124" s="249"/>
      <c r="G124" s="249"/>
      <c r="H124" s="249"/>
      <c r="I124" s="249"/>
      <c r="L124" s="14" t="s">
        <v>765</v>
      </c>
      <c r="M124" s="249">
        <v>39.197918225467397</v>
      </c>
      <c r="N124" s="249"/>
      <c r="O124" s="249"/>
      <c r="P124" s="249"/>
      <c r="Q124" s="249">
        <v>5.0535436989630895</v>
      </c>
      <c r="R124" s="249"/>
      <c r="S124" s="249"/>
      <c r="T124" s="249">
        <v>55.748538075569506</v>
      </c>
      <c r="U124" s="249"/>
      <c r="V124" s="249"/>
      <c r="W124" s="249"/>
      <c r="X124" s="249">
        <v>100</v>
      </c>
      <c r="Z124" s="14" t="s">
        <v>765</v>
      </c>
      <c r="AA124" s="249">
        <v>9.5106879306364731E-2</v>
      </c>
      <c r="AB124" s="249"/>
      <c r="AC124" s="249"/>
      <c r="AD124" s="249"/>
      <c r="AE124" s="249">
        <v>1.6136836215146173E-2</v>
      </c>
      <c r="AF124" s="249"/>
      <c r="AG124" s="249"/>
      <c r="AH124" s="249">
        <v>9.4213333644821165E-2</v>
      </c>
      <c r="AI124" s="249"/>
      <c r="AJ124" s="249"/>
      <c r="AK124" s="249"/>
      <c r="AL124" s="249">
        <v>5.6148799547501446E-2</v>
      </c>
      <c r="AN124" s="14" t="s">
        <v>765</v>
      </c>
      <c r="AO124" s="314">
        <v>47.075441278984229</v>
      </c>
      <c r="AP124" s="314">
        <v>52.924558721015785</v>
      </c>
      <c r="AQ124" s="314">
        <v>0.7</v>
      </c>
      <c r="AT124" s="14" t="s">
        <v>765</v>
      </c>
      <c r="AU124" s="315">
        <v>0.26370471281760766</v>
      </c>
      <c r="AV124" s="315"/>
      <c r="AW124" s="315"/>
      <c r="AX124" s="315"/>
      <c r="AY124" s="315">
        <v>0.15107212409099116</v>
      </c>
      <c r="AZ124" s="315"/>
      <c r="BA124" s="315"/>
      <c r="BB124" s="315">
        <v>1</v>
      </c>
      <c r="BC124" s="315"/>
      <c r="BD124" s="315"/>
      <c r="BE124" s="315"/>
      <c r="BH124" s="14" t="s">
        <v>765</v>
      </c>
      <c r="BI124" s="249">
        <v>1.4323062012051033</v>
      </c>
      <c r="BJ124" s="249"/>
      <c r="BK124" s="249"/>
      <c r="BL124" s="249"/>
      <c r="BM124" s="249">
        <v>6.3645733119302932</v>
      </c>
      <c r="BN124" s="249"/>
      <c r="BO124" s="249"/>
      <c r="BP124" s="249">
        <v>3.8189810224529595</v>
      </c>
      <c r="BQ124" s="249"/>
      <c r="BR124" s="249"/>
      <c r="BS124" s="249"/>
    </row>
    <row r="125" spans="2:71" x14ac:dyDescent="0.2">
      <c r="B125" s="14" t="s">
        <v>593</v>
      </c>
      <c r="C125" s="249">
        <v>0.71571055850803678</v>
      </c>
      <c r="D125" s="249">
        <v>0.94195574250878944</v>
      </c>
      <c r="E125" s="249">
        <v>0.19572078997465236</v>
      </c>
      <c r="F125" s="249"/>
      <c r="G125" s="249"/>
      <c r="H125" s="249"/>
      <c r="I125" s="249"/>
      <c r="L125" s="14" t="s">
        <v>766</v>
      </c>
      <c r="M125" s="249">
        <v>18.003667290498427</v>
      </c>
      <c r="N125" s="249">
        <v>4.1882701464869605</v>
      </c>
      <c r="O125" s="249">
        <v>0.35152296859881182</v>
      </c>
      <c r="P125" s="249">
        <v>2.9892324502855581</v>
      </c>
      <c r="Q125" s="249">
        <v>9.5989755233117826</v>
      </c>
      <c r="R125" s="249">
        <v>1.2930847891610733</v>
      </c>
      <c r="S125" s="249"/>
      <c r="T125" s="249">
        <v>63.575246831657388</v>
      </c>
      <c r="U125" s="249"/>
      <c r="V125" s="249"/>
      <c r="W125" s="249"/>
      <c r="X125" s="249">
        <v>100</v>
      </c>
      <c r="Z125" s="14" t="s">
        <v>766</v>
      </c>
      <c r="AA125" s="249">
        <v>0.1639814038640473</v>
      </c>
      <c r="AB125" s="249">
        <v>0.10491946033682009</v>
      </c>
      <c r="AC125" s="249">
        <v>5.5137792768914909E-2</v>
      </c>
      <c r="AD125" s="249">
        <v>5.3332156006920331E-2</v>
      </c>
      <c r="AE125" s="249">
        <v>0.11506200628296123</v>
      </c>
      <c r="AF125" s="249">
        <v>7.6713742154602943E-2</v>
      </c>
      <c r="AG125" s="249"/>
      <c r="AH125" s="249">
        <v>0.40332174316219915</v>
      </c>
      <c r="AI125" s="249"/>
      <c r="AJ125" s="249"/>
      <c r="AK125" s="249"/>
      <c r="AL125" s="249">
        <v>0.21077794600798994</v>
      </c>
      <c r="AN125" s="14" t="s">
        <v>766</v>
      </c>
      <c r="AO125" s="314">
        <v>46.141738965085686</v>
      </c>
      <c r="AP125" s="314">
        <v>53.858261034914307</v>
      </c>
      <c r="AQ125" s="314">
        <v>0.7</v>
      </c>
      <c r="AT125" s="14" t="s">
        <v>766</v>
      </c>
      <c r="AU125" s="315">
        <v>0.1611510086693157</v>
      </c>
      <c r="AV125" s="315">
        <v>2.4410085578775467E-2</v>
      </c>
      <c r="AW125" s="315">
        <v>1.0489248409756586E-2</v>
      </c>
      <c r="AX125" s="315">
        <v>3.856107524212686E-2</v>
      </c>
      <c r="AY125" s="315">
        <v>5.6699837939575837E-2</v>
      </c>
      <c r="AZ125" s="315">
        <v>3.5164923808683135E-2</v>
      </c>
      <c r="BA125" s="315"/>
      <c r="BB125" s="315">
        <v>1</v>
      </c>
      <c r="BC125" s="315"/>
      <c r="BD125" s="315"/>
      <c r="BE125" s="315"/>
      <c r="BH125" s="14" t="s">
        <v>766</v>
      </c>
      <c r="BI125" s="249">
        <v>1.9457877130697583</v>
      </c>
      <c r="BJ125" s="249">
        <v>1.2669457610771633</v>
      </c>
      <c r="BK125" s="249">
        <v>6.4865544862836133</v>
      </c>
      <c r="BL125" s="249">
        <v>2.8042249830588704</v>
      </c>
      <c r="BM125" s="249">
        <v>1.2840452846701309</v>
      </c>
      <c r="BN125" s="249">
        <v>5.9116142148468107</v>
      </c>
      <c r="BO125" s="249"/>
      <c r="BP125" s="249">
        <v>3.4192854010184295</v>
      </c>
      <c r="BQ125" s="249"/>
      <c r="BR125" s="249"/>
      <c r="BS125" s="249"/>
    </row>
    <row r="126" spans="2:71" x14ac:dyDescent="0.2">
      <c r="B126" s="14" t="s">
        <v>594</v>
      </c>
      <c r="C126" s="249">
        <v>1.0039027478499669</v>
      </c>
      <c r="D126" s="249">
        <v>1.2821727725465064</v>
      </c>
      <c r="E126" s="249">
        <v>0.21853436767448603</v>
      </c>
      <c r="F126" s="249"/>
      <c r="G126" s="249"/>
      <c r="H126" s="249"/>
      <c r="I126" s="249"/>
      <c r="L126" s="14" t="s">
        <v>767</v>
      </c>
      <c r="M126" s="249">
        <v>30.304048401012945</v>
      </c>
      <c r="N126" s="249"/>
      <c r="O126" s="249"/>
      <c r="P126" s="249">
        <v>5.9070049232017068</v>
      </c>
      <c r="Q126" s="249"/>
      <c r="R126" s="249"/>
      <c r="S126" s="249"/>
      <c r="T126" s="249">
        <v>63.788946675785361</v>
      </c>
      <c r="U126" s="249"/>
      <c r="V126" s="249"/>
      <c r="W126" s="249"/>
      <c r="X126" s="249">
        <v>99.999999999999986</v>
      </c>
      <c r="Z126" s="14" t="s">
        <v>767</v>
      </c>
      <c r="AA126" s="249">
        <v>6.6395779910602953E-3</v>
      </c>
      <c r="AB126" s="249"/>
      <c r="AC126" s="249"/>
      <c r="AD126" s="249">
        <v>2.5351460816358802E-3</v>
      </c>
      <c r="AE126" s="249"/>
      <c r="AF126" s="249"/>
      <c r="AG126" s="249"/>
      <c r="AH126" s="249">
        <v>9.7345351020200407E-3</v>
      </c>
      <c r="AI126" s="249"/>
      <c r="AJ126" s="249"/>
      <c r="AK126" s="249"/>
      <c r="AL126" s="249">
        <v>5.0702733312679845E-3</v>
      </c>
      <c r="AN126" s="14" t="s">
        <v>767</v>
      </c>
      <c r="AO126" s="314">
        <v>49.60379354313713</v>
      </c>
      <c r="AP126" s="314">
        <v>50.396206456862849</v>
      </c>
      <c r="AQ126" s="314">
        <v>0.7</v>
      </c>
      <c r="AT126" s="14" t="s">
        <v>767</v>
      </c>
      <c r="AU126" s="315">
        <v>0.26596165260774018</v>
      </c>
      <c r="AV126" s="315"/>
      <c r="AW126" s="315"/>
      <c r="AX126" s="315">
        <v>0.13855419160386306</v>
      </c>
      <c r="AY126" s="315"/>
      <c r="AZ126" s="315"/>
      <c r="BA126" s="315"/>
      <c r="BB126" s="315">
        <v>1</v>
      </c>
      <c r="BC126" s="315"/>
      <c r="BD126" s="315"/>
      <c r="BE126" s="315"/>
      <c r="BH126" s="14" t="s">
        <v>767</v>
      </c>
      <c r="BI126" s="249">
        <v>1.7943523649698891</v>
      </c>
      <c r="BJ126" s="249"/>
      <c r="BK126" s="249"/>
      <c r="BL126" s="249">
        <v>4.7955861306185259</v>
      </c>
      <c r="BM126" s="249"/>
      <c r="BN126" s="249"/>
      <c r="BO126" s="249"/>
      <c r="BP126" s="249">
        <v>3.2051173024708461</v>
      </c>
      <c r="BQ126" s="249"/>
      <c r="BR126" s="249"/>
      <c r="BS126" s="249"/>
    </row>
    <row r="127" spans="2:71" x14ac:dyDescent="0.2">
      <c r="B127" s="14" t="s">
        <v>595</v>
      </c>
      <c r="C127" s="249">
        <v>0.82101106604902818</v>
      </c>
      <c r="D127" s="249">
        <v>1.0931758735046071</v>
      </c>
      <c r="E127" s="249">
        <v>0.68706719600783772</v>
      </c>
      <c r="F127" s="249">
        <v>7.2568542319469714E-2</v>
      </c>
      <c r="G127" s="249">
        <v>2.0140853235427167</v>
      </c>
      <c r="H127" s="249">
        <v>7.9150854015843625E-2</v>
      </c>
      <c r="I127" s="249">
        <v>2.095522650300278</v>
      </c>
      <c r="L127" s="14" t="s">
        <v>768</v>
      </c>
      <c r="M127" s="249">
        <v>12.199821799938762</v>
      </c>
      <c r="N127" s="249">
        <v>15.172031756690645</v>
      </c>
      <c r="O127" s="249">
        <v>2.6288093715294192</v>
      </c>
      <c r="P127" s="249">
        <v>9.0667914279357582</v>
      </c>
      <c r="Q127" s="249">
        <v>46.387419445731062</v>
      </c>
      <c r="R127" s="249">
        <v>7.3301034812525172</v>
      </c>
      <c r="S127" s="249"/>
      <c r="T127" s="249">
        <v>7.2150227169218439</v>
      </c>
      <c r="U127" s="249"/>
      <c r="V127" s="249"/>
      <c r="W127" s="249"/>
      <c r="X127" s="249">
        <v>100</v>
      </c>
      <c r="Z127" s="14" t="s">
        <v>768</v>
      </c>
      <c r="AA127" s="249">
        <v>1.3569068696131834</v>
      </c>
      <c r="AB127" s="249">
        <v>4.6411759959550443</v>
      </c>
      <c r="AC127" s="249">
        <v>5.035211256043115</v>
      </c>
      <c r="AD127" s="249">
        <v>1.9753588865689509</v>
      </c>
      <c r="AE127" s="249">
        <v>6.7900067148151573</v>
      </c>
      <c r="AF127" s="249">
        <v>5.3103017959926033</v>
      </c>
      <c r="AG127" s="249"/>
      <c r="AH127" s="249">
        <v>0.55893874552767253</v>
      </c>
      <c r="AI127" s="249"/>
      <c r="AJ127" s="249"/>
      <c r="AK127" s="249"/>
      <c r="AL127" s="249">
        <v>2.5738788461154072</v>
      </c>
      <c r="AN127" s="14" t="s">
        <v>768</v>
      </c>
      <c r="AO127" s="314">
        <v>27.969219117647263</v>
      </c>
      <c r="AP127" s="314">
        <v>72.030780882352715</v>
      </c>
      <c r="AQ127" s="314">
        <v>0.7</v>
      </c>
      <c r="AT127" s="14" t="s">
        <v>768</v>
      </c>
      <c r="AU127" s="315">
        <v>0.10412901022182421</v>
      </c>
      <c r="AV127" s="315">
        <v>5.0788535073133426E-2</v>
      </c>
      <c r="AW127" s="315">
        <v>4.0204974430169911E-2</v>
      </c>
      <c r="AX127" s="315">
        <v>3.8630708632026417E-2</v>
      </c>
      <c r="AY127" s="315">
        <v>4.1572516341834891E-2</v>
      </c>
      <c r="AZ127" s="315">
        <v>4.1896972714162102E-2</v>
      </c>
      <c r="BA127" s="315"/>
      <c r="BB127" s="315">
        <v>1</v>
      </c>
      <c r="BC127" s="315"/>
      <c r="BD127" s="315"/>
      <c r="BE127" s="315"/>
      <c r="BH127" s="14" t="s">
        <v>768</v>
      </c>
      <c r="BI127" s="249">
        <v>3.0554044581417883</v>
      </c>
      <c r="BJ127" s="249">
        <v>1.1983188695086804</v>
      </c>
      <c r="BK127" s="249">
        <v>5.4748364582330851</v>
      </c>
      <c r="BL127" s="249">
        <v>1.5252095088307116</v>
      </c>
      <c r="BM127" s="249">
        <v>0.32081639492500247</v>
      </c>
      <c r="BN127" s="249">
        <v>2.0460818029141796</v>
      </c>
      <c r="BO127" s="249"/>
      <c r="BP127" s="249">
        <v>49.61497214948561</v>
      </c>
      <c r="BQ127" s="249"/>
      <c r="BR127" s="249"/>
      <c r="BS127" s="249"/>
    </row>
    <row r="128" spans="2:71" x14ac:dyDescent="0.2">
      <c r="B128" s="14" t="s">
        <v>596</v>
      </c>
      <c r="C128" s="249">
        <v>0.72199934666378174</v>
      </c>
      <c r="D128" s="249">
        <v>0.35093143226895895</v>
      </c>
      <c r="E128" s="249">
        <v>0.18816944728540258</v>
      </c>
      <c r="F128" s="249"/>
      <c r="G128" s="249"/>
      <c r="H128" s="249"/>
      <c r="I128" s="249"/>
      <c r="L128" s="14" t="s">
        <v>769</v>
      </c>
      <c r="M128" s="249">
        <v>10.888303730695696</v>
      </c>
      <c r="N128" s="249">
        <v>13.540992047886924</v>
      </c>
      <c r="O128" s="249">
        <v>2.3462043427105845</v>
      </c>
      <c r="P128" s="249">
        <v>8.0920836836098857</v>
      </c>
      <c r="Q128" s="249">
        <v>41.40063031173414</v>
      </c>
      <c r="R128" s="249">
        <v>6.5420949904127204</v>
      </c>
      <c r="S128" s="249"/>
      <c r="T128" s="249">
        <v>17.189690892950068</v>
      </c>
      <c r="U128" s="249"/>
      <c r="V128" s="249"/>
      <c r="W128" s="249"/>
      <c r="X128" s="249">
        <v>100</v>
      </c>
      <c r="Z128" s="14" t="s">
        <v>769</v>
      </c>
      <c r="AA128" s="249">
        <v>0.62543475988066977</v>
      </c>
      <c r="AB128" s="249">
        <v>2.1392424635756804</v>
      </c>
      <c r="AC128" s="249">
        <v>2.3208638804883641</v>
      </c>
      <c r="AD128" s="249">
        <v>0.91049587747432781</v>
      </c>
      <c r="AE128" s="249">
        <v>3.1296961599724025</v>
      </c>
      <c r="AF128" s="249">
        <v>2.4476604865426896</v>
      </c>
      <c r="AG128" s="249"/>
      <c r="AH128" s="249">
        <v>0.68773292020352972</v>
      </c>
      <c r="AI128" s="249"/>
      <c r="AJ128" s="249"/>
      <c r="AK128" s="249"/>
      <c r="AL128" s="249">
        <v>1.3292703993345423</v>
      </c>
      <c r="AN128" s="14" t="s">
        <v>769</v>
      </c>
      <c r="AO128" s="314">
        <v>28.067930420547</v>
      </c>
      <c r="AP128" s="314">
        <v>71.932069579453014</v>
      </c>
      <c r="AQ128" s="314">
        <v>0.7</v>
      </c>
      <c r="AT128" s="14" t="s">
        <v>769</v>
      </c>
      <c r="AU128" s="315">
        <v>0.24488345375169213</v>
      </c>
      <c r="AV128" s="315">
        <v>0.11944098818574153</v>
      </c>
      <c r="AW128" s="315">
        <v>9.4551297236809481E-2</v>
      </c>
      <c r="AX128" s="315">
        <v>9.0849047067031716E-2</v>
      </c>
      <c r="AY128" s="315">
        <v>9.7767388369965472E-2</v>
      </c>
      <c r="AZ128" s="315">
        <v>9.8530422579912985E-2</v>
      </c>
      <c r="BA128" s="315"/>
      <c r="BB128" s="315">
        <v>1</v>
      </c>
      <c r="BC128" s="315"/>
      <c r="BD128" s="315"/>
      <c r="BE128" s="315"/>
      <c r="BH128" s="14" t="s">
        <v>769</v>
      </c>
      <c r="BI128" s="249">
        <v>8.0255290329542444</v>
      </c>
      <c r="BJ128" s="249">
        <v>3.1475842264849292</v>
      </c>
      <c r="BK128" s="249">
        <v>14.380570411600482</v>
      </c>
      <c r="BL128" s="249">
        <v>4.0062169713214208</v>
      </c>
      <c r="BM128" s="249">
        <v>0.84267772957436737</v>
      </c>
      <c r="BN128" s="249">
        <v>5.374374862002341</v>
      </c>
      <c r="BO128" s="249"/>
      <c r="BP128" s="249">
        <v>20.758998056897017</v>
      </c>
      <c r="BQ128" s="249"/>
      <c r="BR128" s="249"/>
      <c r="BS128" s="249"/>
    </row>
    <row r="129" spans="2:71" x14ac:dyDescent="0.2">
      <c r="B129" s="14" t="s">
        <v>597</v>
      </c>
      <c r="C129" s="249">
        <v>0.63776253749444922</v>
      </c>
      <c r="D129" s="249">
        <v>0.37580026134193278</v>
      </c>
      <c r="E129" s="249">
        <v>0.70611982035948107</v>
      </c>
      <c r="F129" s="249">
        <v>1.7788633021424707E-2</v>
      </c>
      <c r="G129" s="249">
        <v>1.4361671920787882</v>
      </c>
      <c r="H129" s="249">
        <v>6.0043033650080152E-2</v>
      </c>
      <c r="I129" s="249">
        <v>4.4848519286774238</v>
      </c>
      <c r="L129" s="14" t="s">
        <v>770</v>
      </c>
      <c r="M129" s="249">
        <v>33.603573205749825</v>
      </c>
      <c r="N129" s="249">
        <v>6.4491203246041291</v>
      </c>
      <c r="O129" s="249">
        <v>1.8948267454723557</v>
      </c>
      <c r="P129" s="249">
        <v>12.94371003042634</v>
      </c>
      <c r="Q129" s="249">
        <v>14.438999284073688</v>
      </c>
      <c r="R129" s="249">
        <v>3.3075099277521489</v>
      </c>
      <c r="S129" s="249"/>
      <c r="T129" s="249">
        <v>27.36226048192151</v>
      </c>
      <c r="U129" s="249"/>
      <c r="V129" s="249"/>
      <c r="W129" s="249"/>
      <c r="X129" s="249">
        <v>100</v>
      </c>
      <c r="Z129" s="14" t="s">
        <v>770</v>
      </c>
      <c r="AA129" s="249">
        <v>5.127651899964196E-2</v>
      </c>
      <c r="AB129" s="249">
        <v>2.7065826567382063E-2</v>
      </c>
      <c r="AC129" s="249">
        <v>4.9792579866689765E-2</v>
      </c>
      <c r="AD129" s="249">
        <v>3.8689015686293543E-2</v>
      </c>
      <c r="AE129" s="249">
        <v>2.8996368198758594E-2</v>
      </c>
      <c r="AF129" s="249">
        <v>3.2873562782042232E-2</v>
      </c>
      <c r="AG129" s="249"/>
      <c r="AH129" s="249">
        <v>2.9081379672122411E-2</v>
      </c>
      <c r="AI129" s="249"/>
      <c r="AJ129" s="249"/>
      <c r="AK129" s="249"/>
      <c r="AL129" s="249">
        <v>3.531218742845358E-2</v>
      </c>
      <c r="AN129" s="14" t="s">
        <v>770</v>
      </c>
      <c r="AO129" s="314">
        <v>26.000782779107997</v>
      </c>
      <c r="AP129" s="314">
        <v>73.999217220892049</v>
      </c>
      <c r="AQ129" s="314">
        <v>0.9</v>
      </c>
      <c r="AT129" s="14" t="s">
        <v>770</v>
      </c>
      <c r="AU129" s="315">
        <v>1.0292771155204454</v>
      </c>
      <c r="AV129" s="315">
        <v>0.98204185643594533</v>
      </c>
      <c r="AW129" s="315">
        <v>0.46430819604792933</v>
      </c>
      <c r="AX129" s="315">
        <v>0.27791681783120292</v>
      </c>
      <c r="AY129" s="315">
        <v>1.0913926443565074</v>
      </c>
      <c r="AZ129" s="315">
        <v>6.753933095443275E-2</v>
      </c>
      <c r="BA129" s="315"/>
      <c r="BB129" s="315">
        <v>1</v>
      </c>
      <c r="BC129" s="315"/>
      <c r="BD129" s="315"/>
      <c r="BE129" s="315"/>
      <c r="BH129" s="14" t="s">
        <v>770</v>
      </c>
      <c r="BI129" s="249">
        <v>11.816094811689075</v>
      </c>
      <c r="BJ129" s="249">
        <v>58.743068558412993</v>
      </c>
      <c r="BK129" s="249">
        <v>94.528758493512598</v>
      </c>
      <c r="BL129" s="249">
        <v>8.2829142162990212</v>
      </c>
      <c r="BM129" s="249">
        <v>29.158893376779488</v>
      </c>
      <c r="BN129" s="249">
        <v>7.8773965411260516</v>
      </c>
      <c r="BO129" s="249"/>
      <c r="BP129" s="249">
        <v>14.098572348565844</v>
      </c>
      <c r="BQ129" s="249"/>
      <c r="BR129" s="249"/>
      <c r="BS129" s="249"/>
    </row>
    <row r="130" spans="2:71" x14ac:dyDescent="0.2">
      <c r="B130" s="14" t="s">
        <v>598</v>
      </c>
      <c r="C130" s="249">
        <v>8.7201197127087688</v>
      </c>
      <c r="D130" s="249">
        <v>4.3327287909857644</v>
      </c>
      <c r="E130" s="249">
        <v>12.432177934565827</v>
      </c>
      <c r="F130" s="249"/>
      <c r="G130" s="249"/>
      <c r="H130" s="249"/>
      <c r="I130" s="249"/>
      <c r="L130" s="14" t="s">
        <v>771</v>
      </c>
      <c r="M130" s="249">
        <v>35.946002522026397</v>
      </c>
      <c r="N130" s="249">
        <v>6.898673960464583</v>
      </c>
      <c r="O130" s="249">
        <v>2.0269108452995699</v>
      </c>
      <c r="P130" s="249">
        <v>13.845986870184138</v>
      </c>
      <c r="Q130" s="249">
        <v>15.445509366011144</v>
      </c>
      <c r="R130" s="249">
        <v>3.5380689867904529</v>
      </c>
      <c r="S130" s="249"/>
      <c r="T130" s="249">
        <v>22.2988474492237</v>
      </c>
      <c r="U130" s="249"/>
      <c r="V130" s="249"/>
      <c r="W130" s="249"/>
      <c r="X130" s="249">
        <v>99.999999999999986</v>
      </c>
      <c r="Z130" s="14" t="s">
        <v>771</v>
      </c>
      <c r="AA130" s="249">
        <v>1.1111963189209271</v>
      </c>
      <c r="AB130" s="249">
        <v>0.58653448863089119</v>
      </c>
      <c r="AC130" s="249">
        <v>1.0790383695474388</v>
      </c>
      <c r="AD130" s="249">
        <v>0.83841673834340391</v>
      </c>
      <c r="AE130" s="249">
        <v>0.62837061160024066</v>
      </c>
      <c r="AF130" s="249">
        <v>0.7123920005856168</v>
      </c>
      <c r="AG130" s="249"/>
      <c r="AH130" s="249">
        <v>0.48012306400260935</v>
      </c>
      <c r="AI130" s="249"/>
      <c r="AJ130" s="249"/>
      <c r="AK130" s="249"/>
      <c r="AL130" s="249">
        <v>0.7153716745368186</v>
      </c>
      <c r="AN130" s="14" t="s">
        <v>771</v>
      </c>
      <c r="AO130" s="314">
        <v>24.810462743539684</v>
      </c>
      <c r="AP130" s="314">
        <v>75.189537256460341</v>
      </c>
      <c r="AQ130" s="314">
        <v>0.9</v>
      </c>
      <c r="AT130" s="14" t="s">
        <v>771</v>
      </c>
      <c r="AU130" s="315">
        <v>0.48103000103034266</v>
      </c>
      <c r="AV130" s="315">
        <v>0.3338237668296305</v>
      </c>
      <c r="AW130" s="315">
        <v>0.55587051925366393</v>
      </c>
      <c r="AX130" s="315">
        <v>0.2211891037883835</v>
      </c>
      <c r="AY130" s="315">
        <v>0.32648067735339575</v>
      </c>
      <c r="AZ130" s="315">
        <v>0.80016526018099554</v>
      </c>
      <c r="BA130" s="315"/>
      <c r="BB130" s="315">
        <v>1</v>
      </c>
      <c r="BC130" s="315"/>
      <c r="BD130" s="315"/>
      <c r="BE130" s="315"/>
      <c r="BH130" s="14" t="s">
        <v>771</v>
      </c>
      <c r="BI130" s="249">
        <v>5.406704102919468</v>
      </c>
      <c r="BJ130" s="249">
        <v>19.550716242824084</v>
      </c>
      <c r="BK130" s="249">
        <v>110.80262123310708</v>
      </c>
      <c r="BL130" s="249">
        <v>6.4543253381473376</v>
      </c>
      <c r="BM130" s="249">
        <v>8.5401654986931774</v>
      </c>
      <c r="BN130" s="249">
        <v>91.374378226799053</v>
      </c>
      <c r="BO130" s="249"/>
      <c r="BP130" s="249">
        <v>18.118766275496309</v>
      </c>
      <c r="BQ130" s="249"/>
      <c r="BR130" s="249"/>
      <c r="BS130" s="249"/>
    </row>
    <row r="131" spans="2:71" x14ac:dyDescent="0.2">
      <c r="B131" s="14" t="s">
        <v>599</v>
      </c>
      <c r="C131" s="249">
        <v>2.3203910250028298E-2</v>
      </c>
      <c r="D131" s="249">
        <v>1.9399494828720668E-2</v>
      </c>
      <c r="E131" s="249">
        <v>3.0029351672044933E-2</v>
      </c>
      <c r="F131" s="249">
        <v>1.927677059415785E-2</v>
      </c>
      <c r="G131" s="249">
        <v>30.148337031418542</v>
      </c>
      <c r="H131" s="249">
        <v>2.9887125111614458E-2</v>
      </c>
      <c r="I131" s="249">
        <v>38.981929482947777</v>
      </c>
      <c r="L131" s="14" t="s">
        <v>772</v>
      </c>
      <c r="M131" s="249">
        <v>27.953875132606552</v>
      </c>
      <c r="N131" s="249">
        <v>4.0347566948940417</v>
      </c>
      <c r="O131" s="249"/>
      <c r="P131" s="249">
        <v>15.834148943858125</v>
      </c>
      <c r="Q131" s="249">
        <v>16.376727275733629</v>
      </c>
      <c r="R131" s="249">
        <v>2.2709514124943544</v>
      </c>
      <c r="S131" s="249"/>
      <c r="T131" s="249">
        <v>33.529540540413294</v>
      </c>
      <c r="U131" s="249"/>
      <c r="V131" s="249"/>
      <c r="W131" s="249"/>
      <c r="X131" s="249">
        <v>100</v>
      </c>
      <c r="Z131" s="14" t="s">
        <v>772</v>
      </c>
      <c r="AA131" s="249">
        <v>1.213366127264716</v>
      </c>
      <c r="AB131" s="249">
        <v>0.48167592175965623</v>
      </c>
      <c r="AC131" s="249"/>
      <c r="AD131" s="249">
        <v>1.3462955268984071</v>
      </c>
      <c r="AE131" s="249">
        <v>0.93551423278692192</v>
      </c>
      <c r="AF131" s="249">
        <v>0.64205204312610831</v>
      </c>
      <c r="AG131" s="249"/>
      <c r="AH131" s="249">
        <v>1.0136952400387491</v>
      </c>
      <c r="AI131" s="249"/>
      <c r="AJ131" s="249"/>
      <c r="AK131" s="249"/>
      <c r="AL131" s="249">
        <v>1.0044802276821787</v>
      </c>
      <c r="AN131" s="14" t="s">
        <v>772</v>
      </c>
      <c r="AO131" s="314">
        <v>25.553443272969222</v>
      </c>
      <c r="AP131" s="314">
        <v>74.44655672703081</v>
      </c>
      <c r="AQ131" s="314">
        <v>0.9</v>
      </c>
      <c r="AT131" s="14" t="s">
        <v>772</v>
      </c>
      <c r="AU131" s="315">
        <v>0.44368307256422929</v>
      </c>
      <c r="AV131" s="315">
        <v>0.25272828438785694</v>
      </c>
      <c r="AW131" s="315"/>
      <c r="AX131" s="315">
        <v>0.47631492770436068</v>
      </c>
      <c r="AY131" s="315">
        <v>0.34782914936807863</v>
      </c>
      <c r="AZ131" s="315">
        <v>0.21671550821416735</v>
      </c>
      <c r="BA131" s="315"/>
      <c r="BB131" s="315">
        <v>1</v>
      </c>
      <c r="BC131" s="315"/>
      <c r="BD131" s="315"/>
      <c r="BE131" s="315"/>
      <c r="BH131" s="14" t="s">
        <v>772</v>
      </c>
      <c r="BI131" s="249">
        <v>6.2217962496099908</v>
      </c>
      <c r="BJ131" s="249">
        <v>24.553954358184068</v>
      </c>
      <c r="BK131" s="249"/>
      <c r="BL131" s="249">
        <v>11.79191697118755</v>
      </c>
      <c r="BM131" s="249">
        <v>8.3257583931438148</v>
      </c>
      <c r="BN131" s="249">
        <v>37.408224345220454</v>
      </c>
      <c r="BO131" s="249"/>
      <c r="BP131" s="249">
        <v>11.691152987380953</v>
      </c>
      <c r="BQ131" s="249"/>
      <c r="BR131" s="249"/>
      <c r="BS131" s="249"/>
    </row>
    <row r="132" spans="2:71" x14ac:dyDescent="0.2">
      <c r="B132" s="14" t="s">
        <v>600</v>
      </c>
      <c r="C132" s="249">
        <v>1.5290111664305312E-2</v>
      </c>
      <c r="D132" s="249">
        <v>1.2674734720749552E-2</v>
      </c>
      <c r="E132" s="249">
        <v>4.7302739301320418E-3</v>
      </c>
      <c r="F132" s="249"/>
      <c r="G132" s="249"/>
      <c r="H132" s="249"/>
      <c r="I132" s="249"/>
      <c r="L132" s="14" t="s">
        <v>773</v>
      </c>
      <c r="M132" s="249">
        <v>17.7987822823942</v>
      </c>
      <c r="N132" s="249">
        <v>4.5897840265202996</v>
      </c>
      <c r="O132" s="249"/>
      <c r="P132" s="249">
        <v>26.8336930459737</v>
      </c>
      <c r="Q132" s="249">
        <v>19.606208147579391</v>
      </c>
      <c r="R132" s="249">
        <v>4.0390449486223803</v>
      </c>
      <c r="S132" s="249"/>
      <c r="T132" s="249">
        <v>27.132487548910031</v>
      </c>
      <c r="U132" s="249"/>
      <c r="V132" s="249"/>
      <c r="W132" s="249"/>
      <c r="X132" s="249">
        <v>100</v>
      </c>
      <c r="Z132" s="14" t="s">
        <v>773</v>
      </c>
      <c r="AA132" s="249">
        <v>0.63082569163139102</v>
      </c>
      <c r="AB132" s="249">
        <v>0.44740318581066696</v>
      </c>
      <c r="AC132" s="249"/>
      <c r="AD132" s="249">
        <v>1.8629249549039111</v>
      </c>
      <c r="AE132" s="249">
        <v>0.9145050904672094</v>
      </c>
      <c r="AF132" s="249">
        <v>0.93241727659391049</v>
      </c>
      <c r="AG132" s="249"/>
      <c r="AH132" s="249">
        <v>0.6697899906061332</v>
      </c>
      <c r="AI132" s="249"/>
      <c r="AJ132" s="249"/>
      <c r="AK132" s="249"/>
      <c r="AL132" s="249">
        <v>0.82018274482653475</v>
      </c>
      <c r="AN132" s="14" t="s">
        <v>773</v>
      </c>
      <c r="AO132" s="314">
        <v>24.509005076547304</v>
      </c>
      <c r="AP132" s="314">
        <v>75.490994923452732</v>
      </c>
      <c r="AQ132" s="314">
        <v>0.9</v>
      </c>
      <c r="AT132" s="14" t="s">
        <v>773</v>
      </c>
      <c r="AU132" s="315">
        <v>0.12614766276213268</v>
      </c>
      <c r="AV132" s="315">
        <v>4.0390447408877185E-2</v>
      </c>
      <c r="AW132" s="315"/>
      <c r="AX132" s="315">
        <v>0.19086698071318661</v>
      </c>
      <c r="AY132" s="315">
        <v>8.3039563035927647E-2</v>
      </c>
      <c r="AZ132" s="315">
        <v>0.15782404067859265</v>
      </c>
      <c r="BA132" s="315"/>
      <c r="BB132" s="315">
        <v>1</v>
      </c>
      <c r="BC132" s="315"/>
      <c r="BD132" s="315"/>
      <c r="BE132" s="315"/>
      <c r="BH132" s="14" t="s">
        <v>773</v>
      </c>
      <c r="BI132" s="249">
        <v>2.8967409406371631</v>
      </c>
      <c r="BJ132" s="249">
        <v>3.5967243363333963</v>
      </c>
      <c r="BK132" s="249"/>
      <c r="BL132" s="249">
        <v>2.9071744675057043</v>
      </c>
      <c r="BM132" s="249">
        <v>1.7310602583168677</v>
      </c>
      <c r="BN132" s="249">
        <v>15.970378594246883</v>
      </c>
      <c r="BO132" s="249"/>
      <c r="BP132" s="249">
        <v>15.063681596309475</v>
      </c>
      <c r="BQ132" s="249"/>
      <c r="BR132" s="249"/>
      <c r="BS132" s="249"/>
    </row>
    <row r="133" spans="2:71" x14ac:dyDescent="0.2">
      <c r="B133" s="14" t="s">
        <v>601</v>
      </c>
      <c r="C133" s="249">
        <v>0.42588774283742376</v>
      </c>
      <c r="D133" s="249">
        <v>0.29927182164788235</v>
      </c>
      <c r="E133" s="249">
        <v>1.2262964575913737</v>
      </c>
      <c r="F133" s="249">
        <v>3.1952901656237979E-2</v>
      </c>
      <c r="G133" s="249">
        <v>3.2393955336967646</v>
      </c>
      <c r="H133" s="249">
        <v>1.3068551277131404E-2</v>
      </c>
      <c r="I133" s="249">
        <v>1.2903588640770189</v>
      </c>
      <c r="L133" s="14" t="s">
        <v>774</v>
      </c>
      <c r="M133" s="249">
        <v>52.679357240643583</v>
      </c>
      <c r="N133" s="249">
        <v>10.106434787038106</v>
      </c>
      <c r="O133" s="249">
        <v>1.8727797708892437</v>
      </c>
      <c r="P133" s="249">
        <v>11.942160022989931</v>
      </c>
      <c r="Q133" s="249">
        <v>6.6554962935171531</v>
      </c>
      <c r="R133" s="249">
        <v>4.6329832200483222E-2</v>
      </c>
      <c r="S133" s="249"/>
      <c r="T133" s="249">
        <v>16.697442052721517</v>
      </c>
      <c r="U133" s="249"/>
      <c r="V133" s="249"/>
      <c r="W133" s="249"/>
      <c r="X133" s="249">
        <v>100</v>
      </c>
      <c r="Z133" s="14" t="s">
        <v>774</v>
      </c>
      <c r="AA133" s="249">
        <v>1.9390014411139258</v>
      </c>
      <c r="AB133" s="249">
        <v>1.0231124812550643</v>
      </c>
      <c r="AC133" s="249">
        <v>1.1870975868141989</v>
      </c>
      <c r="AD133" s="249">
        <v>0.86102623013606949</v>
      </c>
      <c r="AE133" s="249">
        <v>0.32239741200467953</v>
      </c>
      <c r="AF133" s="249">
        <v>1.110736224099876E-2</v>
      </c>
      <c r="AG133" s="249"/>
      <c r="AH133" s="249">
        <v>0.42807273595745593</v>
      </c>
      <c r="AI133" s="249"/>
      <c r="AJ133" s="249"/>
      <c r="AK133" s="249"/>
      <c r="AL133" s="249">
        <v>0.85178347634978402</v>
      </c>
      <c r="AN133" s="14" t="s">
        <v>774</v>
      </c>
      <c r="AO133" s="314">
        <v>68.376272909948185</v>
      </c>
      <c r="AP133" s="314">
        <v>31.623727090051826</v>
      </c>
      <c r="AQ133" s="314">
        <v>0.9</v>
      </c>
      <c r="AT133" s="14" t="s">
        <v>774</v>
      </c>
      <c r="AU133" s="315">
        <v>0.53164109186178465</v>
      </c>
      <c r="AV133" s="315">
        <v>0.25549142580375184</v>
      </c>
      <c r="AW133" s="315">
        <v>0.49696971982253407</v>
      </c>
      <c r="AX133" s="315">
        <v>0.33078993902044829</v>
      </c>
      <c r="AY133" s="315">
        <v>0.33659214119467734</v>
      </c>
      <c r="AZ133" s="315">
        <v>3.8043781784872763E-2</v>
      </c>
      <c r="BA133" s="315"/>
      <c r="BB133" s="315">
        <v>1</v>
      </c>
      <c r="BC133" s="315"/>
      <c r="BD133" s="315"/>
      <c r="BE133" s="315"/>
      <c r="BH133" s="14" t="s">
        <v>774</v>
      </c>
      <c r="BI133" s="249">
        <v>1.5050725394074977</v>
      </c>
      <c r="BJ133" s="249">
        <v>3.7701420177509131</v>
      </c>
      <c r="BK133" s="249">
        <v>39.575150631693489</v>
      </c>
      <c r="BL133" s="249">
        <v>4.1309388261360276</v>
      </c>
      <c r="BM133" s="249">
        <v>7.5422840423904463</v>
      </c>
      <c r="BN133" s="249">
        <v>122.46227206451984</v>
      </c>
      <c r="BO133" s="249"/>
      <c r="BP133" s="249">
        <v>8.9316030446203953</v>
      </c>
      <c r="BQ133" s="249"/>
      <c r="BR133" s="249"/>
      <c r="BS133" s="249"/>
    </row>
    <row r="134" spans="2:71" x14ac:dyDescent="0.2">
      <c r="B134" s="14" t="s">
        <v>602</v>
      </c>
      <c r="C134" s="249">
        <v>1.4224345765481368</v>
      </c>
      <c r="D134" s="249">
        <v>1.2283223157029053</v>
      </c>
      <c r="E134" s="249">
        <v>1.2138365083056455</v>
      </c>
      <c r="F134" s="249"/>
      <c r="G134" s="249"/>
      <c r="H134" s="249"/>
      <c r="I134" s="249"/>
      <c r="L134" s="14" t="s">
        <v>775</v>
      </c>
      <c r="M134" s="249">
        <v>29.158938188496624</v>
      </c>
      <c r="N134" s="249">
        <v>19.390076306922801</v>
      </c>
      <c r="O134" s="249">
        <v>1.805429557368714</v>
      </c>
      <c r="P134" s="249">
        <v>16.622566891920762</v>
      </c>
      <c r="Q134" s="249">
        <v>14.597408504951515</v>
      </c>
      <c r="R134" s="249">
        <v>1.3088974103476472</v>
      </c>
      <c r="S134" s="249"/>
      <c r="T134" s="249">
        <v>17.116683139991938</v>
      </c>
      <c r="U134" s="249"/>
      <c r="V134" s="249"/>
      <c r="W134" s="249"/>
      <c r="X134" s="249">
        <v>100</v>
      </c>
      <c r="Z134" s="14" t="s">
        <v>775</v>
      </c>
      <c r="AA134" s="249">
        <v>0.63526945496963783</v>
      </c>
      <c r="AB134" s="249">
        <v>1.1618592696664376</v>
      </c>
      <c r="AC134" s="249">
        <v>0.67737453361596889</v>
      </c>
      <c r="AD134" s="249">
        <v>0.70938204044411046</v>
      </c>
      <c r="AE134" s="249">
        <v>0.41853855167371773</v>
      </c>
      <c r="AF134" s="249">
        <v>0.18573956372265368</v>
      </c>
      <c r="AG134" s="249"/>
      <c r="AH134" s="249">
        <v>0.25973820743007597</v>
      </c>
      <c r="AI134" s="249"/>
      <c r="AJ134" s="249"/>
      <c r="AK134" s="249"/>
      <c r="AL134" s="249">
        <v>0.50417094651425198</v>
      </c>
      <c r="AN134" s="14" t="s">
        <v>775</v>
      </c>
      <c r="AO134" s="314">
        <v>53.66123450083014</v>
      </c>
      <c r="AP134" s="314">
        <v>46.338765499169924</v>
      </c>
      <c r="AQ134" s="314">
        <v>0.9</v>
      </c>
      <c r="AT134" s="14" t="s">
        <v>775</v>
      </c>
      <c r="AU134" s="315">
        <v>0.16368512404836694</v>
      </c>
      <c r="AV134" s="315">
        <v>6.78743802001055E-2</v>
      </c>
      <c r="AW134" s="315">
        <v>7.0741233339508686E-2</v>
      </c>
      <c r="AX134" s="315">
        <v>9.8314254781001559E-2</v>
      </c>
      <c r="AY134" s="315">
        <v>4.1098310191504589E-2</v>
      </c>
      <c r="AZ134" s="315">
        <v>4.2816463880694808E-2</v>
      </c>
      <c r="BA134" s="315"/>
      <c r="BB134" s="315">
        <v>1</v>
      </c>
      <c r="BC134" s="315"/>
      <c r="BD134" s="315"/>
      <c r="BE134" s="315"/>
      <c r="BH134" s="14" t="s">
        <v>775</v>
      </c>
      <c r="BI134" s="249">
        <v>1.0624708925305144</v>
      </c>
      <c r="BJ134" s="249">
        <v>0.66253052578317373</v>
      </c>
      <c r="BK134" s="249">
        <v>7.4160323127949423</v>
      </c>
      <c r="BL134" s="249">
        <v>1.1194325650518198</v>
      </c>
      <c r="BM134" s="249">
        <v>0.53287793565031238</v>
      </c>
      <c r="BN134" s="249">
        <v>6.191340980235319</v>
      </c>
      <c r="BO134" s="249"/>
      <c r="BP134" s="249">
        <v>11.057575749350367</v>
      </c>
      <c r="BQ134" s="249"/>
      <c r="BR134" s="249"/>
      <c r="BS134" s="249"/>
    </row>
    <row r="135" spans="2:71" x14ac:dyDescent="0.2">
      <c r="B135" s="14" t="s">
        <v>603</v>
      </c>
      <c r="C135" s="249">
        <v>7.2889614247154885E-2</v>
      </c>
      <c r="D135" s="249">
        <v>5.3598690614299213E-2</v>
      </c>
      <c r="E135" s="249">
        <v>3.8098532863005408E-2</v>
      </c>
      <c r="F135" s="249">
        <v>0.13349074290290233</v>
      </c>
      <c r="G135" s="249">
        <v>75.564266886619592</v>
      </c>
      <c r="H135" s="249">
        <v>7.453946972152169E-4</v>
      </c>
      <c r="I135" s="249">
        <v>1.6217860826538448</v>
      </c>
      <c r="L135" s="14" t="s">
        <v>776</v>
      </c>
      <c r="M135" s="249">
        <v>34.658546666843698</v>
      </c>
      <c r="N135" s="249">
        <v>16.118232957034781</v>
      </c>
      <c r="O135" s="249">
        <v>1.5046258866480737</v>
      </c>
      <c r="P135" s="249">
        <v>11.409766847934844</v>
      </c>
      <c r="Q135" s="249">
        <v>16.617169531161743</v>
      </c>
      <c r="R135" s="249">
        <v>2.9752818065090065</v>
      </c>
      <c r="S135" s="249"/>
      <c r="T135" s="249">
        <v>16.71637630386785</v>
      </c>
      <c r="U135" s="249"/>
      <c r="V135" s="249"/>
      <c r="W135" s="249"/>
      <c r="X135" s="249">
        <v>100</v>
      </c>
      <c r="Z135" s="14" t="s">
        <v>776</v>
      </c>
      <c r="AA135" s="249">
        <v>13.065644354343249</v>
      </c>
      <c r="AB135" s="249">
        <v>16.711893280068818</v>
      </c>
      <c r="AC135" s="249">
        <v>9.7681217153205075</v>
      </c>
      <c r="AD135" s="249">
        <v>8.4254496188590906</v>
      </c>
      <c r="AE135" s="249">
        <v>8.2442465682747006</v>
      </c>
      <c r="AF135" s="249">
        <v>7.3056882417720974</v>
      </c>
      <c r="AG135" s="249"/>
      <c r="AH135" s="249">
        <v>4.3892728933932297</v>
      </c>
      <c r="AI135" s="249"/>
      <c r="AJ135" s="249"/>
      <c r="AK135" s="249"/>
      <c r="AL135" s="249">
        <v>8.7239271740029594</v>
      </c>
      <c r="AN135" s="14" t="s">
        <v>776</v>
      </c>
      <c r="AO135" s="314">
        <v>66.614005581938301</v>
      </c>
      <c r="AP135" s="314">
        <v>33.385994418061706</v>
      </c>
      <c r="AQ135" s="314">
        <v>0.9</v>
      </c>
      <c r="AT135" s="14" t="s">
        <v>776</v>
      </c>
      <c r="AU135" s="315">
        <v>0.13378823397979389</v>
      </c>
      <c r="AV135" s="315">
        <v>6.9949647802716355E-2</v>
      </c>
      <c r="AW135" s="315">
        <v>3.9654954943649762E-2</v>
      </c>
      <c r="AX135" s="315">
        <v>6.9420050816575346E-2</v>
      </c>
      <c r="AY135" s="315">
        <v>4.6672631949079002E-2</v>
      </c>
      <c r="AZ135" s="315">
        <v>4.1135623095024401E-2</v>
      </c>
      <c r="BA135" s="315"/>
      <c r="BB135" s="315">
        <v>1</v>
      </c>
      <c r="BC135" s="315"/>
      <c r="BD135" s="315"/>
      <c r="BE135" s="315"/>
      <c r="BH135" s="14" t="s">
        <v>776</v>
      </c>
      <c r="BI135" s="249">
        <v>0.58865172189587012</v>
      </c>
      <c r="BJ135" s="249">
        <v>0.66178809306896469</v>
      </c>
      <c r="BK135" s="249">
        <v>4.0190163829819623</v>
      </c>
      <c r="BL135" s="249">
        <v>0.92780990058313284</v>
      </c>
      <c r="BM135" s="249">
        <v>0.42830790186020673</v>
      </c>
      <c r="BN135" s="249">
        <v>2.1083408268913231</v>
      </c>
      <c r="BO135" s="249"/>
      <c r="BP135" s="249">
        <v>9.1223914906821086</v>
      </c>
      <c r="BQ135" s="249"/>
      <c r="BR135" s="249"/>
      <c r="BS135" s="249"/>
    </row>
    <row r="136" spans="2:71" x14ac:dyDescent="0.2">
      <c r="B136" s="14" t="s">
        <v>604</v>
      </c>
      <c r="C136" s="249">
        <v>0.36150766400293993</v>
      </c>
      <c r="D136" s="249">
        <v>0.30386117305195359</v>
      </c>
      <c r="E136" s="249">
        <v>0.1328442736919071</v>
      </c>
      <c r="F136" s="249"/>
      <c r="G136" s="249"/>
      <c r="H136" s="249">
        <v>8.0083754827217182E-11</v>
      </c>
      <c r="I136" s="249">
        <v>7.634087043652998E-9</v>
      </c>
      <c r="L136" s="14" t="s">
        <v>777</v>
      </c>
      <c r="M136" s="249">
        <v>45.951826213102386</v>
      </c>
      <c r="N136" s="249">
        <v>5.8131648961703348</v>
      </c>
      <c r="O136" s="249"/>
      <c r="P136" s="249">
        <v>18.85861068599441</v>
      </c>
      <c r="Q136" s="249">
        <v>5.3093563724260742</v>
      </c>
      <c r="R136" s="249"/>
      <c r="S136" s="249"/>
      <c r="T136" s="249">
        <v>24.067041832306789</v>
      </c>
      <c r="U136" s="249"/>
      <c r="V136" s="249"/>
      <c r="W136" s="249"/>
      <c r="X136" s="249">
        <v>100</v>
      </c>
      <c r="Z136" s="14" t="s">
        <v>777</v>
      </c>
      <c r="AA136" s="249">
        <v>2.9689150503687697E-2</v>
      </c>
      <c r="AB136" s="249">
        <v>1.0329882418684409E-2</v>
      </c>
      <c r="AC136" s="249"/>
      <c r="AD136" s="249">
        <v>2.386714775325452E-2</v>
      </c>
      <c r="AE136" s="249">
        <v>4.514506772626917E-3</v>
      </c>
      <c r="AF136" s="249"/>
      <c r="AG136" s="249"/>
      <c r="AH136" s="249">
        <v>1.0830479067708216E-2</v>
      </c>
      <c r="AI136" s="249"/>
      <c r="AJ136" s="249"/>
      <c r="AK136" s="249"/>
      <c r="AL136" s="249">
        <v>1.4951561171752975E-2</v>
      </c>
      <c r="AN136" s="14" t="s">
        <v>777</v>
      </c>
      <c r="AO136" s="314">
        <v>39.802580053710358</v>
      </c>
      <c r="AP136" s="314">
        <v>60.197419946289656</v>
      </c>
      <c r="AQ136" s="314">
        <v>0.9</v>
      </c>
      <c r="AT136" s="14" t="s">
        <v>777</v>
      </c>
      <c r="AU136" s="315">
        <v>6.5192948349399094E-2</v>
      </c>
      <c r="AV136" s="315">
        <v>5.4324839111411984E-2</v>
      </c>
      <c r="AW136" s="315"/>
      <c r="AX136" s="315">
        <v>3.760852959342479E-2</v>
      </c>
      <c r="AY136" s="315">
        <v>4.0757592687962876E-2</v>
      </c>
      <c r="AZ136" s="315"/>
      <c r="BA136" s="315"/>
      <c r="BB136" s="315">
        <v>1</v>
      </c>
      <c r="BC136" s="315"/>
      <c r="BD136" s="315"/>
      <c r="BE136" s="315"/>
      <c r="BH136" s="14" t="s">
        <v>777</v>
      </c>
      <c r="BI136" s="249">
        <v>0.36573489714679563</v>
      </c>
      <c r="BJ136" s="249">
        <v>2.4090974113249137</v>
      </c>
      <c r="BK136" s="249"/>
      <c r="BL136" s="249">
        <v>0.51409717007493527</v>
      </c>
      <c r="BM136" s="249">
        <v>1.9789517361364799</v>
      </c>
      <c r="BN136" s="249"/>
      <c r="BO136" s="249"/>
      <c r="BP136" s="249">
        <v>10.711390233337557</v>
      </c>
      <c r="BQ136" s="249"/>
      <c r="BR136" s="249"/>
      <c r="BS136" s="249"/>
    </row>
    <row r="137" spans="2:71" x14ac:dyDescent="0.2">
      <c r="B137" s="14" t="s">
        <v>605</v>
      </c>
      <c r="C137" s="249">
        <v>0.24674371083182969</v>
      </c>
      <c r="D137" s="249">
        <v>0.43530533256470066</v>
      </c>
      <c r="E137" s="249">
        <v>3.2746461118817558E-2</v>
      </c>
      <c r="F137" s="249">
        <v>1.0491815744134936</v>
      </c>
      <c r="G137" s="249">
        <v>73.126732951182689</v>
      </c>
      <c r="H137" s="249">
        <v>0.36076078321111521</v>
      </c>
      <c r="I137" s="249">
        <v>47.18190600950124</v>
      </c>
      <c r="L137" s="14" t="s">
        <v>778</v>
      </c>
      <c r="M137" s="249">
        <v>22.085214456312368</v>
      </c>
      <c r="N137" s="249">
        <v>18.131411923204077</v>
      </c>
      <c r="O137" s="249"/>
      <c r="P137" s="249">
        <v>16.597835300552386</v>
      </c>
      <c r="Q137" s="249">
        <v>8.6546090659275965</v>
      </c>
      <c r="R137" s="249"/>
      <c r="S137" s="249"/>
      <c r="T137" s="249">
        <v>34.530929254003574</v>
      </c>
      <c r="U137" s="249"/>
      <c r="V137" s="249"/>
      <c r="W137" s="249"/>
      <c r="X137" s="249">
        <v>100</v>
      </c>
      <c r="Z137" s="14" t="s">
        <v>778</v>
      </c>
      <c r="AA137" s="249">
        <v>2.3576008420473457E-2</v>
      </c>
      <c r="AB137" s="249">
        <v>5.3233867840770582E-2</v>
      </c>
      <c r="AC137" s="249"/>
      <c r="AD137" s="249">
        <v>3.4706909152494046E-2</v>
      </c>
      <c r="AE137" s="249">
        <v>1.2158767359982031E-2</v>
      </c>
      <c r="AF137" s="249"/>
      <c r="AG137" s="249"/>
      <c r="AH137" s="249">
        <v>2.5674788919682501E-2</v>
      </c>
      <c r="AI137" s="249"/>
      <c r="AJ137" s="249"/>
      <c r="AK137" s="249"/>
      <c r="AL137" s="249">
        <v>2.4703597554863857E-2</v>
      </c>
      <c r="AN137" s="14" t="s">
        <v>778</v>
      </c>
      <c r="AO137" s="314">
        <v>40.03125584283287</v>
      </c>
      <c r="AP137" s="314">
        <v>59.968744157167116</v>
      </c>
      <c r="AQ137" s="314">
        <v>0.9</v>
      </c>
      <c r="AT137" s="14" t="s">
        <v>778</v>
      </c>
      <c r="AU137" s="315">
        <v>0.27338485259478335</v>
      </c>
      <c r="AV137" s="315">
        <v>0.41205459512021075</v>
      </c>
      <c r="AW137" s="315"/>
      <c r="AX137" s="315">
        <v>0.21688181809471907</v>
      </c>
      <c r="AY137" s="315">
        <v>0.20752118329339664</v>
      </c>
      <c r="AZ137" s="315"/>
      <c r="BA137" s="315"/>
      <c r="BB137" s="315">
        <v>1</v>
      </c>
      <c r="BC137" s="315"/>
      <c r="BD137" s="315"/>
      <c r="BE137" s="315"/>
      <c r="BH137" s="14" t="s">
        <v>778</v>
      </c>
      <c r="BI137" s="249">
        <v>3.1492783567542628</v>
      </c>
      <c r="BJ137" s="249">
        <v>5.7817772816810793</v>
      </c>
      <c r="BK137" s="249"/>
      <c r="BL137" s="249">
        <v>3.3243742964917851</v>
      </c>
      <c r="BM137" s="249">
        <v>6.1003282039494948</v>
      </c>
      <c r="BN137" s="249"/>
      <c r="BO137" s="249"/>
      <c r="BP137" s="249">
        <v>7.3676664401799332</v>
      </c>
      <c r="BQ137" s="249"/>
      <c r="BR137" s="249"/>
      <c r="BS137" s="249"/>
    </row>
    <row r="138" spans="2:71" x14ac:dyDescent="0.2">
      <c r="B138" s="14" t="s">
        <v>606</v>
      </c>
      <c r="C138" s="249">
        <v>2.7284868139866688E-2</v>
      </c>
      <c r="D138" s="249">
        <v>4.7973070504125227E-2</v>
      </c>
      <c r="E138" s="249">
        <v>4.8497938603192375E-3</v>
      </c>
      <c r="F138" s="249"/>
      <c r="G138" s="249"/>
      <c r="H138" s="249">
        <v>7.6131079398032547E-11</v>
      </c>
      <c r="I138" s="249">
        <v>4.5967656259685559E-8</v>
      </c>
      <c r="L138" s="14" t="s">
        <v>779</v>
      </c>
      <c r="M138" s="249">
        <v>20.489016543270697</v>
      </c>
      <c r="N138" s="249">
        <v>16.200535150593996</v>
      </c>
      <c r="O138" s="249">
        <v>1.0615130465074036</v>
      </c>
      <c r="P138" s="249">
        <v>9.0978937675371654</v>
      </c>
      <c r="Q138" s="249">
        <v>11.607179138844026</v>
      </c>
      <c r="R138" s="249">
        <v>0.2433209941251781</v>
      </c>
      <c r="S138" s="249"/>
      <c r="T138" s="249">
        <v>41.300541359121524</v>
      </c>
      <c r="U138" s="249"/>
      <c r="V138" s="249"/>
      <c r="W138" s="249"/>
      <c r="X138" s="249">
        <v>100</v>
      </c>
      <c r="Z138" s="14" t="s">
        <v>779</v>
      </c>
      <c r="AA138" s="249">
        <v>0.3781032008291158</v>
      </c>
      <c r="AB138" s="249">
        <v>0.82225465693143351</v>
      </c>
      <c r="AC138" s="249">
        <v>0.33734682340097061</v>
      </c>
      <c r="AD138" s="249">
        <v>0.32887126836522323</v>
      </c>
      <c r="AE138" s="249">
        <v>0.28189629273618694</v>
      </c>
      <c r="AF138" s="249">
        <v>2.9247002807319823E-2</v>
      </c>
      <c r="AG138" s="249"/>
      <c r="AH138" s="249">
        <v>0.53085381657625497</v>
      </c>
      <c r="AI138" s="249"/>
      <c r="AJ138" s="249"/>
      <c r="AK138" s="249"/>
      <c r="AL138" s="249">
        <v>0.42705202668433234</v>
      </c>
      <c r="AN138" s="14" t="s">
        <v>779</v>
      </c>
      <c r="AO138" s="314">
        <v>47.051348640969337</v>
      </c>
      <c r="AP138" s="314">
        <v>52.948651359030684</v>
      </c>
      <c r="AQ138" s="314">
        <v>0.9</v>
      </c>
      <c r="AT138" s="14" t="s">
        <v>779</v>
      </c>
      <c r="AU138" s="315">
        <v>3.6448161188147733E-2</v>
      </c>
      <c r="AV138" s="315">
        <v>2.2752634095412338E-2</v>
      </c>
      <c r="AW138" s="315">
        <v>1.0918577058281288E-2</v>
      </c>
      <c r="AX138" s="315">
        <v>2.6584956800546629E-2</v>
      </c>
      <c r="AY138" s="315">
        <v>2.343578170321577E-2</v>
      </c>
      <c r="AZ138" s="315">
        <v>3.6369880284749631E-3</v>
      </c>
      <c r="BA138" s="315"/>
      <c r="BB138" s="315">
        <v>1</v>
      </c>
      <c r="BC138" s="315"/>
      <c r="BD138" s="315"/>
      <c r="BE138" s="315"/>
      <c r="BH138" s="14" t="s">
        <v>779</v>
      </c>
      <c r="BI138" s="249">
        <v>0.38310644573968439</v>
      </c>
      <c r="BJ138" s="249">
        <v>0.30245952858709346</v>
      </c>
      <c r="BK138" s="249">
        <v>2.2151628348590822</v>
      </c>
      <c r="BL138" s="249">
        <v>0.62930335427052542</v>
      </c>
      <c r="BM138" s="249">
        <v>0.43482820427735097</v>
      </c>
      <c r="BN138" s="249">
        <v>3.2190464127546461</v>
      </c>
      <c r="BO138" s="249"/>
      <c r="BP138" s="249">
        <v>5.214458372124759</v>
      </c>
      <c r="BQ138" s="249"/>
      <c r="BR138" s="249"/>
      <c r="BS138" s="249"/>
    </row>
    <row r="139" spans="2:71" x14ac:dyDescent="0.2">
      <c r="B139" s="14" t="s">
        <v>607</v>
      </c>
      <c r="C139" s="249">
        <v>2.7308148491081408</v>
      </c>
      <c r="D139" s="249">
        <v>1.6228549874665572</v>
      </c>
      <c r="E139" s="249">
        <v>0.3496116499104035</v>
      </c>
      <c r="F139" s="249">
        <v>0.73684806261439018</v>
      </c>
      <c r="G139" s="249">
        <v>13.775828736298649</v>
      </c>
      <c r="H139" s="249">
        <v>0.2319415454707224</v>
      </c>
      <c r="I139" s="249">
        <v>4.5813247299255906</v>
      </c>
      <c r="L139" s="14" t="s">
        <v>780</v>
      </c>
      <c r="M139" s="249">
        <v>21.088883905878649</v>
      </c>
      <c r="N139" s="249">
        <v>13.392289235479586</v>
      </c>
      <c r="O139" s="249">
        <v>0.80616590793418741</v>
      </c>
      <c r="P139" s="249">
        <v>9.2272124814242087</v>
      </c>
      <c r="Q139" s="249">
        <v>14.146396801091733</v>
      </c>
      <c r="R139" s="249">
        <v>0.93511026780112749</v>
      </c>
      <c r="S139" s="249"/>
      <c r="T139" s="249">
        <v>40.403941400390522</v>
      </c>
      <c r="U139" s="249"/>
      <c r="V139" s="249"/>
      <c r="W139" s="249"/>
      <c r="X139" s="249">
        <v>100</v>
      </c>
      <c r="Z139" s="14" t="s">
        <v>780</v>
      </c>
      <c r="AA139" s="249">
        <v>1.2862184982227844</v>
      </c>
      <c r="AB139" s="249">
        <v>2.2464859965600019</v>
      </c>
      <c r="AC139" s="249">
        <v>0.84673523332863543</v>
      </c>
      <c r="AD139" s="249">
        <v>1.1023703096704809</v>
      </c>
      <c r="AE139" s="249">
        <v>1.1354824533126799</v>
      </c>
      <c r="AF139" s="249">
        <v>0.37148093054849513</v>
      </c>
      <c r="AG139" s="249"/>
      <c r="AH139" s="249">
        <v>1.7163855385804585</v>
      </c>
      <c r="AI139" s="249"/>
      <c r="AJ139" s="249"/>
      <c r="AK139" s="249"/>
      <c r="AL139" s="249">
        <v>1.4114084126358142</v>
      </c>
      <c r="AN139" s="14" t="s">
        <v>780</v>
      </c>
      <c r="AO139" s="314">
        <v>37.797729294896214</v>
      </c>
      <c r="AP139" s="314">
        <v>62.202270705103793</v>
      </c>
      <c r="AQ139" s="314">
        <v>0.9</v>
      </c>
      <c r="AT139" s="14" t="s">
        <v>780</v>
      </c>
      <c r="AU139" s="315">
        <v>0.16286227547932844</v>
      </c>
      <c r="AV139" s="315">
        <v>9.1829467341377591E-2</v>
      </c>
      <c r="AW139" s="315">
        <v>6.722242048327802E-2</v>
      </c>
      <c r="AX139" s="315">
        <v>7.1050216632214974E-2</v>
      </c>
      <c r="AY139" s="315">
        <v>5.8220234443059495E-2</v>
      </c>
      <c r="AZ139" s="315">
        <v>5.0272378875209557E-2</v>
      </c>
      <c r="BA139" s="315"/>
      <c r="BB139" s="315">
        <v>1</v>
      </c>
      <c r="BC139" s="315"/>
      <c r="BD139" s="315"/>
      <c r="BE139" s="315"/>
      <c r="BH139" s="14" t="s">
        <v>780</v>
      </c>
      <c r="BI139" s="249">
        <v>2.0603480756720085</v>
      </c>
      <c r="BJ139" s="249">
        <v>1.8293674143839869</v>
      </c>
      <c r="BK139" s="249">
        <v>22.24658799899121</v>
      </c>
      <c r="BL139" s="249">
        <v>2.0543222925504234</v>
      </c>
      <c r="BM139" s="249">
        <v>1.0979986553418848</v>
      </c>
      <c r="BN139" s="249">
        <v>14.343010116476165</v>
      </c>
      <c r="BO139" s="249"/>
      <c r="BP139" s="249">
        <v>6.603131731573944</v>
      </c>
      <c r="BQ139" s="249"/>
      <c r="BR139" s="249"/>
      <c r="BS139" s="249"/>
    </row>
    <row r="140" spans="2:71" x14ac:dyDescent="0.2">
      <c r="B140" s="14" t="s">
        <v>608</v>
      </c>
      <c r="C140" s="249">
        <v>0.15601689634206112</v>
      </c>
      <c r="D140" s="249">
        <v>0.11349758011794044</v>
      </c>
      <c r="E140" s="249">
        <v>0.14040727140356513</v>
      </c>
      <c r="F140" s="249">
        <v>3.6439516958702298E-3</v>
      </c>
      <c r="G140" s="249">
        <v>0.97410441739921971</v>
      </c>
      <c r="H140" s="249">
        <v>9.0345164856221859E-3</v>
      </c>
      <c r="I140" s="249">
        <v>2.2754182878475988</v>
      </c>
      <c r="L140" s="14" t="s">
        <v>781</v>
      </c>
      <c r="M140" s="249">
        <v>25.371456401963517</v>
      </c>
      <c r="N140" s="249">
        <v>20.561111715857873</v>
      </c>
      <c r="O140" s="249">
        <v>0.37007254596861977</v>
      </c>
      <c r="P140" s="249">
        <v>3.196952965676521</v>
      </c>
      <c r="Q140" s="249">
        <v>19.818276416842131</v>
      </c>
      <c r="R140" s="249">
        <v>3.117648700784458</v>
      </c>
      <c r="S140" s="249"/>
      <c r="T140" s="249">
        <v>27.564481252906894</v>
      </c>
      <c r="U140" s="249"/>
      <c r="V140" s="249"/>
      <c r="W140" s="249"/>
      <c r="X140" s="249">
        <v>99.999999999999986</v>
      </c>
      <c r="Z140" s="14" t="s">
        <v>781</v>
      </c>
      <c r="AA140" s="249">
        <v>8.0765621208082033E-2</v>
      </c>
      <c r="AB140" s="249">
        <v>0.18001780958761138</v>
      </c>
      <c r="AC140" s="249">
        <v>2.0287571148084552E-2</v>
      </c>
      <c r="AD140" s="249">
        <v>1.9934861279895067E-2</v>
      </c>
      <c r="AE140" s="249">
        <v>8.3027212592093488E-2</v>
      </c>
      <c r="AF140" s="249">
        <v>6.4642904362642722E-2</v>
      </c>
      <c r="AG140" s="249"/>
      <c r="AH140" s="249">
        <v>6.1116844414377494E-2</v>
      </c>
      <c r="AI140" s="249"/>
      <c r="AJ140" s="249"/>
      <c r="AK140" s="249"/>
      <c r="AL140" s="249">
        <v>7.366694951277887E-2</v>
      </c>
      <c r="AN140" s="14" t="s">
        <v>781</v>
      </c>
      <c r="AO140" s="314">
        <v>44.575055093210601</v>
      </c>
      <c r="AP140" s="314">
        <v>55.424944906789499</v>
      </c>
      <c r="AQ140" s="314">
        <v>0.9</v>
      </c>
      <c r="AT140" s="14" t="s">
        <v>781</v>
      </c>
      <c r="AU140" s="315">
        <v>0.3867065182333681</v>
      </c>
      <c r="AV140" s="315">
        <v>0.35240165930710549</v>
      </c>
      <c r="AW140" s="315">
        <v>3.3032797304049101E-2</v>
      </c>
      <c r="AX140" s="315">
        <v>0.16217562782972703</v>
      </c>
      <c r="AY140" s="315">
        <v>0.11028724682179686</v>
      </c>
      <c r="AZ140" s="315">
        <v>4.6653617551238175E-2</v>
      </c>
      <c r="BA140" s="315"/>
      <c r="BB140" s="315">
        <v>1</v>
      </c>
      <c r="BC140" s="315"/>
      <c r="BD140" s="315"/>
      <c r="BE140" s="315"/>
      <c r="BH140" s="14" t="s">
        <v>781</v>
      </c>
      <c r="BI140" s="249">
        <v>3.4399586122823482</v>
      </c>
      <c r="BJ140" s="249">
        <v>3.8681960276630862</v>
      </c>
      <c r="BK140" s="249">
        <v>20.145386651884575</v>
      </c>
      <c r="BL140" s="249">
        <v>11.448971222025824</v>
      </c>
      <c r="BM140" s="249">
        <v>1.2559621063999318</v>
      </c>
      <c r="BN140" s="249">
        <v>3.3773437869094147</v>
      </c>
      <c r="BO140" s="249"/>
      <c r="BP140" s="249">
        <v>8.1878013801622807</v>
      </c>
      <c r="BQ140" s="249"/>
      <c r="BR140" s="249"/>
      <c r="BS140" s="249"/>
    </row>
    <row r="141" spans="2:71" x14ac:dyDescent="0.2">
      <c r="B141" s="14" t="s">
        <v>609</v>
      </c>
      <c r="C141" s="249">
        <v>0.66678841410443634</v>
      </c>
      <c r="D141" s="249">
        <v>0.36252988011190379</v>
      </c>
      <c r="E141" s="249">
        <v>0.43916905927989713</v>
      </c>
      <c r="F141" s="249">
        <v>0.78846992705902352</v>
      </c>
      <c r="G141" s="249">
        <v>65.987371560423483</v>
      </c>
      <c r="H141" s="249">
        <v>0.15350641963379211</v>
      </c>
      <c r="I141" s="249">
        <v>26.503224538770574</v>
      </c>
      <c r="L141" s="14" t="s">
        <v>782</v>
      </c>
      <c r="M141" s="249">
        <v>26.39330365313042</v>
      </c>
      <c r="N141" s="249">
        <v>1.8025947406570226</v>
      </c>
      <c r="O141" s="249"/>
      <c r="P141" s="249">
        <v>6.350149396702049</v>
      </c>
      <c r="Q141" s="249">
        <v>19.589133729785644</v>
      </c>
      <c r="R141" s="249">
        <v>4.14605846656141</v>
      </c>
      <c r="S141" s="249"/>
      <c r="T141" s="249">
        <v>41.718760013163447</v>
      </c>
      <c r="U141" s="249"/>
      <c r="V141" s="249"/>
      <c r="W141" s="249"/>
      <c r="X141" s="249">
        <v>100</v>
      </c>
      <c r="Z141" s="14" t="s">
        <v>782</v>
      </c>
      <c r="AA141" s="249">
        <v>0.421333135593492</v>
      </c>
      <c r="AB141" s="249">
        <v>7.9143946221437778E-2</v>
      </c>
      <c r="AC141" s="249"/>
      <c r="AD141" s="249">
        <v>0.19856908516825866</v>
      </c>
      <c r="AE141" s="249">
        <v>0.4115480314101449</v>
      </c>
      <c r="AF141" s="249">
        <v>0.43110179090474499</v>
      </c>
      <c r="AG141" s="249"/>
      <c r="AH141" s="249">
        <v>0.46386671610970126</v>
      </c>
      <c r="AI141" s="249"/>
      <c r="AJ141" s="249"/>
      <c r="AK141" s="249"/>
      <c r="AL141" s="249">
        <v>0.36942255492307452</v>
      </c>
      <c r="AN141" s="14" t="s">
        <v>782</v>
      </c>
      <c r="AO141" s="314">
        <v>38.867954879149046</v>
      </c>
      <c r="AP141" s="314">
        <v>61.132045120850982</v>
      </c>
      <c r="AQ141" s="314">
        <v>0.9</v>
      </c>
      <c r="AT141" s="14" t="s">
        <v>782</v>
      </c>
      <c r="AU141" s="315">
        <v>0.38707304192260472</v>
      </c>
      <c r="AV141" s="315">
        <v>4.3373971559611792E-2</v>
      </c>
      <c r="AW141" s="315"/>
      <c r="AX141" s="315">
        <v>0.1420653004144328</v>
      </c>
      <c r="AY141" s="315">
        <v>0.20163101681408818</v>
      </c>
      <c r="AZ141" s="315">
        <v>0.11397513182747374</v>
      </c>
      <c r="BA141" s="315"/>
      <c r="BB141" s="315">
        <v>1</v>
      </c>
      <c r="BC141" s="315"/>
      <c r="BD141" s="315"/>
      <c r="BE141" s="315"/>
      <c r="BH141" s="14" t="s">
        <v>782</v>
      </c>
      <c r="BI141" s="249">
        <v>3.78973094456944</v>
      </c>
      <c r="BJ141" s="249">
        <v>6.217850810498124</v>
      </c>
      <c r="BK141" s="249"/>
      <c r="BL141" s="249">
        <v>5.7811372213782581</v>
      </c>
      <c r="BM141" s="249">
        <v>2.659814295891048</v>
      </c>
      <c r="BN141" s="249">
        <v>7.1036881507738023</v>
      </c>
      <c r="BO141" s="249"/>
      <c r="BP141" s="249">
        <v>6.194094332318266</v>
      </c>
      <c r="BQ141" s="249"/>
      <c r="BR141" s="249"/>
      <c r="BS141" s="249"/>
    </row>
    <row r="142" spans="2:71" x14ac:dyDescent="0.2">
      <c r="B142" s="14" t="s">
        <v>610</v>
      </c>
      <c r="C142" s="249">
        <v>2.3740208054009395</v>
      </c>
      <c r="D142" s="249">
        <v>2.2305739672492479</v>
      </c>
      <c r="E142" s="249">
        <v>4.5501883310938469</v>
      </c>
      <c r="F142" s="249">
        <v>1.1454626573864526</v>
      </c>
      <c r="G142" s="249">
        <v>15.580586785602943</v>
      </c>
      <c r="H142" s="249">
        <v>0.3572784058739239</v>
      </c>
      <c r="I142" s="249">
        <v>5.2095508427005113</v>
      </c>
      <c r="L142" s="14" t="s">
        <v>783</v>
      </c>
      <c r="M142" s="249">
        <v>47.077789960673435</v>
      </c>
      <c r="N142" s="249"/>
      <c r="O142" s="249"/>
      <c r="P142" s="249">
        <v>1.8742251262663203</v>
      </c>
      <c r="Q142" s="249">
        <v>0.66663457551252736</v>
      </c>
      <c r="R142" s="249"/>
      <c r="S142" s="249"/>
      <c r="T142" s="249">
        <v>50.381350337547723</v>
      </c>
      <c r="U142" s="249"/>
      <c r="V142" s="249"/>
      <c r="W142" s="249"/>
      <c r="X142" s="249">
        <v>100</v>
      </c>
      <c r="Z142" s="14" t="s">
        <v>783</v>
      </c>
      <c r="AA142" s="249">
        <v>0.51067575031072776</v>
      </c>
      <c r="AB142" s="249"/>
      <c r="AC142" s="249"/>
      <c r="AD142" s="249">
        <v>3.9824172055004256E-2</v>
      </c>
      <c r="AE142" s="249">
        <v>9.5167889911528664E-3</v>
      </c>
      <c r="AF142" s="249"/>
      <c r="AG142" s="249"/>
      <c r="AH142" s="249">
        <v>0.38065271441536175</v>
      </c>
      <c r="AI142" s="249"/>
      <c r="AJ142" s="249"/>
      <c r="AK142" s="249"/>
      <c r="AL142" s="249">
        <v>0.25102716142664128</v>
      </c>
      <c r="AN142" s="14" t="s">
        <v>783</v>
      </c>
      <c r="AO142" s="314">
        <v>18.630484808027596</v>
      </c>
      <c r="AP142" s="314">
        <v>81.369515191972354</v>
      </c>
      <c r="AQ142" s="314">
        <v>0.9</v>
      </c>
      <c r="AT142" s="14" t="s">
        <v>783</v>
      </c>
      <c r="AU142" s="315">
        <v>0.54191675974551201</v>
      </c>
      <c r="AV142" s="315"/>
      <c r="AW142" s="315"/>
      <c r="AX142" s="315">
        <v>0.16443970020220192</v>
      </c>
      <c r="AY142" s="315">
        <v>0.11143878868325967</v>
      </c>
      <c r="AZ142" s="315"/>
      <c r="BA142" s="315"/>
      <c r="BB142" s="315">
        <v>1</v>
      </c>
      <c r="BC142" s="315"/>
      <c r="BD142" s="315"/>
      <c r="BE142" s="315"/>
      <c r="BH142" s="14" t="s">
        <v>783</v>
      </c>
      <c r="BI142" s="249">
        <v>6.2326739908981015</v>
      </c>
      <c r="BJ142" s="249"/>
      <c r="BK142" s="249"/>
      <c r="BL142" s="249">
        <v>47.505382140658661</v>
      </c>
      <c r="BM142" s="249">
        <v>90.512058752124389</v>
      </c>
      <c r="BN142" s="249"/>
      <c r="BO142" s="249"/>
      <c r="BP142" s="249">
        <v>10.747020865162643</v>
      </c>
      <c r="BQ142" s="249"/>
      <c r="BR142" s="249"/>
      <c r="BS142" s="249"/>
    </row>
    <row r="143" spans="2:71" x14ac:dyDescent="0.2">
      <c r="B143" s="14" t="s">
        <v>611</v>
      </c>
      <c r="C143" s="249">
        <v>6.9371938422384205E-2</v>
      </c>
      <c r="D143" s="249">
        <v>8.7337696771568302E-2</v>
      </c>
      <c r="E143" s="249">
        <v>5.4270211388724059E-2</v>
      </c>
      <c r="F143" s="249">
        <v>0.15214378871150921</v>
      </c>
      <c r="G143" s="249">
        <v>43.917796595913472</v>
      </c>
      <c r="H143" s="249">
        <v>6.1794234896232279E-2</v>
      </c>
      <c r="I143" s="249">
        <v>24.809806122274175</v>
      </c>
      <c r="L143" s="14" t="s">
        <v>784</v>
      </c>
      <c r="M143" s="249">
        <v>49.890163903252173</v>
      </c>
      <c r="N143" s="249">
        <v>0.68640090156231448</v>
      </c>
      <c r="O143" s="249"/>
      <c r="P143" s="249">
        <v>2.635305234954179</v>
      </c>
      <c r="Q143" s="249"/>
      <c r="R143" s="249"/>
      <c r="S143" s="249"/>
      <c r="T143" s="249">
        <v>46.788129960231352</v>
      </c>
      <c r="U143" s="249"/>
      <c r="V143" s="249"/>
      <c r="W143" s="249"/>
      <c r="X143" s="249">
        <v>100</v>
      </c>
      <c r="Z143" s="14" t="s">
        <v>784</v>
      </c>
      <c r="AA143" s="249">
        <v>4.958815911257914E-2</v>
      </c>
      <c r="AB143" s="249">
        <v>1.8764138975441472E-3</v>
      </c>
      <c r="AC143" s="249"/>
      <c r="AD143" s="249">
        <v>5.1308558224437426E-3</v>
      </c>
      <c r="AE143" s="249"/>
      <c r="AF143" s="249"/>
      <c r="AG143" s="249"/>
      <c r="AH143" s="249">
        <v>3.2391324118837446E-2</v>
      </c>
      <c r="AI143" s="249"/>
      <c r="AJ143" s="249"/>
      <c r="AK143" s="249"/>
      <c r="AL143" s="249">
        <v>2.3001417545055029E-2</v>
      </c>
      <c r="AN143" s="14" t="s">
        <v>784</v>
      </c>
      <c r="AO143" s="314">
        <v>18.581571404300128</v>
      </c>
      <c r="AP143" s="314">
        <v>81.418428595699837</v>
      </c>
      <c r="AQ143" s="314">
        <v>0.9</v>
      </c>
      <c r="AT143" s="14" t="s">
        <v>784</v>
      </c>
      <c r="AU143" s="315">
        <v>0.40552297266530579</v>
      </c>
      <c r="AV143" s="315">
        <v>0.10955814490092024</v>
      </c>
      <c r="AW143" s="315"/>
      <c r="AX143" s="315">
        <v>0.15572570374384431</v>
      </c>
      <c r="AY143" s="315"/>
      <c r="AZ143" s="315"/>
      <c r="BA143" s="315"/>
      <c r="BB143" s="315">
        <v>1</v>
      </c>
      <c r="BC143" s="315"/>
      <c r="BD143" s="315"/>
      <c r="BE143" s="315"/>
      <c r="BH143" s="14" t="s">
        <v>784</v>
      </c>
      <c r="BI143" s="249">
        <v>4.3834036767242557</v>
      </c>
      <c r="BJ143" s="249">
        <v>86.075144638363525</v>
      </c>
      <c r="BK143" s="249"/>
      <c r="BL143" s="249">
        <v>31.866936424823965</v>
      </c>
      <c r="BM143" s="249"/>
      <c r="BN143" s="249"/>
      <c r="BO143" s="249"/>
      <c r="BP143" s="249">
        <v>11.525910660156622</v>
      </c>
      <c r="BQ143" s="249"/>
      <c r="BR143" s="249"/>
      <c r="BS143" s="249"/>
    </row>
    <row r="144" spans="2:71" x14ac:dyDescent="0.2">
      <c r="B144" s="14" t="s">
        <v>612</v>
      </c>
      <c r="C144" s="249">
        <v>0.152534109722329</v>
      </c>
      <c r="D144" s="249">
        <v>0.11443072068033011</v>
      </c>
      <c r="E144" s="249">
        <v>1.7527796174141731E-2</v>
      </c>
      <c r="F144" s="249">
        <v>5.9040229221069638E-3</v>
      </c>
      <c r="G144" s="249">
        <v>1.5653984711273135</v>
      </c>
      <c r="H144" s="249">
        <v>8.4619125053036731E-2</v>
      </c>
      <c r="I144" s="249">
        <v>17.871462332046608</v>
      </c>
      <c r="L144" s="14" t="s">
        <v>785</v>
      </c>
      <c r="M144" s="249">
        <v>27.204993810196495</v>
      </c>
      <c r="N144" s="249">
        <v>8.0378832235169551</v>
      </c>
      <c r="O144" s="249">
        <v>1.932298334111431</v>
      </c>
      <c r="P144" s="249">
        <v>2.5136826431850232</v>
      </c>
      <c r="Q144" s="249">
        <v>2.5797665718122746</v>
      </c>
      <c r="R144" s="249">
        <v>1.7815384398993346</v>
      </c>
      <c r="S144" s="249"/>
      <c r="T144" s="249">
        <v>55.949836977278487</v>
      </c>
      <c r="U144" s="249"/>
      <c r="V144" s="249"/>
      <c r="W144" s="249"/>
      <c r="X144" s="249">
        <v>100</v>
      </c>
      <c r="Z144" s="14" t="s">
        <v>785</v>
      </c>
      <c r="AA144" s="249">
        <v>3.2104359228888333</v>
      </c>
      <c r="AB144" s="249">
        <v>2.6088241580914739</v>
      </c>
      <c r="AC144" s="249">
        <v>3.9269159171140435</v>
      </c>
      <c r="AD144" s="249">
        <v>0.58106089973790387</v>
      </c>
      <c r="AE144" s="249">
        <v>0.40065375949214965</v>
      </c>
      <c r="AF144" s="249">
        <v>1.3693772741148993</v>
      </c>
      <c r="AG144" s="249"/>
      <c r="AH144" s="249">
        <v>4.5987961511275399</v>
      </c>
      <c r="AI144" s="249"/>
      <c r="AJ144" s="249"/>
      <c r="AK144" s="249"/>
      <c r="AL144" s="249">
        <v>2.7309070669121969</v>
      </c>
      <c r="AN144" s="14" t="s">
        <v>785</v>
      </c>
      <c r="AO144" s="314">
        <v>55.350480574576885</v>
      </c>
      <c r="AP144" s="314">
        <v>44.649519425423144</v>
      </c>
      <c r="AQ144" s="314">
        <v>0.9</v>
      </c>
      <c r="AT144" s="14" t="s">
        <v>785</v>
      </c>
      <c r="AU144" s="315">
        <v>0.7316617375968143</v>
      </c>
      <c r="AV144" s="315">
        <v>0.48066371441926031</v>
      </c>
      <c r="AW144" s="315">
        <v>1.4639368122322769</v>
      </c>
      <c r="AX144" s="315">
        <v>0.22540753904740063</v>
      </c>
      <c r="AY144" s="315">
        <v>0.11029546841683706</v>
      </c>
      <c r="AZ144" s="315">
        <v>0.33299395723508907</v>
      </c>
      <c r="BA144" s="315"/>
      <c r="BB144" s="315">
        <v>1</v>
      </c>
      <c r="BC144" s="315"/>
      <c r="BD144" s="315"/>
      <c r="BE144" s="315"/>
      <c r="BH144" s="14" t="s">
        <v>785</v>
      </c>
      <c r="BI144" s="249">
        <v>4.8819475641039114</v>
      </c>
      <c r="BJ144" s="249">
        <v>10.855030389617966</v>
      </c>
      <c r="BK144" s="249">
        <v>137.52433387074691</v>
      </c>
      <c r="BL144" s="249">
        <v>16.277563149619809</v>
      </c>
      <c r="BM144" s="249">
        <v>7.7608386830906602</v>
      </c>
      <c r="BN144" s="249">
        <v>33.929116647359145</v>
      </c>
      <c r="BO144" s="249"/>
      <c r="BP144" s="249">
        <v>3.2443864006552152</v>
      </c>
      <c r="BQ144" s="249"/>
      <c r="BR144" s="249"/>
      <c r="BS144" s="249"/>
    </row>
    <row r="145" spans="2:71" x14ac:dyDescent="0.2">
      <c r="B145" s="14" t="s">
        <v>613</v>
      </c>
      <c r="C145" s="249">
        <v>0.31510524758920289</v>
      </c>
      <c r="D145" s="249">
        <v>0.17288802098014355</v>
      </c>
      <c r="E145" s="249">
        <v>6.1531514398404007E-2</v>
      </c>
      <c r="F145" s="249"/>
      <c r="G145" s="249"/>
      <c r="H145" s="249"/>
      <c r="I145" s="249"/>
      <c r="L145" s="14" t="s">
        <v>786</v>
      </c>
      <c r="M145" s="249">
        <v>27.738032784555944</v>
      </c>
      <c r="N145" s="249">
        <v>22.869750792653193</v>
      </c>
      <c r="O145" s="249"/>
      <c r="P145" s="249">
        <v>19.198486431872574</v>
      </c>
      <c r="Q145" s="249">
        <v>1.3174560605159733</v>
      </c>
      <c r="R145" s="249"/>
      <c r="S145" s="249"/>
      <c r="T145" s="249">
        <v>28.876273930402327</v>
      </c>
      <c r="U145" s="249"/>
      <c r="V145" s="249"/>
      <c r="W145" s="249"/>
      <c r="X145" s="249">
        <v>100</v>
      </c>
      <c r="Z145" s="14" t="s">
        <v>786</v>
      </c>
      <c r="AA145" s="249">
        <v>0.18690576184558894</v>
      </c>
      <c r="AB145" s="249">
        <v>0.42383440231889496</v>
      </c>
      <c r="AC145" s="249"/>
      <c r="AD145" s="249">
        <v>0.25340189302006827</v>
      </c>
      <c r="AE145" s="249">
        <v>1.1683060046697929E-2</v>
      </c>
      <c r="AF145" s="249"/>
      <c r="AG145" s="249"/>
      <c r="AH145" s="249">
        <v>0.13552460328349422</v>
      </c>
      <c r="AI145" s="249"/>
      <c r="AJ145" s="249"/>
      <c r="AK145" s="249"/>
      <c r="AL145" s="249">
        <v>0.15593319560537502</v>
      </c>
      <c r="AN145" s="14" t="s">
        <v>786</v>
      </c>
      <c r="AO145" s="314">
        <v>45.237923097536985</v>
      </c>
      <c r="AP145" s="314">
        <v>54.762076902463029</v>
      </c>
      <c r="AQ145" s="314">
        <v>0.9</v>
      </c>
      <c r="AT145" s="14" t="s">
        <v>786</v>
      </c>
      <c r="AU145" s="315">
        <v>7.3039637819850789E-2</v>
      </c>
      <c r="AV145" s="315">
        <v>0.36389213288860361</v>
      </c>
      <c r="AW145" s="315"/>
      <c r="AX145" s="315">
        <v>9.4374859066588282E-2</v>
      </c>
      <c r="AY145" s="315">
        <v>2.1855037072369958E-2</v>
      </c>
      <c r="AZ145" s="315"/>
      <c r="BA145" s="315"/>
      <c r="BB145" s="315">
        <v>1</v>
      </c>
      <c r="BC145" s="315"/>
      <c r="BD145" s="315"/>
      <c r="BE145" s="315"/>
      <c r="BH145" s="14" t="s">
        <v>786</v>
      </c>
      <c r="BI145" s="249">
        <v>0.58789288360258296</v>
      </c>
      <c r="BJ145" s="249">
        <v>3.5524378081960313</v>
      </c>
      <c r="BK145" s="249"/>
      <c r="BL145" s="249">
        <v>1.0975001142953622</v>
      </c>
      <c r="BM145" s="249">
        <v>3.7036561281594382</v>
      </c>
      <c r="BN145" s="249"/>
      <c r="BO145" s="249"/>
      <c r="BP145" s="249">
        <v>7.7316840080711442</v>
      </c>
      <c r="BQ145" s="249"/>
      <c r="BR145" s="249"/>
      <c r="BS145" s="249"/>
    </row>
    <row r="146" spans="2:71" x14ac:dyDescent="0.2">
      <c r="B146" s="14" t="s">
        <v>614</v>
      </c>
      <c r="C146" s="249">
        <v>2.7091780158989791</v>
      </c>
      <c r="D146" s="249">
        <v>1.7938383666905442</v>
      </c>
      <c r="E146" s="249">
        <v>0.28162673774657587</v>
      </c>
      <c r="F146" s="249">
        <v>0.30458130378973913</v>
      </c>
      <c r="G146" s="249">
        <v>5.151567994809481</v>
      </c>
      <c r="H146" s="249">
        <v>9.6453645213333813E-2</v>
      </c>
      <c r="I146" s="249">
        <v>1.6155468152085521</v>
      </c>
      <c r="L146" s="14" t="s">
        <v>787</v>
      </c>
      <c r="M146" s="249">
        <v>45.063985946598251</v>
      </c>
      <c r="N146" s="249">
        <v>18.995952991027767</v>
      </c>
      <c r="O146" s="249">
        <v>1.1762895058036136</v>
      </c>
      <c r="P146" s="249">
        <v>13.520093944318459</v>
      </c>
      <c r="Q146" s="249">
        <v>3.2884828116070799</v>
      </c>
      <c r="R146" s="249">
        <v>0.59091235338225734</v>
      </c>
      <c r="S146" s="249"/>
      <c r="T146" s="249">
        <v>17.364282447262596</v>
      </c>
      <c r="U146" s="249"/>
      <c r="V146" s="249"/>
      <c r="W146" s="249"/>
      <c r="X146" s="249">
        <v>100</v>
      </c>
      <c r="Z146" s="14" t="s">
        <v>787</v>
      </c>
      <c r="AA146" s="249">
        <v>1.2931713778710672</v>
      </c>
      <c r="AB146" s="249">
        <v>1.4992543145673156</v>
      </c>
      <c r="AC146" s="249">
        <v>0.58130325046094466</v>
      </c>
      <c r="AD146" s="249">
        <v>0.75997975136644802</v>
      </c>
      <c r="AE146" s="249">
        <v>0.12419253547548119</v>
      </c>
      <c r="AF146" s="249">
        <v>0.11044907778370278</v>
      </c>
      <c r="AG146" s="249"/>
      <c r="AH146" s="249">
        <v>0.34706696760370098</v>
      </c>
      <c r="AI146" s="249"/>
      <c r="AJ146" s="249"/>
      <c r="AK146" s="249"/>
      <c r="AL146" s="249">
        <v>0.66407637071286119</v>
      </c>
      <c r="AN146" s="14" t="s">
        <v>787</v>
      </c>
      <c r="AO146" s="314">
        <v>60.73159763686413</v>
      </c>
      <c r="AP146" s="314">
        <v>39.268402363135834</v>
      </c>
      <c r="AQ146" s="314">
        <v>0.9</v>
      </c>
      <c r="AT146" s="14" t="s">
        <v>787</v>
      </c>
      <c r="AU146" s="315">
        <v>0.18318279939585663</v>
      </c>
      <c r="AV146" s="315">
        <v>0.16203342038722024</v>
      </c>
      <c r="AW146" s="315">
        <v>9.5608194525210188E-2</v>
      </c>
      <c r="AX146" s="315">
        <v>0.20054186544229172</v>
      </c>
      <c r="AY146" s="315">
        <v>5.3808198653881305E-2</v>
      </c>
      <c r="AZ146" s="315">
        <v>9.2652088026579163E-2</v>
      </c>
      <c r="BA146" s="315"/>
      <c r="BB146" s="315">
        <v>1</v>
      </c>
      <c r="BC146" s="315"/>
      <c r="BD146" s="315"/>
      <c r="BE146" s="315"/>
      <c r="BH146" s="14" t="s">
        <v>787</v>
      </c>
      <c r="BI146" s="249">
        <v>0.67483588042596532</v>
      </c>
      <c r="BJ146" s="249">
        <v>1.4160760911559516</v>
      </c>
      <c r="BK146" s="249">
        <v>13.493480049352883</v>
      </c>
      <c r="BL146" s="249">
        <v>2.4624556528260855</v>
      </c>
      <c r="BM146" s="249">
        <v>2.7164139612259084</v>
      </c>
      <c r="BN146" s="249">
        <v>26.03006296333405</v>
      </c>
      <c r="BO146" s="249"/>
      <c r="BP146" s="249">
        <v>9.5606239273935891</v>
      </c>
      <c r="BQ146" s="249"/>
      <c r="BR146" s="249"/>
      <c r="BS146" s="249"/>
    </row>
    <row r="147" spans="2:71" x14ac:dyDescent="0.2">
      <c r="B147" s="14" t="s">
        <v>615</v>
      </c>
      <c r="C147" s="249">
        <v>0.69894026264475828</v>
      </c>
      <c r="D147" s="249">
        <v>0.37639850334663788</v>
      </c>
      <c r="E147" s="249">
        <v>0.11747060646226216</v>
      </c>
      <c r="F147" s="249">
        <v>0.20332052520113494</v>
      </c>
      <c r="G147" s="249">
        <v>16.389014461981223</v>
      </c>
      <c r="H147" s="249">
        <v>0.10658088369929375</v>
      </c>
      <c r="I147" s="249">
        <v>8.9333685033228143</v>
      </c>
      <c r="L147" s="14" t="s">
        <v>788</v>
      </c>
      <c r="M147" s="249">
        <v>28.671559805983396</v>
      </c>
      <c r="N147" s="249">
        <v>26.635817018849679</v>
      </c>
      <c r="O147" s="249">
        <v>4.2830323308226239</v>
      </c>
      <c r="P147" s="249">
        <v>5.9111281181289206</v>
      </c>
      <c r="Q147" s="249">
        <v>20.249400233124014</v>
      </c>
      <c r="R147" s="249">
        <v>3.8057524941922112</v>
      </c>
      <c r="S147" s="249"/>
      <c r="T147" s="249">
        <v>10.443309998899149</v>
      </c>
      <c r="U147" s="249"/>
      <c r="V147" s="249"/>
      <c r="W147" s="249"/>
      <c r="X147" s="249">
        <v>100.00000000000001</v>
      </c>
      <c r="Z147" s="14" t="s">
        <v>788</v>
      </c>
      <c r="AA147" s="249">
        <v>2.9446938033224694</v>
      </c>
      <c r="AB147" s="249">
        <v>7.5238925575855564</v>
      </c>
      <c r="AC147" s="249">
        <v>7.5753416224553947</v>
      </c>
      <c r="AD147" s="249">
        <v>1.1892003422932738</v>
      </c>
      <c r="AE147" s="249">
        <v>2.7369976403059866</v>
      </c>
      <c r="AF147" s="249">
        <v>2.5459033154366204</v>
      </c>
      <c r="AG147" s="249"/>
      <c r="AH147" s="249">
        <v>0.74706252407101192</v>
      </c>
      <c r="AI147" s="249"/>
      <c r="AJ147" s="249"/>
      <c r="AK147" s="249"/>
      <c r="AL147" s="249">
        <v>2.3767328487925132</v>
      </c>
      <c r="AN147" s="14" t="s">
        <v>788</v>
      </c>
      <c r="AO147" s="314">
        <v>35.014478398828977</v>
      </c>
      <c r="AP147" s="314">
        <v>64.985521601171087</v>
      </c>
      <c r="AQ147" s="314">
        <v>0.9</v>
      </c>
      <c r="AT147" s="14" t="s">
        <v>788</v>
      </c>
      <c r="AU147" s="315">
        <v>9.3480189006491632E-2</v>
      </c>
      <c r="AV147" s="315">
        <v>5.7211875487020634E-2</v>
      </c>
      <c r="AW147" s="315">
        <v>4.8187748685511601E-2</v>
      </c>
      <c r="AX147" s="315">
        <v>4.4344973080341833E-2</v>
      </c>
      <c r="AY147" s="315">
        <v>5.0574380729822066E-2</v>
      </c>
      <c r="AZ147" s="315">
        <v>3.4110042948317001E-2</v>
      </c>
      <c r="BA147" s="315"/>
      <c r="BB147" s="315">
        <v>1</v>
      </c>
      <c r="BC147" s="315"/>
      <c r="BD147" s="315"/>
      <c r="BE147" s="315"/>
      <c r="BH147" s="14" t="s">
        <v>788</v>
      </c>
      <c r="BI147" s="249">
        <v>0.94050258384191654</v>
      </c>
      <c r="BJ147" s="249">
        <v>0.6196006912144606</v>
      </c>
      <c r="BK147" s="249">
        <v>3.245465639392493</v>
      </c>
      <c r="BL147" s="249">
        <v>2.1640423457519584</v>
      </c>
      <c r="BM147" s="249">
        <v>0.7204604430138335</v>
      </c>
      <c r="BN147" s="249">
        <v>2.5854340079786593</v>
      </c>
      <c r="BO147" s="249"/>
      <c r="BP147" s="249">
        <v>27.621900832923522</v>
      </c>
      <c r="BQ147" s="249"/>
      <c r="BR147" s="249"/>
      <c r="BS147" s="249"/>
    </row>
    <row r="148" spans="2:71" x14ac:dyDescent="0.2">
      <c r="B148" s="14" t="s">
        <v>616</v>
      </c>
      <c r="C148" s="249">
        <v>0.15499638420962508</v>
      </c>
      <c r="D148" s="249">
        <v>8.3467430298751685E-2</v>
      </c>
      <c r="E148" s="249">
        <v>1.7659115581994803E-2</v>
      </c>
      <c r="F148" s="249">
        <v>2.3287650365036144E-2</v>
      </c>
      <c r="G148" s="249">
        <v>8.4650228049991192</v>
      </c>
      <c r="H148" s="249">
        <v>6.3244121928829777E-2</v>
      </c>
      <c r="I148" s="249">
        <v>19.340204188285416</v>
      </c>
      <c r="L148" s="14" t="s">
        <v>789</v>
      </c>
      <c r="M148" s="249">
        <v>59.921945932082245</v>
      </c>
      <c r="N148" s="249"/>
      <c r="O148" s="249"/>
      <c r="P148" s="249">
        <v>10.385504218890411</v>
      </c>
      <c r="Q148" s="249"/>
      <c r="R148" s="249"/>
      <c r="S148" s="249"/>
      <c r="T148" s="249">
        <v>29.692549849027344</v>
      </c>
      <c r="U148" s="249"/>
      <c r="V148" s="249"/>
      <c r="W148" s="249"/>
      <c r="X148" s="249">
        <v>100</v>
      </c>
      <c r="Z148" s="14" t="s">
        <v>789</v>
      </c>
      <c r="AA148" s="249">
        <v>0.17937326861901468</v>
      </c>
      <c r="AB148" s="249"/>
      <c r="AC148" s="249"/>
      <c r="AD148" s="249">
        <v>6.0896906468777677E-2</v>
      </c>
      <c r="AE148" s="249"/>
      <c r="AF148" s="249"/>
      <c r="AG148" s="249"/>
      <c r="AH148" s="249">
        <v>6.1908355374362727E-2</v>
      </c>
      <c r="AI148" s="249"/>
      <c r="AJ148" s="249"/>
      <c r="AK148" s="249"/>
      <c r="AL148" s="249">
        <v>6.9272898585716641E-2</v>
      </c>
      <c r="AN148" s="14" t="s">
        <v>789</v>
      </c>
      <c r="AO148" s="314">
        <v>26.016820907042892</v>
      </c>
      <c r="AP148" s="314">
        <v>73.983179092957101</v>
      </c>
      <c r="AQ148" s="314">
        <v>0.9</v>
      </c>
      <c r="AT148" s="14" t="s">
        <v>789</v>
      </c>
      <c r="AU148" s="315">
        <v>0.11785736739262605</v>
      </c>
      <c r="AV148" s="315"/>
      <c r="AW148" s="315"/>
      <c r="AX148" s="315">
        <v>9.7107557663625416E-2</v>
      </c>
      <c r="AY148" s="315"/>
      <c r="AZ148" s="315"/>
      <c r="BA148" s="315"/>
      <c r="BB148" s="315">
        <v>1</v>
      </c>
      <c r="BC148" s="315"/>
      <c r="BD148" s="315"/>
      <c r="BE148" s="315"/>
      <c r="BH148" s="14" t="s">
        <v>789</v>
      </c>
      <c r="BI148" s="249">
        <v>0.76064557071680861</v>
      </c>
      <c r="BJ148" s="249"/>
      <c r="BK148" s="249"/>
      <c r="BL148" s="249">
        <v>3.6160710747521301</v>
      </c>
      <c r="BM148" s="249"/>
      <c r="BN148" s="249"/>
      <c r="BO148" s="249"/>
      <c r="BP148" s="249">
        <v>13.024588735320533</v>
      </c>
      <c r="BQ148" s="249"/>
      <c r="BR148" s="249"/>
      <c r="BS148" s="249"/>
    </row>
    <row r="149" spans="2:71" x14ac:dyDescent="0.2">
      <c r="B149" s="14" t="s">
        <v>617</v>
      </c>
      <c r="C149" s="249">
        <v>3.8841408776539881</v>
      </c>
      <c r="D149" s="249">
        <v>1.7880555781038956</v>
      </c>
      <c r="E149" s="249">
        <v>0.59577433151881565</v>
      </c>
      <c r="F149" s="249">
        <v>0.11819661513041861</v>
      </c>
      <c r="G149" s="249">
        <v>2.0055963437400917</v>
      </c>
      <c r="H149" s="249">
        <v>0.23213963043152408</v>
      </c>
      <c r="I149" s="249">
        <v>3.6957316303997665</v>
      </c>
      <c r="L149" s="14" t="s">
        <v>790</v>
      </c>
      <c r="M149" s="249">
        <v>35.661146223696782</v>
      </c>
      <c r="N149" s="249"/>
      <c r="O149" s="249"/>
      <c r="P149" s="249">
        <v>25.890787770102477</v>
      </c>
      <c r="Q149" s="249"/>
      <c r="R149" s="249"/>
      <c r="S149" s="249"/>
      <c r="T149" s="249">
        <v>38.448066006200747</v>
      </c>
      <c r="U149" s="249"/>
      <c r="V149" s="249"/>
      <c r="W149" s="249"/>
      <c r="X149" s="249">
        <v>99.999999999999986</v>
      </c>
      <c r="Z149" s="14" t="s">
        <v>790</v>
      </c>
      <c r="AA149" s="249">
        <v>0.23505566547719095</v>
      </c>
      <c r="AB149" s="249"/>
      <c r="AC149" s="249"/>
      <c r="AD149" s="249">
        <v>0.33428471637375595</v>
      </c>
      <c r="AE149" s="249"/>
      <c r="AF149" s="249"/>
      <c r="AG149" s="249"/>
      <c r="AH149" s="249">
        <v>0.17651429526341669</v>
      </c>
      <c r="AI149" s="249"/>
      <c r="AJ149" s="249"/>
      <c r="AK149" s="249"/>
      <c r="AL149" s="249">
        <v>0.15253410972232892</v>
      </c>
      <c r="AN149" s="14" t="s">
        <v>790</v>
      </c>
      <c r="AO149" s="314">
        <v>43.647603538925615</v>
      </c>
      <c r="AP149" s="314">
        <v>56.352396461074377</v>
      </c>
      <c r="AQ149" s="314">
        <v>0.9</v>
      </c>
      <c r="AT149" s="14" t="s">
        <v>790</v>
      </c>
      <c r="AU149" s="315">
        <v>0.45058760171660722</v>
      </c>
      <c r="AV149" s="315"/>
      <c r="AW149" s="315"/>
      <c r="AX149" s="315">
        <v>2.3276366262049937</v>
      </c>
      <c r="AY149" s="315"/>
      <c r="AZ149" s="315"/>
      <c r="BA149" s="315"/>
      <c r="BB149" s="315">
        <v>1</v>
      </c>
      <c r="BC149" s="315"/>
      <c r="BD149" s="315"/>
      <c r="BE149" s="315"/>
      <c r="BH149" s="14" t="s">
        <v>790</v>
      </c>
      <c r="BI149" s="249">
        <v>2.9091733528240344</v>
      </c>
      <c r="BJ149" s="249"/>
      <c r="BK149" s="249"/>
      <c r="BL149" s="249">
        <v>20.699296195847317</v>
      </c>
      <c r="BM149" s="249"/>
      <c r="BN149" s="249"/>
      <c r="BO149" s="249"/>
      <c r="BP149" s="249">
        <v>5.9884049747904147</v>
      </c>
      <c r="BQ149" s="249"/>
      <c r="BR149" s="249"/>
      <c r="BS149" s="249"/>
    </row>
    <row r="150" spans="2:71" x14ac:dyDescent="0.2">
      <c r="B150" s="14" t="s">
        <v>618</v>
      </c>
      <c r="C150" s="249">
        <v>0.40731513895388916</v>
      </c>
      <c r="D150" s="249">
        <v>0.2049760931833477</v>
      </c>
      <c r="E150" s="249">
        <v>8.6664764961928833E-2</v>
      </c>
      <c r="F150" s="249">
        <v>2.9909127385584638E-2</v>
      </c>
      <c r="G150" s="249">
        <v>4.4271071627968617</v>
      </c>
      <c r="H150" s="249">
        <v>4.2334691828338246E-3</v>
      </c>
      <c r="I150" s="249">
        <v>0.62206578491354836</v>
      </c>
      <c r="L150" s="14" t="s">
        <v>791</v>
      </c>
      <c r="M150" s="249">
        <v>48.227619143175339</v>
      </c>
      <c r="N150" s="249"/>
      <c r="O150" s="249"/>
      <c r="P150" s="249">
        <v>3.9748243846117717</v>
      </c>
      <c r="Q150" s="249"/>
      <c r="R150" s="249"/>
      <c r="S150" s="249"/>
      <c r="T150" s="249">
        <v>47.797556472212889</v>
      </c>
      <c r="U150" s="249"/>
      <c r="V150" s="249"/>
      <c r="W150" s="249"/>
      <c r="X150" s="249">
        <v>100</v>
      </c>
      <c r="Z150" s="14" t="s">
        <v>791</v>
      </c>
      <c r="AA150" s="249">
        <v>0.62427843387915527</v>
      </c>
      <c r="AB150" s="249"/>
      <c r="AC150" s="249"/>
      <c r="AD150" s="249">
        <v>0.10078508956421635</v>
      </c>
      <c r="AE150" s="249"/>
      <c r="AF150" s="249"/>
      <c r="AG150" s="249"/>
      <c r="AH150" s="249">
        <v>0.43094134572461179</v>
      </c>
      <c r="AI150" s="249"/>
      <c r="AJ150" s="249"/>
      <c r="AK150" s="249"/>
      <c r="AL150" s="249">
        <v>0.29955326396322002</v>
      </c>
      <c r="AN150" s="14" t="s">
        <v>791</v>
      </c>
      <c r="AO150" s="314">
        <v>60.845688732920507</v>
      </c>
      <c r="AP150" s="314">
        <v>39.1543112670795</v>
      </c>
      <c r="AQ150" s="314">
        <v>0.9</v>
      </c>
      <c r="AT150" s="14" t="s">
        <v>791</v>
      </c>
      <c r="AU150" s="315">
        <v>0.34369912627536531</v>
      </c>
      <c r="AV150" s="315"/>
      <c r="AW150" s="315"/>
      <c r="AX150" s="315">
        <v>0.23651077748458096</v>
      </c>
      <c r="AY150" s="315"/>
      <c r="AZ150" s="315"/>
      <c r="BA150" s="315"/>
      <c r="BB150" s="315">
        <v>1</v>
      </c>
      <c r="BC150" s="315"/>
      <c r="BD150" s="315"/>
      <c r="BE150" s="315"/>
      <c r="BH150" s="14" t="s">
        <v>791</v>
      </c>
      <c r="BI150" s="249">
        <v>1.1871351220036386</v>
      </c>
      <c r="BJ150" s="249"/>
      <c r="BK150" s="249"/>
      <c r="BL150" s="249">
        <v>9.9117545489768606</v>
      </c>
      <c r="BM150" s="249"/>
      <c r="BN150" s="249"/>
      <c r="BO150" s="249"/>
      <c r="BP150" s="249">
        <v>3.4850727916621254</v>
      </c>
      <c r="BQ150" s="249"/>
      <c r="BR150" s="249"/>
      <c r="BS150" s="249"/>
    </row>
    <row r="151" spans="2:71" x14ac:dyDescent="0.2">
      <c r="B151" s="14" t="s">
        <v>619</v>
      </c>
      <c r="C151" s="249">
        <v>0.17252751817654746</v>
      </c>
      <c r="D151" s="249">
        <v>8.8593736271887963E-2</v>
      </c>
      <c r="E151" s="249">
        <v>1.7804421575635613E-2</v>
      </c>
      <c r="F151" s="249">
        <v>6.8855150271673222E-3</v>
      </c>
      <c r="G151" s="249">
        <v>2.3580494934542755</v>
      </c>
      <c r="H151" s="249"/>
      <c r="I151" s="249"/>
      <c r="L151" s="14" t="s">
        <v>792</v>
      </c>
      <c r="M151" s="249">
        <v>36.461464073411655</v>
      </c>
      <c r="N151" s="249">
        <v>0.20224741026442078</v>
      </c>
      <c r="O151" s="249"/>
      <c r="P151" s="249">
        <v>6.6693501813125762</v>
      </c>
      <c r="Q151" s="249">
        <v>1.1289181912048074</v>
      </c>
      <c r="R151" s="249"/>
      <c r="S151" s="249"/>
      <c r="T151" s="249">
        <v>55.538020143806548</v>
      </c>
      <c r="U151" s="249"/>
      <c r="V151" s="249"/>
      <c r="W151" s="249"/>
      <c r="X151" s="249">
        <v>99.999999999999986</v>
      </c>
      <c r="Z151" s="14" t="s">
        <v>792</v>
      </c>
      <c r="AA151" s="249">
        <v>4.2827337222283575</v>
      </c>
      <c r="AB151" s="249">
        <v>6.5336772782468397E-2</v>
      </c>
      <c r="AC151" s="249"/>
      <c r="AD151" s="249">
        <v>1.5344979830311629</v>
      </c>
      <c r="AE151" s="249">
        <v>0.17451102826648474</v>
      </c>
      <c r="AF151" s="249"/>
      <c r="AG151" s="249"/>
      <c r="AH151" s="249">
        <v>4.5436756569046706</v>
      </c>
      <c r="AI151" s="249"/>
      <c r="AJ151" s="249"/>
      <c r="AK151" s="249"/>
      <c r="AL151" s="249">
        <v>2.7181819000494336</v>
      </c>
      <c r="AN151" s="14" t="s">
        <v>792</v>
      </c>
      <c r="AO151" s="314">
        <v>49.383836018478263</v>
      </c>
      <c r="AP151" s="314">
        <v>50.61616398152178</v>
      </c>
      <c r="AQ151" s="314">
        <v>0.9</v>
      </c>
      <c r="AT151" s="14" t="s">
        <v>792</v>
      </c>
      <c r="AU151" s="315">
        <v>0.77333168845932743</v>
      </c>
      <c r="AV151" s="315">
        <v>3.9287871790005348E-2</v>
      </c>
      <c r="AW151" s="315"/>
      <c r="AX151" s="315">
        <v>0.29379186640074728</v>
      </c>
      <c r="AY151" s="315">
        <v>0.17272573993622445</v>
      </c>
      <c r="AZ151" s="315"/>
      <c r="BA151" s="315"/>
      <c r="BB151" s="315">
        <v>1</v>
      </c>
      <c r="BC151" s="315"/>
      <c r="BD151" s="315"/>
      <c r="BE151" s="315"/>
      <c r="BH151" s="14" t="s">
        <v>792</v>
      </c>
      <c r="BI151" s="249">
        <v>4.3122375513056035</v>
      </c>
      <c r="BJ151" s="249">
        <v>39.495399273548379</v>
      </c>
      <c r="BK151" s="249"/>
      <c r="BL151" s="249">
        <v>8.956270898769235</v>
      </c>
      <c r="BM151" s="249">
        <v>31.107532576813956</v>
      </c>
      <c r="BN151" s="249"/>
      <c r="BO151" s="249"/>
      <c r="BP151" s="249">
        <v>3.6608385859822996</v>
      </c>
      <c r="BQ151" s="249"/>
      <c r="BR151" s="249"/>
      <c r="BS151" s="249"/>
    </row>
    <row r="152" spans="2:71" x14ac:dyDescent="0.2">
      <c r="B152" s="14" t="s">
        <v>620</v>
      </c>
      <c r="C152" s="249">
        <v>0.21123814091372536</v>
      </c>
      <c r="D152" s="249">
        <v>9.5960168199325471E-2</v>
      </c>
      <c r="E152" s="249">
        <v>4.6258085882219122E-2</v>
      </c>
      <c r="F152" s="249"/>
      <c r="G152" s="249"/>
      <c r="H152" s="249"/>
      <c r="I152" s="249"/>
      <c r="L152" s="14" t="s">
        <v>793</v>
      </c>
      <c r="M152" s="249">
        <v>49.005050371362294</v>
      </c>
      <c r="N152" s="249"/>
      <c r="O152" s="249"/>
      <c r="P152" s="249">
        <v>0.98444092544744632</v>
      </c>
      <c r="Q152" s="249">
        <v>0.1346873917453775</v>
      </c>
      <c r="R152" s="249"/>
      <c r="S152" s="249"/>
      <c r="T152" s="249">
        <v>49.875821311444902</v>
      </c>
      <c r="U152" s="249"/>
      <c r="V152" s="249"/>
      <c r="W152" s="249"/>
      <c r="X152" s="249">
        <v>100</v>
      </c>
      <c r="Z152" s="14" t="s">
        <v>793</v>
      </c>
      <c r="AA152" s="249">
        <v>1.4934375440443066</v>
      </c>
      <c r="AB152" s="249"/>
      <c r="AC152" s="249"/>
      <c r="AD152" s="249">
        <v>5.876675577907095E-2</v>
      </c>
      <c r="AE152" s="249">
        <v>5.4019007970186961E-3</v>
      </c>
      <c r="AF152" s="249"/>
      <c r="AG152" s="249"/>
      <c r="AH152" s="249">
        <v>1.0586837434560477</v>
      </c>
      <c r="AI152" s="249"/>
      <c r="AJ152" s="249"/>
      <c r="AK152" s="249"/>
      <c r="AL152" s="249">
        <v>0.70524135559320422</v>
      </c>
      <c r="AN152" s="14" t="s">
        <v>793</v>
      </c>
      <c r="AO152" s="314">
        <v>60.829358588934312</v>
      </c>
      <c r="AP152" s="314">
        <v>39.170641411065688</v>
      </c>
      <c r="AQ152" s="314">
        <v>0.9</v>
      </c>
      <c r="AT152" s="14" t="s">
        <v>793</v>
      </c>
      <c r="AU152" s="315">
        <v>0.47230078153363436</v>
      </c>
      <c r="AV152" s="315"/>
      <c r="AW152" s="315"/>
      <c r="AX152" s="315">
        <v>3.8013357649599434E-2</v>
      </c>
      <c r="AY152" s="315">
        <v>5.6413804462757698E-2</v>
      </c>
      <c r="AZ152" s="315"/>
      <c r="BA152" s="315"/>
      <c r="BB152" s="315">
        <v>1</v>
      </c>
      <c r="BC152" s="315"/>
      <c r="BD152" s="315"/>
      <c r="BE152" s="315"/>
      <c r="BH152" s="14" t="s">
        <v>793</v>
      </c>
      <c r="BI152" s="249">
        <v>1.5927157913861243</v>
      </c>
      <c r="BJ152" s="249"/>
      <c r="BK152" s="249"/>
      <c r="BL152" s="249">
        <v>6.3812687193706701</v>
      </c>
      <c r="BM152" s="249">
        <v>69.217977891722057</v>
      </c>
      <c r="BN152" s="249"/>
      <c r="BO152" s="249"/>
      <c r="BP152" s="249">
        <v>3.3133735526443302</v>
      </c>
      <c r="BQ152" s="249"/>
      <c r="BR152" s="249"/>
      <c r="BS152" s="249"/>
    </row>
    <row r="153" spans="2:71" x14ac:dyDescent="0.2">
      <c r="B153" s="14" t="s">
        <v>621</v>
      </c>
      <c r="C153" s="249">
        <v>4.170698057001526</v>
      </c>
      <c r="D153" s="249">
        <v>1.6692104127915264</v>
      </c>
      <c r="E153" s="249">
        <v>0.49851085340154599</v>
      </c>
      <c r="F153" s="249">
        <v>5.0050298558533046E-2</v>
      </c>
      <c r="G153" s="249">
        <v>0.90973539209812238</v>
      </c>
      <c r="H153" s="249"/>
      <c r="I153" s="249"/>
      <c r="L153" s="14" t="s">
        <v>794</v>
      </c>
      <c r="M153" s="249">
        <v>45.964450204249509</v>
      </c>
      <c r="N153" s="249"/>
      <c r="O153" s="249"/>
      <c r="P153" s="249">
        <v>9.6358042005198943</v>
      </c>
      <c r="Q153" s="249">
        <v>1.2403680469560479</v>
      </c>
      <c r="R153" s="249"/>
      <c r="S153" s="249"/>
      <c r="T153" s="249">
        <v>43.159377548274541</v>
      </c>
      <c r="U153" s="249"/>
      <c r="V153" s="249"/>
      <c r="W153" s="249"/>
      <c r="X153" s="249">
        <v>100</v>
      </c>
      <c r="Z153" s="14" t="s">
        <v>794</v>
      </c>
      <c r="AA153" s="249">
        <v>0.30854649644647852</v>
      </c>
      <c r="AB153" s="249"/>
      <c r="AC153" s="249"/>
      <c r="AD153" s="249">
        <v>0.1267016723445035</v>
      </c>
      <c r="AE153" s="249">
        <v>1.0957779473739814E-2</v>
      </c>
      <c r="AF153" s="249"/>
      <c r="AG153" s="249"/>
      <c r="AH153" s="249">
        <v>0.20179187752288646</v>
      </c>
      <c r="AI153" s="249"/>
      <c r="AJ153" s="249"/>
      <c r="AK153" s="249"/>
      <c r="AL153" s="249">
        <v>0.15534243057337335</v>
      </c>
      <c r="AN153" s="14" t="s">
        <v>794</v>
      </c>
      <c r="AO153" s="314">
        <v>60.614966902076361</v>
      </c>
      <c r="AP153" s="314">
        <v>39.385033097923646</v>
      </c>
      <c r="AQ153" s="314">
        <v>0.9</v>
      </c>
      <c r="AT153" s="14" t="s">
        <v>794</v>
      </c>
      <c r="AU153" s="315">
        <v>0.70506189251772111</v>
      </c>
      <c r="AV153" s="315"/>
      <c r="AW153" s="315"/>
      <c r="AX153" s="315">
        <v>0.42807232265157347</v>
      </c>
      <c r="AY153" s="315">
        <v>0.68542888901984589</v>
      </c>
      <c r="AZ153" s="315"/>
      <c r="BA153" s="315"/>
      <c r="BB153" s="315">
        <v>1</v>
      </c>
      <c r="BC153" s="315"/>
      <c r="BD153" s="315"/>
      <c r="BE153" s="315"/>
      <c r="BH153" s="14" t="s">
        <v>794</v>
      </c>
      <c r="BI153" s="249">
        <v>2.5341864504609433</v>
      </c>
      <c r="BJ153" s="249"/>
      <c r="BK153" s="249"/>
      <c r="BL153" s="249">
        <v>7.3394340848096604</v>
      </c>
      <c r="BM153" s="249">
        <v>91.2946287457182</v>
      </c>
      <c r="BN153" s="249"/>
      <c r="BO153" s="249"/>
      <c r="BP153" s="249">
        <v>3.8278791598205784</v>
      </c>
      <c r="BQ153" s="249"/>
      <c r="BR153" s="249"/>
      <c r="BS153" s="249"/>
    </row>
    <row r="154" spans="2:71" x14ac:dyDescent="0.2">
      <c r="B154" s="14" t="s">
        <v>622</v>
      </c>
      <c r="C154" s="249">
        <v>0.15899203549779606</v>
      </c>
      <c r="D154" s="249">
        <v>7.7247064877623464E-2</v>
      </c>
      <c r="E154" s="249">
        <v>8.3286820224762276E-2</v>
      </c>
      <c r="F154" s="249">
        <v>6.7817339840470572E-2</v>
      </c>
      <c r="G154" s="249">
        <v>26.636567997102858</v>
      </c>
      <c r="H154" s="249">
        <v>5.6228103589732667E-2</v>
      </c>
      <c r="I154" s="249">
        <v>22.323781962177019</v>
      </c>
      <c r="L154" s="14" t="s">
        <v>795</v>
      </c>
      <c r="M154" s="249">
        <v>25.424591228678537</v>
      </c>
      <c r="N154" s="249">
        <v>0.96150133808428728</v>
      </c>
      <c r="O154" s="249"/>
      <c r="P154" s="249">
        <v>4.3212606170782815</v>
      </c>
      <c r="Q154" s="249">
        <v>0.49061618574595678</v>
      </c>
      <c r="R154" s="249">
        <v>1.8414400931976334E-2</v>
      </c>
      <c r="S154" s="249"/>
      <c r="T154" s="249">
        <v>68.783616229480955</v>
      </c>
      <c r="U154" s="249"/>
      <c r="V154" s="249"/>
      <c r="W154" s="249"/>
      <c r="X154" s="249">
        <v>100</v>
      </c>
      <c r="Z154" s="14" t="s">
        <v>795</v>
      </c>
      <c r="AA154" s="249">
        <v>4.2673385326060016</v>
      </c>
      <c r="AB154" s="249">
        <v>0.4438546267729257</v>
      </c>
      <c r="AC154" s="249"/>
      <c r="AD154" s="249">
        <v>1.4207229917257957</v>
      </c>
      <c r="AE154" s="249">
        <v>0.10837233389245648</v>
      </c>
      <c r="AF154" s="249">
        <v>2.0131366557233531E-2</v>
      </c>
      <c r="AG154" s="249"/>
      <c r="AH154" s="249">
        <v>8.0411484855791642</v>
      </c>
      <c r="AI154" s="249"/>
      <c r="AJ154" s="249"/>
      <c r="AK154" s="249"/>
      <c r="AL154" s="249">
        <v>3.8841381161842863</v>
      </c>
      <c r="AN154" s="14" t="s">
        <v>795</v>
      </c>
      <c r="AO154" s="314">
        <v>71.521430118774759</v>
      </c>
      <c r="AP154" s="314">
        <v>28.478569881225209</v>
      </c>
      <c r="AQ154" s="314">
        <v>0.9</v>
      </c>
      <c r="AT154" s="14" t="s">
        <v>795</v>
      </c>
      <c r="AU154" s="315">
        <v>0.30236664865876722</v>
      </c>
      <c r="AV154" s="315">
        <v>0.18081010966514663</v>
      </c>
      <c r="AW154" s="315"/>
      <c r="AX154" s="315">
        <v>0.17542881966543941</v>
      </c>
      <c r="AY154" s="315">
        <v>8.1999524002653312E-2</v>
      </c>
      <c r="AZ154" s="315">
        <v>3.8992748024640873E-2</v>
      </c>
      <c r="BA154" s="315"/>
      <c r="BB154" s="315">
        <v>1</v>
      </c>
      <c r="BC154" s="315"/>
      <c r="BD154" s="315"/>
      <c r="BE154" s="315"/>
      <c r="BH154" s="14" t="s">
        <v>795</v>
      </c>
      <c r="BI154" s="249">
        <v>1.6802579223079794</v>
      </c>
      <c r="BJ154" s="249">
        <v>26.568611671208817</v>
      </c>
      <c r="BK154" s="249"/>
      <c r="BL154" s="249">
        <v>5.7357012991345186</v>
      </c>
      <c r="BM154" s="249">
        <v>23.613779530600066</v>
      </c>
      <c r="BN154" s="249">
        <v>299.17292885491645</v>
      </c>
      <c r="BO154" s="249"/>
      <c r="BP154" s="249">
        <v>2.0540501362538652</v>
      </c>
      <c r="BQ154" s="249"/>
      <c r="BR154" s="249"/>
      <c r="BS154" s="249"/>
    </row>
    <row r="155" spans="2:71" x14ac:dyDescent="0.2">
      <c r="B155" s="14" t="s">
        <v>623</v>
      </c>
      <c r="C155" s="249">
        <v>0.31925948324847203</v>
      </c>
      <c r="D155" s="249">
        <v>0.16949165519978956</v>
      </c>
      <c r="E155" s="249">
        <v>5.3279557093198768E-3</v>
      </c>
      <c r="F155" s="249"/>
      <c r="G155" s="249"/>
      <c r="H155" s="249"/>
      <c r="I155" s="249"/>
      <c r="L155" s="14" t="s">
        <v>796</v>
      </c>
      <c r="M155" s="249">
        <v>50.404533361557554</v>
      </c>
      <c r="N155" s="249"/>
      <c r="O155" s="249"/>
      <c r="P155" s="249">
        <v>7.9854478459598095</v>
      </c>
      <c r="Q155" s="249">
        <v>8.545584832975015</v>
      </c>
      <c r="R155" s="249"/>
      <c r="S155" s="249"/>
      <c r="T155" s="249">
        <v>33.064433959507625</v>
      </c>
      <c r="U155" s="249"/>
      <c r="V155" s="249"/>
      <c r="W155" s="249"/>
      <c r="X155" s="249">
        <v>99.999999999999986</v>
      </c>
      <c r="Z155" s="14" t="s">
        <v>796</v>
      </c>
      <c r="AA155" s="249">
        <v>0.88717358821609327</v>
      </c>
      <c r="AB155" s="249"/>
      <c r="AC155" s="249"/>
      <c r="AD155" s="249">
        <v>0.27531768824086095</v>
      </c>
      <c r="AE155" s="249">
        <v>0.19794941924657067</v>
      </c>
      <c r="AF155" s="249"/>
      <c r="AG155" s="249"/>
      <c r="AH155" s="249">
        <v>0.40534988752293294</v>
      </c>
      <c r="AI155" s="249"/>
      <c r="AJ155" s="249"/>
      <c r="AK155" s="249"/>
      <c r="AL155" s="249">
        <v>0.40731513895388893</v>
      </c>
      <c r="AN155" s="14" t="s">
        <v>796</v>
      </c>
      <c r="AO155" s="314">
        <v>65.013900008082359</v>
      </c>
      <c r="AP155" s="314">
        <v>34.986099991917605</v>
      </c>
      <c r="AQ155" s="314">
        <v>0.9</v>
      </c>
      <c r="AT155" s="14" t="s">
        <v>796</v>
      </c>
      <c r="AU155" s="315">
        <v>0.48420729238780214</v>
      </c>
      <c r="AV155" s="315"/>
      <c r="AW155" s="315"/>
      <c r="AX155" s="315">
        <v>0.17525892459749912</v>
      </c>
      <c r="AY155" s="315">
        <v>0.48890271805994046</v>
      </c>
      <c r="AZ155" s="315"/>
      <c r="BA155" s="315"/>
      <c r="BB155" s="315">
        <v>1</v>
      </c>
      <c r="BC155" s="315"/>
      <c r="BD155" s="315"/>
      <c r="BE155" s="315"/>
      <c r="BH155" s="14" t="s">
        <v>796</v>
      </c>
      <c r="BI155" s="249">
        <v>1.4836941576120404</v>
      </c>
      <c r="BJ155" s="249"/>
      <c r="BK155" s="249"/>
      <c r="BL155" s="249">
        <v>3.3897176451854283</v>
      </c>
      <c r="BM155" s="249">
        <v>8.8361549108890021</v>
      </c>
      <c r="BN155" s="249"/>
      <c r="BO155" s="249"/>
      <c r="BP155" s="249">
        <v>4.6711258354214715</v>
      </c>
      <c r="BQ155" s="249"/>
      <c r="BR155" s="249"/>
      <c r="BS155" s="249"/>
    </row>
    <row r="156" spans="2:71" x14ac:dyDescent="0.2">
      <c r="B156" s="14" t="s">
        <v>624</v>
      </c>
      <c r="C156" s="249">
        <v>1.0316201806934597</v>
      </c>
      <c r="D156" s="249">
        <v>0.58237864140797435</v>
      </c>
      <c r="E156" s="249">
        <v>0.12269878571366877</v>
      </c>
      <c r="F156" s="249">
        <v>3.4438301081022388E-2</v>
      </c>
      <c r="G156" s="249">
        <v>1.794137745658382</v>
      </c>
      <c r="H156" s="249">
        <v>0.13814824123380848</v>
      </c>
      <c r="I156" s="249">
        <v>6.539133468200526</v>
      </c>
      <c r="L156" s="14" t="s">
        <v>797</v>
      </c>
      <c r="M156" s="249">
        <v>54.20993499196998</v>
      </c>
      <c r="N156" s="249">
        <v>2.2343021732231425</v>
      </c>
      <c r="O156" s="249"/>
      <c r="P156" s="249">
        <v>16.64212564005393</v>
      </c>
      <c r="Q156" s="249">
        <v>0.59513154059339302</v>
      </c>
      <c r="R156" s="249">
        <v>0.18471686485630079</v>
      </c>
      <c r="S156" s="249"/>
      <c r="T156" s="249">
        <v>26.133788789303253</v>
      </c>
      <c r="U156" s="249"/>
      <c r="V156" s="249"/>
      <c r="W156" s="249"/>
      <c r="X156" s="249">
        <v>100.00000000000001</v>
      </c>
      <c r="Z156" s="14" t="s">
        <v>797</v>
      </c>
      <c r="AA156" s="249">
        <v>0.4041529144939946</v>
      </c>
      <c r="AB156" s="249">
        <v>4.581381699949981E-2</v>
      </c>
      <c r="AC156" s="249"/>
      <c r="AD156" s="249">
        <v>0.24303647410911464</v>
      </c>
      <c r="AE156" s="249">
        <v>5.8391984113868476E-3</v>
      </c>
      <c r="AF156" s="249">
        <v>8.9698652972644809E-3</v>
      </c>
      <c r="AG156" s="249"/>
      <c r="AH156" s="249">
        <v>0.13570603583266344</v>
      </c>
      <c r="AI156" s="249"/>
      <c r="AJ156" s="249"/>
      <c r="AK156" s="249"/>
      <c r="AL156" s="249">
        <v>0.17252751817654738</v>
      </c>
      <c r="AN156" s="14" t="s">
        <v>797</v>
      </c>
      <c r="AO156" s="314">
        <v>64.211131610394375</v>
      </c>
      <c r="AP156" s="314">
        <v>35.788868389605639</v>
      </c>
      <c r="AQ156" s="314">
        <v>0.9</v>
      </c>
      <c r="AT156" s="14" t="s">
        <v>797</v>
      </c>
      <c r="AU156" s="315">
        <v>0.99760999631819969</v>
      </c>
      <c r="AV156" s="315">
        <v>0.8239936294412723</v>
      </c>
      <c r="AW156" s="315"/>
      <c r="AX156" s="315">
        <v>0.74917958016708808</v>
      </c>
      <c r="AY156" s="315">
        <v>0.55347377632674388</v>
      </c>
      <c r="AZ156" s="315">
        <v>0.25466416305137102</v>
      </c>
      <c r="BA156" s="315"/>
      <c r="BB156" s="315">
        <v>1</v>
      </c>
      <c r="BC156" s="315"/>
      <c r="BD156" s="315"/>
      <c r="BE156" s="315"/>
      <c r="BH156" s="14" t="s">
        <v>797</v>
      </c>
      <c r="BI156" s="249">
        <v>2.9002574320924217</v>
      </c>
      <c r="BJ156" s="249">
        <v>58.121469843727006</v>
      </c>
      <c r="BK156" s="249"/>
      <c r="BL156" s="249">
        <v>7.0946631103190487</v>
      </c>
      <c r="BM156" s="249">
        <v>146.5678522462876</v>
      </c>
      <c r="BN156" s="249">
        <v>217.27808658856441</v>
      </c>
      <c r="BO156" s="249"/>
      <c r="BP156" s="249">
        <v>6.030485336145972</v>
      </c>
      <c r="BQ156" s="249"/>
      <c r="BR156" s="249"/>
      <c r="BS156" s="249"/>
    </row>
    <row r="157" spans="2:71" x14ac:dyDescent="0.2">
      <c r="B157" s="14" t="s">
        <v>625</v>
      </c>
      <c r="C157" s="249">
        <v>0.17612588064443052</v>
      </c>
      <c r="D157" s="249">
        <v>0.10103646234487333</v>
      </c>
      <c r="E157" s="249">
        <v>3.2394490544389545E-2</v>
      </c>
      <c r="F157" s="249">
        <v>3.3029628077625571E-2</v>
      </c>
      <c r="G157" s="249">
        <v>9.9184784796554837</v>
      </c>
      <c r="H157" s="249">
        <v>0.4903154113715224</v>
      </c>
      <c r="I157" s="249">
        <v>60.944350563719226</v>
      </c>
      <c r="L157" s="14" t="s">
        <v>798</v>
      </c>
      <c r="M157" s="249">
        <v>44.151273304739817</v>
      </c>
      <c r="N157" s="249">
        <v>2.0434978016488925</v>
      </c>
      <c r="O157" s="249">
        <v>4.010791475428455</v>
      </c>
      <c r="P157" s="249">
        <v>19.610042651103658</v>
      </c>
      <c r="Q157" s="249"/>
      <c r="R157" s="249"/>
      <c r="S157" s="249"/>
      <c r="T157" s="249">
        <v>30.18439476707918</v>
      </c>
      <c r="U157" s="249"/>
      <c r="V157" s="249"/>
      <c r="W157" s="249"/>
      <c r="X157" s="249">
        <v>100</v>
      </c>
      <c r="Z157" s="14" t="s">
        <v>798</v>
      </c>
      <c r="AA157" s="249">
        <v>0.40302667762935873</v>
      </c>
      <c r="AB157" s="249">
        <v>5.130414762578004E-2</v>
      </c>
      <c r="AC157" s="249">
        <v>0.6304965183179071</v>
      </c>
      <c r="AD157" s="249">
        <v>0.35064280412422694</v>
      </c>
      <c r="AE157" s="249"/>
      <c r="AF157" s="249"/>
      <c r="AG157" s="249"/>
      <c r="AH157" s="249">
        <v>0.19191238052887871</v>
      </c>
      <c r="AI157" s="249"/>
      <c r="AJ157" s="249"/>
      <c r="AK157" s="249"/>
      <c r="AL157" s="249">
        <v>0.21124289366388502</v>
      </c>
      <c r="AN157" s="14" t="s">
        <v>798</v>
      </c>
      <c r="AO157" s="314">
        <v>72.410014939831839</v>
      </c>
      <c r="AP157" s="314">
        <v>27.589985060168186</v>
      </c>
      <c r="AQ157" s="314">
        <v>0.9</v>
      </c>
      <c r="AT157" s="14" t="s">
        <v>798</v>
      </c>
      <c r="AU157" s="315">
        <v>0.35942298489493435</v>
      </c>
      <c r="AV157" s="315">
        <v>0.40043878655585208</v>
      </c>
      <c r="AW157" s="315">
        <v>0.29396418283452713</v>
      </c>
      <c r="AX157" s="315">
        <v>0.64431580661659515</v>
      </c>
      <c r="AY157" s="315"/>
      <c r="AZ157" s="315"/>
      <c r="BA157" s="315"/>
      <c r="BB157" s="315">
        <v>1</v>
      </c>
      <c r="BC157" s="315"/>
      <c r="BD157" s="315"/>
      <c r="BE157" s="315"/>
      <c r="BH157" s="14" t="s">
        <v>798</v>
      </c>
      <c r="BI157" s="249">
        <v>1.1349880198848092</v>
      </c>
      <c r="BJ157" s="249">
        <v>27.320624713566829</v>
      </c>
      <c r="BK157" s="249">
        <v>10.218637639428904</v>
      </c>
      <c r="BL157" s="249">
        <v>4.580879959756806</v>
      </c>
      <c r="BM157" s="249"/>
      <c r="BN157" s="249"/>
      <c r="BO157" s="249"/>
      <c r="BP157" s="249">
        <v>4.6189811693686504</v>
      </c>
      <c r="BQ157" s="249"/>
      <c r="BR157" s="249"/>
      <c r="BS157" s="249"/>
    </row>
    <row r="158" spans="2:71" x14ac:dyDescent="0.2">
      <c r="B158" s="14" t="s">
        <v>626</v>
      </c>
      <c r="C158" s="249">
        <v>0.47756780144727251</v>
      </c>
      <c r="D158" s="249">
        <v>0.44909210345021688</v>
      </c>
      <c r="E158" s="249">
        <v>8.8074587038307117E-2</v>
      </c>
      <c r="F158" s="249">
        <v>2.1567392126267897E-2</v>
      </c>
      <c r="G158" s="249">
        <v>1.4570743707489926</v>
      </c>
      <c r="H158" s="249">
        <v>3.8914075562817618E-2</v>
      </c>
      <c r="I158" s="249">
        <v>2.4837658911869704</v>
      </c>
      <c r="L158" s="14" t="s">
        <v>799</v>
      </c>
      <c r="M158" s="249">
        <v>6.6756265595052433</v>
      </c>
      <c r="N158" s="249">
        <v>2.7071762305253815</v>
      </c>
      <c r="O158" s="249">
        <v>7.0374497414534151E-2</v>
      </c>
      <c r="P158" s="249">
        <v>1.7474324088599382</v>
      </c>
      <c r="Q158" s="249">
        <v>0.55428314136072665</v>
      </c>
      <c r="R158" s="249">
        <v>4.5489106790447049E-2</v>
      </c>
      <c r="S158" s="249"/>
      <c r="T158" s="249">
        <v>88.199618055543723</v>
      </c>
      <c r="U158" s="249"/>
      <c r="V158" s="249"/>
      <c r="W158" s="249"/>
      <c r="X158" s="249">
        <v>100</v>
      </c>
      <c r="Z158" s="14" t="s">
        <v>799</v>
      </c>
      <c r="AA158" s="249">
        <v>1.2031202310309717</v>
      </c>
      <c r="AB158" s="249">
        <v>1.3419034341220326</v>
      </c>
      <c r="AC158" s="249">
        <v>0.21842097941228886</v>
      </c>
      <c r="AD158" s="249">
        <v>0.61689778801744688</v>
      </c>
      <c r="AE158" s="249">
        <v>0.13146861931089185</v>
      </c>
      <c r="AF158" s="249">
        <v>5.3399470288289688E-2</v>
      </c>
      <c r="AG158" s="249"/>
      <c r="AH158" s="249">
        <v>11.071683420504993</v>
      </c>
      <c r="AI158" s="249"/>
      <c r="AJ158" s="249"/>
      <c r="AK158" s="249"/>
      <c r="AL158" s="249">
        <v>4.1706960657210654</v>
      </c>
      <c r="AN158" s="14" t="s">
        <v>799</v>
      </c>
      <c r="AO158" s="314">
        <v>83.333683644323855</v>
      </c>
      <c r="AP158" s="314">
        <v>16.666316355676152</v>
      </c>
      <c r="AQ158" s="314">
        <v>0.9</v>
      </c>
      <c r="AT158" s="14" t="s">
        <v>799</v>
      </c>
      <c r="AU158" s="315">
        <v>0.12694406877511891</v>
      </c>
      <c r="AV158" s="315">
        <v>0.18598538690053171</v>
      </c>
      <c r="AW158" s="315">
        <v>3.8426271379288897E-2</v>
      </c>
      <c r="AX158" s="315">
        <v>0.13407764570086617</v>
      </c>
      <c r="AY158" s="315">
        <v>5.1535370497011602E-2</v>
      </c>
      <c r="AZ158" s="315">
        <v>4.0245232323570135E-2</v>
      </c>
      <c r="BA158" s="315"/>
      <c r="BB158" s="315">
        <v>1</v>
      </c>
      <c r="BC158" s="315"/>
      <c r="BD158" s="315"/>
      <c r="BE158" s="315"/>
      <c r="BH158" s="14" t="s">
        <v>799</v>
      </c>
      <c r="BI158" s="249">
        <v>2.3357840460276948</v>
      </c>
      <c r="BJ158" s="249">
        <v>8.4386816203743216</v>
      </c>
      <c r="BK158" s="249">
        <v>67.069527503671424</v>
      </c>
      <c r="BL158" s="249">
        <v>9.4247165353951807</v>
      </c>
      <c r="BM158" s="249">
        <v>11.420524256054414</v>
      </c>
      <c r="BN158" s="249">
        <v>108.67241968213526</v>
      </c>
      <c r="BO158" s="249"/>
      <c r="BP158" s="249">
        <v>1.3926616070592812</v>
      </c>
      <c r="BQ158" s="249"/>
      <c r="BR158" s="249"/>
      <c r="BS158" s="249"/>
    </row>
    <row r="159" spans="2:71" x14ac:dyDescent="0.2">
      <c r="B159" s="14" t="s">
        <v>627</v>
      </c>
      <c r="C159" s="249">
        <v>0.23116037089586147</v>
      </c>
      <c r="D159" s="249">
        <v>0.164917454720236</v>
      </c>
      <c r="E159" s="249">
        <v>0.20742295326403831</v>
      </c>
      <c r="F159" s="249">
        <v>0.5041436049321727</v>
      </c>
      <c r="G159" s="249">
        <v>92.748552962284506</v>
      </c>
      <c r="H159" s="249">
        <v>0.57167934493716477</v>
      </c>
      <c r="I159" s="249">
        <v>93.264537069548823</v>
      </c>
      <c r="L159" s="14" t="s">
        <v>800</v>
      </c>
      <c r="M159" s="249">
        <v>60.83730079195611</v>
      </c>
      <c r="N159" s="249"/>
      <c r="O159" s="249"/>
      <c r="P159" s="249">
        <v>10.512751235381977</v>
      </c>
      <c r="Q159" s="249"/>
      <c r="R159" s="249"/>
      <c r="S159" s="249"/>
      <c r="T159" s="249">
        <v>28.649947972661916</v>
      </c>
      <c r="U159" s="249"/>
      <c r="V159" s="249"/>
      <c r="W159" s="249"/>
      <c r="X159" s="249">
        <v>100</v>
      </c>
      <c r="Z159" s="14" t="s">
        <v>800</v>
      </c>
      <c r="AA159" s="249">
        <v>0.41974436906344209</v>
      </c>
      <c r="AB159" s="249"/>
      <c r="AC159" s="249"/>
      <c r="AD159" s="249">
        <v>0.14207810643292143</v>
      </c>
      <c r="AE159" s="249"/>
      <c r="AF159" s="249"/>
      <c r="AG159" s="249"/>
      <c r="AH159" s="249">
        <v>0.13767932817305387</v>
      </c>
      <c r="AI159" s="249"/>
      <c r="AJ159" s="249"/>
      <c r="AK159" s="249"/>
      <c r="AL159" s="249">
        <v>0.15966380983151179</v>
      </c>
      <c r="AN159" s="14" t="s">
        <v>800</v>
      </c>
      <c r="AO159" s="314">
        <v>67.435856645121419</v>
      </c>
      <c r="AP159" s="314">
        <v>32.564143354878603</v>
      </c>
      <c r="AQ159" s="314">
        <v>0.9</v>
      </c>
      <c r="AT159" s="14" t="s">
        <v>800</v>
      </c>
      <c r="AU159" s="315">
        <v>0.18415463106669064</v>
      </c>
      <c r="AV159" s="315"/>
      <c r="AW159" s="315"/>
      <c r="AX159" s="315">
        <v>0.12956435931583821</v>
      </c>
      <c r="AY159" s="315"/>
      <c r="AZ159" s="315"/>
      <c r="BA159" s="315"/>
      <c r="BB159" s="315">
        <v>1</v>
      </c>
      <c r="BC159" s="315"/>
      <c r="BD159" s="315"/>
      <c r="BE159" s="315"/>
      <c r="BH159" s="14" t="s">
        <v>800</v>
      </c>
      <c r="BI159" s="249">
        <v>0.45136650199931944</v>
      </c>
      <c r="BJ159" s="249"/>
      <c r="BK159" s="249"/>
      <c r="BL159" s="249">
        <v>1.8377472491381097</v>
      </c>
      <c r="BM159" s="249"/>
      <c r="BN159" s="249"/>
      <c r="BO159" s="249"/>
      <c r="BP159" s="249">
        <v>5.204664980805064</v>
      </c>
      <c r="BQ159" s="249"/>
      <c r="BR159" s="249"/>
      <c r="BS159" s="249"/>
    </row>
    <row r="160" spans="2:71" x14ac:dyDescent="0.2">
      <c r="B160" s="14" t="s">
        <v>628</v>
      </c>
      <c r="C160" s="249">
        <v>1.5469776026618722E-2</v>
      </c>
      <c r="D160" s="249">
        <v>7.8048942044895032E-3</v>
      </c>
      <c r="E160" s="249">
        <v>3.9851328614951581E-2</v>
      </c>
      <c r="F160" s="249"/>
      <c r="G160" s="249"/>
      <c r="H160" s="249"/>
      <c r="I160" s="249"/>
      <c r="L160" s="14" t="s">
        <v>801</v>
      </c>
      <c r="M160" s="249">
        <v>72.604257000911062</v>
      </c>
      <c r="N160" s="249"/>
      <c r="O160" s="249"/>
      <c r="P160" s="249"/>
      <c r="Q160" s="249"/>
      <c r="R160" s="249"/>
      <c r="S160" s="249"/>
      <c r="T160" s="249">
        <v>27.395742999088927</v>
      </c>
      <c r="U160" s="249"/>
      <c r="V160" s="249"/>
      <c r="W160" s="249"/>
      <c r="X160" s="249">
        <v>100</v>
      </c>
      <c r="Z160" s="14" t="s">
        <v>801</v>
      </c>
      <c r="AA160" s="249">
        <v>1.0005441049725736</v>
      </c>
      <c r="AB160" s="249"/>
      <c r="AC160" s="249"/>
      <c r="AD160" s="249"/>
      <c r="AE160" s="249"/>
      <c r="AF160" s="249"/>
      <c r="AG160" s="249"/>
      <c r="AH160" s="249">
        <v>0.26295848834464841</v>
      </c>
      <c r="AI160" s="249"/>
      <c r="AJ160" s="249"/>
      <c r="AK160" s="249"/>
      <c r="AL160" s="249">
        <v>0.31890820903853156</v>
      </c>
      <c r="AN160" s="14" t="s">
        <v>801</v>
      </c>
      <c r="AO160" s="314">
        <v>61.655262271462412</v>
      </c>
      <c r="AP160" s="314">
        <v>38.344737728537588</v>
      </c>
      <c r="AQ160" s="314">
        <v>0.9</v>
      </c>
      <c r="AT160" s="14" t="s">
        <v>801</v>
      </c>
      <c r="AU160" s="315">
        <v>5.9113158252978559</v>
      </c>
      <c r="AV160" s="315"/>
      <c r="AW160" s="315"/>
      <c r="AX160" s="315"/>
      <c r="AY160" s="315"/>
      <c r="AZ160" s="315"/>
      <c r="BA160" s="315"/>
      <c r="BB160" s="315">
        <v>1</v>
      </c>
      <c r="BC160" s="315"/>
      <c r="BD160" s="315"/>
      <c r="BE160" s="315"/>
      <c r="BH160" s="14" t="s">
        <v>801</v>
      </c>
      <c r="BI160" s="249">
        <v>13.263914327990166</v>
      </c>
      <c r="BJ160" s="249"/>
      <c r="BK160" s="249"/>
      <c r="BL160" s="249"/>
      <c r="BM160" s="249"/>
      <c r="BN160" s="249"/>
      <c r="BO160" s="249"/>
      <c r="BP160" s="249">
        <v>5.9465701563258575</v>
      </c>
      <c r="BQ160" s="249"/>
      <c r="BR160" s="249"/>
      <c r="BS160" s="249"/>
    </row>
    <row r="161" spans="2:71" x14ac:dyDescent="0.2">
      <c r="B161" s="14" t="s">
        <v>629</v>
      </c>
      <c r="C161" s="249">
        <v>0.37529912794715431</v>
      </c>
      <c r="D161" s="249">
        <v>0.22048822610376048</v>
      </c>
      <c r="E161" s="249">
        <v>0.13447372092771506</v>
      </c>
      <c r="F161" s="249">
        <v>1.3535499488955133E-2</v>
      </c>
      <c r="G161" s="249">
        <v>1.8625519156497032</v>
      </c>
      <c r="H161" s="249">
        <v>1.4813228817758008E-2</v>
      </c>
      <c r="I161" s="249">
        <v>1.9444186429019759</v>
      </c>
      <c r="L161" s="14" t="s">
        <v>802</v>
      </c>
      <c r="M161" s="249">
        <v>67.261575706862047</v>
      </c>
      <c r="N161" s="249"/>
      <c r="O161" s="249"/>
      <c r="P161" s="249">
        <v>2.5992641106823342</v>
      </c>
      <c r="Q161" s="249"/>
      <c r="R161" s="249"/>
      <c r="S161" s="249"/>
      <c r="T161" s="249">
        <v>30.13916018245563</v>
      </c>
      <c r="U161" s="249"/>
      <c r="V161" s="249"/>
      <c r="W161" s="249"/>
      <c r="X161" s="249">
        <v>100</v>
      </c>
      <c r="Z161" s="14" t="s">
        <v>802</v>
      </c>
      <c r="AA161" s="249">
        <v>2.9986193919354327</v>
      </c>
      <c r="AB161" s="249"/>
      <c r="AC161" s="249"/>
      <c r="AD161" s="249">
        <v>0.22698677237021717</v>
      </c>
      <c r="AE161" s="249"/>
      <c r="AF161" s="249"/>
      <c r="AG161" s="249"/>
      <c r="AH161" s="249">
        <v>0.93586975834105646</v>
      </c>
      <c r="AI161" s="249"/>
      <c r="AJ161" s="249"/>
      <c r="AK161" s="249"/>
      <c r="AL161" s="249">
        <v>1.031682002885526</v>
      </c>
      <c r="AN161" s="14" t="s">
        <v>802</v>
      </c>
      <c r="AO161" s="314">
        <v>58.385719661795548</v>
      </c>
      <c r="AP161" s="314">
        <v>41.614280338204495</v>
      </c>
      <c r="AQ161" s="314">
        <v>0.9</v>
      </c>
      <c r="AT161" s="14" t="s">
        <v>802</v>
      </c>
      <c r="AU161" s="315">
        <v>0.85625927033595839</v>
      </c>
      <c r="AV161" s="315"/>
      <c r="AW161" s="315"/>
      <c r="AX161" s="315">
        <v>0.17490555254211268</v>
      </c>
      <c r="AY161" s="315"/>
      <c r="AZ161" s="315"/>
      <c r="BA161" s="315"/>
      <c r="BB161" s="315">
        <v>1</v>
      </c>
      <c r="BC161" s="315"/>
      <c r="BD161" s="315"/>
      <c r="BE161" s="315"/>
      <c r="BH161" s="14" t="s">
        <v>802</v>
      </c>
      <c r="BI161" s="249">
        <v>2.2054891880278187</v>
      </c>
      <c r="BJ161" s="249"/>
      <c r="BK161" s="249"/>
      <c r="BL161" s="249">
        <v>11.657887774376031</v>
      </c>
      <c r="BM161" s="249"/>
      <c r="BN161" s="249"/>
      <c r="BO161" s="249"/>
      <c r="BP161" s="249">
        <v>5.7482485320368069</v>
      </c>
      <c r="BQ161" s="249"/>
      <c r="BR161" s="249"/>
      <c r="BS161" s="249"/>
    </row>
    <row r="162" spans="2:71" x14ac:dyDescent="0.2">
      <c r="B162" s="14" t="s">
        <v>630</v>
      </c>
      <c r="C162" s="249">
        <v>0.19031031017858199</v>
      </c>
      <c r="D162" s="249">
        <v>9.4849644167641786E-2</v>
      </c>
      <c r="E162" s="249">
        <v>2.8518457307186624E-2</v>
      </c>
      <c r="F162" s="249"/>
      <c r="G162" s="249"/>
      <c r="H162" s="249"/>
      <c r="I162" s="249"/>
      <c r="L162" s="14" t="s">
        <v>803</v>
      </c>
      <c r="M162" s="249">
        <v>71.581093936839054</v>
      </c>
      <c r="N162" s="249"/>
      <c r="O162" s="249"/>
      <c r="P162" s="249"/>
      <c r="Q162" s="249"/>
      <c r="R162" s="249"/>
      <c r="S162" s="249"/>
      <c r="T162" s="249">
        <v>28.418906063160946</v>
      </c>
      <c r="U162" s="249"/>
      <c r="V162" s="249"/>
      <c r="W162" s="249"/>
      <c r="X162" s="249">
        <v>100</v>
      </c>
      <c r="Z162" s="14" t="s">
        <v>803</v>
      </c>
      <c r="AA162" s="249">
        <v>0.54479104764587505</v>
      </c>
      <c r="AB162" s="249"/>
      <c r="AC162" s="249"/>
      <c r="AD162" s="249"/>
      <c r="AE162" s="249"/>
      <c r="AF162" s="249"/>
      <c r="AG162" s="249"/>
      <c r="AH162" s="249">
        <v>0.15064993429470216</v>
      </c>
      <c r="AI162" s="249"/>
      <c r="AJ162" s="249"/>
      <c r="AK162" s="249"/>
      <c r="AL162" s="249">
        <v>0.17612588064443044</v>
      </c>
      <c r="AN162" s="14" t="s">
        <v>803</v>
      </c>
      <c r="AO162" s="314">
        <v>57.465853163406081</v>
      </c>
      <c r="AP162" s="314">
        <v>42.534146836593877</v>
      </c>
      <c r="AQ162" s="314">
        <v>0.9</v>
      </c>
      <c r="AT162" s="14" t="s">
        <v>803</v>
      </c>
      <c r="AU162" s="315">
        <v>0.4954300916416759</v>
      </c>
      <c r="AV162" s="315"/>
      <c r="AW162" s="315"/>
      <c r="AX162" s="315"/>
      <c r="AY162" s="315"/>
      <c r="AZ162" s="315"/>
      <c r="BA162" s="315"/>
      <c r="BB162" s="315">
        <v>1</v>
      </c>
      <c r="BC162" s="315"/>
      <c r="BD162" s="315"/>
      <c r="BE162" s="315"/>
      <c r="BH162" s="14" t="s">
        <v>803</v>
      </c>
      <c r="BI162" s="249">
        <v>1.218565853338442</v>
      </c>
      <c r="BJ162" s="249"/>
      <c r="BK162" s="249"/>
      <c r="BL162" s="249"/>
      <c r="BM162" s="249"/>
      <c r="BN162" s="249"/>
      <c r="BO162" s="249"/>
      <c r="BP162" s="249">
        <v>6.1952323267824028</v>
      </c>
      <c r="BQ162" s="249"/>
      <c r="BR162" s="249"/>
      <c r="BS162" s="249"/>
    </row>
    <row r="163" spans="2:71" x14ac:dyDescent="0.2">
      <c r="B163" s="14" t="s">
        <v>631</v>
      </c>
      <c r="C163" s="249">
        <v>0.48643001584162188</v>
      </c>
      <c r="D163" s="249">
        <v>0.28046891783948974</v>
      </c>
      <c r="E163" s="249">
        <v>0.1209592304456137</v>
      </c>
      <c r="F163" s="249">
        <v>0.1617594030991186</v>
      </c>
      <c r="G163" s="249">
        <v>17.498640155604367</v>
      </c>
      <c r="H163" s="249">
        <v>0.39483618398242593</v>
      </c>
      <c r="I163" s="249">
        <v>33.077421941923951</v>
      </c>
      <c r="L163" s="14" t="s">
        <v>804</v>
      </c>
      <c r="M163" s="249">
        <v>52.906767368303946</v>
      </c>
      <c r="N163" s="249">
        <v>4.6937370053643042</v>
      </c>
      <c r="O163" s="249">
        <v>0.72978956721131272</v>
      </c>
      <c r="P163" s="249">
        <v>8.9563807986061601</v>
      </c>
      <c r="Q163" s="249">
        <v>3.0021794496577061</v>
      </c>
      <c r="R163" s="249"/>
      <c r="S163" s="249"/>
      <c r="T163" s="249">
        <v>29.711145810856575</v>
      </c>
      <c r="U163" s="249"/>
      <c r="V163" s="249"/>
      <c r="W163" s="249"/>
      <c r="X163" s="249">
        <v>100</v>
      </c>
      <c r="Z163" s="14" t="s">
        <v>804</v>
      </c>
      <c r="AA163" s="249">
        <v>1.0912965948092559</v>
      </c>
      <c r="AB163" s="249">
        <v>0.26627970406592233</v>
      </c>
      <c r="AC163" s="249">
        <v>0.25923358862087098</v>
      </c>
      <c r="AD163" s="249">
        <v>0.36187614449177974</v>
      </c>
      <c r="AE163" s="249">
        <v>8.1497006664908778E-2</v>
      </c>
      <c r="AF163" s="249"/>
      <c r="AG163" s="249"/>
      <c r="AH163" s="249">
        <v>0.42685555046960139</v>
      </c>
      <c r="AI163" s="249"/>
      <c r="AJ163" s="249"/>
      <c r="AK163" s="249"/>
      <c r="AL163" s="249">
        <v>0.47733482434718294</v>
      </c>
      <c r="AN163" s="14" t="s">
        <v>804</v>
      </c>
      <c r="AO163" s="314">
        <v>34.643825547701681</v>
      </c>
      <c r="AP163" s="314">
        <v>65.356174452298347</v>
      </c>
      <c r="AQ163" s="314">
        <v>0.9</v>
      </c>
      <c r="AT163" s="14" t="s">
        <v>804</v>
      </c>
      <c r="AU163" s="315">
        <v>0.55178189082749851</v>
      </c>
      <c r="AV163" s="315">
        <v>0.23672714573789683</v>
      </c>
      <c r="AW163" s="315">
        <v>0.26398676282875705</v>
      </c>
      <c r="AX163" s="315">
        <v>0.40462484364193524</v>
      </c>
      <c r="AY163" s="315">
        <v>0.68828334941935188</v>
      </c>
      <c r="AZ163" s="315"/>
      <c r="BA163" s="315"/>
      <c r="BB163" s="315">
        <v>1</v>
      </c>
      <c r="BC163" s="315"/>
      <c r="BD163" s="315"/>
      <c r="BE163" s="315"/>
      <c r="BH163" s="14" t="s">
        <v>804</v>
      </c>
      <c r="BI163" s="249">
        <v>3.0110946562219922</v>
      </c>
      <c r="BJ163" s="249">
        <v>14.561211216312962</v>
      </c>
      <c r="BK163" s="249">
        <v>104.43659206629373</v>
      </c>
      <c r="BL163" s="249">
        <v>13.04332110893043</v>
      </c>
      <c r="BM163" s="249">
        <v>66.19097943102102</v>
      </c>
      <c r="BN163" s="249"/>
      <c r="BO163" s="249"/>
      <c r="BP163" s="249">
        <v>9.717371158279045</v>
      </c>
      <c r="BQ163" s="249"/>
      <c r="BR163" s="249"/>
      <c r="BS163" s="249"/>
    </row>
    <row r="164" spans="2:71" x14ac:dyDescent="0.2">
      <c r="B164" s="14" t="s">
        <v>632</v>
      </c>
      <c r="C164" s="249">
        <v>0.16744081151555792</v>
      </c>
      <c r="D164" s="249">
        <v>6.8260589019118065E-2</v>
      </c>
      <c r="E164" s="249">
        <v>0.117523386078735</v>
      </c>
      <c r="F164" s="249"/>
      <c r="G164" s="249"/>
      <c r="H164" s="249"/>
      <c r="I164" s="249"/>
      <c r="L164" s="14" t="s">
        <v>805</v>
      </c>
      <c r="M164" s="249">
        <v>51.755424855247306</v>
      </c>
      <c r="N164" s="249">
        <v>0.30515340282268821</v>
      </c>
      <c r="O164" s="249">
        <v>0.90312188671811655</v>
      </c>
      <c r="P164" s="249">
        <v>13.669190508579781</v>
      </c>
      <c r="Q164" s="249">
        <v>5.6406305134743446</v>
      </c>
      <c r="R164" s="249"/>
      <c r="S164" s="249"/>
      <c r="T164" s="249">
        <v>27.726478833157763</v>
      </c>
      <c r="U164" s="249"/>
      <c r="V164" s="249"/>
      <c r="W164" s="249"/>
      <c r="X164" s="249">
        <v>100</v>
      </c>
      <c r="Z164" s="14" t="s">
        <v>805</v>
      </c>
      <c r="AA164" s="249">
        <v>0.51665072113513877</v>
      </c>
      <c r="AB164" s="249">
        <v>8.3781304732122256E-3</v>
      </c>
      <c r="AC164" s="249">
        <v>0.15525642339785484</v>
      </c>
      <c r="AD164" s="249">
        <v>0.26728820181374285</v>
      </c>
      <c r="AE164" s="249">
        <v>7.4104102338213643E-2</v>
      </c>
      <c r="AF164" s="249"/>
      <c r="AG164" s="249"/>
      <c r="AH164" s="249">
        <v>0.19278171524419146</v>
      </c>
      <c r="AI164" s="249"/>
      <c r="AJ164" s="249"/>
      <c r="AK164" s="249"/>
      <c r="AL164" s="249">
        <v>0.23101102568010878</v>
      </c>
      <c r="AN164" s="14" t="s">
        <v>805</v>
      </c>
      <c r="AO164" s="314">
        <v>45.910577128745913</v>
      </c>
      <c r="AP164" s="314">
        <v>54.089422871254122</v>
      </c>
      <c r="AQ164" s="314">
        <v>0.9</v>
      </c>
      <c r="AT164" s="14" t="s">
        <v>805</v>
      </c>
      <c r="AU164" s="315">
        <v>0.18182602779312712</v>
      </c>
      <c r="AV164" s="315">
        <v>4.9186227429101007E-3</v>
      </c>
      <c r="AW164" s="315">
        <v>3.6193560398813632E-3</v>
      </c>
      <c r="AX164" s="315">
        <v>0.14912709536211749</v>
      </c>
      <c r="AY164" s="315">
        <v>0.32394575377429435</v>
      </c>
      <c r="AZ164" s="315"/>
      <c r="BA164" s="315"/>
      <c r="BB164" s="315">
        <v>1</v>
      </c>
      <c r="BC164" s="315"/>
      <c r="BD164" s="315"/>
      <c r="BE164" s="315"/>
      <c r="BH164" s="14" t="s">
        <v>805</v>
      </c>
      <c r="BI164" s="249">
        <v>0.76948443465254623</v>
      </c>
      <c r="BJ164" s="249">
        <v>3.5304085192195442</v>
      </c>
      <c r="BK164" s="249">
        <v>0.87777782656337244</v>
      </c>
      <c r="BL164" s="249">
        <v>2.3895351791948181</v>
      </c>
      <c r="BM164" s="249">
        <v>12.578947522815824</v>
      </c>
      <c r="BN164" s="249"/>
      <c r="BO164" s="249"/>
      <c r="BP164" s="249">
        <v>7.8995971945967511</v>
      </c>
      <c r="BQ164" s="249"/>
      <c r="BR164" s="249"/>
      <c r="BS164" s="249"/>
    </row>
    <row r="165" spans="2:71" x14ac:dyDescent="0.2">
      <c r="B165" s="14" t="s">
        <v>633</v>
      </c>
      <c r="C165" s="249">
        <v>0.13912948036840489</v>
      </c>
      <c r="D165" s="249">
        <v>7.3069233030670047E-2</v>
      </c>
      <c r="E165" s="249">
        <v>8.9781432702232059E-2</v>
      </c>
      <c r="F165" s="249"/>
      <c r="G165" s="249"/>
      <c r="H165" s="249"/>
      <c r="I165" s="249"/>
      <c r="L165" s="14" t="s">
        <v>806</v>
      </c>
      <c r="M165" s="249">
        <v>6.2883249184057401</v>
      </c>
      <c r="N165" s="249">
        <v>10.369365086752873</v>
      </c>
      <c r="O165" s="249"/>
      <c r="P165" s="249">
        <v>28.157060267092206</v>
      </c>
      <c r="Q165" s="249">
        <v>34.906463291647391</v>
      </c>
      <c r="R165" s="249"/>
      <c r="S165" s="249"/>
      <c r="T165" s="249">
        <v>20.2787864361018</v>
      </c>
      <c r="U165" s="249"/>
      <c r="V165" s="249"/>
      <c r="W165" s="249"/>
      <c r="X165" s="249">
        <v>100</v>
      </c>
      <c r="Z165" s="14" t="s">
        <v>806</v>
      </c>
      <c r="AA165" s="249">
        <v>4.2036587507562609E-3</v>
      </c>
      <c r="AB165" s="249">
        <v>1.906480577658963E-2</v>
      </c>
      <c r="AC165" s="249"/>
      <c r="AD165" s="249">
        <v>3.6870210826511624E-2</v>
      </c>
      <c r="AE165" s="249">
        <v>3.070943063277045E-2</v>
      </c>
      <c r="AF165" s="249"/>
      <c r="AG165" s="249"/>
      <c r="AH165" s="249">
        <v>9.4420087803488619E-3</v>
      </c>
      <c r="AI165" s="249"/>
      <c r="AJ165" s="249"/>
      <c r="AK165" s="249"/>
      <c r="AL165" s="249">
        <v>1.5469776026618717E-2</v>
      </c>
      <c r="AN165" s="14" t="s">
        <v>806</v>
      </c>
      <c r="AO165" s="314">
        <v>65.236456453986776</v>
      </c>
      <c r="AP165" s="314">
        <v>34.763543546013196</v>
      </c>
      <c r="AQ165" s="314">
        <v>0.9</v>
      </c>
      <c r="AT165" s="14" t="s">
        <v>806</v>
      </c>
      <c r="AU165" s="315">
        <v>2.812689489677626E-2</v>
      </c>
      <c r="AV165" s="315">
        <v>1.8552274603106912E-2</v>
      </c>
      <c r="AW165" s="315"/>
      <c r="AX165" s="315">
        <v>2.5707797958320955E-2</v>
      </c>
      <c r="AY165" s="315">
        <v>0.23934789190253281</v>
      </c>
      <c r="AZ165" s="315"/>
      <c r="BA165" s="315"/>
      <c r="BB165" s="315">
        <v>1</v>
      </c>
      <c r="BC165" s="315"/>
      <c r="BD165" s="315"/>
      <c r="BE165" s="315"/>
      <c r="BH165" s="14" t="s">
        <v>806</v>
      </c>
      <c r="BI165" s="249">
        <v>0.69259573250821482</v>
      </c>
      <c r="BJ165" s="249">
        <v>0.27703713867706509</v>
      </c>
      <c r="BK165" s="249"/>
      <c r="BL165" s="249">
        <v>0.14137433082111914</v>
      </c>
      <c r="BM165" s="249">
        <v>1.0617365126199343</v>
      </c>
      <c r="BN165" s="249"/>
      <c r="BO165" s="249"/>
      <c r="BP165" s="249">
        <v>7.6357382594550671</v>
      </c>
      <c r="BQ165" s="249"/>
      <c r="BR165" s="249"/>
      <c r="BS165" s="249"/>
    </row>
    <row r="166" spans="2:71" x14ac:dyDescent="0.2">
      <c r="B166" s="14" t="s">
        <v>634</v>
      </c>
      <c r="C166" s="249">
        <v>0.24990297606978731</v>
      </c>
      <c r="D166" s="249">
        <v>0.19778795100641361</v>
      </c>
      <c r="E166" s="249">
        <v>0.11385918514798862</v>
      </c>
      <c r="F166" s="249"/>
      <c r="G166" s="249"/>
      <c r="H166" s="249"/>
      <c r="I166" s="249"/>
      <c r="L166" s="14" t="s">
        <v>807</v>
      </c>
      <c r="M166" s="249">
        <v>24.458222758117046</v>
      </c>
      <c r="N166" s="249">
        <v>8.9352809814369678</v>
      </c>
      <c r="O166" s="249"/>
      <c r="P166" s="249">
        <v>31.407264815413676</v>
      </c>
      <c r="Q166" s="249">
        <v>5.1294629433750139</v>
      </c>
      <c r="R166" s="249">
        <v>0.30592560736635688</v>
      </c>
      <c r="S166" s="249"/>
      <c r="T166" s="249">
        <v>29.763842894290924</v>
      </c>
      <c r="U166" s="249"/>
      <c r="V166" s="249"/>
      <c r="W166" s="249"/>
      <c r="X166" s="249">
        <v>100</v>
      </c>
      <c r="Z166" s="14" t="s">
        <v>807</v>
      </c>
      <c r="AA166" s="249">
        <v>0.39633409709893896</v>
      </c>
      <c r="AB166" s="249">
        <v>0.39822864400977481</v>
      </c>
      <c r="AC166" s="249"/>
      <c r="AD166" s="249">
        <v>0.99692500260851413</v>
      </c>
      <c r="AE166" s="249">
        <v>0.10939107089099989</v>
      </c>
      <c r="AF166" s="249">
        <v>3.2289767318693888E-2</v>
      </c>
      <c r="AG166" s="249"/>
      <c r="AH166" s="249">
        <v>0.33593519274929634</v>
      </c>
      <c r="AI166" s="249"/>
      <c r="AJ166" s="249"/>
      <c r="AK166" s="249"/>
      <c r="AL166" s="249">
        <v>0.37499725371411563</v>
      </c>
      <c r="AN166" s="14" t="s">
        <v>807</v>
      </c>
      <c r="AO166" s="314">
        <v>56.231075967443012</v>
      </c>
      <c r="AP166" s="314">
        <v>43.768924032556995</v>
      </c>
      <c r="AQ166" s="314">
        <v>0.9</v>
      </c>
      <c r="AT166" s="14" t="s">
        <v>807</v>
      </c>
      <c r="AU166" s="315">
        <v>0.454660062148664</v>
      </c>
      <c r="AV166" s="315">
        <v>0.16150372835047641</v>
      </c>
      <c r="AW166" s="315"/>
      <c r="AX166" s="315">
        <v>0.55380972453506794</v>
      </c>
      <c r="AY166" s="315">
        <v>4.8715947540664134E-2</v>
      </c>
      <c r="AZ166" s="315">
        <v>2.9665143226031115E-2</v>
      </c>
      <c r="BA166" s="315"/>
      <c r="BB166" s="315">
        <v>1</v>
      </c>
      <c r="BC166" s="315"/>
      <c r="BD166" s="315"/>
      <c r="BE166" s="315"/>
      <c r="BH166" s="14" t="s">
        <v>807</v>
      </c>
      <c r="BI166" s="249">
        <v>3.3519996394139389</v>
      </c>
      <c r="BJ166" s="249">
        <v>3.2592403695524066</v>
      </c>
      <c r="BK166" s="249"/>
      <c r="BL166" s="249">
        <v>3.1796001837974224</v>
      </c>
      <c r="BM166" s="249">
        <v>1.7125423094072161</v>
      </c>
      <c r="BN166" s="249">
        <v>17.485283207829955</v>
      </c>
      <c r="BO166" s="249"/>
      <c r="BP166" s="249">
        <v>6.0583317162402457</v>
      </c>
      <c r="BQ166" s="249"/>
      <c r="BR166" s="249"/>
      <c r="BS166" s="249"/>
    </row>
    <row r="167" spans="2:71" x14ac:dyDescent="0.2">
      <c r="B167" s="14" t="s">
        <v>635</v>
      </c>
      <c r="C167" s="249">
        <v>2.352793321868067</v>
      </c>
      <c r="D167" s="249">
        <v>1.1426964511571245</v>
      </c>
      <c r="E167" s="249">
        <v>3.0054764966689955</v>
      </c>
      <c r="F167" s="249">
        <v>6.3690949130596128E-2</v>
      </c>
      <c r="G167" s="249">
        <v>1.6910885371486255</v>
      </c>
      <c r="H167" s="249">
        <v>8.1248021996458641E-2</v>
      </c>
      <c r="I167" s="249">
        <v>2.0519774950082965</v>
      </c>
      <c r="L167" s="14" t="s">
        <v>808</v>
      </c>
      <c r="M167" s="249">
        <v>70.008997213333416</v>
      </c>
      <c r="N167" s="249"/>
      <c r="O167" s="249"/>
      <c r="P167" s="249">
        <v>6.7251659252457525</v>
      </c>
      <c r="Q167" s="249"/>
      <c r="R167" s="249"/>
      <c r="S167" s="249"/>
      <c r="T167" s="249">
        <v>23.265836861420834</v>
      </c>
      <c r="U167" s="249"/>
      <c r="V167" s="249"/>
      <c r="W167" s="249"/>
      <c r="X167" s="249">
        <v>99.999999999999986</v>
      </c>
      <c r="Z167" s="14" t="s">
        <v>808</v>
      </c>
      <c r="AA167" s="249">
        <v>0.57653679225000609</v>
      </c>
      <c r="AB167" s="249"/>
      <c r="AC167" s="249"/>
      <c r="AD167" s="249">
        <v>0.10848557753041892</v>
      </c>
      <c r="AE167" s="249"/>
      <c r="AF167" s="249"/>
      <c r="AG167" s="249"/>
      <c r="AH167" s="249">
        <v>0.13345099244920439</v>
      </c>
      <c r="AI167" s="249"/>
      <c r="AJ167" s="249"/>
      <c r="AK167" s="249"/>
      <c r="AL167" s="249">
        <v>0.19057446836244474</v>
      </c>
      <c r="AN167" s="14" t="s">
        <v>808</v>
      </c>
      <c r="AO167" s="314">
        <v>65.580720939357818</v>
      </c>
      <c r="AP167" s="314">
        <v>34.419279060642161</v>
      </c>
      <c r="AQ167" s="314">
        <v>0.9</v>
      </c>
      <c r="AT167" s="14" t="s">
        <v>808</v>
      </c>
      <c r="AU167" s="315">
        <v>0.85336157075981378</v>
      </c>
      <c r="AV167" s="315"/>
      <c r="AW167" s="315"/>
      <c r="AX167" s="315">
        <v>0.189010199893795</v>
      </c>
      <c r="AY167" s="315"/>
      <c r="AZ167" s="315"/>
      <c r="BA167" s="315"/>
      <c r="BB167" s="315">
        <v>1</v>
      </c>
      <c r="BC167" s="315"/>
      <c r="BD167" s="315"/>
      <c r="BE167" s="315"/>
      <c r="BH167" s="14" t="s">
        <v>808</v>
      </c>
      <c r="BI167" s="249">
        <v>1.8644595237133108</v>
      </c>
      <c r="BJ167" s="249"/>
      <c r="BK167" s="249"/>
      <c r="BL167" s="249">
        <v>4.2988864373696609</v>
      </c>
      <c r="BM167" s="249"/>
      <c r="BN167" s="249"/>
      <c r="BO167" s="249"/>
      <c r="BP167" s="249">
        <v>6.5743838417739253</v>
      </c>
      <c r="BQ167" s="249"/>
      <c r="BR167" s="249"/>
      <c r="BS167" s="249"/>
    </row>
    <row r="168" spans="2:71" x14ac:dyDescent="0.2">
      <c r="B168" s="14" t="s">
        <v>636</v>
      </c>
      <c r="C168" s="249">
        <v>3.1267332430319787</v>
      </c>
      <c r="D168" s="249">
        <v>1.4495228251649588</v>
      </c>
      <c r="E168" s="249">
        <v>3.5998029060777106</v>
      </c>
      <c r="F168" s="249"/>
      <c r="G168" s="249"/>
      <c r="H168" s="249"/>
      <c r="I168" s="249"/>
      <c r="L168" s="14" t="s">
        <v>809</v>
      </c>
      <c r="M168" s="249">
        <v>49.409888125606194</v>
      </c>
      <c r="N168" s="249">
        <v>2.5801684621261844</v>
      </c>
      <c r="O168" s="249"/>
      <c r="P168" s="249">
        <v>15.304970274069547</v>
      </c>
      <c r="Q168" s="249">
        <v>4.4489971295062203</v>
      </c>
      <c r="R168" s="249">
        <v>1.3044993326424312</v>
      </c>
      <c r="S168" s="249"/>
      <c r="T168" s="249">
        <v>26.951476676049438</v>
      </c>
      <c r="U168" s="249"/>
      <c r="V168" s="249"/>
      <c r="W168" s="249"/>
      <c r="X168" s="249">
        <v>100</v>
      </c>
      <c r="Z168" s="14" t="s">
        <v>809</v>
      </c>
      <c r="AA168" s="249">
        <v>1.0392460466979248</v>
      </c>
      <c r="AB168" s="249">
        <v>0.14925892634052468</v>
      </c>
      <c r="AC168" s="249"/>
      <c r="AD168" s="249">
        <v>0.63056931342108924</v>
      </c>
      <c r="AE168" s="249">
        <v>0.12315160396385813</v>
      </c>
      <c r="AF168" s="249">
        <v>0.17871496304554921</v>
      </c>
      <c r="AG168" s="249"/>
      <c r="AH168" s="249">
        <v>0.39483626477723294</v>
      </c>
      <c r="AI168" s="249"/>
      <c r="AJ168" s="249"/>
      <c r="AK168" s="249"/>
      <c r="AL168" s="249">
        <v>0.48673890083944632</v>
      </c>
      <c r="AN168" s="14" t="s">
        <v>809</v>
      </c>
      <c r="AO168" s="314">
        <v>57.305176937242543</v>
      </c>
      <c r="AP168" s="314">
        <v>42.694823062757472</v>
      </c>
      <c r="AQ168" s="314">
        <v>0.9</v>
      </c>
      <c r="AT168" s="14" t="s">
        <v>809</v>
      </c>
      <c r="AU168" s="315">
        <v>0.34075372469919318</v>
      </c>
      <c r="AV168" s="315">
        <v>0.18099453535495469</v>
      </c>
      <c r="AW168" s="315"/>
      <c r="AX168" s="315">
        <v>0.60700157589351078</v>
      </c>
      <c r="AY168" s="315">
        <v>0.44919946422274359</v>
      </c>
      <c r="AZ168" s="315">
        <v>1.3476510099778107</v>
      </c>
      <c r="BA168" s="315"/>
      <c r="BB168" s="315">
        <v>1</v>
      </c>
      <c r="BC168" s="315"/>
      <c r="BD168" s="315"/>
      <c r="BE168" s="315"/>
      <c r="BH168" s="14" t="s">
        <v>809</v>
      </c>
      <c r="BI168" s="249">
        <v>1.2204152229522707</v>
      </c>
      <c r="BJ168" s="249">
        <v>12.413615097231911</v>
      </c>
      <c r="BK168" s="249"/>
      <c r="BL168" s="249">
        <v>7.018401403927272</v>
      </c>
      <c r="BM168" s="249">
        <v>17.867260901591145</v>
      </c>
      <c r="BN168" s="249">
        <v>182.81610630615489</v>
      </c>
      <c r="BO168" s="249"/>
      <c r="BP168" s="249">
        <v>6.5659611664554385</v>
      </c>
      <c r="BQ168" s="249"/>
      <c r="BR168" s="249"/>
      <c r="BS168" s="249"/>
    </row>
    <row r="169" spans="2:71" x14ac:dyDescent="0.2">
      <c r="B169" s="14" t="s">
        <v>637</v>
      </c>
      <c r="C169" s="249">
        <v>0.83060955811525472</v>
      </c>
      <c r="D169" s="249">
        <v>0.38694894392709955</v>
      </c>
      <c r="E169" s="249">
        <v>0.21618915948194745</v>
      </c>
      <c r="F169" s="249"/>
      <c r="G169" s="249"/>
      <c r="H169" s="249"/>
      <c r="I169" s="249"/>
      <c r="L169" s="14" t="s">
        <v>810</v>
      </c>
      <c r="M169" s="249">
        <v>27.10724457796357</v>
      </c>
      <c r="N169" s="249">
        <v>18.04015815315298</v>
      </c>
      <c r="O169" s="249"/>
      <c r="P169" s="249">
        <v>17.999957959759492</v>
      </c>
      <c r="Q169" s="249">
        <v>15.476621620012191</v>
      </c>
      <c r="R169" s="249">
        <v>1.7063492117437631</v>
      </c>
      <c r="S169" s="249"/>
      <c r="T169" s="249">
        <v>19.669668477368006</v>
      </c>
      <c r="U169" s="249"/>
      <c r="V169" s="249"/>
      <c r="W169" s="249"/>
      <c r="X169" s="249">
        <v>100.00000000000001</v>
      </c>
      <c r="Z169" s="14" t="s">
        <v>810</v>
      </c>
      <c r="AA169" s="249">
        <v>0.19614290591464803</v>
      </c>
      <c r="AB169" s="249">
        <v>0.35901724652292061</v>
      </c>
      <c r="AC169" s="249"/>
      <c r="AD169" s="249">
        <v>0.25512590176095484</v>
      </c>
      <c r="AE169" s="249">
        <v>0.14737941635578536</v>
      </c>
      <c r="AF169" s="249">
        <v>8.0420670738478153E-2</v>
      </c>
      <c r="AG169" s="249"/>
      <c r="AH169" s="249">
        <v>9.9132082594343141E-2</v>
      </c>
      <c r="AI169" s="249"/>
      <c r="AJ169" s="249"/>
      <c r="AK169" s="249"/>
      <c r="AL169" s="249">
        <v>0.16744754223527164</v>
      </c>
      <c r="AN169" s="14" t="s">
        <v>810</v>
      </c>
      <c r="AO169" s="314">
        <v>80.181104218785748</v>
      </c>
      <c r="AP169" s="314">
        <v>19.81889578121427</v>
      </c>
      <c r="AQ169" s="314">
        <v>0.9</v>
      </c>
      <c r="AT169" s="14" t="s">
        <v>810</v>
      </c>
      <c r="AU169" s="315">
        <v>0.13391803158189403</v>
      </c>
      <c r="AV169" s="315">
        <v>9.0240750077262746E-2</v>
      </c>
      <c r="AW169" s="315"/>
      <c r="AX169" s="315">
        <v>0.28969054200690458</v>
      </c>
      <c r="AY169" s="315">
        <v>0.19399507766378096</v>
      </c>
      <c r="AZ169" s="315">
        <v>0.23989651587098507</v>
      </c>
      <c r="BA169" s="315"/>
      <c r="BB169" s="315">
        <v>1</v>
      </c>
      <c r="BC169" s="315"/>
      <c r="BD169" s="315"/>
      <c r="BE169" s="315"/>
      <c r="BH169" s="14" t="s">
        <v>810</v>
      </c>
      <c r="BI169" s="249">
        <v>0.6181194281976583</v>
      </c>
      <c r="BJ169" s="249">
        <v>0.62586557913671848</v>
      </c>
      <c r="BK169" s="249"/>
      <c r="BL169" s="249">
        <v>2.0136386422444961</v>
      </c>
      <c r="BM169" s="249">
        <v>1.5683148579556614</v>
      </c>
      <c r="BN169" s="249">
        <v>17.590360322581684</v>
      </c>
      <c r="BO169" s="249"/>
      <c r="BP169" s="249">
        <v>6.3609454493059081</v>
      </c>
      <c r="BQ169" s="249"/>
      <c r="BR169" s="249"/>
      <c r="BS169" s="249"/>
    </row>
    <row r="170" spans="2:71" x14ac:dyDescent="0.2">
      <c r="B170" s="14" t="s">
        <v>638</v>
      </c>
      <c r="C170" s="249">
        <v>2.3585784257306459</v>
      </c>
      <c r="D170" s="249">
        <v>1.6795152013271728</v>
      </c>
      <c r="E170" s="249">
        <v>1.029081163939402</v>
      </c>
      <c r="F170" s="249">
        <v>0.17706715514615518</v>
      </c>
      <c r="G170" s="249">
        <v>3.1987004705825104</v>
      </c>
      <c r="H170" s="249">
        <v>3.3098597034538865E-2</v>
      </c>
      <c r="I170" s="249">
        <v>0.58624456442357564</v>
      </c>
      <c r="L170" s="14" t="s">
        <v>811</v>
      </c>
      <c r="M170" s="249">
        <v>12.470122702009116</v>
      </c>
      <c r="N170" s="249">
        <v>30.004220264202829</v>
      </c>
      <c r="O170" s="249">
        <v>1.4374799831088876</v>
      </c>
      <c r="P170" s="249">
        <v>9.5602134601432383</v>
      </c>
      <c r="Q170" s="249">
        <v>10.073618692139855</v>
      </c>
      <c r="R170" s="249">
        <v>15.56734167353226</v>
      </c>
      <c r="S170" s="249"/>
      <c r="T170" s="249">
        <v>20.887003224863804</v>
      </c>
      <c r="U170" s="249"/>
      <c r="V170" s="249"/>
      <c r="W170" s="249"/>
      <c r="X170" s="249">
        <v>100</v>
      </c>
      <c r="Z170" s="14" t="s">
        <v>811</v>
      </c>
      <c r="AA170" s="249">
        <v>7.4937763926700762E-2</v>
      </c>
      <c r="AB170" s="249">
        <v>0.49590682851404083</v>
      </c>
      <c r="AC170" s="249">
        <v>0.14876263319495214</v>
      </c>
      <c r="AD170" s="249">
        <v>0.11253650505393407</v>
      </c>
      <c r="AE170" s="249">
        <v>7.9668923242814368E-2</v>
      </c>
      <c r="AF170" s="249">
        <v>0.6093362345583796</v>
      </c>
      <c r="AG170" s="249"/>
      <c r="AH170" s="249">
        <v>8.7425091581477307E-2</v>
      </c>
      <c r="AI170" s="249"/>
      <c r="AJ170" s="249"/>
      <c r="AK170" s="249"/>
      <c r="AL170" s="249">
        <v>0.13906618783076252</v>
      </c>
      <c r="AN170" s="14" t="s">
        <v>811</v>
      </c>
      <c r="AO170" s="314">
        <v>63.036597171458887</v>
      </c>
      <c r="AP170" s="314">
        <v>36.96340282854112</v>
      </c>
      <c r="AQ170" s="314">
        <v>0.9</v>
      </c>
      <c r="AT170" s="14" t="s">
        <v>811</v>
      </c>
      <c r="AU170" s="315">
        <v>8.9014330817478754E-2</v>
      </c>
      <c r="AV170" s="315">
        <v>0.16290553053670656</v>
      </c>
      <c r="AW170" s="315">
        <v>5.4710661208447572E-2</v>
      </c>
      <c r="AX170" s="315">
        <v>0.23700113547741494</v>
      </c>
      <c r="AY170" s="315">
        <v>0.103122540856113</v>
      </c>
      <c r="AZ170" s="315">
        <v>0.82492947318132548</v>
      </c>
      <c r="BA170" s="315"/>
      <c r="BB170" s="315">
        <v>1</v>
      </c>
      <c r="BC170" s="315"/>
      <c r="BD170" s="315"/>
      <c r="BE170" s="315"/>
      <c r="BH170" s="14" t="s">
        <v>811</v>
      </c>
      <c r="BI170" s="249">
        <v>1.1504123209583317</v>
      </c>
      <c r="BJ170" s="249">
        <v>0.87501964504133545</v>
      </c>
      <c r="BK170" s="249">
        <v>6.1338687308363973</v>
      </c>
      <c r="BL170" s="249">
        <v>3.9952794119854307</v>
      </c>
      <c r="BM170" s="249">
        <v>1.6498042467123819</v>
      </c>
      <c r="BN170" s="249">
        <v>8.5401732847007494</v>
      </c>
      <c r="BO170" s="249"/>
      <c r="BP170" s="249">
        <v>7.7159283493827031</v>
      </c>
      <c r="BQ170" s="249"/>
      <c r="BR170" s="249"/>
      <c r="BS170" s="249"/>
    </row>
    <row r="171" spans="2:71" x14ac:dyDescent="0.2">
      <c r="B171" s="14" t="s">
        <v>639</v>
      </c>
      <c r="C171" s="249">
        <v>3.2153934025378236E-2</v>
      </c>
      <c r="D171" s="249">
        <v>1.7270263943001709E-2</v>
      </c>
      <c r="E171" s="249">
        <v>2.6707881939136056E-2</v>
      </c>
      <c r="F171" s="249"/>
      <c r="G171" s="249"/>
      <c r="H171" s="249"/>
      <c r="I171" s="249"/>
      <c r="L171" s="14" t="s">
        <v>812</v>
      </c>
      <c r="M171" s="249">
        <v>36.948254915688914</v>
      </c>
      <c r="N171" s="249">
        <v>18.573695989610659</v>
      </c>
      <c r="O171" s="249"/>
      <c r="P171" s="249">
        <v>11.382108473194979</v>
      </c>
      <c r="Q171" s="249">
        <v>5.7788384447544576</v>
      </c>
      <c r="R171" s="249"/>
      <c r="S171" s="249"/>
      <c r="T171" s="249">
        <v>27.317102176751003</v>
      </c>
      <c r="U171" s="249"/>
      <c r="V171" s="249"/>
      <c r="W171" s="249"/>
      <c r="X171" s="249">
        <v>100</v>
      </c>
      <c r="Z171" s="14" t="s">
        <v>812</v>
      </c>
      <c r="AA171" s="249">
        <v>0.39865819601196401</v>
      </c>
      <c r="AB171" s="249">
        <v>0.55117922396378127</v>
      </c>
      <c r="AC171" s="249"/>
      <c r="AD171" s="249">
        <v>0.24056105356169366</v>
      </c>
      <c r="AE171" s="249">
        <v>8.2057967509664098E-2</v>
      </c>
      <c r="AF171" s="249"/>
      <c r="AG171" s="249"/>
      <c r="AH171" s="249">
        <v>0.20529168150076266</v>
      </c>
      <c r="AI171" s="249"/>
      <c r="AJ171" s="249"/>
      <c r="AK171" s="249"/>
      <c r="AL171" s="249">
        <v>0.24968836893906682</v>
      </c>
      <c r="AN171" s="14" t="s">
        <v>812</v>
      </c>
      <c r="AO171" s="314">
        <v>41.823498815395418</v>
      </c>
      <c r="AP171" s="314">
        <v>58.176501184604604</v>
      </c>
      <c r="AQ171" s="314">
        <v>0.9</v>
      </c>
      <c r="AT171" s="14" t="s">
        <v>812</v>
      </c>
      <c r="AU171" s="315">
        <v>0.20676425465655424</v>
      </c>
      <c r="AV171" s="315">
        <v>0.43010714100342012</v>
      </c>
      <c r="AW171" s="315"/>
      <c r="AX171" s="315">
        <v>0.12439726667386715</v>
      </c>
      <c r="AY171" s="315">
        <v>0.12919042697414618</v>
      </c>
      <c r="AZ171" s="315"/>
      <c r="BA171" s="315"/>
      <c r="BB171" s="315">
        <v>1</v>
      </c>
      <c r="BC171" s="315"/>
      <c r="BD171" s="315"/>
      <c r="BE171" s="315"/>
      <c r="BH171" s="14" t="s">
        <v>812</v>
      </c>
      <c r="BI171" s="249">
        <v>1.3597536104959291</v>
      </c>
      <c r="BJ171" s="249">
        <v>5.626742128126561</v>
      </c>
      <c r="BK171" s="249"/>
      <c r="BL171" s="249">
        <v>2.6556253729909645</v>
      </c>
      <c r="BM171" s="249">
        <v>5.4321089511137517</v>
      </c>
      <c r="BN171" s="249"/>
      <c r="BO171" s="249"/>
      <c r="BP171" s="249">
        <v>8.8949613351185821</v>
      </c>
      <c r="BQ171" s="249"/>
      <c r="BR171" s="249"/>
      <c r="BS171" s="249"/>
    </row>
    <row r="172" spans="2:71" x14ac:dyDescent="0.2">
      <c r="B172" s="14" t="s">
        <v>640</v>
      </c>
      <c r="C172" s="249">
        <v>7.8355402480377312E-3</v>
      </c>
      <c r="D172" s="249">
        <v>4.284720727976539E-3</v>
      </c>
      <c r="E172" s="249">
        <v>1.0951555358265096E-2</v>
      </c>
      <c r="F172" s="249"/>
      <c r="G172" s="249"/>
      <c r="H172" s="249"/>
      <c r="I172" s="249"/>
      <c r="L172" s="14" t="s">
        <v>813</v>
      </c>
      <c r="M172" s="249">
        <v>51.637808664428718</v>
      </c>
      <c r="N172" s="249">
        <v>1.9592316750979135</v>
      </c>
      <c r="O172" s="249">
        <v>9.6910072515692822E-2</v>
      </c>
      <c r="P172" s="249">
        <v>26.867283717637054</v>
      </c>
      <c r="Q172" s="249">
        <v>3.653785302304307</v>
      </c>
      <c r="R172" s="249">
        <v>4.7577626041515803E-2</v>
      </c>
      <c r="S172" s="249"/>
      <c r="T172" s="249">
        <v>15.737402941974787</v>
      </c>
      <c r="U172" s="249"/>
      <c r="V172" s="249"/>
      <c r="W172" s="249"/>
      <c r="X172" s="249">
        <v>100</v>
      </c>
      <c r="Z172" s="14" t="s">
        <v>813</v>
      </c>
      <c r="AA172" s="249">
        <v>5.2500088598100279</v>
      </c>
      <c r="AB172" s="249">
        <v>0.54785517214207713</v>
      </c>
      <c r="AC172" s="249">
        <v>0.16967708669863799</v>
      </c>
      <c r="AD172" s="249">
        <v>5.3507150675947459</v>
      </c>
      <c r="AE172" s="249">
        <v>0.48888722987254291</v>
      </c>
      <c r="AF172" s="249">
        <v>3.1507035669454141E-2</v>
      </c>
      <c r="AG172" s="249"/>
      <c r="AH172" s="249">
        <v>1.114436316010559</v>
      </c>
      <c r="AI172" s="249"/>
      <c r="AJ172" s="249"/>
      <c r="AK172" s="249"/>
      <c r="AL172" s="249">
        <v>2.3527933218680661</v>
      </c>
      <c r="AN172" s="14" t="s">
        <v>813</v>
      </c>
      <c r="AO172" s="314">
        <v>67.843514114900159</v>
      </c>
      <c r="AP172" s="314">
        <v>32.156485885099869</v>
      </c>
      <c r="AQ172" s="314">
        <v>0.9</v>
      </c>
      <c r="AT172" s="14" t="s">
        <v>813</v>
      </c>
      <c r="AU172" s="315">
        <v>9.9582253657006653E-2</v>
      </c>
      <c r="AV172" s="315">
        <v>5.4104411560954004E-2</v>
      </c>
      <c r="AW172" s="315">
        <v>4.3678339257024787E-2</v>
      </c>
      <c r="AX172" s="315">
        <v>6.8782206823281108E-2</v>
      </c>
      <c r="AY172" s="315">
        <v>6.7901360342195446E-2</v>
      </c>
      <c r="AZ172" s="315">
        <v>2.315184118216565E-2</v>
      </c>
      <c r="BA172" s="315"/>
      <c r="BB172" s="315">
        <v>1</v>
      </c>
      <c r="BC172" s="315"/>
      <c r="BD172" s="315"/>
      <c r="BE172" s="315"/>
      <c r="BH172" s="14" t="s">
        <v>813</v>
      </c>
      <c r="BI172" s="249">
        <v>0.28745591291618722</v>
      </c>
      <c r="BJ172" s="249">
        <v>4.1162712368701078</v>
      </c>
      <c r="BK172" s="249">
        <v>67.182211909782552</v>
      </c>
      <c r="BL172" s="249">
        <v>0.38160094719828536</v>
      </c>
      <c r="BM172" s="249">
        <v>2.7700815225549089</v>
      </c>
      <c r="BN172" s="249">
        <v>72.533705714849518</v>
      </c>
      <c r="BO172" s="249"/>
      <c r="BP172" s="249">
        <v>9.4716149669045837</v>
      </c>
      <c r="BQ172" s="249"/>
      <c r="BR172" s="249"/>
      <c r="BS172" s="249"/>
    </row>
    <row r="173" spans="2:71" x14ac:dyDescent="0.2">
      <c r="B173" s="14" t="s">
        <v>641</v>
      </c>
      <c r="C173" s="249">
        <v>5.135302560718355E-2</v>
      </c>
      <c r="D173" s="249">
        <v>2.7800665581492447E-2</v>
      </c>
      <c r="E173" s="249">
        <v>1.3133203948480936E-2</v>
      </c>
      <c r="F173" s="249">
        <v>5.527161882054015E-3</v>
      </c>
      <c r="G173" s="249">
        <v>6.0320716914426367</v>
      </c>
      <c r="H173" s="249">
        <v>1.5451942773172396E-2</v>
      </c>
      <c r="I173" s="249">
        <v>14.627040740252843</v>
      </c>
      <c r="L173" s="14" t="s">
        <v>814</v>
      </c>
      <c r="M173" s="249">
        <v>36.553738450153858</v>
      </c>
      <c r="N173" s="249">
        <v>1.4935081064361013</v>
      </c>
      <c r="O173" s="249"/>
      <c r="P173" s="249">
        <v>26.912909402629147</v>
      </c>
      <c r="Q173" s="249">
        <v>1.0820053536158949</v>
      </c>
      <c r="R173" s="249">
        <v>3.575213828531254E-2</v>
      </c>
      <c r="S173" s="249"/>
      <c r="T173" s="249">
        <v>33.922086548879676</v>
      </c>
      <c r="U173" s="249"/>
      <c r="V173" s="249"/>
      <c r="W173" s="249"/>
      <c r="X173" s="249">
        <v>100</v>
      </c>
      <c r="Z173" s="14" t="s">
        <v>814</v>
      </c>
      <c r="AA173" s="249">
        <v>4.93890968561319</v>
      </c>
      <c r="AB173" s="249">
        <v>0.55500207779566091</v>
      </c>
      <c r="AC173" s="249"/>
      <c r="AD173" s="249">
        <v>7.122882250641303</v>
      </c>
      <c r="AE173" s="249">
        <v>0.19239869883855812</v>
      </c>
      <c r="AF173" s="249">
        <v>3.1463993946761498E-2</v>
      </c>
      <c r="AG173" s="249"/>
      <c r="AH173" s="249">
        <v>3.1923595653849151</v>
      </c>
      <c r="AI173" s="249"/>
      <c r="AJ173" s="249"/>
      <c r="AK173" s="249"/>
      <c r="AL173" s="249">
        <v>3.1267332430319779</v>
      </c>
      <c r="AN173" s="14" t="s">
        <v>814</v>
      </c>
      <c r="AO173" s="314">
        <v>70.695447683487615</v>
      </c>
      <c r="AP173" s="314">
        <v>29.304552316512385</v>
      </c>
      <c r="AQ173" s="314">
        <v>0.9</v>
      </c>
      <c r="AT173" s="14" t="s">
        <v>814</v>
      </c>
      <c r="AU173" s="315">
        <v>8.7687136049540162E-2</v>
      </c>
      <c r="AV173" s="315">
        <v>6.3189857720470699E-2</v>
      </c>
      <c r="AW173" s="315"/>
      <c r="AX173" s="315">
        <v>6.2276386962826724E-2</v>
      </c>
      <c r="AY173" s="315">
        <v>3.8619763297316992E-2</v>
      </c>
      <c r="AZ173" s="315">
        <v>9.6109643498941254E-3</v>
      </c>
      <c r="BA173" s="315"/>
      <c r="BB173" s="315">
        <v>1</v>
      </c>
      <c r="BC173" s="315"/>
      <c r="BD173" s="315"/>
      <c r="BE173" s="315"/>
      <c r="BH173" s="14" t="s">
        <v>814</v>
      </c>
      <c r="BI173" s="249">
        <v>0.34130945016749342</v>
      </c>
      <c r="BJ173" s="249">
        <v>6.0198271411591335</v>
      </c>
      <c r="BK173" s="249"/>
      <c r="BL173" s="249">
        <v>0.32923574971817221</v>
      </c>
      <c r="BM173" s="249">
        <v>5.0783710046027384</v>
      </c>
      <c r="BN173" s="249">
        <v>38.248038889817437</v>
      </c>
      <c r="BO173" s="249"/>
      <c r="BP173" s="249">
        <v>4.1943210452262765</v>
      </c>
      <c r="BQ173" s="249"/>
      <c r="BR173" s="249"/>
      <c r="BS173" s="249"/>
    </row>
    <row r="174" spans="2:71" x14ac:dyDescent="0.2">
      <c r="B174" s="14" t="s">
        <v>642</v>
      </c>
      <c r="C174" s="249">
        <v>2.9342529341745964E-2</v>
      </c>
      <c r="D174" s="249">
        <v>1.5525327656884125E-2</v>
      </c>
      <c r="E174" s="249">
        <v>2.1941026344818794E-2</v>
      </c>
      <c r="F174" s="249"/>
      <c r="G174" s="249"/>
      <c r="H174" s="249"/>
      <c r="I174" s="249"/>
      <c r="L174" s="14" t="s">
        <v>815</v>
      </c>
      <c r="M174" s="249">
        <v>53.193366617811073</v>
      </c>
      <c r="N174" s="249">
        <v>0.82450738545044955</v>
      </c>
      <c r="O174" s="249"/>
      <c r="P174" s="249">
        <v>4.8629689996020824</v>
      </c>
      <c r="Q174" s="249">
        <v>0.58329123802960281</v>
      </c>
      <c r="R174" s="249"/>
      <c r="S174" s="249"/>
      <c r="T174" s="249">
        <v>40.535865759106784</v>
      </c>
      <c r="U174" s="249"/>
      <c r="V174" s="249"/>
      <c r="W174" s="249"/>
      <c r="X174" s="249">
        <v>100</v>
      </c>
      <c r="Z174" s="14" t="s">
        <v>815</v>
      </c>
      <c r="AA174" s="249">
        <v>1.9092502479374789</v>
      </c>
      <c r="AB174" s="249">
        <v>8.1393114740989633E-2</v>
      </c>
      <c r="AC174" s="249"/>
      <c r="AD174" s="249">
        <v>0.34190284136386045</v>
      </c>
      <c r="AE174" s="249">
        <v>2.7552706568578583E-2</v>
      </c>
      <c r="AF174" s="249"/>
      <c r="AG174" s="249"/>
      <c r="AH174" s="249">
        <v>1.0133857426519914</v>
      </c>
      <c r="AI174" s="249"/>
      <c r="AJ174" s="249"/>
      <c r="AK174" s="249"/>
      <c r="AL174" s="249">
        <v>0.83060955811525439</v>
      </c>
      <c r="AN174" s="14" t="s">
        <v>815</v>
      </c>
      <c r="AO174" s="314">
        <v>70.110286911461714</v>
      </c>
      <c r="AP174" s="314">
        <v>29.889713088538294</v>
      </c>
      <c r="AQ174" s="314">
        <v>0.9</v>
      </c>
      <c r="AT174" s="14" t="s">
        <v>815</v>
      </c>
      <c r="AU174" s="315">
        <v>0.31328024650402042</v>
      </c>
      <c r="AV174" s="315">
        <v>0.19315223783269811</v>
      </c>
      <c r="AW174" s="315"/>
      <c r="AX174" s="315">
        <v>0.18024974922466563</v>
      </c>
      <c r="AY174" s="315">
        <v>0.17076182724478542</v>
      </c>
      <c r="AZ174" s="315"/>
      <c r="BA174" s="315"/>
      <c r="BB174" s="315">
        <v>1</v>
      </c>
      <c r="BC174" s="315"/>
      <c r="BD174" s="315"/>
      <c r="BE174" s="315"/>
      <c r="BH174" s="14" t="s">
        <v>815</v>
      </c>
      <c r="BI174" s="249">
        <v>0.84205852188528929</v>
      </c>
      <c r="BJ174" s="249">
        <v>33.494379397670485</v>
      </c>
      <c r="BK174" s="249"/>
      <c r="BL174" s="249">
        <v>5.2995611713183415</v>
      </c>
      <c r="BM174" s="249">
        <v>41.85738396606807</v>
      </c>
      <c r="BN174" s="249"/>
      <c r="BO174" s="249"/>
      <c r="BP174" s="249">
        <v>3.5271772793249077</v>
      </c>
      <c r="BQ174" s="249"/>
      <c r="BR174" s="249"/>
      <c r="BS174" s="249"/>
    </row>
    <row r="175" spans="2:71" x14ac:dyDescent="0.2">
      <c r="B175" s="14" t="s">
        <v>643</v>
      </c>
      <c r="C175" s="249">
        <v>0.21821896611088198</v>
      </c>
      <c r="D175" s="249">
        <v>0.15044037169538893</v>
      </c>
      <c r="E175" s="249">
        <v>0.23119320352753725</v>
      </c>
      <c r="F175" s="249">
        <v>7.451939023358764E-3</v>
      </c>
      <c r="G175" s="249">
        <v>1.5028803228275787</v>
      </c>
      <c r="H175" s="249">
        <v>8.5572547943504398E-2</v>
      </c>
      <c r="I175" s="249">
        <v>14.330480602962959</v>
      </c>
      <c r="L175" s="14" t="s">
        <v>816</v>
      </c>
      <c r="M175" s="249">
        <v>42.622777917315751</v>
      </c>
      <c r="N175" s="249">
        <v>1.7820585940284221</v>
      </c>
      <c r="O175" s="249">
        <v>5.9213249885758719E-2</v>
      </c>
      <c r="P175" s="249">
        <v>15.449411092223226</v>
      </c>
      <c r="Q175" s="249">
        <v>1.4117189026413337</v>
      </c>
      <c r="R175" s="249"/>
      <c r="S175" s="249"/>
      <c r="T175" s="249">
        <v>38.674820243905522</v>
      </c>
      <c r="U175" s="249"/>
      <c r="V175" s="249"/>
      <c r="W175" s="249"/>
      <c r="X175" s="249">
        <v>100</v>
      </c>
      <c r="Z175" s="14" t="s">
        <v>816</v>
      </c>
      <c r="AA175" s="249">
        <v>4.3441071256001953</v>
      </c>
      <c r="AB175" s="249">
        <v>0.49953795888429792</v>
      </c>
      <c r="AC175" s="249">
        <v>0.10392971131110544</v>
      </c>
      <c r="AD175" s="249">
        <v>3.0843704640927521</v>
      </c>
      <c r="AE175" s="249">
        <v>0.18935659762406679</v>
      </c>
      <c r="AF175" s="249"/>
      <c r="AG175" s="249"/>
      <c r="AH175" s="249">
        <v>2.7454721206784338</v>
      </c>
      <c r="AI175" s="249"/>
      <c r="AJ175" s="249"/>
      <c r="AK175" s="249"/>
      <c r="AL175" s="249">
        <v>2.358578425730645</v>
      </c>
      <c r="AN175" s="14" t="s">
        <v>816</v>
      </c>
      <c r="AO175" s="314">
        <v>46.215999730557506</v>
      </c>
      <c r="AP175" s="314">
        <v>53.784000269442465</v>
      </c>
      <c r="AQ175" s="314">
        <v>0.9</v>
      </c>
      <c r="AT175" s="14" t="s">
        <v>816</v>
      </c>
      <c r="AU175" s="315">
        <v>0.21879477362653713</v>
      </c>
      <c r="AV175" s="315">
        <v>0.1796343688392481</v>
      </c>
      <c r="AW175" s="315">
        <v>0.10802580587334884</v>
      </c>
      <c r="AX175" s="315">
        <v>0.12096554824136556</v>
      </c>
      <c r="AY175" s="315">
        <v>0.14480969345687703</v>
      </c>
      <c r="AZ175" s="315"/>
      <c r="BA175" s="315"/>
      <c r="BB175" s="315">
        <v>1</v>
      </c>
      <c r="BC175" s="315"/>
      <c r="BD175" s="315"/>
      <c r="BE175" s="315"/>
      <c r="BH175" s="14" t="s">
        <v>816</v>
      </c>
      <c r="BI175" s="249">
        <v>1.121860378104917</v>
      </c>
      <c r="BJ175" s="249">
        <v>22.029826165173706</v>
      </c>
      <c r="BK175" s="249">
        <v>398.70550715055879</v>
      </c>
      <c r="BL175" s="249">
        <v>1.7111708997352526</v>
      </c>
      <c r="BM175" s="249">
        <v>22.417801619084166</v>
      </c>
      <c r="BN175" s="249"/>
      <c r="BO175" s="249"/>
      <c r="BP175" s="249">
        <v>5.6508699632712709</v>
      </c>
      <c r="BQ175" s="249"/>
      <c r="BR175" s="249"/>
      <c r="BS175" s="249"/>
    </row>
    <row r="176" spans="2:71" x14ac:dyDescent="0.2">
      <c r="B176" s="14" t="s">
        <v>644</v>
      </c>
      <c r="C176" s="249">
        <v>0.41820422746895008</v>
      </c>
      <c r="D176" s="249">
        <v>0.22294565508522127</v>
      </c>
      <c r="E176" s="249">
        <v>0.20879962286654372</v>
      </c>
      <c r="F176" s="249">
        <v>0.39741325813564427</v>
      </c>
      <c r="G176" s="249">
        <v>54.083257536658671</v>
      </c>
      <c r="H176" s="249">
        <v>6.7501550608875707E-2</v>
      </c>
      <c r="I176" s="249">
        <v>16.036887614474146</v>
      </c>
      <c r="L176" s="14" t="s">
        <v>817</v>
      </c>
      <c r="M176" s="249">
        <v>12.830391661765603</v>
      </c>
      <c r="N176" s="249">
        <v>16.162709994290477</v>
      </c>
      <c r="O176" s="249"/>
      <c r="P176" s="249">
        <v>13.479430342759782</v>
      </c>
      <c r="Q176" s="249">
        <v>27.590539102152196</v>
      </c>
      <c r="R176" s="249"/>
      <c r="S176" s="249"/>
      <c r="T176" s="249">
        <v>29.936928899031951</v>
      </c>
      <c r="U176" s="249"/>
      <c r="V176" s="249"/>
      <c r="W176" s="249"/>
      <c r="X176" s="249">
        <v>100</v>
      </c>
      <c r="Z176" s="14" t="s">
        <v>817</v>
      </c>
      <c r="AA176" s="249">
        <v>1.7827173193780139E-2</v>
      </c>
      <c r="AB176" s="249">
        <v>6.1765290819701481E-2</v>
      </c>
      <c r="AC176" s="249"/>
      <c r="AD176" s="249">
        <v>3.66868090827452E-2</v>
      </c>
      <c r="AE176" s="249">
        <v>5.0451745087580359E-2</v>
      </c>
      <c r="AF176" s="249"/>
      <c r="AG176" s="249"/>
      <c r="AH176" s="249">
        <v>2.8972086600412977E-2</v>
      </c>
      <c r="AI176" s="249"/>
      <c r="AJ176" s="249"/>
      <c r="AK176" s="249"/>
      <c r="AL176" s="249">
        <v>3.2153934025378222E-2</v>
      </c>
      <c r="AN176" s="14" t="s">
        <v>817</v>
      </c>
      <c r="AO176" s="314">
        <v>61.490496761211617</v>
      </c>
      <c r="AP176" s="314">
        <v>38.509503238788355</v>
      </c>
      <c r="AQ176" s="314">
        <v>0.9</v>
      </c>
      <c r="AT176" s="14" t="s">
        <v>817</v>
      </c>
      <c r="AU176" s="315">
        <v>3.7775818789468327E-2</v>
      </c>
      <c r="AV176" s="315">
        <v>0.19589069554708441</v>
      </c>
      <c r="AW176" s="315"/>
      <c r="AX176" s="315">
        <v>6.4481499250727436E-2</v>
      </c>
      <c r="AY176" s="315">
        <v>1.2958572027300164</v>
      </c>
      <c r="AZ176" s="315"/>
      <c r="BA176" s="315"/>
      <c r="BB176" s="315">
        <v>1</v>
      </c>
      <c r="BC176" s="315"/>
      <c r="BD176" s="315"/>
      <c r="BE176" s="315"/>
      <c r="BH176" s="14" t="s">
        <v>817</v>
      </c>
      <c r="BI176" s="249">
        <v>0.48534306808349414</v>
      </c>
      <c r="BJ176" s="249">
        <v>1.9979034021672404</v>
      </c>
      <c r="BK176" s="249"/>
      <c r="BL176" s="249">
        <v>0.78856672361485525</v>
      </c>
      <c r="BM176" s="249">
        <v>7.742332513693662</v>
      </c>
      <c r="BN176" s="249"/>
      <c r="BO176" s="249"/>
      <c r="BP176" s="249">
        <v>5.5063981770229571</v>
      </c>
      <c r="BQ176" s="249"/>
      <c r="BR176" s="249"/>
      <c r="BS176" s="249"/>
    </row>
    <row r="177" spans="2:71" x14ac:dyDescent="0.2">
      <c r="B177" s="14" t="s">
        <v>645</v>
      </c>
      <c r="C177" s="249">
        <v>0.20607238562395891</v>
      </c>
      <c r="D177" s="249">
        <v>0.1014773096343244</v>
      </c>
      <c r="E177" s="249">
        <v>5.7721623916741162E-2</v>
      </c>
      <c r="F177" s="249"/>
      <c r="G177" s="249"/>
      <c r="H177" s="249"/>
      <c r="I177" s="249"/>
      <c r="L177" s="14" t="s">
        <v>818</v>
      </c>
      <c r="M177" s="249">
        <v>33.60507620421911</v>
      </c>
      <c r="N177" s="249">
        <v>4.5910023683596268</v>
      </c>
      <c r="O177" s="249"/>
      <c r="P177" s="249">
        <v>24.437492382057467</v>
      </c>
      <c r="Q177" s="249"/>
      <c r="R177" s="249"/>
      <c r="S177" s="249"/>
      <c r="T177" s="249">
        <v>37.366429045363802</v>
      </c>
      <c r="U177" s="249"/>
      <c r="V177" s="249"/>
      <c r="W177" s="249"/>
      <c r="X177" s="249">
        <v>100</v>
      </c>
      <c r="Z177" s="14" t="s">
        <v>818</v>
      </c>
      <c r="AA177" s="249">
        <v>1.1378428474064589E-2</v>
      </c>
      <c r="AB177" s="249">
        <v>4.2753596717415082E-3</v>
      </c>
      <c r="AC177" s="249"/>
      <c r="AD177" s="249">
        <v>1.6208016482852226E-2</v>
      </c>
      <c r="AE177" s="249"/>
      <c r="AF177" s="249"/>
      <c r="AG177" s="249"/>
      <c r="AH177" s="249">
        <v>8.8122935224542939E-3</v>
      </c>
      <c r="AI177" s="249"/>
      <c r="AJ177" s="249"/>
      <c r="AK177" s="249"/>
      <c r="AL177" s="249">
        <v>7.8355402480377277E-3</v>
      </c>
      <c r="AN177" s="14" t="s">
        <v>818</v>
      </c>
      <c r="AO177" s="314">
        <v>59.614503865077431</v>
      </c>
      <c r="AP177" s="314">
        <v>40.385496134922576</v>
      </c>
      <c r="AQ177" s="314">
        <v>0.9</v>
      </c>
      <c r="AT177" s="14" t="s">
        <v>818</v>
      </c>
      <c r="AU177" s="315">
        <v>5.5117820972488768E-2</v>
      </c>
      <c r="AV177" s="315">
        <v>1.4480352528355896E-2</v>
      </c>
      <c r="AW177" s="315"/>
      <c r="AX177" s="315">
        <v>0.14275512159071391</v>
      </c>
      <c r="AY177" s="315"/>
      <c r="AZ177" s="315"/>
      <c r="BA177" s="315"/>
      <c r="BB177" s="315">
        <v>1</v>
      </c>
      <c r="BC177" s="315"/>
      <c r="BD177" s="315"/>
      <c r="BE177" s="315"/>
      <c r="BH177" s="14" t="s">
        <v>818</v>
      </c>
      <c r="BI177" s="249">
        <v>0.27526483250707101</v>
      </c>
      <c r="BJ177" s="249">
        <v>0.52934058492568603</v>
      </c>
      <c r="BK177" s="249"/>
      <c r="BL177" s="249">
        <v>0.98038946015864259</v>
      </c>
      <c r="BM177" s="249"/>
      <c r="BN177" s="249"/>
      <c r="BO177" s="249"/>
      <c r="BP177" s="249">
        <v>4.4914025230366379</v>
      </c>
      <c r="BQ177" s="249"/>
      <c r="BR177" s="249"/>
      <c r="BS177" s="249"/>
    </row>
    <row r="178" spans="2:71" x14ac:dyDescent="0.2">
      <c r="B178" s="14" t="s">
        <v>646</v>
      </c>
      <c r="C178" s="249">
        <v>0.15150129429422585</v>
      </c>
      <c r="D178" s="249">
        <v>8.6017623486999845E-2</v>
      </c>
      <c r="E178" s="249">
        <v>0.4148339938652863</v>
      </c>
      <c r="F178" s="249"/>
      <c r="G178" s="249"/>
      <c r="H178" s="249"/>
      <c r="I178" s="249"/>
      <c r="L178" s="14" t="s">
        <v>819</v>
      </c>
      <c r="M178" s="249"/>
      <c r="N178" s="249">
        <v>19.938604691438158</v>
      </c>
      <c r="O178" s="249"/>
      <c r="P178" s="249">
        <v>18.145911367336907</v>
      </c>
      <c r="Q178" s="249"/>
      <c r="R178" s="249">
        <v>28.274505093142611</v>
      </c>
      <c r="S178" s="249"/>
      <c r="T178" s="249">
        <v>33.64097884808232</v>
      </c>
      <c r="U178" s="249"/>
      <c r="V178" s="249"/>
      <c r="W178" s="249"/>
      <c r="X178" s="249">
        <v>100</v>
      </c>
      <c r="Z178" s="14" t="s">
        <v>819</v>
      </c>
      <c r="AA178" s="249"/>
      <c r="AB178" s="249">
        <v>0.12149168902182922</v>
      </c>
      <c r="AC178" s="249"/>
      <c r="AD178" s="249">
        <v>7.8747845918085257E-2</v>
      </c>
      <c r="AE178" s="249"/>
      <c r="AF178" s="249">
        <v>0.40801076557198662</v>
      </c>
      <c r="AG178" s="249"/>
      <c r="AH178" s="249">
        <v>5.1911388990337808E-2</v>
      </c>
      <c r="AI178" s="249"/>
      <c r="AJ178" s="249"/>
      <c r="AK178" s="249"/>
      <c r="AL178" s="249">
        <v>5.1269090475342047E-2</v>
      </c>
      <c r="AN178" s="14" t="s">
        <v>819</v>
      </c>
      <c r="AO178" s="314">
        <v>60.408551576250176</v>
      </c>
      <c r="AP178" s="314">
        <v>39.591448423749796</v>
      </c>
      <c r="AQ178" s="314">
        <v>0.9</v>
      </c>
      <c r="AT178" s="14" t="s">
        <v>819</v>
      </c>
      <c r="AU178" s="315"/>
      <c r="AV178" s="315">
        <v>0.32050736431920501</v>
      </c>
      <c r="AW178" s="315"/>
      <c r="AX178" s="315">
        <v>0.13491045888734154</v>
      </c>
      <c r="AY178" s="315"/>
      <c r="AZ178" s="315">
        <v>7.305040024222075</v>
      </c>
      <c r="BA178" s="315"/>
      <c r="BB178" s="315">
        <v>1</v>
      </c>
      <c r="BC178" s="315"/>
      <c r="BD178" s="315"/>
      <c r="BE178" s="315"/>
      <c r="BH178" s="14" t="s">
        <v>819</v>
      </c>
      <c r="BI178" s="249"/>
      <c r="BJ178" s="249">
        <v>2.6708731181329246</v>
      </c>
      <c r="BK178" s="249"/>
      <c r="BL178" s="249">
        <v>1.2353125155456399</v>
      </c>
      <c r="BM178" s="249"/>
      <c r="BN178" s="249">
        <v>42.92769750994286</v>
      </c>
      <c r="BO178" s="249"/>
      <c r="BP178" s="249">
        <v>4.9390268066479832</v>
      </c>
      <c r="BQ178" s="249"/>
      <c r="BR178" s="249"/>
      <c r="BS178" s="249"/>
    </row>
    <row r="179" spans="2:71" x14ac:dyDescent="0.2">
      <c r="B179" s="14" t="s">
        <v>647</v>
      </c>
      <c r="C179" s="249">
        <v>0.4034244532631982</v>
      </c>
      <c r="D179" s="249">
        <v>0.22007388208971596</v>
      </c>
      <c r="E179" s="249">
        <v>1.1863115452811883</v>
      </c>
      <c r="F179" s="249">
        <v>3.6000497362391248E-2</v>
      </c>
      <c r="G179" s="249">
        <v>4.9631739859497053</v>
      </c>
      <c r="H179" s="249">
        <v>2.8280019905507294E-2</v>
      </c>
      <c r="I179" s="249">
        <v>3.7689668820985425</v>
      </c>
      <c r="L179" s="14" t="s">
        <v>820</v>
      </c>
      <c r="M179" s="249">
        <v>18.235021621228697</v>
      </c>
      <c r="N179" s="249">
        <v>7.8277100398185091</v>
      </c>
      <c r="O179" s="249"/>
      <c r="P179" s="249">
        <v>2.1808156581721261</v>
      </c>
      <c r="Q179" s="249">
        <v>41.552236048043795</v>
      </c>
      <c r="R179" s="249"/>
      <c r="S179" s="249"/>
      <c r="T179" s="249">
        <v>30.204216632736866</v>
      </c>
      <c r="U179" s="249"/>
      <c r="V179" s="249"/>
      <c r="W179" s="249"/>
      <c r="X179" s="249">
        <v>100</v>
      </c>
      <c r="Z179" s="14" t="s">
        <v>820</v>
      </c>
      <c r="AA179" s="249">
        <v>2.3121301859096735E-2</v>
      </c>
      <c r="AB179" s="249">
        <v>2.7297851767497383E-2</v>
      </c>
      <c r="AC179" s="249"/>
      <c r="AD179" s="249">
        <v>5.4165254595864238E-3</v>
      </c>
      <c r="AE179" s="249">
        <v>6.933840334895873E-2</v>
      </c>
      <c r="AF179" s="249"/>
      <c r="AG179" s="249"/>
      <c r="AH179" s="249">
        <v>2.6674945236147683E-2</v>
      </c>
      <c r="AI179" s="249"/>
      <c r="AJ179" s="249"/>
      <c r="AK179" s="249"/>
      <c r="AL179" s="249">
        <v>2.9342529341745954E-2</v>
      </c>
      <c r="AN179" s="14" t="s">
        <v>820</v>
      </c>
      <c r="AO179" s="314">
        <v>61.899329610523843</v>
      </c>
      <c r="AP179" s="314">
        <v>38.100670389476157</v>
      </c>
      <c r="AQ179" s="314">
        <v>0.9</v>
      </c>
      <c r="AT179" s="14" t="s">
        <v>820</v>
      </c>
      <c r="AU179" s="315">
        <v>5.7471777302800404E-2</v>
      </c>
      <c r="AV179" s="315">
        <v>0.11486301428331672</v>
      </c>
      <c r="AW179" s="315"/>
      <c r="AX179" s="315">
        <v>1.2314519119667366E-2</v>
      </c>
      <c r="AY179" s="315">
        <v>1.6712279956495719</v>
      </c>
      <c r="AZ179" s="315"/>
      <c r="BA179" s="315"/>
      <c r="BB179" s="315">
        <v>1</v>
      </c>
      <c r="BC179" s="315"/>
      <c r="BD179" s="315"/>
      <c r="BE179" s="315"/>
      <c r="BH179" s="14" t="s">
        <v>820</v>
      </c>
      <c r="BI179" s="249">
        <v>0.51180152105896071</v>
      </c>
      <c r="BJ179" s="249">
        <v>2.3828609834930399</v>
      </c>
      <c r="BK179" s="249"/>
      <c r="BL179" s="249">
        <v>0.91696282202817136</v>
      </c>
      <c r="BM179" s="249">
        <v>6.531223260843257</v>
      </c>
      <c r="BN179" s="249"/>
      <c r="BO179" s="249"/>
      <c r="BP179" s="249">
        <v>5.3763266901648601</v>
      </c>
      <c r="BQ179" s="249"/>
      <c r="BR179" s="249"/>
      <c r="BS179" s="249"/>
    </row>
    <row r="180" spans="2:71" x14ac:dyDescent="0.2">
      <c r="B180" s="14" t="s">
        <v>648</v>
      </c>
      <c r="C180" s="249">
        <v>0.14325674818058032</v>
      </c>
      <c r="D180" s="249">
        <v>5.2445835320516686E-2</v>
      </c>
      <c r="E180" s="249">
        <v>0.37798971872747544</v>
      </c>
      <c r="F180" s="249"/>
      <c r="G180" s="249"/>
      <c r="H180" s="249"/>
      <c r="I180" s="249"/>
      <c r="L180" s="14" t="s">
        <v>821</v>
      </c>
      <c r="M180" s="249">
        <v>8.5671129187745887</v>
      </c>
      <c r="N180" s="249">
        <v>5.8992176984756446</v>
      </c>
      <c r="O180" s="249">
        <v>2.1400445628001701</v>
      </c>
      <c r="P180" s="249">
        <v>0.44810599093788239</v>
      </c>
      <c r="Q180" s="249">
        <v>5.5876433784862964</v>
      </c>
      <c r="R180" s="249">
        <v>2.6137213048878647</v>
      </c>
      <c r="S180" s="249"/>
      <c r="T180" s="249">
        <v>74.744154145637552</v>
      </c>
      <c r="U180" s="249"/>
      <c r="V180" s="249"/>
      <c r="W180" s="249"/>
      <c r="X180" s="249">
        <v>100</v>
      </c>
      <c r="Z180" s="14" t="s">
        <v>821</v>
      </c>
      <c r="AA180" s="249">
        <v>8.0785875980558142E-2</v>
      </c>
      <c r="AB180" s="249">
        <v>0.1529970689297227</v>
      </c>
      <c r="AC180" s="249">
        <v>0.34752480813141984</v>
      </c>
      <c r="AD180" s="249">
        <v>8.2770871630945854E-3</v>
      </c>
      <c r="AE180" s="249">
        <v>6.934306983625084E-2</v>
      </c>
      <c r="AF180" s="249">
        <v>0.16053612250378452</v>
      </c>
      <c r="AG180" s="249"/>
      <c r="AH180" s="249">
        <v>0.49091707483346991</v>
      </c>
      <c r="AI180" s="249"/>
      <c r="AJ180" s="249"/>
      <c r="AK180" s="249"/>
      <c r="AL180" s="249">
        <v>0.2182189661108819</v>
      </c>
      <c r="AN180" s="14" t="s">
        <v>821</v>
      </c>
      <c r="AO180" s="314">
        <v>49.151145178867793</v>
      </c>
      <c r="AP180" s="314">
        <v>50.848854821132193</v>
      </c>
      <c r="AQ180" s="314">
        <v>0.9</v>
      </c>
      <c r="AT180" s="14" t="s">
        <v>821</v>
      </c>
      <c r="AU180" s="315">
        <v>8.447369898535935E-2</v>
      </c>
      <c r="AV180" s="315">
        <v>2.7555623524952857E-2</v>
      </c>
      <c r="AW180" s="315">
        <v>1.6302852023258426E-2</v>
      </c>
      <c r="AX180" s="315">
        <v>5.0779450684917377E-2</v>
      </c>
      <c r="AY180" s="315">
        <v>3.378976702411015E-2</v>
      </c>
      <c r="AZ180" s="315">
        <v>1.2370617589383041E-2</v>
      </c>
      <c r="BA180" s="315"/>
      <c r="BB180" s="315">
        <v>1</v>
      </c>
      <c r="BC180" s="315"/>
      <c r="BD180" s="315"/>
      <c r="BE180" s="315"/>
      <c r="BH180" s="14" t="s">
        <v>821</v>
      </c>
      <c r="BI180" s="249">
        <v>2.0862623690450586</v>
      </c>
      <c r="BJ180" s="249">
        <v>0.98832031717901037</v>
      </c>
      <c r="BK180" s="249">
        <v>1.6118427630283632</v>
      </c>
      <c r="BL180" s="249">
        <v>23.976685804152268</v>
      </c>
      <c r="BM180" s="249">
        <v>1.2794944932419325</v>
      </c>
      <c r="BN180" s="249">
        <v>1.0014148053363439</v>
      </c>
      <c r="BO180" s="249"/>
      <c r="BP180" s="249">
        <v>2.8307705740917606</v>
      </c>
      <c r="BQ180" s="249"/>
      <c r="BR180" s="249"/>
      <c r="BS180" s="249"/>
    </row>
    <row r="181" spans="2:71" x14ac:dyDescent="0.2">
      <c r="B181" s="14" t="s">
        <v>193</v>
      </c>
      <c r="C181" s="249">
        <v>100.00000000000004</v>
      </c>
      <c r="D181" s="249">
        <v>100</v>
      </c>
      <c r="E181" s="249">
        <v>99.999999999999773</v>
      </c>
      <c r="F181" s="249">
        <v>100.00000000000003</v>
      </c>
      <c r="G181" s="249">
        <v>28.962776450025082</v>
      </c>
      <c r="H181" s="249">
        <v>100</v>
      </c>
      <c r="I181" s="249">
        <v>28.803989380190931</v>
      </c>
      <c r="L181" s="14" t="s">
        <v>822</v>
      </c>
      <c r="M181" s="249">
        <v>21.403529079189088</v>
      </c>
      <c r="N181" s="249">
        <v>7.3882801695757321</v>
      </c>
      <c r="O181" s="249">
        <v>0.91544869423088848</v>
      </c>
      <c r="P181" s="249">
        <v>4.1728273982899777</v>
      </c>
      <c r="Q181" s="249">
        <v>9.9134379621693789</v>
      </c>
      <c r="R181" s="249"/>
      <c r="S181" s="249"/>
      <c r="T181" s="249">
        <v>56.206476696544932</v>
      </c>
      <c r="U181" s="249"/>
      <c r="V181" s="249"/>
      <c r="W181" s="249"/>
      <c r="X181" s="249">
        <v>100</v>
      </c>
      <c r="Z181" s="14" t="s">
        <v>822</v>
      </c>
      <c r="AA181" s="249">
        <v>0.38687388523457322</v>
      </c>
      <c r="AB181" s="249">
        <v>0.36729509111281311</v>
      </c>
      <c r="AC181" s="249">
        <v>0.28495749572774148</v>
      </c>
      <c r="AD181" s="249">
        <v>0.14774414537496758</v>
      </c>
      <c r="AE181" s="249">
        <v>0.23582060951617342</v>
      </c>
      <c r="AF181" s="249"/>
      <c r="AG181" s="249"/>
      <c r="AH181" s="249">
        <v>0.70762040739882193</v>
      </c>
      <c r="AI181" s="249"/>
      <c r="AJ181" s="249"/>
      <c r="AK181" s="249"/>
      <c r="AL181" s="249">
        <v>0.41828816260079138</v>
      </c>
      <c r="AN181" s="14" t="s">
        <v>822</v>
      </c>
      <c r="AO181" s="314">
        <v>61.810102074224702</v>
      </c>
      <c r="AP181" s="314">
        <v>38.189897925775306</v>
      </c>
      <c r="AQ181" s="314">
        <v>0.9</v>
      </c>
      <c r="AT181" s="14" t="s">
        <v>822</v>
      </c>
      <c r="AU181" s="315">
        <v>0.13989027423400119</v>
      </c>
      <c r="AV181" s="315">
        <v>8.809074723124008E-2</v>
      </c>
      <c r="AW181" s="315">
        <v>0.15466104929040878</v>
      </c>
      <c r="AX181" s="315">
        <v>5.0859405562123448E-2</v>
      </c>
      <c r="AY181" s="315">
        <v>0.14716527743574323</v>
      </c>
      <c r="AZ181" s="315"/>
      <c r="BA181" s="315"/>
      <c r="BB181" s="315">
        <v>1</v>
      </c>
      <c r="BC181" s="315"/>
      <c r="BD181" s="315"/>
      <c r="BE181" s="315"/>
      <c r="BH181" s="14" t="s">
        <v>822</v>
      </c>
      <c r="BI181" s="249">
        <v>1.0693570299114719</v>
      </c>
      <c r="BJ181" s="249">
        <v>1.950776576922238</v>
      </c>
      <c r="BK181" s="249">
        <v>27.641877442061976</v>
      </c>
      <c r="BL181" s="249">
        <v>1.9941666684953654</v>
      </c>
      <c r="BM181" s="249">
        <v>2.4288553691757873</v>
      </c>
      <c r="BN181" s="249"/>
      <c r="BO181" s="249"/>
      <c r="BP181" s="249">
        <v>2.9109465554436822</v>
      </c>
      <c r="BQ181" s="249"/>
      <c r="BR181" s="249"/>
      <c r="BS181" s="249"/>
    </row>
    <row r="182" spans="2:71" x14ac:dyDescent="0.2">
      <c r="B182" s="14" t="s">
        <v>194</v>
      </c>
      <c r="C182" s="249">
        <v>12.233066837241951</v>
      </c>
      <c r="D182" s="249">
        <v>8.7845238050826477</v>
      </c>
      <c r="E182" s="249">
        <v>36.396684267074498</v>
      </c>
      <c r="F182" s="249">
        <v>2.3024113708667735</v>
      </c>
      <c r="G182" s="249">
        <v>7.4058171846745768</v>
      </c>
      <c r="H182" s="249">
        <v>5.2879522103669512</v>
      </c>
      <c r="I182" s="249">
        <v>15.384494691555314</v>
      </c>
      <c r="L182" s="14" t="s">
        <v>823</v>
      </c>
      <c r="M182" s="249">
        <v>63.976325311262798</v>
      </c>
      <c r="N182" s="249">
        <v>0.2576209532547909</v>
      </c>
      <c r="O182" s="249">
        <v>0.19209657175993261</v>
      </c>
      <c r="P182" s="249">
        <v>8.4138070526662752</v>
      </c>
      <c r="Q182" s="249">
        <v>8.746777161840166</v>
      </c>
      <c r="R182" s="249">
        <v>4.8186250247844304</v>
      </c>
      <c r="S182" s="249"/>
      <c r="T182" s="249">
        <v>13.594747924431603</v>
      </c>
      <c r="U182" s="249"/>
      <c r="V182" s="249"/>
      <c r="W182" s="249"/>
      <c r="X182" s="249">
        <v>100</v>
      </c>
      <c r="Z182" s="14" t="s">
        <v>823</v>
      </c>
      <c r="AA182" s="249">
        <v>0.5697017370723888</v>
      </c>
      <c r="AB182" s="249">
        <v>6.3095324091754822E-3</v>
      </c>
      <c r="AC182" s="249">
        <v>2.9458451531462281E-2</v>
      </c>
      <c r="AD182" s="249">
        <v>0.14676301729395569</v>
      </c>
      <c r="AE182" s="249">
        <v>0.10250610960253229</v>
      </c>
      <c r="AF182" s="249">
        <v>0.27948849037317808</v>
      </c>
      <c r="AG182" s="249"/>
      <c r="AH182" s="249">
        <v>8.4319761704276408E-2</v>
      </c>
      <c r="AI182" s="249"/>
      <c r="AJ182" s="249"/>
      <c r="AK182" s="249"/>
      <c r="AL182" s="249">
        <v>0.20607238562395885</v>
      </c>
      <c r="AN182" s="14" t="s">
        <v>823</v>
      </c>
      <c r="AO182" s="314">
        <v>66.382807282746995</v>
      </c>
      <c r="AP182" s="314">
        <v>33.617192717253019</v>
      </c>
      <c r="AQ182" s="314">
        <v>0.9</v>
      </c>
      <c r="AT182" s="14" t="s">
        <v>823</v>
      </c>
      <c r="AU182" s="315">
        <v>0.79348198765744271</v>
      </c>
      <c r="AV182" s="315">
        <v>7.9655977245387827E-3</v>
      </c>
      <c r="AW182" s="315">
        <v>7.8509568079544817E-2</v>
      </c>
      <c r="AX182" s="315">
        <v>0.15358655503760657</v>
      </c>
      <c r="AY182" s="315">
        <v>0.21126679049698791</v>
      </c>
      <c r="AZ182" s="315">
        <v>0.57140950416097958</v>
      </c>
      <c r="BA182" s="315"/>
      <c r="BB182" s="315">
        <v>1</v>
      </c>
      <c r="BC182" s="315"/>
      <c r="BD182" s="315"/>
      <c r="BE182" s="315"/>
      <c r="BH182" s="14" t="s">
        <v>823</v>
      </c>
      <c r="BI182" s="249">
        <v>1.8744632365033389</v>
      </c>
      <c r="BJ182" s="249">
        <v>4.6730059400341855</v>
      </c>
      <c r="BK182" s="249">
        <v>61.767798071351123</v>
      </c>
      <c r="BL182" s="249">
        <v>2.7587973279296714</v>
      </c>
      <c r="BM182" s="249">
        <v>3.650415655033199</v>
      </c>
      <c r="BN182" s="249">
        <v>17.921876233809797</v>
      </c>
      <c r="BO182" s="249"/>
      <c r="BP182" s="249">
        <v>11.117009752328972</v>
      </c>
      <c r="BQ182" s="249"/>
      <c r="BR182" s="249"/>
      <c r="BS182" s="249"/>
    </row>
    <row r="183" spans="2:71" x14ac:dyDescent="0.2">
      <c r="B183" s="14" t="s">
        <v>195</v>
      </c>
      <c r="C183" s="249">
        <v>87.766933162758079</v>
      </c>
      <c r="D183" s="249">
        <v>91.215476194917372</v>
      </c>
      <c r="E183" s="249">
        <v>63.603315732925353</v>
      </c>
      <c r="F183" s="249">
        <v>97.69758862913325</v>
      </c>
      <c r="G183" s="249">
        <v>31.038823517158871</v>
      </c>
      <c r="H183" s="249">
        <v>94.712047789633033</v>
      </c>
      <c r="I183" s="249">
        <v>30.268474605969171</v>
      </c>
      <c r="L183" s="14" t="s">
        <v>824</v>
      </c>
      <c r="M183" s="249">
        <v>22.805345384594961</v>
      </c>
      <c r="N183" s="249">
        <v>17.956775929160539</v>
      </c>
      <c r="O183" s="249">
        <v>0.35563535494434634</v>
      </c>
      <c r="P183" s="249">
        <v>32.457181579432927</v>
      </c>
      <c r="Q183" s="249">
        <v>17.705330431112685</v>
      </c>
      <c r="R183" s="249">
        <v>0.17414575572462154</v>
      </c>
      <c r="S183" s="249"/>
      <c r="T183" s="249">
        <v>8.5455855650299259</v>
      </c>
      <c r="U183" s="249"/>
      <c r="V183" s="249"/>
      <c r="W183" s="249"/>
      <c r="X183" s="249">
        <v>100</v>
      </c>
      <c r="Z183" s="14" t="s">
        <v>824</v>
      </c>
      <c r="AA183" s="249">
        <v>0.14930056477562939</v>
      </c>
      <c r="AB183" s="249">
        <v>0.32332620162651771</v>
      </c>
      <c r="AC183" s="249">
        <v>4.0095143650210767E-2</v>
      </c>
      <c r="AD183" s="249">
        <v>0.41622813474908538</v>
      </c>
      <c r="AE183" s="249">
        <v>0.15254650762386285</v>
      </c>
      <c r="AF183" s="249">
        <v>7.4259194619111625E-3</v>
      </c>
      <c r="AG183" s="249"/>
      <c r="AH183" s="249">
        <v>3.8966965102335729E-2</v>
      </c>
      <c r="AI183" s="249"/>
      <c r="AJ183" s="249"/>
      <c r="AK183" s="249"/>
      <c r="AL183" s="249">
        <v>0.15150129429422576</v>
      </c>
      <c r="AN183" s="14" t="s">
        <v>824</v>
      </c>
      <c r="AO183" s="314">
        <v>57.561045635462868</v>
      </c>
      <c r="AP183" s="314">
        <v>42.438954364537175</v>
      </c>
      <c r="AQ183" s="314">
        <v>0.9</v>
      </c>
      <c r="AT183" s="14" t="s">
        <v>824</v>
      </c>
      <c r="AU183" s="315">
        <v>3.9124672528014756E-2</v>
      </c>
      <c r="AV183" s="315">
        <v>4.0975351876296903E-2</v>
      </c>
      <c r="AW183" s="315">
        <v>1.3137488032398996E-2</v>
      </c>
      <c r="AX183" s="315">
        <v>6.0203506797508043E-2</v>
      </c>
      <c r="AY183" s="315">
        <v>3.4215659942310316E-2</v>
      </c>
      <c r="AZ183" s="315">
        <v>3.7736130752218664E-3</v>
      </c>
      <c r="BA183" s="315"/>
      <c r="BB183" s="315">
        <v>1</v>
      </c>
      <c r="BC183" s="315"/>
      <c r="BD183" s="315"/>
      <c r="BE183" s="315"/>
      <c r="BH183" s="14" t="s">
        <v>824</v>
      </c>
      <c r="BI183" s="249">
        <v>0.29894765982118549</v>
      </c>
      <c r="BJ183" s="249">
        <v>0.3976265956161017</v>
      </c>
      <c r="BK183" s="249">
        <v>6.4370739852090733</v>
      </c>
      <c r="BL183" s="249">
        <v>0.32321542642781642</v>
      </c>
      <c r="BM183" s="249">
        <v>0.33674563979857669</v>
      </c>
      <c r="BN183" s="249">
        <v>3.7759442214297487</v>
      </c>
      <c r="BO183" s="249"/>
      <c r="BP183" s="249">
        <v>20.391034972187533</v>
      </c>
      <c r="BQ183" s="249"/>
      <c r="BR183" s="249"/>
      <c r="BS183" s="249"/>
    </row>
    <row r="184" spans="2:71" x14ac:dyDescent="0.2">
      <c r="B184" s="14" t="s">
        <v>196</v>
      </c>
      <c r="C184" s="249">
        <v>100.00000000000003</v>
      </c>
      <c r="D184" s="249">
        <v>100.00000000000001</v>
      </c>
      <c r="E184" s="249">
        <v>99.999999999999858</v>
      </c>
      <c r="F184" s="249">
        <v>100.00000000000003</v>
      </c>
      <c r="G184" s="249">
        <v>28.962776450025082</v>
      </c>
      <c r="H184" s="249">
        <v>99.999999999999986</v>
      </c>
      <c r="I184" s="249">
        <v>28.803989380190931</v>
      </c>
      <c r="L184" s="14" t="s">
        <v>825</v>
      </c>
      <c r="M184" s="249">
        <v>25.843316910342271</v>
      </c>
      <c r="N184" s="249">
        <v>27.232966903720992</v>
      </c>
      <c r="O184" s="249">
        <v>1.1439353848613485</v>
      </c>
      <c r="P184" s="249">
        <v>11.74587715578161</v>
      </c>
      <c r="Q184" s="249">
        <v>26.751289402343264</v>
      </c>
      <c r="R184" s="249">
        <v>3.3054366127656434</v>
      </c>
      <c r="S184" s="249"/>
      <c r="T184" s="249">
        <v>3.9771776301848698</v>
      </c>
      <c r="U184" s="249"/>
      <c r="V184" s="249"/>
      <c r="W184" s="249"/>
      <c r="X184" s="249">
        <v>100</v>
      </c>
      <c r="Z184" s="14" t="s">
        <v>825</v>
      </c>
      <c r="AA184" s="249">
        <v>0.45052503169097025</v>
      </c>
      <c r="AB184" s="249">
        <v>1.3057299660976411</v>
      </c>
      <c r="AC184" s="249">
        <v>0.34342682489542181</v>
      </c>
      <c r="AD184" s="249">
        <v>0.40109934994824853</v>
      </c>
      <c r="AE184" s="249">
        <v>0.61374621780511918</v>
      </c>
      <c r="AF184" s="249">
        <v>0.37532893778684973</v>
      </c>
      <c r="AG184" s="249"/>
      <c r="AH184" s="249">
        <v>4.829204755291349E-2</v>
      </c>
      <c r="AI184" s="249"/>
      <c r="AJ184" s="249"/>
      <c r="AK184" s="249"/>
      <c r="AL184" s="249">
        <v>0.40342445326319809</v>
      </c>
      <c r="AN184" s="14" t="s">
        <v>825</v>
      </c>
      <c r="AO184" s="314">
        <v>59.768812592273761</v>
      </c>
      <c r="AP184" s="314">
        <v>40.231187407726267</v>
      </c>
      <c r="AQ184" s="314">
        <v>0.9</v>
      </c>
      <c r="AT184" s="14" t="s">
        <v>825</v>
      </c>
      <c r="AU184" s="315">
        <v>4.9820516466150051E-2</v>
      </c>
      <c r="AV184" s="315">
        <v>4.4047881218347851E-2</v>
      </c>
      <c r="AW184" s="315">
        <v>1.7656446364730547E-2</v>
      </c>
      <c r="AX184" s="315">
        <v>3.6020246439367305E-2</v>
      </c>
      <c r="AY184" s="315">
        <v>3.7629546667384918E-2</v>
      </c>
      <c r="AZ184" s="315">
        <v>4.6436234488759713E-2</v>
      </c>
      <c r="BA184" s="315"/>
      <c r="BB184" s="315">
        <v>1</v>
      </c>
      <c r="BC184" s="315"/>
      <c r="BD184" s="315"/>
      <c r="BE184" s="315"/>
      <c r="BH184" s="14" t="s">
        <v>825</v>
      </c>
      <c r="BI184" s="249">
        <v>0.32275743650657013</v>
      </c>
      <c r="BJ184" s="249">
        <v>0.27079855961577137</v>
      </c>
      <c r="BK184" s="249">
        <v>2.5841522111746564</v>
      </c>
      <c r="BL184" s="249">
        <v>0.51342558980695241</v>
      </c>
      <c r="BM184" s="249">
        <v>0.23550522769280058</v>
      </c>
      <c r="BN184" s="249">
        <v>2.3520386155474973</v>
      </c>
      <c r="BO184" s="249"/>
      <c r="BP184" s="249">
        <v>42.096045223730535</v>
      </c>
      <c r="BQ184" s="249"/>
      <c r="BR184" s="249"/>
      <c r="BS184" s="249"/>
    </row>
    <row r="185" spans="2:71" x14ac:dyDescent="0.2">
      <c r="L185" s="14" t="s">
        <v>826</v>
      </c>
      <c r="M185" s="249">
        <v>16.639629767721853</v>
      </c>
      <c r="N185" s="249">
        <v>36.080881535177127</v>
      </c>
      <c r="O185" s="249">
        <v>7.2259146911028012</v>
      </c>
      <c r="P185" s="249">
        <v>4.1333015274850506</v>
      </c>
      <c r="Q185" s="249">
        <v>25.597453460750305</v>
      </c>
      <c r="R185" s="249">
        <v>8.008760500567174</v>
      </c>
      <c r="S185" s="249"/>
      <c r="T185" s="249">
        <v>2.3140585171956829</v>
      </c>
      <c r="U185" s="249"/>
      <c r="V185" s="249"/>
      <c r="W185" s="249"/>
      <c r="X185" s="249">
        <v>100</v>
      </c>
      <c r="Z185" s="14" t="s">
        <v>826</v>
      </c>
      <c r="AA185" s="249">
        <v>0.10300710968246629</v>
      </c>
      <c r="AB185" s="249">
        <v>0.61431118440462462</v>
      </c>
      <c r="AC185" s="249">
        <v>0.77033285360688364</v>
      </c>
      <c r="AD185" s="249">
        <v>5.01206231448552E-2</v>
      </c>
      <c r="AE185" s="249">
        <v>0.20854209919884967</v>
      </c>
      <c r="AF185" s="249">
        <v>0.32292479500844873</v>
      </c>
      <c r="AG185" s="249"/>
      <c r="AH185" s="249">
        <v>9.9776401851204254E-3</v>
      </c>
      <c r="AI185" s="249"/>
      <c r="AJ185" s="249"/>
      <c r="AK185" s="249"/>
      <c r="AL185" s="249">
        <v>0.14325674818058026</v>
      </c>
      <c r="AN185" s="14" t="s">
        <v>826</v>
      </c>
      <c r="AO185" s="314">
        <v>89.068593210757626</v>
      </c>
      <c r="AP185" s="314">
        <v>10.931406789242368</v>
      </c>
      <c r="AQ185" s="314">
        <v>0.9</v>
      </c>
      <c r="AT185" s="14" t="s">
        <v>826</v>
      </c>
      <c r="AU185" s="315">
        <v>0.11824203144499301</v>
      </c>
      <c r="AV185" s="315">
        <v>5.0271733971379517E-2</v>
      </c>
      <c r="AW185" s="315">
        <v>2.4578238924643142E-2</v>
      </c>
      <c r="AX185" s="315">
        <v>5.3490013999803139E-2</v>
      </c>
      <c r="AY185" s="315">
        <v>4.197052337052231E-2</v>
      </c>
      <c r="AZ185" s="315">
        <v>3.4360469295790737E-2</v>
      </c>
      <c r="BA185" s="315"/>
      <c r="BB185" s="315">
        <v>1</v>
      </c>
      <c r="BC185" s="315"/>
      <c r="BD185" s="315"/>
      <c r="BE185" s="315"/>
      <c r="BH185" s="14" t="s">
        <v>826</v>
      </c>
      <c r="BI185" s="249">
        <v>0.79842502695789386</v>
      </c>
      <c r="BJ185" s="249">
        <v>0.156549845575123</v>
      </c>
      <c r="BK185" s="249">
        <v>0.38217638650943553</v>
      </c>
      <c r="BL185" s="249">
        <v>1.4540573672314048</v>
      </c>
      <c r="BM185" s="249">
        <v>0.18422711070338998</v>
      </c>
      <c r="BN185" s="249">
        <v>0.48205844837054007</v>
      </c>
      <c r="BO185" s="249"/>
      <c r="BP185" s="249">
        <v>48.554734207431544</v>
      </c>
      <c r="BQ185" s="249"/>
      <c r="BR185" s="249"/>
      <c r="BS185" s="249"/>
    </row>
    <row r="186" spans="2:71" x14ac:dyDescent="0.2">
      <c r="L186" s="14" t="s">
        <v>119</v>
      </c>
      <c r="M186" s="249">
        <v>23.141502162334465</v>
      </c>
      <c r="N186" s="249">
        <v>8.4140251576694336</v>
      </c>
      <c r="O186" s="249">
        <v>1.3437841011593841</v>
      </c>
      <c r="P186" s="249">
        <v>11.813965966983677</v>
      </c>
      <c r="Q186" s="249">
        <v>17.584017608810267</v>
      </c>
      <c r="R186" s="249">
        <v>3.5528674292053428</v>
      </c>
      <c r="S186" s="249">
        <v>0.16296610540413475</v>
      </c>
      <c r="T186" s="249">
        <v>33.22473973028201</v>
      </c>
      <c r="U186" s="249">
        <v>0.40921227201776122</v>
      </c>
      <c r="V186" s="249">
        <v>0.10523514118056831</v>
      </c>
      <c r="W186" s="249">
        <v>0.24768432495297305</v>
      </c>
      <c r="X186" s="249">
        <v>100</v>
      </c>
      <c r="Z186" s="14" t="s">
        <v>119</v>
      </c>
      <c r="AA186" s="249">
        <v>100</v>
      </c>
      <c r="AB186" s="249">
        <v>100</v>
      </c>
      <c r="AC186" s="249">
        <v>100</v>
      </c>
      <c r="AD186" s="249">
        <v>100</v>
      </c>
      <c r="AE186" s="249">
        <v>100</v>
      </c>
      <c r="AF186" s="249">
        <v>100</v>
      </c>
      <c r="AG186" s="249">
        <v>100</v>
      </c>
      <c r="AH186" s="249">
        <v>100</v>
      </c>
      <c r="AI186" s="249">
        <v>100</v>
      </c>
      <c r="AJ186" s="249">
        <v>100</v>
      </c>
      <c r="AK186" s="249">
        <v>100</v>
      </c>
      <c r="AL186" s="249">
        <v>100</v>
      </c>
      <c r="AN186" s="14" t="s">
        <v>119</v>
      </c>
      <c r="AO186" s="314">
        <v>32.736865408818836</v>
      </c>
      <c r="AP186" s="314">
        <v>67.263134591181114</v>
      </c>
      <c r="AQ186" s="3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tabColor rgb="FF92D050"/>
  </sheetPr>
  <dimension ref="B3:U43"/>
  <sheetViews>
    <sheetView zoomScale="130" zoomScaleNormal="130" workbookViewId="0">
      <selection activeCell="U8" sqref="U8"/>
    </sheetView>
  </sheetViews>
  <sheetFormatPr defaultRowHeight="12.75" x14ac:dyDescent="0.2"/>
  <cols>
    <col min="2" max="2" width="4.85546875" bestFit="1" customWidth="1"/>
    <col min="3" max="3" width="5.7109375" bestFit="1" customWidth="1"/>
    <col min="4" max="4" width="19" bestFit="1" customWidth="1"/>
    <col min="5" max="5" width="3" bestFit="1" customWidth="1"/>
    <col min="8" max="8" width="16.42578125" bestFit="1" customWidth="1"/>
    <col min="9" max="9" width="19.28515625" bestFit="1" customWidth="1"/>
    <col min="10" max="10" width="7.85546875" bestFit="1" customWidth="1"/>
  </cols>
  <sheetData>
    <row r="3" spans="2:21" x14ac:dyDescent="0.2">
      <c r="B3" s="337" t="s">
        <v>188</v>
      </c>
      <c r="C3" s="337"/>
      <c r="D3" s="337"/>
      <c r="E3" s="337"/>
    </row>
    <row r="4" spans="2:21" x14ac:dyDescent="0.2">
      <c r="B4" s="337"/>
      <c r="C4" s="337"/>
      <c r="D4" s="337"/>
      <c r="E4" s="337"/>
    </row>
    <row r="5" spans="2:21" ht="28.5" customHeight="1" x14ac:dyDescent="0.2">
      <c r="B5" s="337"/>
      <c r="C5" s="337"/>
      <c r="D5" s="337"/>
      <c r="E5" s="337"/>
      <c r="R5" t="s">
        <v>465</v>
      </c>
      <c r="U5" t="s">
        <v>466</v>
      </c>
    </row>
    <row r="6" spans="2:21" x14ac:dyDescent="0.2">
      <c r="R6" t="s">
        <v>445</v>
      </c>
      <c r="U6" t="s">
        <v>445</v>
      </c>
    </row>
    <row r="7" spans="2:21" ht="15" x14ac:dyDescent="0.25">
      <c r="B7" s="30"/>
      <c r="C7" s="31" t="str">
        <f>[1]Main!C7</f>
        <v>active</v>
      </c>
      <c r="D7" s="31"/>
      <c r="E7" s="32"/>
      <c r="H7" s="37" t="s">
        <v>189</v>
      </c>
      <c r="I7" s="37" t="s">
        <v>190</v>
      </c>
      <c r="J7" s="37"/>
      <c r="N7" s="14" t="s">
        <v>374</v>
      </c>
      <c r="Q7" s="126" t="s">
        <v>84</v>
      </c>
      <c r="R7" t="s">
        <v>446</v>
      </c>
    </row>
    <row r="8" spans="2:21" ht="15" x14ac:dyDescent="0.25">
      <c r="B8" s="33" t="str">
        <f>[1]Main!B8</f>
        <v>base</v>
      </c>
      <c r="C8">
        <f>[1]Main!C8</f>
        <v>0</v>
      </c>
      <c r="D8" t="str">
        <f>[1]Main!D8</f>
        <v>base</v>
      </c>
      <c r="E8" s="34">
        <f>C8+1</f>
        <v>1</v>
      </c>
      <c r="H8" s="38" t="s">
        <v>145</v>
      </c>
      <c r="I8" s="14" t="s">
        <v>29</v>
      </c>
      <c r="J8" s="18"/>
      <c r="N8" s="14" t="s">
        <v>375</v>
      </c>
      <c r="Q8" s="126" t="s">
        <v>86</v>
      </c>
      <c r="R8" t="str" cm="1">
        <f t="array" ref="R8:R18">_xlfn.XLOOKUP(Q8:Q18,Notes!D16:D193,Notes!E16:E193)</f>
        <v>Agriculture</v>
      </c>
      <c r="T8" s="126" t="s">
        <v>126</v>
      </c>
      <c r="U8" t="s">
        <v>85</v>
      </c>
    </row>
    <row r="9" spans="2:21" ht="15" x14ac:dyDescent="0.25">
      <c r="B9" s="33" t="str">
        <f>[1]Main!B9</f>
        <v>sim1</v>
      </c>
      <c r="C9">
        <f>[1]Main!C9</f>
        <v>1</v>
      </c>
      <c r="D9" t="str">
        <f>[1]Main!D9</f>
        <v>tm +10%</v>
      </c>
      <c r="E9" s="34">
        <f>E8+C9</f>
        <v>2</v>
      </c>
      <c r="H9" s="38" t="s">
        <v>146</v>
      </c>
      <c r="I9" s="14" t="s">
        <v>31</v>
      </c>
      <c r="J9" s="18"/>
      <c r="N9" s="14" t="s">
        <v>376</v>
      </c>
      <c r="Q9" s="126" t="s">
        <v>426</v>
      </c>
      <c r="R9" t="str">
        <v>Mining</v>
      </c>
      <c r="T9" s="126" t="s">
        <v>436</v>
      </c>
      <c r="U9" t="s">
        <v>447</v>
      </c>
    </row>
    <row r="10" spans="2:21" ht="15" x14ac:dyDescent="0.25">
      <c r="B10" s="33" t="str">
        <f>[1]Main!B10</f>
        <v>sim2</v>
      </c>
      <c r="C10">
        <f>[1]Main!C10</f>
        <v>1</v>
      </c>
      <c r="D10" t="str">
        <f>[1]Main!D10</f>
        <v>tq manf 10%</v>
      </c>
      <c r="E10" s="34">
        <f t="shared" ref="E10:E17" si="0">E9+C10</f>
        <v>3</v>
      </c>
      <c r="H10" s="38" t="s">
        <v>147</v>
      </c>
      <c r="I10" s="14" t="s">
        <v>33</v>
      </c>
      <c r="J10" s="18"/>
      <c r="N10" s="14" t="s">
        <v>377</v>
      </c>
      <c r="Q10" s="126" t="s">
        <v>427</v>
      </c>
      <c r="R10" t="str">
        <v>Non-Dur Manf</v>
      </c>
      <c r="T10" s="126" t="s">
        <v>437</v>
      </c>
      <c r="U10" t="s">
        <v>448</v>
      </c>
    </row>
    <row r="11" spans="2:21" ht="15" x14ac:dyDescent="0.25">
      <c r="B11" s="33" t="str">
        <f>[1]Main!B11</f>
        <v>sim3</v>
      </c>
      <c r="C11">
        <f>[1]Main!C11</f>
        <v>1</v>
      </c>
      <c r="D11" t="str">
        <f>[1]Main!D11</f>
        <v>pwm cr_oil&amp;gas +10%</v>
      </c>
      <c r="E11" s="34">
        <f t="shared" si="0"/>
        <v>4</v>
      </c>
      <c r="H11" s="38" t="s">
        <v>148</v>
      </c>
      <c r="I11" s="14" t="s">
        <v>75</v>
      </c>
      <c r="J11" s="18"/>
      <c r="N11" s="14" t="s">
        <v>378</v>
      </c>
      <c r="Q11" s="269" t="s">
        <v>428</v>
      </c>
      <c r="R11" t="str">
        <v>Durble Manf</v>
      </c>
      <c r="T11" s="269" t="s">
        <v>438</v>
      </c>
      <c r="U11" t="s">
        <v>449</v>
      </c>
    </row>
    <row r="12" spans="2:21" ht="15" x14ac:dyDescent="0.25">
      <c r="B12" s="33" t="str">
        <f>[1]Main!B12</f>
        <v>sim4</v>
      </c>
      <c r="C12">
        <f>[1]Main!C12</f>
        <v>0</v>
      </c>
      <c r="D12">
        <f>[1]Main!D12</f>
        <v>0</v>
      </c>
      <c r="E12" s="34">
        <f t="shared" si="0"/>
        <v>4</v>
      </c>
      <c r="H12" s="38" t="s">
        <v>149</v>
      </c>
      <c r="I12" s="14" t="s">
        <v>35</v>
      </c>
      <c r="J12" s="18"/>
      <c r="N12" s="14" t="s">
        <v>379</v>
      </c>
      <c r="Q12" s="269" t="s">
        <v>429</v>
      </c>
      <c r="R12" t="str">
        <v>N-Renw ElecGen</v>
      </c>
      <c r="T12" s="269" t="s">
        <v>439</v>
      </c>
      <c r="U12" t="s">
        <v>453</v>
      </c>
    </row>
    <row r="13" spans="2:21" ht="15" x14ac:dyDescent="0.25">
      <c r="B13" s="33" t="str">
        <f>[1]Main!B13</f>
        <v>sim5</v>
      </c>
      <c r="C13">
        <f>[1]Main!C13</f>
        <v>0</v>
      </c>
      <c r="D13">
        <f>[1]Main!D13</f>
        <v>0</v>
      </c>
      <c r="E13" s="34">
        <f t="shared" si="0"/>
        <v>4</v>
      </c>
      <c r="H13" s="38" t="s">
        <v>150</v>
      </c>
      <c r="I13" s="14" t="s">
        <v>37</v>
      </c>
      <c r="J13" s="18"/>
      <c r="N13" s="14" t="s">
        <v>380</v>
      </c>
      <c r="Q13" s="269" t="s">
        <v>430</v>
      </c>
      <c r="R13" t="str">
        <v>Renwbl ElecGen</v>
      </c>
      <c r="T13" s="269" t="s">
        <v>440</v>
      </c>
      <c r="U13" t="s">
        <v>454</v>
      </c>
    </row>
    <row r="14" spans="2:21" ht="15" x14ac:dyDescent="0.25">
      <c r="B14" s="33" t="str">
        <f>[1]Main!B14</f>
        <v>sim6</v>
      </c>
      <c r="C14">
        <f>[1]Main!C14</f>
        <v>0</v>
      </c>
      <c r="D14">
        <f>[1]Main!D14</f>
        <v>0</v>
      </c>
      <c r="E14" s="34">
        <f t="shared" si="0"/>
        <v>4</v>
      </c>
      <c r="H14" s="38" t="s">
        <v>151</v>
      </c>
      <c r="I14" s="14" t="s">
        <v>39</v>
      </c>
      <c r="J14" s="18"/>
      <c r="N14" s="14" t="s">
        <v>381</v>
      </c>
      <c r="Q14" s="269" t="s">
        <v>431</v>
      </c>
      <c r="R14" t="str">
        <v>Elec TrsmDistr</v>
      </c>
      <c r="T14" s="269" t="s">
        <v>441</v>
      </c>
      <c r="U14" t="s">
        <v>455</v>
      </c>
    </row>
    <row r="15" spans="2:21" ht="15" x14ac:dyDescent="0.25">
      <c r="B15" s="33" t="str">
        <f>[1]Main!B15</f>
        <v>sim7</v>
      </c>
      <c r="C15">
        <f>[1]Main!C15</f>
        <v>0</v>
      </c>
      <c r="D15">
        <f>[1]Main!D15</f>
        <v>0</v>
      </c>
      <c r="E15" s="34">
        <f t="shared" si="0"/>
        <v>4</v>
      </c>
      <c r="H15" s="38" t="s">
        <v>152</v>
      </c>
      <c r="I15" s="14" t="s">
        <v>72</v>
      </c>
      <c r="J15" s="18"/>
      <c r="N15" s="14" t="s">
        <v>382</v>
      </c>
      <c r="Q15" s="269" t="s">
        <v>432</v>
      </c>
      <c r="R15" t="str">
        <v>Trade</v>
      </c>
      <c r="T15" s="269" t="s">
        <v>442</v>
      </c>
      <c r="U15" t="s">
        <v>450</v>
      </c>
    </row>
    <row r="16" spans="2:21" ht="15" x14ac:dyDescent="0.25">
      <c r="B16" s="33" t="str">
        <f>[1]Main!B16</f>
        <v>sim8</v>
      </c>
      <c r="C16">
        <f>[1]Main!C16</f>
        <v>0</v>
      </c>
      <c r="D16">
        <f>[1]Main!D16</f>
        <v>0</v>
      </c>
      <c r="E16" s="34">
        <f t="shared" si="0"/>
        <v>4</v>
      </c>
      <c r="H16" s="38" t="s">
        <v>153</v>
      </c>
      <c r="I16" s="14"/>
      <c r="J16" s="18"/>
      <c r="N16" s="14" t="s">
        <v>383</v>
      </c>
      <c r="Q16" s="269" t="s">
        <v>433</v>
      </c>
      <c r="R16" t="str">
        <v>Transp</v>
      </c>
      <c r="T16" s="269" t="s">
        <v>443</v>
      </c>
      <c r="U16" t="s">
        <v>451</v>
      </c>
    </row>
    <row r="17" spans="2:21" ht="15" x14ac:dyDescent="0.25">
      <c r="B17" s="35" t="str">
        <f>[1]Main!B17</f>
        <v>sim9</v>
      </c>
      <c r="C17">
        <f>[1]Main!C17</f>
        <v>0</v>
      </c>
      <c r="D17">
        <f>[1]Main!D17</f>
        <v>0</v>
      </c>
      <c r="E17" s="36">
        <f t="shared" si="0"/>
        <v>4</v>
      </c>
      <c r="H17" s="38" t="s">
        <v>154</v>
      </c>
      <c r="I17" s="14" t="s">
        <v>76</v>
      </c>
      <c r="J17" s="18"/>
      <c r="N17" s="14" t="s">
        <v>384</v>
      </c>
      <c r="Q17" s="269" t="s">
        <v>434</v>
      </c>
      <c r="R17" t="str">
        <v>Priv Srv</v>
      </c>
      <c r="T17" s="269" t="s">
        <v>444</v>
      </c>
      <c r="U17" t="s">
        <v>452</v>
      </c>
    </row>
    <row r="18" spans="2:21" ht="15" x14ac:dyDescent="0.25">
      <c r="H18" s="38" t="s">
        <v>155</v>
      </c>
      <c r="I18" t="s">
        <v>77</v>
      </c>
      <c r="J18" s="18"/>
      <c r="N18" s="14" t="s">
        <v>385</v>
      </c>
      <c r="Q18" s="269" t="s">
        <v>435</v>
      </c>
      <c r="R18" t="str">
        <v>Publ Srv</v>
      </c>
    </row>
    <row r="19" spans="2:21" ht="15" x14ac:dyDescent="0.25">
      <c r="H19" s="37"/>
      <c r="I19" s="37"/>
      <c r="J19" s="37"/>
    </row>
    <row r="20" spans="2:21" x14ac:dyDescent="0.2">
      <c r="H20" s="39" t="s">
        <v>30</v>
      </c>
      <c r="I20" t="s">
        <v>29</v>
      </c>
      <c r="J20" t="s">
        <v>28</v>
      </c>
    </row>
    <row r="21" spans="2:21" x14ac:dyDescent="0.2">
      <c r="H21" s="39" t="s">
        <v>32</v>
      </c>
      <c r="I21" t="s">
        <v>31</v>
      </c>
      <c r="J21" t="s">
        <v>28</v>
      </c>
    </row>
    <row r="22" spans="2:21" x14ac:dyDescent="0.2">
      <c r="H22" s="39" t="s">
        <v>34</v>
      </c>
      <c r="I22" t="s">
        <v>33</v>
      </c>
      <c r="J22" t="s">
        <v>28</v>
      </c>
    </row>
    <row r="23" spans="2:21" x14ac:dyDescent="0.2">
      <c r="H23" s="39" t="s">
        <v>36</v>
      </c>
      <c r="I23" t="s">
        <v>35</v>
      </c>
      <c r="J23" t="s">
        <v>28</v>
      </c>
    </row>
    <row r="24" spans="2:21" x14ac:dyDescent="0.2">
      <c r="H24" s="39" t="s">
        <v>38</v>
      </c>
      <c r="I24" t="s">
        <v>37</v>
      </c>
      <c r="J24" t="s">
        <v>28</v>
      </c>
    </row>
    <row r="25" spans="2:21" x14ac:dyDescent="0.2">
      <c r="H25" s="39" t="s">
        <v>40</v>
      </c>
      <c r="I25" t="s">
        <v>39</v>
      </c>
      <c r="J25" t="s">
        <v>28</v>
      </c>
    </row>
    <row r="26" spans="2:21" x14ac:dyDescent="0.2">
      <c r="H26" s="39" t="s">
        <v>43</v>
      </c>
      <c r="I26" t="s">
        <v>42</v>
      </c>
      <c r="J26" t="s">
        <v>41</v>
      </c>
    </row>
    <row r="27" spans="2:21" x14ac:dyDescent="0.2">
      <c r="H27" s="39" t="s">
        <v>45</v>
      </c>
      <c r="I27" t="s">
        <v>44</v>
      </c>
      <c r="J27" t="s">
        <v>41</v>
      </c>
    </row>
    <row r="28" spans="2:21" x14ac:dyDescent="0.2">
      <c r="H28" s="39" t="s">
        <v>47</v>
      </c>
      <c r="I28" t="s">
        <v>46</v>
      </c>
      <c r="J28" t="s">
        <v>41</v>
      </c>
    </row>
    <row r="29" spans="2:21" x14ac:dyDescent="0.2">
      <c r="H29" s="39" t="s">
        <v>49</v>
      </c>
      <c r="I29" t="s">
        <v>48</v>
      </c>
      <c r="J29" t="s">
        <v>41</v>
      </c>
    </row>
    <row r="30" spans="2:21" x14ac:dyDescent="0.2">
      <c r="H30" s="39" t="s">
        <v>51</v>
      </c>
      <c r="I30" t="s">
        <v>50</v>
      </c>
      <c r="J30" t="s">
        <v>41</v>
      </c>
    </row>
    <row r="31" spans="2:21" x14ac:dyDescent="0.2">
      <c r="H31" s="39" t="s">
        <v>53</v>
      </c>
      <c r="I31" t="s">
        <v>52</v>
      </c>
      <c r="J31" t="s">
        <v>41</v>
      </c>
    </row>
    <row r="32" spans="2:21" x14ac:dyDescent="0.2">
      <c r="H32" s="39" t="s">
        <v>55</v>
      </c>
      <c r="I32" t="s">
        <v>54</v>
      </c>
      <c r="J32" t="s">
        <v>41</v>
      </c>
    </row>
    <row r="33" spans="8:10" x14ac:dyDescent="0.2">
      <c r="H33" s="39" t="s">
        <v>57</v>
      </c>
      <c r="I33" t="s">
        <v>56</v>
      </c>
      <c r="J33" t="s">
        <v>41</v>
      </c>
    </row>
    <row r="34" spans="8:10" x14ac:dyDescent="0.2">
      <c r="H34" s="39" t="s">
        <v>60</v>
      </c>
      <c r="I34" t="s">
        <v>59</v>
      </c>
      <c r="J34" t="s">
        <v>58</v>
      </c>
    </row>
    <row r="35" spans="8:10" x14ac:dyDescent="0.2">
      <c r="H35" s="39" t="s">
        <v>62</v>
      </c>
      <c r="I35" t="s">
        <v>61</v>
      </c>
      <c r="J35" t="s">
        <v>58</v>
      </c>
    </row>
    <row r="36" spans="8:10" x14ac:dyDescent="0.2">
      <c r="H36" s="39" t="s">
        <v>64</v>
      </c>
      <c r="I36" t="s">
        <v>63</v>
      </c>
      <c r="J36" t="s">
        <v>58</v>
      </c>
    </row>
    <row r="37" spans="8:10" x14ac:dyDescent="0.2">
      <c r="H37" s="39" t="s">
        <v>65</v>
      </c>
      <c r="I37" t="s">
        <v>63</v>
      </c>
      <c r="J37" t="s">
        <v>58</v>
      </c>
    </row>
    <row r="38" spans="8:10" x14ac:dyDescent="0.2">
      <c r="H38" s="39" t="s">
        <v>67</v>
      </c>
      <c r="I38" t="s">
        <v>66</v>
      </c>
      <c r="J38" t="s">
        <v>58</v>
      </c>
    </row>
    <row r="39" spans="8:10" x14ac:dyDescent="0.2">
      <c r="H39" s="39" t="s">
        <v>69</v>
      </c>
      <c r="I39" t="s">
        <v>68</v>
      </c>
      <c r="J39" t="s">
        <v>58</v>
      </c>
    </row>
    <row r="40" spans="8:10" x14ac:dyDescent="0.2">
      <c r="H40" s="39" t="s">
        <v>71</v>
      </c>
      <c r="I40" t="s">
        <v>70</v>
      </c>
      <c r="J40" t="s">
        <v>58</v>
      </c>
    </row>
    <row r="41" spans="8:10" ht="15" x14ac:dyDescent="0.25">
      <c r="H41" s="37"/>
      <c r="I41" s="37"/>
      <c r="J41" s="37"/>
    </row>
    <row r="42" spans="8:10" ht="15" x14ac:dyDescent="0.25">
      <c r="H42" s="37" t="s">
        <v>425</v>
      </c>
      <c r="I42" s="18" t="s">
        <v>395</v>
      </c>
      <c r="J42" s="18"/>
    </row>
    <row r="43" spans="8:10" ht="15" x14ac:dyDescent="0.25">
      <c r="H43" s="37" t="s">
        <v>94</v>
      </c>
      <c r="I43" s="18" t="s">
        <v>95</v>
      </c>
      <c r="J43" s="18"/>
    </row>
  </sheetData>
  <mergeCells count="1">
    <mergeCell ref="B3:E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>
    <tabColor rgb="FF92D050"/>
  </sheetPr>
  <dimension ref="A1:N61"/>
  <sheetViews>
    <sheetView topLeftCell="A34" workbookViewId="0">
      <selection activeCell="B7" sqref="B7"/>
    </sheetView>
  </sheetViews>
  <sheetFormatPr defaultRowHeight="12.75" x14ac:dyDescent="0.2"/>
  <cols>
    <col min="2" max="2" width="19.140625" customWidth="1"/>
  </cols>
  <sheetData>
    <row r="1" spans="1:14" ht="15.75" x14ac:dyDescent="0.25">
      <c r="A1" s="5"/>
      <c r="B1" s="22" t="s">
        <v>187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1:14" ht="15.75" x14ac:dyDescent="0.25">
      <c r="A5" s="22"/>
      <c r="B5" s="5" t="s">
        <v>73</v>
      </c>
      <c r="C5" s="22"/>
      <c r="D5" s="22"/>
      <c r="E5" s="22"/>
      <c r="F5" s="23" t="s">
        <v>25</v>
      </c>
      <c r="G5" s="22"/>
      <c r="H5" s="22"/>
      <c r="I5" s="22"/>
      <c r="J5" s="22"/>
      <c r="K5" s="22"/>
      <c r="L5" s="22"/>
      <c r="M5" s="22"/>
      <c r="N5" s="22"/>
    </row>
    <row r="6" spans="1:14" ht="45" x14ac:dyDescent="0.2">
      <c r="A6" s="22"/>
      <c r="B6" s="22"/>
      <c r="C6" s="22"/>
      <c r="D6" s="22"/>
      <c r="E6" s="24" t="s">
        <v>120</v>
      </c>
      <c r="F6" s="25" t="str">
        <f t="shared" ref="F6:N6" si="0">IFERROR(VLOOKUP(F7,sims,3,),"")</f>
        <v>tm +10%</v>
      </c>
      <c r="G6" s="25" t="str">
        <f t="shared" si="0"/>
        <v>tq manf 10%</v>
      </c>
      <c r="H6" s="25" t="str">
        <f t="shared" si="0"/>
        <v>pwm cr_oil&amp;gas +10%</v>
      </c>
      <c r="I6" s="25" t="str">
        <f t="shared" si="0"/>
        <v/>
      </c>
      <c r="J6" s="25" t="str">
        <f t="shared" si="0"/>
        <v/>
      </c>
      <c r="K6" s="25" t="str">
        <f t="shared" si="0"/>
        <v/>
      </c>
      <c r="L6" s="25" t="str">
        <f t="shared" si="0"/>
        <v/>
      </c>
      <c r="M6" s="25" t="str">
        <f t="shared" si="0"/>
        <v/>
      </c>
      <c r="N6" s="25" t="str">
        <f t="shared" si="0"/>
        <v/>
      </c>
    </row>
    <row r="7" spans="1:14" x14ac:dyDescent="0.2">
      <c r="A7" s="26"/>
      <c r="B7" s="26"/>
      <c r="C7" s="27"/>
      <c r="D7" s="28"/>
      <c r="E7" s="40" t="s">
        <v>27</v>
      </c>
      <c r="F7" s="40" t="s">
        <v>371</v>
      </c>
      <c r="G7" s="40" t="s">
        <v>1042</v>
      </c>
      <c r="H7" s="29" t="s">
        <v>1084</v>
      </c>
      <c r="I7" s="29"/>
      <c r="J7" s="29"/>
      <c r="K7" s="29"/>
      <c r="L7" s="29"/>
      <c r="M7" s="29"/>
      <c r="N7" s="29"/>
    </row>
    <row r="8" spans="1:14" ht="15" x14ac:dyDescent="0.25">
      <c r="A8" s="13" t="s">
        <v>74</v>
      </c>
      <c r="B8" s="14" t="s">
        <v>29</v>
      </c>
      <c r="C8" s="9" t="s">
        <v>144</v>
      </c>
      <c r="D8" s="15" t="s">
        <v>145</v>
      </c>
      <c r="E8" s="10">
        <v>7452.6050010208028</v>
      </c>
      <c r="F8" s="10">
        <v>-3.3445735521209219E-2</v>
      </c>
      <c r="G8" s="10">
        <v>-0.29600630662550698</v>
      </c>
      <c r="H8" s="10">
        <v>-0.17746259719305657</v>
      </c>
      <c r="I8" s="10"/>
      <c r="J8" s="10"/>
      <c r="K8" s="10"/>
      <c r="L8" s="10"/>
      <c r="M8" s="10"/>
      <c r="N8" s="10"/>
    </row>
    <row r="9" spans="1:14" ht="15" x14ac:dyDescent="0.25">
      <c r="A9" s="13"/>
      <c r="B9" s="14" t="s">
        <v>31</v>
      </c>
      <c r="C9" s="9" t="s">
        <v>144</v>
      </c>
      <c r="D9" s="9" t="s">
        <v>146</v>
      </c>
      <c r="E9" s="10">
        <v>4264.0023998314637</v>
      </c>
      <c r="F9" s="10">
        <v>-3.3445735537873666E-2</v>
      </c>
      <c r="G9" s="10">
        <v>-0.29600630662567351</v>
      </c>
      <c r="H9" s="10">
        <v>-0.17746259719355617</v>
      </c>
      <c r="I9" s="10"/>
      <c r="J9" s="10"/>
      <c r="K9" s="10"/>
      <c r="L9" s="10"/>
      <c r="M9" s="10"/>
      <c r="N9" s="10"/>
    </row>
    <row r="10" spans="1:14" ht="15" x14ac:dyDescent="0.25">
      <c r="A10" s="13"/>
      <c r="B10" s="14" t="s">
        <v>33</v>
      </c>
      <c r="C10" s="9" t="s">
        <v>144</v>
      </c>
      <c r="D10" s="9" t="s">
        <v>147</v>
      </c>
      <c r="E10" s="10">
        <v>2332.7465238124646</v>
      </c>
      <c r="F10" s="10">
        <v>-3.4215412989846428E-2</v>
      </c>
      <c r="G10" s="10">
        <v>-0.30360998785642357</v>
      </c>
      <c r="H10" s="10">
        <v>-0.20298392391736586</v>
      </c>
      <c r="I10" s="10"/>
      <c r="J10" s="10"/>
      <c r="K10" s="10"/>
      <c r="L10" s="10"/>
      <c r="M10" s="10"/>
      <c r="N10" s="10"/>
    </row>
    <row r="11" spans="1:14" ht="15" x14ac:dyDescent="0.25">
      <c r="A11" s="13"/>
      <c r="B11" s="14" t="s">
        <v>75</v>
      </c>
      <c r="C11" s="9" t="s">
        <v>144</v>
      </c>
      <c r="D11" s="9" t="s">
        <v>148</v>
      </c>
      <c r="E11" s="10">
        <v>117.72046200608347</v>
      </c>
      <c r="F11" s="10">
        <v>-1.8193820364842406E-2</v>
      </c>
      <c r="G11" s="10">
        <v>-0.14533189830234772</v>
      </c>
      <c r="H11" s="10">
        <v>0.32826754679478043</v>
      </c>
      <c r="I11" s="10"/>
      <c r="J11" s="10"/>
      <c r="K11" s="10"/>
      <c r="L11" s="10"/>
      <c r="M11" s="10"/>
      <c r="N11" s="10"/>
    </row>
    <row r="12" spans="1:14" ht="15" x14ac:dyDescent="0.25">
      <c r="A12" s="13"/>
      <c r="B12" s="14" t="s">
        <v>35</v>
      </c>
      <c r="C12" s="9" t="s">
        <v>144</v>
      </c>
      <c r="D12" s="9" t="s">
        <v>149</v>
      </c>
      <c r="E12" s="10">
        <v>738.13561537079011</v>
      </c>
      <c r="F12" s="10">
        <v>-3.3445735504877838E-2</v>
      </c>
      <c r="G12" s="10">
        <v>-0.29600630662524052</v>
      </c>
      <c r="H12" s="10">
        <v>-0.17746259719210178</v>
      </c>
      <c r="I12" s="10"/>
      <c r="J12" s="10"/>
      <c r="K12" s="10"/>
      <c r="L12" s="10"/>
      <c r="M12" s="10"/>
      <c r="N12" s="10"/>
    </row>
    <row r="13" spans="1:14" ht="15" x14ac:dyDescent="0.25">
      <c r="A13" s="13"/>
      <c r="B13" s="14" t="s">
        <v>37</v>
      </c>
      <c r="C13" s="9" t="s">
        <v>144</v>
      </c>
      <c r="D13" s="9" t="s">
        <v>150</v>
      </c>
      <c r="E13" s="10">
        <v>6479.2509553254558</v>
      </c>
      <c r="F13" s="10">
        <v>-0.11093083100766066</v>
      </c>
      <c r="G13" s="10">
        <v>-0.54457287933915577</v>
      </c>
      <c r="H13" s="10">
        <v>0.23975055094174191</v>
      </c>
      <c r="I13" s="10"/>
      <c r="J13" s="10"/>
      <c r="K13" s="10"/>
      <c r="L13" s="10"/>
      <c r="M13" s="10"/>
      <c r="N13" s="10"/>
    </row>
    <row r="14" spans="1:14" ht="15" x14ac:dyDescent="0.25">
      <c r="A14" s="13"/>
      <c r="B14" s="14" t="s">
        <v>39</v>
      </c>
      <c r="C14" s="9" t="s">
        <v>144</v>
      </c>
      <c r="D14" s="9" t="s">
        <v>151</v>
      </c>
      <c r="E14" s="10">
        <v>-6185.7617410292887</v>
      </c>
      <c r="F14" s="10">
        <v>-0.11597244534956586</v>
      </c>
      <c r="G14" s="10">
        <v>-0.56110492420945457</v>
      </c>
      <c r="H14" s="10">
        <v>0.24762864164009635</v>
      </c>
      <c r="I14" s="10"/>
      <c r="J14" s="10"/>
      <c r="K14" s="10"/>
      <c r="L14" s="10"/>
      <c r="M14" s="10"/>
      <c r="N14" s="10"/>
    </row>
    <row r="15" spans="1:14" ht="15" x14ac:dyDescent="0.25">
      <c r="A15" s="13"/>
      <c r="B15" s="14" t="s">
        <v>72</v>
      </c>
      <c r="C15" s="9" t="s">
        <v>144</v>
      </c>
      <c r="D15" s="9" t="s">
        <v>152</v>
      </c>
      <c r="E15" s="10">
        <v>7746.0942153169699</v>
      </c>
      <c r="F15" s="10">
        <v>-3.2355484734114537E-2</v>
      </c>
      <c r="G15" s="10">
        <v>-0.29222224697958987</v>
      </c>
      <c r="H15" s="10">
        <v>-0.16794611508520463</v>
      </c>
      <c r="I15" s="10"/>
      <c r="J15" s="10"/>
      <c r="K15" s="10"/>
      <c r="L15" s="10"/>
      <c r="M15" s="10"/>
      <c r="N15" s="10"/>
    </row>
    <row r="16" spans="1:14" ht="15" x14ac:dyDescent="0.25">
      <c r="A16" s="13"/>
      <c r="B16" s="14"/>
      <c r="C16" s="9" t="s">
        <v>144</v>
      </c>
      <c r="D16" s="9" t="s">
        <v>153</v>
      </c>
      <c r="E16" s="10">
        <v>7746.0942153169617</v>
      </c>
      <c r="F16" s="10">
        <v>-3.2355484731849682E-2</v>
      </c>
      <c r="G16" s="10">
        <v>-0.2922222469802005</v>
      </c>
      <c r="H16" s="10">
        <v>-0.16794611508575974</v>
      </c>
      <c r="I16" s="10"/>
      <c r="J16" s="10"/>
      <c r="K16" s="10"/>
      <c r="L16" s="10"/>
      <c r="M16" s="10"/>
      <c r="N16" s="10"/>
    </row>
    <row r="17" spans="1:14" ht="15" x14ac:dyDescent="0.25">
      <c r="A17" s="13"/>
      <c r="B17" s="14" t="s">
        <v>76</v>
      </c>
      <c r="C17" s="9" t="s">
        <v>144</v>
      </c>
      <c r="D17" s="9" t="s">
        <v>154</v>
      </c>
      <c r="E17" s="10">
        <v>787.92000417521876</v>
      </c>
      <c r="F17" s="10">
        <v>0.64388709418006229</v>
      </c>
      <c r="G17" s="10">
        <v>4.9232417463104916</v>
      </c>
      <c r="H17" s="10">
        <v>0.14742921356585281</v>
      </c>
      <c r="I17" s="10"/>
      <c r="J17" s="10"/>
      <c r="K17" s="10"/>
      <c r="L17" s="10"/>
      <c r="M17" s="10"/>
      <c r="N17" s="10"/>
    </row>
    <row r="18" spans="1:14" ht="15" x14ac:dyDescent="0.25">
      <c r="A18" s="16"/>
      <c r="B18" s="3" t="s">
        <v>77</v>
      </c>
      <c r="C18" s="11" t="s">
        <v>144</v>
      </c>
      <c r="D18" s="11" t="s">
        <v>155</v>
      </c>
      <c r="E18" s="12">
        <v>6958.1742111417434</v>
      </c>
      <c r="F18" s="12">
        <v>-0.10893089653263299</v>
      </c>
      <c r="G18" s="12">
        <v>-0.88280366771974483</v>
      </c>
      <c r="H18" s="12">
        <v>-0.20365814567420149</v>
      </c>
      <c r="I18" s="12"/>
      <c r="J18" s="12"/>
      <c r="K18" s="12"/>
      <c r="L18" s="12"/>
      <c r="M18" s="12"/>
      <c r="N18" s="12"/>
    </row>
    <row r="19" spans="1:14" ht="15" x14ac:dyDescent="0.25">
      <c r="A19" s="6" t="s">
        <v>78</v>
      </c>
      <c r="B19" s="14" t="s">
        <v>29</v>
      </c>
      <c r="C19" s="9" t="s">
        <v>156</v>
      </c>
      <c r="D19" s="9" t="s">
        <v>145</v>
      </c>
      <c r="E19" s="10">
        <v>7452.6050010208028</v>
      </c>
      <c r="F19" s="10">
        <v>-3.0246973590841719E-2</v>
      </c>
      <c r="G19" s="10">
        <v>-0.25207109989489052</v>
      </c>
      <c r="H19" s="10">
        <v>-0.17237735159530976</v>
      </c>
      <c r="I19" s="10"/>
      <c r="J19" s="10"/>
      <c r="K19" s="10"/>
      <c r="L19" s="10"/>
      <c r="M19" s="10"/>
      <c r="N19" s="10"/>
    </row>
    <row r="20" spans="1:14" ht="15" x14ac:dyDescent="0.25">
      <c r="A20" s="13"/>
      <c r="B20" s="14" t="s">
        <v>31</v>
      </c>
      <c r="C20" s="9" t="s">
        <v>156</v>
      </c>
      <c r="D20" s="9" t="s">
        <v>146</v>
      </c>
      <c r="E20" s="10">
        <v>4264.0023998314637</v>
      </c>
      <c r="F20" s="10">
        <v>-2.6203366640309422E-2</v>
      </c>
      <c r="G20" s="10">
        <v>-0.22914977482226817</v>
      </c>
      <c r="H20" s="10">
        <v>-0.16625299082365652</v>
      </c>
      <c r="I20" s="10"/>
      <c r="J20" s="10"/>
      <c r="K20" s="10"/>
      <c r="L20" s="10"/>
      <c r="M20" s="10"/>
      <c r="N20" s="10"/>
    </row>
    <row r="21" spans="1:14" ht="15" x14ac:dyDescent="0.25">
      <c r="A21" s="13"/>
      <c r="B21" s="14" t="s">
        <v>33</v>
      </c>
      <c r="C21" s="9" t="s">
        <v>156</v>
      </c>
      <c r="D21" s="9" t="s">
        <v>147</v>
      </c>
      <c r="E21" s="10">
        <v>2332.7465238124646</v>
      </c>
      <c r="F21" s="10">
        <v>-5.7488426103746715E-2</v>
      </c>
      <c r="G21" s="10">
        <v>-0.45173317335970298</v>
      </c>
      <c r="H21" s="10">
        <v>-0.22616059039758385</v>
      </c>
      <c r="I21" s="10"/>
      <c r="J21" s="10"/>
      <c r="K21" s="10"/>
      <c r="L21" s="10"/>
      <c r="M21" s="10"/>
      <c r="N21" s="10"/>
    </row>
    <row r="22" spans="1:14" ht="15" x14ac:dyDescent="0.25">
      <c r="A22" s="13"/>
      <c r="B22" s="14" t="s">
        <v>75</v>
      </c>
      <c r="C22" s="9" t="s">
        <v>156</v>
      </c>
      <c r="D22" s="9" t="s">
        <v>148</v>
      </c>
      <c r="E22" s="10">
        <v>117.72046200608347</v>
      </c>
      <c r="F22" s="10"/>
      <c r="G22" s="10"/>
      <c r="H22" s="10"/>
      <c r="I22" s="10"/>
      <c r="J22" s="10"/>
      <c r="K22" s="10"/>
      <c r="L22" s="10"/>
      <c r="M22" s="10"/>
      <c r="N22" s="10"/>
    </row>
    <row r="23" spans="1:14" ht="15" x14ac:dyDescent="0.25">
      <c r="A23" s="13"/>
      <c r="B23" s="14" t="s">
        <v>35</v>
      </c>
      <c r="C23" s="9" t="s">
        <v>156</v>
      </c>
      <c r="D23" s="9" t="s">
        <v>149</v>
      </c>
      <c r="E23" s="10">
        <v>738.13561537079011</v>
      </c>
      <c r="F23" s="10">
        <v>2.7662122402594136E-2</v>
      </c>
      <c r="G23" s="10">
        <v>0.20631417418175424</v>
      </c>
      <c r="H23" s="10">
        <v>-6.5275037044865147E-2</v>
      </c>
      <c r="I23" s="10"/>
      <c r="J23" s="10"/>
      <c r="K23" s="10"/>
      <c r="L23" s="10"/>
      <c r="M23" s="10"/>
      <c r="N23" s="10"/>
    </row>
    <row r="24" spans="1:14" ht="15" x14ac:dyDescent="0.25">
      <c r="A24" s="13"/>
      <c r="B24" s="14" t="s">
        <v>37</v>
      </c>
      <c r="C24" s="9" t="s">
        <v>156</v>
      </c>
      <c r="D24" s="9" t="s">
        <v>150</v>
      </c>
      <c r="E24" s="10">
        <v>6479.2509553254558</v>
      </c>
      <c r="F24" s="10">
        <v>-0.10626517176619554</v>
      </c>
      <c r="G24" s="10">
        <v>-0.34912443825831918</v>
      </c>
      <c r="H24" s="10">
        <v>0.16592125784828937</v>
      </c>
      <c r="I24" s="10"/>
      <c r="J24" s="10"/>
      <c r="K24" s="10"/>
      <c r="L24" s="10"/>
      <c r="M24" s="10"/>
      <c r="N24" s="10"/>
    </row>
    <row r="25" spans="1:14" ht="15" x14ac:dyDescent="0.25">
      <c r="A25" s="13"/>
      <c r="B25" s="14" t="s">
        <v>39</v>
      </c>
      <c r="C25" s="9" t="s">
        <v>156</v>
      </c>
      <c r="D25" s="9" t="s">
        <v>151</v>
      </c>
      <c r="E25" s="10">
        <v>-6185.7617410292887</v>
      </c>
      <c r="F25" s="10">
        <v>-0.11130702159390937</v>
      </c>
      <c r="G25" s="10">
        <v>-0.36568897167642556</v>
      </c>
      <c r="H25" s="10">
        <v>3.8904217255963935E-2</v>
      </c>
      <c r="I25" s="10"/>
      <c r="J25" s="10"/>
      <c r="K25" s="10"/>
      <c r="L25" s="10"/>
      <c r="M25" s="10"/>
      <c r="N25" s="10"/>
    </row>
    <row r="26" spans="1:14" ht="15" x14ac:dyDescent="0.25">
      <c r="A26" s="13"/>
      <c r="B26" s="14" t="s">
        <v>72</v>
      </c>
      <c r="C26" s="9" t="s">
        <v>156</v>
      </c>
      <c r="D26" s="9" t="s">
        <v>152</v>
      </c>
      <c r="E26" s="10">
        <v>7746.0942153169699</v>
      </c>
      <c r="F26" s="10">
        <v>-2.910095596353468E-2</v>
      </c>
      <c r="G26" s="10">
        <v>-0.24252046095374347</v>
      </c>
      <c r="H26" s="10">
        <v>-5.8128270879531652E-2</v>
      </c>
      <c r="I26" s="10"/>
      <c r="J26" s="10"/>
      <c r="K26" s="10"/>
      <c r="L26" s="10"/>
      <c r="M26" s="10"/>
      <c r="N26" s="10"/>
    </row>
    <row r="27" spans="1:14" ht="15" x14ac:dyDescent="0.25">
      <c r="A27" s="13"/>
      <c r="B27" s="14" t="s">
        <v>76</v>
      </c>
      <c r="C27" s="9" t="s">
        <v>156</v>
      </c>
      <c r="D27" s="9" t="s">
        <v>154</v>
      </c>
      <c r="E27" s="10">
        <v>787.92000417521876</v>
      </c>
      <c r="F27" s="10">
        <v>-4.943493242591801E-2</v>
      </c>
      <c r="G27" s="10">
        <v>-0.4516012205069253</v>
      </c>
      <c r="H27" s="10">
        <v>-0.15924420884592116</v>
      </c>
      <c r="I27" s="10"/>
      <c r="J27" s="10"/>
      <c r="K27" s="10"/>
      <c r="L27" s="10"/>
      <c r="M27" s="10"/>
      <c r="N27" s="10"/>
    </row>
    <row r="28" spans="1:14" ht="15" x14ac:dyDescent="0.25">
      <c r="A28" s="13"/>
      <c r="B28" s="3" t="s">
        <v>77</v>
      </c>
      <c r="C28" s="11" t="s">
        <v>156</v>
      </c>
      <c r="D28" s="11" t="s">
        <v>155</v>
      </c>
      <c r="E28" s="12">
        <v>6958.1742111417434</v>
      </c>
      <c r="F28" s="12">
        <v>-2.6770928111863324E-2</v>
      </c>
      <c r="G28" s="12">
        <v>-0.21876754306725532</v>
      </c>
      <c r="H28" s="12">
        <v>-4.4432502906766036E-2</v>
      </c>
      <c r="I28" s="12"/>
      <c r="J28" s="12"/>
      <c r="K28" s="12"/>
      <c r="L28" s="12"/>
      <c r="M28" s="12"/>
      <c r="N28" s="12"/>
    </row>
    <row r="29" spans="1:14" ht="15" x14ac:dyDescent="0.25">
      <c r="A29" s="17" t="s">
        <v>74</v>
      </c>
      <c r="B29" s="14" t="s">
        <v>29</v>
      </c>
      <c r="C29" s="9" t="s">
        <v>157</v>
      </c>
      <c r="D29" s="9" t="s">
        <v>145</v>
      </c>
      <c r="E29" s="10">
        <v>96.211132912431822</v>
      </c>
      <c r="F29" s="10">
        <v>-1.0906036571833866E-3</v>
      </c>
      <c r="G29" s="10">
        <v>-3.7951499182842241E-3</v>
      </c>
      <c r="H29" s="10">
        <v>-9.5324915571071145E-3</v>
      </c>
      <c r="I29" s="10"/>
      <c r="J29" s="10"/>
      <c r="K29" s="10"/>
      <c r="L29" s="10"/>
      <c r="M29" s="10"/>
      <c r="N29" s="10"/>
    </row>
    <row r="30" spans="1:14" ht="15" x14ac:dyDescent="0.25">
      <c r="A30" s="6" t="s">
        <v>26</v>
      </c>
      <c r="B30" s="14" t="s">
        <v>31</v>
      </c>
      <c r="C30" s="9" t="s">
        <v>157</v>
      </c>
      <c r="D30" s="9" t="s">
        <v>146</v>
      </c>
      <c r="E30" s="10">
        <v>55.047128027437516</v>
      </c>
      <c r="F30" s="10">
        <v>-1.0906036738811409E-3</v>
      </c>
      <c r="G30" s="10">
        <v>-3.7951499184507576E-3</v>
      </c>
      <c r="H30" s="10">
        <v>-9.5324915575956126E-3</v>
      </c>
      <c r="I30" s="10"/>
      <c r="J30" s="10"/>
      <c r="K30" s="10"/>
      <c r="L30" s="10"/>
      <c r="M30" s="10"/>
      <c r="N30" s="10"/>
    </row>
    <row r="31" spans="1:14" x14ac:dyDescent="0.2">
      <c r="B31" s="14" t="s">
        <v>33</v>
      </c>
      <c r="C31" s="9" t="s">
        <v>157</v>
      </c>
      <c r="D31" s="9" t="s">
        <v>147</v>
      </c>
      <c r="E31" s="10">
        <v>30.115132335980874</v>
      </c>
      <c r="F31" s="10">
        <v>-1.860530239317093E-3</v>
      </c>
      <c r="G31" s="10">
        <v>-1.1421115918408553E-2</v>
      </c>
      <c r="H31" s="10">
        <v>-3.5096752464447434E-2</v>
      </c>
      <c r="I31" s="10"/>
      <c r="J31" s="10"/>
      <c r="K31" s="10"/>
      <c r="L31" s="10"/>
      <c r="M31" s="10"/>
      <c r="N31" s="10"/>
    </row>
    <row r="32" spans="1:14" ht="15" x14ac:dyDescent="0.25">
      <c r="A32" s="13"/>
      <c r="B32" s="14" t="s">
        <v>75</v>
      </c>
      <c r="C32" s="9" t="s">
        <v>157</v>
      </c>
      <c r="D32" s="9" t="s">
        <v>148</v>
      </c>
      <c r="E32" s="10">
        <v>1.5197396098449902</v>
      </c>
      <c r="F32" s="10">
        <v>1.4166247927449582E-2</v>
      </c>
      <c r="G32" s="10">
        <v>0.1473208529840786</v>
      </c>
      <c r="H32" s="10">
        <v>0.49704843541735766</v>
      </c>
      <c r="I32" s="10"/>
      <c r="J32" s="10"/>
      <c r="K32" s="10"/>
      <c r="L32" s="10"/>
      <c r="M32" s="10"/>
      <c r="N32" s="10"/>
    </row>
    <row r="33" spans="1:14" ht="15" x14ac:dyDescent="0.25">
      <c r="A33" s="13"/>
      <c r="B33" s="14" t="s">
        <v>35</v>
      </c>
      <c r="C33" s="9" t="s">
        <v>157</v>
      </c>
      <c r="D33" s="9" t="s">
        <v>149</v>
      </c>
      <c r="E33" s="10">
        <v>9.5291329391684343</v>
      </c>
      <c r="F33" s="10">
        <v>-1.0906036408409037E-3</v>
      </c>
      <c r="G33" s="10">
        <v>-3.7951499180177706E-3</v>
      </c>
      <c r="H33" s="10">
        <v>-9.5324915561412205E-3</v>
      </c>
      <c r="I33" s="10"/>
      <c r="J33" s="10"/>
      <c r="K33" s="10"/>
      <c r="L33" s="10"/>
      <c r="M33" s="10"/>
      <c r="N33" s="10"/>
    </row>
    <row r="34" spans="1:14" ht="15" x14ac:dyDescent="0.25">
      <c r="A34" s="13"/>
      <c r="B34" s="14" t="s">
        <v>37</v>
      </c>
      <c r="C34" s="9" t="s">
        <v>157</v>
      </c>
      <c r="D34" s="9" t="s">
        <v>150</v>
      </c>
      <c r="E34" s="10">
        <v>83.645393087441619</v>
      </c>
      <c r="F34" s="10">
        <v>-7.8600777936244093E-2</v>
      </c>
      <c r="G34" s="10">
        <v>-0.25309021828232581</v>
      </c>
      <c r="H34" s="10">
        <v>0.40838252861843394</v>
      </c>
      <c r="I34" s="10"/>
      <c r="J34" s="10"/>
      <c r="K34" s="10"/>
      <c r="L34" s="10"/>
      <c r="M34" s="10"/>
      <c r="N34" s="10"/>
    </row>
    <row r="35" spans="1:14" ht="15" x14ac:dyDescent="0.25">
      <c r="A35" s="13"/>
      <c r="B35" s="14" t="s">
        <v>39</v>
      </c>
      <c r="C35" s="9" t="s">
        <v>157</v>
      </c>
      <c r="D35" s="9" t="s">
        <v>151</v>
      </c>
      <c r="E35" s="10">
        <v>-79.85652599987344</v>
      </c>
      <c r="F35" s="10">
        <v>-8.3644024044882137E-2</v>
      </c>
      <c r="G35" s="10">
        <v>-0.26967071505283879</v>
      </c>
      <c r="H35" s="10">
        <v>0.4162738725223214</v>
      </c>
      <c r="I35" s="10"/>
      <c r="J35" s="10"/>
      <c r="K35" s="10"/>
      <c r="L35" s="10"/>
      <c r="M35" s="10"/>
      <c r="N35" s="10"/>
    </row>
    <row r="36" spans="1:14" ht="15" x14ac:dyDescent="0.25">
      <c r="A36" s="13"/>
      <c r="B36" s="14" t="s">
        <v>72</v>
      </c>
      <c r="C36" s="9" t="s">
        <v>157</v>
      </c>
      <c r="D36" s="9" t="s">
        <v>152</v>
      </c>
      <c r="E36" s="10">
        <v>100</v>
      </c>
      <c r="F36" s="10"/>
      <c r="G36" s="10"/>
      <c r="H36" s="10"/>
      <c r="I36" s="10"/>
      <c r="J36" s="10"/>
      <c r="K36" s="10"/>
      <c r="L36" s="10"/>
      <c r="M36" s="10"/>
      <c r="N36" s="10"/>
    </row>
    <row r="37" spans="1:14" ht="15" x14ac:dyDescent="0.25">
      <c r="A37" s="13"/>
      <c r="B37" s="14"/>
      <c r="C37" s="9" t="s">
        <v>157</v>
      </c>
      <c r="D37" s="9" t="s">
        <v>153</v>
      </c>
      <c r="E37" s="10">
        <v>99.999999999999901</v>
      </c>
      <c r="F37" s="10">
        <v>2.2648549702353193E-12</v>
      </c>
      <c r="G37" s="10">
        <v>-6.2172489379008766E-13</v>
      </c>
      <c r="H37" s="10">
        <v>-5.6621374255882984E-13</v>
      </c>
      <c r="I37" s="10"/>
      <c r="J37" s="10"/>
      <c r="K37" s="10"/>
      <c r="L37" s="10"/>
      <c r="M37" s="10"/>
      <c r="N37" s="10"/>
    </row>
    <row r="38" spans="1:14" ht="15" x14ac:dyDescent="0.25">
      <c r="A38" s="13"/>
      <c r="B38" s="14" t="s">
        <v>76</v>
      </c>
      <c r="C38" s="9" t="s">
        <v>157</v>
      </c>
      <c r="D38" s="9" t="s">
        <v>154</v>
      </c>
      <c r="E38" s="10">
        <v>10.171836054061952</v>
      </c>
      <c r="F38" s="10">
        <v>0.6764614512957845</v>
      </c>
      <c r="G38" s="10">
        <v>5.2307494067403315</v>
      </c>
      <c r="H38" s="10">
        <v>0.31590588030434574</v>
      </c>
      <c r="I38" s="10"/>
      <c r="J38" s="10"/>
      <c r="K38" s="10"/>
      <c r="L38" s="10"/>
      <c r="M38" s="10"/>
      <c r="N38" s="10"/>
    </row>
    <row r="39" spans="1:14" ht="15" x14ac:dyDescent="0.25">
      <c r="A39" s="13"/>
      <c r="B39" s="3" t="s">
        <v>77</v>
      </c>
      <c r="C39" s="9" t="s">
        <v>157</v>
      </c>
      <c r="D39" s="9" t="s">
        <v>155</v>
      </c>
      <c r="E39" s="10">
        <v>89.828163945937945</v>
      </c>
      <c r="F39" s="10">
        <v>-7.660019616330116E-2</v>
      </c>
      <c r="G39" s="10">
        <v>-0.59231228902025812</v>
      </c>
      <c r="H39" s="10">
        <v>-3.5772108455423002E-2</v>
      </c>
      <c r="I39" s="10"/>
      <c r="J39" s="10"/>
      <c r="K39" s="10"/>
      <c r="L39" s="10"/>
      <c r="M39" s="10"/>
      <c r="N39" s="10"/>
    </row>
    <row r="40" spans="1:14" ht="15" x14ac:dyDescent="0.25">
      <c r="A40" s="16"/>
      <c r="B40" s="14" t="s">
        <v>29</v>
      </c>
      <c r="C40" s="11" t="s">
        <v>158</v>
      </c>
      <c r="D40" s="11" t="s">
        <v>145</v>
      </c>
      <c r="E40" s="12">
        <v>96.211132912431822</v>
      </c>
      <c r="F40" s="12">
        <v>-1.1463512264664466E-3</v>
      </c>
      <c r="G40" s="12">
        <v>-9.5738575044967966E-3</v>
      </c>
      <c r="H40" s="12">
        <v>-0.11431553035691211</v>
      </c>
      <c r="I40" s="12"/>
      <c r="J40" s="12"/>
      <c r="K40" s="12"/>
      <c r="L40" s="12"/>
      <c r="M40" s="12"/>
      <c r="N40" s="12"/>
    </row>
    <row r="41" spans="1:14" ht="15" x14ac:dyDescent="0.25">
      <c r="A41" s="6" t="s">
        <v>78</v>
      </c>
      <c r="B41" s="14" t="s">
        <v>31</v>
      </c>
      <c r="C41" s="9" t="s">
        <v>158</v>
      </c>
      <c r="D41" s="9" t="s">
        <v>146</v>
      </c>
      <c r="E41" s="10">
        <v>55.047128027437516</v>
      </c>
      <c r="F41" s="10">
        <v>2.8984327948622379E-3</v>
      </c>
      <c r="G41" s="10">
        <v>1.3403191613559073E-2</v>
      </c>
      <c r="H41" s="10">
        <v>-0.10818760752969725</v>
      </c>
      <c r="I41" s="10"/>
      <c r="J41" s="10"/>
      <c r="K41" s="10"/>
      <c r="L41" s="10"/>
      <c r="M41" s="10"/>
      <c r="N41" s="10"/>
    </row>
    <row r="42" spans="1:14" ht="15" x14ac:dyDescent="0.25">
      <c r="A42" s="6" t="s">
        <v>26</v>
      </c>
      <c r="B42" s="14" t="s">
        <v>33</v>
      </c>
      <c r="C42" s="9" t="s">
        <v>158</v>
      </c>
      <c r="D42" s="9" t="s">
        <v>147</v>
      </c>
      <c r="E42" s="10">
        <v>30.115132335980874</v>
      </c>
      <c r="F42" s="10">
        <v>-2.8395733570152348E-2</v>
      </c>
      <c r="G42" s="10">
        <v>-0.20972132954107936</v>
      </c>
      <c r="H42" s="10">
        <v>-0.1681300506093053</v>
      </c>
      <c r="I42" s="10"/>
      <c r="J42" s="10"/>
      <c r="K42" s="10"/>
      <c r="L42" s="10"/>
      <c r="M42" s="10"/>
      <c r="N42" s="10"/>
    </row>
    <row r="43" spans="1:14" ht="15" x14ac:dyDescent="0.25">
      <c r="A43" s="13"/>
      <c r="B43" s="14" t="s">
        <v>75</v>
      </c>
      <c r="C43" s="9" t="s">
        <v>158</v>
      </c>
      <c r="D43" s="9" t="s">
        <v>148</v>
      </c>
      <c r="E43" s="10">
        <v>1.5197396098449902</v>
      </c>
      <c r="F43" s="10">
        <v>2.9109427085094453E-2</v>
      </c>
      <c r="G43" s="10">
        <v>0.24311005257386942</v>
      </c>
      <c r="H43" s="10">
        <v>5.816207949065344E-2</v>
      </c>
      <c r="I43" s="10"/>
      <c r="J43" s="10"/>
      <c r="K43" s="10"/>
      <c r="L43" s="10"/>
      <c r="M43" s="10"/>
      <c r="N43" s="10"/>
    </row>
    <row r="44" spans="1:14" ht="15" x14ac:dyDescent="0.25">
      <c r="A44" s="13"/>
      <c r="B44" s="14" t="s">
        <v>35</v>
      </c>
      <c r="C44" s="9" t="s">
        <v>158</v>
      </c>
      <c r="D44" s="9" t="s">
        <v>149</v>
      </c>
      <c r="E44" s="10">
        <v>9.5291329391684343</v>
      </c>
      <c r="F44" s="10">
        <v>5.6779601773038202E-2</v>
      </c>
      <c r="G44" s="10">
        <v>0.44992579725295911</v>
      </c>
      <c r="H44" s="10">
        <v>-7.1509228731447827E-3</v>
      </c>
      <c r="I44" s="10"/>
      <c r="J44" s="10"/>
      <c r="K44" s="10"/>
      <c r="L44" s="10"/>
      <c r="M44" s="10"/>
      <c r="N44" s="10"/>
    </row>
    <row r="45" spans="1:14" ht="15" x14ac:dyDescent="0.25">
      <c r="A45" s="13"/>
      <c r="B45" s="14" t="s">
        <v>37</v>
      </c>
      <c r="C45" s="9" t="s">
        <v>158</v>
      </c>
      <c r="D45" s="9" t="s">
        <v>150</v>
      </c>
      <c r="E45" s="10">
        <v>83.645393087441619</v>
      </c>
      <c r="F45" s="10">
        <v>-7.7186677863794184E-2</v>
      </c>
      <c r="G45" s="10">
        <v>-0.10686314228983695</v>
      </c>
      <c r="H45" s="10">
        <v>0.2241798405928197</v>
      </c>
      <c r="I45" s="10"/>
      <c r="J45" s="10"/>
      <c r="K45" s="10"/>
      <c r="L45" s="10"/>
      <c r="M45" s="10"/>
      <c r="N45" s="10"/>
    </row>
    <row r="46" spans="1:14" ht="15" x14ac:dyDescent="0.25">
      <c r="A46" s="13"/>
      <c r="B46" s="14" t="s">
        <v>39</v>
      </c>
      <c r="C46" s="9" t="s">
        <v>158</v>
      </c>
      <c r="D46" s="9" t="s">
        <v>151</v>
      </c>
      <c r="E46" s="10">
        <v>-79.85652599987344</v>
      </c>
      <c r="F46" s="10">
        <v>-8.2229995345106666E-2</v>
      </c>
      <c r="G46" s="10">
        <v>-0.12346794575385234</v>
      </c>
      <c r="H46" s="10">
        <v>9.7088924248378561E-2</v>
      </c>
      <c r="I46" s="10"/>
      <c r="J46" s="10"/>
      <c r="K46" s="10"/>
      <c r="L46" s="10"/>
      <c r="M46" s="10"/>
      <c r="N46" s="10"/>
    </row>
    <row r="47" spans="1:14" ht="15" x14ac:dyDescent="0.25">
      <c r="A47" s="13"/>
      <c r="B47" s="14" t="s">
        <v>72</v>
      </c>
      <c r="C47" s="9" t="s">
        <v>158</v>
      </c>
      <c r="D47" s="9" t="s">
        <v>152</v>
      </c>
      <c r="E47" s="10">
        <v>100</v>
      </c>
      <c r="F47" s="10"/>
      <c r="G47" s="10"/>
      <c r="H47" s="10"/>
      <c r="I47" s="10"/>
      <c r="J47" s="10"/>
      <c r="K47" s="10"/>
      <c r="L47" s="10"/>
      <c r="M47" s="10"/>
      <c r="N47" s="10"/>
    </row>
    <row r="48" spans="1:14" ht="15" x14ac:dyDescent="0.25">
      <c r="A48" s="13"/>
      <c r="B48" s="14"/>
      <c r="C48" s="9" t="s">
        <v>158</v>
      </c>
      <c r="D48" s="9" t="s">
        <v>154</v>
      </c>
      <c r="E48" s="10">
        <v>10.171836054061952</v>
      </c>
      <c r="F48" s="10">
        <v>-2.033989556646798E-2</v>
      </c>
      <c r="G48" s="10">
        <v>-0.20958905589765209</v>
      </c>
      <c r="H48" s="10">
        <v>-0.10117474909860924</v>
      </c>
      <c r="I48" s="10"/>
      <c r="J48" s="10"/>
      <c r="K48" s="10"/>
      <c r="L48" s="10"/>
      <c r="M48" s="10"/>
      <c r="N48" s="10"/>
    </row>
    <row r="49" spans="1:14" ht="15" x14ac:dyDescent="0.25">
      <c r="A49" s="13"/>
      <c r="B49" s="14" t="s">
        <v>76</v>
      </c>
      <c r="C49" s="9" t="s">
        <v>158</v>
      </c>
      <c r="D49" s="9" t="s">
        <v>155</v>
      </c>
      <c r="E49" s="10">
        <v>89.828163945937945</v>
      </c>
      <c r="F49" s="10">
        <v>2.3307061094213211E-3</v>
      </c>
      <c r="G49" s="10">
        <v>2.3810663617651606E-2</v>
      </c>
      <c r="H49" s="10">
        <v>1.3703733716208255E-2</v>
      </c>
      <c r="I49" s="10"/>
      <c r="J49" s="10"/>
      <c r="K49" s="10"/>
      <c r="L49" s="10"/>
      <c r="M49" s="10"/>
      <c r="N49" s="10"/>
    </row>
    <row r="50" spans="1:14" ht="15" x14ac:dyDescent="0.25">
      <c r="A50" s="13"/>
      <c r="B50" s="3" t="s">
        <v>77</v>
      </c>
      <c r="C50" s="9" t="s">
        <v>159</v>
      </c>
      <c r="D50" s="9" t="s">
        <v>145</v>
      </c>
      <c r="E50" s="10">
        <v>100</v>
      </c>
      <c r="F50" s="10">
        <v>-3.1997297517682988E-3</v>
      </c>
      <c r="G50" s="10">
        <v>-4.4046234558536845E-2</v>
      </c>
      <c r="H50" s="10">
        <v>-5.0940265458043754E-3</v>
      </c>
      <c r="I50" s="10"/>
      <c r="J50" s="10"/>
      <c r="K50" s="10"/>
      <c r="L50" s="10"/>
      <c r="M50" s="10"/>
      <c r="N50" s="10"/>
    </row>
    <row r="51" spans="1:14" ht="15" x14ac:dyDescent="0.25">
      <c r="A51" s="13"/>
      <c r="B51" s="14" t="s">
        <v>29</v>
      </c>
      <c r="C51" s="9" t="s">
        <v>159</v>
      </c>
      <c r="D51" s="9" t="s">
        <v>146</v>
      </c>
      <c r="E51" s="12">
        <v>100</v>
      </c>
      <c r="F51" s="12">
        <v>-7.2442671394390423E-3</v>
      </c>
      <c r="G51" s="12">
        <v>-6.7010085262897423E-2</v>
      </c>
      <c r="H51" s="12">
        <v>-1.1228273710772729E-2</v>
      </c>
      <c r="I51" s="12"/>
      <c r="J51" s="12"/>
      <c r="K51" s="12"/>
      <c r="L51" s="12"/>
      <c r="M51" s="12"/>
      <c r="N51" s="12"/>
    </row>
    <row r="52" spans="1:14" ht="15" x14ac:dyDescent="0.25">
      <c r="A52" s="17" t="s">
        <v>79</v>
      </c>
      <c r="B52" s="14" t="s">
        <v>31</v>
      </c>
      <c r="C52" s="15" t="s">
        <v>159</v>
      </c>
      <c r="D52" s="15" t="s">
        <v>147</v>
      </c>
      <c r="E52" s="10">
        <v>100</v>
      </c>
      <c r="F52" s="10">
        <v>2.3286400098809779E-2</v>
      </c>
      <c r="G52" s="10">
        <v>0.14879534342997491</v>
      </c>
      <c r="H52" s="10">
        <v>2.3229201780106123E-2</v>
      </c>
      <c r="I52" s="10"/>
      <c r="J52" s="10"/>
      <c r="K52" s="10"/>
      <c r="L52" s="10"/>
      <c r="M52" s="10"/>
      <c r="N52" s="10"/>
    </row>
    <row r="53" spans="1:14" ht="15" x14ac:dyDescent="0.25">
      <c r="A53" s="13"/>
      <c r="B53" s="14" t="s">
        <v>33</v>
      </c>
      <c r="C53" s="9" t="s">
        <v>159</v>
      </c>
      <c r="D53" s="9" t="s">
        <v>148</v>
      </c>
      <c r="E53" s="10">
        <v>100</v>
      </c>
      <c r="F53" s="10">
        <v>-1.8193820364842406E-2</v>
      </c>
      <c r="G53" s="10">
        <v>-0.14533189830235882</v>
      </c>
      <c r="H53" s="10">
        <v>0.32826754679478043</v>
      </c>
      <c r="I53" s="10"/>
      <c r="J53" s="10"/>
      <c r="K53" s="10"/>
      <c r="L53" s="10"/>
      <c r="M53" s="10"/>
      <c r="N53" s="10"/>
    </row>
    <row r="54" spans="1:14" ht="15" x14ac:dyDescent="0.25">
      <c r="A54" s="13"/>
      <c r="B54" s="14" t="s">
        <v>75</v>
      </c>
      <c r="C54" s="9" t="s">
        <v>159</v>
      </c>
      <c r="D54" s="9" t="s">
        <v>149</v>
      </c>
      <c r="E54" s="10">
        <v>99.999999999999986</v>
      </c>
      <c r="F54" s="10">
        <v>-6.1090958851617305E-2</v>
      </c>
      <c r="G54" s="10">
        <v>-0.50128625620718958</v>
      </c>
      <c r="H54" s="10">
        <v>-0.11226083845111701</v>
      </c>
      <c r="I54" s="10"/>
      <c r="J54" s="10"/>
      <c r="K54" s="10"/>
      <c r="L54" s="10"/>
      <c r="M54" s="10"/>
      <c r="N54" s="10"/>
    </row>
    <row r="55" spans="1:14" ht="15" x14ac:dyDescent="0.25">
      <c r="A55" s="13"/>
      <c r="B55" s="14" t="s">
        <v>35</v>
      </c>
      <c r="C55" s="9" t="s">
        <v>159</v>
      </c>
      <c r="D55" s="9" t="s">
        <v>150</v>
      </c>
      <c r="E55" s="10">
        <v>100</v>
      </c>
      <c r="F55" s="10">
        <v>-4.6706224864689894E-3</v>
      </c>
      <c r="G55" s="10">
        <v>-0.19613318997858675</v>
      </c>
      <c r="H55" s="10">
        <v>7.3706997516032047E-2</v>
      </c>
      <c r="I55" s="10"/>
      <c r="J55" s="10"/>
      <c r="K55" s="10"/>
      <c r="L55" s="10"/>
      <c r="M55" s="10"/>
      <c r="N55" s="10"/>
    </row>
    <row r="56" spans="1:14" ht="15" x14ac:dyDescent="0.25">
      <c r="A56" s="13"/>
      <c r="B56" s="14" t="s">
        <v>37</v>
      </c>
      <c r="C56" s="9" t="s">
        <v>159</v>
      </c>
      <c r="D56" s="9" t="s">
        <v>151</v>
      </c>
      <c r="E56" s="10">
        <v>100</v>
      </c>
      <c r="F56" s="10">
        <v>-4.6706224864245804E-3</v>
      </c>
      <c r="G56" s="10">
        <v>-0.19613318997858675</v>
      </c>
      <c r="H56" s="10">
        <v>0.20864325335956391</v>
      </c>
      <c r="I56" s="10"/>
      <c r="J56" s="10"/>
      <c r="K56" s="10"/>
      <c r="L56" s="10"/>
      <c r="M56" s="10"/>
      <c r="N56" s="10"/>
    </row>
    <row r="57" spans="1:14" ht="15" x14ac:dyDescent="0.25">
      <c r="A57" s="13"/>
      <c r="B57" s="14" t="s">
        <v>39</v>
      </c>
      <c r="C57" s="9" t="s">
        <v>159</v>
      </c>
      <c r="D57" s="9" t="s">
        <v>152</v>
      </c>
      <c r="E57" s="10">
        <v>100</v>
      </c>
      <c r="F57" s="10">
        <v>-3.2554761452696646E-3</v>
      </c>
      <c r="G57" s="10">
        <v>-4.9822616063976977E-2</v>
      </c>
      <c r="H57" s="10">
        <v>-0.10988171654752188</v>
      </c>
      <c r="I57" s="10"/>
      <c r="J57" s="10"/>
      <c r="K57" s="10"/>
      <c r="L57" s="10"/>
      <c r="M57" s="10"/>
      <c r="N57" s="10"/>
    </row>
    <row r="58" spans="1:14" ht="15" x14ac:dyDescent="0.25">
      <c r="A58" s="13"/>
      <c r="B58" s="14" t="s">
        <v>72</v>
      </c>
      <c r="C58" s="9" t="s">
        <v>159</v>
      </c>
      <c r="D58" s="9" t="s">
        <v>154</v>
      </c>
      <c r="E58" s="10">
        <v>100</v>
      </c>
      <c r="F58" s="10">
        <v>0.69366493940004048</v>
      </c>
      <c r="G58" s="10">
        <v>5.3992259370470697</v>
      </c>
      <c r="H58" s="10">
        <v>0.30716256100189465</v>
      </c>
      <c r="I58" s="10"/>
      <c r="J58" s="10"/>
      <c r="K58" s="10"/>
      <c r="L58" s="10"/>
      <c r="M58" s="10"/>
      <c r="N58" s="10"/>
    </row>
    <row r="59" spans="1:14" ht="15" x14ac:dyDescent="0.25">
      <c r="A59" s="13"/>
      <c r="B59" s="14"/>
      <c r="C59" s="9" t="s">
        <v>159</v>
      </c>
      <c r="D59" s="9" t="s">
        <v>155</v>
      </c>
      <c r="E59" s="10">
        <v>100</v>
      </c>
      <c r="F59" s="10">
        <v>-8.2181969296701851E-2</v>
      </c>
      <c r="G59" s="10">
        <v>-0.66549200516148321</v>
      </c>
      <c r="H59" s="10">
        <v>-0.15929642215484208</v>
      </c>
      <c r="I59" s="10"/>
      <c r="J59" s="10"/>
      <c r="K59" s="10"/>
      <c r="L59" s="10"/>
      <c r="M59" s="10"/>
      <c r="N59" s="10"/>
    </row>
    <row r="60" spans="1:14" ht="15" x14ac:dyDescent="0.25">
      <c r="A60" s="13"/>
      <c r="B60" s="14" t="s">
        <v>76</v>
      </c>
      <c r="C60" s="9"/>
      <c r="D60" s="9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1:14" ht="15" x14ac:dyDescent="0.25">
      <c r="A61" s="16"/>
      <c r="B61" s="3" t="s">
        <v>77</v>
      </c>
      <c r="C61" s="11"/>
      <c r="D61" s="11"/>
      <c r="E61" s="12"/>
      <c r="F61" s="12"/>
      <c r="G61" s="12"/>
      <c r="H61" s="12"/>
      <c r="I61" s="12"/>
      <c r="J61" s="12"/>
      <c r="K61" s="12"/>
      <c r="L61" s="12"/>
      <c r="M61" s="12"/>
      <c r="N61" s="12"/>
    </row>
  </sheetData>
  <conditionalFormatting sqref="E8:N61">
    <cfRule type="cellIs" dxfId="57" priority="1" stopIfTrue="1" operator="equal">
      <formula>0.00000001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00B0F0"/>
  </sheetPr>
  <dimension ref="A1:Q61"/>
  <sheetViews>
    <sheetView workbookViewId="0">
      <pane xSplit="4" ySplit="9" topLeftCell="E16" activePane="bottomRight" state="frozen"/>
      <selection pane="topRight" activeCell="E1" sqref="E1"/>
      <selection pane="bottomLeft" activeCell="A10" sqref="A10"/>
      <selection pane="bottomRight" activeCell="F34" sqref="F34"/>
    </sheetView>
  </sheetViews>
  <sheetFormatPr defaultRowHeight="12.75" x14ac:dyDescent="0.2"/>
  <cols>
    <col min="1" max="2" width="9.140625" style="49"/>
    <col min="3" max="3" width="19.140625" style="49" customWidth="1"/>
    <col min="4" max="13" width="9.140625" style="49"/>
    <col min="14" max="17" width="5.7109375" style="49" bestFit="1" customWidth="1"/>
    <col min="18" max="16384" width="9.140625" style="49"/>
  </cols>
  <sheetData>
    <row r="1" spans="1:14" x14ac:dyDescent="0.2">
      <c r="A1" s="144" t="s">
        <v>219</v>
      </c>
    </row>
    <row r="2" spans="1:14" hidden="1" x14ac:dyDescent="0.2">
      <c r="B2" s="119"/>
      <c r="D2" s="98" t="str">
        <f>IF(ISBLANK(Raw_GDPTAB!E7),"",Raw_GDPTAB!E7)</f>
        <v>base</v>
      </c>
      <c r="E2" s="98" t="str">
        <f>IF(ISBLANK(Raw_GDPTAB!F7),"",Raw_GDPTAB!F7)</f>
        <v>sim1</v>
      </c>
      <c r="F2" s="98" t="str">
        <f>IF(ISBLANK(Raw_GDPTAB!G7),"",Raw_GDPTAB!G7)</f>
        <v>sim2</v>
      </c>
      <c r="G2" s="98" t="str">
        <f>IF(ISBLANK(Raw_GDPTAB!H7),"",Raw_GDPTAB!H7)</f>
        <v>sim3</v>
      </c>
      <c r="H2" s="98" t="str">
        <f>IF(ISBLANK(Raw_GDPTAB!I7),"",Raw_GDPTAB!I7)</f>
        <v/>
      </c>
      <c r="I2" s="98" t="str">
        <f>IF(ISBLANK(Raw_GDPTAB!J7),"",Raw_GDPTAB!J7)</f>
        <v/>
      </c>
      <c r="J2" s="98" t="str">
        <f>IF(ISBLANK(Raw_GDPTAB!K7),"",Raw_GDPTAB!K7)</f>
        <v/>
      </c>
      <c r="K2" s="98" t="str">
        <f>IF(ISBLANK(Raw_GDPTAB!L7),"",Raw_GDPTAB!L7)</f>
        <v/>
      </c>
      <c r="L2" s="98" t="str">
        <f>IF(ISBLANK(Raw_GDPTAB!M7),"",Raw_GDPTAB!M7)</f>
        <v/>
      </c>
      <c r="M2" s="98" t="str">
        <f>IF(ISBLANK(Raw_GDPTAB!N7),"",Raw_GDPTAB!N7)</f>
        <v/>
      </c>
    </row>
    <row r="3" spans="1:14" hidden="1" x14ac:dyDescent="0.2">
      <c r="D3" s="49">
        <f t="shared" ref="D3:M3" si="0">IFERROR(VLOOKUP(D2,sims,4,0),"")</f>
        <v>1</v>
      </c>
      <c r="E3" s="49">
        <f t="shared" si="0"/>
        <v>2</v>
      </c>
      <c r="F3" s="49">
        <f t="shared" si="0"/>
        <v>3</v>
      </c>
      <c r="G3" s="49">
        <f t="shared" si="0"/>
        <v>4</v>
      </c>
      <c r="H3" s="49" t="str">
        <f t="shared" si="0"/>
        <v/>
      </c>
      <c r="I3" s="49" t="str">
        <f t="shared" si="0"/>
        <v/>
      </c>
      <c r="J3" s="49" t="str">
        <f t="shared" si="0"/>
        <v/>
      </c>
      <c r="K3" s="49" t="str">
        <f t="shared" si="0"/>
        <v/>
      </c>
      <c r="L3" s="49" t="str">
        <f t="shared" si="0"/>
        <v/>
      </c>
      <c r="M3" s="49" t="str">
        <f t="shared" si="0"/>
        <v/>
      </c>
    </row>
    <row r="4" spans="1:14" x14ac:dyDescent="0.2">
      <c r="A4" s="50" t="s">
        <v>224</v>
      </c>
    </row>
    <row r="7" spans="1:14" x14ac:dyDescent="0.2">
      <c r="B7" s="53"/>
      <c r="C7" s="75" t="s">
        <v>73</v>
      </c>
      <c r="D7" s="53"/>
      <c r="E7" s="75" t="s">
        <v>25</v>
      </c>
      <c r="F7" s="53"/>
      <c r="G7" s="53"/>
      <c r="H7" s="53"/>
      <c r="I7" s="53"/>
      <c r="J7" s="53"/>
      <c r="K7" s="53"/>
      <c r="L7" s="53"/>
      <c r="M7" s="53"/>
    </row>
    <row r="8" spans="1:14" s="132" customFormat="1" ht="59.25" customHeight="1" x14ac:dyDescent="0.2">
      <c r="B8" s="224"/>
      <c r="C8" s="224"/>
      <c r="D8" s="91" t="s">
        <v>120</v>
      </c>
      <c r="E8" s="91" t="str">
        <f t="shared" ref="E8:M8" si="1">IFERROR(VLOOKUP(E2,sims,3,),"")</f>
        <v>tm +10%</v>
      </c>
      <c r="F8" s="91" t="str">
        <f t="shared" si="1"/>
        <v>tq manf 10%</v>
      </c>
      <c r="G8" s="91" t="str">
        <f t="shared" si="1"/>
        <v>pwm cr_oil&amp;gas +10%</v>
      </c>
      <c r="H8" s="91" t="str">
        <f t="shared" si="1"/>
        <v/>
      </c>
      <c r="I8" s="91" t="str">
        <f t="shared" si="1"/>
        <v/>
      </c>
      <c r="J8" s="91" t="str">
        <f t="shared" si="1"/>
        <v/>
      </c>
      <c r="K8" s="91" t="str">
        <f t="shared" si="1"/>
        <v/>
      </c>
      <c r="L8" s="91" t="str">
        <f t="shared" si="1"/>
        <v/>
      </c>
      <c r="M8" s="91" t="str">
        <f t="shared" si="1"/>
        <v/>
      </c>
    </row>
    <row r="9" spans="1:14" x14ac:dyDescent="0.2">
      <c r="B9" s="58" t="s">
        <v>74</v>
      </c>
      <c r="C9" s="58" t="s">
        <v>29</v>
      </c>
      <c r="D9" s="137">
        <f>IF(D$2="","",Raw_GDPTAB!E8)</f>
        <v>7452.6050010208028</v>
      </c>
      <c r="E9" s="292">
        <f>IF(E$2="","",Raw_GDPTAB!F8)</f>
        <v>-3.3445735521209219E-2</v>
      </c>
      <c r="F9" s="292">
        <f>IF(F$2="","",Raw_GDPTAB!G8)</f>
        <v>-0.29600630662550698</v>
      </c>
      <c r="G9" s="292">
        <f>IF(G$2="","",Raw_GDPTAB!H8)</f>
        <v>-0.17746259719305657</v>
      </c>
      <c r="H9" s="292" t="str">
        <f>IF(H$2="","",Raw_GDPTAB!I8)</f>
        <v/>
      </c>
      <c r="I9" s="292" t="str">
        <f>IF(I$2="","",Raw_GDPTAB!J8)</f>
        <v/>
      </c>
      <c r="J9" s="292" t="str">
        <f>IF(J$2="","",Raw_GDPTAB!K8)</f>
        <v/>
      </c>
      <c r="K9" s="292" t="str">
        <f>IF(K$2="","",Raw_GDPTAB!L8)</f>
        <v/>
      </c>
      <c r="L9" s="292" t="str">
        <f>IF(L$2="","",Raw_GDPTAB!M8)</f>
        <v/>
      </c>
      <c r="M9" s="292" t="str">
        <f>IF(M$2="","",Raw_GDPTAB!N8)</f>
        <v/>
      </c>
      <c r="N9" s="66"/>
    </row>
    <row r="10" spans="1:14" x14ac:dyDescent="0.2">
      <c r="B10" s="58"/>
      <c r="C10" s="58" t="s">
        <v>31</v>
      </c>
      <c r="D10" s="137">
        <f>IF(D$2="","",Raw_GDPTAB!E9)</f>
        <v>4264.0023998314637</v>
      </c>
      <c r="E10" s="292">
        <f>IF(E$2="","",Raw_GDPTAB!F9)</f>
        <v>-3.3445735537873666E-2</v>
      </c>
      <c r="F10" s="292">
        <f>IF(F$2="","",Raw_GDPTAB!G9)</f>
        <v>-0.29600630662567351</v>
      </c>
      <c r="G10" s="292">
        <f>IF(G$2="","",Raw_GDPTAB!H9)</f>
        <v>-0.17746259719355617</v>
      </c>
      <c r="H10" s="292" t="str">
        <f>IF(H$2="","",Raw_GDPTAB!I9)</f>
        <v/>
      </c>
      <c r="I10" s="292" t="str">
        <f>IF(I$2="","",Raw_GDPTAB!J9)</f>
        <v/>
      </c>
      <c r="J10" s="292" t="str">
        <f>IF(J$2="","",Raw_GDPTAB!K9)</f>
        <v/>
      </c>
      <c r="K10" s="292" t="str">
        <f>IF(K$2="","",Raw_GDPTAB!L9)</f>
        <v/>
      </c>
      <c r="L10" s="292" t="str">
        <f>IF(L$2="","",Raw_GDPTAB!M9)</f>
        <v/>
      </c>
      <c r="M10" s="292" t="str">
        <f>IF(M$2="","",Raw_GDPTAB!N9)</f>
        <v/>
      </c>
      <c r="N10" s="66"/>
    </row>
    <row r="11" spans="1:14" x14ac:dyDescent="0.2">
      <c r="B11" s="58"/>
      <c r="C11" s="58" t="s">
        <v>33</v>
      </c>
      <c r="D11" s="137">
        <f>IF(D$2="","",Raw_GDPTAB!E10)</f>
        <v>2332.7465238124646</v>
      </c>
      <c r="E11" s="292">
        <f>IF(E$2="","",Raw_GDPTAB!F10)</f>
        <v>-3.4215412989846428E-2</v>
      </c>
      <c r="F11" s="292">
        <f>IF(F$2="","",Raw_GDPTAB!G10)</f>
        <v>-0.30360998785642357</v>
      </c>
      <c r="G11" s="292">
        <f>IF(G$2="","",Raw_GDPTAB!H10)</f>
        <v>-0.20298392391736586</v>
      </c>
      <c r="H11" s="292" t="str">
        <f>IF(H$2="","",Raw_GDPTAB!I10)</f>
        <v/>
      </c>
      <c r="I11" s="292" t="str">
        <f>IF(I$2="","",Raw_GDPTAB!J10)</f>
        <v/>
      </c>
      <c r="J11" s="292" t="str">
        <f>IF(J$2="","",Raw_GDPTAB!K10)</f>
        <v/>
      </c>
      <c r="K11" s="292" t="str">
        <f>IF(K$2="","",Raw_GDPTAB!L10)</f>
        <v/>
      </c>
      <c r="L11" s="292" t="str">
        <f>IF(L$2="","",Raw_GDPTAB!M10)</f>
        <v/>
      </c>
      <c r="M11" s="292" t="str">
        <f>IF(M$2="","",Raw_GDPTAB!N10)</f>
        <v/>
      </c>
      <c r="N11" s="66"/>
    </row>
    <row r="12" spans="1:14" x14ac:dyDescent="0.2">
      <c r="B12" s="58"/>
      <c r="C12" s="58" t="s">
        <v>75</v>
      </c>
      <c r="D12" s="137">
        <f>IF(D$2="","",Raw_GDPTAB!E11)</f>
        <v>117.72046200608347</v>
      </c>
      <c r="E12" s="292">
        <f>IF(E$2="","",Raw_GDPTAB!F11)</f>
        <v>-1.8193820364842406E-2</v>
      </c>
      <c r="F12" s="292">
        <f>IF(F$2="","",Raw_GDPTAB!G11)</f>
        <v>-0.14533189830234772</v>
      </c>
      <c r="G12" s="292">
        <f>IF(G$2="","",Raw_GDPTAB!H11)</f>
        <v>0.32826754679478043</v>
      </c>
      <c r="H12" s="292" t="str">
        <f>IF(H$2="","",Raw_GDPTAB!I11)</f>
        <v/>
      </c>
      <c r="I12" s="292" t="str">
        <f>IF(I$2="","",Raw_GDPTAB!J11)</f>
        <v/>
      </c>
      <c r="J12" s="292" t="str">
        <f>IF(J$2="","",Raw_GDPTAB!K11)</f>
        <v/>
      </c>
      <c r="K12" s="292" t="str">
        <f>IF(K$2="","",Raw_GDPTAB!L11)</f>
        <v/>
      </c>
      <c r="L12" s="292" t="str">
        <f>IF(L$2="","",Raw_GDPTAB!M11)</f>
        <v/>
      </c>
      <c r="M12" s="292" t="str">
        <f>IF(M$2="","",Raw_GDPTAB!N11)</f>
        <v/>
      </c>
      <c r="N12" s="66"/>
    </row>
    <row r="13" spans="1:14" x14ac:dyDescent="0.2">
      <c r="B13" s="58"/>
      <c r="C13" s="58" t="s">
        <v>35</v>
      </c>
      <c r="D13" s="137">
        <f>IF(D$2="","",Raw_GDPTAB!E12)</f>
        <v>738.13561537079011</v>
      </c>
      <c r="E13" s="292">
        <f>IF(E$2="","",Raw_GDPTAB!F12)</f>
        <v>-3.3445735504877838E-2</v>
      </c>
      <c r="F13" s="292">
        <f>IF(F$2="","",Raw_GDPTAB!G12)</f>
        <v>-0.29600630662524052</v>
      </c>
      <c r="G13" s="292">
        <f>IF(G$2="","",Raw_GDPTAB!H12)</f>
        <v>-0.17746259719210178</v>
      </c>
      <c r="H13" s="292" t="str">
        <f>IF(H$2="","",Raw_GDPTAB!I12)</f>
        <v/>
      </c>
      <c r="I13" s="292" t="str">
        <f>IF(I$2="","",Raw_GDPTAB!J12)</f>
        <v/>
      </c>
      <c r="J13" s="292" t="str">
        <f>IF(J$2="","",Raw_GDPTAB!K12)</f>
        <v/>
      </c>
      <c r="K13" s="292" t="str">
        <f>IF(K$2="","",Raw_GDPTAB!L12)</f>
        <v/>
      </c>
      <c r="L13" s="292" t="str">
        <f>IF(L$2="","",Raw_GDPTAB!M12)</f>
        <v/>
      </c>
      <c r="M13" s="292" t="str">
        <f>IF(M$2="","",Raw_GDPTAB!N12)</f>
        <v/>
      </c>
      <c r="N13" s="66"/>
    </row>
    <row r="14" spans="1:14" x14ac:dyDescent="0.2">
      <c r="B14" s="58"/>
      <c r="C14" s="58" t="s">
        <v>37</v>
      </c>
      <c r="D14" s="137">
        <f>IF(D$2="","",Raw_GDPTAB!E13)</f>
        <v>6479.2509553254558</v>
      </c>
      <c r="E14" s="292">
        <f>IF(E$2="","",Raw_GDPTAB!F13)</f>
        <v>-0.11093083100766066</v>
      </c>
      <c r="F14" s="292">
        <f>IF(F$2="","",Raw_GDPTAB!G13)</f>
        <v>-0.54457287933915577</v>
      </c>
      <c r="G14" s="292">
        <f>IF(G$2="","",Raw_GDPTAB!H13)</f>
        <v>0.23975055094174191</v>
      </c>
      <c r="H14" s="292" t="str">
        <f>IF(H$2="","",Raw_GDPTAB!I13)</f>
        <v/>
      </c>
      <c r="I14" s="292" t="str">
        <f>IF(I$2="","",Raw_GDPTAB!J13)</f>
        <v/>
      </c>
      <c r="J14" s="292" t="str">
        <f>IF(J$2="","",Raw_GDPTAB!K13)</f>
        <v/>
      </c>
      <c r="K14" s="292" t="str">
        <f>IF(K$2="","",Raw_GDPTAB!L13)</f>
        <v/>
      </c>
      <c r="L14" s="292" t="str">
        <f>IF(L$2="","",Raw_GDPTAB!M13)</f>
        <v/>
      </c>
      <c r="M14" s="292" t="str">
        <f>IF(M$2="","",Raw_GDPTAB!N13)</f>
        <v/>
      </c>
      <c r="N14" s="66"/>
    </row>
    <row r="15" spans="1:14" x14ac:dyDescent="0.2">
      <c r="B15" s="58"/>
      <c r="C15" s="58" t="s">
        <v>39</v>
      </c>
      <c r="D15" s="137">
        <f>IF(D$2="","",Raw_GDPTAB!E14)</f>
        <v>-6185.7617410292887</v>
      </c>
      <c r="E15" s="292">
        <f>IF(E$2="","",Raw_GDPTAB!F14)</f>
        <v>-0.11597244534956586</v>
      </c>
      <c r="F15" s="292">
        <f>IF(F$2="","",Raw_GDPTAB!G14)</f>
        <v>-0.56110492420945457</v>
      </c>
      <c r="G15" s="292">
        <f>IF(G$2="","",Raw_GDPTAB!H14)</f>
        <v>0.24762864164009635</v>
      </c>
      <c r="H15" s="292" t="str">
        <f>IF(H$2="","",Raw_GDPTAB!I14)</f>
        <v/>
      </c>
      <c r="I15" s="292" t="str">
        <f>IF(I$2="","",Raw_GDPTAB!J14)</f>
        <v/>
      </c>
      <c r="J15" s="292" t="str">
        <f>IF(J$2="","",Raw_GDPTAB!K14)</f>
        <v/>
      </c>
      <c r="K15" s="292" t="str">
        <f>IF(K$2="","",Raw_GDPTAB!L14)</f>
        <v/>
      </c>
      <c r="L15" s="292" t="str">
        <f>IF(L$2="","",Raw_GDPTAB!M14)</f>
        <v/>
      </c>
      <c r="M15" s="292" t="str">
        <f>IF(M$2="","",Raw_GDPTAB!N14)</f>
        <v/>
      </c>
      <c r="N15" s="66"/>
    </row>
    <row r="16" spans="1:14" x14ac:dyDescent="0.2">
      <c r="B16" s="58"/>
      <c r="C16" s="58" t="s">
        <v>72</v>
      </c>
      <c r="D16" s="137">
        <f>IF(D$2="","",Raw_GDPTAB!E15)</f>
        <v>7746.0942153169699</v>
      </c>
      <c r="E16" s="295">
        <f>IF(E$2="","",Raw_GDPTAB!F15)</f>
        <v>-3.2355484734114537E-2</v>
      </c>
      <c r="F16" s="295">
        <f>IF(F$2="","",Raw_GDPTAB!G15)</f>
        <v>-0.29222224697958987</v>
      </c>
      <c r="G16" s="295">
        <f>IF(G$2="","",Raw_GDPTAB!H15)</f>
        <v>-0.16794611508520463</v>
      </c>
      <c r="H16" s="295" t="str">
        <f>IF(H$2="","",Raw_GDPTAB!I15)</f>
        <v/>
      </c>
      <c r="I16" s="295" t="str">
        <f>IF(I$2="","",Raw_GDPTAB!J15)</f>
        <v/>
      </c>
      <c r="J16" s="295" t="str">
        <f>IF(J$2="","",Raw_GDPTAB!K15)</f>
        <v/>
      </c>
      <c r="K16" s="295" t="str">
        <f>IF(K$2="","",Raw_GDPTAB!L15)</f>
        <v/>
      </c>
      <c r="L16" s="295" t="str">
        <f>IF(L$2="","",Raw_GDPTAB!M15)</f>
        <v/>
      </c>
      <c r="M16" s="295" t="str">
        <f>IF(M$2="","",Raw_GDPTAB!N15)</f>
        <v/>
      </c>
      <c r="N16" s="66"/>
    </row>
    <row r="17" spans="2:14" x14ac:dyDescent="0.2">
      <c r="B17" s="58"/>
      <c r="C17" s="58" t="s">
        <v>76</v>
      </c>
      <c r="D17" s="137">
        <f>IF(D$2="","",Raw_GDPTAB!E17)</f>
        <v>787.92000417521876</v>
      </c>
      <c r="E17" s="292">
        <f>IF(E$2="","",Raw_GDPTAB!F17)</f>
        <v>0.64388709418006229</v>
      </c>
      <c r="F17" s="292">
        <f>IF(F$2="","",Raw_GDPTAB!G17)</f>
        <v>4.9232417463104916</v>
      </c>
      <c r="G17" s="292">
        <f>IF(G$2="","",Raw_GDPTAB!H17)</f>
        <v>0.14742921356585281</v>
      </c>
      <c r="H17" s="292" t="str">
        <f>IF(H$2="","",Raw_GDPTAB!I17)</f>
        <v/>
      </c>
      <c r="I17" s="292" t="str">
        <f>IF(I$2="","",Raw_GDPTAB!J17)</f>
        <v/>
      </c>
      <c r="J17" s="292" t="str">
        <f>IF(J$2="","",Raw_GDPTAB!K17)</f>
        <v/>
      </c>
      <c r="K17" s="292" t="str">
        <f>IF(K$2="","",Raw_GDPTAB!L17)</f>
        <v/>
      </c>
      <c r="L17" s="292" t="str">
        <f>IF(L$2="","",Raw_GDPTAB!M17)</f>
        <v/>
      </c>
      <c r="M17" s="292" t="str">
        <f>IF(M$2="","",Raw_GDPTAB!N17)</f>
        <v/>
      </c>
      <c r="N17" s="66"/>
    </row>
    <row r="18" spans="2:14" x14ac:dyDescent="0.2">
      <c r="B18" s="139"/>
      <c r="C18" s="134" t="s">
        <v>77</v>
      </c>
      <c r="D18" s="140">
        <f>IF(D$2="","",Raw_GDPTAB!E18)</f>
        <v>6958.1742111417434</v>
      </c>
      <c r="E18" s="293">
        <f>IF(E$2="","",Raw_GDPTAB!F18)</f>
        <v>-0.10893089653263299</v>
      </c>
      <c r="F18" s="293">
        <f>IF(F$2="","",Raw_GDPTAB!G18)</f>
        <v>-0.88280366771974483</v>
      </c>
      <c r="G18" s="293">
        <f>IF(G$2="","",Raw_GDPTAB!H18)</f>
        <v>-0.20365814567420149</v>
      </c>
      <c r="H18" s="293" t="str">
        <f>IF(H$2="","",Raw_GDPTAB!I18)</f>
        <v/>
      </c>
      <c r="I18" s="293" t="str">
        <f>IF(I$2="","",Raw_GDPTAB!J18)</f>
        <v/>
      </c>
      <c r="J18" s="293" t="str">
        <f>IF(J$2="","",Raw_GDPTAB!K18)</f>
        <v/>
      </c>
      <c r="K18" s="293" t="str">
        <f>IF(K$2="","",Raw_GDPTAB!L18)</f>
        <v/>
      </c>
      <c r="L18" s="293" t="str">
        <f>IF(L$2="","",Raw_GDPTAB!M18)</f>
        <v/>
      </c>
      <c r="M18" s="293" t="str">
        <f>IF(M$2="","",Raw_GDPTAB!N18)</f>
        <v/>
      </c>
      <c r="N18" s="66"/>
    </row>
    <row r="19" spans="2:14" x14ac:dyDescent="0.2">
      <c r="B19" s="75" t="s">
        <v>78</v>
      </c>
      <c r="C19" s="58" t="s">
        <v>29</v>
      </c>
      <c r="D19" s="137">
        <f>IF(D$2="","",Raw_GDPTAB!E19)</f>
        <v>7452.6050010208028</v>
      </c>
      <c r="E19" s="292">
        <f>IF(E$2="","",Raw_GDPTAB!F19)</f>
        <v>-3.0246973590841719E-2</v>
      </c>
      <c r="F19" s="292">
        <f>IF(F$2="","",Raw_GDPTAB!G19)</f>
        <v>-0.25207109989489052</v>
      </c>
      <c r="G19" s="292">
        <f>IF(G$2="","",Raw_GDPTAB!H19)</f>
        <v>-0.17237735159530976</v>
      </c>
      <c r="H19" s="292" t="str">
        <f>IF(H$2="","",Raw_GDPTAB!I19)</f>
        <v/>
      </c>
      <c r="I19" s="292" t="str">
        <f>IF(I$2="","",Raw_GDPTAB!J19)</f>
        <v/>
      </c>
      <c r="J19" s="292" t="str">
        <f>IF(J$2="","",Raw_GDPTAB!K19)</f>
        <v/>
      </c>
      <c r="K19" s="292" t="str">
        <f>IF(K$2="","",Raw_GDPTAB!L19)</f>
        <v/>
      </c>
      <c r="L19" s="292" t="str">
        <f>IF(L$2="","",Raw_GDPTAB!M19)</f>
        <v/>
      </c>
      <c r="M19" s="292" t="str">
        <f>IF(M$2="","",Raw_GDPTAB!N19)</f>
        <v/>
      </c>
      <c r="N19" s="66"/>
    </row>
    <row r="20" spans="2:14" x14ac:dyDescent="0.2">
      <c r="B20" s="58"/>
      <c r="C20" s="58" t="s">
        <v>31</v>
      </c>
      <c r="D20" s="137">
        <f>IF(D$2="","",Raw_GDPTAB!E20)</f>
        <v>4264.0023998314637</v>
      </c>
      <c r="E20" s="292">
        <f>IF(E$2="","",Raw_GDPTAB!F20)</f>
        <v>-2.6203366640309422E-2</v>
      </c>
      <c r="F20" s="292">
        <f>IF(F$2="","",Raw_GDPTAB!G20)</f>
        <v>-0.22914977482226817</v>
      </c>
      <c r="G20" s="292">
        <f>IF(G$2="","",Raw_GDPTAB!H20)</f>
        <v>-0.16625299082365652</v>
      </c>
      <c r="H20" s="292" t="str">
        <f>IF(H$2="","",Raw_GDPTAB!I20)</f>
        <v/>
      </c>
      <c r="I20" s="292" t="str">
        <f>IF(I$2="","",Raw_GDPTAB!J20)</f>
        <v/>
      </c>
      <c r="J20" s="292" t="str">
        <f>IF(J$2="","",Raw_GDPTAB!K20)</f>
        <v/>
      </c>
      <c r="K20" s="292" t="str">
        <f>IF(K$2="","",Raw_GDPTAB!L20)</f>
        <v/>
      </c>
      <c r="L20" s="292" t="str">
        <f>IF(L$2="","",Raw_GDPTAB!M20)</f>
        <v/>
      </c>
      <c r="M20" s="292" t="str">
        <f>IF(M$2="","",Raw_GDPTAB!N20)</f>
        <v/>
      </c>
      <c r="N20" s="66"/>
    </row>
    <row r="21" spans="2:14" x14ac:dyDescent="0.2">
      <c r="B21" s="58"/>
      <c r="C21" s="58" t="s">
        <v>33</v>
      </c>
      <c r="D21" s="137">
        <f>IF(D$2="","",Raw_GDPTAB!E21)</f>
        <v>2332.7465238124646</v>
      </c>
      <c r="E21" s="292">
        <f>IF(E$2="","",Raw_GDPTAB!F21)</f>
        <v>-5.7488426103746715E-2</v>
      </c>
      <c r="F21" s="292">
        <f>IF(F$2="","",Raw_GDPTAB!G21)</f>
        <v>-0.45173317335970298</v>
      </c>
      <c r="G21" s="292">
        <f>IF(G$2="","",Raw_GDPTAB!H21)</f>
        <v>-0.22616059039758385</v>
      </c>
      <c r="H21" s="292" t="str">
        <f>IF(H$2="","",Raw_GDPTAB!I21)</f>
        <v/>
      </c>
      <c r="I21" s="292" t="str">
        <f>IF(I$2="","",Raw_GDPTAB!J21)</f>
        <v/>
      </c>
      <c r="J21" s="292" t="str">
        <f>IF(J$2="","",Raw_GDPTAB!K21)</f>
        <v/>
      </c>
      <c r="K21" s="292" t="str">
        <f>IF(K$2="","",Raw_GDPTAB!L21)</f>
        <v/>
      </c>
      <c r="L21" s="292" t="str">
        <f>IF(L$2="","",Raw_GDPTAB!M21)</f>
        <v/>
      </c>
      <c r="M21" s="292" t="str">
        <f>IF(M$2="","",Raw_GDPTAB!N21)</f>
        <v/>
      </c>
      <c r="N21" s="66"/>
    </row>
    <row r="22" spans="2:14" x14ac:dyDescent="0.2">
      <c r="B22" s="58"/>
      <c r="C22" s="58" t="s">
        <v>75</v>
      </c>
      <c r="D22" s="137">
        <f>IF(D$2="","",Raw_GDPTAB!E22)</f>
        <v>117.72046200608347</v>
      </c>
      <c r="E22" s="292">
        <f>IF(E$2="","",Raw_GDPTAB!F22)</f>
        <v>0</v>
      </c>
      <c r="F22" s="292">
        <f>IF(F$2="","",Raw_GDPTAB!G22)</f>
        <v>0</v>
      </c>
      <c r="G22" s="292">
        <f>IF(G$2="","",Raw_GDPTAB!H22)</f>
        <v>0</v>
      </c>
      <c r="H22" s="292" t="str">
        <f>IF(H$2="","",Raw_GDPTAB!I22)</f>
        <v/>
      </c>
      <c r="I22" s="292" t="str">
        <f>IF(I$2="","",Raw_GDPTAB!J22)</f>
        <v/>
      </c>
      <c r="J22" s="292" t="str">
        <f>IF(J$2="","",Raw_GDPTAB!K22)</f>
        <v/>
      </c>
      <c r="K22" s="292" t="str">
        <f>IF(K$2="","",Raw_GDPTAB!L22)</f>
        <v/>
      </c>
      <c r="L22" s="292" t="str">
        <f>IF(L$2="","",Raw_GDPTAB!M22)</f>
        <v/>
      </c>
      <c r="M22" s="292" t="str">
        <f>IF(M$2="","",Raw_GDPTAB!N22)</f>
        <v/>
      </c>
      <c r="N22" s="66"/>
    </row>
    <row r="23" spans="2:14" x14ac:dyDescent="0.2">
      <c r="B23" s="58"/>
      <c r="C23" s="58" t="s">
        <v>35</v>
      </c>
      <c r="D23" s="137">
        <f>IF(D$2="","",Raw_GDPTAB!E23)</f>
        <v>738.13561537079011</v>
      </c>
      <c r="E23" s="292">
        <f>IF(E$2="","",Raw_GDPTAB!F23)</f>
        <v>2.7662122402594136E-2</v>
      </c>
      <c r="F23" s="292">
        <f>IF(F$2="","",Raw_GDPTAB!G23)</f>
        <v>0.20631417418175424</v>
      </c>
      <c r="G23" s="292">
        <f>IF(G$2="","",Raw_GDPTAB!H23)</f>
        <v>-6.5275037044865147E-2</v>
      </c>
      <c r="H23" s="292" t="str">
        <f>IF(H$2="","",Raw_GDPTAB!I23)</f>
        <v/>
      </c>
      <c r="I23" s="292" t="str">
        <f>IF(I$2="","",Raw_GDPTAB!J23)</f>
        <v/>
      </c>
      <c r="J23" s="292" t="str">
        <f>IF(J$2="","",Raw_GDPTAB!K23)</f>
        <v/>
      </c>
      <c r="K23" s="292" t="str">
        <f>IF(K$2="","",Raw_GDPTAB!L23)</f>
        <v/>
      </c>
      <c r="L23" s="292" t="str">
        <f>IF(L$2="","",Raw_GDPTAB!M23)</f>
        <v/>
      </c>
      <c r="M23" s="292" t="str">
        <f>IF(M$2="","",Raw_GDPTAB!N23)</f>
        <v/>
      </c>
      <c r="N23" s="66"/>
    </row>
    <row r="24" spans="2:14" x14ac:dyDescent="0.2">
      <c r="B24" s="58"/>
      <c r="C24" s="58" t="s">
        <v>37</v>
      </c>
      <c r="D24" s="137">
        <f>IF(D$2="","",Raw_GDPTAB!E24)</f>
        <v>6479.2509553254558</v>
      </c>
      <c r="E24" s="292">
        <f>IF(E$2="","",Raw_GDPTAB!F24)</f>
        <v>-0.10626517176619554</v>
      </c>
      <c r="F24" s="292">
        <f>IF(F$2="","",Raw_GDPTAB!G24)</f>
        <v>-0.34912443825831918</v>
      </c>
      <c r="G24" s="292">
        <f>IF(G$2="","",Raw_GDPTAB!H24)</f>
        <v>0.16592125784828937</v>
      </c>
      <c r="H24" s="292" t="str">
        <f>IF(H$2="","",Raw_GDPTAB!I24)</f>
        <v/>
      </c>
      <c r="I24" s="292" t="str">
        <f>IF(I$2="","",Raw_GDPTAB!J24)</f>
        <v/>
      </c>
      <c r="J24" s="292" t="str">
        <f>IF(J$2="","",Raw_GDPTAB!K24)</f>
        <v/>
      </c>
      <c r="K24" s="292" t="str">
        <f>IF(K$2="","",Raw_GDPTAB!L24)</f>
        <v/>
      </c>
      <c r="L24" s="292" t="str">
        <f>IF(L$2="","",Raw_GDPTAB!M24)</f>
        <v/>
      </c>
      <c r="M24" s="292" t="str">
        <f>IF(M$2="","",Raw_GDPTAB!N24)</f>
        <v/>
      </c>
      <c r="N24" s="66"/>
    </row>
    <row r="25" spans="2:14" x14ac:dyDescent="0.2">
      <c r="B25" s="58"/>
      <c r="C25" s="58" t="s">
        <v>39</v>
      </c>
      <c r="D25" s="137">
        <f>IF(D$2="","",Raw_GDPTAB!E25)</f>
        <v>-6185.7617410292887</v>
      </c>
      <c r="E25" s="292">
        <f>IF(E$2="","",Raw_GDPTAB!F25)</f>
        <v>-0.11130702159390937</v>
      </c>
      <c r="F25" s="292">
        <f>IF(F$2="","",Raw_GDPTAB!G25)</f>
        <v>-0.36568897167642556</v>
      </c>
      <c r="G25" s="292">
        <f>IF(G$2="","",Raw_GDPTAB!H25)</f>
        <v>3.8904217255963935E-2</v>
      </c>
      <c r="H25" s="292" t="str">
        <f>IF(H$2="","",Raw_GDPTAB!I25)</f>
        <v/>
      </c>
      <c r="I25" s="292" t="str">
        <f>IF(I$2="","",Raw_GDPTAB!J25)</f>
        <v/>
      </c>
      <c r="J25" s="292" t="str">
        <f>IF(J$2="","",Raw_GDPTAB!K25)</f>
        <v/>
      </c>
      <c r="K25" s="292" t="str">
        <f>IF(K$2="","",Raw_GDPTAB!L25)</f>
        <v/>
      </c>
      <c r="L25" s="292" t="str">
        <f>IF(L$2="","",Raw_GDPTAB!M25)</f>
        <v/>
      </c>
      <c r="M25" s="292" t="str">
        <f>IF(M$2="","",Raw_GDPTAB!N25)</f>
        <v/>
      </c>
      <c r="N25" s="66"/>
    </row>
    <row r="26" spans="2:14" x14ac:dyDescent="0.2">
      <c r="B26" s="58"/>
      <c r="C26" s="58" t="s">
        <v>72</v>
      </c>
      <c r="D26" s="308">
        <f>IF(D$2="","",Raw_GDPTAB!E26)</f>
        <v>7746.0942153169699</v>
      </c>
      <c r="E26" s="295">
        <f>IF(E$2="","",Raw_GDPTAB!F26)</f>
        <v>-2.910095596353468E-2</v>
      </c>
      <c r="F26" s="295">
        <f>IF(F$2="","",Raw_GDPTAB!G26)</f>
        <v>-0.24252046095374347</v>
      </c>
      <c r="G26" s="295">
        <f>IF(G$2="","",Raw_GDPTAB!H26)</f>
        <v>-5.8128270879531652E-2</v>
      </c>
      <c r="H26" s="292" t="str">
        <f>IF(H$2="","",Raw_GDPTAB!I26)</f>
        <v/>
      </c>
      <c r="I26" s="292" t="str">
        <f>IF(I$2="","",Raw_GDPTAB!J26)</f>
        <v/>
      </c>
      <c r="J26" s="292" t="str">
        <f>IF(J$2="","",Raw_GDPTAB!K26)</f>
        <v/>
      </c>
      <c r="K26" s="292" t="str">
        <f>IF(K$2="","",Raw_GDPTAB!L26)</f>
        <v/>
      </c>
      <c r="L26" s="292" t="str">
        <f>IF(L$2="","",Raw_GDPTAB!M26)</f>
        <v/>
      </c>
      <c r="M26" s="292" t="str">
        <f>IF(M$2="","",Raw_GDPTAB!N26)</f>
        <v/>
      </c>
      <c r="N26" s="66"/>
    </row>
    <row r="27" spans="2:14" x14ac:dyDescent="0.2">
      <c r="B27" s="58"/>
      <c r="C27" s="58" t="s">
        <v>76</v>
      </c>
      <c r="D27" s="137">
        <f>IF(D$2="","",Raw_GDPTAB!E27)</f>
        <v>787.92000417521876</v>
      </c>
      <c r="E27" s="292">
        <f>IF(E$2="","",Raw_GDPTAB!F27)</f>
        <v>-4.943493242591801E-2</v>
      </c>
      <c r="F27" s="292">
        <f>IF(F$2="","",Raw_GDPTAB!G27)</f>
        <v>-0.4516012205069253</v>
      </c>
      <c r="G27" s="292">
        <f>IF(G$2="","",Raw_GDPTAB!H27)</f>
        <v>-0.15924420884592116</v>
      </c>
      <c r="H27" s="292" t="str">
        <f>IF(H$2="","",Raw_GDPTAB!I27)</f>
        <v/>
      </c>
      <c r="I27" s="292" t="str">
        <f>IF(I$2="","",Raw_GDPTAB!J27)</f>
        <v/>
      </c>
      <c r="J27" s="292" t="str">
        <f>IF(J$2="","",Raw_GDPTAB!K27)</f>
        <v/>
      </c>
      <c r="K27" s="292" t="str">
        <f>IF(K$2="","",Raw_GDPTAB!L27)</f>
        <v/>
      </c>
      <c r="L27" s="292" t="str">
        <f>IF(L$2="","",Raw_GDPTAB!M27)</f>
        <v/>
      </c>
      <c r="M27" s="292" t="str">
        <f>IF(M$2="","",Raw_GDPTAB!N27)</f>
        <v/>
      </c>
      <c r="N27" s="66"/>
    </row>
    <row r="28" spans="2:14" x14ac:dyDescent="0.2">
      <c r="B28" s="139"/>
      <c r="C28" s="134" t="s">
        <v>77</v>
      </c>
      <c r="D28" s="285">
        <f>IF(D$2="","",Raw_GDPTAB!E28)</f>
        <v>6958.1742111417434</v>
      </c>
      <c r="E28" s="294">
        <f>IF(E$2="","",Raw_GDPTAB!F28)</f>
        <v>-2.6770928111863324E-2</v>
      </c>
      <c r="F28" s="294">
        <f>IF(F$2="","",Raw_GDPTAB!G28)</f>
        <v>-0.21876754306725532</v>
      </c>
      <c r="G28" s="294">
        <f>IF(G$2="","",Raw_GDPTAB!H28)</f>
        <v>-4.4432502906766036E-2</v>
      </c>
      <c r="H28" s="294" t="str">
        <f>IF(H$2="","",Raw_GDPTAB!I28)</f>
        <v/>
      </c>
      <c r="I28" s="294" t="str">
        <f>IF(I$2="","",Raw_GDPTAB!J28)</f>
        <v/>
      </c>
      <c r="J28" s="294" t="str">
        <f>IF(J$2="","",Raw_GDPTAB!K28)</f>
        <v/>
      </c>
      <c r="K28" s="294" t="str">
        <f>IF(K$2="","",Raw_GDPTAB!L28)</f>
        <v/>
      </c>
      <c r="L28" s="294" t="str">
        <f>IF(L$2="","",Raw_GDPTAB!M28)</f>
        <v/>
      </c>
      <c r="M28" s="294" t="str">
        <f>IF(M$2="","",Raw_GDPTAB!N28)</f>
        <v/>
      </c>
      <c r="N28" s="66"/>
    </row>
    <row r="29" spans="2:14" x14ac:dyDescent="0.2">
      <c r="B29" s="75" t="s">
        <v>74</v>
      </c>
      <c r="C29" s="58" t="s">
        <v>29</v>
      </c>
      <c r="D29" s="141">
        <f>IF(D$2="","",Raw_GDPTAB!E29)</f>
        <v>96.211132912431822</v>
      </c>
      <c r="E29" s="292">
        <f>IF(E$2="","",Raw_GDPTAB!F29)</f>
        <v>-1.0906036571833866E-3</v>
      </c>
      <c r="F29" s="292">
        <f>IF(F$2="","",Raw_GDPTAB!G29)</f>
        <v>-3.7951499182842241E-3</v>
      </c>
      <c r="G29" s="292">
        <f>IF(G$2="","",Raw_GDPTAB!H29)</f>
        <v>-9.5324915571071145E-3</v>
      </c>
      <c r="H29" s="292" t="str">
        <f>IF(H$2="","",Raw_GDPTAB!I29)</f>
        <v/>
      </c>
      <c r="I29" s="292" t="str">
        <f>IF(I$2="","",Raw_GDPTAB!J29)</f>
        <v/>
      </c>
      <c r="J29" s="292" t="str">
        <f>IF(J$2="","",Raw_GDPTAB!K29)</f>
        <v/>
      </c>
      <c r="K29" s="292" t="str">
        <f>IF(K$2="","",Raw_GDPTAB!L29)</f>
        <v/>
      </c>
      <c r="L29" s="292" t="str">
        <f>IF(L$2="","",Raw_GDPTAB!M29)</f>
        <v/>
      </c>
      <c r="M29" s="292" t="str">
        <f>IF(M$2="","",Raw_GDPTAB!N29)</f>
        <v/>
      </c>
      <c r="N29" s="66"/>
    </row>
    <row r="30" spans="2:14" x14ac:dyDescent="0.2">
      <c r="B30" s="75" t="s">
        <v>26</v>
      </c>
      <c r="C30" s="58" t="s">
        <v>31</v>
      </c>
      <c r="D30" s="141">
        <f>IF(D$2="","",Raw_GDPTAB!E30)</f>
        <v>55.047128027437516</v>
      </c>
      <c r="E30" s="292">
        <f>IF(E$2="","",Raw_GDPTAB!F30)</f>
        <v>-1.0906036738811409E-3</v>
      </c>
      <c r="F30" s="292">
        <f>IF(F$2="","",Raw_GDPTAB!G30)</f>
        <v>-3.7951499184507576E-3</v>
      </c>
      <c r="G30" s="292">
        <f>IF(G$2="","",Raw_GDPTAB!H30)</f>
        <v>-9.5324915575956126E-3</v>
      </c>
      <c r="H30" s="292" t="str">
        <f>IF(H$2="","",Raw_GDPTAB!I30)</f>
        <v/>
      </c>
      <c r="I30" s="292" t="str">
        <f>IF(I$2="","",Raw_GDPTAB!J30)</f>
        <v/>
      </c>
      <c r="J30" s="292" t="str">
        <f>IF(J$2="","",Raw_GDPTAB!K30)</f>
        <v/>
      </c>
      <c r="K30" s="292" t="str">
        <f>IF(K$2="","",Raw_GDPTAB!L30)</f>
        <v/>
      </c>
      <c r="L30" s="292" t="str">
        <f>IF(L$2="","",Raw_GDPTAB!M30)</f>
        <v/>
      </c>
      <c r="M30" s="292" t="str">
        <f>IF(M$2="","",Raw_GDPTAB!N30)</f>
        <v/>
      </c>
      <c r="N30" s="66"/>
    </row>
    <row r="31" spans="2:14" x14ac:dyDescent="0.2">
      <c r="B31" s="75"/>
      <c r="C31" s="58" t="s">
        <v>33</v>
      </c>
      <c r="D31" s="141">
        <f>IF(D$2="","",Raw_GDPTAB!E31)</f>
        <v>30.115132335980874</v>
      </c>
      <c r="E31" s="292">
        <f>IF(E$2="","",Raw_GDPTAB!F31)</f>
        <v>-1.860530239317093E-3</v>
      </c>
      <c r="F31" s="292">
        <f>IF(F$2="","",Raw_GDPTAB!G31)</f>
        <v>-1.1421115918408553E-2</v>
      </c>
      <c r="G31" s="292">
        <f>IF(G$2="","",Raw_GDPTAB!H31)</f>
        <v>-3.5096752464447434E-2</v>
      </c>
      <c r="H31" s="292" t="str">
        <f>IF(H$2="","",Raw_GDPTAB!I31)</f>
        <v/>
      </c>
      <c r="I31" s="292" t="str">
        <f>IF(I$2="","",Raw_GDPTAB!J31)</f>
        <v/>
      </c>
      <c r="J31" s="292" t="str">
        <f>IF(J$2="","",Raw_GDPTAB!K31)</f>
        <v/>
      </c>
      <c r="K31" s="292" t="str">
        <f>IF(K$2="","",Raw_GDPTAB!L31)</f>
        <v/>
      </c>
      <c r="L31" s="292" t="str">
        <f>IF(L$2="","",Raw_GDPTAB!M31)</f>
        <v/>
      </c>
      <c r="M31" s="292" t="str">
        <f>IF(M$2="","",Raw_GDPTAB!N31)</f>
        <v/>
      </c>
      <c r="N31" s="66"/>
    </row>
    <row r="32" spans="2:14" x14ac:dyDescent="0.2">
      <c r="B32" s="58"/>
      <c r="C32" s="58" t="s">
        <v>75</v>
      </c>
      <c r="D32" s="141">
        <f>IF(D$2="","",Raw_GDPTAB!E32)</f>
        <v>1.5197396098449902</v>
      </c>
      <c r="E32" s="292">
        <f>IF(E$2="","",Raw_GDPTAB!F32)</f>
        <v>1.4166247927449582E-2</v>
      </c>
      <c r="F32" s="292">
        <f>IF(F$2="","",Raw_GDPTAB!G32)</f>
        <v>0.1473208529840786</v>
      </c>
      <c r="G32" s="292">
        <f>IF(G$2="","",Raw_GDPTAB!H32)</f>
        <v>0.49704843541735766</v>
      </c>
      <c r="H32" s="292" t="str">
        <f>IF(H$2="","",Raw_GDPTAB!I32)</f>
        <v/>
      </c>
      <c r="I32" s="292" t="str">
        <f>IF(I$2="","",Raw_GDPTAB!J32)</f>
        <v/>
      </c>
      <c r="J32" s="292" t="str">
        <f>IF(J$2="","",Raw_GDPTAB!K32)</f>
        <v/>
      </c>
      <c r="K32" s="292" t="str">
        <f>IF(K$2="","",Raw_GDPTAB!L32)</f>
        <v/>
      </c>
      <c r="L32" s="292" t="str">
        <f>IF(L$2="","",Raw_GDPTAB!M32)</f>
        <v/>
      </c>
      <c r="M32" s="292" t="str">
        <f>IF(M$2="","",Raw_GDPTAB!N32)</f>
        <v/>
      </c>
      <c r="N32" s="66"/>
    </row>
    <row r="33" spans="2:17" x14ac:dyDescent="0.2">
      <c r="B33" s="58"/>
      <c r="C33" s="58" t="s">
        <v>35</v>
      </c>
      <c r="D33" s="141">
        <f>IF(D$2="","",Raw_GDPTAB!E33)</f>
        <v>9.5291329391684343</v>
      </c>
      <c r="E33" s="292">
        <f>IF(E$2="","",Raw_GDPTAB!F33)</f>
        <v>-1.0906036408409037E-3</v>
      </c>
      <c r="F33" s="292">
        <f>IF(F$2="","",Raw_GDPTAB!G33)</f>
        <v>-3.7951499180177706E-3</v>
      </c>
      <c r="G33" s="292">
        <f>IF(G$2="","",Raw_GDPTAB!H33)</f>
        <v>-9.5324915561412205E-3</v>
      </c>
      <c r="H33" s="292" t="str">
        <f>IF(H$2="","",Raw_GDPTAB!I33)</f>
        <v/>
      </c>
      <c r="I33" s="292" t="str">
        <f>IF(I$2="","",Raw_GDPTAB!J33)</f>
        <v/>
      </c>
      <c r="J33" s="292" t="str">
        <f>IF(J$2="","",Raw_GDPTAB!K33)</f>
        <v/>
      </c>
      <c r="K33" s="292" t="str">
        <f>IF(K$2="","",Raw_GDPTAB!L33)</f>
        <v/>
      </c>
      <c r="L33" s="292" t="str">
        <f>IF(L$2="","",Raw_GDPTAB!M33)</f>
        <v/>
      </c>
      <c r="M33" s="292" t="str">
        <f>IF(M$2="","",Raw_GDPTAB!N33)</f>
        <v/>
      </c>
      <c r="N33" s="66"/>
    </row>
    <row r="34" spans="2:17" x14ac:dyDescent="0.2">
      <c r="B34" s="58"/>
      <c r="C34" s="58" t="s">
        <v>37</v>
      </c>
      <c r="D34" s="141">
        <f>IF(D$2="","",Raw_GDPTAB!E34)</f>
        <v>83.645393087441619</v>
      </c>
      <c r="E34" s="292">
        <f>IF(E$2="","",Raw_GDPTAB!F34)</f>
        <v>-7.8600777936244093E-2</v>
      </c>
      <c r="F34" s="292">
        <f>IF(F$2="","",Raw_GDPTAB!G34)</f>
        <v>-0.25309021828232581</v>
      </c>
      <c r="G34" s="292">
        <f>IF(G$2="","",Raw_GDPTAB!H34)</f>
        <v>0.40838252861843394</v>
      </c>
      <c r="H34" s="292" t="str">
        <f>IF(H$2="","",Raw_GDPTAB!I34)</f>
        <v/>
      </c>
      <c r="I34" s="292" t="str">
        <f>IF(I$2="","",Raw_GDPTAB!J34)</f>
        <v/>
      </c>
      <c r="J34" s="292" t="str">
        <f>IF(J$2="","",Raw_GDPTAB!K34)</f>
        <v/>
      </c>
      <c r="K34" s="292" t="str">
        <f>IF(K$2="","",Raw_GDPTAB!L34)</f>
        <v/>
      </c>
      <c r="L34" s="292" t="str">
        <f>IF(L$2="","",Raw_GDPTAB!M34)</f>
        <v/>
      </c>
      <c r="M34" s="292" t="str">
        <f>IF(M$2="","",Raw_GDPTAB!N34)</f>
        <v/>
      </c>
      <c r="N34" s="66"/>
    </row>
    <row r="35" spans="2:17" x14ac:dyDescent="0.2">
      <c r="B35" s="58"/>
      <c r="C35" s="58" t="s">
        <v>39</v>
      </c>
      <c r="D35" s="141">
        <f>IF(D$2="","",Raw_GDPTAB!E35)</f>
        <v>-79.85652599987344</v>
      </c>
      <c r="E35" s="292">
        <f>IF(E$2="","",Raw_GDPTAB!F35)</f>
        <v>-8.3644024044882137E-2</v>
      </c>
      <c r="F35" s="292">
        <f>IF(F$2="","",Raw_GDPTAB!G35)</f>
        <v>-0.26967071505283879</v>
      </c>
      <c r="G35" s="292">
        <f>IF(G$2="","",Raw_GDPTAB!H35)</f>
        <v>0.4162738725223214</v>
      </c>
      <c r="H35" s="292" t="str">
        <f>IF(H$2="","",Raw_GDPTAB!I35)</f>
        <v/>
      </c>
      <c r="I35" s="292" t="str">
        <f>IF(I$2="","",Raw_GDPTAB!J35)</f>
        <v/>
      </c>
      <c r="J35" s="292" t="str">
        <f>IF(J$2="","",Raw_GDPTAB!K35)</f>
        <v/>
      </c>
      <c r="K35" s="292" t="str">
        <f>IF(K$2="","",Raw_GDPTAB!L35)</f>
        <v/>
      </c>
      <c r="L35" s="292" t="str">
        <f>IF(L$2="","",Raw_GDPTAB!M35)</f>
        <v/>
      </c>
      <c r="M35" s="292" t="str">
        <f>IF(M$2="","",Raw_GDPTAB!N35)</f>
        <v/>
      </c>
      <c r="N35" s="66"/>
    </row>
    <row r="36" spans="2:17" x14ac:dyDescent="0.2">
      <c r="B36" s="58"/>
      <c r="C36" s="58" t="s">
        <v>72</v>
      </c>
      <c r="D36" s="141">
        <f>IF(D$2="","",Raw_GDPTAB!E36)</f>
        <v>100</v>
      </c>
      <c r="E36" s="292">
        <f>IF(E$2="","",Raw_GDPTAB!F36)</f>
        <v>0</v>
      </c>
      <c r="F36" s="292">
        <f>IF(F$2="","",Raw_GDPTAB!G36)</f>
        <v>0</v>
      </c>
      <c r="G36" s="292">
        <f>IF(G$2="","",Raw_GDPTAB!H36)</f>
        <v>0</v>
      </c>
      <c r="H36" s="292" t="str">
        <f>IF(H$2="","",Raw_GDPTAB!I36)</f>
        <v/>
      </c>
      <c r="I36" s="292" t="str">
        <f>IF(I$2="","",Raw_GDPTAB!J36)</f>
        <v/>
      </c>
      <c r="J36" s="292" t="str">
        <f>IF(J$2="","",Raw_GDPTAB!K36)</f>
        <v/>
      </c>
      <c r="K36" s="292" t="str">
        <f>IF(K$2="","",Raw_GDPTAB!L36)</f>
        <v/>
      </c>
      <c r="L36" s="292" t="str">
        <f>IF(L$2="","",Raw_GDPTAB!M36)</f>
        <v/>
      </c>
      <c r="M36" s="292" t="str">
        <f>IF(M$2="","",Raw_GDPTAB!N36)</f>
        <v/>
      </c>
      <c r="N36" s="66"/>
    </row>
    <row r="37" spans="2:17" x14ac:dyDescent="0.2">
      <c r="B37" s="58"/>
      <c r="C37" s="58" t="s">
        <v>76</v>
      </c>
      <c r="D37" s="141">
        <f>IF(D$2="","",Raw_GDPTAB!E38)</f>
        <v>10.171836054061952</v>
      </c>
      <c r="E37" s="292">
        <f>IF(E$2="","",Raw_GDPTAB!F38)</f>
        <v>0.6764614512957845</v>
      </c>
      <c r="F37" s="292">
        <f>IF(F$2="","",Raw_GDPTAB!G38)</f>
        <v>5.2307494067403315</v>
      </c>
      <c r="G37" s="292">
        <f>IF(G$2="","",Raw_GDPTAB!H38)</f>
        <v>0.31590588030434574</v>
      </c>
      <c r="H37" s="292" t="str">
        <f>IF(H$2="","",Raw_GDPTAB!I38)</f>
        <v/>
      </c>
      <c r="I37" s="292" t="str">
        <f>IF(I$2="","",Raw_GDPTAB!J38)</f>
        <v/>
      </c>
      <c r="J37" s="292" t="str">
        <f>IF(J$2="","",Raw_GDPTAB!K38)</f>
        <v/>
      </c>
      <c r="K37" s="292" t="str">
        <f>IF(K$2="","",Raw_GDPTAB!L38)</f>
        <v/>
      </c>
      <c r="L37" s="292" t="str">
        <f>IF(L$2="","",Raw_GDPTAB!M38)</f>
        <v/>
      </c>
      <c r="M37" s="292" t="str">
        <f>IF(M$2="","",Raw_GDPTAB!N38)</f>
        <v/>
      </c>
      <c r="N37" s="66"/>
    </row>
    <row r="38" spans="2:17" x14ac:dyDescent="0.2">
      <c r="B38" s="139"/>
      <c r="C38" s="134" t="s">
        <v>77</v>
      </c>
      <c r="D38" s="142">
        <f>IF(D$2="","",Raw_GDPTAB!E39)</f>
        <v>89.828163945937945</v>
      </c>
      <c r="E38" s="293">
        <f>IF(E$2="","",Raw_GDPTAB!F39)</f>
        <v>-7.660019616330116E-2</v>
      </c>
      <c r="F38" s="293">
        <f>IF(F$2="","",Raw_GDPTAB!G39)</f>
        <v>-0.59231228902025812</v>
      </c>
      <c r="G38" s="293">
        <f>IF(G$2="","",Raw_GDPTAB!H39)</f>
        <v>-3.5772108455423002E-2</v>
      </c>
      <c r="H38" s="293" t="str">
        <f>IF(H$2="","",Raw_GDPTAB!I39)</f>
        <v/>
      </c>
      <c r="I38" s="293" t="str">
        <f>IF(I$2="","",Raw_GDPTAB!J39)</f>
        <v/>
      </c>
      <c r="J38" s="293" t="str">
        <f>IF(J$2="","",Raw_GDPTAB!K39)</f>
        <v/>
      </c>
      <c r="K38" s="293" t="str">
        <f>IF(K$2="","",Raw_GDPTAB!L39)</f>
        <v/>
      </c>
      <c r="L38" s="293" t="str">
        <f>IF(L$2="","",Raw_GDPTAB!M39)</f>
        <v/>
      </c>
      <c r="M38" s="293" t="str">
        <f>IF(M$2="","",Raw_GDPTAB!N39)</f>
        <v/>
      </c>
      <c r="N38" s="66"/>
    </row>
    <row r="39" spans="2:17" x14ac:dyDescent="0.2">
      <c r="B39" s="75" t="s">
        <v>78</v>
      </c>
      <c r="C39" s="58" t="s">
        <v>29</v>
      </c>
      <c r="D39" s="141">
        <f>IF(D$2="","",Raw_GDPTAB!E40)</f>
        <v>96.211132912431822</v>
      </c>
      <c r="E39" s="292">
        <f>IF(E$2="","",Raw_GDPTAB!F40)</f>
        <v>-1.1463512264664466E-3</v>
      </c>
      <c r="F39" s="292">
        <f>IF(F$2="","",Raw_GDPTAB!G40)</f>
        <v>-9.5738575044967966E-3</v>
      </c>
      <c r="G39" s="292">
        <f>IF(G$2="","",Raw_GDPTAB!H40)</f>
        <v>-0.11431553035691211</v>
      </c>
      <c r="H39" s="292" t="str">
        <f>IF(H$2="","",Raw_GDPTAB!I40)</f>
        <v/>
      </c>
      <c r="I39" s="292" t="str">
        <f>IF(I$2="","",Raw_GDPTAB!J40)</f>
        <v/>
      </c>
      <c r="J39" s="292" t="str">
        <f>IF(J$2="","",Raw_GDPTAB!K40)</f>
        <v/>
      </c>
      <c r="K39" s="292" t="str">
        <f>IF(K$2="","",Raw_GDPTAB!L40)</f>
        <v/>
      </c>
      <c r="L39" s="292" t="str">
        <f>IF(L$2="","",Raw_GDPTAB!M40)</f>
        <v/>
      </c>
      <c r="M39" s="292" t="str">
        <f>IF(M$2="","",Raw_GDPTAB!N40)</f>
        <v/>
      </c>
      <c r="N39" s="66"/>
      <c r="O39" s="66"/>
      <c r="P39" s="66"/>
      <c r="Q39" s="66"/>
    </row>
    <row r="40" spans="2:17" x14ac:dyDescent="0.2">
      <c r="B40" s="75" t="s">
        <v>26</v>
      </c>
      <c r="C40" s="58" t="s">
        <v>31</v>
      </c>
      <c r="D40" s="141">
        <f>IF(D$2="","",Raw_GDPTAB!E41)</f>
        <v>55.047128027437516</v>
      </c>
      <c r="E40" s="292">
        <f>IF(E$2="","",Raw_GDPTAB!F41)</f>
        <v>2.8984327948622379E-3</v>
      </c>
      <c r="F40" s="292">
        <f>IF(F$2="","",Raw_GDPTAB!G41)</f>
        <v>1.3403191613559073E-2</v>
      </c>
      <c r="G40" s="292">
        <f>IF(G$2="","",Raw_GDPTAB!H41)</f>
        <v>-0.10818760752969725</v>
      </c>
      <c r="H40" s="292" t="str">
        <f>IF(H$2="","",Raw_GDPTAB!I41)</f>
        <v/>
      </c>
      <c r="I40" s="292" t="str">
        <f>IF(I$2="","",Raw_GDPTAB!J41)</f>
        <v/>
      </c>
      <c r="J40" s="292" t="str">
        <f>IF(J$2="","",Raw_GDPTAB!K41)</f>
        <v/>
      </c>
      <c r="K40" s="292" t="str">
        <f>IF(K$2="","",Raw_GDPTAB!L41)</f>
        <v/>
      </c>
      <c r="L40" s="292" t="str">
        <f>IF(L$2="","",Raw_GDPTAB!M41)</f>
        <v/>
      </c>
      <c r="M40" s="292" t="str">
        <f>IF(M$2="","",Raw_GDPTAB!N41)</f>
        <v/>
      </c>
      <c r="N40" s="66"/>
      <c r="O40" s="66"/>
      <c r="P40" s="66"/>
      <c r="Q40" s="66"/>
    </row>
    <row r="41" spans="2:17" x14ac:dyDescent="0.2">
      <c r="B41" s="58"/>
      <c r="C41" s="58" t="s">
        <v>33</v>
      </c>
      <c r="D41" s="141">
        <f>IF(D$2="","",Raw_GDPTAB!E42)</f>
        <v>30.115132335980874</v>
      </c>
      <c r="E41" s="292">
        <f>IF(E$2="","",Raw_GDPTAB!F42)</f>
        <v>-2.8395733570152348E-2</v>
      </c>
      <c r="F41" s="292">
        <f>IF(F$2="","",Raw_GDPTAB!G42)</f>
        <v>-0.20972132954107936</v>
      </c>
      <c r="G41" s="292">
        <f>IF(G$2="","",Raw_GDPTAB!H42)</f>
        <v>-0.1681300506093053</v>
      </c>
      <c r="H41" s="292" t="str">
        <f>IF(H$2="","",Raw_GDPTAB!I42)</f>
        <v/>
      </c>
      <c r="I41" s="292" t="str">
        <f>IF(I$2="","",Raw_GDPTAB!J42)</f>
        <v/>
      </c>
      <c r="J41" s="292" t="str">
        <f>IF(J$2="","",Raw_GDPTAB!K42)</f>
        <v/>
      </c>
      <c r="K41" s="292" t="str">
        <f>IF(K$2="","",Raw_GDPTAB!L42)</f>
        <v/>
      </c>
      <c r="L41" s="292" t="str">
        <f>IF(L$2="","",Raw_GDPTAB!M42)</f>
        <v/>
      </c>
      <c r="M41" s="292" t="str">
        <f>IF(M$2="","",Raw_GDPTAB!N42)</f>
        <v/>
      </c>
      <c r="N41" s="66"/>
      <c r="O41" s="66"/>
      <c r="P41" s="66"/>
      <c r="Q41" s="66"/>
    </row>
    <row r="42" spans="2:17" x14ac:dyDescent="0.2">
      <c r="B42" s="58"/>
      <c r="C42" s="58" t="s">
        <v>75</v>
      </c>
      <c r="D42" s="141">
        <f>IF(D$2="","",Raw_GDPTAB!E43)</f>
        <v>1.5197396098449902</v>
      </c>
      <c r="E42" s="292">
        <f>IF(E$2="","",Raw_GDPTAB!F43)</f>
        <v>2.9109427085094453E-2</v>
      </c>
      <c r="F42" s="292">
        <f>IF(F$2="","",Raw_GDPTAB!G43)</f>
        <v>0.24311005257386942</v>
      </c>
      <c r="G42" s="292">
        <f>IF(G$2="","",Raw_GDPTAB!H43)</f>
        <v>5.816207949065344E-2</v>
      </c>
      <c r="H42" s="292" t="str">
        <f>IF(H$2="","",Raw_GDPTAB!I43)</f>
        <v/>
      </c>
      <c r="I42" s="292" t="str">
        <f>IF(I$2="","",Raw_GDPTAB!J43)</f>
        <v/>
      </c>
      <c r="J42" s="292" t="str">
        <f>IF(J$2="","",Raw_GDPTAB!K43)</f>
        <v/>
      </c>
      <c r="K42" s="292" t="str">
        <f>IF(K$2="","",Raw_GDPTAB!L43)</f>
        <v/>
      </c>
      <c r="L42" s="292" t="str">
        <f>IF(L$2="","",Raw_GDPTAB!M43)</f>
        <v/>
      </c>
      <c r="M42" s="292" t="str">
        <f>IF(M$2="","",Raw_GDPTAB!N43)</f>
        <v/>
      </c>
      <c r="N42" s="66"/>
      <c r="O42" s="66"/>
      <c r="P42" s="66"/>
      <c r="Q42" s="66"/>
    </row>
    <row r="43" spans="2:17" x14ac:dyDescent="0.2">
      <c r="B43" s="58"/>
      <c r="C43" s="58" t="s">
        <v>35</v>
      </c>
      <c r="D43" s="141">
        <f>IF(D$2="","",Raw_GDPTAB!E44)</f>
        <v>9.5291329391684343</v>
      </c>
      <c r="E43" s="292">
        <f>IF(E$2="","",Raw_GDPTAB!F44)</f>
        <v>5.6779601773038202E-2</v>
      </c>
      <c r="F43" s="292">
        <f>IF(F$2="","",Raw_GDPTAB!G44)</f>
        <v>0.44992579725295911</v>
      </c>
      <c r="G43" s="292">
        <f>IF(G$2="","",Raw_GDPTAB!H44)</f>
        <v>-7.1509228731447827E-3</v>
      </c>
      <c r="H43" s="292" t="str">
        <f>IF(H$2="","",Raw_GDPTAB!I44)</f>
        <v/>
      </c>
      <c r="I43" s="292" t="str">
        <f>IF(I$2="","",Raw_GDPTAB!J44)</f>
        <v/>
      </c>
      <c r="J43" s="292" t="str">
        <f>IF(J$2="","",Raw_GDPTAB!K44)</f>
        <v/>
      </c>
      <c r="K43" s="292" t="str">
        <f>IF(K$2="","",Raw_GDPTAB!L44)</f>
        <v/>
      </c>
      <c r="L43" s="292" t="str">
        <f>IF(L$2="","",Raw_GDPTAB!M44)</f>
        <v/>
      </c>
      <c r="M43" s="292" t="str">
        <f>IF(M$2="","",Raw_GDPTAB!N44)</f>
        <v/>
      </c>
      <c r="N43" s="66"/>
      <c r="O43" s="66"/>
      <c r="P43" s="66"/>
      <c r="Q43" s="66"/>
    </row>
    <row r="44" spans="2:17" x14ac:dyDescent="0.2">
      <c r="B44" s="58"/>
      <c r="C44" s="58" t="s">
        <v>37</v>
      </c>
      <c r="D44" s="141">
        <f>IF(D$2="","",Raw_GDPTAB!E45)</f>
        <v>83.645393087441619</v>
      </c>
      <c r="E44" s="292">
        <f>IF(E$2="","",Raw_GDPTAB!F45)</f>
        <v>-7.7186677863794184E-2</v>
      </c>
      <c r="F44" s="292">
        <f>IF(F$2="","",Raw_GDPTAB!G45)</f>
        <v>-0.10686314228983695</v>
      </c>
      <c r="G44" s="292">
        <f>IF(G$2="","",Raw_GDPTAB!H45)</f>
        <v>0.2241798405928197</v>
      </c>
      <c r="H44" s="292" t="str">
        <f>IF(H$2="","",Raw_GDPTAB!I45)</f>
        <v/>
      </c>
      <c r="I44" s="292" t="str">
        <f>IF(I$2="","",Raw_GDPTAB!J45)</f>
        <v/>
      </c>
      <c r="J44" s="292" t="str">
        <f>IF(J$2="","",Raw_GDPTAB!K45)</f>
        <v/>
      </c>
      <c r="K44" s="292" t="str">
        <f>IF(K$2="","",Raw_GDPTAB!L45)</f>
        <v/>
      </c>
      <c r="L44" s="292" t="str">
        <f>IF(L$2="","",Raw_GDPTAB!M45)</f>
        <v/>
      </c>
      <c r="M44" s="292" t="str">
        <f>IF(M$2="","",Raw_GDPTAB!N45)</f>
        <v/>
      </c>
      <c r="N44" s="66"/>
      <c r="O44" s="66"/>
      <c r="P44" s="66"/>
      <c r="Q44" s="66"/>
    </row>
    <row r="45" spans="2:17" x14ac:dyDescent="0.2">
      <c r="B45" s="58"/>
      <c r="C45" s="58" t="s">
        <v>39</v>
      </c>
      <c r="D45" s="141">
        <f>IF(D$2="","",Raw_GDPTAB!E46)</f>
        <v>-79.85652599987344</v>
      </c>
      <c r="E45" s="292">
        <f>IF(E$2="","",Raw_GDPTAB!F46)</f>
        <v>-8.2229995345106666E-2</v>
      </c>
      <c r="F45" s="292">
        <f>IF(F$2="","",Raw_GDPTAB!G46)</f>
        <v>-0.12346794575385234</v>
      </c>
      <c r="G45" s="292">
        <f>IF(G$2="","",Raw_GDPTAB!H46)</f>
        <v>9.7088924248378561E-2</v>
      </c>
      <c r="H45" s="292" t="str">
        <f>IF(H$2="","",Raw_GDPTAB!I46)</f>
        <v/>
      </c>
      <c r="I45" s="292" t="str">
        <f>IF(I$2="","",Raw_GDPTAB!J46)</f>
        <v/>
      </c>
      <c r="J45" s="292" t="str">
        <f>IF(J$2="","",Raw_GDPTAB!K46)</f>
        <v/>
      </c>
      <c r="K45" s="292" t="str">
        <f>IF(K$2="","",Raw_GDPTAB!L46)</f>
        <v/>
      </c>
      <c r="L45" s="292" t="str">
        <f>IF(L$2="","",Raw_GDPTAB!M46)</f>
        <v/>
      </c>
      <c r="M45" s="292" t="str">
        <f>IF(M$2="","",Raw_GDPTAB!N46)</f>
        <v/>
      </c>
      <c r="N45" s="66"/>
      <c r="O45" s="66"/>
      <c r="P45" s="66"/>
      <c r="Q45" s="66"/>
    </row>
    <row r="46" spans="2:17" x14ac:dyDescent="0.2">
      <c r="B46" s="58"/>
      <c r="C46" s="58" t="s">
        <v>72</v>
      </c>
      <c r="D46" s="141">
        <f>IF(D$2="","",Raw_GDPTAB!E47)</f>
        <v>100</v>
      </c>
      <c r="E46" s="292">
        <f>IF(E$2="","",Raw_GDPTAB!F47)</f>
        <v>0</v>
      </c>
      <c r="F46" s="292">
        <f>IF(F$2="","",Raw_GDPTAB!G47)</f>
        <v>0</v>
      </c>
      <c r="G46" s="292">
        <f>IF(G$2="","",Raw_GDPTAB!H47)</f>
        <v>0</v>
      </c>
      <c r="H46" s="292" t="str">
        <f>IF(H$2="","",Raw_GDPTAB!I47)</f>
        <v/>
      </c>
      <c r="I46" s="292" t="str">
        <f>IF(I$2="","",Raw_GDPTAB!J47)</f>
        <v/>
      </c>
      <c r="J46" s="292" t="str">
        <f>IF(J$2="","",Raw_GDPTAB!K47)</f>
        <v/>
      </c>
      <c r="K46" s="292" t="str">
        <f>IF(K$2="","",Raw_GDPTAB!L47)</f>
        <v/>
      </c>
      <c r="L46" s="292" t="str">
        <f>IF(L$2="","",Raw_GDPTAB!M47)</f>
        <v/>
      </c>
      <c r="M46" s="292" t="str">
        <f>IF(M$2="","",Raw_GDPTAB!N47)</f>
        <v/>
      </c>
      <c r="N46" s="66"/>
      <c r="O46" s="66"/>
      <c r="P46" s="66"/>
      <c r="Q46" s="66"/>
    </row>
    <row r="47" spans="2:17" x14ac:dyDescent="0.2">
      <c r="B47" s="58"/>
      <c r="C47" s="58" t="s">
        <v>76</v>
      </c>
      <c r="D47" s="141">
        <f>IF(D$2="","",Raw_GDPTAB!E48)</f>
        <v>10.171836054061952</v>
      </c>
      <c r="E47" s="292">
        <f>IF(E$2="","",Raw_GDPTAB!F48)</f>
        <v>-2.033989556646798E-2</v>
      </c>
      <c r="F47" s="292">
        <f>IF(F$2="","",Raw_GDPTAB!G48)</f>
        <v>-0.20958905589765209</v>
      </c>
      <c r="G47" s="292">
        <f>IF(G$2="","",Raw_GDPTAB!H48)</f>
        <v>-0.10117474909860924</v>
      </c>
      <c r="H47" s="292" t="str">
        <f>IF(H$2="","",Raw_GDPTAB!I48)</f>
        <v/>
      </c>
      <c r="I47" s="292" t="str">
        <f>IF(I$2="","",Raw_GDPTAB!J48)</f>
        <v/>
      </c>
      <c r="J47" s="292" t="str">
        <f>IF(J$2="","",Raw_GDPTAB!K48)</f>
        <v/>
      </c>
      <c r="K47" s="292" t="str">
        <f>IF(K$2="","",Raw_GDPTAB!L48)</f>
        <v/>
      </c>
      <c r="L47" s="292" t="str">
        <f>IF(L$2="","",Raw_GDPTAB!M48)</f>
        <v/>
      </c>
      <c r="M47" s="292" t="str">
        <f>IF(M$2="","",Raw_GDPTAB!N48)</f>
        <v/>
      </c>
      <c r="N47" s="66"/>
      <c r="O47" s="66"/>
      <c r="P47" s="66"/>
      <c r="Q47" s="66"/>
    </row>
    <row r="48" spans="2:17" x14ac:dyDescent="0.2">
      <c r="B48" s="139"/>
      <c r="C48" s="134" t="s">
        <v>77</v>
      </c>
      <c r="D48" s="142">
        <f>IF(D$2="","",Raw_GDPTAB!E49)</f>
        <v>89.828163945937945</v>
      </c>
      <c r="E48" s="293">
        <f>IF(E$2="","",Raw_GDPTAB!F49)</f>
        <v>2.3307061094213211E-3</v>
      </c>
      <c r="F48" s="293">
        <f>IF(F$2="","",Raw_GDPTAB!G49)</f>
        <v>2.3810663617651606E-2</v>
      </c>
      <c r="G48" s="293">
        <f>IF(G$2="","",Raw_GDPTAB!H49)</f>
        <v>1.3703733716208255E-2</v>
      </c>
      <c r="H48" s="293" t="str">
        <f>IF(H$2="","",Raw_GDPTAB!I49)</f>
        <v/>
      </c>
      <c r="I48" s="293" t="str">
        <f>IF(I$2="","",Raw_GDPTAB!J49)</f>
        <v/>
      </c>
      <c r="J48" s="293" t="str">
        <f>IF(J$2="","",Raw_GDPTAB!K49)</f>
        <v/>
      </c>
      <c r="K48" s="293" t="str">
        <f>IF(K$2="","",Raw_GDPTAB!L49)</f>
        <v/>
      </c>
      <c r="L48" s="293" t="str">
        <f>IF(L$2="","",Raw_GDPTAB!M49)</f>
        <v/>
      </c>
      <c r="M48" s="293" t="str">
        <f>IF(M$2="","",Raw_GDPTAB!N49)</f>
        <v/>
      </c>
      <c r="N48" s="66"/>
      <c r="O48" s="66"/>
      <c r="P48" s="66"/>
      <c r="Q48" s="66"/>
    </row>
    <row r="49" spans="2:14" x14ac:dyDescent="0.2">
      <c r="B49" s="75" t="s">
        <v>79</v>
      </c>
      <c r="C49" s="58" t="s">
        <v>29</v>
      </c>
      <c r="D49" s="141">
        <f>IF(D$2="","",Raw_GDPTAB!E50)</f>
        <v>100</v>
      </c>
      <c r="E49" s="292">
        <f>IF(E$2="","",Raw_GDPTAB!F50)</f>
        <v>-3.1997297517682988E-3</v>
      </c>
      <c r="F49" s="292">
        <f>IF(F$2="","",Raw_GDPTAB!G50)</f>
        <v>-4.4046234558536845E-2</v>
      </c>
      <c r="G49" s="292">
        <f>IF(G$2="","",Raw_GDPTAB!H50)</f>
        <v>-5.0940265458043754E-3</v>
      </c>
      <c r="H49" s="292" t="str">
        <f>IF(H$2="","",Raw_GDPTAB!I50)</f>
        <v/>
      </c>
      <c r="I49" s="292" t="str">
        <f>IF(I$2="","",Raw_GDPTAB!J50)</f>
        <v/>
      </c>
      <c r="J49" s="292" t="str">
        <f>IF(J$2="","",Raw_GDPTAB!K50)</f>
        <v/>
      </c>
      <c r="K49" s="292" t="str">
        <f>IF(K$2="","",Raw_GDPTAB!L50)</f>
        <v/>
      </c>
      <c r="L49" s="292" t="str">
        <f>IF(L$2="","",Raw_GDPTAB!M50)</f>
        <v/>
      </c>
      <c r="M49" s="292" t="str">
        <f>IF(M$2="","",Raw_GDPTAB!N50)</f>
        <v/>
      </c>
      <c r="N49" s="66"/>
    </row>
    <row r="50" spans="2:14" x14ac:dyDescent="0.2">
      <c r="B50" s="58"/>
      <c r="C50" s="58" t="s">
        <v>31</v>
      </c>
      <c r="D50" s="141">
        <f>IF(D$2="","",Raw_GDPTAB!E51)</f>
        <v>100</v>
      </c>
      <c r="E50" s="292">
        <f>IF(E$2="","",Raw_GDPTAB!F51)</f>
        <v>-7.2442671394390423E-3</v>
      </c>
      <c r="F50" s="292">
        <f>IF(F$2="","",Raw_GDPTAB!G51)</f>
        <v>-6.7010085262897423E-2</v>
      </c>
      <c r="G50" s="292">
        <f>IF(G$2="","",Raw_GDPTAB!H51)</f>
        <v>-1.1228273710772729E-2</v>
      </c>
      <c r="H50" s="292" t="str">
        <f>IF(H$2="","",Raw_GDPTAB!I51)</f>
        <v/>
      </c>
      <c r="I50" s="292" t="str">
        <f>IF(I$2="","",Raw_GDPTAB!J51)</f>
        <v/>
      </c>
      <c r="J50" s="292" t="str">
        <f>IF(J$2="","",Raw_GDPTAB!K51)</f>
        <v/>
      </c>
      <c r="K50" s="292" t="str">
        <f>IF(K$2="","",Raw_GDPTAB!L51)</f>
        <v/>
      </c>
      <c r="L50" s="292" t="str">
        <f>IF(L$2="","",Raw_GDPTAB!M51)</f>
        <v/>
      </c>
      <c r="M50" s="292" t="str">
        <f>IF(M$2="","",Raw_GDPTAB!N51)</f>
        <v/>
      </c>
      <c r="N50" s="66"/>
    </row>
    <row r="51" spans="2:14" x14ac:dyDescent="0.2">
      <c r="B51" s="58"/>
      <c r="C51" s="58" t="s">
        <v>33</v>
      </c>
      <c r="D51" s="141">
        <f>IF(D$2="","",Raw_GDPTAB!E52)</f>
        <v>100</v>
      </c>
      <c r="E51" s="292">
        <f>IF(E$2="","",Raw_GDPTAB!F52)</f>
        <v>2.3286400098809779E-2</v>
      </c>
      <c r="F51" s="292">
        <f>IF(F$2="","",Raw_GDPTAB!G52)</f>
        <v>0.14879534342997491</v>
      </c>
      <c r="G51" s="292">
        <f>IF(G$2="","",Raw_GDPTAB!H52)</f>
        <v>2.3229201780106123E-2</v>
      </c>
      <c r="H51" s="292" t="str">
        <f>IF(H$2="","",Raw_GDPTAB!I52)</f>
        <v/>
      </c>
      <c r="I51" s="292" t="str">
        <f>IF(I$2="","",Raw_GDPTAB!J52)</f>
        <v/>
      </c>
      <c r="J51" s="292" t="str">
        <f>IF(J$2="","",Raw_GDPTAB!K52)</f>
        <v/>
      </c>
      <c r="K51" s="292" t="str">
        <f>IF(K$2="","",Raw_GDPTAB!L52)</f>
        <v/>
      </c>
      <c r="L51" s="292" t="str">
        <f>IF(L$2="","",Raw_GDPTAB!M52)</f>
        <v/>
      </c>
      <c r="M51" s="292" t="str">
        <f>IF(M$2="","",Raw_GDPTAB!N52)</f>
        <v/>
      </c>
      <c r="N51" s="66"/>
    </row>
    <row r="52" spans="2:14" x14ac:dyDescent="0.2">
      <c r="B52" s="58"/>
      <c r="C52" s="58" t="s">
        <v>75</v>
      </c>
      <c r="D52" s="141">
        <f>IF(D$2="","",Raw_GDPTAB!E53)</f>
        <v>100</v>
      </c>
      <c r="E52" s="292">
        <f>IF(E$2="","",Raw_GDPTAB!F53)</f>
        <v>-1.8193820364842406E-2</v>
      </c>
      <c r="F52" s="292">
        <f>IF(F$2="","",Raw_GDPTAB!G53)</f>
        <v>-0.14533189830235882</v>
      </c>
      <c r="G52" s="292">
        <f>IF(G$2="","",Raw_GDPTAB!H53)</f>
        <v>0.32826754679478043</v>
      </c>
      <c r="H52" s="292" t="str">
        <f>IF(H$2="","",Raw_GDPTAB!I53)</f>
        <v/>
      </c>
      <c r="I52" s="292" t="str">
        <f>IF(I$2="","",Raw_GDPTAB!J53)</f>
        <v/>
      </c>
      <c r="J52" s="292" t="str">
        <f>IF(J$2="","",Raw_GDPTAB!K53)</f>
        <v/>
      </c>
      <c r="K52" s="292" t="str">
        <f>IF(K$2="","",Raw_GDPTAB!L53)</f>
        <v/>
      </c>
      <c r="L52" s="292" t="str">
        <f>IF(L$2="","",Raw_GDPTAB!M53)</f>
        <v/>
      </c>
      <c r="M52" s="292" t="str">
        <f>IF(M$2="","",Raw_GDPTAB!N53)</f>
        <v/>
      </c>
      <c r="N52" s="66"/>
    </row>
    <row r="53" spans="2:14" x14ac:dyDescent="0.2">
      <c r="B53" s="58"/>
      <c r="C53" s="58" t="s">
        <v>35</v>
      </c>
      <c r="D53" s="141">
        <f>IF(D$2="","",Raw_GDPTAB!E54)</f>
        <v>99.999999999999986</v>
      </c>
      <c r="E53" s="292">
        <f>IF(E$2="","",Raw_GDPTAB!F54)</f>
        <v>-6.1090958851617305E-2</v>
      </c>
      <c r="F53" s="292">
        <f>IF(F$2="","",Raw_GDPTAB!G54)</f>
        <v>-0.50128625620718958</v>
      </c>
      <c r="G53" s="292">
        <f>IF(G$2="","",Raw_GDPTAB!H54)</f>
        <v>-0.11226083845111701</v>
      </c>
      <c r="H53" s="292" t="str">
        <f>IF(H$2="","",Raw_GDPTAB!I54)</f>
        <v/>
      </c>
      <c r="I53" s="292" t="str">
        <f>IF(I$2="","",Raw_GDPTAB!J54)</f>
        <v/>
      </c>
      <c r="J53" s="292" t="str">
        <f>IF(J$2="","",Raw_GDPTAB!K54)</f>
        <v/>
      </c>
      <c r="K53" s="292" t="str">
        <f>IF(K$2="","",Raw_GDPTAB!L54)</f>
        <v/>
      </c>
      <c r="L53" s="292" t="str">
        <f>IF(L$2="","",Raw_GDPTAB!M54)</f>
        <v/>
      </c>
      <c r="M53" s="292" t="str">
        <f>IF(M$2="","",Raw_GDPTAB!N54)</f>
        <v/>
      </c>
      <c r="N53" s="66"/>
    </row>
    <row r="54" spans="2:14" x14ac:dyDescent="0.2">
      <c r="B54" s="58"/>
      <c r="C54" s="58" t="s">
        <v>37</v>
      </c>
      <c r="D54" s="141">
        <f>IF(D$2="","",Raw_GDPTAB!E55)</f>
        <v>100</v>
      </c>
      <c r="E54" s="292">
        <f>IF(E$2="","",Raw_GDPTAB!F55)</f>
        <v>-4.6706224864689894E-3</v>
      </c>
      <c r="F54" s="292">
        <f>IF(F$2="","",Raw_GDPTAB!G55)</f>
        <v>-0.19613318997858675</v>
      </c>
      <c r="G54" s="292">
        <f>IF(G$2="","",Raw_GDPTAB!H55)</f>
        <v>7.3706997516032047E-2</v>
      </c>
      <c r="H54" s="292" t="str">
        <f>IF(H$2="","",Raw_GDPTAB!I55)</f>
        <v/>
      </c>
      <c r="I54" s="292" t="str">
        <f>IF(I$2="","",Raw_GDPTAB!J55)</f>
        <v/>
      </c>
      <c r="J54" s="292" t="str">
        <f>IF(J$2="","",Raw_GDPTAB!K55)</f>
        <v/>
      </c>
      <c r="K54" s="292" t="str">
        <f>IF(K$2="","",Raw_GDPTAB!L55)</f>
        <v/>
      </c>
      <c r="L54" s="292" t="str">
        <f>IF(L$2="","",Raw_GDPTAB!M55)</f>
        <v/>
      </c>
      <c r="M54" s="292" t="str">
        <f>IF(M$2="","",Raw_GDPTAB!N55)</f>
        <v/>
      </c>
      <c r="N54" s="66"/>
    </row>
    <row r="55" spans="2:14" x14ac:dyDescent="0.2">
      <c r="B55" s="58"/>
      <c r="C55" s="58" t="s">
        <v>39</v>
      </c>
      <c r="D55" s="141">
        <f>IF(D$2="","",Raw_GDPTAB!E56)</f>
        <v>100</v>
      </c>
      <c r="E55" s="292">
        <f>IF(E$2="","",Raw_GDPTAB!F56)</f>
        <v>-4.6706224864245804E-3</v>
      </c>
      <c r="F55" s="292">
        <f>IF(F$2="","",Raw_GDPTAB!G56)</f>
        <v>-0.19613318997858675</v>
      </c>
      <c r="G55" s="292">
        <f>IF(G$2="","",Raw_GDPTAB!H56)</f>
        <v>0.20864325335956391</v>
      </c>
      <c r="H55" s="292" t="str">
        <f>IF(H$2="","",Raw_GDPTAB!I56)</f>
        <v/>
      </c>
      <c r="I55" s="292" t="str">
        <f>IF(I$2="","",Raw_GDPTAB!J56)</f>
        <v/>
      </c>
      <c r="J55" s="292" t="str">
        <f>IF(J$2="","",Raw_GDPTAB!K56)</f>
        <v/>
      </c>
      <c r="K55" s="292" t="str">
        <f>IF(K$2="","",Raw_GDPTAB!L56)</f>
        <v/>
      </c>
      <c r="L55" s="292" t="str">
        <f>IF(L$2="","",Raw_GDPTAB!M56)</f>
        <v/>
      </c>
      <c r="M55" s="292" t="str">
        <f>IF(M$2="","",Raw_GDPTAB!N56)</f>
        <v/>
      </c>
      <c r="N55" s="66"/>
    </row>
    <row r="56" spans="2:14" x14ac:dyDescent="0.2">
      <c r="B56" s="58"/>
      <c r="C56" s="58" t="s">
        <v>72</v>
      </c>
      <c r="D56" s="141">
        <f>IF(D$2="","",Raw_GDPTAB!E57)</f>
        <v>100</v>
      </c>
      <c r="E56" s="292">
        <f>IF(E$2="","",Raw_GDPTAB!F57)</f>
        <v>-3.2554761452696646E-3</v>
      </c>
      <c r="F56" s="292">
        <f>IF(F$2="","",Raw_GDPTAB!G57)</f>
        <v>-4.9822616063976977E-2</v>
      </c>
      <c r="G56" s="292">
        <f>IF(G$2="","",Raw_GDPTAB!H57)</f>
        <v>-0.10988171654752188</v>
      </c>
      <c r="H56" s="292" t="str">
        <f>IF(H$2="","",Raw_GDPTAB!I57)</f>
        <v/>
      </c>
      <c r="I56" s="292" t="str">
        <f>IF(I$2="","",Raw_GDPTAB!J57)</f>
        <v/>
      </c>
      <c r="J56" s="292" t="str">
        <f>IF(J$2="","",Raw_GDPTAB!K57)</f>
        <v/>
      </c>
      <c r="K56" s="292" t="str">
        <f>IF(K$2="","",Raw_GDPTAB!L57)</f>
        <v/>
      </c>
      <c r="L56" s="292" t="str">
        <f>IF(L$2="","",Raw_GDPTAB!M57)</f>
        <v/>
      </c>
      <c r="M56" s="292" t="str">
        <f>IF(M$2="","",Raw_GDPTAB!N57)</f>
        <v/>
      </c>
      <c r="N56" s="66"/>
    </row>
    <row r="57" spans="2:14" x14ac:dyDescent="0.2">
      <c r="B57" s="58"/>
      <c r="C57" s="58" t="s">
        <v>76</v>
      </c>
      <c r="D57" s="141">
        <f>IF(D$2="","",Raw_GDPTAB!E58)</f>
        <v>100</v>
      </c>
      <c r="E57" s="292">
        <f>IF(E$2="","",Raw_GDPTAB!F58)</f>
        <v>0.69366493940004048</v>
      </c>
      <c r="F57" s="292">
        <f>IF(F$2="","",Raw_GDPTAB!G58)</f>
        <v>5.3992259370470697</v>
      </c>
      <c r="G57" s="292">
        <f>IF(G$2="","",Raw_GDPTAB!H58)</f>
        <v>0.30716256100189465</v>
      </c>
      <c r="H57" s="292" t="str">
        <f>IF(H$2="","",Raw_GDPTAB!I58)</f>
        <v/>
      </c>
      <c r="I57" s="292" t="str">
        <f>IF(I$2="","",Raw_GDPTAB!J58)</f>
        <v/>
      </c>
      <c r="J57" s="292" t="str">
        <f>IF(J$2="","",Raw_GDPTAB!K58)</f>
        <v/>
      </c>
      <c r="K57" s="292" t="str">
        <f>IF(K$2="","",Raw_GDPTAB!L58)</f>
        <v/>
      </c>
      <c r="L57" s="292" t="str">
        <f>IF(L$2="","",Raw_GDPTAB!M58)</f>
        <v/>
      </c>
      <c r="M57" s="292" t="str">
        <f>IF(M$2="","",Raw_GDPTAB!N58)</f>
        <v/>
      </c>
      <c r="N57" s="66"/>
    </row>
    <row r="58" spans="2:14" x14ac:dyDescent="0.2">
      <c r="B58" s="139"/>
      <c r="C58" s="134" t="s">
        <v>77</v>
      </c>
      <c r="D58" s="142">
        <f>IF(D$2="","",Raw_GDPTAB!E59)</f>
        <v>100</v>
      </c>
      <c r="E58" s="293">
        <f>IF(E$2="","",Raw_GDPTAB!F59)</f>
        <v>-8.2181969296701851E-2</v>
      </c>
      <c r="F58" s="293">
        <f>IF(F$2="","",Raw_GDPTAB!G59)</f>
        <v>-0.66549200516148321</v>
      </c>
      <c r="G58" s="293">
        <f>IF(G$2="","",Raw_GDPTAB!H59)</f>
        <v>-0.15929642215484208</v>
      </c>
      <c r="H58" s="293" t="str">
        <f>IF(H$2="","",Raw_GDPTAB!I59)</f>
        <v/>
      </c>
      <c r="I58" s="293" t="str">
        <f>IF(I$2="","",Raw_GDPTAB!J59)</f>
        <v/>
      </c>
      <c r="J58" s="293" t="str">
        <f>IF(J$2="","",Raw_GDPTAB!K59)</f>
        <v/>
      </c>
      <c r="K58" s="293" t="str">
        <f>IF(K$2="","",Raw_GDPTAB!L59)</f>
        <v/>
      </c>
      <c r="L58" s="293" t="str">
        <f>IF(L$2="","",Raw_GDPTAB!M59)</f>
        <v/>
      </c>
      <c r="M58" s="293" t="str">
        <f>IF(M$2="","",Raw_GDPTAB!N59)</f>
        <v/>
      </c>
      <c r="N58" s="66"/>
    </row>
    <row r="59" spans="2:14" x14ac:dyDescent="0.2"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2:14" x14ac:dyDescent="0.2"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2:14" x14ac:dyDescent="0.2">
      <c r="D61" s="92"/>
      <c r="E61" s="92"/>
      <c r="F61" s="92"/>
      <c r="G61" s="92"/>
      <c r="H61" s="92"/>
      <c r="I61" s="92"/>
      <c r="J61" s="92"/>
      <c r="K61" s="92"/>
      <c r="L61" s="92"/>
      <c r="M61" s="92"/>
    </row>
  </sheetData>
  <conditionalFormatting sqref="D59:M61">
    <cfRule type="cellIs" dxfId="56" priority="1" stopIfTrue="1" operator="equal">
      <formula>0.00000001</formula>
    </cfRule>
  </conditionalFormatting>
  <hyperlinks>
    <hyperlink ref="A4" location="Cover!A1" display="Return to Contents" xr:uid="{FDAB59FE-69C3-4A3A-ABFA-8200CEC75B8F}"/>
  </hyperlinks>
  <pageMargins left="0.7" right="0.7" top="0.75" bottom="0.75" header="0.3" footer="0.3"/>
  <pageSetup paperSize="9" orientation="portrait" r:id="rId1"/>
  <picture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4">
    <tabColor rgb="FF92D050"/>
  </sheetPr>
  <dimension ref="C7:M59"/>
  <sheetViews>
    <sheetView zoomScale="130" zoomScaleNormal="130" workbookViewId="0">
      <selection activeCell="C7" sqref="C7:M40"/>
    </sheetView>
  </sheetViews>
  <sheetFormatPr defaultRowHeight="12.75" x14ac:dyDescent="0.2"/>
  <sheetData>
    <row r="7" spans="3:13" x14ac:dyDescent="0.2">
      <c r="C7" s="7"/>
      <c r="D7" s="8" t="s">
        <v>27</v>
      </c>
      <c r="E7" s="8" t="s">
        <v>371</v>
      </c>
      <c r="F7" s="8" t="s">
        <v>1042</v>
      </c>
      <c r="G7" s="8" t="s">
        <v>1084</v>
      </c>
      <c r="H7" s="8"/>
      <c r="I7" s="8"/>
      <c r="J7" s="8"/>
      <c r="K7" s="8"/>
      <c r="L7" s="8"/>
      <c r="M7" s="8"/>
    </row>
    <row r="8" spans="3:13" x14ac:dyDescent="0.2">
      <c r="C8" s="9" t="s">
        <v>30</v>
      </c>
      <c r="D8" s="10">
        <v>7334.884539014718</v>
      </c>
      <c r="E8" s="10">
        <v>-3.0732419228929331E-2</v>
      </c>
      <c r="F8" s="10">
        <v>-0.2561166886399957</v>
      </c>
      <c r="G8" s="10">
        <v>-0.17514390386499379</v>
      </c>
      <c r="H8" s="10"/>
      <c r="I8" s="10"/>
      <c r="J8" s="10"/>
      <c r="K8" s="10"/>
      <c r="L8" s="10"/>
      <c r="M8" s="10"/>
    </row>
    <row r="9" spans="3:13" x14ac:dyDescent="0.2">
      <c r="C9" s="9" t="s">
        <v>32</v>
      </c>
      <c r="D9" s="10">
        <v>4264.0023998314637</v>
      </c>
      <c r="E9" s="10">
        <v>-2.6203366640309422E-2</v>
      </c>
      <c r="F9" s="10">
        <v>-0.22914977482226817</v>
      </c>
      <c r="G9" s="10">
        <v>-0.16625299082365652</v>
      </c>
      <c r="H9" s="10"/>
      <c r="I9" s="10"/>
      <c r="J9" s="10"/>
      <c r="K9" s="10"/>
      <c r="L9" s="10"/>
      <c r="M9" s="10"/>
    </row>
    <row r="10" spans="3:13" x14ac:dyDescent="0.2">
      <c r="C10" s="9" t="s">
        <v>34</v>
      </c>
      <c r="D10" s="10">
        <v>2332.7465238124646</v>
      </c>
      <c r="E10" s="10">
        <v>-5.7488426103746715E-2</v>
      </c>
      <c r="F10" s="10">
        <v>-0.45173317335970298</v>
      </c>
      <c r="G10" s="10">
        <v>-0.22616059039758385</v>
      </c>
      <c r="H10" s="10"/>
      <c r="I10" s="10"/>
      <c r="J10" s="10"/>
      <c r="K10" s="10"/>
      <c r="L10" s="10"/>
      <c r="M10" s="10"/>
    </row>
    <row r="11" spans="3:13" x14ac:dyDescent="0.2">
      <c r="C11" s="9" t="s">
        <v>36</v>
      </c>
      <c r="D11" s="10">
        <v>738.13561537079011</v>
      </c>
      <c r="E11" s="10">
        <v>2.7662122402594136E-2</v>
      </c>
      <c r="F11" s="10">
        <v>0.20631417418175424</v>
      </c>
      <c r="G11" s="10">
        <v>-6.5275037044865147E-2</v>
      </c>
      <c r="H11" s="10"/>
      <c r="I11" s="10"/>
      <c r="J11" s="10"/>
      <c r="K11" s="10"/>
      <c r="L11" s="10"/>
      <c r="M11" s="10"/>
    </row>
    <row r="12" spans="3:13" x14ac:dyDescent="0.2">
      <c r="C12" s="9" t="s">
        <v>38</v>
      </c>
      <c r="D12" s="10">
        <v>6479.2509553254558</v>
      </c>
      <c r="E12" s="10">
        <v>-0.10626517176619554</v>
      </c>
      <c r="F12" s="10">
        <v>-0.34912443825831918</v>
      </c>
      <c r="G12" s="10">
        <v>0.16592125784828937</v>
      </c>
      <c r="H12" s="10"/>
      <c r="I12" s="10"/>
      <c r="J12" s="10"/>
      <c r="K12" s="10"/>
      <c r="L12" s="10"/>
      <c r="M12" s="10"/>
    </row>
    <row r="13" spans="3:13" x14ac:dyDescent="0.2">
      <c r="C13" s="11" t="s">
        <v>40</v>
      </c>
      <c r="D13" s="12">
        <v>6185.7617410292887</v>
      </c>
      <c r="E13" s="12">
        <v>-0.11130702159390937</v>
      </c>
      <c r="F13" s="12">
        <v>-0.36568897167642556</v>
      </c>
      <c r="G13" s="12">
        <v>3.8904217255963935E-2</v>
      </c>
      <c r="H13" s="12"/>
      <c r="I13" s="12"/>
      <c r="J13" s="12"/>
      <c r="K13" s="12"/>
      <c r="L13" s="12"/>
      <c r="M13" s="12"/>
    </row>
    <row r="14" spans="3:13" x14ac:dyDescent="0.2">
      <c r="C14" s="9" t="s">
        <v>43</v>
      </c>
      <c r="D14" s="10">
        <v>93.698341801782419</v>
      </c>
      <c r="E14" s="10">
        <v>2.6746016281142815E-2</v>
      </c>
      <c r="F14" s="10">
        <v>0.16179515915573095</v>
      </c>
      <c r="G14" s="10">
        <v>7.4380206963198248E-2</v>
      </c>
      <c r="H14" s="10"/>
      <c r="I14" s="10"/>
      <c r="J14" s="10"/>
      <c r="K14" s="10"/>
      <c r="L14" s="10"/>
      <c r="M14" s="10"/>
    </row>
    <row r="15" spans="3:13" x14ac:dyDescent="0.2">
      <c r="C15" s="9" t="s">
        <v>45</v>
      </c>
      <c r="D15" s="10">
        <v>100</v>
      </c>
      <c r="E15" s="10">
        <v>-4.6706224864689894E-3</v>
      </c>
      <c r="F15" s="10">
        <v>-0.19613318997858675</v>
      </c>
      <c r="G15" s="10">
        <v>7.3706997515987638E-2</v>
      </c>
      <c r="H15" s="10"/>
      <c r="I15" s="10"/>
      <c r="J15" s="10"/>
      <c r="K15" s="10"/>
      <c r="L15" s="10"/>
      <c r="M15" s="10"/>
    </row>
    <row r="16" spans="3:13" x14ac:dyDescent="0.2">
      <c r="C16" s="9" t="s">
        <v>47</v>
      </c>
      <c r="D16" s="10">
        <v>100</v>
      </c>
      <c r="E16" s="10"/>
      <c r="F16" s="10"/>
      <c r="G16" s="10"/>
      <c r="H16" s="10"/>
      <c r="I16" s="10"/>
      <c r="J16" s="10"/>
      <c r="K16" s="10"/>
      <c r="L16" s="10"/>
      <c r="M16" s="10"/>
    </row>
    <row r="17" spans="3:13" x14ac:dyDescent="0.2">
      <c r="C17" s="9" t="s">
        <v>49</v>
      </c>
      <c r="D17" s="10">
        <v>100.00000000000001</v>
      </c>
      <c r="E17" s="10"/>
      <c r="F17" s="10"/>
      <c r="G17" s="10">
        <v>0.10036424465862392</v>
      </c>
      <c r="H17" s="10"/>
      <c r="I17" s="10"/>
      <c r="J17" s="10"/>
      <c r="K17" s="10"/>
      <c r="L17" s="10"/>
      <c r="M17" s="10"/>
    </row>
    <row r="18" spans="3:13" x14ac:dyDescent="0.2">
      <c r="C18" s="9" t="s">
        <v>51</v>
      </c>
      <c r="D18" s="10">
        <v>100.00000000000001</v>
      </c>
      <c r="E18" s="10"/>
      <c r="F18" s="10"/>
      <c r="G18" s="10">
        <v>4.901924061673224E-2</v>
      </c>
      <c r="H18" s="10"/>
      <c r="I18" s="10"/>
      <c r="J18" s="10"/>
      <c r="K18" s="10"/>
      <c r="L18" s="10"/>
      <c r="M18" s="10"/>
    </row>
    <row r="19" spans="3:13" x14ac:dyDescent="0.2">
      <c r="C19" s="9" t="s">
        <v>53</v>
      </c>
      <c r="D19" s="10">
        <v>106.72547462104365</v>
      </c>
      <c r="E19" s="10">
        <v>-3.1408238315100423E-2</v>
      </c>
      <c r="F19" s="10">
        <v>-0.35735017385178924</v>
      </c>
      <c r="G19" s="10">
        <v>4.834620177502913E-2</v>
      </c>
      <c r="H19" s="10"/>
      <c r="I19" s="10"/>
      <c r="J19" s="10"/>
      <c r="K19" s="10"/>
      <c r="L19" s="10"/>
      <c r="M19" s="10"/>
    </row>
    <row r="20" spans="3:13" x14ac:dyDescent="0.2">
      <c r="C20" s="9" t="s">
        <v>55</v>
      </c>
      <c r="D20" s="10">
        <v>100</v>
      </c>
      <c r="E20" s="10"/>
      <c r="F20" s="10"/>
      <c r="G20" s="10"/>
      <c r="H20" s="10"/>
      <c r="I20" s="10"/>
      <c r="J20" s="10"/>
      <c r="K20" s="10"/>
      <c r="L20" s="10"/>
      <c r="M20" s="10"/>
    </row>
    <row r="21" spans="3:13" x14ac:dyDescent="0.2">
      <c r="C21" s="11" t="s">
        <v>57</v>
      </c>
      <c r="D21" s="12">
        <v>99.999999999999986</v>
      </c>
      <c r="E21" s="12"/>
      <c r="F21" s="12"/>
      <c r="G21" s="12">
        <v>-0.10026361583791443</v>
      </c>
      <c r="H21" s="12"/>
      <c r="I21" s="12"/>
      <c r="J21" s="12"/>
      <c r="K21" s="12"/>
      <c r="L21" s="12"/>
      <c r="M21" s="12"/>
    </row>
    <row r="22" spans="3:13" x14ac:dyDescent="0.2">
      <c r="C22" s="9" t="s">
        <v>60</v>
      </c>
      <c r="D22" s="10">
        <v>30.115132335980874</v>
      </c>
      <c r="E22" s="10">
        <v>-5.6030114372163098E-4</v>
      </c>
      <c r="F22" s="10">
        <v>-3.439484173075158E-3</v>
      </c>
      <c r="G22" s="10">
        <v>-1.0569433450299925E-2</v>
      </c>
      <c r="H22" s="10"/>
      <c r="I22" s="10"/>
      <c r="J22" s="10"/>
      <c r="K22" s="10"/>
      <c r="L22" s="10"/>
      <c r="M22" s="10"/>
    </row>
    <row r="23" spans="3:13" x14ac:dyDescent="0.2">
      <c r="C23" s="9" t="s">
        <v>62</v>
      </c>
      <c r="D23" s="10">
        <v>26.270266107614301</v>
      </c>
      <c r="E23" s="10">
        <v>-6.3069952014384256E-2</v>
      </c>
      <c r="F23" s="10">
        <v>-0.48592406909855157</v>
      </c>
      <c r="G23" s="10">
        <v>-2.5907763061528755E-2</v>
      </c>
      <c r="H23" s="10"/>
      <c r="I23" s="10"/>
      <c r="J23" s="10"/>
      <c r="K23" s="10"/>
      <c r="L23" s="10"/>
      <c r="M23" s="10"/>
    </row>
    <row r="24" spans="3:13" x14ac:dyDescent="0.2">
      <c r="C24" s="9" t="s">
        <v>64</v>
      </c>
      <c r="D24" s="10">
        <v>-1.5246595640759915</v>
      </c>
      <c r="E24" s="10">
        <v>-4.2223651673167772E-4</v>
      </c>
      <c r="F24" s="10">
        <v>-1.4693246912245161E-3</v>
      </c>
      <c r="G24" s="10">
        <v>-3.6905854881126299E-3</v>
      </c>
      <c r="H24" s="10"/>
      <c r="I24" s="10"/>
      <c r="J24" s="10"/>
      <c r="K24" s="10"/>
      <c r="L24" s="10"/>
      <c r="M24" s="10"/>
    </row>
    <row r="25" spans="3:13" x14ac:dyDescent="0.2">
      <c r="C25" s="9" t="s">
        <v>65</v>
      </c>
      <c r="D25" s="10">
        <v>3.6987613621923701</v>
      </c>
      <c r="E25" s="10">
        <v>5.8962111604186518E-2</v>
      </c>
      <c r="F25" s="10">
        <v>-4.5306146915813361E-2</v>
      </c>
      <c r="G25" s="10">
        <v>1.4086487517755764E-2</v>
      </c>
      <c r="H25" s="10"/>
      <c r="I25" s="10"/>
      <c r="J25" s="10"/>
      <c r="K25" s="10"/>
      <c r="L25" s="10"/>
      <c r="M25" s="10"/>
    </row>
    <row r="26" spans="3:13" x14ac:dyDescent="0.2">
      <c r="C26" s="9" t="s">
        <v>67</v>
      </c>
      <c r="D26" s="10">
        <v>6.8892654022875472</v>
      </c>
      <c r="E26" s="10">
        <v>6.3147177428649393E-2</v>
      </c>
      <c r="F26" s="10">
        <v>0.4861928029510354</v>
      </c>
      <c r="G26" s="10">
        <v>2.6582757047021843E-2</v>
      </c>
      <c r="H26" s="10"/>
      <c r="I26" s="10"/>
      <c r="J26" s="10"/>
      <c r="K26" s="10"/>
      <c r="L26" s="10"/>
      <c r="M26" s="10"/>
    </row>
    <row r="27" spans="3:13" x14ac:dyDescent="0.2">
      <c r="C27" s="9" t="s">
        <v>69</v>
      </c>
      <c r="D27" s="10">
        <v>0.68961800397256623</v>
      </c>
      <c r="E27" s="10">
        <v>6.8052050861347468E-2</v>
      </c>
      <c r="F27" s="10">
        <v>-2.6753753052149998E-3</v>
      </c>
      <c r="G27" s="10">
        <v>1.7580890062609544E-3</v>
      </c>
      <c r="H27" s="10"/>
      <c r="I27" s="10"/>
      <c r="J27" s="10"/>
      <c r="K27" s="10"/>
      <c r="L27" s="10"/>
      <c r="M27" s="10"/>
    </row>
    <row r="28" spans="3:13" x14ac:dyDescent="0.2">
      <c r="C28" s="9" t="s">
        <v>71</v>
      </c>
      <c r="D28" s="10">
        <v>4.9322353870229332</v>
      </c>
      <c r="E28" s="10">
        <v>-6.1875958957537947E-3</v>
      </c>
      <c r="F28" s="10">
        <v>-4.9953758166934925E-2</v>
      </c>
      <c r="G28" s="10">
        <v>-8.7190339498954827E-3</v>
      </c>
      <c r="H28" s="10"/>
      <c r="I28" s="10"/>
      <c r="J28" s="10"/>
      <c r="K28" s="10"/>
      <c r="L28" s="10"/>
      <c r="M28" s="10"/>
    </row>
    <row r="39" spans="3:4" x14ac:dyDescent="0.2">
      <c r="C39" s="14"/>
      <c r="D39" s="14"/>
    </row>
    <row r="40" spans="3:4" x14ac:dyDescent="0.2">
      <c r="C40" s="14"/>
      <c r="D40" s="14"/>
    </row>
    <row r="41" spans="3:4" x14ac:dyDescent="0.2">
      <c r="C41" s="14"/>
      <c r="D41" s="14"/>
    </row>
    <row r="42" spans="3:4" x14ac:dyDescent="0.2">
      <c r="C42" s="14"/>
      <c r="D42" s="14"/>
    </row>
    <row r="43" spans="3:4" x14ac:dyDescent="0.2">
      <c r="C43" s="14"/>
      <c r="D43" s="14"/>
    </row>
    <row r="44" spans="3:4" x14ac:dyDescent="0.2">
      <c r="C44" s="14"/>
      <c r="D44" s="14"/>
    </row>
    <row r="45" spans="3:4" x14ac:dyDescent="0.2">
      <c r="C45" s="14"/>
      <c r="D45" s="14"/>
    </row>
    <row r="46" spans="3:4" x14ac:dyDescent="0.2">
      <c r="C46" s="14"/>
      <c r="D46" s="14"/>
    </row>
    <row r="47" spans="3:4" x14ac:dyDescent="0.2">
      <c r="C47" s="14"/>
      <c r="D47" s="14"/>
    </row>
    <row r="48" spans="3:4" x14ac:dyDescent="0.2">
      <c r="C48" s="14"/>
      <c r="D48" s="14"/>
    </row>
    <row r="49" spans="3:4" x14ac:dyDescent="0.2">
      <c r="C49" s="14"/>
      <c r="D49" s="14"/>
    </row>
    <row r="50" spans="3:4" x14ac:dyDescent="0.2">
      <c r="C50" s="14"/>
      <c r="D50" s="14"/>
    </row>
    <row r="51" spans="3:4" x14ac:dyDescent="0.2">
      <c r="C51" s="14"/>
      <c r="D51" s="14"/>
    </row>
    <row r="52" spans="3:4" x14ac:dyDescent="0.2">
      <c r="C52" s="14"/>
      <c r="D52" s="14"/>
    </row>
    <row r="53" spans="3:4" x14ac:dyDescent="0.2">
      <c r="C53" s="14"/>
      <c r="D53" s="14"/>
    </row>
    <row r="54" spans="3:4" x14ac:dyDescent="0.2">
      <c r="C54" s="14"/>
      <c r="D54" s="14"/>
    </row>
    <row r="55" spans="3:4" x14ac:dyDescent="0.2">
      <c r="C55" s="14"/>
      <c r="D55" s="14"/>
    </row>
    <row r="56" spans="3:4" x14ac:dyDescent="0.2">
      <c r="C56" s="14"/>
      <c r="D56" s="14"/>
    </row>
    <row r="57" spans="3:4" x14ac:dyDescent="0.2">
      <c r="C57" s="14"/>
      <c r="D57" s="14"/>
    </row>
    <row r="58" spans="3:4" x14ac:dyDescent="0.2">
      <c r="C58" s="14"/>
      <c r="D58" s="14"/>
    </row>
    <row r="59" spans="3:4" x14ac:dyDescent="0.2">
      <c r="C59" s="14"/>
      <c r="D59" s="14"/>
    </row>
  </sheetData>
  <conditionalFormatting sqref="D8:M28">
    <cfRule type="cellIs" dxfId="55" priority="1" stopIfTrue="1" operator="equal">
      <formula>0.00000001</formula>
    </cfRule>
  </conditionalFormatting>
  <pageMargins left="0.7" right="0.7" top="0.75" bottom="0.75" header="0.3" footer="0.3"/>
  <picture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00B050"/>
  </sheetPr>
  <dimension ref="A1:M35"/>
  <sheetViews>
    <sheetView topLeftCell="A6" zoomScale="115" zoomScaleNormal="115" workbookViewId="0">
      <selection activeCell="A7" sqref="A7"/>
    </sheetView>
  </sheetViews>
  <sheetFormatPr defaultRowHeight="12.75" x14ac:dyDescent="0.2"/>
  <cols>
    <col min="1" max="1" width="9.140625" style="49"/>
    <col min="2" max="2" width="19.28515625" style="49" customWidth="1"/>
    <col min="3" max="3" width="12.28515625" style="49" hidden="1" customWidth="1"/>
    <col min="4" max="4" width="9.140625" style="49"/>
    <col min="5" max="6" width="10.28515625" style="49" bestFit="1" customWidth="1"/>
    <col min="7" max="11" width="9.140625" style="49"/>
    <col min="12" max="12" width="10.140625" style="49" customWidth="1"/>
    <col min="13" max="16384" width="9.140625" style="49"/>
  </cols>
  <sheetData>
    <row r="1" spans="1:13" x14ac:dyDescent="0.2">
      <c r="A1" s="82" t="s">
        <v>23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x14ac:dyDescent="0.2">
      <c r="D2" s="98" t="str">
        <f>GDPTAB!$D2</f>
        <v>base</v>
      </c>
      <c r="E2" s="98" t="str">
        <f>GDPTAB!$E2</f>
        <v>sim1</v>
      </c>
      <c r="F2" s="98" t="str">
        <f>GDPTAB!$F2</f>
        <v>sim2</v>
      </c>
      <c r="G2" s="98" t="str">
        <f>GDPTAB!$G2</f>
        <v>sim3</v>
      </c>
      <c r="H2" s="98" t="str">
        <f>GDPTAB!$H2</f>
        <v/>
      </c>
      <c r="I2" s="98" t="str">
        <f>GDPTAB!$I2</f>
        <v/>
      </c>
      <c r="J2" s="98" t="str">
        <f>GDPTAB!$J2</f>
        <v/>
      </c>
      <c r="K2" s="98" t="str">
        <f>GDPTAB!$K2</f>
        <v/>
      </c>
      <c r="L2" s="98" t="str">
        <f>GDPTAB!$L2</f>
        <v/>
      </c>
      <c r="M2" s="98" t="str">
        <f>GDPTAB!$M2</f>
        <v/>
      </c>
    </row>
    <row r="3" spans="1:13" x14ac:dyDescent="0.2">
      <c r="D3" s="49">
        <f t="shared" ref="D3:M3" si="0">IFERROR(VLOOKUP(D2,sims,4,0),"")</f>
        <v>1</v>
      </c>
      <c r="E3" s="49">
        <f t="shared" si="0"/>
        <v>2</v>
      </c>
      <c r="F3" s="49">
        <f t="shared" si="0"/>
        <v>3</v>
      </c>
      <c r="G3" s="49">
        <f t="shared" si="0"/>
        <v>4</v>
      </c>
      <c r="H3" s="49" t="str">
        <f t="shared" si="0"/>
        <v/>
      </c>
      <c r="I3" s="49" t="str">
        <f t="shared" si="0"/>
        <v/>
      </c>
      <c r="J3" s="49" t="str">
        <f t="shared" si="0"/>
        <v/>
      </c>
      <c r="K3" s="49" t="str">
        <f t="shared" si="0"/>
        <v/>
      </c>
      <c r="L3" s="49" t="str">
        <f t="shared" si="0"/>
        <v/>
      </c>
      <c r="M3" s="49" t="str">
        <f t="shared" si="0"/>
        <v/>
      </c>
    </row>
    <row r="5" spans="1:13" x14ac:dyDescent="0.2">
      <c r="A5" s="50" t="s">
        <v>224</v>
      </c>
    </row>
    <row r="6" spans="1:13" ht="15.75" x14ac:dyDescent="0.25">
      <c r="A6" s="171" t="s">
        <v>24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</row>
    <row r="7" spans="1:13" ht="16.5" x14ac:dyDescent="0.2">
      <c r="A7" s="50" t="s">
        <v>224</v>
      </c>
      <c r="B7" s="53"/>
      <c r="C7" s="53"/>
      <c r="D7" s="130"/>
      <c r="E7" s="131" t="s">
        <v>25</v>
      </c>
      <c r="F7" s="53"/>
      <c r="G7" s="53"/>
      <c r="H7" s="53"/>
      <c r="I7" s="53"/>
      <c r="J7" s="53"/>
      <c r="K7" s="53"/>
      <c r="L7" s="53"/>
      <c r="M7" s="53"/>
    </row>
    <row r="8" spans="1:13" s="132" customFormat="1" ht="49.5" x14ac:dyDescent="0.2">
      <c r="A8" s="91"/>
      <c r="B8" s="91"/>
      <c r="C8" s="91"/>
      <c r="D8" s="289" t="s">
        <v>120</v>
      </c>
      <c r="E8" s="290" t="str">
        <f t="shared" ref="E8:M8" si="1">IFERROR(VLOOKUP(E2,sims,3,0),"")</f>
        <v>tm +10%</v>
      </c>
      <c r="F8" s="290" t="str">
        <f t="shared" si="1"/>
        <v>tq manf 10%</v>
      </c>
      <c r="G8" s="290" t="str">
        <f t="shared" si="1"/>
        <v>pwm cr_oil&amp;gas +10%</v>
      </c>
      <c r="H8" s="290" t="str">
        <f t="shared" si="1"/>
        <v/>
      </c>
      <c r="I8" s="290" t="str">
        <f t="shared" si="1"/>
        <v/>
      </c>
      <c r="J8" s="290" t="str">
        <f t="shared" si="1"/>
        <v/>
      </c>
      <c r="K8" s="290" t="str">
        <f t="shared" si="1"/>
        <v/>
      </c>
      <c r="L8" s="290" t="str">
        <f t="shared" si="1"/>
        <v/>
      </c>
      <c r="M8" s="290" t="str">
        <f t="shared" si="1"/>
        <v/>
      </c>
    </row>
    <row r="9" spans="1:13" ht="16.5" x14ac:dyDescent="0.2">
      <c r="A9" s="91"/>
      <c r="B9" s="91"/>
      <c r="C9" s="75">
        <f t="array" ref="C9:M28">MACROT</f>
        <v>0</v>
      </c>
      <c r="D9" s="289" t="str">
        <v>base</v>
      </c>
      <c r="E9" s="289" t="str">
        <v>sim1</v>
      </c>
      <c r="F9" s="289" t="str">
        <v>sim2</v>
      </c>
      <c r="G9" s="289" t="str">
        <v>sim3</v>
      </c>
      <c r="H9" s="289">
        <v>0</v>
      </c>
      <c r="I9" s="289">
        <v>0</v>
      </c>
      <c r="J9" s="289">
        <v>0</v>
      </c>
      <c r="K9" s="289">
        <v>0</v>
      </c>
      <c r="L9" s="289">
        <v>0</v>
      </c>
      <c r="M9" s="289">
        <v>0</v>
      </c>
    </row>
    <row r="10" spans="1:13" x14ac:dyDescent="0.2">
      <c r="A10" s="75" t="s">
        <v>28</v>
      </c>
      <c r="B10" s="75" t="s">
        <v>29</v>
      </c>
      <c r="C10" s="75" t="str">
        <v>QABSTOT</v>
      </c>
      <c r="D10" s="133">
        <v>7334.884539014718</v>
      </c>
      <c r="E10" s="133">
        <v>-3.0732419228929331E-2</v>
      </c>
      <c r="F10" s="133">
        <v>-0.2561166886399957</v>
      </c>
      <c r="G10" s="133">
        <v>-0.17514390386499379</v>
      </c>
      <c r="H10" s="133">
        <v>0</v>
      </c>
      <c r="I10" s="133">
        <v>0</v>
      </c>
      <c r="J10" s="133">
        <v>0</v>
      </c>
      <c r="K10" s="133">
        <v>0</v>
      </c>
      <c r="L10" s="133">
        <v>0</v>
      </c>
      <c r="M10" s="133">
        <v>0</v>
      </c>
    </row>
    <row r="11" spans="1:13" x14ac:dyDescent="0.2">
      <c r="A11" s="75"/>
      <c r="B11" s="75" t="s">
        <v>31</v>
      </c>
      <c r="C11" s="75" t="str">
        <v>QHTOT</v>
      </c>
      <c r="D11" s="133">
        <v>4264.0023998314637</v>
      </c>
      <c r="E11" s="133">
        <v>-2.6203366640309422E-2</v>
      </c>
      <c r="F11" s="133">
        <v>-0.22914977482226817</v>
      </c>
      <c r="G11" s="133">
        <v>-0.16625299082365652</v>
      </c>
      <c r="H11" s="133">
        <v>0</v>
      </c>
      <c r="I11" s="133">
        <v>0</v>
      </c>
      <c r="J11" s="133">
        <v>0</v>
      </c>
      <c r="K11" s="133">
        <v>0</v>
      </c>
      <c r="L11" s="133">
        <v>0</v>
      </c>
      <c r="M11" s="133">
        <v>0</v>
      </c>
    </row>
    <row r="12" spans="1:13" x14ac:dyDescent="0.2">
      <c r="A12" s="75"/>
      <c r="B12" s="75" t="s">
        <v>33</v>
      </c>
      <c r="C12" s="75" t="str">
        <v>QINVTOT</v>
      </c>
      <c r="D12" s="133">
        <v>2332.7465238124646</v>
      </c>
      <c r="E12" s="133">
        <v>-5.7488426103746715E-2</v>
      </c>
      <c r="F12" s="133">
        <v>-0.45173317335970298</v>
      </c>
      <c r="G12" s="133">
        <v>-0.22616059039758385</v>
      </c>
      <c r="H12" s="133">
        <v>0</v>
      </c>
      <c r="I12" s="133">
        <v>0</v>
      </c>
      <c r="J12" s="133">
        <v>0</v>
      </c>
      <c r="K12" s="133">
        <v>0</v>
      </c>
      <c r="L12" s="133">
        <v>0</v>
      </c>
      <c r="M12" s="133">
        <v>0</v>
      </c>
    </row>
    <row r="13" spans="1:13" x14ac:dyDescent="0.2">
      <c r="A13" s="75"/>
      <c r="B13" s="75" t="s">
        <v>35</v>
      </c>
      <c r="C13" s="75" t="str">
        <v>QGTOT</v>
      </c>
      <c r="D13" s="133">
        <v>738.13561537079011</v>
      </c>
      <c r="E13" s="133">
        <v>2.7662122402594136E-2</v>
      </c>
      <c r="F13" s="133">
        <v>0.20631417418175424</v>
      </c>
      <c r="G13" s="133">
        <v>-6.5275037044865147E-2</v>
      </c>
      <c r="H13" s="133">
        <v>0</v>
      </c>
      <c r="I13" s="133">
        <v>0</v>
      </c>
      <c r="J13" s="133">
        <v>0</v>
      </c>
      <c r="K13" s="133">
        <v>0</v>
      </c>
      <c r="L13" s="133">
        <v>0</v>
      </c>
      <c r="M13" s="133">
        <v>0</v>
      </c>
    </row>
    <row r="14" spans="1:13" x14ac:dyDescent="0.2">
      <c r="A14" s="75"/>
      <c r="B14" s="75" t="s">
        <v>37</v>
      </c>
      <c r="C14" s="134" t="str">
        <v>QETOT</v>
      </c>
      <c r="D14" s="135">
        <v>6479.2509553254558</v>
      </c>
      <c r="E14" s="135">
        <v>-0.10626517176619554</v>
      </c>
      <c r="F14" s="135">
        <v>-0.34912443825831918</v>
      </c>
      <c r="G14" s="135">
        <v>0.16592125784828937</v>
      </c>
      <c r="H14" s="135">
        <v>0</v>
      </c>
      <c r="I14" s="135">
        <v>0</v>
      </c>
      <c r="J14" s="135">
        <v>0</v>
      </c>
      <c r="K14" s="135">
        <v>0</v>
      </c>
      <c r="L14" s="135">
        <v>0</v>
      </c>
      <c r="M14" s="135">
        <v>0</v>
      </c>
    </row>
    <row r="15" spans="1:13" x14ac:dyDescent="0.2">
      <c r="A15" s="134"/>
      <c r="B15" s="134" t="s">
        <v>39</v>
      </c>
      <c r="C15" s="75" t="str">
        <v>QMTOT</v>
      </c>
      <c r="D15" s="133">
        <v>6185.7617410292887</v>
      </c>
      <c r="E15" s="133">
        <v>-0.11130702159390937</v>
      </c>
      <c r="F15" s="133">
        <v>-0.36568897167642556</v>
      </c>
      <c r="G15" s="133">
        <v>3.8904217255963935E-2</v>
      </c>
      <c r="H15" s="133">
        <v>0</v>
      </c>
      <c r="I15" s="133">
        <v>0</v>
      </c>
      <c r="J15" s="133">
        <v>0</v>
      </c>
      <c r="K15" s="133">
        <v>0</v>
      </c>
      <c r="L15" s="133">
        <v>0</v>
      </c>
      <c r="M15" s="133">
        <v>0</v>
      </c>
    </row>
    <row r="16" spans="1:13" x14ac:dyDescent="0.2">
      <c r="A16" s="75" t="s">
        <v>41</v>
      </c>
      <c r="B16" s="75" t="s">
        <v>42</v>
      </c>
      <c r="C16" s="75" t="str">
        <v>REXR</v>
      </c>
      <c r="D16" s="133">
        <v>93.698341801782419</v>
      </c>
      <c r="E16" s="133">
        <v>2.6746016281142815E-2</v>
      </c>
      <c r="F16" s="133">
        <v>0.16179515915573095</v>
      </c>
      <c r="G16" s="133">
        <v>7.4380206963198248E-2</v>
      </c>
      <c r="H16" s="133">
        <v>0</v>
      </c>
      <c r="I16" s="133">
        <v>0</v>
      </c>
      <c r="J16" s="133">
        <v>0</v>
      </c>
      <c r="K16" s="133">
        <v>0</v>
      </c>
      <c r="L16" s="133">
        <v>0</v>
      </c>
      <c r="M16" s="133">
        <v>0</v>
      </c>
    </row>
    <row r="17" spans="1:13" x14ac:dyDescent="0.2">
      <c r="A17" s="75"/>
      <c r="B17" s="75" t="s">
        <v>44</v>
      </c>
      <c r="C17" s="75" t="str">
        <v>NEXR</v>
      </c>
      <c r="D17" s="133">
        <v>100</v>
      </c>
      <c r="E17" s="133">
        <v>-4.6706224864689894E-3</v>
      </c>
      <c r="F17" s="133">
        <v>-0.19613318997858675</v>
      </c>
      <c r="G17" s="133">
        <v>7.3706997515987638E-2</v>
      </c>
      <c r="H17" s="133">
        <v>0</v>
      </c>
      <c r="I17" s="133">
        <v>0</v>
      </c>
      <c r="J17" s="133">
        <v>0</v>
      </c>
      <c r="K17" s="133">
        <v>0</v>
      </c>
      <c r="L17" s="133">
        <v>0</v>
      </c>
      <c r="M17" s="133">
        <v>0</v>
      </c>
    </row>
    <row r="18" spans="1:13" x14ac:dyDescent="0.2">
      <c r="A18" s="75"/>
      <c r="B18" s="75" t="s">
        <v>46</v>
      </c>
      <c r="C18" s="75" t="str">
        <v>PWEIND</v>
      </c>
      <c r="D18" s="133">
        <v>100</v>
      </c>
      <c r="E18" s="133">
        <v>0</v>
      </c>
      <c r="F18" s="133">
        <v>0</v>
      </c>
      <c r="G18" s="133">
        <v>0</v>
      </c>
      <c r="H18" s="133">
        <v>0</v>
      </c>
      <c r="I18" s="133">
        <v>0</v>
      </c>
      <c r="J18" s="133">
        <v>0</v>
      </c>
      <c r="K18" s="133">
        <v>0</v>
      </c>
      <c r="L18" s="133">
        <v>0</v>
      </c>
      <c r="M18" s="133">
        <v>0</v>
      </c>
    </row>
    <row r="19" spans="1:13" x14ac:dyDescent="0.2">
      <c r="A19" s="75"/>
      <c r="B19" s="75" t="s">
        <v>48</v>
      </c>
      <c r="C19" s="75" t="str">
        <v>PWMIND</v>
      </c>
      <c r="D19" s="133">
        <v>100.00000000000001</v>
      </c>
      <c r="E19" s="133">
        <v>0</v>
      </c>
      <c r="F19" s="133">
        <v>0</v>
      </c>
      <c r="G19" s="133">
        <v>0.10036424465862392</v>
      </c>
      <c r="H19" s="133">
        <v>0</v>
      </c>
      <c r="I19" s="133">
        <v>0</v>
      </c>
      <c r="J19" s="133">
        <v>0</v>
      </c>
      <c r="K19" s="133">
        <v>0</v>
      </c>
      <c r="L19" s="133">
        <v>0</v>
      </c>
      <c r="M19" s="133">
        <v>0</v>
      </c>
    </row>
    <row r="20" spans="1:13" x14ac:dyDescent="0.2">
      <c r="A20" s="75"/>
      <c r="B20" s="75" t="s">
        <v>50</v>
      </c>
      <c r="C20" s="75" t="str">
        <v>PWIND</v>
      </c>
      <c r="D20" s="133">
        <v>100.00000000000001</v>
      </c>
      <c r="E20" s="133">
        <v>0</v>
      </c>
      <c r="F20" s="133">
        <v>0</v>
      </c>
      <c r="G20" s="133">
        <v>4.901924061673224E-2</v>
      </c>
      <c r="H20" s="133">
        <v>0</v>
      </c>
      <c r="I20" s="133">
        <v>0</v>
      </c>
      <c r="J20" s="133">
        <v>0</v>
      </c>
      <c r="K20" s="133">
        <v>0</v>
      </c>
      <c r="L20" s="133">
        <v>0</v>
      </c>
      <c r="M20" s="133">
        <v>0</v>
      </c>
    </row>
    <row r="21" spans="1:13" x14ac:dyDescent="0.2">
      <c r="A21" s="75"/>
      <c r="B21" s="75" t="s">
        <v>52</v>
      </c>
      <c r="C21" s="75" t="str">
        <v>PDIND</v>
      </c>
      <c r="D21" s="133">
        <v>106.72547462104365</v>
      </c>
      <c r="E21" s="133">
        <v>-3.1408238315100423E-2</v>
      </c>
      <c r="F21" s="133">
        <v>-0.35735017385178924</v>
      </c>
      <c r="G21" s="133">
        <v>4.834620177502913E-2</v>
      </c>
      <c r="H21" s="133">
        <v>0</v>
      </c>
      <c r="I21" s="133">
        <v>0</v>
      </c>
      <c r="J21" s="133">
        <v>0</v>
      </c>
      <c r="K21" s="133">
        <v>0</v>
      </c>
      <c r="L21" s="133">
        <v>0</v>
      </c>
      <c r="M21" s="133">
        <v>0</v>
      </c>
    </row>
    <row r="22" spans="1:13" x14ac:dyDescent="0.2">
      <c r="A22" s="75"/>
      <c r="B22" s="75" t="s">
        <v>54</v>
      </c>
      <c r="C22" s="134" t="str">
        <v>CPI</v>
      </c>
      <c r="D22" s="135">
        <v>100</v>
      </c>
      <c r="E22" s="135">
        <v>0</v>
      </c>
      <c r="F22" s="135">
        <v>0</v>
      </c>
      <c r="G22" s="135">
        <v>0</v>
      </c>
      <c r="H22" s="135">
        <v>0</v>
      </c>
      <c r="I22" s="135">
        <v>0</v>
      </c>
      <c r="J22" s="135">
        <v>0</v>
      </c>
      <c r="K22" s="135">
        <v>0</v>
      </c>
      <c r="L22" s="135">
        <v>0</v>
      </c>
      <c r="M22" s="135">
        <v>0</v>
      </c>
    </row>
    <row r="23" spans="1:13" x14ac:dyDescent="0.2">
      <c r="A23" s="134"/>
      <c r="B23" s="134" t="s">
        <v>56</v>
      </c>
      <c r="C23" s="75" t="str">
        <v>TOFT</v>
      </c>
      <c r="D23" s="133">
        <v>99.999999999999986</v>
      </c>
      <c r="E23" s="133">
        <v>0</v>
      </c>
      <c r="F23" s="133">
        <v>0</v>
      </c>
      <c r="G23" s="133">
        <v>-0.10026361583791443</v>
      </c>
      <c r="H23" s="133">
        <v>0</v>
      </c>
      <c r="I23" s="133">
        <v>0</v>
      </c>
      <c r="J23" s="133">
        <v>0</v>
      </c>
      <c r="K23" s="133">
        <v>0</v>
      </c>
      <c r="L23" s="133">
        <v>0</v>
      </c>
      <c r="M23" s="133">
        <v>0</v>
      </c>
    </row>
    <row r="24" spans="1:13" x14ac:dyDescent="0.2">
      <c r="A24" s="75" t="s">
        <v>58</v>
      </c>
      <c r="B24" s="75" t="s">
        <v>59</v>
      </c>
      <c r="C24" s="75" t="str">
        <v>INVGDP</v>
      </c>
      <c r="D24" s="133">
        <v>30.115132335980874</v>
      </c>
      <c r="E24" s="133">
        <v>-5.6030114372163098E-4</v>
      </c>
      <c r="F24" s="133">
        <v>-3.439484173075158E-3</v>
      </c>
      <c r="G24" s="133">
        <v>-1.0569433450299925E-2</v>
      </c>
      <c r="H24" s="133">
        <v>0</v>
      </c>
      <c r="I24" s="133">
        <v>0</v>
      </c>
      <c r="J24" s="133">
        <v>0</v>
      </c>
      <c r="K24" s="133">
        <v>0</v>
      </c>
      <c r="L24" s="133">
        <v>0</v>
      </c>
      <c r="M24" s="133">
        <v>0</v>
      </c>
    </row>
    <row r="25" spans="1:13" x14ac:dyDescent="0.2">
      <c r="A25" s="75"/>
      <c r="B25" s="75" t="s">
        <v>61</v>
      </c>
      <c r="C25" s="75" t="str">
        <v>PRVSAVGDP</v>
      </c>
      <c r="D25" s="133">
        <v>26.270266107614301</v>
      </c>
      <c r="E25" s="133">
        <v>-6.3069952014384256E-2</v>
      </c>
      <c r="F25" s="133">
        <v>-0.48592406909855157</v>
      </c>
      <c r="G25" s="133">
        <v>-2.5907763061528755E-2</v>
      </c>
      <c r="H25" s="133">
        <v>0</v>
      </c>
      <c r="I25" s="133">
        <v>0</v>
      </c>
      <c r="J25" s="133">
        <v>0</v>
      </c>
      <c r="K25" s="133">
        <v>0</v>
      </c>
      <c r="L25" s="133">
        <v>0</v>
      </c>
      <c r="M25" s="133">
        <v>0</v>
      </c>
    </row>
    <row r="26" spans="1:13" x14ac:dyDescent="0.2">
      <c r="A26" s="75"/>
      <c r="B26" s="75" t="s">
        <v>63</v>
      </c>
      <c r="C26" s="75" t="str">
        <v>FORSAVGDP</v>
      </c>
      <c r="D26" s="133">
        <v>-1.5246595640759915</v>
      </c>
      <c r="E26" s="133">
        <v>-4.2223651673167772E-4</v>
      </c>
      <c r="F26" s="133">
        <v>-1.4693246912245161E-3</v>
      </c>
      <c r="G26" s="133">
        <v>-3.6905854881126299E-3</v>
      </c>
      <c r="H26" s="133">
        <v>0</v>
      </c>
      <c r="I26" s="133">
        <v>0</v>
      </c>
      <c r="J26" s="133">
        <v>0</v>
      </c>
      <c r="K26" s="133">
        <v>0</v>
      </c>
      <c r="L26" s="133">
        <v>0</v>
      </c>
      <c r="M26" s="133">
        <v>0</v>
      </c>
    </row>
    <row r="27" spans="1:13" x14ac:dyDescent="0.2">
      <c r="A27" s="75"/>
      <c r="B27" s="75" t="s">
        <v>184</v>
      </c>
      <c r="C27" s="75" t="str">
        <v>TRDDEFGDP</v>
      </c>
      <c r="D27" s="133">
        <v>3.6987613621923701</v>
      </c>
      <c r="E27" s="133">
        <v>5.8962111604186518E-2</v>
      </c>
      <c r="F27" s="133">
        <v>-4.5306146915813361E-2</v>
      </c>
      <c r="G27" s="133">
        <v>1.4086487517755764E-2</v>
      </c>
      <c r="H27" s="133">
        <v>0</v>
      </c>
      <c r="I27" s="133">
        <v>0</v>
      </c>
      <c r="J27" s="133">
        <v>0</v>
      </c>
      <c r="K27" s="133">
        <v>0</v>
      </c>
      <c r="L27" s="133">
        <v>0</v>
      </c>
      <c r="M27" s="133">
        <v>0</v>
      </c>
    </row>
    <row r="28" spans="1:13" x14ac:dyDescent="0.2">
      <c r="A28" s="75"/>
      <c r="B28" s="75" t="s">
        <v>66</v>
      </c>
      <c r="C28" s="75" t="str">
        <v>GOVSAVGDP</v>
      </c>
      <c r="D28" s="133">
        <v>6.8892654022875472</v>
      </c>
      <c r="E28" s="133">
        <v>6.3147177428649393E-2</v>
      </c>
      <c r="F28" s="133">
        <v>0.4861928029510354</v>
      </c>
      <c r="G28" s="133">
        <v>2.6582757047021843E-2</v>
      </c>
      <c r="H28" s="133">
        <v>0</v>
      </c>
      <c r="I28" s="133">
        <v>0</v>
      </c>
      <c r="J28" s="133">
        <v>0</v>
      </c>
      <c r="K28" s="133">
        <v>0</v>
      </c>
      <c r="L28" s="133">
        <v>0</v>
      </c>
      <c r="M28" s="133">
        <v>0</v>
      </c>
    </row>
    <row r="29" spans="1:13" x14ac:dyDescent="0.2">
      <c r="A29" s="75"/>
      <c r="B29" s="75" t="s">
        <v>1006</v>
      </c>
      <c r="C29" s="134"/>
      <c r="D29" s="133">
        <f>Raw_Govt!P5/GDPTAB!D16</f>
        <v>6.896180039725662E-3</v>
      </c>
      <c r="E29" s="133">
        <f t="array" ref="E29:M29">TRANSPOSE(Raw_Govt!P6:P14)/GDPTAB!D16*(1+GDPTAB!E16:M16/100)</f>
        <v>7.5717983851482529E-3</v>
      </c>
      <c r="F29" s="133">
        <v>6.8293369636445046E-3</v>
      </c>
      <c r="G29" s="133">
        <v>6.8905576448958176E-3</v>
      </c>
      <c r="H29" s="133" t="e">
        <v>#VALUE!</v>
      </c>
      <c r="I29" s="133" t="e">
        <v>#VALUE!</v>
      </c>
      <c r="J29" s="133" t="e">
        <v>#VALUE!</v>
      </c>
      <c r="K29" s="133" t="e">
        <v>#VALUE!</v>
      </c>
      <c r="L29" s="133" t="e">
        <v>#VALUE!</v>
      </c>
      <c r="M29" s="133" t="e">
        <v>#VALUE!</v>
      </c>
    </row>
    <row r="30" spans="1:13" x14ac:dyDescent="0.2">
      <c r="A30" s="134"/>
      <c r="B30" s="134" t="s">
        <v>1007</v>
      </c>
      <c r="C30" s="75"/>
      <c r="D30" s="135">
        <f>Raw_Govt!D5/GDPTAB!D16</f>
        <v>4.9322353870229332E-2</v>
      </c>
      <c r="E30" s="135">
        <f t="array" ref="E30:M30">TRANSPOSE(Raw_Govt!D6:D14)/GDPTAB!D16*(1+GDPTAB!E16:M16/100)</f>
        <v>4.9228606135418802E-2</v>
      </c>
      <c r="F30" s="135">
        <v>4.8537890943749891E-2</v>
      </c>
      <c r="G30" s="135">
        <v>4.9069925314116906E-2</v>
      </c>
      <c r="H30" s="135" t="e">
        <v>#VALUE!</v>
      </c>
      <c r="I30" s="135" t="e">
        <v>#VALUE!</v>
      </c>
      <c r="J30" s="135" t="e">
        <v>#VALUE!</v>
      </c>
      <c r="K30" s="135" t="e">
        <v>#VALUE!</v>
      </c>
      <c r="L30" s="135" t="e">
        <v>#VALUE!</v>
      </c>
      <c r="M30" s="135" t="e">
        <v>#VALUE!</v>
      </c>
    </row>
    <row r="31" spans="1:13" x14ac:dyDescent="0.2">
      <c r="A31" s="75"/>
      <c r="B31" s="75" t="s">
        <v>55</v>
      </c>
      <c r="C31" s="75"/>
      <c r="D31" s="133">
        <f t="array" ref="D31:M31">IF(TRANSPOSE(Raw_Govt!AE5:AE14)="","",TRANSPOSE(Raw_Govt!AE5:AE14))</f>
        <v>1.162090427951455</v>
      </c>
      <c r="E31" s="133">
        <v>1.162090427951455</v>
      </c>
      <c r="F31" s="133">
        <v>1.162090427951455</v>
      </c>
      <c r="G31" s="133">
        <v>1.162090427951455</v>
      </c>
      <c r="H31" s="133" t="str">
        <v/>
      </c>
      <c r="I31" s="133" t="str">
        <v/>
      </c>
      <c r="J31" s="133" t="str">
        <v/>
      </c>
      <c r="K31" s="133" t="str">
        <v/>
      </c>
      <c r="L31" s="133" t="str">
        <v/>
      </c>
      <c r="M31" s="133" t="str">
        <v/>
      </c>
    </row>
    <row r="32" spans="1:13" x14ac:dyDescent="0.2">
      <c r="E32" s="79"/>
      <c r="F32" s="79"/>
      <c r="G32" s="79"/>
      <c r="H32" s="79"/>
      <c r="I32" s="79"/>
      <c r="J32" s="79"/>
      <c r="K32" s="79"/>
      <c r="L32" s="79"/>
      <c r="M32" s="79"/>
    </row>
    <row r="33" spans="1:13" x14ac:dyDescent="0.2">
      <c r="D33" s="59"/>
      <c r="E33" s="288"/>
      <c r="F33" s="288"/>
      <c r="G33" s="288"/>
      <c r="H33" s="288"/>
      <c r="I33" s="288"/>
      <c r="J33" s="288"/>
      <c r="K33" s="288"/>
      <c r="L33" s="288"/>
      <c r="M33" s="288"/>
    </row>
    <row r="34" spans="1:13" ht="16.5" x14ac:dyDescent="0.3">
      <c r="A34" s="136"/>
      <c r="E34" s="168"/>
      <c r="F34" s="79"/>
      <c r="G34" s="79"/>
      <c r="H34" s="79"/>
      <c r="I34" s="79"/>
      <c r="J34" s="79"/>
      <c r="K34" s="79"/>
      <c r="L34" s="79"/>
      <c r="M34" s="79"/>
    </row>
    <row r="35" spans="1:13" x14ac:dyDescent="0.2">
      <c r="E35" s="79"/>
      <c r="F35" s="79"/>
      <c r="G35" s="79"/>
      <c r="H35" s="79"/>
      <c r="I35" s="79"/>
      <c r="J35" s="79"/>
      <c r="K35" s="79"/>
      <c r="L35" s="79"/>
      <c r="M35" s="79"/>
    </row>
  </sheetData>
  <hyperlinks>
    <hyperlink ref="A5" location="Cover!A1" display="Return to Contents" xr:uid="{C28ADBA0-82FD-4692-A8EE-331977D64045}"/>
    <hyperlink ref="A7" location="Cover!A1" display="Return to Contents" xr:uid="{3610F94D-9E25-4E25-8BA5-3C5971AE5EBF}"/>
  </hyperlinks>
  <pageMargins left="0.7" right="0.7" top="0.75" bottom="0.75" header="0.3" footer="0.3"/>
  <pageSetup orientation="portrait" horizontalDpi="0" verticalDpi="0" r:id="rId1"/>
  <drawing r:id="rId2"/>
  <picture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9">
    <tabColor rgb="FF92D050"/>
  </sheetPr>
  <dimension ref="A1:AB197"/>
  <sheetViews>
    <sheetView workbookViewId="0">
      <selection activeCell="C6" sqref="C6"/>
    </sheetView>
  </sheetViews>
  <sheetFormatPr defaultRowHeight="12.75" outlineLevelRow="1" x14ac:dyDescent="0.2"/>
  <cols>
    <col min="15" max="15" width="9.7109375" bestFit="1" customWidth="1"/>
  </cols>
  <sheetData>
    <row r="1" spans="1:28" ht="15.75" x14ac:dyDescent="0.25">
      <c r="C1" s="2"/>
      <c r="D1" s="1" t="s">
        <v>80</v>
      </c>
      <c r="E1" s="2"/>
      <c r="F1" s="2"/>
      <c r="G1" s="2"/>
      <c r="H1" s="2"/>
      <c r="I1" s="2"/>
      <c r="J1" s="2"/>
      <c r="K1" s="2"/>
      <c r="L1" s="2"/>
      <c r="M1" s="2"/>
    </row>
    <row r="2" spans="1:28" x14ac:dyDescent="0.2">
      <c r="D2" t="s">
        <v>81</v>
      </c>
    </row>
    <row r="4" spans="1:28" ht="15.75" x14ac:dyDescent="0.25">
      <c r="C4" s="5" t="s">
        <v>82</v>
      </c>
      <c r="R4" s="5" t="s">
        <v>83</v>
      </c>
    </row>
    <row r="5" spans="1:28" ht="45" x14ac:dyDescent="0.25">
      <c r="A5" s="43"/>
      <c r="B5" s="43"/>
      <c r="C5" s="22"/>
      <c r="D5" s="262" t="s">
        <v>121</v>
      </c>
      <c r="E5" s="263" t="s">
        <v>25</v>
      </c>
      <c r="F5" s="22"/>
      <c r="G5" s="22"/>
      <c r="H5" s="22"/>
      <c r="I5" s="22"/>
      <c r="J5" s="22"/>
      <c r="K5" s="22"/>
      <c r="L5" s="22"/>
      <c r="M5" s="22"/>
      <c r="R5" s="22"/>
      <c r="S5" s="262" t="s">
        <v>121</v>
      </c>
      <c r="T5" s="263" t="s">
        <v>25</v>
      </c>
      <c r="U5" s="22"/>
      <c r="V5" s="22"/>
      <c r="W5" s="22"/>
      <c r="X5" s="22"/>
      <c r="Y5" s="22"/>
      <c r="Z5" s="22"/>
      <c r="AA5" s="22"/>
      <c r="AB5" s="22"/>
    </row>
    <row r="6" spans="1:28" ht="45" x14ac:dyDescent="0.25">
      <c r="A6" s="43"/>
      <c r="B6" s="43"/>
      <c r="C6" s="22"/>
      <c r="D6" s="23"/>
      <c r="E6" s="25" t="str">
        <f t="shared" ref="E6:M6" si="0">IFERROR(VLOOKUP(E7,sims,3,),"")</f>
        <v>tm +10%</v>
      </c>
      <c r="F6" s="25" t="str">
        <f t="shared" si="0"/>
        <v>tq manf 10%</v>
      </c>
      <c r="G6" s="25" t="str">
        <f t="shared" si="0"/>
        <v>pwm cr_oil&amp;gas +10%</v>
      </c>
      <c r="H6" s="25" t="str">
        <f t="shared" si="0"/>
        <v/>
      </c>
      <c r="I6" s="25" t="str">
        <f t="shared" si="0"/>
        <v/>
      </c>
      <c r="J6" s="25" t="str">
        <f t="shared" si="0"/>
        <v/>
      </c>
      <c r="K6" s="25" t="str">
        <f t="shared" si="0"/>
        <v/>
      </c>
      <c r="L6" s="25" t="str">
        <f t="shared" si="0"/>
        <v/>
      </c>
      <c r="M6" s="25" t="str">
        <f t="shared" si="0"/>
        <v/>
      </c>
      <c r="R6" s="22"/>
      <c r="S6" s="23"/>
      <c r="T6" s="25" t="str">
        <f t="shared" ref="T6:AB6" si="1">IFERROR(VLOOKUP(T7,sims,3,),"")</f>
        <v>tm +10%</v>
      </c>
      <c r="U6" s="25" t="str">
        <f t="shared" si="1"/>
        <v>tq manf 10%</v>
      </c>
      <c r="V6" s="25" t="str">
        <f t="shared" si="1"/>
        <v>pwm cr_oil&amp;gas +10%</v>
      </c>
      <c r="W6" s="25" t="str">
        <f t="shared" si="1"/>
        <v/>
      </c>
      <c r="X6" s="25" t="str">
        <f t="shared" si="1"/>
        <v/>
      </c>
      <c r="Y6" s="25" t="str">
        <f t="shared" si="1"/>
        <v/>
      </c>
      <c r="Z6" s="25" t="str">
        <f t="shared" si="1"/>
        <v/>
      </c>
      <c r="AA6" s="25" t="str">
        <f t="shared" si="1"/>
        <v/>
      </c>
      <c r="AB6" s="25" t="str">
        <f t="shared" si="1"/>
        <v/>
      </c>
    </row>
    <row r="7" spans="1:28" x14ac:dyDescent="0.2">
      <c r="A7" s="43"/>
      <c r="B7" s="43"/>
      <c r="C7" s="28"/>
      <c r="D7" s="29" t="s">
        <v>27</v>
      </c>
      <c r="E7" s="29" t="s">
        <v>371</v>
      </c>
      <c r="F7" s="29" t="s">
        <v>1042</v>
      </c>
      <c r="G7" s="29" t="s">
        <v>1084</v>
      </c>
      <c r="H7" s="29"/>
      <c r="I7" s="29"/>
      <c r="J7" s="14"/>
      <c r="K7" s="14"/>
      <c r="L7" s="29"/>
      <c r="M7" s="29"/>
      <c r="R7" s="28"/>
      <c r="S7" s="29" t="s">
        <v>27</v>
      </c>
      <c r="T7" s="29" t="s">
        <v>371</v>
      </c>
      <c r="U7" s="29" t="s">
        <v>1042</v>
      </c>
      <c r="V7" s="29" t="s">
        <v>1084</v>
      </c>
      <c r="W7" s="29"/>
      <c r="X7" s="29"/>
      <c r="Y7" s="29"/>
      <c r="Z7" s="29"/>
      <c r="AA7" s="29"/>
      <c r="AB7" s="29"/>
    </row>
    <row r="8" spans="1:28" x14ac:dyDescent="0.2">
      <c r="C8" s="264" t="s">
        <v>649</v>
      </c>
      <c r="D8" s="10">
        <v>2.1380452578263611</v>
      </c>
      <c r="E8" s="10">
        <v>-4.563170453419918E-3</v>
      </c>
      <c r="F8" s="10">
        <v>-0.18148043031136485</v>
      </c>
      <c r="G8" s="10">
        <v>-0.11019331009801681</v>
      </c>
      <c r="H8" s="10"/>
      <c r="I8" s="10"/>
      <c r="L8" s="10"/>
      <c r="M8" s="10"/>
      <c r="O8" s="21"/>
      <c r="R8" s="265" t="s">
        <v>649</v>
      </c>
      <c r="S8" s="10">
        <v>2.1380452578263611</v>
      </c>
      <c r="T8" s="10">
        <v>-9.7562649485878218E-5</v>
      </c>
      <c r="U8" s="10">
        <v>-3.8801337341550102E-3</v>
      </c>
      <c r="V8" s="10">
        <v>-2.3559828409925451E-3</v>
      </c>
      <c r="W8" s="10"/>
      <c r="X8" s="10"/>
      <c r="Y8" s="10"/>
      <c r="Z8" s="10"/>
      <c r="AA8" s="10"/>
      <c r="AB8" s="10"/>
    </row>
    <row r="9" spans="1:28" x14ac:dyDescent="0.2">
      <c r="C9" s="264" t="s">
        <v>650</v>
      </c>
      <c r="D9" s="10">
        <v>0.24566219441627371</v>
      </c>
      <c r="E9" s="10">
        <v>1.6588218835544843E-2</v>
      </c>
      <c r="F9" s="10">
        <v>-0.29886446044345982</v>
      </c>
      <c r="G9" s="10">
        <v>-0.1230748477996868</v>
      </c>
      <c r="H9" s="10"/>
      <c r="I9" s="10"/>
      <c r="L9" s="10"/>
      <c r="M9" s="10"/>
      <c r="R9" s="265" t="s">
        <v>650</v>
      </c>
      <c r="S9" s="10">
        <v>0.24566219441627371</v>
      </c>
      <c r="T9" s="10">
        <v>4.0750982405973107E-5</v>
      </c>
      <c r="U9" s="10">
        <v>-7.3419699185575974E-4</v>
      </c>
      <c r="V9" s="10">
        <v>-3.0234837187919955E-4</v>
      </c>
      <c r="W9" s="10"/>
      <c r="X9" s="10"/>
      <c r="Y9" s="10"/>
      <c r="Z9" s="10"/>
      <c r="AA9" s="10"/>
      <c r="AB9" s="10"/>
    </row>
    <row r="10" spans="1:28" x14ac:dyDescent="0.2">
      <c r="C10" s="264" t="s">
        <v>651</v>
      </c>
      <c r="D10" s="10">
        <v>0.26570395941224728</v>
      </c>
      <c r="E10" s="10">
        <v>-8.1113091369711121E-3</v>
      </c>
      <c r="F10" s="10">
        <v>-0.21980315193806943</v>
      </c>
      <c r="G10" s="10">
        <v>-0.12014469141650164</v>
      </c>
      <c r="H10" s="10"/>
      <c r="I10" s="10"/>
      <c r="L10" s="10"/>
      <c r="M10" s="10"/>
      <c r="R10" s="265" t="s">
        <v>651</v>
      </c>
      <c r="S10" s="10">
        <v>0.26570395941224728</v>
      </c>
      <c r="T10" s="10">
        <v>-2.155206953709963E-5</v>
      </c>
      <c r="U10" s="10">
        <v>-5.8402567761236829E-4</v>
      </c>
      <c r="V10" s="10">
        <v>-3.1922920211727125E-4</v>
      </c>
      <c r="W10" s="10"/>
      <c r="X10" s="10"/>
      <c r="Y10" s="10"/>
      <c r="Z10" s="10"/>
      <c r="AA10" s="10"/>
      <c r="AB10" s="10"/>
    </row>
    <row r="11" spans="1:28" hidden="1" outlineLevel="1" x14ac:dyDescent="0.2">
      <c r="C11" s="264" t="s">
        <v>652</v>
      </c>
      <c r="D11" s="10">
        <v>0.11037253540993242</v>
      </c>
      <c r="E11" s="10">
        <v>-4.2512707165709429E-4</v>
      </c>
      <c r="F11" s="10">
        <v>-0.24948869945882191</v>
      </c>
      <c r="G11" s="10">
        <v>-0.11765744757018526</v>
      </c>
      <c r="H11" s="10"/>
      <c r="I11" s="10"/>
      <c r="L11" s="10"/>
      <c r="M11" s="10"/>
      <c r="R11" s="265" t="s">
        <v>652</v>
      </c>
      <c r="S11" s="10">
        <v>0.11037253540993242</v>
      </c>
      <c r="T11" s="10">
        <v>-4.6922352770193514E-7</v>
      </c>
      <c r="U11" s="10">
        <v>-2.7536700315396808E-4</v>
      </c>
      <c r="V11" s="10">
        <v>-1.2986150798182538E-4</v>
      </c>
      <c r="W11" s="10"/>
      <c r="X11" s="10"/>
      <c r="Y11" s="10"/>
      <c r="Z11" s="10"/>
      <c r="AA11" s="10"/>
      <c r="AB11" s="10"/>
    </row>
    <row r="12" spans="1:28" hidden="1" outlineLevel="1" x14ac:dyDescent="0.2">
      <c r="C12" s="264" t="s">
        <v>653</v>
      </c>
      <c r="D12" s="10">
        <v>0.13054019060785199</v>
      </c>
      <c r="E12" s="10">
        <v>5.3963386192079632E-2</v>
      </c>
      <c r="F12" s="10">
        <v>-0.19523687593655525</v>
      </c>
      <c r="G12" s="10">
        <v>-8.9762882341182237E-2</v>
      </c>
      <c r="H12" s="10"/>
      <c r="I12" s="10"/>
      <c r="L12" s="10"/>
      <c r="M12" s="10"/>
      <c r="R12" s="265" t="s">
        <v>653</v>
      </c>
      <c r="S12" s="10">
        <v>0.13054019060785199</v>
      </c>
      <c r="T12" s="10">
        <v>7.0443907193592034E-5</v>
      </c>
      <c r="U12" s="10">
        <v>-2.5486258998439479E-4</v>
      </c>
      <c r="V12" s="10">
        <v>-1.1717663770328122E-4</v>
      </c>
      <c r="W12" s="10"/>
      <c r="X12" s="10"/>
      <c r="Y12" s="10"/>
      <c r="Z12" s="10"/>
      <c r="AA12" s="10"/>
      <c r="AB12" s="10"/>
    </row>
    <row r="13" spans="1:28" hidden="1" outlineLevel="1" x14ac:dyDescent="0.2">
      <c r="C13" s="264" t="s">
        <v>654</v>
      </c>
      <c r="D13" s="10">
        <v>1.1168143034385059</v>
      </c>
      <c r="E13" s="10">
        <v>-2.2567703336973111E-2</v>
      </c>
      <c r="F13" s="10">
        <v>-0.13500031780332433</v>
      </c>
      <c r="G13" s="10">
        <v>-0.10222137786818353</v>
      </c>
      <c r="H13" s="10"/>
      <c r="I13" s="10"/>
      <c r="L13" s="10"/>
      <c r="M13" s="10"/>
      <c r="R13" s="265" t="s">
        <v>654</v>
      </c>
      <c r="S13" s="10">
        <v>1.1168143034385059</v>
      </c>
      <c r="T13" s="10">
        <v>-2.5203933882488472E-4</v>
      </c>
      <c r="U13" s="10">
        <v>-1.5077028589149659E-3</v>
      </c>
      <c r="V13" s="10">
        <v>-1.141622969203797E-3</v>
      </c>
      <c r="W13" s="10"/>
      <c r="X13" s="10"/>
      <c r="Y13" s="10"/>
      <c r="Z13" s="10"/>
      <c r="AA13" s="10"/>
      <c r="AB13" s="10"/>
    </row>
    <row r="14" spans="1:28" hidden="1" outlineLevel="1" x14ac:dyDescent="0.2">
      <c r="C14" s="264" t="s">
        <v>655</v>
      </c>
      <c r="D14" s="10">
        <v>0.21966574021296922</v>
      </c>
      <c r="E14" s="10">
        <v>-1.941994872524111E-2</v>
      </c>
      <c r="F14" s="10">
        <v>-0.15179035042212075</v>
      </c>
      <c r="G14" s="10">
        <v>-0.10943230334192755</v>
      </c>
      <c r="H14" s="10"/>
      <c r="I14" s="10"/>
      <c r="L14" s="10"/>
      <c r="M14" s="10"/>
      <c r="R14" s="265" t="s">
        <v>655</v>
      </c>
      <c r="S14" s="10">
        <v>0.21966574021296922</v>
      </c>
      <c r="T14" s="10">
        <v>-4.2658974116279966E-5</v>
      </c>
      <c r="U14" s="10">
        <v>-3.3343139682661142E-4</v>
      </c>
      <c r="V14" s="10">
        <v>-2.4038527916814701E-4</v>
      </c>
      <c r="W14" s="10"/>
      <c r="X14" s="10"/>
      <c r="Y14" s="10"/>
      <c r="Z14" s="10"/>
      <c r="AA14" s="10"/>
      <c r="AB14" s="10"/>
    </row>
    <row r="15" spans="1:28" hidden="1" outlineLevel="1" x14ac:dyDescent="0.2">
      <c r="C15" s="264" t="s">
        <v>656</v>
      </c>
      <c r="D15" s="10">
        <v>0.31615611425189433</v>
      </c>
      <c r="E15" s="10">
        <v>-4.0755289777982817E-3</v>
      </c>
      <c r="F15" s="10">
        <v>-0.53430836097791978</v>
      </c>
      <c r="G15" s="10">
        <v>4.3930495916577605E-2</v>
      </c>
      <c r="H15" s="10"/>
      <c r="I15" s="10"/>
      <c r="L15" s="10"/>
      <c r="M15" s="10"/>
      <c r="R15" s="265" t="s">
        <v>656</v>
      </c>
      <c r="S15" s="10">
        <v>0.31615611425189433</v>
      </c>
      <c r="T15" s="10">
        <v>-1.2885034051416998E-5</v>
      </c>
      <c r="U15" s="10">
        <v>-1.6892485521907761E-3</v>
      </c>
      <c r="V15" s="10">
        <v>1.3888894886143887E-4</v>
      </c>
      <c r="W15" s="10"/>
      <c r="X15" s="10"/>
      <c r="Y15" s="10"/>
      <c r="Z15" s="10"/>
      <c r="AA15" s="10"/>
      <c r="AB15" s="10"/>
    </row>
    <row r="16" spans="1:28" hidden="1" outlineLevel="1" x14ac:dyDescent="0.2">
      <c r="C16" s="264" t="s">
        <v>657</v>
      </c>
      <c r="D16" s="10">
        <v>1.110849833163984</v>
      </c>
      <c r="E16" s="10">
        <v>-1.4591890785409234E-2</v>
      </c>
      <c r="F16" s="10">
        <v>-0.20395263548566023</v>
      </c>
      <c r="G16" s="10">
        <v>-0.11285499979813984</v>
      </c>
      <c r="H16" s="10"/>
      <c r="I16" s="10"/>
      <c r="L16" s="10"/>
      <c r="M16" s="10"/>
      <c r="R16" s="265" t="s">
        <v>657</v>
      </c>
      <c r="S16" s="10">
        <v>1.110849833163984</v>
      </c>
      <c r="T16" s="10">
        <v>-1.6209399444518924E-4</v>
      </c>
      <c r="U16" s="10">
        <v>-2.2656075110260051E-3</v>
      </c>
      <c r="V16" s="10">
        <v>-1.2536495769748511E-3</v>
      </c>
      <c r="W16" s="10"/>
      <c r="X16" s="10"/>
      <c r="Y16" s="10"/>
      <c r="Z16" s="10"/>
      <c r="AA16" s="10"/>
      <c r="AB16" s="10"/>
    </row>
    <row r="17" spans="3:28" hidden="1" outlineLevel="1" x14ac:dyDescent="0.2">
      <c r="C17" s="264" t="s">
        <v>658</v>
      </c>
      <c r="D17" s="10">
        <v>6.418065925350977E-2</v>
      </c>
      <c r="E17" s="10">
        <v>-1.124105742493775E-2</v>
      </c>
      <c r="F17" s="10">
        <v>-0.15574689907427164</v>
      </c>
      <c r="G17" s="10">
        <v>8.8755299415055333E-2</v>
      </c>
      <c r="H17" s="10"/>
      <c r="I17" s="10"/>
      <c r="L17" s="10"/>
      <c r="M17" s="10"/>
      <c r="R17" s="265" t="s">
        <v>658</v>
      </c>
      <c r="S17" s="10">
        <v>6.418065925350977E-2</v>
      </c>
      <c r="T17" s="10">
        <v>-7.2145847623906574E-6</v>
      </c>
      <c r="U17" s="10">
        <v>-9.9959386592766042E-5</v>
      </c>
      <c r="V17" s="10">
        <v>5.6963736287009013E-5</v>
      </c>
      <c r="W17" s="10"/>
      <c r="X17" s="10"/>
      <c r="Y17" s="10"/>
      <c r="Z17" s="10"/>
      <c r="AA17" s="10"/>
      <c r="AB17" s="10"/>
    </row>
    <row r="18" spans="3:28" hidden="1" outlineLevel="1" x14ac:dyDescent="0.2">
      <c r="C18" s="264" t="s">
        <v>659</v>
      </c>
      <c r="D18" s="10">
        <v>0.15175804969734921</v>
      </c>
      <c r="E18" s="10">
        <v>0.12742573955655256</v>
      </c>
      <c r="F18" s="10">
        <v>5.7916358865428563E-2</v>
      </c>
      <c r="G18" s="10">
        <v>1.0067128225175637</v>
      </c>
      <c r="H18" s="10"/>
      <c r="I18" s="10"/>
      <c r="L18" s="10"/>
      <c r="M18" s="10"/>
      <c r="R18" s="265" t="s">
        <v>659</v>
      </c>
      <c r="S18" s="10">
        <v>0.15175804969734921</v>
      </c>
      <c r="T18" s="10">
        <v>1.9337881716344782E-4</v>
      </c>
      <c r="U18" s="10">
        <v>8.7892736669892206E-5</v>
      </c>
      <c r="V18" s="10">
        <v>1.5277677455057914E-3</v>
      </c>
      <c r="W18" s="10"/>
      <c r="X18" s="10"/>
      <c r="Y18" s="10"/>
      <c r="Z18" s="10"/>
      <c r="AA18" s="10"/>
      <c r="AB18" s="10"/>
    </row>
    <row r="19" spans="3:28" hidden="1" outlineLevel="1" x14ac:dyDescent="0.2">
      <c r="C19" s="264" t="s">
        <v>660</v>
      </c>
      <c r="D19" s="10">
        <v>0.49724412629530146</v>
      </c>
      <c r="E19" s="10">
        <v>3.6619462744580389E-3</v>
      </c>
      <c r="F19" s="10">
        <v>-0.46523683908405999</v>
      </c>
      <c r="G19" s="10">
        <v>6.9398901296624516E-2</v>
      </c>
      <c r="H19" s="10"/>
      <c r="I19" s="10"/>
      <c r="L19" s="10"/>
      <c r="M19" s="10"/>
      <c r="R19" s="265" t="s">
        <v>660</v>
      </c>
      <c r="S19" s="10">
        <v>0.49724412629530146</v>
      </c>
      <c r="T19" s="10">
        <v>1.8208812757832216E-5</v>
      </c>
      <c r="U19" s="10">
        <v>-2.3133628557074118E-3</v>
      </c>
      <c r="V19" s="10">
        <v>3.4508196041093921E-4</v>
      </c>
      <c r="W19" s="10"/>
      <c r="X19" s="10"/>
      <c r="Y19" s="10"/>
      <c r="Z19" s="10"/>
      <c r="AA19" s="10"/>
      <c r="AB19" s="10"/>
    </row>
    <row r="20" spans="3:28" hidden="1" outlineLevel="1" x14ac:dyDescent="0.2">
      <c r="C20" s="264" t="s">
        <v>661</v>
      </c>
      <c r="D20" s="10">
        <v>0.40612729381456364</v>
      </c>
      <c r="E20" s="10">
        <v>2.9875050303829198E-2</v>
      </c>
      <c r="F20" s="10">
        <v>3.5428702698903081E-2</v>
      </c>
      <c r="G20" s="10">
        <v>3.5904080564641561E-2</v>
      </c>
      <c r="H20" s="10"/>
      <c r="I20" s="10"/>
      <c r="L20" s="10"/>
      <c r="M20" s="10"/>
      <c r="R20" s="265" t="s">
        <v>661</v>
      </c>
      <c r="S20" s="10">
        <v>0.40612729381456364</v>
      </c>
      <c r="T20" s="10">
        <v>1.2133073332468108E-4</v>
      </c>
      <c r="U20" s="10">
        <v>1.4388563150466235E-4</v>
      </c>
      <c r="V20" s="10">
        <v>1.4581627076617947E-4</v>
      </c>
      <c r="W20" s="10"/>
      <c r="X20" s="10"/>
      <c r="Y20" s="10"/>
      <c r="Z20" s="10"/>
      <c r="AA20" s="10"/>
      <c r="AB20" s="10"/>
    </row>
    <row r="21" spans="3:28" hidden="1" outlineLevel="1" x14ac:dyDescent="0.2">
      <c r="C21" s="264" t="s">
        <v>662</v>
      </c>
      <c r="D21" s="10">
        <v>8.7015795628881856E-2</v>
      </c>
      <c r="E21" s="10">
        <v>-1.7183966437572806E-4</v>
      </c>
      <c r="F21" s="10">
        <v>-0.1874416078869956</v>
      </c>
      <c r="G21" s="10">
        <v>-9.9440288540819655E-2</v>
      </c>
      <c r="H21" s="10"/>
      <c r="I21" s="10"/>
      <c r="L21" s="10"/>
      <c r="M21" s="10"/>
      <c r="R21" s="265" t="s">
        <v>662</v>
      </c>
      <c r="S21" s="10">
        <v>8.7015795628881856E-2</v>
      </c>
      <c r="T21" s="10">
        <v>-1.4952765116254003E-7</v>
      </c>
      <c r="U21" s="10">
        <v>-1.6310380644243819E-4</v>
      </c>
      <c r="V21" s="10">
        <v>-8.6528758249450067E-5</v>
      </c>
      <c r="W21" s="10"/>
      <c r="X21" s="10"/>
      <c r="Y21" s="10"/>
      <c r="Z21" s="10"/>
      <c r="AA21" s="10"/>
      <c r="AB21" s="10"/>
    </row>
    <row r="22" spans="3:28" hidden="1" outlineLevel="1" x14ac:dyDescent="0.2">
      <c r="C22" s="264" t="s">
        <v>663</v>
      </c>
      <c r="D22" s="10">
        <v>0.12976302436114687</v>
      </c>
      <c r="E22" s="10">
        <v>2.9686726611410919E-3</v>
      </c>
      <c r="F22" s="10">
        <v>-0.2165722104936374</v>
      </c>
      <c r="G22" s="10">
        <v>-5.6815607596871764E-2</v>
      </c>
      <c r="H22" s="10"/>
      <c r="I22" s="10"/>
      <c r="L22" s="10"/>
      <c r="M22" s="10"/>
      <c r="R22" s="265" t="s">
        <v>663</v>
      </c>
      <c r="S22" s="10">
        <v>0.12976302436114687</v>
      </c>
      <c r="T22" s="10">
        <v>3.852239428479222E-6</v>
      </c>
      <c r="U22" s="10">
        <v>-2.8103065026233295E-4</v>
      </c>
      <c r="V22" s="10">
        <v>-7.3725650726862317E-5</v>
      </c>
      <c r="W22" s="10"/>
      <c r="X22" s="10"/>
      <c r="Y22" s="10"/>
      <c r="Z22" s="10"/>
      <c r="AA22" s="10"/>
      <c r="AB22" s="10"/>
    </row>
    <row r="23" spans="3:28" hidden="1" outlineLevel="1" x14ac:dyDescent="0.2">
      <c r="C23" s="264" t="s">
        <v>664</v>
      </c>
      <c r="D23" s="10">
        <v>0.30114463017508569</v>
      </c>
      <c r="E23" s="10">
        <v>-1.3389924979512191E-2</v>
      </c>
      <c r="F23" s="10">
        <v>-0.33910630574722767</v>
      </c>
      <c r="G23" s="10">
        <v>-0.13851853978247286</v>
      </c>
      <c r="H23" s="10"/>
      <c r="I23" s="10"/>
      <c r="L23" s="10"/>
      <c r="M23" s="10"/>
      <c r="R23" s="265" t="s">
        <v>664</v>
      </c>
      <c r="S23" s="10">
        <v>0.30114463017508569</v>
      </c>
      <c r="T23" s="10">
        <v>-4.032304006027341E-5</v>
      </c>
      <c r="U23" s="10">
        <v>-1.021200430342884E-3</v>
      </c>
      <c r="V23" s="10">
        <v>-4.1714114435185685E-4</v>
      </c>
      <c r="W23" s="10"/>
      <c r="X23" s="10"/>
      <c r="Y23" s="10"/>
      <c r="Z23" s="10"/>
      <c r="AA23" s="10"/>
      <c r="AB23" s="10"/>
    </row>
    <row r="24" spans="3:28" hidden="1" outlineLevel="1" x14ac:dyDescent="0.2">
      <c r="C24" s="264" t="s">
        <v>665</v>
      </c>
      <c r="D24" s="10">
        <v>0.73301072294989655</v>
      </c>
      <c r="E24" s="10">
        <v>-2.2482369910503675E-2</v>
      </c>
      <c r="F24" s="10">
        <v>-0.21732331458537146</v>
      </c>
      <c r="G24" s="10">
        <v>-0.14708729328378745</v>
      </c>
      <c r="H24" s="10"/>
      <c r="I24" s="10"/>
      <c r="L24" s="10"/>
      <c r="M24" s="10"/>
      <c r="R24" s="265" t="s">
        <v>665</v>
      </c>
      <c r="S24" s="10">
        <v>0.73301072294989655</v>
      </c>
      <c r="T24" s="10">
        <v>-1.6479818221725299E-4</v>
      </c>
      <c r="U24" s="10">
        <v>-1.5930031993809093E-3</v>
      </c>
      <c r="V24" s="10">
        <v>-1.078165631866925E-3</v>
      </c>
      <c r="W24" s="10"/>
      <c r="X24" s="10"/>
      <c r="Y24" s="10"/>
      <c r="Z24" s="10"/>
      <c r="AA24" s="10"/>
      <c r="AB24" s="10"/>
    </row>
    <row r="25" spans="3:28" hidden="1" outlineLevel="1" x14ac:dyDescent="0.2">
      <c r="C25" s="264" t="s">
        <v>666</v>
      </c>
      <c r="D25" s="10">
        <v>0.52826370983139836</v>
      </c>
      <c r="E25" s="10">
        <v>-2.0807543118128713E-2</v>
      </c>
      <c r="F25" s="10">
        <v>-0.20306219415694438</v>
      </c>
      <c r="G25" s="10">
        <v>-0.14354297458172294</v>
      </c>
      <c r="H25" s="10"/>
      <c r="I25" s="10"/>
      <c r="L25" s="10"/>
      <c r="M25" s="10"/>
      <c r="R25" s="265" t="s">
        <v>666</v>
      </c>
      <c r="S25" s="10">
        <v>0.52826370983139836</v>
      </c>
      <c r="T25" s="10">
        <v>-1.0991869920059456E-4</v>
      </c>
      <c r="U25" s="10">
        <v>-1.0727038801185114E-3</v>
      </c>
      <c r="V25" s="10">
        <v>-7.5828544272775076E-4</v>
      </c>
      <c r="W25" s="10"/>
      <c r="X25" s="10"/>
      <c r="Y25" s="10"/>
      <c r="Z25" s="10"/>
      <c r="AA25" s="10"/>
      <c r="AB25" s="10"/>
    </row>
    <row r="26" spans="3:28" hidden="1" outlineLevel="1" x14ac:dyDescent="0.2">
      <c r="C26" s="9" t="s">
        <v>667</v>
      </c>
      <c r="D26" s="10">
        <v>0.14936459422289469</v>
      </c>
      <c r="E26" s="10">
        <v>2.255859342863431E-2</v>
      </c>
      <c r="F26" s="10">
        <v>-0.17088257231673287</v>
      </c>
      <c r="G26" s="10">
        <v>-8.6961382264993947E-2</v>
      </c>
      <c r="H26" s="10"/>
      <c r="I26" s="10"/>
      <c r="L26" s="10"/>
      <c r="M26" s="10"/>
      <c r="R26" s="9" t="s">
        <v>667</v>
      </c>
      <c r="S26" s="10">
        <v>0.14936459422289469</v>
      </c>
      <c r="T26" s="10">
        <v>3.3694551537072225E-5</v>
      </c>
      <c r="U26" s="10">
        <v>-2.5523806073853266E-4</v>
      </c>
      <c r="V26" s="10">
        <v>-1.2988951575072853E-4</v>
      </c>
      <c r="W26" s="10"/>
      <c r="X26" s="10"/>
      <c r="Y26" s="10"/>
      <c r="Z26" s="10"/>
      <c r="AA26" s="10"/>
      <c r="AB26" s="10"/>
    </row>
    <row r="27" spans="3:28" hidden="1" outlineLevel="1" x14ac:dyDescent="0.2">
      <c r="C27" s="9" t="s">
        <v>668</v>
      </c>
      <c r="D27" s="10">
        <v>0.55034046542063342</v>
      </c>
      <c r="E27" s="10">
        <v>-5.0743826706556305E-3</v>
      </c>
      <c r="F27" s="10">
        <v>-0.19645700998291993</v>
      </c>
      <c r="G27" s="10">
        <v>-9.7784509041154433E-2</v>
      </c>
      <c r="H27" s="10"/>
      <c r="I27" s="10"/>
      <c r="L27" s="10"/>
      <c r="M27" s="10"/>
      <c r="R27" s="9" t="s">
        <v>668</v>
      </c>
      <c r="S27" s="10">
        <v>0.55034046542063342</v>
      </c>
      <c r="T27" s="10">
        <v>-2.7926381206910165E-5</v>
      </c>
      <c r="U27" s="10">
        <v>-1.0811824230914618E-3</v>
      </c>
      <c r="V27" s="10">
        <v>-5.3814772216637064E-4</v>
      </c>
      <c r="W27" s="10"/>
      <c r="X27" s="10"/>
      <c r="Y27" s="10"/>
      <c r="Z27" s="10"/>
      <c r="AA27" s="10"/>
      <c r="AB27" s="10"/>
    </row>
    <row r="28" spans="3:28" hidden="1" outlineLevel="1" x14ac:dyDescent="0.2">
      <c r="C28" s="9" t="s">
        <v>669</v>
      </c>
      <c r="D28" s="10">
        <v>2.8602802729950409E-2</v>
      </c>
      <c r="E28" s="10">
        <v>-2.1333338448048522E-2</v>
      </c>
      <c r="F28" s="10">
        <v>-0.39510409144429826</v>
      </c>
      <c r="G28" s="10">
        <v>4.9951879292020607E-3</v>
      </c>
      <c r="H28" s="10"/>
      <c r="I28" s="10"/>
      <c r="L28" s="10"/>
      <c r="M28" s="10"/>
      <c r="R28" s="9" t="s">
        <v>669</v>
      </c>
      <c r="S28" s="10">
        <v>2.8602802729950409E-2</v>
      </c>
      <c r="T28" s="10">
        <v>-6.1019327120079833E-6</v>
      </c>
      <c r="U28" s="10">
        <v>-1.130108438537755E-4</v>
      </c>
      <c r="V28" s="10">
        <v>1.4287637493799604E-6</v>
      </c>
      <c r="W28" s="10"/>
      <c r="X28" s="10"/>
      <c r="Y28" s="10"/>
      <c r="Z28" s="10"/>
      <c r="AA28" s="10"/>
      <c r="AB28" s="10"/>
    </row>
    <row r="29" spans="3:28" hidden="1" outlineLevel="1" x14ac:dyDescent="0.2">
      <c r="C29" s="9" t="s">
        <v>670</v>
      </c>
      <c r="D29" s="10">
        <v>3.0173886334266539E-2</v>
      </c>
      <c r="E29" s="10">
        <v>3.6822949940784611E-3</v>
      </c>
      <c r="F29" s="10">
        <v>-0.19576983462640252</v>
      </c>
      <c r="G29" s="10">
        <v>-6.8818578120410923E-2</v>
      </c>
      <c r="H29" s="10"/>
      <c r="I29" s="10"/>
      <c r="L29" s="10"/>
      <c r="M29" s="10"/>
      <c r="R29" s="9" t="s">
        <v>670</v>
      </c>
      <c r="S29" s="10">
        <v>3.0173886334266539E-2</v>
      </c>
      <c r="T29" s="10">
        <v>1.1110915060056217E-6</v>
      </c>
      <c r="U29" s="10">
        <v>-5.9071367376952269E-5</v>
      </c>
      <c r="V29" s="10">
        <v>-2.0765239538911213E-5</v>
      </c>
      <c r="W29" s="10"/>
      <c r="X29" s="10"/>
      <c r="Y29" s="10"/>
      <c r="Z29" s="10"/>
      <c r="AA29" s="10"/>
      <c r="AB29" s="10"/>
    </row>
    <row r="30" spans="3:28" hidden="1" outlineLevel="1" x14ac:dyDescent="0.2">
      <c r="C30" s="9" t="s">
        <v>671</v>
      </c>
      <c r="D30" s="10">
        <v>7.7280919353739694E-2</v>
      </c>
      <c r="E30" s="10">
        <v>-6.2615692905221287E-3</v>
      </c>
      <c r="F30" s="10">
        <v>-0.22961299040461514</v>
      </c>
      <c r="G30" s="10">
        <v>-6.3325652555823453E-2</v>
      </c>
      <c r="H30" s="10"/>
      <c r="I30" s="10"/>
      <c r="L30" s="10"/>
      <c r="M30" s="10"/>
      <c r="R30" s="9" t="s">
        <v>671</v>
      </c>
      <c r="S30" s="10">
        <v>7.7280919353739694E-2</v>
      </c>
      <c r="T30" s="10">
        <v>-4.8389983136869377E-6</v>
      </c>
      <c r="U30" s="10">
        <v>-1.7744702994030071E-4</v>
      </c>
      <c r="V30" s="10">
        <v>-4.8938646481895325E-5</v>
      </c>
      <c r="W30" s="10"/>
      <c r="X30" s="10"/>
      <c r="Y30" s="10"/>
      <c r="Z30" s="10"/>
      <c r="AA30" s="10"/>
      <c r="AB30" s="10"/>
    </row>
    <row r="31" spans="3:28" hidden="1" outlineLevel="1" x14ac:dyDescent="0.2">
      <c r="C31" s="9" t="s">
        <v>672</v>
      </c>
      <c r="D31" s="10">
        <v>0.29198127354307191</v>
      </c>
      <c r="E31" s="10">
        <v>2.920784640592089E-4</v>
      </c>
      <c r="F31" s="10">
        <v>-0.33707258688399078</v>
      </c>
      <c r="G31" s="10">
        <v>-7.8332583254869803E-2</v>
      </c>
      <c r="H31" s="10"/>
      <c r="I31" s="10"/>
      <c r="L31" s="10"/>
      <c r="M31" s="10"/>
      <c r="R31" s="9" t="s">
        <v>672</v>
      </c>
      <c r="S31" s="10">
        <v>0.29198127354307191</v>
      </c>
      <c r="T31" s="10">
        <v>8.5281441910512178E-7</v>
      </c>
      <c r="U31" s="10">
        <v>-9.8418883194845391E-4</v>
      </c>
      <c r="V31" s="10">
        <v>-2.2871647418675595E-4</v>
      </c>
      <c r="W31" s="10"/>
      <c r="X31" s="10"/>
      <c r="Y31" s="10"/>
      <c r="Z31" s="10"/>
      <c r="AA31" s="10"/>
      <c r="AB31" s="10"/>
    </row>
    <row r="32" spans="3:28" hidden="1" outlineLevel="1" x14ac:dyDescent="0.2">
      <c r="C32" s="9" t="s">
        <v>673</v>
      </c>
      <c r="D32" s="10">
        <v>0.22244819749506478</v>
      </c>
      <c r="E32" s="10">
        <v>3.2003447529849183E-4</v>
      </c>
      <c r="F32" s="10">
        <v>-0.34248296588478278</v>
      </c>
      <c r="G32" s="10">
        <v>-8.8300444554767488E-2</v>
      </c>
      <c r="H32" s="10"/>
      <c r="I32" s="10"/>
      <c r="L32" s="10"/>
      <c r="M32" s="10"/>
      <c r="R32" s="9" t="s">
        <v>673</v>
      </c>
      <c r="S32" s="10">
        <v>0.22244819749506478</v>
      </c>
      <c r="T32" s="10">
        <v>7.119109216642835E-7</v>
      </c>
      <c r="U32" s="10">
        <v>-7.6184718433833698E-4</v>
      </c>
      <c r="V32" s="10">
        <v>-1.9642274729220937E-4</v>
      </c>
      <c r="W32" s="10"/>
      <c r="X32" s="10"/>
      <c r="Y32" s="10"/>
      <c r="Z32" s="10"/>
      <c r="AA32" s="10"/>
      <c r="AB32" s="10"/>
    </row>
    <row r="33" spans="3:28" hidden="1" outlineLevel="1" x14ac:dyDescent="0.2">
      <c r="C33" s="9" t="s">
        <v>674</v>
      </c>
      <c r="D33" s="10">
        <v>2.7762642319167755E-2</v>
      </c>
      <c r="E33" s="10">
        <v>-1.720731528931374E-3</v>
      </c>
      <c r="F33" s="10">
        <v>-0.31558725591473991</v>
      </c>
      <c r="G33" s="10">
        <v>-7.8027081720100089E-2</v>
      </c>
      <c r="H33" s="10"/>
      <c r="I33" s="10"/>
      <c r="L33" s="10"/>
      <c r="M33" s="10"/>
      <c r="R33" s="9" t="s">
        <v>674</v>
      </c>
      <c r="S33" s="10">
        <v>2.7762642319167755E-2</v>
      </c>
      <c r="T33" s="10">
        <v>-4.7772053965036404E-7</v>
      </c>
      <c r="U33" s="10">
        <v>-8.7615361064485826E-5</v>
      </c>
      <c r="V33" s="10">
        <v>-2.1662379610036114E-5</v>
      </c>
      <c r="W33" s="10"/>
      <c r="X33" s="10"/>
      <c r="Y33" s="10"/>
      <c r="Z33" s="10"/>
      <c r="AA33" s="10"/>
      <c r="AB33" s="10"/>
    </row>
    <row r="34" spans="3:28" hidden="1" outlineLevel="1" x14ac:dyDescent="0.2">
      <c r="C34" s="9" t="s">
        <v>675</v>
      </c>
      <c r="D34" s="10">
        <v>1.3075309167195361</v>
      </c>
      <c r="E34" s="10">
        <v>-2.1212373448731281E-2</v>
      </c>
      <c r="F34" s="10">
        <v>-0.43653045749499908</v>
      </c>
      <c r="G34" s="10">
        <v>-0.23964370104266886</v>
      </c>
      <c r="H34" s="10"/>
      <c r="I34" s="10"/>
      <c r="L34" s="10"/>
      <c r="M34" s="10"/>
      <c r="R34" s="9" t="s">
        <v>675</v>
      </c>
      <c r="S34" s="10">
        <v>1.3075309167195361</v>
      </c>
      <c r="T34" s="10">
        <v>-2.7735834101216762E-4</v>
      </c>
      <c r="U34" s="10">
        <v>-5.7077706926443464E-3</v>
      </c>
      <c r="V34" s="10">
        <v>-3.1334154811038326E-3</v>
      </c>
      <c r="W34" s="10"/>
      <c r="X34" s="10"/>
      <c r="Y34" s="10"/>
      <c r="Z34" s="10"/>
      <c r="AA34" s="10"/>
      <c r="AB34" s="10"/>
    </row>
    <row r="35" spans="3:28" hidden="1" outlineLevel="1" x14ac:dyDescent="0.2">
      <c r="C35" s="9" t="s">
        <v>676</v>
      </c>
      <c r="D35" s="10">
        <v>0.13036544935478622</v>
      </c>
      <c r="E35" s="10">
        <v>-6.400081779545097E-4</v>
      </c>
      <c r="F35" s="10">
        <v>-0.34246512720749189</v>
      </c>
      <c r="G35" s="10">
        <v>-0.2002385553985353</v>
      </c>
      <c r="H35" s="10"/>
      <c r="I35" s="10"/>
      <c r="L35" s="10"/>
      <c r="M35" s="10"/>
      <c r="R35" s="9" t="s">
        <v>676</v>
      </c>
      <c r="S35" s="10">
        <v>0.13036544935478622</v>
      </c>
      <c r="T35" s="10">
        <v>-8.3434953709777653E-7</v>
      </c>
      <c r="U35" s="10">
        <v>-4.4645620196748708E-4</v>
      </c>
      <c r="V35" s="10">
        <v>-2.6104189252683309E-4</v>
      </c>
      <c r="W35" s="10"/>
      <c r="X35" s="10"/>
      <c r="Y35" s="10"/>
      <c r="Z35" s="10"/>
      <c r="AA35" s="10"/>
      <c r="AB35" s="10"/>
    </row>
    <row r="36" spans="3:28" hidden="1" outlineLevel="1" x14ac:dyDescent="0.2">
      <c r="C36" s="9" t="s">
        <v>677</v>
      </c>
      <c r="D36" s="10">
        <v>9.8315404107332444E-2</v>
      </c>
      <c r="E36" s="10">
        <v>-1.3745164147249689E-2</v>
      </c>
      <c r="F36" s="10">
        <v>-0.29259362380334997</v>
      </c>
      <c r="G36" s="10">
        <v>-0.15616102617526106</v>
      </c>
      <c r="H36" s="10"/>
      <c r="I36" s="10"/>
      <c r="L36" s="10"/>
      <c r="M36" s="10"/>
      <c r="R36" s="9" t="s">
        <v>677</v>
      </c>
      <c r="S36" s="10">
        <v>9.8315404107332444E-2</v>
      </c>
      <c r="T36" s="10">
        <v>-1.3513613676584707E-5</v>
      </c>
      <c r="U36" s="10">
        <v>-2.8766460363455155E-4</v>
      </c>
      <c r="V36" s="10">
        <v>-1.535303439423651E-4</v>
      </c>
      <c r="W36" s="10"/>
      <c r="X36" s="10"/>
      <c r="Y36" s="10"/>
      <c r="Z36" s="10"/>
      <c r="AA36" s="10"/>
      <c r="AB36" s="10"/>
    </row>
    <row r="37" spans="3:28" hidden="1" outlineLevel="1" x14ac:dyDescent="0.2">
      <c r="C37" s="9" t="s">
        <v>678</v>
      </c>
      <c r="D37" s="10">
        <v>0.14116916024726187</v>
      </c>
      <c r="E37" s="10">
        <v>-1.6192461236608224E-2</v>
      </c>
      <c r="F37" s="10">
        <v>-0.37989605142547678</v>
      </c>
      <c r="G37" s="10">
        <v>-0.19445883190487567</v>
      </c>
      <c r="H37" s="10"/>
      <c r="I37" s="10"/>
      <c r="L37" s="10"/>
      <c r="M37" s="10"/>
      <c r="R37" s="9" t="s">
        <v>678</v>
      </c>
      <c r="S37" s="10">
        <v>0.14116916024726187</v>
      </c>
      <c r="T37" s="10">
        <v>-2.2858761551083226E-5</v>
      </c>
      <c r="U37" s="10">
        <v>-5.3629606560985166E-4</v>
      </c>
      <c r="V37" s="10">
        <v>-2.7451590002674754E-4</v>
      </c>
      <c r="W37" s="10"/>
      <c r="X37" s="10"/>
      <c r="Y37" s="10"/>
      <c r="Z37" s="10"/>
      <c r="AA37" s="10"/>
      <c r="AB37" s="10"/>
    </row>
    <row r="38" spans="3:28" hidden="1" outlineLevel="1" x14ac:dyDescent="0.2">
      <c r="C38" s="9" t="s">
        <v>679</v>
      </c>
      <c r="D38" s="10">
        <v>0.51832716912771659</v>
      </c>
      <c r="E38" s="10">
        <v>-1.5391839347100866E-2</v>
      </c>
      <c r="F38" s="10">
        <v>-0.37037496964520411</v>
      </c>
      <c r="G38" s="10">
        <v>-0.18464841034010471</v>
      </c>
      <c r="H38" s="10"/>
      <c r="I38" s="10"/>
      <c r="L38" s="10"/>
      <c r="M38" s="10"/>
      <c r="R38" s="9" t="s">
        <v>679</v>
      </c>
      <c r="S38" s="10">
        <v>0.51832716912771659</v>
      </c>
      <c r="T38" s="10">
        <v>-7.9780085164513949E-5</v>
      </c>
      <c r="U38" s="10">
        <v>-1.9197540953196262E-3</v>
      </c>
      <c r="V38" s="10">
        <v>-9.5708287815519477E-4</v>
      </c>
      <c r="W38" s="10"/>
      <c r="X38" s="10"/>
      <c r="Y38" s="10"/>
      <c r="Z38" s="10"/>
      <c r="AA38" s="10"/>
      <c r="AB38" s="10"/>
    </row>
    <row r="39" spans="3:28" hidden="1" outlineLevel="1" x14ac:dyDescent="0.2">
      <c r="C39" s="9" t="s">
        <v>680</v>
      </c>
      <c r="D39" s="10">
        <v>0.57209256129706709</v>
      </c>
      <c r="E39" s="10">
        <v>-1.5717408815374423E-2</v>
      </c>
      <c r="F39" s="10">
        <v>-0.37456073824798652</v>
      </c>
      <c r="G39" s="10">
        <v>-0.19153817315403776</v>
      </c>
      <c r="H39" s="10"/>
      <c r="I39" s="10"/>
      <c r="L39" s="10"/>
      <c r="M39" s="10"/>
      <c r="R39" s="9" t="s">
        <v>680</v>
      </c>
      <c r="S39" s="10">
        <v>0.57209256129706709</v>
      </c>
      <c r="T39" s="10">
        <v>-8.9918126661406544E-5</v>
      </c>
      <c r="U39" s="10">
        <v>-2.1428341210561093E-3</v>
      </c>
      <c r="V39" s="10">
        <v>-1.095775640658546E-3</v>
      </c>
      <c r="W39" s="10"/>
      <c r="X39" s="10"/>
      <c r="Y39" s="10"/>
      <c r="Z39" s="10"/>
      <c r="AA39" s="10"/>
      <c r="AB39" s="10"/>
    </row>
    <row r="40" spans="3:28" hidden="1" outlineLevel="1" x14ac:dyDescent="0.2">
      <c r="C40" s="9" t="s">
        <v>681</v>
      </c>
      <c r="D40" s="10">
        <v>0.1141841534669877</v>
      </c>
      <c r="E40" s="10">
        <v>-1.5324945331118833E-2</v>
      </c>
      <c r="F40" s="10">
        <v>-0.36053501408273014</v>
      </c>
      <c r="G40" s="10">
        <v>-0.18393408819203927</v>
      </c>
      <c r="H40" s="10"/>
      <c r="I40" s="10"/>
      <c r="L40" s="10"/>
      <c r="M40" s="10"/>
      <c r="R40" s="9" t="s">
        <v>681</v>
      </c>
      <c r="S40" s="10">
        <v>0.1141841534669877</v>
      </c>
      <c r="T40" s="10">
        <v>-1.7498659095616694E-5</v>
      </c>
      <c r="U40" s="10">
        <v>-4.1167385378245027E-4</v>
      </c>
      <c r="V40" s="10">
        <v>-2.100235815393026E-4</v>
      </c>
      <c r="W40" s="10"/>
      <c r="X40" s="10"/>
      <c r="Y40" s="10"/>
      <c r="Z40" s="10"/>
      <c r="AA40" s="10"/>
      <c r="AB40" s="10"/>
    </row>
    <row r="41" spans="3:28" hidden="1" outlineLevel="1" x14ac:dyDescent="0.2">
      <c r="C41" s="9" t="s">
        <v>682</v>
      </c>
      <c r="D41" s="10">
        <v>0.46301297558590954</v>
      </c>
      <c r="E41" s="10">
        <v>-8.5652982628858787E-3</v>
      </c>
      <c r="F41" s="10">
        <v>-0.2428728987702411</v>
      </c>
      <c r="G41" s="10">
        <v>-0.13685381476193914</v>
      </c>
      <c r="H41" s="10"/>
      <c r="I41" s="10"/>
      <c r="L41" s="10"/>
      <c r="M41" s="10"/>
      <c r="R41" s="9" t="s">
        <v>682</v>
      </c>
      <c r="S41" s="10">
        <v>0.46301297558590954</v>
      </c>
      <c r="T41" s="10">
        <v>-3.9658442354796123E-5</v>
      </c>
      <c r="U41" s="10">
        <v>-1.1245330354878471E-3</v>
      </c>
      <c r="V41" s="10">
        <v>-6.3365091993208313E-4</v>
      </c>
      <c r="W41" s="10"/>
      <c r="X41" s="10"/>
      <c r="Y41" s="10"/>
      <c r="Z41" s="10"/>
      <c r="AA41" s="10"/>
      <c r="AB41" s="10"/>
    </row>
    <row r="42" spans="3:28" hidden="1" outlineLevel="1" x14ac:dyDescent="0.2">
      <c r="C42" s="9" t="s">
        <v>683</v>
      </c>
      <c r="D42" s="10">
        <v>0.90790084075577959</v>
      </c>
      <c r="E42" s="10">
        <v>1.9233612071745121E-2</v>
      </c>
      <c r="F42" s="10">
        <v>-8.1840401293153953E-2</v>
      </c>
      <c r="G42" s="10">
        <v>0.66064807618093635</v>
      </c>
      <c r="H42" s="10"/>
      <c r="I42" s="10"/>
      <c r="L42" s="10"/>
      <c r="M42" s="10"/>
      <c r="R42" s="9" t="s">
        <v>683</v>
      </c>
      <c r="S42" s="10">
        <v>0.90790084075577959</v>
      </c>
      <c r="T42" s="10">
        <v>1.7462212570707906E-4</v>
      </c>
      <c r="U42" s="10">
        <v>-7.4302969141844862E-4</v>
      </c>
      <c r="V42" s="10">
        <v>5.9980294380836043E-3</v>
      </c>
      <c r="W42" s="10"/>
      <c r="X42" s="10"/>
      <c r="Y42" s="10"/>
      <c r="Z42" s="10"/>
      <c r="AA42" s="10"/>
      <c r="AB42" s="10"/>
    </row>
    <row r="43" spans="3:28" hidden="1" outlineLevel="1" x14ac:dyDescent="0.2">
      <c r="C43" s="9" t="s">
        <v>684</v>
      </c>
      <c r="D43" s="10">
        <v>1.332326337439564</v>
      </c>
      <c r="E43" s="10">
        <v>9.0927662041995205E-4</v>
      </c>
      <c r="F43" s="10">
        <v>-3.0567450297980248E-2</v>
      </c>
      <c r="G43" s="10">
        <v>-2.9250515934575727E-2</v>
      </c>
      <c r="H43" s="10"/>
      <c r="I43" s="10"/>
      <c r="L43" s="10"/>
      <c r="M43" s="10"/>
      <c r="R43" s="9" t="s">
        <v>684</v>
      </c>
      <c r="S43" s="10">
        <v>1.332326337439564</v>
      </c>
      <c r="T43" s="10">
        <v>1.2114531894035394E-5</v>
      </c>
      <c r="U43" s="10">
        <v>-4.0725819100373932E-4</v>
      </c>
      <c r="V43" s="10">
        <v>-3.8971232763330884E-4</v>
      </c>
      <c r="W43" s="10"/>
      <c r="X43" s="10"/>
      <c r="Y43" s="10"/>
      <c r="Z43" s="10"/>
      <c r="AA43" s="10"/>
      <c r="AB43" s="10"/>
    </row>
    <row r="44" spans="3:28" hidden="1" outlineLevel="1" x14ac:dyDescent="0.2">
      <c r="C44" s="9" t="s">
        <v>685</v>
      </c>
      <c r="D44" s="10">
        <v>9.8601436299667014E-2</v>
      </c>
      <c r="E44" s="10">
        <v>1.0396071461959977E-2</v>
      </c>
      <c r="F44" s="10">
        <v>-0.10552129425553947</v>
      </c>
      <c r="G44" s="10">
        <v>1.2815880037364558E-2</v>
      </c>
      <c r="H44" s="10"/>
      <c r="I44" s="10"/>
      <c r="L44" s="10"/>
      <c r="M44" s="10"/>
      <c r="R44" s="9" t="s">
        <v>685</v>
      </c>
      <c r="S44" s="10">
        <v>9.8601436299667014E-2</v>
      </c>
      <c r="T44" s="10">
        <v>1.0250675780232329E-5</v>
      </c>
      <c r="U44" s="10">
        <v>-1.0404551173795993E-4</v>
      </c>
      <c r="V44" s="10">
        <v>1.2636641791283755E-5</v>
      </c>
      <c r="W44" s="10"/>
      <c r="X44" s="10"/>
      <c r="Y44" s="10"/>
      <c r="Z44" s="10"/>
      <c r="AA44" s="10"/>
      <c r="AB44" s="10"/>
    </row>
    <row r="45" spans="3:28" hidden="1" outlineLevel="1" x14ac:dyDescent="0.2">
      <c r="C45" s="9" t="s">
        <v>686</v>
      </c>
      <c r="D45" s="10">
        <v>0.30667204459468267</v>
      </c>
      <c r="E45" s="10">
        <v>-3.9922927970681421E-2</v>
      </c>
      <c r="F45" s="10">
        <v>-0.38178051036471539</v>
      </c>
      <c r="G45" s="10">
        <v>-0.20326349954308265</v>
      </c>
      <c r="H45" s="10"/>
      <c r="I45" s="10"/>
      <c r="L45" s="10"/>
      <c r="M45" s="10"/>
      <c r="R45" s="9" t="s">
        <v>686</v>
      </c>
      <c r="S45" s="10">
        <v>0.30667204459468267</v>
      </c>
      <c r="T45" s="10">
        <v>-1.2243245946975116E-4</v>
      </c>
      <c r="U45" s="10">
        <v>-1.1708140969994871E-3</v>
      </c>
      <c r="V45" s="10">
        <v>-6.2335232996347503E-4</v>
      </c>
      <c r="W45" s="10"/>
      <c r="X45" s="10"/>
      <c r="Y45" s="10"/>
      <c r="Z45" s="10"/>
      <c r="AA45" s="10"/>
      <c r="AB45" s="10"/>
    </row>
    <row r="46" spans="3:28" hidden="1" outlineLevel="1" x14ac:dyDescent="0.2">
      <c r="C46" s="9" t="s">
        <v>687</v>
      </c>
      <c r="D46" s="10">
        <v>4.4389444186272359E-2</v>
      </c>
      <c r="E46" s="10">
        <v>1.3235868588012956E-2</v>
      </c>
      <c r="F46" s="10">
        <v>-0.26218994278768282</v>
      </c>
      <c r="G46" s="10">
        <v>-7.9868086237311342E-2</v>
      </c>
      <c r="H46" s="10"/>
      <c r="I46" s="10"/>
      <c r="L46" s="10"/>
      <c r="M46" s="10"/>
      <c r="R46" s="9" t="s">
        <v>687</v>
      </c>
      <c r="S46" s="10">
        <v>4.4389444186272359E-2</v>
      </c>
      <c r="T46" s="10">
        <v>5.8753284994443666E-6</v>
      </c>
      <c r="U46" s="10">
        <v>-1.1638465831575791E-4</v>
      </c>
      <c r="V46" s="10">
        <v>-3.5452999562955198E-5</v>
      </c>
      <c r="W46" s="10"/>
      <c r="X46" s="10"/>
      <c r="Y46" s="10"/>
      <c r="Z46" s="10"/>
      <c r="AA46" s="10"/>
      <c r="AB46" s="10"/>
    </row>
    <row r="47" spans="3:28" hidden="1" outlineLevel="1" x14ac:dyDescent="0.2">
      <c r="C47" s="9" t="s">
        <v>688</v>
      </c>
      <c r="D47" s="10">
        <v>9.7563953147422777E-2</v>
      </c>
      <c r="E47" s="10">
        <v>-3.3972139537596924E-3</v>
      </c>
      <c r="F47" s="10">
        <v>-0.21648149945493467</v>
      </c>
      <c r="G47" s="10">
        <v>-6.2630912335037703E-2</v>
      </c>
      <c r="H47" s="10"/>
      <c r="I47" s="10"/>
      <c r="L47" s="10"/>
      <c r="M47" s="10"/>
      <c r="R47" s="9" t="s">
        <v>688</v>
      </c>
      <c r="S47" s="10">
        <v>9.7563953147422777E-2</v>
      </c>
      <c r="T47" s="10">
        <v>-3.3144562301638154E-6</v>
      </c>
      <c r="U47" s="10">
        <v>-2.1120790870105078E-4</v>
      </c>
      <c r="V47" s="10">
        <v>-6.1105193966359622E-5</v>
      </c>
      <c r="W47" s="10"/>
      <c r="X47" s="10"/>
      <c r="Y47" s="10"/>
      <c r="Z47" s="10"/>
      <c r="AA47" s="10"/>
      <c r="AB47" s="10"/>
    </row>
    <row r="48" spans="3:28" hidden="1" outlineLevel="1" x14ac:dyDescent="0.2">
      <c r="C48" s="9" t="s">
        <v>689</v>
      </c>
      <c r="D48" s="10">
        <v>0.54904908638476346</v>
      </c>
      <c r="E48" s="10">
        <v>-2.2105759504165157E-2</v>
      </c>
      <c r="F48" s="10">
        <v>-0.20503381198407888</v>
      </c>
      <c r="G48" s="10">
        <v>-0.14580122324845401</v>
      </c>
      <c r="H48" s="10"/>
      <c r="I48" s="10"/>
      <c r="L48" s="10"/>
      <c r="M48" s="10"/>
      <c r="R48" s="9" t="s">
        <v>689</v>
      </c>
      <c r="S48" s="10">
        <v>0.54904908638476346</v>
      </c>
      <c r="T48" s="10">
        <v>-1.2137147059603182E-4</v>
      </c>
      <c r="U48" s="10">
        <v>-1.1257362714784387E-3</v>
      </c>
      <c r="V48" s="10">
        <v>-8.0052028418344608E-4</v>
      </c>
      <c r="W48" s="10"/>
      <c r="X48" s="10"/>
      <c r="Y48" s="10"/>
      <c r="Z48" s="10"/>
      <c r="AA48" s="10"/>
      <c r="AB48" s="10"/>
    </row>
    <row r="49" spans="3:28" hidden="1" outlineLevel="1" x14ac:dyDescent="0.2">
      <c r="C49" s="9" t="s">
        <v>690</v>
      </c>
      <c r="D49" s="10">
        <v>1.203102713404912E-2</v>
      </c>
      <c r="E49" s="10">
        <v>-1.2947517774808404E-2</v>
      </c>
      <c r="F49" s="10">
        <v>-1.7577462818078593</v>
      </c>
      <c r="G49" s="10">
        <v>-0.13484398825184263</v>
      </c>
      <c r="H49" s="10"/>
      <c r="I49" s="10"/>
      <c r="L49" s="10"/>
      <c r="M49" s="10"/>
      <c r="R49" s="9" t="s">
        <v>690</v>
      </c>
      <c r="S49" s="10">
        <v>1.203102713404912E-2</v>
      </c>
      <c r="T49" s="10">
        <v>-1.557719376673032E-6</v>
      </c>
      <c r="U49" s="10">
        <v>-2.1147493211204308E-4</v>
      </c>
      <c r="V49" s="10">
        <v>-1.6223116815213193E-5</v>
      </c>
      <c r="W49" s="10"/>
      <c r="X49" s="10"/>
      <c r="Y49" s="10"/>
      <c r="Z49" s="10"/>
      <c r="AA49" s="10"/>
      <c r="AB49" s="10"/>
    </row>
    <row r="50" spans="3:28" hidden="1" outlineLevel="1" x14ac:dyDescent="0.2">
      <c r="C50" s="9" t="s">
        <v>691</v>
      </c>
      <c r="D50" s="10">
        <v>0.61370436955353347</v>
      </c>
      <c r="E50" s="10">
        <v>-1.7265634438612398E-2</v>
      </c>
      <c r="F50" s="10">
        <v>-0.53698297837037057</v>
      </c>
      <c r="G50" s="10">
        <v>-0.22612387522672472</v>
      </c>
      <c r="H50" s="10"/>
      <c r="I50" s="10"/>
      <c r="L50" s="10"/>
      <c r="M50" s="10"/>
      <c r="R50" s="9" t="s">
        <v>691</v>
      </c>
      <c r="S50" s="10">
        <v>0.61370436955353347</v>
      </c>
      <c r="T50" s="10">
        <v>-1.0595995298090398E-4</v>
      </c>
      <c r="U50" s="10">
        <v>-3.2954880020176699E-3</v>
      </c>
      <c r="V50" s="10">
        <v>-1.3877321028701896E-3</v>
      </c>
      <c r="W50" s="10"/>
      <c r="X50" s="10"/>
      <c r="Y50" s="10"/>
      <c r="Z50" s="10"/>
      <c r="AA50" s="10"/>
      <c r="AB50" s="10"/>
    </row>
    <row r="51" spans="3:28" collapsed="1" x14ac:dyDescent="0.2">
      <c r="C51" s="9" t="s">
        <v>692</v>
      </c>
      <c r="D51" s="10">
        <v>0.21826171347371393</v>
      </c>
      <c r="E51" s="10">
        <v>-6.0335759890395302E-2</v>
      </c>
      <c r="F51" s="10">
        <v>-0.11678729476739536</v>
      </c>
      <c r="G51" s="10">
        <v>0.11932655838586825</v>
      </c>
      <c r="H51" s="10"/>
      <c r="I51" s="10"/>
      <c r="L51" s="10"/>
      <c r="M51" s="10"/>
      <c r="R51" s="9" t="s">
        <v>692</v>
      </c>
      <c r="S51" s="10">
        <v>0.21826171347371393</v>
      </c>
      <c r="T51" s="10">
        <v>-1.316898633741626E-4</v>
      </c>
      <c r="U51" s="10">
        <v>-2.5490195067891415E-4</v>
      </c>
      <c r="V51" s="10">
        <v>2.6044419096220772E-4</v>
      </c>
      <c r="W51" s="10"/>
      <c r="X51" s="10"/>
      <c r="Y51" s="10"/>
      <c r="Z51" s="10"/>
      <c r="AA51" s="10"/>
      <c r="AB51" s="10"/>
    </row>
    <row r="52" spans="3:28" x14ac:dyDescent="0.2">
      <c r="C52" s="9" t="s">
        <v>693</v>
      </c>
      <c r="D52" s="10">
        <v>9.7058594655997851E-2</v>
      </c>
      <c r="E52" s="10">
        <v>-2.3219255690132279E-2</v>
      </c>
      <c r="F52" s="10">
        <v>-0.17448974977736231</v>
      </c>
      <c r="G52" s="10">
        <v>-0.11355980207912175</v>
      </c>
      <c r="H52" s="10"/>
      <c r="I52" s="10"/>
      <c r="L52" s="10"/>
      <c r="M52" s="10"/>
      <c r="R52" s="9" t="s">
        <v>693</v>
      </c>
      <c r="S52" s="10">
        <v>9.7058594655997851E-2</v>
      </c>
      <c r="T52" s="10">
        <v>-2.2536283262425206E-5</v>
      </c>
      <c r="U52" s="10">
        <v>-1.69357298952675E-4</v>
      </c>
      <c r="V52" s="10">
        <v>-1.1021954799212821E-4</v>
      </c>
      <c r="W52" s="10"/>
      <c r="X52" s="10"/>
      <c r="Y52" s="10"/>
      <c r="Z52" s="10"/>
      <c r="AA52" s="10"/>
      <c r="AB52" s="10"/>
    </row>
    <row r="53" spans="3:28" x14ac:dyDescent="0.2">
      <c r="C53" s="9" t="s">
        <v>694</v>
      </c>
      <c r="D53" s="10">
        <v>0.26706814347705526</v>
      </c>
      <c r="E53" s="10">
        <v>-9.6659761638973052E-3</v>
      </c>
      <c r="F53" s="10">
        <v>-0.75257020263417296</v>
      </c>
      <c r="G53" s="10">
        <v>-0.10934855349161721</v>
      </c>
      <c r="H53" s="10"/>
      <c r="I53" s="10"/>
      <c r="L53" s="10"/>
      <c r="M53" s="10"/>
      <c r="R53" s="9" t="s">
        <v>694</v>
      </c>
      <c r="S53" s="10">
        <v>0.26706814347705526</v>
      </c>
      <c r="T53" s="10">
        <v>-2.581474308985522E-5</v>
      </c>
      <c r="U53" s="10">
        <v>-2.0098752685365987E-3</v>
      </c>
      <c r="V53" s="10">
        <v>-2.9203515172907679E-4</v>
      </c>
      <c r="W53" s="10"/>
      <c r="X53" s="10"/>
      <c r="Y53" s="10"/>
      <c r="Z53" s="10"/>
      <c r="AA53" s="10"/>
      <c r="AB53" s="10"/>
    </row>
    <row r="54" spans="3:28" x14ac:dyDescent="0.2">
      <c r="C54" s="9" t="s">
        <v>695</v>
      </c>
      <c r="D54" s="10">
        <v>0.37057283778714967</v>
      </c>
      <c r="E54" s="10">
        <v>-1.8330591285309339E-3</v>
      </c>
      <c r="F54" s="10">
        <v>-0.16441440783513395</v>
      </c>
      <c r="G54" s="10">
        <v>-0.10622043931564074</v>
      </c>
      <c r="H54" s="10"/>
      <c r="I54" s="10"/>
      <c r="L54" s="10"/>
      <c r="M54" s="10"/>
      <c r="R54" s="9" t="s">
        <v>695</v>
      </c>
      <c r="S54" s="10">
        <v>0.37057283778714967</v>
      </c>
      <c r="T54" s="10">
        <v>-6.7928192309134768E-6</v>
      </c>
      <c r="U54" s="10">
        <v>-6.0927513684559361E-4</v>
      </c>
      <c r="V54" s="10">
        <v>-3.9362409628194712E-4</v>
      </c>
      <c r="W54" s="10"/>
      <c r="X54" s="10"/>
      <c r="Y54" s="10"/>
      <c r="Z54" s="10"/>
      <c r="AA54" s="10"/>
      <c r="AB54" s="10"/>
    </row>
    <row r="55" spans="3:28" x14ac:dyDescent="0.2">
      <c r="C55" s="9" t="s">
        <v>696</v>
      </c>
      <c r="D55" s="10">
        <v>8.0706967116626116E-2</v>
      </c>
      <c r="E55" s="10">
        <v>6.0530907582512228E-2</v>
      </c>
      <c r="F55" s="10">
        <v>-0.20142366587013738</v>
      </c>
      <c r="G55" s="10">
        <v>-8.7302493722429819E-2</v>
      </c>
      <c r="H55" s="10"/>
      <c r="I55" s="10"/>
      <c r="L55" s="10"/>
      <c r="M55" s="10"/>
      <c r="R55" s="9" t="s">
        <v>696</v>
      </c>
      <c r="S55" s="10">
        <v>8.0706967116626116E-2</v>
      </c>
      <c r="T55" s="10">
        <v>4.8852659678013488E-5</v>
      </c>
      <c r="U55" s="10">
        <v>-1.6256293177891463E-4</v>
      </c>
      <c r="V55" s="10">
        <v>-7.0459194900556005E-5</v>
      </c>
      <c r="W55" s="10"/>
      <c r="X55" s="10"/>
      <c r="Y55" s="10"/>
      <c r="Z55" s="10"/>
      <c r="AA55" s="10"/>
      <c r="AB55" s="10"/>
    </row>
    <row r="56" spans="3:28" x14ac:dyDescent="0.2">
      <c r="C56" s="9" t="s">
        <v>697</v>
      </c>
      <c r="D56" s="10">
        <v>0.16790997202357183</v>
      </c>
      <c r="E56" s="10">
        <v>-2.6539229633770756E-2</v>
      </c>
      <c r="F56" s="10">
        <v>-0.24226945302087133</v>
      </c>
      <c r="G56" s="10">
        <v>-8.0696471872010456E-2</v>
      </c>
      <c r="H56" s="10"/>
      <c r="I56" s="10"/>
      <c r="L56" s="10"/>
      <c r="M56" s="10"/>
      <c r="R56" s="9" t="s">
        <v>697</v>
      </c>
      <c r="S56" s="10">
        <v>0.16790997202357183</v>
      </c>
      <c r="T56" s="10">
        <v>-4.4562013053335964E-5</v>
      </c>
      <c r="U56" s="10">
        <v>-4.0679457078900556E-4</v>
      </c>
      <c r="V56" s="10">
        <v>-1.3549742334430226E-4</v>
      </c>
      <c r="W56" s="10"/>
      <c r="X56" s="10"/>
      <c r="Y56" s="10"/>
      <c r="Z56" s="10"/>
      <c r="AA56" s="10"/>
      <c r="AB56" s="10"/>
    </row>
    <row r="57" spans="3:28" x14ac:dyDescent="0.2">
      <c r="C57" s="9" t="s">
        <v>698</v>
      </c>
      <c r="D57" s="10">
        <v>9.432406692734073E-2</v>
      </c>
      <c r="E57" s="10">
        <v>-9.7631583600210625E-3</v>
      </c>
      <c r="F57" s="10">
        <v>-0.36744403538714332</v>
      </c>
      <c r="G57" s="10">
        <v>-0.14719179932168869</v>
      </c>
      <c r="H57" s="10"/>
      <c r="I57" s="10"/>
      <c r="L57" s="10"/>
      <c r="M57" s="10"/>
      <c r="R57" s="9" t="s">
        <v>698</v>
      </c>
      <c r="S57" s="10">
        <v>9.432406692734073E-2</v>
      </c>
      <c r="T57" s="10">
        <v>-9.2090080257285288E-6</v>
      </c>
      <c r="U57" s="10">
        <v>-3.4658815785909065E-4</v>
      </c>
      <c r="V57" s="10">
        <v>-1.3883729130374669E-4</v>
      </c>
      <c r="W57" s="10"/>
      <c r="X57" s="10"/>
      <c r="Y57" s="10"/>
      <c r="Z57" s="10"/>
      <c r="AA57" s="10"/>
      <c r="AB57" s="10"/>
    </row>
    <row r="58" spans="3:28" x14ac:dyDescent="0.2">
      <c r="C58" s="9" t="s">
        <v>699</v>
      </c>
      <c r="D58" s="10">
        <v>0.15046547853522144</v>
      </c>
      <c r="E58" s="10">
        <v>2.1532142184899072E-2</v>
      </c>
      <c r="F58" s="10">
        <v>2.5130664047856577E-2</v>
      </c>
      <c r="G58" s="10">
        <v>2.0297288499948607E-2</v>
      </c>
      <c r="H58" s="10"/>
      <c r="I58" s="10"/>
      <c r="J58" s="10"/>
      <c r="K58" s="10"/>
      <c r="L58" s="10"/>
      <c r="M58" s="10"/>
      <c r="R58" s="9" t="s">
        <v>699</v>
      </c>
      <c r="S58" s="10">
        <v>0.15046547853522144</v>
      </c>
      <c r="T58" s="10">
        <v>3.2398440777392677E-5</v>
      </c>
      <c r="U58" s="10">
        <v>3.7812973918686254E-5</v>
      </c>
      <c r="V58" s="10">
        <v>3.0540412271122144E-5</v>
      </c>
      <c r="W58" s="10"/>
      <c r="X58" s="10"/>
      <c r="Y58" s="10"/>
      <c r="Z58" s="10"/>
      <c r="AA58" s="10"/>
      <c r="AB58" s="10"/>
    </row>
    <row r="59" spans="3:28" x14ac:dyDescent="0.2">
      <c r="C59" s="9" t="s">
        <v>700</v>
      </c>
      <c r="D59" s="10">
        <v>2.2004070967905454E-2</v>
      </c>
      <c r="E59" s="10">
        <v>-1.1291396396018172E-2</v>
      </c>
      <c r="F59" s="10">
        <v>-0.17922463060009441</v>
      </c>
      <c r="G59" s="10">
        <v>-0.10407688276172777</v>
      </c>
      <c r="H59" s="10"/>
      <c r="I59" s="10"/>
      <c r="J59" s="10"/>
      <c r="K59" s="10"/>
      <c r="L59" s="10"/>
      <c r="M59" s="10"/>
      <c r="R59" s="9" t="s">
        <v>700</v>
      </c>
      <c r="S59" s="10">
        <v>2.2004070967905454E-2</v>
      </c>
      <c r="T59" s="10">
        <v>-2.4845668762473574E-6</v>
      </c>
      <c r="U59" s="10">
        <v>-3.9436714909211169E-5</v>
      </c>
      <c r="V59" s="10">
        <v>-2.2901151144074337E-5</v>
      </c>
      <c r="W59" s="10"/>
      <c r="X59" s="10"/>
      <c r="Y59" s="10"/>
      <c r="Z59" s="10"/>
      <c r="AA59" s="10"/>
      <c r="AB59" s="10"/>
    </row>
    <row r="60" spans="3:28" x14ac:dyDescent="0.2">
      <c r="C60" s="9" t="s">
        <v>701</v>
      </c>
      <c r="D60" s="10">
        <v>0.28148961213682383</v>
      </c>
      <c r="E60" s="10">
        <v>-1.951998349779549E-2</v>
      </c>
      <c r="F60" s="10">
        <v>-0.14450115684055964</v>
      </c>
      <c r="G60" s="10">
        <v>-0.10646507705643904</v>
      </c>
      <c r="H60" s="10"/>
      <c r="I60" s="10"/>
      <c r="J60" s="10"/>
      <c r="K60" s="10"/>
      <c r="L60" s="10"/>
      <c r="M60" s="10"/>
      <c r="R60" s="9" t="s">
        <v>701</v>
      </c>
      <c r="S60" s="10">
        <v>0.28148961213682383</v>
      </c>
      <c r="T60" s="10">
        <v>-5.4946725837116545E-5</v>
      </c>
      <c r="U60" s="10">
        <v>-4.0675574592371479E-4</v>
      </c>
      <c r="V60" s="10">
        <v>-2.9968813246734086E-4</v>
      </c>
      <c r="W60" s="10"/>
      <c r="X60" s="10"/>
      <c r="Y60" s="10"/>
      <c r="Z60" s="10"/>
      <c r="AA60" s="10"/>
      <c r="AB60" s="10"/>
    </row>
    <row r="61" spans="3:28" x14ac:dyDescent="0.2">
      <c r="C61" s="9" t="s">
        <v>702</v>
      </c>
      <c r="D61" s="10">
        <v>0.60230922382711216</v>
      </c>
      <c r="E61" s="10">
        <v>-1.6675664372278742E-2</v>
      </c>
      <c r="F61" s="10">
        <v>-0.27793472847154055</v>
      </c>
      <c r="G61" s="10">
        <v>-0.15718043810132309</v>
      </c>
      <c r="H61" s="10"/>
      <c r="I61" s="10"/>
      <c r="J61" s="10"/>
      <c r="K61" s="10"/>
      <c r="L61" s="10"/>
      <c r="M61" s="10"/>
      <c r="R61" s="9" t="s">
        <v>702</v>
      </c>
      <c r="S61" s="10">
        <v>0.60230922382711216</v>
      </c>
      <c r="T61" s="10">
        <v>-1.0043906464868637E-4</v>
      </c>
      <c r="U61" s="10">
        <v>-1.6740265058029277E-3</v>
      </c>
      <c r="V61" s="10">
        <v>-9.4671227673613363E-4</v>
      </c>
      <c r="W61" s="10"/>
      <c r="X61" s="10"/>
      <c r="Y61" s="10"/>
      <c r="Z61" s="10"/>
      <c r="AA61" s="10"/>
      <c r="AB61" s="10"/>
    </row>
    <row r="62" spans="3:28" x14ac:dyDescent="0.2">
      <c r="C62" s="9" t="s">
        <v>703</v>
      </c>
      <c r="D62" s="10">
        <v>6.2937031859381903E-2</v>
      </c>
      <c r="E62" s="10">
        <v>-7.7661978113652275E-3</v>
      </c>
      <c r="F62" s="10">
        <v>-1.1785300728236359</v>
      </c>
      <c r="G62" s="10">
        <v>-8.8001651232905154E-2</v>
      </c>
      <c r="H62" s="10"/>
      <c r="I62" s="10"/>
      <c r="J62" s="10"/>
      <c r="K62" s="10"/>
      <c r="L62" s="10"/>
      <c r="M62" s="10"/>
      <c r="R62" s="9" t="s">
        <v>703</v>
      </c>
      <c r="S62" s="10">
        <v>6.2937031859381903E-2</v>
      </c>
      <c r="T62" s="10">
        <v>-4.8878143908015531E-6</v>
      </c>
      <c r="U62" s="10">
        <v>-7.4173184740540846E-4</v>
      </c>
      <c r="V62" s="10">
        <v>-5.5385627273235665E-5</v>
      </c>
      <c r="W62" s="10"/>
      <c r="X62" s="10"/>
      <c r="Y62" s="10"/>
      <c r="Z62" s="10"/>
      <c r="AA62" s="10"/>
      <c r="AB62" s="10"/>
    </row>
    <row r="63" spans="3:28" x14ac:dyDescent="0.2">
      <c r="C63" s="9" t="s">
        <v>704</v>
      </c>
      <c r="D63" s="10">
        <v>0.42226732100511516</v>
      </c>
      <c r="E63" s="10">
        <v>5.8191318985656437E-4</v>
      </c>
      <c r="F63" s="10">
        <v>-0.49185146069647967</v>
      </c>
      <c r="G63" s="10">
        <v>-4.3190572711815367E-2</v>
      </c>
      <c r="H63" s="10"/>
      <c r="I63" s="10"/>
      <c r="J63" s="10"/>
      <c r="K63" s="10"/>
      <c r="L63" s="10"/>
      <c r="M63" s="10"/>
      <c r="R63" s="9" t="s">
        <v>704</v>
      </c>
      <c r="S63" s="10">
        <v>0.42226732100511516</v>
      </c>
      <c r="T63" s="10">
        <v>2.4572292373827238E-6</v>
      </c>
      <c r="U63" s="10">
        <v>-2.0769279864075517E-3</v>
      </c>
      <c r="V63" s="10">
        <v>-1.8237967431694908E-4</v>
      </c>
      <c r="W63" s="10"/>
      <c r="X63" s="10"/>
      <c r="Y63" s="10"/>
      <c r="Z63" s="10"/>
      <c r="AA63" s="10"/>
      <c r="AB63" s="10"/>
    </row>
    <row r="64" spans="3:28" x14ac:dyDescent="0.2">
      <c r="C64" s="9" t="s">
        <v>705</v>
      </c>
      <c r="D64" s="10">
        <v>0.38507240646354407</v>
      </c>
      <c r="E64" s="10">
        <v>-2.2803607356103317E-2</v>
      </c>
      <c r="F64" s="10">
        <v>-0.41630867802437965</v>
      </c>
      <c r="G64" s="10">
        <v>-0.10701415553144855</v>
      </c>
      <c r="H64" s="10"/>
      <c r="I64" s="10"/>
      <c r="J64" s="10"/>
      <c r="K64" s="10"/>
      <c r="L64" s="10"/>
      <c r="M64" s="10"/>
      <c r="R64" s="9" t="s">
        <v>705</v>
      </c>
      <c r="S64" s="10">
        <v>0.38507240646354407</v>
      </c>
      <c r="T64" s="10">
        <v>-8.78103996066448E-5</v>
      </c>
      <c r="U64" s="10">
        <v>-1.6030898447850462E-3</v>
      </c>
      <c r="V64" s="10">
        <v>-4.1208198396158882E-4</v>
      </c>
      <c r="W64" s="10"/>
      <c r="X64" s="10"/>
      <c r="Y64" s="10"/>
      <c r="Z64" s="10"/>
      <c r="AA64" s="10"/>
      <c r="AB64" s="10"/>
    </row>
    <row r="65" spans="3:28" x14ac:dyDescent="0.2">
      <c r="C65" s="9" t="s">
        <v>706</v>
      </c>
      <c r="D65" s="10">
        <v>9.8666955081981936E-2</v>
      </c>
      <c r="E65" s="10">
        <v>-1.2727637829601512E-2</v>
      </c>
      <c r="F65" s="10">
        <v>-2.0278454321346562</v>
      </c>
      <c r="G65" s="10">
        <v>-0.10477169061889891</v>
      </c>
      <c r="H65" s="10"/>
      <c r="I65" s="10"/>
      <c r="J65" s="10"/>
      <c r="K65" s="10"/>
      <c r="L65" s="10"/>
      <c r="M65" s="10"/>
      <c r="R65" s="9" t="s">
        <v>706</v>
      </c>
      <c r="S65" s="10">
        <v>9.8666955081981936E-2</v>
      </c>
      <c r="T65" s="10">
        <v>-1.2557972700330265E-5</v>
      </c>
      <c r="U65" s="10">
        <v>-2.0008133416563236E-3</v>
      </c>
      <c r="V65" s="10">
        <v>-1.0337503692158206E-4</v>
      </c>
      <c r="W65" s="10"/>
      <c r="X65" s="10"/>
      <c r="Y65" s="10"/>
      <c r="Z65" s="10"/>
      <c r="AA65" s="10"/>
      <c r="AB65" s="10"/>
    </row>
    <row r="66" spans="3:28" x14ac:dyDescent="0.2">
      <c r="C66" s="9" t="s">
        <v>707</v>
      </c>
      <c r="D66" s="10">
        <v>0.85710031497169148</v>
      </c>
      <c r="E66" s="10">
        <v>-5.9717666818981385E-2</v>
      </c>
      <c r="F66" s="10">
        <v>-0.25405810607502799</v>
      </c>
      <c r="G66" s="10">
        <v>0.160798664072348</v>
      </c>
      <c r="H66" s="10"/>
      <c r="I66" s="10"/>
      <c r="J66" s="10"/>
      <c r="K66" s="10"/>
      <c r="L66" s="10"/>
      <c r="M66" s="10"/>
      <c r="R66" s="9" t="s">
        <v>707</v>
      </c>
      <c r="S66" s="10">
        <v>0.85710031497169148</v>
      </c>
      <c r="T66" s="10">
        <v>-5.118403103992347E-4</v>
      </c>
      <c r="U66" s="10">
        <v>-2.1775328273801789E-3</v>
      </c>
      <c r="V66" s="10">
        <v>1.3782058562343668E-3</v>
      </c>
      <c r="W66" s="10"/>
      <c r="X66" s="10"/>
      <c r="Y66" s="10"/>
      <c r="Z66" s="10"/>
      <c r="AA66" s="10"/>
      <c r="AB66" s="10"/>
    </row>
    <row r="67" spans="3:28" x14ac:dyDescent="0.2">
      <c r="C67" s="9" t="s">
        <v>708</v>
      </c>
      <c r="D67" s="10">
        <v>0.40144400516560991</v>
      </c>
      <c r="E67" s="10">
        <v>-4.0394999076664995E-2</v>
      </c>
      <c r="F67" s="10">
        <v>-0.21646839244291449</v>
      </c>
      <c r="G67" s="10">
        <v>0.16978364672861623</v>
      </c>
      <c r="H67" s="10"/>
      <c r="I67" s="10"/>
      <c r="J67" s="10"/>
      <c r="K67" s="10"/>
      <c r="L67" s="10"/>
      <c r="M67" s="10"/>
      <c r="R67" s="9" t="s">
        <v>708</v>
      </c>
      <c r="S67" s="10">
        <v>0.40144400516560991</v>
      </c>
      <c r="T67" s="10">
        <v>-1.6216330217997508E-4</v>
      </c>
      <c r="U67" s="10">
        <v>-8.6899938454044633E-4</v>
      </c>
      <c r="V67" s="10">
        <v>6.8158627154358696E-4</v>
      </c>
      <c r="W67" s="10"/>
      <c r="X67" s="10"/>
      <c r="Y67" s="10"/>
      <c r="Z67" s="10"/>
      <c r="AA67" s="10"/>
      <c r="AB67" s="10"/>
    </row>
    <row r="68" spans="3:28" x14ac:dyDescent="0.2">
      <c r="C68" s="9" t="s">
        <v>709</v>
      </c>
      <c r="D68" s="10">
        <v>3.2019883994012335</v>
      </c>
      <c r="E68" s="10">
        <v>-0.11053322864813531</v>
      </c>
      <c r="F68" s="10">
        <v>-0.19138720727486236</v>
      </c>
      <c r="G68" s="10">
        <v>0.15212008134277699</v>
      </c>
      <c r="H68" s="10"/>
      <c r="I68" s="10"/>
      <c r="J68" s="10"/>
      <c r="K68" s="10"/>
      <c r="L68" s="10"/>
      <c r="M68" s="10"/>
      <c r="R68" s="9" t="s">
        <v>709</v>
      </c>
      <c r="S68" s="10">
        <v>3.2019883994012335</v>
      </c>
      <c r="T68" s="10">
        <v>-3.5392611587969336E-3</v>
      </c>
      <c r="U68" s="10">
        <v>-6.1281961748790867E-3</v>
      </c>
      <c r="V68" s="10">
        <v>4.8708673577554399E-3</v>
      </c>
      <c r="W68" s="10"/>
      <c r="X68" s="10"/>
      <c r="Y68" s="10"/>
      <c r="Z68" s="10"/>
      <c r="AA68" s="10"/>
      <c r="AB68" s="10"/>
    </row>
    <row r="69" spans="3:28" x14ac:dyDescent="0.2">
      <c r="C69" s="9" t="s">
        <v>710</v>
      </c>
      <c r="D69" s="10">
        <v>0.19754912060738777</v>
      </c>
      <c r="E69" s="10">
        <v>-0.10413696905723357</v>
      </c>
      <c r="F69" s="10">
        <v>-1.2346096127693884</v>
      </c>
      <c r="G69" s="10">
        <v>0.4511848304319388</v>
      </c>
      <c r="H69" s="10"/>
      <c r="I69" s="10"/>
      <c r="J69" s="10"/>
      <c r="K69" s="10"/>
      <c r="L69" s="10"/>
      <c r="M69" s="10"/>
      <c r="R69" s="9" t="s">
        <v>710</v>
      </c>
      <c r="S69" s="10">
        <v>0.19754912060738777</v>
      </c>
      <c r="T69" s="10">
        <v>-2.0572166659975244E-4</v>
      </c>
      <c r="U69" s="10">
        <v>-2.4389604329602024E-3</v>
      </c>
      <c r="V69" s="10">
        <v>8.9131166483222887E-4</v>
      </c>
      <c r="W69" s="10"/>
      <c r="X69" s="10"/>
      <c r="Y69" s="10"/>
      <c r="Z69" s="10"/>
      <c r="AA69" s="10"/>
      <c r="AB69" s="10"/>
    </row>
    <row r="70" spans="3:28" x14ac:dyDescent="0.2">
      <c r="C70" s="9" t="s">
        <v>711</v>
      </c>
      <c r="D70" s="10">
        <v>1.4430127502923196</v>
      </c>
      <c r="E70" s="10">
        <v>-0.22449933041630565</v>
      </c>
      <c r="F70" s="10">
        <v>-1.6424287824009842</v>
      </c>
      <c r="G70" s="10">
        <v>0.51610596252236185</v>
      </c>
      <c r="H70" s="10"/>
      <c r="I70" s="10"/>
      <c r="J70" s="10"/>
      <c r="K70" s="10"/>
      <c r="L70" s="10"/>
      <c r="M70" s="10"/>
      <c r="R70" s="9" t="s">
        <v>711</v>
      </c>
      <c r="S70" s="10">
        <v>1.4430127502923196</v>
      </c>
      <c r="T70" s="10">
        <v>-3.2395539622281739E-3</v>
      </c>
      <c r="U70" s="10">
        <v>-2.3700456744517099E-2</v>
      </c>
      <c r="V70" s="10">
        <v>7.447474844216582E-3</v>
      </c>
      <c r="W70" s="10"/>
      <c r="X70" s="10"/>
      <c r="Y70" s="10"/>
      <c r="Z70" s="10"/>
      <c r="AA70" s="10"/>
      <c r="AB70" s="10"/>
    </row>
    <row r="71" spans="3:28" x14ac:dyDescent="0.2">
      <c r="C71" s="9" t="s">
        <v>712</v>
      </c>
      <c r="D71" s="10">
        <v>0.67170355735228149</v>
      </c>
      <c r="E71" s="10">
        <v>-5.032888420120063E-3</v>
      </c>
      <c r="F71" s="10">
        <v>-0.33044596390087166</v>
      </c>
      <c r="G71" s="10">
        <v>-6.1714104721566354E-2</v>
      </c>
      <c r="H71" s="10"/>
      <c r="I71" s="10"/>
      <c r="J71" s="10"/>
      <c r="K71" s="10"/>
      <c r="L71" s="10"/>
      <c r="M71" s="10"/>
      <c r="R71" s="9" t="s">
        <v>712</v>
      </c>
      <c r="S71" s="10">
        <v>0.67170355735228149</v>
      </c>
      <c r="T71" s="10">
        <v>-3.3806090555517499E-5</v>
      </c>
      <c r="U71" s="10">
        <v>-2.219617294649191E-3</v>
      </c>
      <c r="V71" s="10">
        <v>-4.1453583680287352E-4</v>
      </c>
      <c r="W71" s="10"/>
      <c r="X71" s="10"/>
      <c r="Y71" s="10"/>
      <c r="Z71" s="10"/>
      <c r="AA71" s="10"/>
      <c r="AB71" s="10"/>
    </row>
    <row r="72" spans="3:28" x14ac:dyDescent="0.2">
      <c r="C72" s="9" t="s">
        <v>713</v>
      </c>
      <c r="D72" s="10">
        <v>0.57428984700372465</v>
      </c>
      <c r="E72" s="10">
        <v>-3.8090182227779046E-3</v>
      </c>
      <c r="F72" s="10">
        <v>-0.31277682512004246</v>
      </c>
      <c r="G72" s="10">
        <v>1.0847120863610726E-2</v>
      </c>
      <c r="H72" s="10"/>
      <c r="I72" s="10"/>
      <c r="J72" s="10"/>
      <c r="K72" s="10"/>
      <c r="L72" s="10"/>
      <c r="M72" s="10"/>
      <c r="R72" s="9" t="s">
        <v>713</v>
      </c>
      <c r="S72" s="10">
        <v>0.57428984700372465</v>
      </c>
      <c r="T72" s="10">
        <v>-2.1874804923935221E-5</v>
      </c>
      <c r="U72" s="10">
        <v>-1.7962455504449994E-3</v>
      </c>
      <c r="V72" s="10">
        <v>6.2293913811939145E-5</v>
      </c>
      <c r="W72" s="10"/>
      <c r="X72" s="10"/>
      <c r="Y72" s="10"/>
      <c r="Z72" s="10"/>
      <c r="AA72" s="10"/>
      <c r="AB72" s="10"/>
    </row>
    <row r="73" spans="3:28" x14ac:dyDescent="0.2">
      <c r="C73" s="9" t="s">
        <v>714</v>
      </c>
      <c r="D73" s="10">
        <v>0.25149335302507952</v>
      </c>
      <c r="E73" s="10">
        <v>-8.4698820852158185E-3</v>
      </c>
      <c r="F73" s="10">
        <v>-0.15829683635579794</v>
      </c>
      <c r="G73" s="10">
        <v>-6.1531065640396676E-2</v>
      </c>
      <c r="H73" s="10"/>
      <c r="I73" s="10"/>
      <c r="J73" s="10"/>
      <c r="K73" s="10"/>
      <c r="L73" s="10"/>
      <c r="M73" s="10"/>
      <c r="R73" s="9" t="s">
        <v>714</v>
      </c>
      <c r="S73" s="10">
        <v>0.25149335302507952</v>
      </c>
      <c r="T73" s="10">
        <v>-2.1301190453379784E-5</v>
      </c>
      <c r="U73" s="10">
        <v>-3.9810602148381935E-4</v>
      </c>
      <c r="V73" s="10">
        <v>-1.5474654013109622E-4</v>
      </c>
      <c r="W73" s="10"/>
      <c r="X73" s="10"/>
      <c r="Y73" s="10"/>
      <c r="Z73" s="10"/>
      <c r="AA73" s="10"/>
      <c r="AB73" s="10"/>
    </row>
    <row r="74" spans="3:28" x14ac:dyDescent="0.2">
      <c r="C74" s="9" t="s">
        <v>715</v>
      </c>
      <c r="D74" s="10">
        <v>2.6410688634323144E-2</v>
      </c>
      <c r="E74" s="10">
        <v>-1.0340640426365066E-2</v>
      </c>
      <c r="F74" s="10">
        <v>-0.34310965725043996</v>
      </c>
      <c r="G74" s="10">
        <v>-0.16287400595150769</v>
      </c>
      <c r="H74" s="10"/>
      <c r="I74" s="10"/>
      <c r="J74" s="10"/>
      <c r="K74" s="10"/>
      <c r="L74" s="10"/>
      <c r="M74" s="10"/>
      <c r="R74" s="9" t="s">
        <v>715</v>
      </c>
      <c r="S74" s="10">
        <v>2.6410688634323144E-2</v>
      </c>
      <c r="T74" s="10">
        <v>-2.7310343458022229E-6</v>
      </c>
      <c r="U74" s="10">
        <v>-9.0617623250707042E-5</v>
      </c>
      <c r="V74" s="10">
        <v>-4.3016146578101649E-5</v>
      </c>
      <c r="W74" s="10"/>
      <c r="X74" s="10"/>
      <c r="Y74" s="10"/>
      <c r="Z74" s="10"/>
      <c r="AA74" s="10"/>
      <c r="AB74" s="10"/>
    </row>
    <row r="75" spans="3:28" x14ac:dyDescent="0.2">
      <c r="C75" s="9" t="s">
        <v>716</v>
      </c>
      <c r="D75" s="10">
        <v>0.56549750223055317</v>
      </c>
      <c r="E75" s="10">
        <v>-2.8389570044806689E-4</v>
      </c>
      <c r="F75" s="10">
        <v>-0.33060023279616324</v>
      </c>
      <c r="G75" s="10">
        <v>-2.7573837197796713</v>
      </c>
      <c r="H75" s="10"/>
      <c r="I75" s="10"/>
      <c r="J75" s="10"/>
      <c r="K75" s="10"/>
      <c r="L75" s="10"/>
      <c r="M75" s="10"/>
      <c r="R75" s="9" t="s">
        <v>716</v>
      </c>
      <c r="S75" s="10">
        <v>0.56549750223055317</v>
      </c>
      <c r="T75" s="10">
        <v>-1.6054230949737517E-6</v>
      </c>
      <c r="U75" s="10">
        <v>-1.8695360588306972E-3</v>
      </c>
      <c r="V75" s="10">
        <v>-1.5592936062265958E-2</v>
      </c>
      <c r="W75" s="10"/>
      <c r="X75" s="10"/>
      <c r="Y75" s="10"/>
      <c r="Z75" s="10"/>
      <c r="AA75" s="10"/>
      <c r="AB75" s="10"/>
    </row>
    <row r="76" spans="3:28" x14ac:dyDescent="0.2">
      <c r="C76" s="9" t="s">
        <v>717</v>
      </c>
      <c r="D76" s="10">
        <v>1.5072609465752729E-2</v>
      </c>
      <c r="E76" s="10">
        <v>-2.4943595234128146E-2</v>
      </c>
      <c r="F76" s="10">
        <v>-0.31394559083489648</v>
      </c>
      <c r="G76" s="10">
        <v>-0.50106619572340971</v>
      </c>
      <c r="H76" s="10"/>
      <c r="I76" s="10"/>
      <c r="J76" s="10"/>
      <c r="K76" s="10"/>
      <c r="L76" s="10"/>
      <c r="M76" s="10"/>
      <c r="R76" s="9" t="s">
        <v>717</v>
      </c>
      <c r="S76" s="10">
        <v>1.5072609465752729E-2</v>
      </c>
      <c r="T76" s="10">
        <v>-3.7596506963582454E-6</v>
      </c>
      <c r="U76" s="10">
        <v>-4.731979284149394E-5</v>
      </c>
      <c r="V76" s="10">
        <v>-7.5523750846293752E-5</v>
      </c>
      <c r="W76" s="10"/>
      <c r="X76" s="10"/>
      <c r="Y76" s="10"/>
      <c r="Z76" s="10"/>
      <c r="AA76" s="10"/>
      <c r="AB76" s="10"/>
    </row>
    <row r="77" spans="3:28" x14ac:dyDescent="0.2">
      <c r="C77" s="9" t="s">
        <v>718</v>
      </c>
      <c r="D77" s="10">
        <v>0.13541928870178874</v>
      </c>
      <c r="E77" s="10">
        <v>2.4239500156220117E-2</v>
      </c>
      <c r="F77" s="10">
        <v>-0.12638116146663769</v>
      </c>
      <c r="G77" s="10">
        <v>8.5856859095567728E-4</v>
      </c>
      <c r="H77" s="10"/>
      <c r="I77" s="10"/>
      <c r="J77" s="10"/>
      <c r="K77" s="10"/>
      <c r="L77" s="10"/>
      <c r="M77" s="10"/>
      <c r="R77" s="9" t="s">
        <v>718</v>
      </c>
      <c r="S77" s="10">
        <v>0.13541928870178874</v>
      </c>
      <c r="T77" s="10">
        <v>3.2824958696422253E-5</v>
      </c>
      <c r="U77" s="10">
        <v>-1.711444699111799E-4</v>
      </c>
      <c r="V77" s="10">
        <v>1.1626674788891484E-6</v>
      </c>
      <c r="W77" s="10"/>
      <c r="X77" s="10"/>
      <c r="Y77" s="10"/>
      <c r="Z77" s="10"/>
      <c r="AA77" s="10"/>
      <c r="AB77" s="10"/>
    </row>
    <row r="78" spans="3:28" x14ac:dyDescent="0.2">
      <c r="C78" s="9" t="s">
        <v>719</v>
      </c>
      <c r="D78" s="10">
        <v>0.16771019449872127</v>
      </c>
      <c r="E78" s="10">
        <v>1.6662168085268547E-2</v>
      </c>
      <c r="F78" s="10">
        <v>-0.11953111373544933</v>
      </c>
      <c r="G78" s="10">
        <v>-2.6883292751178622E-2</v>
      </c>
      <c r="H78" s="10"/>
      <c r="I78" s="10"/>
      <c r="J78" s="10"/>
      <c r="K78" s="10"/>
      <c r="L78" s="10"/>
      <c r="M78" s="10"/>
      <c r="R78" s="9" t="s">
        <v>719</v>
      </c>
      <c r="S78" s="10">
        <v>0.16771019449872127</v>
      </c>
      <c r="T78" s="10">
        <v>2.7944154503507741E-5</v>
      </c>
      <c r="U78" s="10">
        <v>-2.0046586333220983E-4</v>
      </c>
      <c r="V78" s="10">
        <v>-4.5086022560662304E-5</v>
      </c>
      <c r="W78" s="10"/>
      <c r="X78" s="10"/>
      <c r="Y78" s="10"/>
      <c r="Z78" s="10"/>
      <c r="AA78" s="10"/>
      <c r="AB78" s="10"/>
    </row>
    <row r="79" spans="3:28" x14ac:dyDescent="0.2">
      <c r="C79" s="9" t="s">
        <v>720</v>
      </c>
      <c r="D79" s="10">
        <v>0.13471192679804683</v>
      </c>
      <c r="E79" s="10">
        <v>-2.2260403167395637E-2</v>
      </c>
      <c r="F79" s="10">
        <v>-0.53803153570339823</v>
      </c>
      <c r="G79" s="10">
        <v>-1.379962321529371E-2</v>
      </c>
      <c r="H79" s="10"/>
      <c r="I79" s="10"/>
      <c r="J79" s="10"/>
      <c r="K79" s="10"/>
      <c r="L79" s="10"/>
      <c r="M79" s="10"/>
      <c r="R79" s="9" t="s">
        <v>720</v>
      </c>
      <c r="S79" s="10">
        <v>0.13471192679804683</v>
      </c>
      <c r="T79" s="10">
        <v>-2.9987418019812107E-5</v>
      </c>
      <c r="U79" s="10">
        <v>-7.2479264852716896E-4</v>
      </c>
      <c r="V79" s="10">
        <v>-1.858973832419274E-5</v>
      </c>
      <c r="W79" s="10"/>
      <c r="X79" s="10"/>
      <c r="Y79" s="10"/>
      <c r="Z79" s="10"/>
      <c r="AA79" s="10"/>
      <c r="AB79" s="10"/>
    </row>
    <row r="80" spans="3:28" x14ac:dyDescent="0.2">
      <c r="C80" s="9" t="s">
        <v>721</v>
      </c>
      <c r="D80" s="10">
        <v>8.5723070541857793E-2</v>
      </c>
      <c r="E80" s="10">
        <v>1.9724054445058314E-3</v>
      </c>
      <c r="F80" s="10">
        <v>-0.21631435504203544</v>
      </c>
      <c r="G80" s="10">
        <v>-8.3999918908383986E-2</v>
      </c>
      <c r="H80" s="10"/>
      <c r="I80" s="10"/>
      <c r="J80" s="10"/>
      <c r="K80" s="10"/>
      <c r="L80" s="10"/>
      <c r="M80" s="10"/>
      <c r="R80" s="9" t="s">
        <v>721</v>
      </c>
      <c r="S80" s="10">
        <v>8.5723070541857793E-2</v>
      </c>
      <c r="T80" s="10">
        <v>1.6908065105651777E-6</v>
      </c>
      <c r="U80" s="10">
        <v>-1.8543130716484877E-4</v>
      </c>
      <c r="V80" s="10">
        <v>-7.2007309740937357E-5</v>
      </c>
      <c r="W80" s="10"/>
      <c r="X80" s="10"/>
      <c r="Y80" s="10"/>
      <c r="Z80" s="10"/>
      <c r="AA80" s="10"/>
      <c r="AB80" s="10"/>
    </row>
    <row r="81" spans="3:28" x14ac:dyDescent="0.2">
      <c r="C81" s="9" t="s">
        <v>722</v>
      </c>
      <c r="D81" s="10">
        <v>0.47907435835170753</v>
      </c>
      <c r="E81" s="10">
        <v>-1.1760941976646233E-2</v>
      </c>
      <c r="F81" s="10">
        <v>-0.34973053945238641</v>
      </c>
      <c r="G81" s="10">
        <v>-9.6863296390636844E-2</v>
      </c>
      <c r="H81" s="10"/>
      <c r="I81" s="10"/>
      <c r="J81" s="10"/>
      <c r="K81" s="10"/>
      <c r="L81" s="10"/>
      <c r="M81" s="10"/>
      <c r="R81" s="9" t="s">
        <v>722</v>
      </c>
      <c r="S81" s="10">
        <v>0.47907435835170753</v>
      </c>
      <c r="T81" s="10">
        <v>-5.6343657310734568E-5</v>
      </c>
      <c r="U81" s="10">
        <v>-1.6754693378414854E-3</v>
      </c>
      <c r="V81" s="10">
        <v>-4.6404721566175612E-4</v>
      </c>
      <c r="W81" s="10"/>
      <c r="X81" s="10"/>
      <c r="Y81" s="10"/>
      <c r="Z81" s="10"/>
      <c r="AA81" s="10"/>
      <c r="AB81" s="10"/>
    </row>
    <row r="82" spans="3:28" x14ac:dyDescent="0.2">
      <c r="C82" s="9" t="s">
        <v>723</v>
      </c>
      <c r="D82" s="10">
        <v>0.24775053275547668</v>
      </c>
      <c r="E82" s="10">
        <v>2.5053847172862298E-2</v>
      </c>
      <c r="F82" s="10">
        <v>0.10956460386528644</v>
      </c>
      <c r="G82" s="10">
        <v>-5.0331753057020201E-2</v>
      </c>
      <c r="H82" s="10"/>
      <c r="I82" s="10"/>
      <c r="J82" s="10"/>
      <c r="K82" s="10"/>
      <c r="L82" s="10"/>
      <c r="M82" s="10"/>
      <c r="R82" s="9" t="s">
        <v>723</v>
      </c>
      <c r="S82" s="10">
        <v>0.24775053275547668</v>
      </c>
      <c r="T82" s="10">
        <v>6.207103984650928E-5</v>
      </c>
      <c r="U82" s="10">
        <v>2.7144688978767475E-4</v>
      </c>
      <c r="V82" s="10">
        <v>-1.2469718634393846E-4</v>
      </c>
      <c r="W82" s="10"/>
      <c r="X82" s="10"/>
      <c r="Y82" s="10"/>
      <c r="Z82" s="10"/>
      <c r="AA82" s="10"/>
      <c r="AB82" s="10"/>
    </row>
    <row r="83" spans="3:28" x14ac:dyDescent="0.2">
      <c r="C83" s="9" t="s">
        <v>724</v>
      </c>
      <c r="D83" s="10">
        <v>0.26840524511971492</v>
      </c>
      <c r="E83" s="10">
        <v>-1.5973582165995648E-2</v>
      </c>
      <c r="F83" s="10">
        <v>-0.41580241393674999</v>
      </c>
      <c r="G83" s="10">
        <v>4.8385879445400626E-2</v>
      </c>
      <c r="H83" s="10"/>
      <c r="I83" s="10"/>
      <c r="J83" s="10"/>
      <c r="K83" s="10"/>
      <c r="L83" s="10"/>
      <c r="M83" s="10"/>
      <c r="R83" s="9" t="s">
        <v>724</v>
      </c>
      <c r="S83" s="10">
        <v>0.26840524511971492</v>
      </c>
      <c r="T83" s="10">
        <v>-4.2873932367039688E-5</v>
      </c>
      <c r="U83" s="10">
        <v>-1.1160354883406256E-3</v>
      </c>
      <c r="V83" s="10">
        <v>1.2987023832875731E-4</v>
      </c>
      <c r="W83" s="10"/>
      <c r="X83" s="10"/>
      <c r="Y83" s="10"/>
      <c r="Z83" s="10"/>
      <c r="AA83" s="10"/>
      <c r="AB83" s="10"/>
    </row>
    <row r="84" spans="3:28" x14ac:dyDescent="0.2">
      <c r="C84" s="9" t="s">
        <v>725</v>
      </c>
      <c r="D84" s="10">
        <v>0.98722293637686942</v>
      </c>
      <c r="E84" s="10">
        <v>-2.4419520165697151E-2</v>
      </c>
      <c r="F84" s="10">
        <v>-0.38570012347275417</v>
      </c>
      <c r="G84" s="10">
        <v>4.0113045519474255E-2</v>
      </c>
      <c r="H84" s="10"/>
      <c r="I84" s="10"/>
      <c r="J84" s="10"/>
      <c r="K84" s="10"/>
      <c r="L84" s="10"/>
      <c r="M84" s="10"/>
      <c r="R84" s="9" t="s">
        <v>725</v>
      </c>
      <c r="S84" s="10">
        <v>0.98722293637686942</v>
      </c>
      <c r="T84" s="10">
        <v>-2.4107510402893718E-4</v>
      </c>
      <c r="U84" s="10">
        <v>-3.8077200845569345E-3</v>
      </c>
      <c r="V84" s="10">
        <v>3.9600518584754395E-4</v>
      </c>
      <c r="W84" s="10"/>
      <c r="X84" s="10"/>
      <c r="Y84" s="10"/>
      <c r="Z84" s="10"/>
      <c r="AA84" s="10"/>
      <c r="AB84" s="10"/>
    </row>
    <row r="85" spans="3:28" x14ac:dyDescent="0.2">
      <c r="C85" s="9" t="s">
        <v>726</v>
      </c>
      <c r="D85" s="10">
        <v>6.8764571211357081E-2</v>
      </c>
      <c r="E85" s="10">
        <v>-0.12204521428023085</v>
      </c>
      <c r="F85" s="10">
        <v>-0.14719726564504931</v>
      </c>
      <c r="G85" s="10">
        <v>-0.15042778447027505</v>
      </c>
      <c r="H85" s="10"/>
      <c r="I85" s="10"/>
      <c r="J85" s="10"/>
      <c r="K85" s="10"/>
      <c r="L85" s="10"/>
      <c r="M85" s="10"/>
      <c r="R85" s="9" t="s">
        <v>726</v>
      </c>
      <c r="S85" s="10">
        <v>6.8764571211357081E-2</v>
      </c>
      <c r="T85" s="10">
        <v>-8.3923868283782699E-5</v>
      </c>
      <c r="U85" s="10">
        <v>-1.0121956855566039E-4</v>
      </c>
      <c r="V85" s="10">
        <v>-1.0344102097372905E-4</v>
      </c>
      <c r="W85" s="10"/>
      <c r="X85" s="10"/>
      <c r="Y85" s="10"/>
      <c r="Z85" s="10"/>
      <c r="AA85" s="10"/>
      <c r="AB85" s="10"/>
    </row>
    <row r="86" spans="3:28" x14ac:dyDescent="0.2">
      <c r="C86" s="9" t="s">
        <v>727</v>
      </c>
      <c r="D86" s="10">
        <v>0.36802212739972406</v>
      </c>
      <c r="E86" s="10">
        <v>-2.3844711647014183E-2</v>
      </c>
      <c r="F86" s="10">
        <v>-0.36052303792809548</v>
      </c>
      <c r="G86" s="10">
        <v>-0.19034778426029186</v>
      </c>
      <c r="H86" s="10"/>
      <c r="I86" s="10"/>
      <c r="J86" s="10"/>
      <c r="K86" s="10"/>
      <c r="L86" s="10"/>
      <c r="M86" s="10"/>
      <c r="R86" s="9" t="s">
        <v>727</v>
      </c>
      <c r="S86" s="10">
        <v>0.36802212739972406</v>
      </c>
      <c r="T86" s="10">
        <v>-8.7753815075671383E-5</v>
      </c>
      <c r="U86" s="10">
        <v>-1.326804553949091E-3</v>
      </c>
      <c r="V86" s="10">
        <v>-7.0052196509296329E-4</v>
      </c>
      <c r="W86" s="10"/>
      <c r="X86" s="10"/>
      <c r="Y86" s="10"/>
      <c r="Z86" s="10"/>
      <c r="AA86" s="10"/>
      <c r="AB86" s="10"/>
    </row>
    <row r="87" spans="3:28" x14ac:dyDescent="0.2">
      <c r="C87" s="9" t="s">
        <v>728</v>
      </c>
      <c r="D87" s="10">
        <v>0.38669809580332221</v>
      </c>
      <c r="E87" s="10">
        <v>-4.7806186407417517E-2</v>
      </c>
      <c r="F87" s="10">
        <v>-0.41490142041114009</v>
      </c>
      <c r="G87" s="10">
        <v>-0.21254056109061281</v>
      </c>
      <c r="H87" s="10"/>
      <c r="I87" s="10"/>
      <c r="J87" s="10"/>
      <c r="K87" s="10"/>
      <c r="L87" s="10"/>
      <c r="M87" s="10"/>
      <c r="R87" s="9" t="s">
        <v>728</v>
      </c>
      <c r="S87" s="10">
        <v>0.38669809580332221</v>
      </c>
      <c r="T87" s="10">
        <v>-1.848656125136702E-4</v>
      </c>
      <c r="U87" s="10">
        <v>-1.6044158921908152E-3</v>
      </c>
      <c r="V87" s="10">
        <v>-8.2189030254709646E-4</v>
      </c>
      <c r="W87" s="10"/>
      <c r="X87" s="10"/>
      <c r="Y87" s="10"/>
      <c r="Z87" s="10"/>
      <c r="AA87" s="10"/>
      <c r="AB87" s="10"/>
    </row>
    <row r="88" spans="3:28" x14ac:dyDescent="0.2">
      <c r="C88" s="9" t="s">
        <v>729</v>
      </c>
      <c r="D88" s="10">
        <v>0.47323755735562922</v>
      </c>
      <c r="E88" s="10">
        <v>-3.0750287836744938E-2</v>
      </c>
      <c r="F88" s="10">
        <v>-0.38707654644927203</v>
      </c>
      <c r="G88" s="10">
        <v>-0.15833646974945381</v>
      </c>
      <c r="H88" s="10"/>
      <c r="I88" s="10"/>
      <c r="J88" s="10"/>
      <c r="K88" s="10"/>
      <c r="L88" s="10"/>
      <c r="M88" s="10"/>
      <c r="R88" s="9" t="s">
        <v>729</v>
      </c>
      <c r="S88" s="10">
        <v>0.47323755735562922</v>
      </c>
      <c r="T88" s="10">
        <v>-1.455219110384369E-4</v>
      </c>
      <c r="U88" s="10">
        <v>-1.8317915935130626E-3</v>
      </c>
      <c r="V88" s="10">
        <v>-7.4930764184545E-4</v>
      </c>
      <c r="W88" s="10"/>
      <c r="X88" s="10"/>
      <c r="Y88" s="10"/>
      <c r="Z88" s="10"/>
      <c r="AA88" s="10"/>
      <c r="AB88" s="10"/>
    </row>
    <row r="89" spans="3:28" x14ac:dyDescent="0.2">
      <c r="C89" s="9" t="s">
        <v>730</v>
      </c>
      <c r="D89" s="10">
        <v>1.4067207945894991</v>
      </c>
      <c r="E89" s="10">
        <v>-2.8233702176538866E-2</v>
      </c>
      <c r="F89" s="10">
        <v>-0.31732446655264868</v>
      </c>
      <c r="G89" s="10">
        <v>-1.741848245943034E-2</v>
      </c>
      <c r="H89" s="10"/>
      <c r="I89" s="10"/>
      <c r="J89" s="10"/>
      <c r="K89" s="10"/>
      <c r="L89" s="10"/>
      <c r="M89" s="10"/>
      <c r="R89" s="9" t="s">
        <v>730</v>
      </c>
      <c r="S89" s="10">
        <v>1.4067207945894991</v>
      </c>
      <c r="T89" s="10">
        <v>-3.9716935959984025E-4</v>
      </c>
      <c r="U89" s="10">
        <v>-4.4638692573163085E-3</v>
      </c>
      <c r="V89" s="10">
        <v>-2.4502941485873099E-4</v>
      </c>
      <c r="W89" s="10"/>
      <c r="X89" s="10"/>
      <c r="Y89" s="10"/>
      <c r="Z89" s="10"/>
      <c r="AA89" s="10"/>
      <c r="AB89" s="10"/>
    </row>
    <row r="90" spans="3:28" x14ac:dyDescent="0.2">
      <c r="C90" s="9" t="s">
        <v>731</v>
      </c>
      <c r="D90" s="10">
        <v>0.24806947807542262</v>
      </c>
      <c r="E90" s="10">
        <v>-3.4328774472880408E-2</v>
      </c>
      <c r="F90" s="10">
        <v>-0.27989471449708647</v>
      </c>
      <c r="G90" s="10">
        <v>0.14333112875517529</v>
      </c>
      <c r="H90" s="10"/>
      <c r="I90" s="10"/>
      <c r="J90" s="10"/>
      <c r="K90" s="10"/>
      <c r="L90" s="10"/>
      <c r="M90" s="10"/>
      <c r="R90" s="9" t="s">
        <v>731</v>
      </c>
      <c r="S90" s="10">
        <v>0.24806947807542262</v>
      </c>
      <c r="T90" s="10">
        <v>-8.5159211664563347E-5</v>
      </c>
      <c r="U90" s="10">
        <v>-6.9433335741361671E-4</v>
      </c>
      <c r="V90" s="10">
        <v>3.5556078302257532E-4</v>
      </c>
      <c r="W90" s="10"/>
      <c r="X90" s="10"/>
      <c r="Y90" s="10"/>
      <c r="Z90" s="10"/>
      <c r="AA90" s="10"/>
      <c r="AB90" s="10"/>
    </row>
    <row r="91" spans="3:28" x14ac:dyDescent="0.2">
      <c r="C91" s="9" t="s">
        <v>732</v>
      </c>
      <c r="D91" s="10">
        <v>1.2544501104588575</v>
      </c>
      <c r="E91" s="10">
        <v>-6.0921160127613838E-2</v>
      </c>
      <c r="F91" s="10">
        <v>-0.32901507352491866</v>
      </c>
      <c r="G91" s="10">
        <v>0.12418593873082528</v>
      </c>
      <c r="H91" s="10"/>
      <c r="I91" s="10"/>
      <c r="J91" s="10"/>
      <c r="K91" s="10"/>
      <c r="L91" s="10"/>
      <c r="M91" s="10"/>
      <c r="R91" s="9" t="s">
        <v>732</v>
      </c>
      <c r="S91" s="10">
        <v>1.2544501104588575</v>
      </c>
      <c r="T91" s="10">
        <v>-7.6422556051366922E-4</v>
      </c>
      <c r="U91" s="10">
        <v>-4.1273299532596334E-3</v>
      </c>
      <c r="V91" s="10">
        <v>1.5578506455832068E-3</v>
      </c>
      <c r="W91" s="10"/>
      <c r="X91" s="10"/>
      <c r="Y91" s="10"/>
      <c r="Z91" s="10"/>
      <c r="AA91" s="10"/>
      <c r="AB91" s="10"/>
    </row>
    <row r="92" spans="3:28" x14ac:dyDescent="0.2">
      <c r="C92" s="9" t="s">
        <v>733</v>
      </c>
      <c r="D92" s="10">
        <v>3.0231277678162058</v>
      </c>
      <c r="E92" s="10">
        <v>-0.20877799504755989</v>
      </c>
      <c r="F92" s="10">
        <v>-0.21988000356062409</v>
      </c>
      <c r="G92" s="10">
        <v>0.4317749379448621</v>
      </c>
      <c r="H92" s="10"/>
      <c r="I92" s="10"/>
      <c r="J92" s="10"/>
      <c r="K92" s="10"/>
      <c r="L92" s="10"/>
      <c r="M92" s="10"/>
      <c r="R92" s="9" t="s">
        <v>733</v>
      </c>
      <c r="S92" s="10">
        <v>3.0231277678162058</v>
      </c>
      <c r="T92" s="10">
        <v>-6.3116255413727266E-3</v>
      </c>
      <c r="U92" s="10">
        <v>-6.6472534435164888E-3</v>
      </c>
      <c r="V92" s="10">
        <v>1.3053108043482317E-2</v>
      </c>
      <c r="W92" s="10"/>
      <c r="X92" s="10"/>
      <c r="Y92" s="10"/>
      <c r="Z92" s="10"/>
      <c r="AA92" s="10"/>
      <c r="AB92" s="10"/>
    </row>
    <row r="93" spans="3:28" x14ac:dyDescent="0.2">
      <c r="C93" s="9" t="s">
        <v>734</v>
      </c>
      <c r="D93" s="10">
        <v>0.51956068787378706</v>
      </c>
      <c r="E93" s="10">
        <v>-0.11564172458130573</v>
      </c>
      <c r="F93" s="10">
        <v>-0.26364976691122255</v>
      </c>
      <c r="G93" s="10">
        <v>0.2466732060517618</v>
      </c>
      <c r="H93" s="10"/>
      <c r="I93" s="10"/>
      <c r="J93" s="10"/>
      <c r="K93" s="10"/>
      <c r="L93" s="10"/>
      <c r="M93" s="10"/>
      <c r="R93" s="9" t="s">
        <v>734</v>
      </c>
      <c r="S93" s="10">
        <v>0.51956068787378706</v>
      </c>
      <c r="T93" s="10">
        <v>-6.0082893970374231E-4</v>
      </c>
      <c r="U93" s="10">
        <v>-1.3698205425415843E-3</v>
      </c>
      <c r="V93" s="10">
        <v>1.2816170061628579E-3</v>
      </c>
      <c r="W93" s="10"/>
      <c r="X93" s="10"/>
      <c r="Y93" s="10"/>
      <c r="Z93" s="10"/>
      <c r="AA93" s="10"/>
      <c r="AB93" s="10"/>
    </row>
    <row r="94" spans="3:28" x14ac:dyDescent="0.2">
      <c r="C94" s="9" t="s">
        <v>735</v>
      </c>
      <c r="D94" s="10">
        <v>9.915066126153918E-2</v>
      </c>
      <c r="E94" s="10">
        <v>-0.13130958571966334</v>
      </c>
      <c r="F94" s="10">
        <v>-0.47298968280248266</v>
      </c>
      <c r="G94" s="10">
        <v>0.19084291745838922</v>
      </c>
      <c r="H94" s="10"/>
      <c r="I94" s="10"/>
      <c r="J94" s="10"/>
      <c r="K94" s="10"/>
      <c r="L94" s="10"/>
      <c r="M94" s="10"/>
      <c r="R94" s="9" t="s">
        <v>735</v>
      </c>
      <c r="S94" s="10">
        <v>9.915066126153918E-2</v>
      </c>
      <c r="T94" s="10">
        <v>-1.3019432254083384E-4</v>
      </c>
      <c r="U94" s="10">
        <v>-4.6897239819751826E-4</v>
      </c>
      <c r="V94" s="10">
        <v>1.8922201463080632E-4</v>
      </c>
      <c r="W94" s="10"/>
      <c r="X94" s="10"/>
      <c r="Y94" s="10"/>
      <c r="Z94" s="10"/>
      <c r="AA94" s="10"/>
      <c r="AB94" s="10"/>
    </row>
    <row r="95" spans="3:28" x14ac:dyDescent="0.2">
      <c r="C95" s="9" t="s">
        <v>736</v>
      </c>
      <c r="D95" s="10">
        <v>0.20287868554090915</v>
      </c>
      <c r="E95" s="10">
        <v>-7.8639229611487949E-2</v>
      </c>
      <c r="F95" s="10">
        <v>-0.2221178459868911</v>
      </c>
      <c r="G95" s="10">
        <v>0.20118183020894076</v>
      </c>
      <c r="H95" s="10"/>
      <c r="I95" s="10"/>
      <c r="J95" s="10"/>
      <c r="K95" s="10"/>
      <c r="L95" s="10"/>
      <c r="M95" s="10"/>
      <c r="R95" s="9" t="s">
        <v>736</v>
      </c>
      <c r="S95" s="10">
        <v>0.20287868554090915</v>
      </c>
      <c r="T95" s="10">
        <v>-1.5954223535528416E-4</v>
      </c>
      <c r="U95" s="10">
        <v>-4.506297662899857E-4</v>
      </c>
      <c r="V95" s="10">
        <v>4.0815505267504271E-4</v>
      </c>
      <c r="W95" s="10"/>
      <c r="X95" s="10"/>
      <c r="Y95" s="10"/>
      <c r="Z95" s="10"/>
      <c r="AA95" s="10"/>
      <c r="AB95" s="10"/>
    </row>
    <row r="96" spans="3:28" x14ac:dyDescent="0.2">
      <c r="C96" s="9" t="s">
        <v>737</v>
      </c>
      <c r="D96" s="10">
        <v>0.23231390596160287</v>
      </c>
      <c r="E96" s="10">
        <v>-7.9940608588202622E-2</v>
      </c>
      <c r="F96" s="10">
        <v>-0.34529618209221402</v>
      </c>
      <c r="G96" s="10">
        <v>0.16575138416647928</v>
      </c>
      <c r="H96" s="10"/>
      <c r="I96" s="10"/>
      <c r="J96" s="10"/>
      <c r="K96" s="10"/>
      <c r="L96" s="10"/>
      <c r="M96" s="10"/>
      <c r="R96" s="9" t="s">
        <v>737</v>
      </c>
      <c r="S96" s="10">
        <v>0.23231390596160287</v>
      </c>
      <c r="T96" s="10">
        <v>-1.8571315026073008E-4</v>
      </c>
      <c r="U96" s="10">
        <v>-8.0217104775471117E-4</v>
      </c>
      <c r="V96" s="10">
        <v>3.850635147425698E-4</v>
      </c>
      <c r="W96" s="10"/>
      <c r="X96" s="10"/>
      <c r="Y96" s="10"/>
      <c r="Z96" s="10"/>
      <c r="AA96" s="10"/>
      <c r="AB96" s="10"/>
    </row>
    <row r="97" spans="3:28" x14ac:dyDescent="0.2">
      <c r="C97" s="9" t="s">
        <v>738</v>
      </c>
      <c r="D97" s="10">
        <v>0.31392905113349118</v>
      </c>
      <c r="E97" s="10">
        <v>-5.8377649263519071E-2</v>
      </c>
      <c r="F97" s="10">
        <v>-0.3539866246882406</v>
      </c>
      <c r="G97" s="10">
        <v>0.11292196849579383</v>
      </c>
      <c r="H97" s="10"/>
      <c r="I97" s="10"/>
      <c r="J97" s="10"/>
      <c r="K97" s="10"/>
      <c r="L97" s="10"/>
      <c r="M97" s="10"/>
      <c r="R97" s="9" t="s">
        <v>738</v>
      </c>
      <c r="S97" s="10">
        <v>0.31392905113349118</v>
      </c>
      <c r="T97" s="10">
        <v>-1.8326440040700292E-4</v>
      </c>
      <c r="U97" s="10">
        <v>-1.1112668520232663E-3</v>
      </c>
      <c r="V97" s="10">
        <v>3.5449486422010543E-4</v>
      </c>
      <c r="W97" s="10"/>
      <c r="X97" s="10"/>
      <c r="Y97" s="10"/>
      <c r="Z97" s="10"/>
      <c r="AA97" s="10"/>
      <c r="AB97" s="10"/>
    </row>
    <row r="98" spans="3:28" x14ac:dyDescent="0.2">
      <c r="C98" s="9" t="s">
        <v>739</v>
      </c>
      <c r="D98" s="10">
        <v>4.0371422364164855E-2</v>
      </c>
      <c r="E98" s="10">
        <v>-4.2180655166845771E-2</v>
      </c>
      <c r="F98" s="10">
        <v>-0.45113591532375263</v>
      </c>
      <c r="G98" s="10">
        <v>-5.0824808075378147E-2</v>
      </c>
      <c r="H98" s="10"/>
      <c r="I98" s="10"/>
      <c r="J98" s="10"/>
      <c r="K98" s="10"/>
      <c r="L98" s="10"/>
      <c r="M98" s="10"/>
      <c r="R98" s="9" t="s">
        <v>739</v>
      </c>
      <c r="S98" s="10">
        <v>4.0371422364164855E-2</v>
      </c>
      <c r="T98" s="10">
        <v>-1.7028930453379231E-5</v>
      </c>
      <c r="U98" s="10">
        <v>-1.8212998581179329E-4</v>
      </c>
      <c r="V98" s="10">
        <v>-2.0518697933887078E-5</v>
      </c>
      <c r="W98" s="10"/>
      <c r="X98" s="10"/>
      <c r="Y98" s="10"/>
      <c r="Z98" s="10"/>
      <c r="AA98" s="10"/>
      <c r="AB98" s="10"/>
    </row>
    <row r="99" spans="3:28" x14ac:dyDescent="0.2">
      <c r="C99" s="9" t="s">
        <v>740</v>
      </c>
      <c r="D99" s="10">
        <v>0.18787922775656299</v>
      </c>
      <c r="E99" s="10">
        <v>-5.4709588630785788E-2</v>
      </c>
      <c r="F99" s="10">
        <v>-0.87750370428577584</v>
      </c>
      <c r="G99" s="10">
        <v>-7.6739624009358742E-2</v>
      </c>
      <c r="H99" s="10"/>
      <c r="I99" s="10"/>
      <c r="J99" s="10"/>
      <c r="K99" s="10"/>
      <c r="L99" s="10"/>
      <c r="M99" s="10"/>
      <c r="R99" s="9" t="s">
        <v>740</v>
      </c>
      <c r="S99" s="10">
        <v>0.18787922775656299</v>
      </c>
      <c r="T99" s="10">
        <v>-1.0278795262831273E-4</v>
      </c>
      <c r="U99" s="10">
        <v>-1.6486471831473498E-3</v>
      </c>
      <c r="V99" s="10">
        <v>-1.441778129720732E-4</v>
      </c>
      <c r="W99" s="10"/>
      <c r="X99" s="10"/>
      <c r="Y99" s="10"/>
      <c r="Z99" s="10"/>
      <c r="AA99" s="10"/>
      <c r="AB99" s="10"/>
    </row>
    <row r="100" spans="3:28" x14ac:dyDescent="0.2">
      <c r="C100" s="9" t="s">
        <v>741</v>
      </c>
      <c r="D100" s="10">
        <v>4.7990772827586695E-2</v>
      </c>
      <c r="E100" s="10">
        <v>-7.5699537376339165E-2</v>
      </c>
      <c r="F100" s="10">
        <v>-0.15620761713480702</v>
      </c>
      <c r="G100" s="10">
        <v>0.17110469186445432</v>
      </c>
      <c r="H100" s="10"/>
      <c r="I100" s="10"/>
      <c r="J100" s="10"/>
      <c r="K100" s="10"/>
      <c r="L100" s="10"/>
      <c r="M100" s="10"/>
      <c r="R100" s="9" t="s">
        <v>741</v>
      </c>
      <c r="S100" s="10">
        <v>4.7990772827586695E-2</v>
      </c>
      <c r="T100" s="10">
        <v>-3.6328793013813011E-5</v>
      </c>
      <c r="U100" s="10">
        <v>-7.4965242678551636E-5</v>
      </c>
      <c r="V100" s="10">
        <v>8.2114463970012495E-5</v>
      </c>
      <c r="W100" s="10"/>
      <c r="X100" s="10"/>
      <c r="Y100" s="10"/>
      <c r="Z100" s="10"/>
      <c r="AA100" s="10"/>
      <c r="AB100" s="10"/>
    </row>
    <row r="101" spans="3:28" x14ac:dyDescent="0.2">
      <c r="C101" s="9" t="s">
        <v>742</v>
      </c>
      <c r="D101" s="10">
        <v>0.16969116247073679</v>
      </c>
      <c r="E101" s="10">
        <v>-7.322514164953553E-3</v>
      </c>
      <c r="F101" s="10">
        <v>-0.21839504549246991</v>
      </c>
      <c r="G101" s="10">
        <v>1.6044554432559366E-2</v>
      </c>
      <c r="H101" s="10"/>
      <c r="I101" s="10"/>
      <c r="J101" s="10"/>
      <c r="K101" s="10"/>
      <c r="L101" s="10"/>
      <c r="M101" s="10"/>
      <c r="R101" s="9" t="s">
        <v>742</v>
      </c>
      <c r="S101" s="10">
        <v>0.16969116247073679</v>
      </c>
      <c r="T101" s="10">
        <v>-1.242565940859405E-5</v>
      </c>
      <c r="U101" s="10">
        <v>-3.7059709147466667E-4</v>
      </c>
      <c r="V101" s="10">
        <v>2.7226190929860118E-5</v>
      </c>
      <c r="W101" s="10"/>
      <c r="X101" s="10"/>
      <c r="Y101" s="10"/>
      <c r="Z101" s="10"/>
      <c r="AA101" s="10"/>
      <c r="AB101" s="10"/>
    </row>
    <row r="102" spans="3:28" x14ac:dyDescent="0.2">
      <c r="C102" s="9" t="s">
        <v>743</v>
      </c>
      <c r="D102" s="10">
        <v>0.13967299506918168</v>
      </c>
      <c r="E102" s="10">
        <v>-1.2837727103587326E-4</v>
      </c>
      <c r="F102" s="10">
        <v>-5.6279681668658377E-3</v>
      </c>
      <c r="G102" s="10">
        <v>0.20931980499281355</v>
      </c>
      <c r="H102" s="10"/>
      <c r="I102" s="10"/>
      <c r="J102" s="10"/>
      <c r="K102" s="10"/>
      <c r="L102" s="10"/>
      <c r="M102" s="10"/>
      <c r="R102" s="9" t="s">
        <v>743</v>
      </c>
      <c r="S102" s="10">
        <v>0.13967299506918168</v>
      </c>
      <c r="T102" s="10">
        <v>-1.7930837944388529E-7</v>
      </c>
      <c r="U102" s="10">
        <v>-7.8607517002016361E-6</v>
      </c>
      <c r="V102" s="10">
        <v>2.9236324090643322E-4</v>
      </c>
      <c r="W102" s="10"/>
      <c r="X102" s="10"/>
      <c r="Y102" s="10"/>
      <c r="Z102" s="10"/>
      <c r="AA102" s="10"/>
      <c r="AB102" s="10"/>
    </row>
    <row r="103" spans="3:28" x14ac:dyDescent="0.2">
      <c r="C103" s="9" t="s">
        <v>744</v>
      </c>
      <c r="D103" s="10">
        <v>0.12739990661515982</v>
      </c>
      <c r="E103" s="10">
        <v>3.5769228963800082E-2</v>
      </c>
      <c r="F103" s="10">
        <v>-1.1596793146772977</v>
      </c>
      <c r="G103" s="10">
        <v>-0.16846210551048069</v>
      </c>
      <c r="H103" s="10"/>
      <c r="I103" s="10"/>
      <c r="J103" s="10"/>
      <c r="K103" s="10"/>
      <c r="L103" s="10"/>
      <c r="M103" s="10"/>
      <c r="R103" s="9" t="s">
        <v>744</v>
      </c>
      <c r="S103" s="10">
        <v>0.12739990661515982</v>
      </c>
      <c r="T103" s="10">
        <v>4.5569964296843998E-5</v>
      </c>
      <c r="U103" s="10">
        <v>-1.4774303639342025E-3</v>
      </c>
      <c r="V103" s="10">
        <v>-2.1462056510228439E-4</v>
      </c>
      <c r="W103" s="10"/>
      <c r="X103" s="10"/>
      <c r="Y103" s="10"/>
      <c r="Z103" s="10"/>
      <c r="AA103" s="10"/>
      <c r="AB103" s="10"/>
    </row>
    <row r="104" spans="3:28" x14ac:dyDescent="0.2">
      <c r="C104" s="9" t="s">
        <v>745</v>
      </c>
      <c r="D104" s="10">
        <v>0.60177068020204971</v>
      </c>
      <c r="E104" s="10">
        <v>2.5478895437025528E-3</v>
      </c>
      <c r="F104" s="10">
        <v>-0.62132443744673527</v>
      </c>
      <c r="G104" s="10">
        <v>-0.17126041908543943</v>
      </c>
      <c r="H104" s="10"/>
      <c r="I104" s="10"/>
      <c r="J104" s="10"/>
      <c r="K104" s="10"/>
      <c r="L104" s="10"/>
      <c r="M104" s="10"/>
      <c r="R104" s="9" t="s">
        <v>745</v>
      </c>
      <c r="S104" s="10">
        <v>0.60177068020204971</v>
      </c>
      <c r="T104" s="10">
        <v>1.5332452237935754E-5</v>
      </c>
      <c r="U104" s="10">
        <v>-3.7389482934847779E-3</v>
      </c>
      <c r="V104" s="10">
        <v>-1.0305949888473299E-3</v>
      </c>
      <c r="W104" s="10"/>
      <c r="X104" s="10"/>
      <c r="Y104" s="10"/>
      <c r="Z104" s="10"/>
      <c r="AA104" s="10"/>
      <c r="AB104" s="10"/>
    </row>
    <row r="105" spans="3:28" x14ac:dyDescent="0.2">
      <c r="C105" s="9" t="s">
        <v>746</v>
      </c>
      <c r="D105" s="10">
        <v>0.10528174609382045</v>
      </c>
      <c r="E105" s="10">
        <v>3.1365557094265029E-3</v>
      </c>
      <c r="F105" s="10">
        <v>-0.23686396477585747</v>
      </c>
      <c r="G105" s="10">
        <v>-4.8254630768962414E-4</v>
      </c>
      <c r="H105" s="10"/>
      <c r="I105" s="10"/>
      <c r="J105" s="10"/>
      <c r="K105" s="10"/>
      <c r="L105" s="10"/>
      <c r="M105" s="10"/>
      <c r="R105" s="9" t="s">
        <v>746</v>
      </c>
      <c r="S105" s="10">
        <v>0.10528174609382045</v>
      </c>
      <c r="T105" s="10">
        <v>3.3022206180896393E-6</v>
      </c>
      <c r="U105" s="10">
        <v>-2.4937451798307458E-4</v>
      </c>
      <c r="V105" s="10">
        <v>-5.0803317844689566E-7</v>
      </c>
      <c r="W105" s="10"/>
      <c r="X105" s="10"/>
      <c r="Y105" s="10"/>
      <c r="Z105" s="10"/>
      <c r="AA105" s="10"/>
      <c r="AB105" s="10"/>
    </row>
    <row r="106" spans="3:28" x14ac:dyDescent="0.2">
      <c r="C106" s="9" t="s">
        <v>747</v>
      </c>
      <c r="D106" s="10">
        <v>0.43708396402952143</v>
      </c>
      <c r="E106" s="10">
        <v>-2.7059724175437783E-2</v>
      </c>
      <c r="F106" s="10">
        <v>-0.80953248390343013</v>
      </c>
      <c r="G106" s="10">
        <v>-0.15553544361248672</v>
      </c>
      <c r="H106" s="10"/>
      <c r="I106" s="10"/>
      <c r="J106" s="10"/>
      <c r="K106" s="10"/>
      <c r="L106" s="10"/>
      <c r="M106" s="10"/>
      <c r="R106" s="9" t="s">
        <v>747</v>
      </c>
      <c r="S106" s="10">
        <v>0.43708396402952143</v>
      </c>
      <c r="T106" s="10">
        <v>-1.1827371508145818E-4</v>
      </c>
      <c r="U106" s="10">
        <v>-3.5383366707517597E-3</v>
      </c>
      <c r="V106" s="10">
        <v>-6.7982048241235803E-4</v>
      </c>
      <c r="W106" s="10"/>
      <c r="X106" s="10"/>
      <c r="Y106" s="10"/>
      <c r="Z106" s="10"/>
      <c r="AA106" s="10"/>
      <c r="AB106" s="10"/>
    </row>
    <row r="107" spans="3:28" x14ac:dyDescent="0.2">
      <c r="C107" s="9" t="s">
        <v>748</v>
      </c>
      <c r="D107" s="10">
        <v>0.11342818929811131</v>
      </c>
      <c r="E107" s="10">
        <v>5.0845057592230347E-3</v>
      </c>
      <c r="F107" s="10">
        <v>-0.34901753872922381</v>
      </c>
      <c r="G107" s="10">
        <v>-0.10859218907480761</v>
      </c>
      <c r="H107" s="10"/>
      <c r="I107" s="10"/>
      <c r="J107" s="10"/>
      <c r="K107" s="10"/>
      <c r="L107" s="10"/>
      <c r="M107" s="10"/>
      <c r="R107" s="9" t="s">
        <v>748</v>
      </c>
      <c r="S107" s="10">
        <v>0.11342818929811131</v>
      </c>
      <c r="T107" s="10">
        <v>5.7672628174448752E-6</v>
      </c>
      <c r="U107" s="10">
        <v>-3.9588427451339291E-4</v>
      </c>
      <c r="V107" s="10">
        <v>-1.2317415378673572E-4</v>
      </c>
      <c r="W107" s="10"/>
      <c r="X107" s="10"/>
      <c r="Y107" s="10"/>
      <c r="Z107" s="10"/>
      <c r="AA107" s="10"/>
      <c r="AB107" s="10"/>
    </row>
    <row r="108" spans="3:28" x14ac:dyDescent="0.2">
      <c r="C108" s="9" t="s">
        <v>749</v>
      </c>
      <c r="D108" s="10">
        <v>1.1102564668749635</v>
      </c>
      <c r="E108" s="10">
        <v>-1.6634254946523708E-2</v>
      </c>
      <c r="F108" s="10">
        <v>-0.31298625906125421</v>
      </c>
      <c r="G108" s="10">
        <v>-7.9972424436003386E-2</v>
      </c>
      <c r="H108" s="10"/>
      <c r="I108" s="10"/>
      <c r="J108" s="10"/>
      <c r="K108" s="10"/>
      <c r="L108" s="10"/>
      <c r="M108" s="10"/>
      <c r="R108" s="9" t="s">
        <v>749</v>
      </c>
      <c r="S108" s="10">
        <v>1.1102564668749635</v>
      </c>
      <c r="T108" s="10">
        <v>-1.8468289126024795E-4</v>
      </c>
      <c r="U108" s="10">
        <v>-3.4749501816576009E-3</v>
      </c>
      <c r="V108" s="10">
        <v>-8.8789901401742106E-4</v>
      </c>
      <c r="W108" s="10"/>
      <c r="X108" s="10"/>
      <c r="Y108" s="10"/>
      <c r="Z108" s="10"/>
      <c r="AA108" s="10"/>
      <c r="AB108" s="10"/>
    </row>
    <row r="109" spans="3:28" x14ac:dyDescent="0.2">
      <c r="C109" s="9" t="s">
        <v>750</v>
      </c>
      <c r="D109" s="10">
        <v>0.1611095634337282</v>
      </c>
      <c r="E109" s="10">
        <v>-9.2280583234838343E-2</v>
      </c>
      <c r="F109" s="10">
        <v>-1.5311665666698837</v>
      </c>
      <c r="G109" s="10">
        <v>0.36123584194340808</v>
      </c>
      <c r="H109" s="10"/>
      <c r="I109" s="10"/>
      <c r="J109" s="10"/>
      <c r="K109" s="10"/>
      <c r="L109" s="10"/>
      <c r="M109" s="10"/>
      <c r="R109" s="9" t="s">
        <v>750</v>
      </c>
      <c r="S109" s="10">
        <v>0.1611095634337282</v>
      </c>
      <c r="T109" s="10">
        <v>-1.4867284478374624E-4</v>
      </c>
      <c r="U109" s="10">
        <v>-2.4668557710050545E-3</v>
      </c>
      <c r="V109" s="10">
        <v>5.8198548792117724E-4</v>
      </c>
      <c r="W109" s="10"/>
      <c r="X109" s="10"/>
      <c r="Y109" s="10"/>
      <c r="Z109" s="10"/>
      <c r="AA109" s="10"/>
      <c r="AB109" s="10"/>
    </row>
    <row r="110" spans="3:28" x14ac:dyDescent="0.2">
      <c r="C110" s="9" t="s">
        <v>751</v>
      </c>
      <c r="D110" s="10">
        <v>0.12320225948061689</v>
      </c>
      <c r="E110" s="10">
        <v>8.7612115499791088E-3</v>
      </c>
      <c r="F110" s="10">
        <v>6.6570774750474015E-2</v>
      </c>
      <c r="G110" s="10">
        <v>3.9775097951921801E-2</v>
      </c>
      <c r="H110" s="10"/>
      <c r="I110" s="10"/>
      <c r="J110" s="10"/>
      <c r="K110" s="10"/>
      <c r="L110" s="10"/>
      <c r="M110" s="10"/>
      <c r="R110" s="9" t="s">
        <v>751</v>
      </c>
      <c r="S110" s="10">
        <v>0.12320225948061689</v>
      </c>
      <c r="T110" s="10">
        <v>1.0794010587451038E-5</v>
      </c>
      <c r="U110" s="10">
        <v>8.2016698646335983E-5</v>
      </c>
      <c r="V110" s="10">
        <v>4.9003819387396229E-5</v>
      </c>
      <c r="W110" s="10"/>
      <c r="X110" s="10"/>
      <c r="Y110" s="10"/>
      <c r="Z110" s="10"/>
      <c r="AA110" s="10"/>
      <c r="AB110" s="10"/>
    </row>
    <row r="111" spans="3:28" x14ac:dyDescent="0.2">
      <c r="C111" s="9" t="s">
        <v>752</v>
      </c>
      <c r="D111" s="10">
        <v>0.20949837371020122</v>
      </c>
      <c r="E111" s="10">
        <v>-8.1404549115593472E-2</v>
      </c>
      <c r="F111" s="10">
        <v>-0.57048168928551801</v>
      </c>
      <c r="G111" s="10">
        <v>0.2335954020054487</v>
      </c>
      <c r="H111" s="10"/>
      <c r="I111" s="10"/>
      <c r="J111" s="10"/>
      <c r="K111" s="10"/>
      <c r="L111" s="10"/>
      <c r="M111" s="10"/>
      <c r="R111" s="9" t="s">
        <v>752</v>
      </c>
      <c r="S111" s="10">
        <v>0.20949837371020122</v>
      </c>
      <c r="T111" s="10">
        <v>-1.7054120652329032E-4</v>
      </c>
      <c r="U111" s="10">
        <v>-1.1951498613676434E-3</v>
      </c>
      <c r="V111" s="10">
        <v>4.893785682632218E-4</v>
      </c>
      <c r="W111" s="10"/>
      <c r="X111" s="10"/>
      <c r="Y111" s="10"/>
      <c r="Z111" s="10"/>
      <c r="AA111" s="10"/>
      <c r="AB111" s="10"/>
    </row>
    <row r="112" spans="3:28" x14ac:dyDescent="0.2">
      <c r="C112" s="9" t="s">
        <v>753</v>
      </c>
      <c r="D112" s="10">
        <v>0.28509321898218559</v>
      </c>
      <c r="E112" s="10">
        <v>-2.7198193018396211E-2</v>
      </c>
      <c r="F112" s="10">
        <v>-0.3152371987252045</v>
      </c>
      <c r="G112" s="10">
        <v>-0.15069836478238674</v>
      </c>
      <c r="H112" s="10"/>
      <c r="I112" s="10"/>
      <c r="J112" s="10"/>
      <c r="K112" s="10"/>
      <c r="L112" s="10"/>
      <c r="M112" s="10"/>
      <c r="R112" s="9" t="s">
        <v>753</v>
      </c>
      <c r="S112" s="10">
        <v>0.28509321898218559</v>
      </c>
      <c r="T112" s="10">
        <v>-7.7540203981133829E-5</v>
      </c>
      <c r="U112" s="10">
        <v>-8.9871987727495491E-4</v>
      </c>
      <c r="V112" s="10">
        <v>-4.2963081911162273E-4</v>
      </c>
      <c r="W112" s="10"/>
      <c r="X112" s="10"/>
      <c r="Y112" s="10"/>
      <c r="Z112" s="10"/>
      <c r="AA112" s="10"/>
      <c r="AB112" s="10"/>
    </row>
    <row r="113" spans="3:28" x14ac:dyDescent="0.2">
      <c r="C113" s="9" t="s">
        <v>754</v>
      </c>
      <c r="D113" s="10">
        <v>1.0342576893054536</v>
      </c>
      <c r="E113" s="10">
        <v>-3.4982336451383489E-3</v>
      </c>
      <c r="F113" s="10">
        <v>-4.0323054901070243E-2</v>
      </c>
      <c r="G113" s="10">
        <v>3.7140549382641552E-3</v>
      </c>
      <c r="H113" s="10"/>
      <c r="I113" s="10"/>
      <c r="J113" s="10"/>
      <c r="K113" s="10"/>
      <c r="L113" s="10"/>
      <c r="M113" s="10"/>
      <c r="R113" s="9" t="s">
        <v>754</v>
      </c>
      <c r="S113" s="10">
        <v>1.0342576893054536</v>
      </c>
      <c r="T113" s="10">
        <v>-3.6180750464713826E-5</v>
      </c>
      <c r="U113" s="10">
        <v>-4.1704429587717854E-4</v>
      </c>
      <c r="V113" s="10">
        <v>3.8412898784025941E-5</v>
      </c>
      <c r="W113" s="10"/>
      <c r="X113" s="10"/>
      <c r="Y113" s="10"/>
      <c r="Z113" s="10"/>
      <c r="AA113" s="10"/>
      <c r="AB113" s="10"/>
    </row>
    <row r="114" spans="3:28" x14ac:dyDescent="0.2">
      <c r="C114" s="9" t="s">
        <v>755</v>
      </c>
      <c r="D114" s="10">
        <v>0.8890310113405957</v>
      </c>
      <c r="E114" s="10">
        <v>-2.3455321226428794E-2</v>
      </c>
      <c r="F114" s="10">
        <v>-0.17988922988899647</v>
      </c>
      <c r="G114" s="10">
        <v>-3.9573214848187543E-2</v>
      </c>
      <c r="H114" s="10"/>
      <c r="I114" s="10"/>
      <c r="J114" s="10"/>
      <c r="K114" s="10"/>
      <c r="L114" s="10"/>
      <c r="M114" s="10"/>
      <c r="R114" s="9" t="s">
        <v>755</v>
      </c>
      <c r="S114" s="10">
        <v>0.8890310113405957</v>
      </c>
      <c r="T114" s="10">
        <v>-2.0852507951250532E-4</v>
      </c>
      <c r="U114" s="10">
        <v>-1.5992710397749544E-3</v>
      </c>
      <c r="V114" s="10">
        <v>-3.5181815218482849E-4</v>
      </c>
      <c r="W114" s="10"/>
      <c r="X114" s="10"/>
      <c r="Y114" s="10"/>
      <c r="Z114" s="10"/>
      <c r="AA114" s="10"/>
      <c r="AB114" s="10"/>
    </row>
    <row r="115" spans="3:28" x14ac:dyDescent="0.2">
      <c r="C115" s="9" t="s">
        <v>756</v>
      </c>
      <c r="D115" s="10">
        <v>0.3440880064005169</v>
      </c>
      <c r="E115" s="10">
        <v>-2.3146950589569837E-2</v>
      </c>
      <c r="F115" s="10">
        <v>-0.2504331442520602</v>
      </c>
      <c r="G115" s="10">
        <v>-8.9283480823387773E-2</v>
      </c>
      <c r="H115" s="10"/>
      <c r="I115" s="10"/>
      <c r="J115" s="10"/>
      <c r="K115" s="10"/>
      <c r="L115" s="10"/>
      <c r="M115" s="10"/>
      <c r="R115" s="9" t="s">
        <v>756</v>
      </c>
      <c r="S115" s="10">
        <v>0.3440880064005169</v>
      </c>
      <c r="T115" s="10">
        <v>-7.9645880826163541E-5</v>
      </c>
      <c r="U115" s="10">
        <v>-8.6171041342304462E-4</v>
      </c>
      <c r="V115" s="10">
        <v>-3.072137492101828E-4</v>
      </c>
      <c r="W115" s="10"/>
      <c r="X115" s="10"/>
      <c r="Y115" s="10"/>
      <c r="Z115" s="10"/>
      <c r="AA115" s="10"/>
      <c r="AB115" s="10"/>
    </row>
    <row r="116" spans="3:28" x14ac:dyDescent="0.2">
      <c r="C116" s="9" t="s">
        <v>757</v>
      </c>
      <c r="D116" s="10">
        <v>4.2753993143389978E-2</v>
      </c>
      <c r="E116" s="10">
        <v>-7.9166667518948408E-3</v>
      </c>
      <c r="F116" s="10">
        <v>-8.0568420185134215E-2</v>
      </c>
      <c r="G116" s="10">
        <v>1.7486077616202245E-2</v>
      </c>
      <c r="H116" s="10"/>
      <c r="I116" s="10"/>
      <c r="J116" s="10"/>
      <c r="K116" s="10"/>
      <c r="L116" s="10"/>
      <c r="M116" s="10"/>
      <c r="R116" s="9" t="s">
        <v>757</v>
      </c>
      <c r="S116" s="10">
        <v>4.2753993143389978E-2</v>
      </c>
      <c r="T116" s="10">
        <v>-3.3846911602901546E-6</v>
      </c>
      <c r="U116" s="10">
        <v>-3.444621684168991E-5</v>
      </c>
      <c r="V116" s="10">
        <v>7.4759964250789572E-6</v>
      </c>
      <c r="W116" s="10"/>
      <c r="X116" s="10"/>
      <c r="Y116" s="10"/>
      <c r="Z116" s="10"/>
      <c r="AA116" s="10"/>
      <c r="AB116" s="10"/>
    </row>
    <row r="117" spans="3:28" x14ac:dyDescent="0.2">
      <c r="C117" s="9" t="s">
        <v>758</v>
      </c>
      <c r="D117" s="10">
        <v>8.2832664260915748E-2</v>
      </c>
      <c r="E117" s="10">
        <v>-1.4769996006014363E-2</v>
      </c>
      <c r="F117" s="10">
        <v>-0.12825343863899219</v>
      </c>
      <c r="G117" s="10">
        <v>2.2043336406674108E-2</v>
      </c>
      <c r="H117" s="10"/>
      <c r="I117" s="10"/>
      <c r="J117" s="10"/>
      <c r="K117" s="10"/>
      <c r="L117" s="10"/>
      <c r="M117" s="10"/>
      <c r="R117" s="9" t="s">
        <v>758</v>
      </c>
      <c r="S117" s="10">
        <v>8.2832664260915748E-2</v>
      </c>
      <c r="T117" s="10">
        <v>-1.2234381203012543E-5</v>
      </c>
      <c r="U117" s="10">
        <v>-1.0623574023091599E-4</v>
      </c>
      <c r="V117" s="10">
        <v>1.8259082837644573E-5</v>
      </c>
      <c r="W117" s="10"/>
      <c r="X117" s="10"/>
      <c r="Y117" s="10"/>
      <c r="Z117" s="10"/>
      <c r="AA117" s="10"/>
      <c r="AB117" s="10"/>
    </row>
    <row r="118" spans="3:28" x14ac:dyDescent="0.2">
      <c r="C118" s="9" t="s">
        <v>759</v>
      </c>
      <c r="D118" s="10">
        <v>6.7566583081274832E-3</v>
      </c>
      <c r="E118" s="10">
        <v>-2.1064553867333746E-2</v>
      </c>
      <c r="F118" s="10">
        <v>-0.18174203863638994</v>
      </c>
      <c r="G118" s="10">
        <v>-1.9732641170866483E-2</v>
      </c>
      <c r="H118" s="10"/>
      <c r="I118" s="10"/>
      <c r="J118" s="10"/>
      <c r="K118" s="10"/>
      <c r="L118" s="10"/>
      <c r="M118" s="10"/>
      <c r="R118" s="9" t="s">
        <v>759</v>
      </c>
      <c r="S118" s="10">
        <v>6.7566583081274832E-3</v>
      </c>
      <c r="T118" s="10">
        <v>-1.4232599289471945E-6</v>
      </c>
      <c r="U118" s="10">
        <v>-1.22796885528859E-5</v>
      </c>
      <c r="V118" s="10">
        <v>-1.3332671390843343E-6</v>
      </c>
      <c r="W118" s="10"/>
      <c r="X118" s="10"/>
      <c r="Y118" s="10"/>
      <c r="Z118" s="10"/>
      <c r="AA118" s="10"/>
      <c r="AB118" s="10"/>
    </row>
    <row r="119" spans="3:28" x14ac:dyDescent="0.2">
      <c r="C119" s="9" t="s">
        <v>760</v>
      </c>
      <c r="D119" s="10">
        <v>7.9539906392776555E-2</v>
      </c>
      <c r="E119" s="10">
        <v>-2.6305621502409338E-2</v>
      </c>
      <c r="F119" s="10">
        <v>-0.34296422844219965</v>
      </c>
      <c r="G119" s="10">
        <v>-0.11370662066577664</v>
      </c>
      <c r="H119" s="10"/>
      <c r="I119" s="10"/>
      <c r="J119" s="10"/>
      <c r="K119" s="10"/>
      <c r="L119" s="10"/>
      <c r="M119" s="10"/>
      <c r="R119" s="9" t="s">
        <v>760</v>
      </c>
      <c r="S119" s="10">
        <v>7.9539906392776555E-2</v>
      </c>
      <c r="T119" s="10">
        <v>-2.0923466719054489E-5</v>
      </c>
      <c r="U119" s="10">
        <v>-2.7279342626363394E-4</v>
      </c>
      <c r="V119" s="10">
        <v>-9.0442139639948258E-5</v>
      </c>
      <c r="W119" s="10"/>
      <c r="X119" s="10"/>
      <c r="Y119" s="10"/>
      <c r="Z119" s="10"/>
      <c r="AA119" s="10"/>
      <c r="AB119" s="10"/>
    </row>
    <row r="120" spans="3:28" x14ac:dyDescent="0.2">
      <c r="C120" s="9" t="s">
        <v>761</v>
      </c>
      <c r="D120" s="10">
        <v>0.71185731298392385</v>
      </c>
      <c r="E120" s="10">
        <v>-2.6305621489286501E-2</v>
      </c>
      <c r="F120" s="10">
        <v>-0.34296422844213303</v>
      </c>
      <c r="G120" s="10">
        <v>-0.11370662066527704</v>
      </c>
      <c r="H120" s="10"/>
      <c r="I120" s="10"/>
      <c r="J120" s="10"/>
      <c r="K120" s="10"/>
      <c r="L120" s="10"/>
      <c r="M120" s="10"/>
      <c r="R120" s="9" t="s">
        <v>761</v>
      </c>
      <c r="S120" s="10">
        <v>0.71185731298392385</v>
      </c>
      <c r="T120" s="10">
        <v>-1.8725849029735655E-4</v>
      </c>
      <c r="U120" s="10">
        <v>-2.4414159410842146E-3</v>
      </c>
      <c r="V120" s="10">
        <v>-8.0942889455266421E-4</v>
      </c>
      <c r="W120" s="10"/>
      <c r="X120" s="10"/>
      <c r="Y120" s="10"/>
      <c r="Z120" s="10"/>
      <c r="AA120" s="10"/>
      <c r="AB120" s="10"/>
    </row>
    <row r="121" spans="3:28" x14ac:dyDescent="0.2">
      <c r="C121" s="9" t="s">
        <v>762</v>
      </c>
      <c r="D121" s="10">
        <v>8.4441981142300435E-2</v>
      </c>
      <c r="E121" s="10">
        <v>1.0896846447172592E-3</v>
      </c>
      <c r="F121" s="10">
        <v>-3.8434100192252796E-2</v>
      </c>
      <c r="G121" s="10">
        <v>-0.19808689290798931</v>
      </c>
      <c r="H121" s="10"/>
      <c r="I121" s="10"/>
      <c r="J121" s="10"/>
      <c r="K121" s="10"/>
      <c r="L121" s="10"/>
      <c r="M121" s="10"/>
      <c r="R121" s="9" t="s">
        <v>762</v>
      </c>
      <c r="S121" s="10">
        <v>8.4441981142300435E-2</v>
      </c>
      <c r="T121" s="10">
        <v>9.2015130220269155E-7</v>
      </c>
      <c r="U121" s="10">
        <v>-3.2454515636554957E-5</v>
      </c>
      <c r="V121" s="10">
        <v>-1.6726849675473317E-4</v>
      </c>
      <c r="W121" s="10"/>
      <c r="X121" s="10"/>
      <c r="Y121" s="10"/>
      <c r="Z121" s="10"/>
      <c r="AA121" s="10"/>
      <c r="AB121" s="10"/>
    </row>
    <row r="122" spans="3:28" x14ac:dyDescent="0.2">
      <c r="C122" s="9" t="s">
        <v>763</v>
      </c>
      <c r="D122" s="10">
        <v>6.6371695040440146E-2</v>
      </c>
      <c r="E122" s="10">
        <v>-1.3514178363405183E-2</v>
      </c>
      <c r="F122" s="10">
        <v>-0.30551872195120344</v>
      </c>
      <c r="G122" s="10">
        <v>-0.27677610222074378</v>
      </c>
      <c r="H122" s="10"/>
      <c r="I122" s="10"/>
      <c r="J122" s="10"/>
      <c r="K122" s="10"/>
      <c r="L122" s="10"/>
      <c r="M122" s="10"/>
      <c r="R122" s="9" t="s">
        <v>763</v>
      </c>
      <c r="S122" s="10">
        <v>6.6371695040440146E-2</v>
      </c>
      <c r="T122" s="10">
        <v>-8.969589250580433E-6</v>
      </c>
      <c r="U122" s="10">
        <v>-2.0277795442490303E-4</v>
      </c>
      <c r="V122" s="10">
        <v>-1.8370099051076897E-4</v>
      </c>
      <c r="W122" s="10"/>
      <c r="X122" s="10"/>
      <c r="Y122" s="10"/>
      <c r="Z122" s="10"/>
      <c r="AA122" s="10"/>
      <c r="AB122" s="10"/>
    </row>
    <row r="123" spans="3:28" x14ac:dyDescent="0.2">
      <c r="C123" s="9" t="s">
        <v>764</v>
      </c>
      <c r="D123" s="10">
        <v>0.28312283616366074</v>
      </c>
      <c r="E123" s="10">
        <v>-3.1777337338056988E-3</v>
      </c>
      <c r="F123" s="10">
        <v>-0.11109249290370826</v>
      </c>
      <c r="G123" s="10">
        <v>-5.6465313877818168E-2</v>
      </c>
      <c r="H123" s="10"/>
      <c r="I123" s="10"/>
      <c r="J123" s="10"/>
      <c r="K123" s="10"/>
      <c r="L123" s="10"/>
      <c r="M123" s="10"/>
      <c r="R123" s="9" t="s">
        <v>764</v>
      </c>
      <c r="S123" s="10">
        <v>0.28312283616366074</v>
      </c>
      <c r="T123" s="10">
        <v>-8.9968898728800866E-6</v>
      </c>
      <c r="U123" s="10">
        <v>-3.1452821667389238E-4</v>
      </c>
      <c r="V123" s="10">
        <v>-1.5986619809959192E-4</v>
      </c>
      <c r="W123" s="10"/>
      <c r="X123" s="10"/>
      <c r="Y123" s="10"/>
      <c r="Z123" s="10"/>
      <c r="AA123" s="10"/>
      <c r="AB123" s="10"/>
    </row>
    <row r="124" spans="3:28" x14ac:dyDescent="0.2">
      <c r="C124" s="9" t="s">
        <v>765</v>
      </c>
      <c r="D124" s="10">
        <v>5.6148799547501467E-2</v>
      </c>
      <c r="E124" s="10">
        <v>-1.3797183212405084E-2</v>
      </c>
      <c r="F124" s="10">
        <v>-0.19941150825348863</v>
      </c>
      <c r="G124" s="10">
        <v>-0.33225935651972627</v>
      </c>
      <c r="H124" s="10"/>
      <c r="I124" s="10"/>
      <c r="J124" s="10"/>
      <c r="K124" s="10"/>
      <c r="L124" s="10"/>
      <c r="M124" s="10"/>
      <c r="R124" s="9" t="s">
        <v>765</v>
      </c>
      <c r="S124" s="10">
        <v>5.6148799547501467E-2</v>
      </c>
      <c r="T124" s="10">
        <v>-7.7469527451348541E-6</v>
      </c>
      <c r="U124" s="10">
        <v>-1.1196716804390067E-4</v>
      </c>
      <c r="V124" s="10">
        <v>-1.8655964007007934E-4</v>
      </c>
      <c r="W124" s="10"/>
      <c r="X124" s="10"/>
      <c r="Y124" s="10"/>
      <c r="Z124" s="10"/>
      <c r="AA124" s="10"/>
      <c r="AB124" s="10"/>
    </row>
    <row r="125" spans="3:28" x14ac:dyDescent="0.2">
      <c r="C125" s="9" t="s">
        <v>766</v>
      </c>
      <c r="D125" s="10">
        <v>0.21077794600799002</v>
      </c>
      <c r="E125" s="10">
        <v>-9.8732527951672644E-3</v>
      </c>
      <c r="F125" s="10">
        <v>-0.13520484143115796</v>
      </c>
      <c r="G125" s="10">
        <v>-0.12943599184476184</v>
      </c>
      <c r="H125" s="10"/>
      <c r="I125" s="10"/>
      <c r="J125" s="10"/>
      <c r="K125" s="10"/>
      <c r="L125" s="10"/>
      <c r="M125" s="10"/>
      <c r="R125" s="9" t="s">
        <v>766</v>
      </c>
      <c r="S125" s="10">
        <v>0.21077794600799002</v>
      </c>
      <c r="T125" s="10">
        <v>-2.0810639445830022E-5</v>
      </c>
      <c r="U125" s="10">
        <v>-2.8498198767195465E-4</v>
      </c>
      <c r="V125" s="10">
        <v>-2.7282252500545847E-4</v>
      </c>
      <c r="W125" s="10"/>
      <c r="X125" s="10"/>
      <c r="Y125" s="10"/>
      <c r="Z125" s="10"/>
      <c r="AA125" s="10"/>
      <c r="AB125" s="10"/>
    </row>
    <row r="126" spans="3:28" x14ac:dyDescent="0.2">
      <c r="C126" s="9" t="s">
        <v>767</v>
      </c>
      <c r="D126" s="10">
        <v>5.0702733312679871E-3</v>
      </c>
      <c r="E126" s="10">
        <v>-8.2824740848086442E-3</v>
      </c>
      <c r="F126" s="10">
        <v>-0.148116293219136</v>
      </c>
      <c r="G126" s="10">
        <v>-9.8478362979470546E-2</v>
      </c>
      <c r="H126" s="10"/>
      <c r="I126" s="10"/>
      <c r="J126" s="10"/>
      <c r="K126" s="10"/>
      <c r="L126" s="10"/>
      <c r="M126" s="10"/>
      <c r="R126" s="9" t="s">
        <v>767</v>
      </c>
      <c r="S126" s="10">
        <v>5.0702733312679871E-3</v>
      </c>
      <c r="T126" s="10">
        <v>-4.1994407469123494E-7</v>
      </c>
      <c r="U126" s="10">
        <v>-7.5099009143525466E-6</v>
      </c>
      <c r="V126" s="10">
        <v>-4.993122175217381E-6</v>
      </c>
      <c r="W126" s="10"/>
      <c r="X126" s="10"/>
      <c r="Y126" s="10"/>
      <c r="Z126" s="10"/>
      <c r="AA126" s="10"/>
      <c r="AB126" s="10"/>
    </row>
    <row r="127" spans="3:28" x14ac:dyDescent="0.2">
      <c r="C127" s="9" t="s">
        <v>768</v>
      </c>
      <c r="D127" s="10">
        <v>2.5738788461154081</v>
      </c>
      <c r="E127" s="10">
        <v>-5.6489324649622308E-2</v>
      </c>
      <c r="F127" s="10">
        <v>-0.44388156047511229</v>
      </c>
      <c r="G127" s="10">
        <v>-0.22220604970604185</v>
      </c>
      <c r="H127" s="10"/>
      <c r="I127" s="10"/>
      <c r="J127" s="10"/>
      <c r="K127" s="10"/>
      <c r="L127" s="10"/>
      <c r="M127" s="10"/>
      <c r="R127" s="9" t="s">
        <v>768</v>
      </c>
      <c r="S127" s="10">
        <v>2.5738788461154081</v>
      </c>
      <c r="T127" s="10">
        <v>-1.4539667774700856E-3</v>
      </c>
      <c r="U127" s="10">
        <v>-1.1424973586875888E-2</v>
      </c>
      <c r="V127" s="10">
        <v>-5.7193145081725003E-3</v>
      </c>
      <c r="W127" s="10"/>
      <c r="X127" s="10"/>
      <c r="Y127" s="10"/>
      <c r="Z127" s="10"/>
      <c r="AA127" s="10"/>
      <c r="AB127" s="10"/>
    </row>
    <row r="128" spans="3:28" x14ac:dyDescent="0.2">
      <c r="C128" s="9" t="s">
        <v>769</v>
      </c>
      <c r="D128" s="10">
        <v>1.3292703993345434</v>
      </c>
      <c r="E128" s="10">
        <v>-5.4130668368390644E-2</v>
      </c>
      <c r="F128" s="10">
        <v>-0.42772430634555603</v>
      </c>
      <c r="G128" s="10">
        <v>-0.20320829488280623</v>
      </c>
      <c r="H128" s="10"/>
      <c r="I128" s="10"/>
      <c r="J128" s="10"/>
      <c r="K128" s="10"/>
      <c r="L128" s="10"/>
      <c r="M128" s="10"/>
      <c r="R128" s="9" t="s">
        <v>769</v>
      </c>
      <c r="S128" s="10">
        <v>1.3292703993345434</v>
      </c>
      <c r="T128" s="10">
        <v>-7.1954295158296378E-4</v>
      </c>
      <c r="U128" s="10">
        <v>-5.6856125950104789E-3</v>
      </c>
      <c r="V128" s="10">
        <v>-2.7011877128695952E-3</v>
      </c>
      <c r="W128" s="10"/>
      <c r="X128" s="10"/>
      <c r="Y128" s="10"/>
      <c r="Z128" s="10"/>
      <c r="AA128" s="10"/>
      <c r="AB128" s="10"/>
    </row>
    <row r="129" spans="3:28" x14ac:dyDescent="0.2">
      <c r="C129" s="9" t="s">
        <v>770</v>
      </c>
      <c r="D129" s="10">
        <v>3.5312187428453594E-2</v>
      </c>
      <c r="E129" s="10">
        <v>-5.409320414218044E-2</v>
      </c>
      <c r="F129" s="10">
        <v>-0.43410898508137175</v>
      </c>
      <c r="G129" s="10">
        <v>-0.22288624889748032</v>
      </c>
      <c r="H129" s="10"/>
      <c r="I129" s="10"/>
      <c r="J129" s="10"/>
      <c r="K129" s="10"/>
      <c r="L129" s="10"/>
      <c r="M129" s="10"/>
      <c r="R129" s="9" t="s">
        <v>770</v>
      </c>
      <c r="S129" s="10">
        <v>3.5312187428453594E-2</v>
      </c>
      <c r="T129" s="10">
        <v>-1.9101493632742781E-5</v>
      </c>
      <c r="U129" s="10">
        <v>-1.5329337845569166E-4</v>
      </c>
      <c r="V129" s="10">
        <v>-7.8706009962927837E-5</v>
      </c>
      <c r="W129" s="10"/>
      <c r="X129" s="10"/>
      <c r="Y129" s="10"/>
      <c r="Z129" s="10"/>
      <c r="AA129" s="10"/>
      <c r="AB129" s="10"/>
    </row>
    <row r="130" spans="3:28" x14ac:dyDescent="0.2">
      <c r="C130" s="9" t="s">
        <v>771</v>
      </c>
      <c r="D130" s="10">
        <v>0.71537167453681905</v>
      </c>
      <c r="E130" s="10">
        <v>-5.6274667756828212E-2</v>
      </c>
      <c r="F130" s="10">
        <v>-0.44263032881158848</v>
      </c>
      <c r="G130" s="10">
        <v>-0.22237278557338813</v>
      </c>
      <c r="H130" s="10"/>
      <c r="I130" s="10"/>
      <c r="J130" s="10"/>
      <c r="K130" s="10"/>
      <c r="L130" s="10"/>
      <c r="M130" s="10"/>
      <c r="R130" s="9" t="s">
        <v>771</v>
      </c>
      <c r="S130" s="10">
        <v>0.71537167453681905</v>
      </c>
      <c r="T130" s="10">
        <v>-4.0257303307205338E-4</v>
      </c>
      <c r="U130" s="10">
        <v>-3.1664519952272888E-3</v>
      </c>
      <c r="V130" s="10">
        <v>-1.5907919198705168E-3</v>
      </c>
      <c r="W130" s="10"/>
      <c r="X130" s="10"/>
      <c r="Y130" s="10"/>
      <c r="Z130" s="10"/>
      <c r="AA130" s="10"/>
      <c r="AB130" s="10"/>
    </row>
    <row r="131" spans="3:28" x14ac:dyDescent="0.2">
      <c r="C131" s="9" t="s">
        <v>772</v>
      </c>
      <c r="D131" s="10">
        <v>1.0044802276821789</v>
      </c>
      <c r="E131" s="10">
        <v>-5.3166044736263629E-2</v>
      </c>
      <c r="F131" s="10">
        <v>-0.41795542086476845</v>
      </c>
      <c r="G131" s="10">
        <v>-0.21356525951607974</v>
      </c>
      <c r="H131" s="10"/>
      <c r="I131" s="10"/>
      <c r="J131" s="10"/>
      <c r="K131" s="10"/>
      <c r="L131" s="10"/>
      <c r="M131" s="10"/>
      <c r="R131" s="9" t="s">
        <v>772</v>
      </c>
      <c r="S131" s="10">
        <v>1.0044802276821789</v>
      </c>
      <c r="T131" s="10">
        <v>-5.3404240721643004E-4</v>
      </c>
      <c r="U131" s="10">
        <v>-4.1982795631124352E-3</v>
      </c>
      <c r="V131" s="10">
        <v>-2.1452208050371543E-3</v>
      </c>
      <c r="W131" s="10"/>
      <c r="X131" s="10"/>
      <c r="Y131" s="10"/>
      <c r="Z131" s="10"/>
      <c r="AA131" s="10"/>
      <c r="AB131" s="10"/>
    </row>
    <row r="132" spans="3:28" x14ac:dyDescent="0.2">
      <c r="C132" s="9" t="s">
        <v>773</v>
      </c>
      <c r="D132" s="10">
        <v>0.82018274482653508</v>
      </c>
      <c r="E132" s="10">
        <v>-5.2864340550085043E-2</v>
      </c>
      <c r="F132" s="10">
        <v>-0.41519710863446857</v>
      </c>
      <c r="G132" s="10">
        <v>-0.21538583170391812</v>
      </c>
      <c r="H132" s="10"/>
      <c r="I132" s="10"/>
      <c r="J132" s="10"/>
      <c r="K132" s="10"/>
      <c r="L132" s="10"/>
      <c r="M132" s="10"/>
      <c r="R132" s="9" t="s">
        <v>773</v>
      </c>
      <c r="S132" s="10">
        <v>0.82018274482653508</v>
      </c>
      <c r="T132" s="10">
        <v>-4.3358419935813448E-4</v>
      </c>
      <c r="U132" s="10">
        <v>-3.4053750420385948E-3</v>
      </c>
      <c r="V132" s="10">
        <v>-1.766557426436657E-3</v>
      </c>
      <c r="W132" s="10"/>
      <c r="X132" s="10"/>
      <c r="Y132" s="10"/>
      <c r="Z132" s="10"/>
      <c r="AA132" s="10"/>
      <c r="AB132" s="10"/>
    </row>
    <row r="133" spans="3:28" x14ac:dyDescent="0.2">
      <c r="C133" s="9" t="s">
        <v>774</v>
      </c>
      <c r="D133" s="10">
        <v>0.85178347634978435</v>
      </c>
      <c r="E133" s="10">
        <v>1.8707991024591308E-2</v>
      </c>
      <c r="F133" s="10">
        <v>0.11026034592027667</v>
      </c>
      <c r="G133" s="10">
        <v>-9.9848999196250343E-2</v>
      </c>
      <c r="H133" s="10"/>
      <c r="I133" s="10"/>
      <c r="J133" s="10"/>
      <c r="K133" s="10"/>
      <c r="L133" s="10"/>
      <c r="M133" s="10"/>
      <c r="R133" s="9" t="s">
        <v>774</v>
      </c>
      <c r="S133" s="10">
        <v>0.85178347634978435</v>
      </c>
      <c r="T133" s="10">
        <v>1.5935157630446949E-4</v>
      </c>
      <c r="U133" s="10">
        <v>9.3917940751503024E-4</v>
      </c>
      <c r="V133" s="10">
        <v>-8.5049727645428934E-4</v>
      </c>
      <c r="W133" s="10"/>
      <c r="X133" s="10"/>
      <c r="Y133" s="10"/>
      <c r="Z133" s="10"/>
      <c r="AA133" s="10"/>
      <c r="AB133" s="10"/>
    </row>
    <row r="134" spans="3:28" x14ac:dyDescent="0.2">
      <c r="C134" s="14" t="s">
        <v>775</v>
      </c>
      <c r="D134" s="10">
        <v>0.50417094651425221</v>
      </c>
      <c r="E134" s="10">
        <v>-2.6355721132476084E-2</v>
      </c>
      <c r="F134">
        <v>-0.27131582221567863</v>
      </c>
      <c r="G134">
        <v>-0.17113854406521911</v>
      </c>
      <c r="R134" s="14" t="s">
        <v>775</v>
      </c>
      <c r="S134" s="10">
        <v>0.50417094651425221</v>
      </c>
      <c r="T134" s="10">
        <v>-1.3287788869426146E-4</v>
      </c>
      <c r="U134">
        <v>-1.3678955489077127E-3</v>
      </c>
      <c r="V134">
        <v>-8.628308174643257E-4</v>
      </c>
    </row>
    <row r="135" spans="3:28" x14ac:dyDescent="0.2">
      <c r="C135" s="14" t="s">
        <v>776</v>
      </c>
      <c r="D135" s="10">
        <v>8.7239271740029629</v>
      </c>
      <c r="E135" s="10">
        <v>-5.2807964064616186E-2</v>
      </c>
      <c r="F135">
        <v>-0.40305084968390581</v>
      </c>
      <c r="G135">
        <v>-3.8907697492829296E-2</v>
      </c>
      <c r="R135" s="14" t="s">
        <v>776</v>
      </c>
      <c r="S135" s="10">
        <v>8.7239271740029629</v>
      </c>
      <c r="T135" s="10">
        <v>-4.6069283270707712E-3</v>
      </c>
      <c r="U135">
        <v>-3.5161862600624094E-2</v>
      </c>
      <c r="V135">
        <v>-3.3942791943558045E-3</v>
      </c>
    </row>
    <row r="136" spans="3:28" x14ac:dyDescent="0.2">
      <c r="C136" s="14" t="s">
        <v>777</v>
      </c>
      <c r="D136" s="10">
        <v>1.4951561171752979E-2</v>
      </c>
      <c r="E136" s="10">
        <v>2.7390342113386978E-2</v>
      </c>
      <c r="F136">
        <v>-3.7130319206579721E-2</v>
      </c>
      <c r="G136">
        <v>-0.32552707784961887</v>
      </c>
      <c r="R136" s="14" t="s">
        <v>777</v>
      </c>
      <c r="S136" s="10">
        <v>1.4951561171752979E-2</v>
      </c>
      <c r="T136" s="10">
        <v>4.0952837562354721E-6</v>
      </c>
      <c r="U136">
        <v>-5.5515623894389123E-6</v>
      </c>
      <c r="V136">
        <v>-4.8671380175305708E-5</v>
      </c>
    </row>
    <row r="137" spans="3:28" x14ac:dyDescent="0.2">
      <c r="C137" s="14" t="s">
        <v>778</v>
      </c>
      <c r="D137" s="10">
        <v>2.4703597554863867E-2</v>
      </c>
      <c r="E137" s="10">
        <v>-4.0026414557425838E-2</v>
      </c>
      <c r="F137">
        <v>-0.36160465606368541</v>
      </c>
      <c r="G137">
        <v>-0.10874653365885445</v>
      </c>
      <c r="R137" s="14" t="s">
        <v>778</v>
      </c>
      <c r="S137" s="10">
        <v>2.4703597554863867E-2</v>
      </c>
      <c r="T137" s="10">
        <v>-9.8879643679079245E-6</v>
      </c>
      <c r="U137">
        <v>-8.9329358973622486E-5</v>
      </c>
      <c r="V137">
        <v>-2.6864306029947981E-5</v>
      </c>
    </row>
    <row r="138" spans="3:28" x14ac:dyDescent="0.2">
      <c r="C138" s="14" t="s">
        <v>779</v>
      </c>
      <c r="D138" s="10">
        <v>0.42705202668433251</v>
      </c>
      <c r="E138" s="10">
        <v>-1.2515014124570012E-2</v>
      </c>
      <c r="F138">
        <v>-0.31055099031678246</v>
      </c>
      <c r="G138">
        <v>-0.3780664934509681</v>
      </c>
      <c r="R138" s="14" t="s">
        <v>779</v>
      </c>
      <c r="S138" s="10">
        <v>0.42705202668433251</v>
      </c>
      <c r="T138" s="10">
        <v>-5.3445621458806712E-5</v>
      </c>
      <c r="U138">
        <v>-1.3262142980360848E-3</v>
      </c>
      <c r="V138">
        <v>-1.6145406224967484E-3</v>
      </c>
    </row>
    <row r="139" spans="3:28" x14ac:dyDescent="0.2">
      <c r="C139" s="14" t="s">
        <v>780</v>
      </c>
      <c r="D139" s="10">
        <v>1.4114084126358148</v>
      </c>
      <c r="E139" s="10">
        <v>-5.3328920404038804E-2</v>
      </c>
      <c r="F139">
        <v>-0.41128778345744799</v>
      </c>
      <c r="G139">
        <v>-4.5723839551004009E-2</v>
      </c>
      <c r="R139" s="14" t="s">
        <v>780</v>
      </c>
      <c r="S139" s="10">
        <v>1.4114084126358148</v>
      </c>
      <c r="T139" s="10">
        <v>-7.5268886895046123E-4</v>
      </c>
      <c r="U139">
        <v>-5.8049503758617945E-3</v>
      </c>
      <c r="V139">
        <v>-6.4535011800297257E-4</v>
      </c>
    </row>
    <row r="140" spans="3:28" x14ac:dyDescent="0.2">
      <c r="C140" s="14" t="s">
        <v>781</v>
      </c>
      <c r="D140" s="10">
        <v>7.3666949512778898E-2</v>
      </c>
      <c r="E140" s="10">
        <v>2.2312564638804488E-3</v>
      </c>
      <c r="F140">
        <v>-1.2273892888390647</v>
      </c>
      <c r="G140">
        <v>-1.3803905930720117</v>
      </c>
      <c r="R140" s="14" t="s">
        <v>781</v>
      </c>
      <c r="S140" s="10">
        <v>7.3666949512778898E-2</v>
      </c>
      <c r="T140" s="10">
        <v>1.643698572747426E-6</v>
      </c>
      <c r="U140">
        <v>-9.0418024773432988E-4</v>
      </c>
      <c r="V140">
        <v>-1.0168916412775081E-3</v>
      </c>
    </row>
    <row r="141" spans="3:28" x14ac:dyDescent="0.2">
      <c r="C141" s="14" t="s">
        <v>782</v>
      </c>
      <c r="D141" s="10">
        <v>0.36942255492307463</v>
      </c>
      <c r="E141" s="10">
        <v>-5.2879554766260828E-2</v>
      </c>
      <c r="F141">
        <v>-0.40852029038794813</v>
      </c>
      <c r="G141">
        <v>-4.5937361659109666E-2</v>
      </c>
      <c r="R141" s="14" t="s">
        <v>782</v>
      </c>
      <c r="S141" s="10">
        <v>0.36942255492307463</v>
      </c>
      <c r="T141" s="10">
        <v>-1.9534900224946726E-4</v>
      </c>
      <c r="U141">
        <v>-1.5091660941303217E-3</v>
      </c>
      <c r="V141">
        <v>-1.6970297510533584E-4</v>
      </c>
    </row>
    <row r="142" spans="3:28" x14ac:dyDescent="0.2">
      <c r="C142" s="14" t="s">
        <v>783</v>
      </c>
      <c r="D142" s="10">
        <v>0.25102716142664133</v>
      </c>
      <c r="E142" s="10">
        <v>2.8760669185046162E-2</v>
      </c>
      <c r="F142">
        <v>-0.89039665002387247</v>
      </c>
      <c r="G142">
        <v>-1.2804683713240173</v>
      </c>
      <c r="R142" s="14" t="s">
        <v>783</v>
      </c>
      <c r="S142" s="10">
        <v>0.25102716142664133</v>
      </c>
      <c r="T142" s="10">
        <v>7.2197091462528117E-5</v>
      </c>
      <c r="U142">
        <v>-2.2351374359928333E-3</v>
      </c>
      <c r="V142">
        <v>-3.214323405500626E-3</v>
      </c>
    </row>
    <row r="143" spans="3:28" x14ac:dyDescent="0.2">
      <c r="C143" s="14" t="s">
        <v>784</v>
      </c>
      <c r="D143" s="10">
        <v>2.3001417545055039E-2</v>
      </c>
      <c r="E143" s="10">
        <v>-6.1057023422872447E-2</v>
      </c>
      <c r="F143">
        <v>-0.35993898818469372</v>
      </c>
      <c r="G143">
        <v>7.8625345224581089E-2</v>
      </c>
      <c r="R143" s="14" t="s">
        <v>784</v>
      </c>
      <c r="S143" s="10">
        <v>2.3001417545055039E-2</v>
      </c>
      <c r="T143" s="10">
        <v>-1.4043980898076948E-5</v>
      </c>
      <c r="U143">
        <v>-8.2791069579807723E-5</v>
      </c>
      <c r="V143">
        <v>1.8084943951346889E-5</v>
      </c>
    </row>
    <row r="144" spans="3:28" x14ac:dyDescent="0.2">
      <c r="C144" s="14" t="s">
        <v>785</v>
      </c>
      <c r="D144" s="10">
        <v>2.7309070669121982</v>
      </c>
      <c r="E144" s="10">
        <v>-9.6878201365058203E-3</v>
      </c>
      <c r="F144">
        <v>-0.1321746210329322</v>
      </c>
      <c r="G144">
        <v>-3.953016885950289E-2</v>
      </c>
      <c r="R144" s="14" t="s">
        <v>785</v>
      </c>
      <c r="S144" s="10">
        <v>2.7309070669121982</v>
      </c>
      <c r="T144" s="10">
        <v>-2.6456536473758039E-4</v>
      </c>
      <c r="U144">
        <v>-3.6095660664527624E-3</v>
      </c>
      <c r="V144">
        <v>-1.0795321749464894E-3</v>
      </c>
    </row>
    <row r="145" spans="3:22" x14ac:dyDescent="0.2">
      <c r="C145" s="14" t="s">
        <v>786</v>
      </c>
      <c r="D145" s="10">
        <v>0.15593319560537508</v>
      </c>
      <c r="E145" s="10">
        <v>-8.0713862943393444E-3</v>
      </c>
      <c r="F145">
        <v>-0.127812558798579</v>
      </c>
      <c r="G145">
        <v>-0.11043865018969257</v>
      </c>
      <c r="R145" s="14" t="s">
        <v>786</v>
      </c>
      <c r="S145" s="10">
        <v>0.15593319560537508</v>
      </c>
      <c r="T145" s="10">
        <v>-1.2585970578417606E-5</v>
      </c>
      <c r="U145">
        <v>-1.9930220731962324E-4</v>
      </c>
      <c r="V145">
        <v>-1.7221051642422926E-4</v>
      </c>
    </row>
    <row r="146" spans="3:22" x14ac:dyDescent="0.2">
      <c r="C146" s="14" t="s">
        <v>787</v>
      </c>
      <c r="D146" s="10">
        <v>0.66407637071286141</v>
      </c>
      <c r="E146" s="10">
        <v>6.1737731874655921E-2</v>
      </c>
      <c r="F146">
        <v>0.27916306724207196</v>
      </c>
      <c r="G146">
        <v>0.12774953383070109</v>
      </c>
      <c r="R146" s="14" t="s">
        <v>787</v>
      </c>
      <c r="S146" s="10">
        <v>0.66407637071286141</v>
      </c>
      <c r="T146" s="10">
        <v>4.0998568919365248E-4</v>
      </c>
      <c r="U146">
        <v>1.8538559653118564E-3</v>
      </c>
      <c r="V146">
        <v>8.4835446786551895E-4</v>
      </c>
    </row>
    <row r="147" spans="3:22" x14ac:dyDescent="0.2">
      <c r="C147" s="14" t="s">
        <v>788</v>
      </c>
      <c r="D147" s="10">
        <v>2.3767328487925137</v>
      </c>
      <c r="E147" s="10">
        <v>-1.5866126878039122E-2</v>
      </c>
      <c r="F147">
        <v>-0.15791063069370281</v>
      </c>
      <c r="G147">
        <v>-0.13176128241073615</v>
      </c>
      <c r="R147" s="14" t="s">
        <v>788</v>
      </c>
      <c r="S147" s="10">
        <v>2.3767328487925137</v>
      </c>
      <c r="T147" s="10">
        <v>-3.7709544934145395E-4</v>
      </c>
      <c r="U147">
        <v>-3.7531138314326686E-3</v>
      </c>
      <c r="V147">
        <v>-3.1316136810462386E-3</v>
      </c>
    </row>
    <row r="148" spans="3:22" x14ac:dyDescent="0.2">
      <c r="C148" s="14" t="s">
        <v>789</v>
      </c>
      <c r="D148">
        <v>6.9272898585716655E-2</v>
      </c>
      <c r="E148">
        <v>4.2326079296017838E-2</v>
      </c>
      <c r="F148">
        <v>0.16083180718258205</v>
      </c>
      <c r="G148">
        <v>-2.8291198464924783E-2</v>
      </c>
      <c r="R148" s="14" t="s">
        <v>789</v>
      </c>
      <c r="S148">
        <v>6.9272898585716655E-2</v>
      </c>
      <c r="T148">
        <v>2.9320501986040454E-5</v>
      </c>
      <c r="U148">
        <v>1.1141285468316544E-4</v>
      </c>
      <c r="V148">
        <v>-1.9598133221291174E-5</v>
      </c>
    </row>
    <row r="149" spans="3:22" x14ac:dyDescent="0.2">
      <c r="C149" s="14" t="s">
        <v>790</v>
      </c>
      <c r="D149">
        <v>0.152534109722329</v>
      </c>
      <c r="E149">
        <v>2.4355184546354103E-2</v>
      </c>
      <c r="F149">
        <v>0.13731443948603594</v>
      </c>
      <c r="G149">
        <v>-4.3997047454080729E-2</v>
      </c>
      <c r="R149" s="14" t="s">
        <v>790</v>
      </c>
      <c r="S149">
        <v>0.152534109722329</v>
      </c>
      <c r="T149">
        <v>3.7149963919011483E-5</v>
      </c>
      <c r="U149">
        <v>2.0945135779023113E-4</v>
      </c>
      <c r="V149">
        <v>-6.7110504638192656E-5</v>
      </c>
    </row>
    <row r="150" spans="3:22" x14ac:dyDescent="0.2">
      <c r="C150" s="14" t="s">
        <v>791</v>
      </c>
      <c r="D150">
        <v>0.29955326396322013</v>
      </c>
      <c r="E150">
        <v>1.0017759938185655E-2</v>
      </c>
      <c r="F150">
        <v>5.2034762159514081E-2</v>
      </c>
      <c r="G150">
        <v>-2.4679952411987838E-2</v>
      </c>
      <c r="R150" s="14" t="s">
        <v>791</v>
      </c>
      <c r="S150">
        <v>0.29955326396322013</v>
      </c>
      <c r="T150">
        <v>3.0008526870834993E-5</v>
      </c>
      <c r="U150">
        <v>1.5587182844432299E-4</v>
      </c>
      <c r="V150">
        <v>-7.392960299467904E-5</v>
      </c>
    </row>
    <row r="151" spans="3:22" x14ac:dyDescent="0.2">
      <c r="C151" s="14" t="s">
        <v>792</v>
      </c>
      <c r="D151">
        <v>2.7181819000494349</v>
      </c>
      <c r="E151">
        <v>8.2137708242502327E-3</v>
      </c>
      <c r="F151">
        <v>7.408113853020204E-2</v>
      </c>
      <c r="G151">
        <v>-3.9781743800049174E-2</v>
      </c>
      <c r="R151" s="14" t="s">
        <v>792</v>
      </c>
      <c r="S151">
        <v>2.7181819000494349</v>
      </c>
      <c r="T151">
        <v>2.2326523185631111E-4</v>
      </c>
      <c r="U151">
        <v>2.0136600988785E-3</v>
      </c>
      <c r="V151">
        <v>-1.081340159496975E-3</v>
      </c>
    </row>
    <row r="152" spans="3:22" x14ac:dyDescent="0.2">
      <c r="C152" s="14" t="s">
        <v>793</v>
      </c>
      <c r="D152">
        <v>0.70524135559320444</v>
      </c>
      <c r="E152">
        <v>2.288769915552713E-2</v>
      </c>
      <c r="F152">
        <v>0.10890861596448698</v>
      </c>
      <c r="G152">
        <v>-2.2110264864261264E-2</v>
      </c>
      <c r="R152" s="14" t="s">
        <v>793</v>
      </c>
      <c r="S152">
        <v>0.70524135559320444</v>
      </c>
      <c r="T152">
        <v>1.6141351978853395E-4</v>
      </c>
      <c r="U152">
        <v>7.680685995857451E-4</v>
      </c>
      <c r="V152">
        <v>-1.5593073165396412E-4</v>
      </c>
    </row>
    <row r="153" spans="3:22" x14ac:dyDescent="0.2">
      <c r="C153" s="14" t="s">
        <v>794</v>
      </c>
      <c r="D153">
        <v>0.15534243057337341</v>
      </c>
      <c r="E153">
        <v>2.3256634321233705E-2</v>
      </c>
      <c r="F153">
        <v>9.2045947292040964E-2</v>
      </c>
      <c r="G153">
        <v>-2.9427435686102399E-2</v>
      </c>
      <c r="R153" s="14" t="s">
        <v>794</v>
      </c>
      <c r="S153">
        <v>0.15534243057337341</v>
      </c>
      <c r="T153">
        <v>3.6127421024165802E-5</v>
      </c>
      <c r="U153">
        <v>1.4298641176774263E-4</v>
      </c>
      <c r="V153">
        <v>-4.5713293850207731E-5</v>
      </c>
    </row>
    <row r="154" spans="3:22" x14ac:dyDescent="0.2">
      <c r="C154" s="14" t="s">
        <v>795</v>
      </c>
      <c r="D154">
        <v>3.8841381161842872</v>
      </c>
      <c r="E154">
        <v>-5.7194653188874511E-3</v>
      </c>
      <c r="F154">
        <v>-7.933035604237304E-2</v>
      </c>
      <c r="G154">
        <v>-3.8555024557118678E-2</v>
      </c>
      <c r="R154" s="14" t="s">
        <v>795</v>
      </c>
      <c r="S154">
        <v>3.8841381161842872</v>
      </c>
      <c r="T154">
        <v>-2.2215193249284869E-4</v>
      </c>
      <c r="U154">
        <v>-3.0813005967465163E-3</v>
      </c>
      <c r="V154">
        <v>-1.4975304045272589E-3</v>
      </c>
    </row>
    <row r="155" spans="3:22" x14ac:dyDescent="0.2">
      <c r="C155" s="14" t="s">
        <v>796</v>
      </c>
      <c r="D155">
        <v>0.40731513895388916</v>
      </c>
      <c r="E155">
        <v>4.61377451210776E-2</v>
      </c>
      <c r="F155">
        <v>0.32824746095596602</v>
      </c>
      <c r="G155">
        <v>4.4837912616335629E-3</v>
      </c>
      <c r="R155" s="14" t="s">
        <v>796</v>
      </c>
      <c r="S155">
        <v>0.40731513895388916</v>
      </c>
      <c r="T155">
        <v>1.8792602065010843E-4</v>
      </c>
      <c r="U155">
        <v>1.337001601705406E-3</v>
      </c>
      <c r="V155">
        <v>1.8263160607725085E-5</v>
      </c>
    </row>
    <row r="156" spans="3:22" x14ac:dyDescent="0.2">
      <c r="C156" s="14" t="s">
        <v>797</v>
      </c>
      <c r="D156">
        <v>0.17252751817654746</v>
      </c>
      <c r="E156">
        <v>6.9674996533208855E-3</v>
      </c>
      <c r="F156">
        <v>-1.8082092129856342E-2</v>
      </c>
      <c r="G156">
        <v>-5.5757082136898006E-2</v>
      </c>
      <c r="R156" s="14" t="s">
        <v>797</v>
      </c>
      <c r="S156">
        <v>0.17252751817654746</v>
      </c>
      <c r="T156">
        <v>1.2020854230834072E-5</v>
      </c>
      <c r="U156">
        <v>-3.1196584786037957E-5</v>
      </c>
      <c r="V156">
        <v>-9.6196310018449211E-5</v>
      </c>
    </row>
    <row r="157" spans="3:22" x14ac:dyDescent="0.2">
      <c r="C157" s="14" t="s">
        <v>798</v>
      </c>
      <c r="D157">
        <v>0.2112428936638851</v>
      </c>
      <c r="E157">
        <v>-2.4264085083014475E-2</v>
      </c>
      <c r="F157">
        <v>-0.2169542212065223</v>
      </c>
      <c r="G157">
        <v>-4.3492988527682463E-2</v>
      </c>
      <c r="R157" s="14" t="s">
        <v>798</v>
      </c>
      <c r="S157">
        <v>0.2112428936638851</v>
      </c>
      <c r="T157">
        <v>-5.1256155450426876E-5</v>
      </c>
      <c r="U157">
        <v>-4.5830037480260396E-4</v>
      </c>
      <c r="V157">
        <v>-9.1875847506778011E-5</v>
      </c>
    </row>
    <row r="158" spans="3:22" x14ac:dyDescent="0.2">
      <c r="C158" s="14" t="s">
        <v>799</v>
      </c>
      <c r="D158">
        <v>4.1706960657210672</v>
      </c>
      <c r="E158">
        <v>4.1482703126316522E-3</v>
      </c>
      <c r="F158">
        <v>2.5467656581867892E-2</v>
      </c>
      <c r="G158">
        <v>-6.5284401560505856E-3</v>
      </c>
      <c r="R158" s="14" t="s">
        <v>799</v>
      </c>
      <c r="S158">
        <v>4.1706960657210672</v>
      </c>
      <c r="T158">
        <v>1.7301174672440335E-4</v>
      </c>
      <c r="U158">
        <v>1.0621785510913167E-3</v>
      </c>
      <c r="V158">
        <v>-2.7228139674135611E-4</v>
      </c>
    </row>
    <row r="159" spans="3:22" x14ac:dyDescent="0.2">
      <c r="C159" s="14" t="s">
        <v>800</v>
      </c>
      <c r="D159">
        <v>0.15966380983151182</v>
      </c>
      <c r="E159">
        <v>9.7481757025841276E-3</v>
      </c>
      <c r="F159">
        <v>-2.1216769238840971E-2</v>
      </c>
      <c r="G159">
        <v>3.6426296586555829E-2</v>
      </c>
      <c r="R159" s="14" t="s">
        <v>800</v>
      </c>
      <c r="S159">
        <v>0.15966380983151182</v>
      </c>
      <c r="T159">
        <v>1.5564308715815565E-5</v>
      </c>
      <c r="U159">
        <v>-3.3875502089893747E-5</v>
      </c>
      <c r="V159">
        <v>5.8159612910620982E-5</v>
      </c>
    </row>
    <row r="160" spans="3:22" x14ac:dyDescent="0.2">
      <c r="C160" s="14" t="s">
        <v>801</v>
      </c>
      <c r="D160">
        <v>0.31890820903853168</v>
      </c>
      <c r="E160">
        <v>-7.1413604360026639E-4</v>
      </c>
      <c r="F160">
        <v>-4.7770788034051659E-2</v>
      </c>
      <c r="G160">
        <v>-5.1969889844449835E-2</v>
      </c>
      <c r="R160" s="14" t="s">
        <v>801</v>
      </c>
      <c r="S160">
        <v>0.31890820903853168</v>
      </c>
      <c r="T160">
        <v>-2.277438466744237E-6</v>
      </c>
      <c r="U160">
        <v>-1.5234496456298735E-4</v>
      </c>
      <c r="V160">
        <v>-1.6573624494223272E-4</v>
      </c>
    </row>
    <row r="161" spans="3:22" x14ac:dyDescent="0.2">
      <c r="C161" s="14" t="s">
        <v>802</v>
      </c>
      <c r="D161">
        <v>1.0316820028855265</v>
      </c>
      <c r="E161">
        <v>-2.3577495661764036E-2</v>
      </c>
      <c r="F161">
        <v>-0.14706394773422726</v>
      </c>
      <c r="G161">
        <v>-5.8793544605595383E-2</v>
      </c>
      <c r="R161" s="14" t="s">
        <v>802</v>
      </c>
      <c r="S161">
        <v>1.0316820028855265</v>
      </c>
      <c r="T161">
        <v>-2.4324477947353532E-4</v>
      </c>
      <c r="U161">
        <v>-1.5172322815069997E-3</v>
      </c>
      <c r="V161">
        <v>-6.065624185544018E-4</v>
      </c>
    </row>
    <row r="162" spans="3:22" x14ac:dyDescent="0.2">
      <c r="C162" s="14" t="s">
        <v>803</v>
      </c>
      <c r="D162">
        <v>0.17612588064443052</v>
      </c>
      <c r="E162">
        <v>5.1643850547566927E-3</v>
      </c>
      <c r="F162">
        <v>1.8788073888442725E-2</v>
      </c>
      <c r="G162">
        <v>0.10821700274663559</v>
      </c>
      <c r="R162" s="14" t="s">
        <v>803</v>
      </c>
      <c r="S162">
        <v>0.17612588064443052</v>
      </c>
      <c r="T162">
        <v>9.0958186575595809E-6</v>
      </c>
      <c r="U162">
        <v>3.3090660592146051E-5</v>
      </c>
      <c r="V162">
        <v>1.9059814909451952E-4</v>
      </c>
    </row>
    <row r="163" spans="3:22" x14ac:dyDescent="0.2">
      <c r="C163" s="14" t="s">
        <v>804</v>
      </c>
      <c r="D163">
        <v>0.47733482434718316</v>
      </c>
      <c r="E163">
        <v>-1.9419761318750783E-2</v>
      </c>
      <c r="F163">
        <v>-0.19985849364513308</v>
      </c>
      <c r="G163">
        <v>-2.3245735935584211E-2</v>
      </c>
      <c r="R163" s="14" t="s">
        <v>804</v>
      </c>
      <c r="S163">
        <v>0.47733482434718316</v>
      </c>
      <c r="T163">
        <v>-9.2697283579501268E-5</v>
      </c>
      <c r="U163">
        <v>-9.5399418958392224E-4</v>
      </c>
      <c r="V163">
        <v>-1.1095999279633092E-4</v>
      </c>
    </row>
    <row r="164" spans="3:22" x14ac:dyDescent="0.2">
      <c r="C164" s="14" t="s">
        <v>805</v>
      </c>
      <c r="D164">
        <v>0.23101102568010889</v>
      </c>
      <c r="E164">
        <v>0.14013730537962843</v>
      </c>
      <c r="F164">
        <v>0.94692212579294832</v>
      </c>
      <c r="G164">
        <v>0.53321388648246426</v>
      </c>
      <c r="R164" s="14" t="s">
        <v>805</v>
      </c>
      <c r="S164">
        <v>0.23101102568010889</v>
      </c>
      <c r="T164">
        <v>3.2373262651794605E-4</v>
      </c>
      <c r="U164">
        <v>2.1874945151861809E-3</v>
      </c>
      <c r="V164">
        <v>1.2317828682319122E-3</v>
      </c>
    </row>
    <row r="165" spans="3:22" x14ac:dyDescent="0.2">
      <c r="C165" s="14" t="s">
        <v>806</v>
      </c>
      <c r="D165">
        <v>1.5469776026618722E-2</v>
      </c>
      <c r="E165">
        <v>-1.1134064630369256E-2</v>
      </c>
      <c r="F165">
        <v>-0.15201197717087389</v>
      </c>
      <c r="G165">
        <v>-0.13531758160236773</v>
      </c>
      <c r="R165" s="14" t="s">
        <v>806</v>
      </c>
      <c r="S165">
        <v>1.5469776026618722E-2</v>
      </c>
      <c r="T165">
        <v>-1.7224148609770975E-6</v>
      </c>
      <c r="U165">
        <v>-2.3515912401968974E-5</v>
      </c>
      <c r="V165">
        <v>-2.0933326798523309E-5</v>
      </c>
    </row>
    <row r="166" spans="3:22" x14ac:dyDescent="0.2">
      <c r="C166" s="14" t="s">
        <v>807</v>
      </c>
      <c r="D166">
        <v>0.37499725371411574</v>
      </c>
      <c r="E166">
        <v>-2.7632666213073254E-2</v>
      </c>
      <c r="F166">
        <v>-0.33876462259091467</v>
      </c>
      <c r="G166">
        <v>-0.17980790907266009</v>
      </c>
      <c r="R166" s="14" t="s">
        <v>807</v>
      </c>
      <c r="S166">
        <v>0.37499725371411574</v>
      </c>
      <c r="T166">
        <v>-1.0362173942701304E-4</v>
      </c>
      <c r="U166">
        <v>-1.2703580312709189E-3</v>
      </c>
      <c r="V166">
        <v>-6.7427472098324965E-4</v>
      </c>
    </row>
    <row r="167" spans="3:22" x14ac:dyDescent="0.2">
      <c r="C167" s="14" t="s">
        <v>808</v>
      </c>
      <c r="D167">
        <v>0.19057446836244482</v>
      </c>
      <c r="E167">
        <v>-3.3844879481770285E-3</v>
      </c>
      <c r="F167">
        <v>-1.2133239247469341E-2</v>
      </c>
      <c r="G167">
        <v>1.7612782518550141E-2</v>
      </c>
      <c r="R167" s="14" t="s">
        <v>808</v>
      </c>
      <c r="S167">
        <v>0.19057446836244482</v>
      </c>
      <c r="T167">
        <v>-6.4499699140293895E-6</v>
      </c>
      <c r="U167">
        <v>-2.3122856191008198E-5</v>
      </c>
      <c r="V167">
        <v>3.3565466648560554E-5</v>
      </c>
    </row>
    <row r="168" spans="3:22" x14ac:dyDescent="0.2">
      <c r="C168" s="14" t="s">
        <v>809</v>
      </c>
      <c r="D168">
        <v>0.48673890083944654</v>
      </c>
      <c r="E168">
        <v>3.0681528399356672E-2</v>
      </c>
      <c r="F168">
        <v>0.15236815542247761</v>
      </c>
      <c r="G168">
        <v>-4.6305894916753854E-2</v>
      </c>
      <c r="R168" s="14" t="s">
        <v>809</v>
      </c>
      <c r="S168">
        <v>0.48673890083944654</v>
      </c>
      <c r="T168">
        <v>1.493389340917713E-4</v>
      </c>
      <c r="U168">
        <v>7.4163508493270706E-4</v>
      </c>
      <c r="V168">
        <v>-2.2538880394167685E-4</v>
      </c>
    </row>
    <row r="169" spans="3:22" x14ac:dyDescent="0.2">
      <c r="C169" s="14" t="s">
        <v>810</v>
      </c>
      <c r="D169">
        <v>0.1674475422352717</v>
      </c>
      <c r="E169">
        <v>-1.0861744222989689E-2</v>
      </c>
      <c r="F169">
        <v>-0.14671649947212151</v>
      </c>
      <c r="G169">
        <v>-6.826079914200589E-2</v>
      </c>
      <c r="R169" s="14" t="s">
        <v>810</v>
      </c>
      <c r="S169">
        <v>0.1674475422352717</v>
      </c>
      <c r="T169">
        <v>-1.8187723745277844E-5</v>
      </c>
      <c r="U169">
        <v>-2.4567317241969285E-4</v>
      </c>
      <c r="V169">
        <v>-1.1430103047344429E-4</v>
      </c>
    </row>
    <row r="170" spans="3:22" x14ac:dyDescent="0.2">
      <c r="C170" s="14" t="s">
        <v>811</v>
      </c>
      <c r="D170">
        <v>0.13906618783076258</v>
      </c>
      <c r="E170">
        <v>-1.3579153809506472E-3</v>
      </c>
      <c r="F170">
        <v>-5.7646917635678641E-2</v>
      </c>
      <c r="G170">
        <v>-7.5825683838448565E-2</v>
      </c>
      <c r="R170" s="14" t="s">
        <v>811</v>
      </c>
      <c r="S170">
        <v>0.13906618783076258</v>
      </c>
      <c r="T170">
        <v>-1.8884011542556421E-6</v>
      </c>
      <c r="U170">
        <v>-8.0167370757877856E-5</v>
      </c>
      <c r="V170">
        <v>-1.0544788791073706E-4</v>
      </c>
    </row>
    <row r="171" spans="3:22" x14ac:dyDescent="0.2">
      <c r="C171" s="14" t="s">
        <v>812</v>
      </c>
      <c r="D171">
        <v>0.24968836893906693</v>
      </c>
      <c r="E171">
        <v>-7.8094170750442338E-3</v>
      </c>
      <c r="F171">
        <v>-9.0749739603857016E-2</v>
      </c>
      <c r="G171">
        <v>-5.2931354383467522E-2</v>
      </c>
      <c r="R171" s="14" t="s">
        <v>812</v>
      </c>
      <c r="S171">
        <v>0.24968836893906693</v>
      </c>
      <c r="T171">
        <v>-1.9499206118326936E-5</v>
      </c>
      <c r="U171">
        <v>-2.2659154463332103E-4</v>
      </c>
      <c r="V171">
        <v>-1.3216343541743735E-4</v>
      </c>
    </row>
    <row r="172" spans="3:22" x14ac:dyDescent="0.2">
      <c r="C172" s="14" t="s">
        <v>813</v>
      </c>
      <c r="D172">
        <v>2.352793321868067</v>
      </c>
      <c r="E172">
        <v>2.8525569327286782E-2</v>
      </c>
      <c r="F172">
        <v>0.20906249973464686</v>
      </c>
      <c r="G172">
        <v>-6.3119062383709679E-2</v>
      </c>
      <c r="R172" s="14" t="s">
        <v>813</v>
      </c>
      <c r="S172">
        <v>2.352793321868067</v>
      </c>
      <c r="T172">
        <v>6.7114769015724914E-4</v>
      </c>
      <c r="U172">
        <v>4.9188085322872171E-3</v>
      </c>
      <c r="V172">
        <v>-1.4850610845896606E-3</v>
      </c>
    </row>
    <row r="173" spans="3:22" x14ac:dyDescent="0.2">
      <c r="C173" s="14" t="s">
        <v>814</v>
      </c>
      <c r="D173">
        <v>3.1267332430319787</v>
      </c>
      <c r="E173">
        <v>2.5913568519908559E-2</v>
      </c>
      <c r="F173">
        <v>0.18995325901334237</v>
      </c>
      <c r="G173">
        <v>-5.7764995030806787E-2</v>
      </c>
      <c r="R173" s="14" t="s">
        <v>814</v>
      </c>
      <c r="S173">
        <v>3.1267332430319787</v>
      </c>
      <c r="T173">
        <v>8.1024816136785079E-4</v>
      </c>
      <c r="U173">
        <v>5.9393316957928148E-3</v>
      </c>
      <c r="V173">
        <v>-1.8061573024640064E-3</v>
      </c>
    </row>
    <row r="174" spans="3:22" x14ac:dyDescent="0.2">
      <c r="C174" s="14" t="s">
        <v>815</v>
      </c>
      <c r="D174">
        <v>0.83060955811525472</v>
      </c>
      <c r="E174">
        <v>2.5950172751953993E-2</v>
      </c>
      <c r="F174">
        <v>0.20033048079990401</v>
      </c>
      <c r="G174">
        <v>-4.9556751425916534E-2</v>
      </c>
      <c r="R174" s="14" t="s">
        <v>815</v>
      </c>
      <c r="S174">
        <v>0.83060955811525472</v>
      </c>
      <c r="T174">
        <v>2.1554461522515031E-4</v>
      </c>
      <c r="U174">
        <v>1.6639641213422479E-3</v>
      </c>
      <c r="V174">
        <v>-4.1162311403508054E-4</v>
      </c>
    </row>
    <row r="175" spans="3:22" x14ac:dyDescent="0.2">
      <c r="C175" s="14" t="s">
        <v>816</v>
      </c>
      <c r="D175">
        <v>2.3585784257306459</v>
      </c>
      <c r="E175">
        <v>1.7464439013137323E-2</v>
      </c>
      <c r="F175">
        <v>0.15546770032397461</v>
      </c>
      <c r="G175">
        <v>-6.4123007991490066E-2</v>
      </c>
      <c r="R175" s="14" t="s">
        <v>816</v>
      </c>
      <c r="S175">
        <v>2.3585784257306459</v>
      </c>
      <c r="T175">
        <v>4.11912490738743E-4</v>
      </c>
      <c r="U175">
        <v>3.6668276388208388E-3</v>
      </c>
      <c r="V175">
        <v>-1.5123914324168227E-3</v>
      </c>
    </row>
    <row r="176" spans="3:22" x14ac:dyDescent="0.2">
      <c r="C176" s="14" t="s">
        <v>817</v>
      </c>
      <c r="D176">
        <v>3.2153934025378236E-2</v>
      </c>
      <c r="E176">
        <v>1.0342134338103826E-2</v>
      </c>
      <c r="F176">
        <v>7.7910833469951868E-2</v>
      </c>
      <c r="G176">
        <v>-9.4534655314393312E-2</v>
      </c>
      <c r="R176" s="14" t="s">
        <v>817</v>
      </c>
      <c r="S176">
        <v>3.2153934025378236E-2</v>
      </c>
      <c r="T176">
        <v>3.3254030518898921E-6</v>
      </c>
      <c r="U176">
        <v>2.505139799255063E-5</v>
      </c>
      <c r="V176">
        <v>-3.0396610700908746E-5</v>
      </c>
    </row>
    <row r="177" spans="3:22" x14ac:dyDescent="0.2">
      <c r="C177" s="14" t="s">
        <v>818</v>
      </c>
      <c r="D177">
        <v>7.8355402480377312E-3</v>
      </c>
      <c r="E177">
        <v>2.1804657149226969E-2</v>
      </c>
      <c r="F177">
        <v>0.14795370723996726</v>
      </c>
      <c r="G177">
        <v>-6.8930463758143379E-2</v>
      </c>
      <c r="R177" s="14" t="s">
        <v>818</v>
      </c>
      <c r="S177">
        <v>7.8355402480377312E-3</v>
      </c>
      <c r="T177">
        <v>1.708512686874316E-6</v>
      </c>
      <c r="U177">
        <v>1.1592972279251551E-5</v>
      </c>
      <c r="V177">
        <v>-5.4010742309283868E-6</v>
      </c>
    </row>
    <row r="178" spans="3:22" x14ac:dyDescent="0.2">
      <c r="C178" s="14" t="s">
        <v>819</v>
      </c>
      <c r="D178">
        <v>5.1269090475342061E-2</v>
      </c>
      <c r="E178">
        <v>6.5487714593359669E-4</v>
      </c>
      <c r="F178">
        <v>-3.9146106801990488E-2</v>
      </c>
      <c r="G178">
        <v>-9.2802511722878123E-2</v>
      </c>
      <c r="R178" s="14" t="s">
        <v>819</v>
      </c>
      <c r="S178">
        <v>5.1269090475342061E-2</v>
      </c>
      <c r="T178">
        <v>3.3574955645103356E-7</v>
      </c>
      <c r="U178">
        <v>-2.0069852913886535E-5</v>
      </c>
      <c r="V178">
        <v>-4.7579003698592308E-5</v>
      </c>
    </row>
    <row r="179" spans="3:22" x14ac:dyDescent="0.2">
      <c r="C179" s="14" t="s">
        <v>820</v>
      </c>
      <c r="D179">
        <v>2.9342529341745964E-2</v>
      </c>
      <c r="E179">
        <v>6.0862881640533217E-3</v>
      </c>
      <c r="F179">
        <v>2.5796900294494662E-2</v>
      </c>
      <c r="G179">
        <v>-9.2495618979726579E-2</v>
      </c>
      <c r="R179" s="14" t="s">
        <v>820</v>
      </c>
      <c r="S179">
        <v>2.9342529341745964E-2</v>
      </c>
      <c r="T179">
        <v>1.7858708903605578E-6</v>
      </c>
      <c r="U179">
        <v>7.5694630381730472E-6</v>
      </c>
      <c r="V179">
        <v>-2.7140554138955819E-5</v>
      </c>
    </row>
    <row r="180" spans="3:22" x14ac:dyDescent="0.2">
      <c r="C180" s="14" t="s">
        <v>821</v>
      </c>
      <c r="D180">
        <v>0.21821896611088198</v>
      </c>
      <c r="E180">
        <v>-2.0444874274883063E-3</v>
      </c>
      <c r="F180">
        <v>-4.2398655151965059E-2</v>
      </c>
      <c r="G180">
        <v>-4.760029001565913E-2</v>
      </c>
      <c r="R180" s="14" t="s">
        <v>821</v>
      </c>
      <c r="S180">
        <v>0.21821896611088198</v>
      </c>
      <c r="T180">
        <v>-4.4614593265319498E-6</v>
      </c>
      <c r="U180">
        <v>-9.2521906917536354E-5</v>
      </c>
      <c r="V180">
        <v>-1.0387286073795274E-4</v>
      </c>
    </row>
    <row r="181" spans="3:22" x14ac:dyDescent="0.2">
      <c r="C181" s="14" t="s">
        <v>822</v>
      </c>
      <c r="D181">
        <v>0.4182881626007916</v>
      </c>
      <c r="E181">
        <v>2.3278934185388955E-2</v>
      </c>
      <c r="F181">
        <v>3.3850543240365738E-2</v>
      </c>
      <c r="G181">
        <v>2.7667291341559874E-2</v>
      </c>
      <c r="R181" s="14" t="s">
        <v>822</v>
      </c>
      <c r="S181">
        <v>0.4182881626007916</v>
      </c>
      <c r="T181">
        <v>9.7373026077111015E-5</v>
      </c>
      <c r="U181">
        <v>1.4159281535051229E-4</v>
      </c>
      <c r="V181">
        <v>1.157290045940187E-4</v>
      </c>
    </row>
    <row r="182" spans="3:22" x14ac:dyDescent="0.2">
      <c r="C182" s="14" t="s">
        <v>823</v>
      </c>
      <c r="D182">
        <v>0.20607238562395891</v>
      </c>
      <c r="E182">
        <v>2.6728478190185534E-2</v>
      </c>
      <c r="F182">
        <v>0.18836022475581249</v>
      </c>
      <c r="G182">
        <v>-6.2216019252814281E-2</v>
      </c>
      <c r="R182" s="14" t="s">
        <v>823</v>
      </c>
      <c r="S182">
        <v>0.20607238562395891</v>
      </c>
      <c r="T182">
        <v>5.5080012647494889E-5</v>
      </c>
      <c r="U182">
        <v>3.8815840872095367E-4</v>
      </c>
      <c r="V182">
        <v>-1.2821003511453597E-4</v>
      </c>
    </row>
    <row r="183" spans="3:22" x14ac:dyDescent="0.2">
      <c r="C183" s="14" t="s">
        <v>824</v>
      </c>
      <c r="D183">
        <v>0.15150129429422585</v>
      </c>
      <c r="E183">
        <v>-8.394748751339165E-3</v>
      </c>
      <c r="F183">
        <v>-4.9904137210676769E-2</v>
      </c>
      <c r="G183">
        <v>-6.9295566241012185E-2</v>
      </c>
      <c r="R183" s="14" t="s">
        <v>824</v>
      </c>
      <c r="S183">
        <v>0.15150129429422585</v>
      </c>
      <c r="T183">
        <v>-1.2718153011027199E-5</v>
      </c>
      <c r="U183">
        <v>-7.5605413780541683E-5</v>
      </c>
      <c r="V183">
        <v>-1.0498367974364609E-4</v>
      </c>
    </row>
    <row r="184" spans="3:22" x14ac:dyDescent="0.2">
      <c r="C184" s="14" t="s">
        <v>825</v>
      </c>
      <c r="D184">
        <v>0.4034244532631982</v>
      </c>
      <c r="E184">
        <v>-6.7861160061299941E-3</v>
      </c>
      <c r="F184">
        <v>-2.8530435275775368E-2</v>
      </c>
      <c r="G184">
        <v>-0.12382810229686347</v>
      </c>
      <c r="R184" s="14" t="s">
        <v>825</v>
      </c>
      <c r="S184">
        <v>0.4034244532631982</v>
      </c>
      <c r="T184">
        <v>-2.737685139553631E-5</v>
      </c>
      <c r="U184">
        <v>-1.1509875252490742E-4</v>
      </c>
      <c r="V184">
        <v>-4.9955284467731529E-4</v>
      </c>
    </row>
    <row r="185" spans="3:22" x14ac:dyDescent="0.2">
      <c r="C185" s="14" t="s">
        <v>826</v>
      </c>
      <c r="D185">
        <v>0.14325674818058032</v>
      </c>
      <c r="E185">
        <v>-8.699977832637984E-3</v>
      </c>
      <c r="F185">
        <v>-9.5264655878535276E-2</v>
      </c>
      <c r="G185">
        <v>-0.13907394503417381</v>
      </c>
      <c r="R185" s="14" t="s">
        <v>826</v>
      </c>
      <c r="S185">
        <v>0.14325674818058032</v>
      </c>
      <c r="T185">
        <v>-1.2463305335468507E-5</v>
      </c>
      <c r="U185">
        <v>-1.3647304817700968E-4</v>
      </c>
      <c r="V185">
        <v>-1.9923281122240507E-4</v>
      </c>
    </row>
    <row r="186" spans="3:22" x14ac:dyDescent="0.2">
      <c r="C186" s="14" t="s">
        <v>84</v>
      </c>
      <c r="D186">
        <v>99.999999999999972</v>
      </c>
      <c r="E186">
        <v>-2.6770928111863324E-2</v>
      </c>
      <c r="F186">
        <v>-0.21876754306725532</v>
      </c>
      <c r="G186">
        <v>-4.4432502906766036E-2</v>
      </c>
      <c r="R186" s="14" t="s">
        <v>84</v>
      </c>
      <c r="S186">
        <v>99.999999999999972</v>
      </c>
      <c r="T186">
        <v>-2.6770928111863317E-2</v>
      </c>
      <c r="U186">
        <v>-0.21876754306725527</v>
      </c>
      <c r="V186">
        <v>-4.4432502906766029E-2</v>
      </c>
    </row>
    <row r="187" spans="3:22" x14ac:dyDescent="0.2">
      <c r="C187" s="14" t="s">
        <v>86</v>
      </c>
      <c r="D187">
        <v>12.234154628746827</v>
      </c>
      <c r="E187">
        <v>-7.6836720923512125E-3</v>
      </c>
      <c r="F187">
        <v>-0.25862363251691889</v>
      </c>
      <c r="G187">
        <v>-0.10436580472479307</v>
      </c>
      <c r="R187" s="14" t="s">
        <v>86</v>
      </c>
      <c r="S187">
        <v>12.234154628746827</v>
      </c>
      <c r="T187">
        <v>-9.4003232494411408E-4</v>
      </c>
      <c r="U187">
        <v>-3.164041510860182E-2</v>
      </c>
      <c r="V187">
        <v>-1.2768273929567147E-2</v>
      </c>
    </row>
    <row r="188" spans="3:22" x14ac:dyDescent="0.2">
      <c r="C188" s="14" t="s">
        <v>426</v>
      </c>
      <c r="D188">
        <v>3.1529030788618755</v>
      </c>
      <c r="E188">
        <v>1.2931498062584978E-3</v>
      </c>
      <c r="F188">
        <v>-0.11627586047733285</v>
      </c>
      <c r="G188">
        <v>0.13728609457750451</v>
      </c>
      <c r="R188" s="14" t="s">
        <v>426</v>
      </c>
      <c r="S188">
        <v>3.1529030788618755</v>
      </c>
      <c r="T188">
        <v>4.0771760055820554E-5</v>
      </c>
      <c r="U188">
        <v>-3.666065184962966E-3</v>
      </c>
      <c r="V188">
        <v>4.3284975027833659E-3</v>
      </c>
    </row>
    <row r="189" spans="3:22" x14ac:dyDescent="0.2">
      <c r="C189" s="14" t="s">
        <v>427</v>
      </c>
      <c r="D189">
        <v>14.385786910554843</v>
      </c>
      <c r="E189">
        <v>-5.8192000043333358E-2</v>
      </c>
      <c r="F189">
        <v>-0.43145522208436482</v>
      </c>
      <c r="G189">
        <v>-5.0465132376087407E-2</v>
      </c>
      <c r="R189" s="14" t="s">
        <v>427</v>
      </c>
      <c r="S189">
        <v>14.385786910554843</v>
      </c>
      <c r="T189">
        <v>-8.3713771252239191E-3</v>
      </c>
      <c r="U189">
        <v>-6.2068228863517885E-2</v>
      </c>
      <c r="V189">
        <v>-7.2598064077533568E-3</v>
      </c>
    </row>
    <row r="190" spans="3:22" x14ac:dyDescent="0.2">
      <c r="C190" s="14" t="s">
        <v>428</v>
      </c>
      <c r="D190">
        <v>19.905684486128269</v>
      </c>
      <c r="E190">
        <v>-6.9712263487831105E-2</v>
      </c>
      <c r="F190">
        <v>-0.38530065873617625</v>
      </c>
      <c r="G190">
        <v>-4.5345517207806552E-4</v>
      </c>
      <c r="R190" s="14" t="s">
        <v>428</v>
      </c>
      <c r="S190">
        <v>19.905684486128269</v>
      </c>
      <c r="T190">
        <v>-1.3876703218026058E-2</v>
      </c>
      <c r="U190">
        <v>-7.6696733450997062E-2</v>
      </c>
      <c r="V190">
        <v>-9.026335583988974E-5</v>
      </c>
    </row>
    <row r="191" spans="3:22" x14ac:dyDescent="0.2">
      <c r="C191" s="14" t="s">
        <v>429</v>
      </c>
      <c r="D191">
        <v>1.2398756760492402</v>
      </c>
      <c r="E191">
        <v>-2.3356714375621923E-2</v>
      </c>
      <c r="F191">
        <v>-0.19947654345729982</v>
      </c>
      <c r="G191">
        <v>-5.3260595500881358E-2</v>
      </c>
      <c r="R191" s="14" t="s">
        <v>429</v>
      </c>
      <c r="S191">
        <v>1.2398756760492402</v>
      </c>
      <c r="T191">
        <v>-2.8959422026763237E-4</v>
      </c>
      <c r="U191">
        <v>-2.4732611417508524E-3</v>
      </c>
      <c r="V191">
        <v>-6.6036516853440399E-4</v>
      </c>
    </row>
    <row r="192" spans="3:22" x14ac:dyDescent="0.2">
      <c r="C192" s="14" t="s">
        <v>430</v>
      </c>
      <c r="D192">
        <v>1.1598443467097592</v>
      </c>
      <c r="E192">
        <v>-4.466101246680676E-3</v>
      </c>
      <c r="F192">
        <v>-4.8086301798333508E-2</v>
      </c>
      <c r="G192">
        <v>5.5307402436310937E-3</v>
      </c>
      <c r="R192" s="14" t="s">
        <v>430</v>
      </c>
      <c r="S192">
        <v>1.1598443467097592</v>
      </c>
      <c r="T192">
        <v>-5.1799822827959905E-5</v>
      </c>
      <c r="U192">
        <v>-5.5772625294976457E-4</v>
      </c>
      <c r="V192">
        <v>6.4147978046956813E-5</v>
      </c>
    </row>
    <row r="193" spans="3:22" x14ac:dyDescent="0.2">
      <c r="C193" s="14" t="s">
        <v>431</v>
      </c>
      <c r="D193">
        <v>0.79139721937670038</v>
      </c>
      <c r="E193">
        <v>-2.6305621490607667E-2</v>
      </c>
      <c r="F193">
        <v>-0.34296422844213303</v>
      </c>
      <c r="G193">
        <v>-0.11370662066532145</v>
      </c>
      <c r="R193" s="14" t="s">
        <v>431</v>
      </c>
      <c r="S193">
        <v>0.79139721937670038</v>
      </c>
      <c r="T193">
        <v>-2.081819570164288E-4</v>
      </c>
      <c r="U193">
        <v>-2.7142093673477954E-3</v>
      </c>
      <c r="V193">
        <v>-8.9987103419256653E-4</v>
      </c>
    </row>
    <row r="194" spans="3:22" x14ac:dyDescent="0.2">
      <c r="C194" s="14" t="s">
        <v>432</v>
      </c>
      <c r="D194">
        <v>10.079881596866999</v>
      </c>
      <c r="E194">
        <v>-4.5441552020653031E-2</v>
      </c>
      <c r="F194">
        <v>-0.35308528577437936</v>
      </c>
      <c r="G194">
        <v>-5.0671302427418574E-2</v>
      </c>
      <c r="R194" s="14" t="s">
        <v>432</v>
      </c>
      <c r="S194">
        <v>10.079881596866999</v>
      </c>
      <c r="T194">
        <v>-4.580454639460549E-3</v>
      </c>
      <c r="U194">
        <v>-3.5590578742016918E-2</v>
      </c>
      <c r="V194">
        <v>-5.1076072882741859E-3</v>
      </c>
    </row>
    <row r="195" spans="3:22" x14ac:dyDescent="0.2">
      <c r="C195" s="14" t="s">
        <v>433</v>
      </c>
      <c r="D195">
        <v>5.3261407483665124</v>
      </c>
      <c r="E195">
        <v>-2.2756528340761584E-2</v>
      </c>
      <c r="F195">
        <v>-0.29227328462781976</v>
      </c>
      <c r="G195">
        <v>-0.14640603859321644</v>
      </c>
      <c r="R195" s="14" t="s">
        <v>433</v>
      </c>
      <c r="S195">
        <v>5.3261407483665124</v>
      </c>
      <c r="T195">
        <v>-1.2120447288708766E-3</v>
      </c>
      <c r="U195">
        <v>-1.5566886509151548E-2</v>
      </c>
      <c r="V195">
        <v>-7.7977916795825032E-3</v>
      </c>
    </row>
    <row r="196" spans="3:22" x14ac:dyDescent="0.2">
      <c r="C196" s="14" t="s">
        <v>434</v>
      </c>
      <c r="D196">
        <v>22.986284755977866</v>
      </c>
      <c r="E196">
        <v>2.6225004476243541E-3</v>
      </c>
      <c r="F196">
        <v>-1.7517333967975723E-2</v>
      </c>
      <c r="G196">
        <v>-3.8992810044913284E-2</v>
      </c>
      <c r="R196" s="14" t="s">
        <v>434</v>
      </c>
      <c r="S196">
        <v>22.986284755977866</v>
      </c>
      <c r="T196">
        <v>6.0281542061772829E-4</v>
      </c>
      <c r="U196">
        <v>-4.0265842675345368E-3</v>
      </c>
      <c r="V196">
        <v>-8.9629983512813094E-3</v>
      </c>
    </row>
    <row r="197" spans="3:22" x14ac:dyDescent="0.2">
      <c r="C197" s="14" t="s">
        <v>435</v>
      </c>
      <c r="D197">
        <v>8.7380465523611086</v>
      </c>
      <c r="E197">
        <v>2.4212193554240535E-2</v>
      </c>
      <c r="F197">
        <v>0.18577545592459721</v>
      </c>
      <c r="G197">
        <v>-6.0404475313191597E-2</v>
      </c>
      <c r="R197" s="14" t="s">
        <v>435</v>
      </c>
      <c r="S197">
        <v>8.7380465523611086</v>
      </c>
      <c r="T197">
        <v>2.1156727441173136E-3</v>
      </c>
      <c r="U197">
        <v>1.6233145821552396E-2</v>
      </c>
      <c r="V197">
        <v>-5.2781711725761555E-3</v>
      </c>
    </row>
  </sheetData>
  <conditionalFormatting sqref="D8:I57 L8:M57 D58:M133 D133:E147">
    <cfRule type="cellIs" dxfId="54" priority="3" stopIfTrue="1" operator="equal">
      <formula>0.00000001</formula>
    </cfRule>
  </conditionalFormatting>
  <conditionalFormatting sqref="S8:AB133 S133:T147">
    <cfRule type="cellIs" dxfId="53" priority="1" stopIfTrue="1" operator="equal">
      <formula>0.00000001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9" tint="-0.249977111117893"/>
  </sheetPr>
  <dimension ref="B1:Z257"/>
  <sheetViews>
    <sheetView zoomScaleNormal="100" workbookViewId="0">
      <pane xSplit="4" ySplit="10" topLeftCell="E174" activePane="bottomRight" state="frozen"/>
      <selection pane="topRight" activeCell="E1" sqref="E1"/>
      <selection pane="bottomLeft" activeCell="A11" sqref="A11"/>
      <selection pane="bottomRight"/>
    </sheetView>
  </sheetViews>
  <sheetFormatPr defaultRowHeight="12.75" outlineLevelRow="1" x14ac:dyDescent="0.2"/>
  <cols>
    <col min="1" max="1" width="2.7109375" style="49" customWidth="1"/>
    <col min="2" max="2" width="20.7109375" style="49" customWidth="1"/>
    <col min="3" max="3" width="6" style="49" hidden="1" customWidth="1"/>
    <col min="4" max="13" width="8" style="49" customWidth="1"/>
    <col min="14" max="14" width="2.7109375" style="49" customWidth="1"/>
    <col min="15" max="15" width="20.7109375" style="49" customWidth="1"/>
    <col min="16" max="16" width="8.7109375" style="49" customWidth="1"/>
    <col min="17" max="26" width="8" style="49" customWidth="1"/>
    <col min="27" max="16384" width="9.140625" style="49"/>
  </cols>
  <sheetData>
    <row r="1" spans="2:26" x14ac:dyDescent="0.2">
      <c r="P1" s="119"/>
    </row>
    <row r="2" spans="2:26" x14ac:dyDescent="0.2">
      <c r="B2" s="50" t="s">
        <v>224</v>
      </c>
      <c r="D2" s="83" t="s">
        <v>469</v>
      </c>
      <c r="E2" s="282"/>
      <c r="F2" s="282"/>
      <c r="G2" s="282"/>
      <c r="H2" s="282"/>
      <c r="I2" s="283"/>
      <c r="J2" s="283"/>
      <c r="K2" s="283"/>
      <c r="L2" s="283"/>
      <c r="M2" s="283"/>
      <c r="O2" s="83" t="s">
        <v>469</v>
      </c>
      <c r="P2" s="282"/>
      <c r="Q2" s="282"/>
      <c r="R2" s="282"/>
      <c r="S2" s="282"/>
      <c r="T2" s="282"/>
      <c r="U2" s="283"/>
      <c r="V2" s="283"/>
      <c r="W2" s="283"/>
      <c r="X2" s="283"/>
      <c r="Y2" s="283"/>
      <c r="Z2" s="98"/>
    </row>
    <row r="3" spans="2:26" ht="12.75" hidden="1" customHeight="1" x14ac:dyDescent="0.2">
      <c r="D3" s="49" t="str">
        <f t="shared" ref="D3:M3" si="0">IFERROR(VLOOKUP(D2,sims,4,0),"")</f>
        <v/>
      </c>
      <c r="E3" s="49" t="str">
        <f t="shared" si="0"/>
        <v/>
      </c>
      <c r="F3" s="49" t="str">
        <f t="shared" si="0"/>
        <v/>
      </c>
      <c r="G3" s="49" t="str">
        <f t="shared" si="0"/>
        <v/>
      </c>
      <c r="H3" s="49" t="str">
        <f t="shared" si="0"/>
        <v/>
      </c>
      <c r="I3" s="49" t="str">
        <f t="shared" si="0"/>
        <v/>
      </c>
      <c r="J3" s="49" t="str">
        <f t="shared" si="0"/>
        <v/>
      </c>
      <c r="K3" s="49" t="str">
        <f t="shared" si="0"/>
        <v/>
      </c>
      <c r="L3" s="49" t="str">
        <f t="shared" si="0"/>
        <v/>
      </c>
      <c r="M3" s="49" t="str">
        <f t="shared" si="0"/>
        <v/>
      </c>
      <c r="Q3" s="49" t="str">
        <f t="shared" ref="Q3:Z3" si="1">IFERROR(VLOOKUP(Q2,sims,4,0),"")</f>
        <v/>
      </c>
      <c r="R3" s="49" t="str">
        <f t="shared" si="1"/>
        <v/>
      </c>
      <c r="S3" s="49" t="str">
        <f t="shared" si="1"/>
        <v/>
      </c>
      <c r="T3" s="49" t="str">
        <f t="shared" si="1"/>
        <v/>
      </c>
      <c r="U3" s="49" t="str">
        <f t="shared" si="1"/>
        <v/>
      </c>
      <c r="V3" s="49" t="str">
        <f t="shared" si="1"/>
        <v/>
      </c>
      <c r="W3" s="49" t="str">
        <f t="shared" si="1"/>
        <v/>
      </c>
      <c r="X3" s="49" t="str">
        <f t="shared" si="1"/>
        <v/>
      </c>
      <c r="Y3" s="49" t="str">
        <f t="shared" si="1"/>
        <v/>
      </c>
      <c r="Z3" s="49" t="str">
        <f t="shared" si="1"/>
        <v/>
      </c>
    </row>
    <row r="5" spans="2:26" x14ac:dyDescent="0.2">
      <c r="P5" s="50"/>
    </row>
    <row r="6" spans="2:26" x14ac:dyDescent="0.2">
      <c r="B6" s="53"/>
      <c r="C6" s="338" t="str">
        <f>"Sectoral GDP at Factor Cost"</f>
        <v>Sectoral GDP at Factor Cost</v>
      </c>
      <c r="D6" s="338"/>
      <c r="E6" s="338"/>
      <c r="F6" s="338"/>
      <c r="G6" s="338"/>
      <c r="H6" s="338"/>
      <c r="I6" s="338"/>
      <c r="J6" s="338"/>
      <c r="K6" s="338"/>
      <c r="L6" s="338"/>
      <c r="M6" s="338"/>
      <c r="O6" s="53"/>
      <c r="P6" s="338" t="s">
        <v>186</v>
      </c>
      <c r="Q6" s="338"/>
      <c r="R6" s="338"/>
      <c r="S6" s="338"/>
      <c r="T6" s="338"/>
      <c r="U6" s="338"/>
      <c r="V6" s="338"/>
      <c r="W6" s="338"/>
      <c r="X6" s="338"/>
      <c r="Y6" s="338"/>
      <c r="Z6" s="338"/>
    </row>
    <row r="7" spans="2:26" ht="12.75" customHeight="1" x14ac:dyDescent="0.2">
      <c r="B7" s="53"/>
      <c r="C7" s="181"/>
      <c r="D7" s="339" t="s">
        <v>181</v>
      </c>
      <c r="E7" s="90" t="s">
        <v>25</v>
      </c>
      <c r="F7" s="181"/>
      <c r="G7" s="181"/>
      <c r="H7" s="181"/>
      <c r="I7" s="181"/>
      <c r="J7" s="181"/>
      <c r="K7" s="181"/>
      <c r="L7" s="181"/>
      <c r="M7" s="181"/>
      <c r="O7" s="53"/>
      <c r="P7" s="181"/>
      <c r="Q7" s="339" t="s">
        <v>181</v>
      </c>
      <c r="R7" s="90" t="s">
        <v>83</v>
      </c>
      <c r="S7" s="181"/>
      <c r="T7" s="181"/>
      <c r="U7" s="181"/>
      <c r="V7" s="181"/>
      <c r="W7" s="181"/>
      <c r="X7" s="181"/>
      <c r="Y7" s="181"/>
      <c r="Z7" s="181"/>
    </row>
    <row r="8" spans="2:26" s="211" customFormat="1" ht="38.25" x14ac:dyDescent="0.2">
      <c r="B8" s="215"/>
      <c r="C8" s="215"/>
      <c r="D8" s="339"/>
      <c r="E8" s="91" t="str">
        <f t="shared" ref="E8:M8" ca="1" si="2">IFERROR(VLOOKUP(E$9,sims,3,0),"")</f>
        <v>tm +10%</v>
      </c>
      <c r="F8" s="91" t="str">
        <f t="shared" ca="1" si="2"/>
        <v>tq manf 10%</v>
      </c>
      <c r="G8" s="91" t="str">
        <f t="shared" ca="1" si="2"/>
        <v>pwm cr_oil&amp;gas +10%</v>
      </c>
      <c r="H8" s="91" t="str">
        <f t="shared" ca="1" si="2"/>
        <v/>
      </c>
      <c r="I8" s="91" t="str">
        <f t="shared" ca="1" si="2"/>
        <v/>
      </c>
      <c r="J8" s="91" t="str">
        <f t="shared" ca="1" si="2"/>
        <v/>
      </c>
      <c r="K8" s="91" t="str">
        <f t="shared" ca="1" si="2"/>
        <v/>
      </c>
      <c r="L8" s="91" t="str">
        <f t="shared" ca="1" si="2"/>
        <v/>
      </c>
      <c r="M8" s="91" t="str">
        <f t="shared" ca="1" si="2"/>
        <v/>
      </c>
      <c r="O8" s="215"/>
      <c r="P8" s="215"/>
      <c r="Q8" s="339"/>
      <c r="R8" s="91" t="str">
        <f t="shared" ref="R8:Z8" ca="1" si="3">IFERROR(VLOOKUP(R$9,sims,3,0),"")</f>
        <v>tm +10%</v>
      </c>
      <c r="S8" s="91" t="str">
        <f t="shared" ca="1" si="3"/>
        <v>tq manf 10%</v>
      </c>
      <c r="T8" s="91" t="str">
        <f t="shared" ca="1" si="3"/>
        <v>pwm cr_oil&amp;gas +10%</v>
      </c>
      <c r="U8" s="91" t="str">
        <f t="shared" ca="1" si="3"/>
        <v/>
      </c>
      <c r="V8" s="91" t="str">
        <f t="shared" ca="1" si="3"/>
        <v/>
      </c>
      <c r="W8" s="91" t="str">
        <f t="shared" ca="1" si="3"/>
        <v/>
      </c>
      <c r="X8" s="91" t="str">
        <f t="shared" ca="1" si="3"/>
        <v/>
      </c>
      <c r="Y8" s="91" t="str">
        <f t="shared" ca="1" si="3"/>
        <v/>
      </c>
      <c r="Z8" s="91" t="str">
        <f t="shared" ca="1" si="3"/>
        <v/>
      </c>
    </row>
    <row r="9" spans="2:26" x14ac:dyDescent="0.2">
      <c r="B9" s="54"/>
      <c r="C9" s="266" cm="1">
        <f t="array" aca="1" ref="C9:M199" ca="1">OFFSET(Raw_sGDP!$C$6,1,0,COUNTA(Raw_sGDP!$C$8:$C$500)+1,11)</f>
        <v>0</v>
      </c>
      <c r="D9" s="267" t="str">
        <f ca="1"/>
        <v>base</v>
      </c>
      <c r="E9" s="267" t="str">
        <f ca="1"/>
        <v>sim1</v>
      </c>
      <c r="F9" s="267" t="str">
        <f ca="1"/>
        <v>sim2</v>
      </c>
      <c r="G9" s="267" t="str">
        <f ca="1"/>
        <v>sim3</v>
      </c>
      <c r="H9" s="267">
        <f ca="1"/>
        <v>0</v>
      </c>
      <c r="I9" s="267">
        <f ca="1"/>
        <v>0</v>
      </c>
      <c r="J9" s="267">
        <f ca="1"/>
        <v>0</v>
      </c>
      <c r="K9" s="267">
        <f ca="1"/>
        <v>0</v>
      </c>
      <c r="L9" s="267">
        <f ca="1"/>
        <v>0</v>
      </c>
      <c r="M9" s="267">
        <f ca="1"/>
        <v>0</v>
      </c>
      <c r="O9" s="54"/>
      <c r="P9" s="266" cm="1">
        <f t="array" aca="1" ref="P9:Z199" ca="1">OFFSET(Raw_sGDP!$R$6,1,0,COUNTA(Raw_sGDP!$R$8:$R$500)+1,11)</f>
        <v>0</v>
      </c>
      <c r="Q9" s="267" t="str">
        <f ca="1"/>
        <v>base</v>
      </c>
      <c r="R9" s="267" t="str">
        <f ca="1"/>
        <v>sim1</v>
      </c>
      <c r="S9" s="267" t="str">
        <f ca="1"/>
        <v>sim2</v>
      </c>
      <c r="T9" s="267" t="str">
        <f ca="1"/>
        <v>sim3</v>
      </c>
      <c r="U9" s="267">
        <f ca="1"/>
        <v>0</v>
      </c>
      <c r="V9" s="267">
        <f ca="1"/>
        <v>0</v>
      </c>
      <c r="W9" s="267">
        <f ca="1"/>
        <v>0</v>
      </c>
      <c r="X9" s="267">
        <f ca="1"/>
        <v>0</v>
      </c>
      <c r="Y9" s="267">
        <f ca="1"/>
        <v>0</v>
      </c>
      <c r="Z9" s="267">
        <f ca="1"/>
        <v>0</v>
      </c>
    </row>
    <row r="10" spans="2:26" x14ac:dyDescent="0.2">
      <c r="B10" s="204" t="str" cm="1">
        <f t="array" aca="1" ref="B10" ca="1">IFERROR(_xlfn.XLOOKUP(C10,Act_codes_core,Act_labels_core),"")</f>
        <v>Paddy</v>
      </c>
      <c r="C10" s="268" t="str">
        <f ca="1"/>
        <v>a_001</v>
      </c>
      <c r="D10" s="270">
        <f ca="1"/>
        <v>2.1380452578263611</v>
      </c>
      <c r="E10" s="133">
        <f ca="1"/>
        <v>-4.563170453419918E-3</v>
      </c>
      <c r="F10" s="133">
        <f ca="1"/>
        <v>-0.18148043031136485</v>
      </c>
      <c r="G10" s="133">
        <f ca="1"/>
        <v>-0.11019331009801681</v>
      </c>
      <c r="H10" s="133">
        <f ca="1"/>
        <v>0</v>
      </c>
      <c r="I10" s="133">
        <f ca="1"/>
        <v>0</v>
      </c>
      <c r="J10" s="133">
        <f ca="1"/>
        <v>0</v>
      </c>
      <c r="K10" s="133">
        <f ca="1"/>
        <v>0</v>
      </c>
      <c r="L10" s="133">
        <f ca="1"/>
        <v>0</v>
      </c>
      <c r="M10" s="133">
        <f ca="1"/>
        <v>0</v>
      </c>
      <c r="O10" s="204" t="str" cm="1">
        <f t="array" aca="1" ref="O10" ca="1">IFERROR(_xlfn.XLOOKUP(P10,Act_codes_core,Act_labels_core),"")</f>
        <v>Paddy</v>
      </c>
      <c r="P10" s="268" t="str">
        <f ca="1"/>
        <v>a_001</v>
      </c>
      <c r="Q10" s="270">
        <f ca="1"/>
        <v>2.1380452578263611</v>
      </c>
      <c r="R10" s="133">
        <f ca="1"/>
        <v>-9.7562649485878218E-5</v>
      </c>
      <c r="S10" s="133">
        <f ca="1"/>
        <v>-3.8801337341550102E-3</v>
      </c>
      <c r="T10" s="133">
        <f ca="1"/>
        <v>-2.3559828409925451E-3</v>
      </c>
      <c r="U10" s="133">
        <f ca="1"/>
        <v>0</v>
      </c>
      <c r="V10" s="133">
        <f ca="1"/>
        <v>0</v>
      </c>
      <c r="W10" s="133">
        <f ca="1"/>
        <v>0</v>
      </c>
      <c r="X10" s="133">
        <f ca="1"/>
        <v>0</v>
      </c>
      <c r="Y10" s="133">
        <f ca="1"/>
        <v>0</v>
      </c>
      <c r="Z10" s="133">
        <f ca="1"/>
        <v>0</v>
      </c>
    </row>
    <row r="11" spans="2:26" x14ac:dyDescent="0.2">
      <c r="B11" s="204" t="str" cm="1">
        <f t="array" aca="1" ref="B11" ca="1">IFERROR(_xlfn.XLOOKUP(C11,Act_codes_core,Act_labels_core),"")</f>
        <v>Corn and other grain food products</v>
      </c>
      <c r="C11" s="268" t="str">
        <f ca="1"/>
        <v>a_002</v>
      </c>
      <c r="D11" s="270">
        <f ca="1"/>
        <v>0.24566219441627371</v>
      </c>
      <c r="E11" s="133">
        <f ca="1"/>
        <v>1.6588218835544843E-2</v>
      </c>
      <c r="F11" s="133">
        <f ca="1"/>
        <v>-0.29886446044345982</v>
      </c>
      <c r="G11" s="133">
        <f ca="1"/>
        <v>-0.1230748477996868</v>
      </c>
      <c r="H11" s="133">
        <f ca="1"/>
        <v>0</v>
      </c>
      <c r="I11" s="133">
        <f ca="1"/>
        <v>0</v>
      </c>
      <c r="J11" s="133">
        <f ca="1"/>
        <v>0</v>
      </c>
      <c r="K11" s="133">
        <f ca="1"/>
        <v>0</v>
      </c>
      <c r="L11" s="133">
        <f ca="1"/>
        <v>0</v>
      </c>
      <c r="M11" s="133">
        <f ca="1"/>
        <v>0</v>
      </c>
      <c r="O11" s="204" t="str" cm="1">
        <f t="array" aca="1" ref="O11" ca="1">IFERROR(_xlfn.XLOOKUP(P11,Act_codes_core,Act_labels_core),"")</f>
        <v>Corn and other grain food products</v>
      </c>
      <c r="P11" s="268" t="str">
        <f ca="1"/>
        <v>a_002</v>
      </c>
      <c r="Q11" s="270">
        <f ca="1"/>
        <v>0.24566219441627371</v>
      </c>
      <c r="R11" s="133">
        <f ca="1"/>
        <v>4.0750982405973107E-5</v>
      </c>
      <c r="S11" s="133">
        <f ca="1"/>
        <v>-7.3419699185575974E-4</v>
      </c>
      <c r="T11" s="133">
        <f ca="1"/>
        <v>-3.0234837187919955E-4</v>
      </c>
      <c r="U11" s="133">
        <f ca="1"/>
        <v>0</v>
      </c>
      <c r="V11" s="133">
        <f ca="1"/>
        <v>0</v>
      </c>
      <c r="W11" s="133">
        <f ca="1"/>
        <v>0</v>
      </c>
      <c r="X11" s="133">
        <f ca="1"/>
        <v>0</v>
      </c>
      <c r="Y11" s="133">
        <f ca="1"/>
        <v>0</v>
      </c>
      <c r="Z11" s="133">
        <f ca="1"/>
        <v>0</v>
      </c>
    </row>
    <row r="12" spans="2:26" x14ac:dyDescent="0.2">
      <c r="B12" s="204" t="str" cm="1">
        <f t="array" aca="1" ref="B12" ca="1">IFERROR(_xlfn.XLOOKUP(C12,Act_codes_core,Act_labels_core),"")</f>
        <v>Root crop products contain starch</v>
      </c>
      <c r="C12" s="268" t="str">
        <f ca="1"/>
        <v>a_003</v>
      </c>
      <c r="D12" s="270">
        <f ca="1"/>
        <v>0.26570395941224728</v>
      </c>
      <c r="E12" s="133">
        <f ca="1"/>
        <v>-8.1113091369711121E-3</v>
      </c>
      <c r="F12" s="133">
        <f ca="1"/>
        <v>-0.21980315193806943</v>
      </c>
      <c r="G12" s="133">
        <f ca="1"/>
        <v>-0.12014469141650164</v>
      </c>
      <c r="H12" s="133">
        <f ca="1"/>
        <v>0</v>
      </c>
      <c r="I12" s="133">
        <f ca="1"/>
        <v>0</v>
      </c>
      <c r="J12" s="133">
        <f ca="1"/>
        <v>0</v>
      </c>
      <c r="K12" s="133">
        <f ca="1"/>
        <v>0</v>
      </c>
      <c r="L12" s="133">
        <f ca="1"/>
        <v>0</v>
      </c>
      <c r="M12" s="133">
        <f ca="1"/>
        <v>0</v>
      </c>
      <c r="O12" s="204" t="str" cm="1">
        <f t="array" aca="1" ref="O12" ca="1">IFERROR(_xlfn.XLOOKUP(P12,Act_codes_core,Act_labels_core),"")</f>
        <v>Root crop products contain starch</v>
      </c>
      <c r="P12" s="268" t="str">
        <f ca="1"/>
        <v>a_003</v>
      </c>
      <c r="Q12" s="270">
        <f ca="1"/>
        <v>0.26570395941224728</v>
      </c>
      <c r="R12" s="133">
        <f ca="1"/>
        <v>-2.155206953709963E-5</v>
      </c>
      <c r="S12" s="133">
        <f ca="1"/>
        <v>-5.8402567761236829E-4</v>
      </c>
      <c r="T12" s="133">
        <f ca="1"/>
        <v>-3.1922920211727125E-4</v>
      </c>
      <c r="U12" s="133">
        <f ca="1"/>
        <v>0</v>
      </c>
      <c r="V12" s="133">
        <f ca="1"/>
        <v>0</v>
      </c>
      <c r="W12" s="133">
        <f ca="1"/>
        <v>0</v>
      </c>
      <c r="X12" s="133">
        <f ca="1"/>
        <v>0</v>
      </c>
      <c r="Y12" s="133">
        <f ca="1"/>
        <v>0</v>
      </c>
      <c r="Z12" s="133">
        <f ca="1"/>
        <v>0</v>
      </c>
    </row>
    <row r="13" spans="2:26" ht="12.75" customHeight="1" x14ac:dyDescent="0.2">
      <c r="B13" s="204" t="str" cm="1">
        <f t="array" aca="1" ref="B13" ca="1">IFERROR(_xlfn.XLOOKUP(C13,Act_codes_core,Act_labels_core),"")</f>
        <v>Oil-bearing plant products</v>
      </c>
      <c r="C13" s="268" t="str">
        <f ca="1"/>
        <v>a_004</v>
      </c>
      <c r="D13" s="270">
        <f ca="1"/>
        <v>0.11037253540993242</v>
      </c>
      <c r="E13" s="133">
        <f ca="1"/>
        <v>-4.2512707165709429E-4</v>
      </c>
      <c r="F13" s="133">
        <f ca="1"/>
        <v>-0.24948869945882191</v>
      </c>
      <c r="G13" s="133">
        <f ca="1"/>
        <v>-0.11765744757018526</v>
      </c>
      <c r="H13" s="133">
        <f ca="1"/>
        <v>0</v>
      </c>
      <c r="I13" s="133">
        <f ca="1"/>
        <v>0</v>
      </c>
      <c r="J13" s="133">
        <f ca="1"/>
        <v>0</v>
      </c>
      <c r="K13" s="133">
        <f ca="1"/>
        <v>0</v>
      </c>
      <c r="L13" s="133">
        <f ca="1"/>
        <v>0</v>
      </c>
      <c r="M13" s="133">
        <f ca="1"/>
        <v>0</v>
      </c>
      <c r="O13" s="204" t="str" cm="1">
        <f t="array" aca="1" ref="O13" ca="1">IFERROR(_xlfn.XLOOKUP(P13,Act_codes_core,Act_labels_core),"")</f>
        <v>Oil-bearing plant products</v>
      </c>
      <c r="P13" s="268" t="str">
        <f ca="1"/>
        <v>a_004</v>
      </c>
      <c r="Q13" s="270">
        <f ca="1"/>
        <v>0.11037253540993242</v>
      </c>
      <c r="R13" s="133">
        <f ca="1"/>
        <v>-4.6922352770193514E-7</v>
      </c>
      <c r="S13" s="133">
        <f ca="1"/>
        <v>-2.7536700315396808E-4</v>
      </c>
      <c r="T13" s="133">
        <f ca="1"/>
        <v>-1.2986150798182538E-4</v>
      </c>
      <c r="U13" s="133">
        <f ca="1"/>
        <v>0</v>
      </c>
      <c r="V13" s="133">
        <f ca="1"/>
        <v>0</v>
      </c>
      <c r="W13" s="133">
        <f ca="1"/>
        <v>0</v>
      </c>
      <c r="X13" s="133">
        <f ca="1"/>
        <v>0</v>
      </c>
      <c r="Y13" s="133">
        <f ca="1"/>
        <v>0</v>
      </c>
      <c r="Z13" s="133">
        <f ca="1"/>
        <v>0</v>
      </c>
    </row>
    <row r="14" spans="2:26" ht="12.75" customHeight="1" x14ac:dyDescent="0.2">
      <c r="B14" s="204" t="str" cm="1">
        <f t="array" aca="1" ref="B14" ca="1">IFERROR(_xlfn.XLOOKUP(C14,Act_codes_core,Act_labels_core),"")</f>
        <v>Fresh sugar cane</v>
      </c>
      <c r="C14" s="268" t="str">
        <f ca="1"/>
        <v>a_005</v>
      </c>
      <c r="D14" s="270">
        <f ca="1"/>
        <v>0.13054019060785199</v>
      </c>
      <c r="E14" s="133">
        <f ca="1"/>
        <v>5.3963386192079632E-2</v>
      </c>
      <c r="F14" s="133">
        <f ca="1"/>
        <v>-0.19523687593655525</v>
      </c>
      <c r="G14" s="133">
        <f ca="1"/>
        <v>-8.9762882341182237E-2</v>
      </c>
      <c r="H14" s="133">
        <f ca="1"/>
        <v>0</v>
      </c>
      <c r="I14" s="133">
        <f ca="1"/>
        <v>0</v>
      </c>
      <c r="J14" s="133">
        <f ca="1"/>
        <v>0</v>
      </c>
      <c r="K14" s="133">
        <f ca="1"/>
        <v>0</v>
      </c>
      <c r="L14" s="133">
        <f ca="1"/>
        <v>0</v>
      </c>
      <c r="M14" s="133">
        <f ca="1"/>
        <v>0</v>
      </c>
      <c r="O14" s="204" t="str" cm="1">
        <f t="array" aca="1" ref="O14" ca="1">IFERROR(_xlfn.XLOOKUP(P14,Act_codes_core,Act_labels_core),"")</f>
        <v>Fresh sugar cane</v>
      </c>
      <c r="P14" s="268" t="str">
        <f ca="1"/>
        <v>a_005</v>
      </c>
      <c r="Q14" s="270">
        <f ca="1"/>
        <v>0.13054019060785199</v>
      </c>
      <c r="R14" s="133">
        <f ca="1"/>
        <v>7.0443907193592034E-5</v>
      </c>
      <c r="S14" s="133">
        <f ca="1"/>
        <v>-2.5486258998439479E-4</v>
      </c>
      <c r="T14" s="133">
        <f ca="1"/>
        <v>-1.1717663770328122E-4</v>
      </c>
      <c r="U14" s="133">
        <f ca="1"/>
        <v>0</v>
      </c>
      <c r="V14" s="133">
        <f ca="1"/>
        <v>0</v>
      </c>
      <c r="W14" s="133">
        <f ca="1"/>
        <v>0</v>
      </c>
      <c r="X14" s="133">
        <f ca="1"/>
        <v>0</v>
      </c>
      <c r="Y14" s="133">
        <f ca="1"/>
        <v>0</v>
      </c>
      <c r="Z14" s="133">
        <f ca="1"/>
        <v>0</v>
      </c>
    </row>
    <row r="15" spans="2:26" ht="12.75" customHeight="1" x14ac:dyDescent="0.2">
      <c r="B15" s="204" t="str" cm="1">
        <f t="array" aca="1" ref="B15" ca="1">IFERROR(_xlfn.XLOOKUP(C15,Act_codes_core,Act_labels_core),"")</f>
        <v>Vegetables, beans of all kinds</v>
      </c>
      <c r="C15" s="268" t="str">
        <f ca="1"/>
        <v>a_006</v>
      </c>
      <c r="D15" s="270">
        <f ca="1"/>
        <v>1.1168143034385059</v>
      </c>
      <c r="E15" s="133">
        <f ca="1"/>
        <v>-2.2567703336973111E-2</v>
      </c>
      <c r="F15" s="133">
        <f ca="1"/>
        <v>-0.13500031780332433</v>
      </c>
      <c r="G15" s="133">
        <f ca="1"/>
        <v>-0.10222137786818353</v>
      </c>
      <c r="H15" s="133">
        <f ca="1"/>
        <v>0</v>
      </c>
      <c r="I15" s="133">
        <f ca="1"/>
        <v>0</v>
      </c>
      <c r="J15" s="133">
        <f ca="1"/>
        <v>0</v>
      </c>
      <c r="K15" s="133">
        <f ca="1"/>
        <v>0</v>
      </c>
      <c r="L15" s="133">
        <f ca="1"/>
        <v>0</v>
      </c>
      <c r="M15" s="133">
        <f ca="1"/>
        <v>0</v>
      </c>
      <c r="O15" s="204" t="str" cm="1">
        <f t="array" aca="1" ref="O15" ca="1">IFERROR(_xlfn.XLOOKUP(P15,Act_codes_core,Act_labels_core),"")</f>
        <v>Vegetables, beans of all kinds</v>
      </c>
      <c r="P15" s="268" t="str">
        <f ca="1"/>
        <v>a_006</v>
      </c>
      <c r="Q15" s="270">
        <f ca="1"/>
        <v>1.1168143034385059</v>
      </c>
      <c r="R15" s="133">
        <f ca="1"/>
        <v>-2.5203933882488472E-4</v>
      </c>
      <c r="S15" s="133">
        <f ca="1"/>
        <v>-1.5077028589149659E-3</v>
      </c>
      <c r="T15" s="133">
        <f ca="1"/>
        <v>-1.141622969203797E-3</v>
      </c>
      <c r="U15" s="133">
        <f ca="1"/>
        <v>0</v>
      </c>
      <c r="V15" s="133">
        <f ca="1"/>
        <v>0</v>
      </c>
      <c r="W15" s="133">
        <f ca="1"/>
        <v>0</v>
      </c>
      <c r="X15" s="133">
        <f ca="1"/>
        <v>0</v>
      </c>
      <c r="Y15" s="133">
        <f ca="1"/>
        <v>0</v>
      </c>
      <c r="Z15" s="133">
        <f ca="1"/>
        <v>0</v>
      </c>
    </row>
    <row r="16" spans="2:26" ht="12.75" customHeight="1" x14ac:dyDescent="0.2">
      <c r="B16" s="204" t="str" cm="1">
        <f t="array" aca="1" ref="B16" ca="1">IFERROR(_xlfn.XLOOKUP(C16,Act_codes_core,Act_labels_core),"")</f>
        <v>Annual flower products</v>
      </c>
      <c r="C16" s="268" t="str">
        <f ca="1"/>
        <v>a_007</v>
      </c>
      <c r="D16" s="270">
        <f ca="1"/>
        <v>0.21966574021296922</v>
      </c>
      <c r="E16" s="133">
        <f ca="1"/>
        <v>-1.941994872524111E-2</v>
      </c>
      <c r="F16" s="133">
        <f ca="1"/>
        <v>-0.15179035042212075</v>
      </c>
      <c r="G16" s="133">
        <f ca="1"/>
        <v>-0.10943230334192755</v>
      </c>
      <c r="H16" s="133">
        <f ca="1"/>
        <v>0</v>
      </c>
      <c r="I16" s="133">
        <f ca="1"/>
        <v>0</v>
      </c>
      <c r="J16" s="133">
        <f ca="1"/>
        <v>0</v>
      </c>
      <c r="K16" s="133">
        <f ca="1"/>
        <v>0</v>
      </c>
      <c r="L16" s="133">
        <f ca="1"/>
        <v>0</v>
      </c>
      <c r="M16" s="133">
        <f ca="1"/>
        <v>0</v>
      </c>
      <c r="O16" s="204" t="str" cm="1">
        <f t="array" aca="1" ref="O16" ca="1">IFERROR(_xlfn.XLOOKUP(P16,Act_codes_core,Act_labels_core),"")</f>
        <v>Annual flower products</v>
      </c>
      <c r="P16" s="268" t="str">
        <f ca="1"/>
        <v>a_007</v>
      </c>
      <c r="Q16" s="270">
        <f ca="1"/>
        <v>0.21966574021296922</v>
      </c>
      <c r="R16" s="133">
        <f ca="1"/>
        <v>-4.2658974116279966E-5</v>
      </c>
      <c r="S16" s="133">
        <f ca="1"/>
        <v>-3.3343139682661142E-4</v>
      </c>
      <c r="T16" s="133">
        <f ca="1"/>
        <v>-2.4038527916814701E-4</v>
      </c>
      <c r="U16" s="133">
        <f ca="1"/>
        <v>0</v>
      </c>
      <c r="V16" s="133">
        <f ca="1"/>
        <v>0</v>
      </c>
      <c r="W16" s="133">
        <f ca="1"/>
        <v>0</v>
      </c>
      <c r="X16" s="133">
        <f ca="1"/>
        <v>0</v>
      </c>
      <c r="Y16" s="133">
        <f ca="1"/>
        <v>0</v>
      </c>
      <c r="Z16" s="133">
        <f ca="1"/>
        <v>0</v>
      </c>
    </row>
    <row r="17" spans="2:26" ht="12.75" customHeight="1" x14ac:dyDescent="0.2">
      <c r="B17" s="204" t="str" cm="1">
        <f t="array" aca="1" ref="B17" ca="1">IFERROR(_xlfn.XLOOKUP(C17,Act_codes_core,Act_labels_core),"")</f>
        <v>Other remaining annual crop products</v>
      </c>
      <c r="C17" s="268" t="str">
        <f ca="1"/>
        <v>a_008</v>
      </c>
      <c r="D17" s="270">
        <f ca="1"/>
        <v>0.31615611425189433</v>
      </c>
      <c r="E17" s="133">
        <f ca="1"/>
        <v>-4.0755289777982817E-3</v>
      </c>
      <c r="F17" s="133">
        <f ca="1"/>
        <v>-0.53430836097791978</v>
      </c>
      <c r="G17" s="133">
        <f ca="1"/>
        <v>4.3930495916577605E-2</v>
      </c>
      <c r="H17" s="133">
        <f ca="1"/>
        <v>0</v>
      </c>
      <c r="I17" s="133">
        <f ca="1"/>
        <v>0</v>
      </c>
      <c r="J17" s="133">
        <f ca="1"/>
        <v>0</v>
      </c>
      <c r="K17" s="133">
        <f ca="1"/>
        <v>0</v>
      </c>
      <c r="L17" s="133">
        <f ca="1"/>
        <v>0</v>
      </c>
      <c r="M17" s="133">
        <f ca="1"/>
        <v>0</v>
      </c>
      <c r="O17" s="204" t="str" cm="1">
        <f t="array" aca="1" ref="O17" ca="1">IFERROR(_xlfn.XLOOKUP(P17,Act_codes_core,Act_labels_core),"")</f>
        <v>Other remaining annual crop products</v>
      </c>
      <c r="P17" s="268" t="str">
        <f ca="1"/>
        <v>a_008</v>
      </c>
      <c r="Q17" s="270">
        <f ca="1"/>
        <v>0.31615611425189433</v>
      </c>
      <c r="R17" s="133">
        <f ca="1"/>
        <v>-1.2885034051416998E-5</v>
      </c>
      <c r="S17" s="133">
        <f ca="1"/>
        <v>-1.6892485521907761E-3</v>
      </c>
      <c r="T17" s="133">
        <f ca="1"/>
        <v>1.3888894886143887E-4</v>
      </c>
      <c r="U17" s="133">
        <f ca="1"/>
        <v>0</v>
      </c>
      <c r="V17" s="133">
        <f ca="1"/>
        <v>0</v>
      </c>
      <c r="W17" s="133">
        <f ca="1"/>
        <v>0</v>
      </c>
      <c r="X17" s="133">
        <f ca="1"/>
        <v>0</v>
      </c>
      <c r="Y17" s="133">
        <f ca="1"/>
        <v>0</v>
      </c>
      <c r="Z17" s="133">
        <f ca="1"/>
        <v>0</v>
      </c>
    </row>
    <row r="18" spans="2:26" ht="12.75" customHeight="1" x14ac:dyDescent="0.2">
      <c r="B18" s="204" t="str" cm="1">
        <f t="array" aca="1" ref="B18" ca="1">IFERROR(_xlfn.XLOOKUP(C18,Act_codes_core,Act_labels_core),"")</f>
        <v>Fruit tree products</v>
      </c>
      <c r="C18" s="268" t="str">
        <f ca="1"/>
        <v>a_009</v>
      </c>
      <c r="D18" s="270">
        <f ca="1"/>
        <v>1.110849833163984</v>
      </c>
      <c r="E18" s="133">
        <f ca="1"/>
        <v>-1.4591890785409234E-2</v>
      </c>
      <c r="F18" s="133">
        <f ca="1"/>
        <v>-0.20395263548566023</v>
      </c>
      <c r="G18" s="133">
        <f ca="1"/>
        <v>-0.11285499979813984</v>
      </c>
      <c r="H18" s="133">
        <f ca="1"/>
        <v>0</v>
      </c>
      <c r="I18" s="133">
        <f ca="1"/>
        <v>0</v>
      </c>
      <c r="J18" s="133">
        <f ca="1"/>
        <v>0</v>
      </c>
      <c r="K18" s="133">
        <f ca="1"/>
        <v>0</v>
      </c>
      <c r="L18" s="133">
        <f ca="1"/>
        <v>0</v>
      </c>
      <c r="M18" s="133">
        <f ca="1"/>
        <v>0</v>
      </c>
      <c r="O18" s="204" t="str" cm="1">
        <f t="array" aca="1" ref="O18" ca="1">IFERROR(_xlfn.XLOOKUP(P18,Act_codes_core,Act_labels_core),"")</f>
        <v>Fruit tree products</v>
      </c>
      <c r="P18" s="268" t="str">
        <f ca="1"/>
        <v>a_009</v>
      </c>
      <c r="Q18" s="270">
        <f ca="1"/>
        <v>1.110849833163984</v>
      </c>
      <c r="R18" s="133">
        <f ca="1"/>
        <v>-1.6209399444518924E-4</v>
      </c>
      <c r="S18" s="133">
        <f ca="1"/>
        <v>-2.2656075110260051E-3</v>
      </c>
      <c r="T18" s="133">
        <f ca="1"/>
        <v>-1.2536495769748511E-3</v>
      </c>
      <c r="U18" s="133">
        <f ca="1"/>
        <v>0</v>
      </c>
      <c r="V18" s="133">
        <f ca="1"/>
        <v>0</v>
      </c>
      <c r="W18" s="133">
        <f ca="1"/>
        <v>0</v>
      </c>
      <c r="X18" s="133">
        <f ca="1"/>
        <v>0</v>
      </c>
      <c r="Y18" s="133">
        <f ca="1"/>
        <v>0</v>
      </c>
      <c r="Z18" s="133">
        <f ca="1"/>
        <v>0</v>
      </c>
    </row>
    <row r="19" spans="2:26" ht="12.75" customHeight="1" x14ac:dyDescent="0.2">
      <c r="B19" s="204" t="str" cm="1">
        <f t="array" aca="1" ref="B19" ca="1">IFERROR(_xlfn.XLOOKUP(C19,Act_codes_core,Act_labels_core),"")</f>
        <v>Dried cashews</v>
      </c>
      <c r="C19" s="268" t="str">
        <f ca="1"/>
        <v>a_010</v>
      </c>
      <c r="D19" s="270">
        <f ca="1"/>
        <v>6.418065925350977E-2</v>
      </c>
      <c r="E19" s="133">
        <f ca="1"/>
        <v>-1.124105742493775E-2</v>
      </c>
      <c r="F19" s="133">
        <f ca="1"/>
        <v>-0.15574689907427164</v>
      </c>
      <c r="G19" s="133">
        <f ca="1"/>
        <v>8.8755299415055333E-2</v>
      </c>
      <c r="H19" s="133">
        <f ca="1"/>
        <v>0</v>
      </c>
      <c r="I19" s="133">
        <f ca="1"/>
        <v>0</v>
      </c>
      <c r="J19" s="133">
        <f ca="1"/>
        <v>0</v>
      </c>
      <c r="K19" s="133">
        <f ca="1"/>
        <v>0</v>
      </c>
      <c r="L19" s="133">
        <f ca="1"/>
        <v>0</v>
      </c>
      <c r="M19" s="133">
        <f ca="1"/>
        <v>0</v>
      </c>
      <c r="O19" s="204" t="str" cm="1">
        <f t="array" aca="1" ref="O19" ca="1">IFERROR(_xlfn.XLOOKUP(P19,Act_codes_core,Act_labels_core),"")</f>
        <v>Dried cashews</v>
      </c>
      <c r="P19" s="268" t="str">
        <f ca="1"/>
        <v>a_010</v>
      </c>
      <c r="Q19" s="270">
        <f ca="1"/>
        <v>6.418065925350977E-2</v>
      </c>
      <c r="R19" s="133">
        <f ca="1"/>
        <v>-7.2145847623906574E-6</v>
      </c>
      <c r="S19" s="133">
        <f ca="1"/>
        <v>-9.9959386592766042E-5</v>
      </c>
      <c r="T19" s="133">
        <f ca="1"/>
        <v>5.6963736287009013E-5</v>
      </c>
      <c r="U19" s="133">
        <f ca="1"/>
        <v>0</v>
      </c>
      <c r="V19" s="133">
        <f ca="1"/>
        <v>0</v>
      </c>
      <c r="W19" s="133">
        <f ca="1"/>
        <v>0</v>
      </c>
      <c r="X19" s="133">
        <f ca="1"/>
        <v>0</v>
      </c>
      <c r="Y19" s="133">
        <f ca="1"/>
        <v>0</v>
      </c>
      <c r="Z19" s="133">
        <f ca="1"/>
        <v>0</v>
      </c>
    </row>
    <row r="20" spans="2:26" ht="12.75" customHeight="1" x14ac:dyDescent="0.2">
      <c r="B20" s="204" t="str" cm="1">
        <f t="array" aca="1" ref="B20" ca="1">IFERROR(_xlfn.XLOOKUP(C20,Act_codes_core,Act_labels_core),"")</f>
        <v>Pepper seeds</v>
      </c>
      <c r="C20" s="268" t="str">
        <f ca="1"/>
        <v>a_011</v>
      </c>
      <c r="D20" s="270">
        <f ca="1"/>
        <v>0.15175804969734921</v>
      </c>
      <c r="E20" s="133">
        <f ca="1"/>
        <v>0.12742573955655256</v>
      </c>
      <c r="F20" s="133">
        <f ca="1"/>
        <v>5.7916358865428563E-2</v>
      </c>
      <c r="G20" s="133">
        <f ca="1"/>
        <v>1.0067128225175637</v>
      </c>
      <c r="H20" s="133">
        <f ca="1"/>
        <v>0</v>
      </c>
      <c r="I20" s="133">
        <f ca="1"/>
        <v>0</v>
      </c>
      <c r="J20" s="133">
        <f ca="1"/>
        <v>0</v>
      </c>
      <c r="K20" s="133">
        <f ca="1"/>
        <v>0</v>
      </c>
      <c r="L20" s="133">
        <f ca="1"/>
        <v>0</v>
      </c>
      <c r="M20" s="133">
        <f ca="1"/>
        <v>0</v>
      </c>
      <c r="O20" s="204" t="str" cm="1">
        <f t="array" aca="1" ref="O20" ca="1">IFERROR(_xlfn.XLOOKUP(P20,Act_codes_core,Act_labels_core),"")</f>
        <v>Pepper seeds</v>
      </c>
      <c r="P20" s="268" t="str">
        <f ca="1"/>
        <v>a_011</v>
      </c>
      <c r="Q20" s="270">
        <f ca="1"/>
        <v>0.15175804969734921</v>
      </c>
      <c r="R20" s="133">
        <f ca="1"/>
        <v>1.9337881716344782E-4</v>
      </c>
      <c r="S20" s="133">
        <f ca="1"/>
        <v>8.7892736669892206E-5</v>
      </c>
      <c r="T20" s="133">
        <f ca="1"/>
        <v>1.5277677455057914E-3</v>
      </c>
      <c r="U20" s="133">
        <f ca="1"/>
        <v>0</v>
      </c>
      <c r="V20" s="133">
        <f ca="1"/>
        <v>0</v>
      </c>
      <c r="W20" s="133">
        <f ca="1"/>
        <v>0</v>
      </c>
      <c r="X20" s="133">
        <f ca="1"/>
        <v>0</v>
      </c>
      <c r="Y20" s="133">
        <f ca="1"/>
        <v>0</v>
      </c>
      <c r="Z20" s="133">
        <f ca="1"/>
        <v>0</v>
      </c>
    </row>
    <row r="21" spans="2:26" ht="12.75" customHeight="1" x14ac:dyDescent="0.2">
      <c r="B21" s="204" t="str" cm="1">
        <f t="array" aca="1" ref="B21" ca="1">IFERROR(_xlfn.XLOOKUP(C21,Act_codes_core,Act_labels_core),"")</f>
        <v>Dried latex</v>
      </c>
      <c r="C21" s="268" t="str">
        <f ca="1"/>
        <v>a_012</v>
      </c>
      <c r="D21" s="270">
        <f ca="1"/>
        <v>0.49724412629530146</v>
      </c>
      <c r="E21" s="133">
        <f ca="1"/>
        <v>3.6619462744580389E-3</v>
      </c>
      <c r="F21" s="133">
        <f ca="1"/>
        <v>-0.46523683908405999</v>
      </c>
      <c r="G21" s="133">
        <f ca="1"/>
        <v>6.9398901296624516E-2</v>
      </c>
      <c r="H21" s="133">
        <f ca="1"/>
        <v>0</v>
      </c>
      <c r="I21" s="133">
        <f ca="1"/>
        <v>0</v>
      </c>
      <c r="J21" s="133">
        <f ca="1"/>
        <v>0</v>
      </c>
      <c r="K21" s="133">
        <f ca="1"/>
        <v>0</v>
      </c>
      <c r="L21" s="133">
        <f ca="1"/>
        <v>0</v>
      </c>
      <c r="M21" s="133">
        <f ca="1"/>
        <v>0</v>
      </c>
      <c r="O21" s="204" t="str" cm="1">
        <f t="array" aca="1" ref="O21" ca="1">IFERROR(_xlfn.XLOOKUP(P21,Act_codes_core,Act_labels_core),"")</f>
        <v>Dried latex</v>
      </c>
      <c r="P21" s="268" t="str">
        <f ca="1"/>
        <v>a_012</v>
      </c>
      <c r="Q21" s="270">
        <f ca="1"/>
        <v>0.49724412629530146</v>
      </c>
      <c r="R21" s="133">
        <f ca="1"/>
        <v>1.8208812757832216E-5</v>
      </c>
      <c r="S21" s="133">
        <f ca="1"/>
        <v>-2.3133628557074118E-3</v>
      </c>
      <c r="T21" s="133">
        <f ca="1"/>
        <v>3.4508196041093921E-4</v>
      </c>
      <c r="U21" s="133">
        <f ca="1"/>
        <v>0</v>
      </c>
      <c r="V21" s="133">
        <f ca="1"/>
        <v>0</v>
      </c>
      <c r="W21" s="133">
        <f ca="1"/>
        <v>0</v>
      </c>
      <c r="X21" s="133">
        <f ca="1"/>
        <v>0</v>
      </c>
      <c r="Y21" s="133">
        <f ca="1"/>
        <v>0</v>
      </c>
      <c r="Z21" s="133">
        <f ca="1"/>
        <v>0</v>
      </c>
    </row>
    <row r="22" spans="2:26" ht="12.75" customHeight="1" x14ac:dyDescent="0.2">
      <c r="B22" s="204" t="str" cm="1">
        <f t="array" aca="1" ref="B22" ca="1">IFERROR(_xlfn.XLOOKUP(C22,Act_codes_core,Act_labels_core),"")</f>
        <v>Coffee beans</v>
      </c>
      <c r="C22" s="268" t="str">
        <f ca="1"/>
        <v>a_013</v>
      </c>
      <c r="D22" s="270">
        <f ca="1"/>
        <v>0.40612729381456364</v>
      </c>
      <c r="E22" s="133">
        <f ca="1"/>
        <v>2.9875050303829198E-2</v>
      </c>
      <c r="F22" s="133">
        <f ca="1"/>
        <v>3.5428702698903081E-2</v>
      </c>
      <c r="G22" s="133">
        <f ca="1"/>
        <v>3.5904080564641561E-2</v>
      </c>
      <c r="H22" s="133">
        <f ca="1"/>
        <v>0</v>
      </c>
      <c r="I22" s="133">
        <f ca="1"/>
        <v>0</v>
      </c>
      <c r="J22" s="133">
        <f ca="1"/>
        <v>0</v>
      </c>
      <c r="K22" s="133">
        <f ca="1"/>
        <v>0</v>
      </c>
      <c r="L22" s="133">
        <f ca="1"/>
        <v>0</v>
      </c>
      <c r="M22" s="133">
        <f ca="1"/>
        <v>0</v>
      </c>
      <c r="O22" s="204" t="str" cm="1">
        <f t="array" aca="1" ref="O22" ca="1">IFERROR(_xlfn.XLOOKUP(P22,Act_codes_core,Act_labels_core),"")</f>
        <v>Coffee beans</v>
      </c>
      <c r="P22" s="268" t="str">
        <f ca="1"/>
        <v>a_013</v>
      </c>
      <c r="Q22" s="270">
        <f ca="1"/>
        <v>0.40612729381456364</v>
      </c>
      <c r="R22" s="133">
        <f ca="1"/>
        <v>1.2133073332468108E-4</v>
      </c>
      <c r="S22" s="133">
        <f ca="1"/>
        <v>1.4388563150466235E-4</v>
      </c>
      <c r="T22" s="133">
        <f ca="1"/>
        <v>1.4581627076617947E-4</v>
      </c>
      <c r="U22" s="133">
        <f ca="1"/>
        <v>0</v>
      </c>
      <c r="V22" s="133">
        <f ca="1"/>
        <v>0</v>
      </c>
      <c r="W22" s="133">
        <f ca="1"/>
        <v>0</v>
      </c>
      <c r="X22" s="133">
        <f ca="1"/>
        <v>0</v>
      </c>
      <c r="Y22" s="133">
        <f ca="1"/>
        <v>0</v>
      </c>
      <c r="Z22" s="133">
        <f ca="1"/>
        <v>0</v>
      </c>
    </row>
    <row r="23" spans="2:26" ht="12.75" customHeight="1" x14ac:dyDescent="0.2">
      <c r="B23" s="204" t="str" cm="1">
        <f t="array" aca="1" ref="B23" ca="1">IFERROR(_xlfn.XLOOKUP(C23,Act_codes_core,Act_labels_core),"")</f>
        <v>Fresh tea buds, fresh tea leaves</v>
      </c>
      <c r="C23" s="268" t="str">
        <f ca="1"/>
        <v>a_014</v>
      </c>
      <c r="D23" s="270">
        <f ca="1"/>
        <v>8.7015795628881856E-2</v>
      </c>
      <c r="E23" s="133">
        <f ca="1"/>
        <v>-1.7183966437572806E-4</v>
      </c>
      <c r="F23" s="133">
        <f ca="1"/>
        <v>-0.1874416078869956</v>
      </c>
      <c r="G23" s="133">
        <f ca="1"/>
        <v>-9.9440288540819655E-2</v>
      </c>
      <c r="H23" s="133">
        <f ca="1"/>
        <v>0</v>
      </c>
      <c r="I23" s="133">
        <f ca="1"/>
        <v>0</v>
      </c>
      <c r="J23" s="133">
        <f ca="1"/>
        <v>0</v>
      </c>
      <c r="K23" s="133">
        <f ca="1"/>
        <v>0</v>
      </c>
      <c r="L23" s="133">
        <f ca="1"/>
        <v>0</v>
      </c>
      <c r="M23" s="133">
        <f ca="1"/>
        <v>0</v>
      </c>
      <c r="O23" s="204" t="str" cm="1">
        <f t="array" aca="1" ref="O23" ca="1">IFERROR(_xlfn.XLOOKUP(P23,Act_codes_core,Act_labels_core),"")</f>
        <v>Fresh tea buds, fresh tea leaves</v>
      </c>
      <c r="P23" s="268" t="str">
        <f ca="1"/>
        <v>a_014</v>
      </c>
      <c r="Q23" s="270">
        <f ca="1"/>
        <v>8.7015795628881856E-2</v>
      </c>
      <c r="R23" s="133">
        <f ca="1"/>
        <v>-1.4952765116254003E-7</v>
      </c>
      <c r="S23" s="133">
        <f ca="1"/>
        <v>-1.6310380644243819E-4</v>
      </c>
      <c r="T23" s="133">
        <f ca="1"/>
        <v>-8.6528758249450067E-5</v>
      </c>
      <c r="U23" s="133">
        <f ca="1"/>
        <v>0</v>
      </c>
      <c r="V23" s="133">
        <f ca="1"/>
        <v>0</v>
      </c>
      <c r="W23" s="133">
        <f ca="1"/>
        <v>0</v>
      </c>
      <c r="X23" s="133">
        <f ca="1"/>
        <v>0</v>
      </c>
      <c r="Y23" s="133">
        <f ca="1"/>
        <v>0</v>
      </c>
      <c r="Z23" s="133">
        <f ca="1"/>
        <v>0</v>
      </c>
    </row>
    <row r="24" spans="2:26" ht="12.75" customHeight="1" x14ac:dyDescent="0.2">
      <c r="B24" s="204" t="str" cm="1">
        <f t="array" aca="1" ref="B24" ca="1">IFERROR(_xlfn.XLOOKUP(C24,Act_codes_core,Act_labels_core),"")</f>
        <v>Other remaining perennial plant products</v>
      </c>
      <c r="C24" s="268" t="str">
        <f ca="1"/>
        <v>a_015</v>
      </c>
      <c r="D24" s="270">
        <f ca="1"/>
        <v>0.12976302436114687</v>
      </c>
      <c r="E24" s="133">
        <f ca="1"/>
        <v>2.9686726611410919E-3</v>
      </c>
      <c r="F24" s="133">
        <f ca="1"/>
        <v>-0.2165722104936374</v>
      </c>
      <c r="G24" s="133">
        <f ca="1"/>
        <v>-5.6815607596871764E-2</v>
      </c>
      <c r="H24" s="133">
        <f ca="1"/>
        <v>0</v>
      </c>
      <c r="I24" s="133">
        <f ca="1"/>
        <v>0</v>
      </c>
      <c r="J24" s="133">
        <f ca="1"/>
        <v>0</v>
      </c>
      <c r="K24" s="133">
        <f ca="1"/>
        <v>0</v>
      </c>
      <c r="L24" s="133">
        <f ca="1"/>
        <v>0</v>
      </c>
      <c r="M24" s="133">
        <f ca="1"/>
        <v>0</v>
      </c>
      <c r="O24" s="204" t="str" cm="1">
        <f t="array" aca="1" ref="O24" ca="1">IFERROR(_xlfn.XLOOKUP(P24,Act_codes_core,Act_labels_core),"")</f>
        <v>Other remaining perennial plant products</v>
      </c>
      <c r="P24" s="268" t="str">
        <f ca="1"/>
        <v>a_015</v>
      </c>
      <c r="Q24" s="270">
        <f ca="1"/>
        <v>0.12976302436114687</v>
      </c>
      <c r="R24" s="133">
        <f ca="1"/>
        <v>3.852239428479222E-6</v>
      </c>
      <c r="S24" s="133">
        <f ca="1"/>
        <v>-2.8103065026233295E-4</v>
      </c>
      <c r="T24" s="133">
        <f ca="1"/>
        <v>-7.3725650726862317E-5</v>
      </c>
      <c r="U24" s="133">
        <f ca="1"/>
        <v>0</v>
      </c>
      <c r="V24" s="133">
        <f ca="1"/>
        <v>0</v>
      </c>
      <c r="W24" s="133">
        <f ca="1"/>
        <v>0</v>
      </c>
      <c r="X24" s="133">
        <f ca="1"/>
        <v>0</v>
      </c>
      <c r="Y24" s="133">
        <f ca="1"/>
        <v>0</v>
      </c>
      <c r="Z24" s="133">
        <f ca="1"/>
        <v>0</v>
      </c>
    </row>
    <row r="25" spans="2:26" ht="12.75" customHeight="1" x14ac:dyDescent="0.2">
      <c r="B25" s="204" t="str" cm="1">
        <f t="array" aca="1" ref="B25" ca="1">IFERROR(_xlfn.XLOOKUP(C25,Act_codes_core,Act_labels_core),"")</f>
        <v>Buffalo and cow livestock products</v>
      </c>
      <c r="C25" s="268" t="str">
        <f ca="1"/>
        <v>a_016</v>
      </c>
      <c r="D25" s="270">
        <f ca="1"/>
        <v>0.30114463017508569</v>
      </c>
      <c r="E25" s="133">
        <f ca="1"/>
        <v>-1.3389924979512191E-2</v>
      </c>
      <c r="F25" s="133">
        <f ca="1"/>
        <v>-0.33910630574722767</v>
      </c>
      <c r="G25" s="133">
        <f ca="1"/>
        <v>-0.13851853978247286</v>
      </c>
      <c r="H25" s="133">
        <f ca="1"/>
        <v>0</v>
      </c>
      <c r="I25" s="133">
        <f ca="1"/>
        <v>0</v>
      </c>
      <c r="J25" s="133">
        <f ca="1"/>
        <v>0</v>
      </c>
      <c r="K25" s="133">
        <f ca="1"/>
        <v>0</v>
      </c>
      <c r="L25" s="133">
        <f ca="1"/>
        <v>0</v>
      </c>
      <c r="M25" s="133">
        <f ca="1"/>
        <v>0</v>
      </c>
      <c r="O25" s="204" t="str" cm="1">
        <f t="array" aca="1" ref="O25" ca="1">IFERROR(_xlfn.XLOOKUP(P25,Act_codes_core,Act_labels_core),"")</f>
        <v>Buffalo and cow livestock products</v>
      </c>
      <c r="P25" s="268" t="str">
        <f ca="1"/>
        <v>a_016</v>
      </c>
      <c r="Q25" s="270">
        <f ca="1"/>
        <v>0.30114463017508569</v>
      </c>
      <c r="R25" s="133">
        <f ca="1"/>
        <v>-4.032304006027341E-5</v>
      </c>
      <c r="S25" s="133">
        <f ca="1"/>
        <v>-1.021200430342884E-3</v>
      </c>
      <c r="T25" s="133">
        <f ca="1"/>
        <v>-4.1714114435185685E-4</v>
      </c>
      <c r="U25" s="133">
        <f ca="1"/>
        <v>0</v>
      </c>
      <c r="V25" s="133">
        <f ca="1"/>
        <v>0</v>
      </c>
      <c r="W25" s="133">
        <f ca="1"/>
        <v>0</v>
      </c>
      <c r="X25" s="133">
        <f ca="1"/>
        <v>0</v>
      </c>
      <c r="Y25" s="133">
        <f ca="1"/>
        <v>0</v>
      </c>
      <c r="Z25" s="133">
        <f ca="1"/>
        <v>0</v>
      </c>
    </row>
    <row r="26" spans="2:26" ht="12.75" customHeight="1" x14ac:dyDescent="0.2">
      <c r="B26" s="204" t="str" cm="1">
        <f t="array" aca="1" ref="B26" ca="1">IFERROR(_xlfn.XLOOKUP(C26,Act_codes_core,Act_labels_core),"")</f>
        <v>Pig farming products</v>
      </c>
      <c r="C26" s="268" t="str">
        <f ca="1"/>
        <v>a_017</v>
      </c>
      <c r="D26" s="270">
        <f ca="1"/>
        <v>0.73301072294989655</v>
      </c>
      <c r="E26" s="133">
        <f ca="1"/>
        <v>-2.2482369910503675E-2</v>
      </c>
      <c r="F26" s="133">
        <f ca="1"/>
        <v>-0.21732331458537146</v>
      </c>
      <c r="G26" s="133">
        <f ca="1"/>
        <v>-0.14708729328378745</v>
      </c>
      <c r="H26" s="133">
        <f ca="1"/>
        <v>0</v>
      </c>
      <c r="I26" s="133">
        <f ca="1"/>
        <v>0</v>
      </c>
      <c r="J26" s="133">
        <f ca="1"/>
        <v>0</v>
      </c>
      <c r="K26" s="133">
        <f ca="1"/>
        <v>0</v>
      </c>
      <c r="L26" s="133">
        <f ca="1"/>
        <v>0</v>
      </c>
      <c r="M26" s="133">
        <f ca="1"/>
        <v>0</v>
      </c>
      <c r="O26" s="204" t="str" cm="1">
        <f t="array" aca="1" ref="O26" ca="1">IFERROR(_xlfn.XLOOKUP(P26,Act_codes_core,Act_labels_core),"")</f>
        <v>Pig farming products</v>
      </c>
      <c r="P26" s="268" t="str">
        <f ca="1"/>
        <v>a_017</v>
      </c>
      <c r="Q26" s="270">
        <f ca="1"/>
        <v>0.73301072294989655</v>
      </c>
      <c r="R26" s="133">
        <f ca="1"/>
        <v>-1.6479818221725299E-4</v>
      </c>
      <c r="S26" s="133">
        <f ca="1"/>
        <v>-1.5930031993809093E-3</v>
      </c>
      <c r="T26" s="133">
        <f ca="1"/>
        <v>-1.078165631866925E-3</v>
      </c>
      <c r="U26" s="133">
        <f ca="1"/>
        <v>0</v>
      </c>
      <c r="V26" s="133">
        <f ca="1"/>
        <v>0</v>
      </c>
      <c r="W26" s="133">
        <f ca="1"/>
        <v>0</v>
      </c>
      <c r="X26" s="133">
        <f ca="1"/>
        <v>0</v>
      </c>
      <c r="Y26" s="133">
        <f ca="1"/>
        <v>0</v>
      </c>
      <c r="Z26" s="133">
        <f ca="1"/>
        <v>0</v>
      </c>
    </row>
    <row r="27" spans="2:26" ht="12.75" customHeight="1" x14ac:dyDescent="0.2">
      <c r="B27" s="204" t="str" cm="1">
        <f t="array" aca="1" ref="B27" ca="1">IFERROR(_xlfn.XLOOKUP(C27,Act_codes_core,Act_labels_core),"")</f>
        <v>Poultry products</v>
      </c>
      <c r="C27" s="268" t="str">
        <f ca="1"/>
        <v>a_018</v>
      </c>
      <c r="D27" s="270">
        <f ca="1"/>
        <v>0.52826370983139836</v>
      </c>
      <c r="E27" s="133">
        <f ca="1"/>
        <v>-2.0807543118128713E-2</v>
      </c>
      <c r="F27" s="133">
        <f ca="1"/>
        <v>-0.20306219415694438</v>
      </c>
      <c r="G27" s="133">
        <f ca="1"/>
        <v>-0.14354297458172294</v>
      </c>
      <c r="H27" s="133">
        <f ca="1"/>
        <v>0</v>
      </c>
      <c r="I27" s="133">
        <f ca="1"/>
        <v>0</v>
      </c>
      <c r="J27" s="133">
        <f ca="1"/>
        <v>0</v>
      </c>
      <c r="K27" s="133">
        <f ca="1"/>
        <v>0</v>
      </c>
      <c r="L27" s="133">
        <f ca="1"/>
        <v>0</v>
      </c>
      <c r="M27" s="133">
        <f ca="1"/>
        <v>0</v>
      </c>
      <c r="O27" s="204" t="str" cm="1">
        <f t="array" aca="1" ref="O27" ca="1">IFERROR(_xlfn.XLOOKUP(P27,Act_codes_core,Act_labels_core),"")</f>
        <v>Poultry products</v>
      </c>
      <c r="P27" s="268" t="str">
        <f ca="1"/>
        <v>a_018</v>
      </c>
      <c r="Q27" s="270">
        <f ca="1"/>
        <v>0.52826370983139836</v>
      </c>
      <c r="R27" s="133">
        <f ca="1"/>
        <v>-1.0991869920059456E-4</v>
      </c>
      <c r="S27" s="133">
        <f ca="1"/>
        <v>-1.0727038801185114E-3</v>
      </c>
      <c r="T27" s="133">
        <f ca="1"/>
        <v>-7.5828544272775076E-4</v>
      </c>
      <c r="U27" s="133">
        <f ca="1"/>
        <v>0</v>
      </c>
      <c r="V27" s="133">
        <f ca="1"/>
        <v>0</v>
      </c>
      <c r="W27" s="133">
        <f ca="1"/>
        <v>0</v>
      </c>
      <c r="X27" s="133">
        <f ca="1"/>
        <v>0</v>
      </c>
      <c r="Y27" s="133">
        <f ca="1"/>
        <v>0</v>
      </c>
      <c r="Z27" s="133">
        <f ca="1"/>
        <v>0</v>
      </c>
    </row>
    <row r="28" spans="2:26" ht="12.75" customHeight="1" x14ac:dyDescent="0.2">
      <c r="B28" s="204" t="str" cm="1">
        <f t="array" aca="1" ref="B28" ca="1">IFERROR(_xlfn.XLOOKUP(C28,Act_codes_core,Act_labels_core),"")</f>
        <v>Other remaining livestock products</v>
      </c>
      <c r="C28" s="268" t="str">
        <f ca="1"/>
        <v>a_019</v>
      </c>
      <c r="D28" s="270">
        <f ca="1"/>
        <v>0.14936459422289469</v>
      </c>
      <c r="E28" s="133">
        <f ca="1"/>
        <v>2.255859342863431E-2</v>
      </c>
      <c r="F28" s="133">
        <f ca="1"/>
        <v>-0.17088257231673287</v>
      </c>
      <c r="G28" s="133">
        <f ca="1"/>
        <v>-8.6961382264993947E-2</v>
      </c>
      <c r="H28" s="133">
        <f ca="1"/>
        <v>0</v>
      </c>
      <c r="I28" s="133">
        <f ca="1"/>
        <v>0</v>
      </c>
      <c r="J28" s="133">
        <f ca="1"/>
        <v>0</v>
      </c>
      <c r="K28" s="133">
        <f ca="1"/>
        <v>0</v>
      </c>
      <c r="L28" s="133">
        <f ca="1"/>
        <v>0</v>
      </c>
      <c r="M28" s="133">
        <f ca="1"/>
        <v>0</v>
      </c>
      <c r="O28" s="204" t="str" cm="1">
        <f t="array" aca="1" ref="O28" ca="1">IFERROR(_xlfn.XLOOKUP(P28,Act_codes_core,Act_labels_core),"")</f>
        <v>Other remaining livestock products</v>
      </c>
      <c r="P28" s="268" t="str">
        <f ca="1"/>
        <v>a_019</v>
      </c>
      <c r="Q28" s="270">
        <f ca="1"/>
        <v>0.14936459422289469</v>
      </c>
      <c r="R28" s="133">
        <f ca="1"/>
        <v>3.3694551537072225E-5</v>
      </c>
      <c r="S28" s="133">
        <f ca="1"/>
        <v>-2.5523806073853266E-4</v>
      </c>
      <c r="T28" s="133">
        <f ca="1"/>
        <v>-1.2988951575072853E-4</v>
      </c>
      <c r="U28" s="133">
        <f ca="1"/>
        <v>0</v>
      </c>
      <c r="V28" s="133">
        <f ca="1"/>
        <v>0</v>
      </c>
      <c r="W28" s="133">
        <f ca="1"/>
        <v>0</v>
      </c>
      <c r="X28" s="133">
        <f ca="1"/>
        <v>0</v>
      </c>
      <c r="Y28" s="133">
        <f ca="1"/>
        <v>0</v>
      </c>
      <c r="Z28" s="133">
        <f ca="1"/>
        <v>0</v>
      </c>
    </row>
    <row r="29" spans="2:26" ht="12.75" customHeight="1" x14ac:dyDescent="0.2">
      <c r="B29" s="204" t="str" cm="1">
        <f t="array" aca="1" ref="B29" ca="1">IFERROR(_xlfn.XLOOKUP(C29,Act_codes_core,Act_labels_core),"")</f>
        <v>Agricultural services</v>
      </c>
      <c r="C29" s="268" t="str">
        <f ca="1"/>
        <v>a_020</v>
      </c>
      <c r="D29" s="270">
        <f ca="1"/>
        <v>0.55034046542063342</v>
      </c>
      <c r="E29" s="133">
        <f ca="1"/>
        <v>-5.0743826706556305E-3</v>
      </c>
      <c r="F29" s="133">
        <f ca="1"/>
        <v>-0.19645700998291993</v>
      </c>
      <c r="G29" s="133">
        <f ca="1"/>
        <v>-9.7784509041154433E-2</v>
      </c>
      <c r="H29" s="133">
        <f ca="1"/>
        <v>0</v>
      </c>
      <c r="I29" s="133">
        <f ca="1"/>
        <v>0</v>
      </c>
      <c r="J29" s="133">
        <f ca="1"/>
        <v>0</v>
      </c>
      <c r="K29" s="133">
        <f ca="1"/>
        <v>0</v>
      </c>
      <c r="L29" s="133">
        <f ca="1"/>
        <v>0</v>
      </c>
      <c r="M29" s="133">
        <f ca="1"/>
        <v>0</v>
      </c>
      <c r="O29" s="204" t="str" cm="1">
        <f t="array" aca="1" ref="O29" ca="1">IFERROR(_xlfn.XLOOKUP(P29,Act_codes_core,Act_labels_core),"")</f>
        <v>Agricultural services</v>
      </c>
      <c r="P29" s="268" t="str">
        <f ca="1"/>
        <v>a_020</v>
      </c>
      <c r="Q29" s="270">
        <f ca="1"/>
        <v>0.55034046542063342</v>
      </c>
      <c r="R29" s="133">
        <f ca="1"/>
        <v>-2.7926381206910165E-5</v>
      </c>
      <c r="S29" s="133">
        <f ca="1"/>
        <v>-1.0811824230914618E-3</v>
      </c>
      <c r="T29" s="133">
        <f ca="1"/>
        <v>-5.3814772216637064E-4</v>
      </c>
      <c r="U29" s="133">
        <f ca="1"/>
        <v>0</v>
      </c>
      <c r="V29" s="133">
        <f ca="1"/>
        <v>0</v>
      </c>
      <c r="W29" s="133">
        <f ca="1"/>
        <v>0</v>
      </c>
      <c r="X29" s="133">
        <f ca="1"/>
        <v>0</v>
      </c>
      <c r="Y29" s="133">
        <f ca="1"/>
        <v>0</v>
      </c>
      <c r="Z29" s="133">
        <f ca="1"/>
        <v>0</v>
      </c>
    </row>
    <row r="30" spans="2:26" ht="12.75" customHeight="1" x14ac:dyDescent="0.2">
      <c r="B30" s="204" t="str" cm="1">
        <f t="array" aca="1" ref="B30" ca="1">IFERROR(_xlfn.XLOOKUP(C30,Act_codes_core,Act_labels_core),"")</f>
        <v>Hunting and trapping products and related services</v>
      </c>
      <c r="C30" s="268" t="str">
        <f ca="1"/>
        <v>a_021</v>
      </c>
      <c r="D30" s="270">
        <f ca="1"/>
        <v>2.8602802729950409E-2</v>
      </c>
      <c r="E30" s="133">
        <f ca="1"/>
        <v>-2.1333338448048522E-2</v>
      </c>
      <c r="F30" s="133">
        <f ca="1"/>
        <v>-0.39510409144429826</v>
      </c>
      <c r="G30" s="133">
        <f ca="1"/>
        <v>4.9951879292020607E-3</v>
      </c>
      <c r="H30" s="133">
        <f ca="1"/>
        <v>0</v>
      </c>
      <c r="I30" s="133">
        <f ca="1"/>
        <v>0</v>
      </c>
      <c r="J30" s="133">
        <f ca="1"/>
        <v>0</v>
      </c>
      <c r="K30" s="133">
        <f ca="1"/>
        <v>0</v>
      </c>
      <c r="L30" s="133">
        <f ca="1"/>
        <v>0</v>
      </c>
      <c r="M30" s="133">
        <f ca="1"/>
        <v>0</v>
      </c>
      <c r="O30" s="204" t="str" cm="1">
        <f t="array" aca="1" ref="O30" ca="1">IFERROR(_xlfn.XLOOKUP(P30,Act_codes_core,Act_labels_core),"")</f>
        <v>Hunting and trapping products and related services</v>
      </c>
      <c r="P30" s="268" t="str">
        <f ca="1"/>
        <v>a_021</v>
      </c>
      <c r="Q30" s="270">
        <f ca="1"/>
        <v>2.8602802729950409E-2</v>
      </c>
      <c r="R30" s="133">
        <f ca="1"/>
        <v>-6.1019327120079833E-6</v>
      </c>
      <c r="S30" s="133">
        <f ca="1"/>
        <v>-1.130108438537755E-4</v>
      </c>
      <c r="T30" s="133">
        <f ca="1"/>
        <v>1.4287637493799604E-6</v>
      </c>
      <c r="U30" s="133">
        <f ca="1"/>
        <v>0</v>
      </c>
      <c r="V30" s="133">
        <f ca="1"/>
        <v>0</v>
      </c>
      <c r="W30" s="133">
        <f ca="1"/>
        <v>0</v>
      </c>
      <c r="X30" s="133">
        <f ca="1"/>
        <v>0</v>
      </c>
      <c r="Y30" s="133">
        <f ca="1"/>
        <v>0</v>
      </c>
      <c r="Z30" s="133">
        <f ca="1"/>
        <v>0</v>
      </c>
    </row>
    <row r="31" spans="2:26" ht="12.75" customHeight="1" x14ac:dyDescent="0.2">
      <c r="B31" s="204" t="str" cm="1">
        <f t="array" aca="1" ref="B31" ca="1">IFERROR(_xlfn.XLOOKUP(C31,Act_codes_core,Act_labels_core),"")</f>
        <v>Other agricultural products have not been classified yet</v>
      </c>
      <c r="C31" s="268" t="str">
        <f ca="1"/>
        <v>a_022</v>
      </c>
      <c r="D31" s="270">
        <f ca="1"/>
        <v>3.0173886334266539E-2</v>
      </c>
      <c r="E31" s="133">
        <f ca="1"/>
        <v>3.6822949940784611E-3</v>
      </c>
      <c r="F31" s="133">
        <f ca="1"/>
        <v>-0.19576983462640252</v>
      </c>
      <c r="G31" s="133">
        <f ca="1"/>
        <v>-6.8818578120410923E-2</v>
      </c>
      <c r="H31" s="133">
        <f ca="1"/>
        <v>0</v>
      </c>
      <c r="I31" s="133">
        <f ca="1"/>
        <v>0</v>
      </c>
      <c r="J31" s="133">
        <f ca="1"/>
        <v>0</v>
      </c>
      <c r="K31" s="133">
        <f ca="1"/>
        <v>0</v>
      </c>
      <c r="L31" s="133">
        <f ca="1"/>
        <v>0</v>
      </c>
      <c r="M31" s="133">
        <f ca="1"/>
        <v>0</v>
      </c>
      <c r="O31" s="204" t="str" cm="1">
        <f t="array" aca="1" ref="O31" ca="1">IFERROR(_xlfn.XLOOKUP(P31,Act_codes_core,Act_labels_core),"")</f>
        <v>Other agricultural products have not been classified yet</v>
      </c>
      <c r="P31" s="268" t="str">
        <f ca="1"/>
        <v>a_022</v>
      </c>
      <c r="Q31" s="270">
        <f ca="1"/>
        <v>3.0173886334266539E-2</v>
      </c>
      <c r="R31" s="133">
        <f ca="1"/>
        <v>1.1110915060056217E-6</v>
      </c>
      <c r="S31" s="133">
        <f ca="1"/>
        <v>-5.9071367376952269E-5</v>
      </c>
      <c r="T31" s="133">
        <f ca="1"/>
        <v>-2.0765239538911213E-5</v>
      </c>
      <c r="U31" s="133">
        <f ca="1"/>
        <v>0</v>
      </c>
      <c r="V31" s="133">
        <f ca="1"/>
        <v>0</v>
      </c>
      <c r="W31" s="133">
        <f ca="1"/>
        <v>0</v>
      </c>
      <c r="X31" s="133">
        <f ca="1"/>
        <v>0</v>
      </c>
      <c r="Y31" s="133">
        <f ca="1"/>
        <v>0</v>
      </c>
      <c r="Z31" s="133">
        <f ca="1"/>
        <v>0</v>
      </c>
    </row>
    <row r="32" spans="2:26" ht="12.75" customHeight="1" x14ac:dyDescent="0.2">
      <c r="B32" s="204" t="str" cm="1">
        <f t="array" aca="1" ref="B32" ca="1">IFERROR(_xlfn.XLOOKUP(C32,Act_codes_core,Act_labels_core),"")</f>
        <v>Forest planting and care products and forestry seedlings</v>
      </c>
      <c r="C32" s="268" t="str">
        <f ca="1"/>
        <v>a_023</v>
      </c>
      <c r="D32" s="270">
        <f ca="1"/>
        <v>7.7280919353739694E-2</v>
      </c>
      <c r="E32" s="133">
        <f ca="1"/>
        <v>-6.2615692905221287E-3</v>
      </c>
      <c r="F32" s="133">
        <f ca="1"/>
        <v>-0.22961299040461514</v>
      </c>
      <c r="G32" s="133">
        <f ca="1"/>
        <v>-6.3325652555823453E-2</v>
      </c>
      <c r="H32" s="133">
        <f ca="1"/>
        <v>0</v>
      </c>
      <c r="I32" s="133">
        <f ca="1"/>
        <v>0</v>
      </c>
      <c r="J32" s="133">
        <f ca="1"/>
        <v>0</v>
      </c>
      <c r="K32" s="133">
        <f ca="1"/>
        <v>0</v>
      </c>
      <c r="L32" s="133">
        <f ca="1"/>
        <v>0</v>
      </c>
      <c r="M32" s="133">
        <f ca="1"/>
        <v>0</v>
      </c>
      <c r="O32" s="204" t="str" cm="1">
        <f t="array" aca="1" ref="O32" ca="1">IFERROR(_xlfn.XLOOKUP(P32,Act_codes_core,Act_labels_core),"")</f>
        <v>Forest planting and care products and forestry seedlings</v>
      </c>
      <c r="P32" s="268" t="str">
        <f ca="1"/>
        <v>a_023</v>
      </c>
      <c r="Q32" s="270">
        <f ca="1"/>
        <v>7.7280919353739694E-2</v>
      </c>
      <c r="R32" s="133">
        <f ca="1"/>
        <v>-4.8389983136869377E-6</v>
      </c>
      <c r="S32" s="133">
        <f ca="1"/>
        <v>-1.7744702994030071E-4</v>
      </c>
      <c r="T32" s="133">
        <f ca="1"/>
        <v>-4.8938646481895325E-5</v>
      </c>
      <c r="U32" s="133">
        <f ca="1"/>
        <v>0</v>
      </c>
      <c r="V32" s="133">
        <f ca="1"/>
        <v>0</v>
      </c>
      <c r="W32" s="133">
        <f ca="1"/>
        <v>0</v>
      </c>
      <c r="X32" s="133">
        <f ca="1"/>
        <v>0</v>
      </c>
      <c r="Y32" s="133">
        <f ca="1"/>
        <v>0</v>
      </c>
      <c r="Z32" s="133">
        <f ca="1"/>
        <v>0</v>
      </c>
    </row>
    <row r="33" spans="2:26" ht="12.75" customHeight="1" x14ac:dyDescent="0.2">
      <c r="B33" s="204" t="str" cm="1">
        <f t="array" aca="1" ref="B33" ca="1">IFERROR(_xlfn.XLOOKUP(C33,Act_codes_core,Act_labels_core),"")</f>
        <v>Harvested wood</v>
      </c>
      <c r="C33" s="268" t="str">
        <f ca="1"/>
        <v>a_024</v>
      </c>
      <c r="D33" s="270">
        <f ca="1"/>
        <v>0.29198127354307191</v>
      </c>
      <c r="E33" s="133">
        <f ca="1"/>
        <v>2.920784640592089E-4</v>
      </c>
      <c r="F33" s="133">
        <f ca="1"/>
        <v>-0.33707258688399078</v>
      </c>
      <c r="G33" s="133">
        <f ca="1"/>
        <v>-7.8332583254869803E-2</v>
      </c>
      <c r="H33" s="133">
        <f ca="1"/>
        <v>0</v>
      </c>
      <c r="I33" s="133">
        <f ca="1"/>
        <v>0</v>
      </c>
      <c r="J33" s="133">
        <f ca="1"/>
        <v>0</v>
      </c>
      <c r="K33" s="133">
        <f ca="1"/>
        <v>0</v>
      </c>
      <c r="L33" s="133">
        <f ca="1"/>
        <v>0</v>
      </c>
      <c r="M33" s="133">
        <f ca="1"/>
        <v>0</v>
      </c>
      <c r="O33" s="204" t="str" cm="1">
        <f t="array" aca="1" ref="O33" ca="1">IFERROR(_xlfn.XLOOKUP(P33,Act_codes_core,Act_labels_core),"")</f>
        <v>Harvested wood</v>
      </c>
      <c r="P33" s="268" t="str">
        <f ca="1"/>
        <v>a_024</v>
      </c>
      <c r="Q33" s="270">
        <f ca="1"/>
        <v>0.29198127354307191</v>
      </c>
      <c r="R33" s="133">
        <f ca="1"/>
        <v>8.5281441910512178E-7</v>
      </c>
      <c r="S33" s="133">
        <f ca="1"/>
        <v>-9.8418883194845391E-4</v>
      </c>
      <c r="T33" s="133">
        <f ca="1"/>
        <v>-2.2871647418675595E-4</v>
      </c>
      <c r="U33" s="133">
        <f ca="1"/>
        <v>0</v>
      </c>
      <c r="V33" s="133">
        <f ca="1"/>
        <v>0</v>
      </c>
      <c r="W33" s="133">
        <f ca="1"/>
        <v>0</v>
      </c>
      <c r="X33" s="133">
        <f ca="1"/>
        <v>0</v>
      </c>
      <c r="Y33" s="133">
        <f ca="1"/>
        <v>0</v>
      </c>
      <c r="Z33" s="133">
        <f ca="1"/>
        <v>0</v>
      </c>
    </row>
    <row r="34" spans="2:26" ht="12.75" customHeight="1" x14ac:dyDescent="0.2">
      <c r="B34" s="204" t="str" cm="1">
        <f t="array" aca="1" ref="B34" ca="1">IFERROR(_xlfn.XLOOKUP(C34,Act_codes_core,Act_labels_core),"")</f>
        <v>Other exploited and collected forest products except wood</v>
      </c>
      <c r="C34" s="268" t="str">
        <f ca="1"/>
        <v>a_025</v>
      </c>
      <c r="D34" s="270">
        <f ca="1"/>
        <v>0.22244819749506478</v>
      </c>
      <c r="E34" s="133">
        <f ca="1"/>
        <v>3.2003447529849183E-4</v>
      </c>
      <c r="F34" s="133">
        <f ca="1"/>
        <v>-0.34248296588478278</v>
      </c>
      <c r="G34" s="133">
        <f ca="1"/>
        <v>-8.8300444554767488E-2</v>
      </c>
      <c r="H34" s="133">
        <f ca="1"/>
        <v>0</v>
      </c>
      <c r="I34" s="133">
        <f ca="1"/>
        <v>0</v>
      </c>
      <c r="J34" s="133">
        <f ca="1"/>
        <v>0</v>
      </c>
      <c r="K34" s="133">
        <f ca="1"/>
        <v>0</v>
      </c>
      <c r="L34" s="133">
        <f ca="1"/>
        <v>0</v>
      </c>
      <c r="M34" s="133">
        <f ca="1"/>
        <v>0</v>
      </c>
      <c r="O34" s="204" t="str" cm="1">
        <f t="array" aca="1" ref="O34" ca="1">IFERROR(_xlfn.XLOOKUP(P34,Act_codes_core,Act_labels_core),"")</f>
        <v>Other exploited and collected forest products except wood</v>
      </c>
      <c r="P34" s="268" t="str">
        <f ca="1"/>
        <v>a_025</v>
      </c>
      <c r="Q34" s="270">
        <f ca="1"/>
        <v>0.22244819749506478</v>
      </c>
      <c r="R34" s="133">
        <f ca="1"/>
        <v>7.119109216642835E-7</v>
      </c>
      <c r="S34" s="133">
        <f ca="1"/>
        <v>-7.6184718433833698E-4</v>
      </c>
      <c r="T34" s="133">
        <f ca="1"/>
        <v>-1.9642274729220937E-4</v>
      </c>
      <c r="U34" s="133">
        <f ca="1"/>
        <v>0</v>
      </c>
      <c r="V34" s="133">
        <f ca="1"/>
        <v>0</v>
      </c>
      <c r="W34" s="133">
        <f ca="1"/>
        <v>0</v>
      </c>
      <c r="X34" s="133">
        <f ca="1"/>
        <v>0</v>
      </c>
      <c r="Y34" s="133">
        <f ca="1"/>
        <v>0</v>
      </c>
      <c r="Z34" s="133">
        <f ca="1"/>
        <v>0</v>
      </c>
    </row>
    <row r="35" spans="2:26" ht="12.75" customHeight="1" x14ac:dyDescent="0.2">
      <c r="B35" s="204" t="str" cm="1">
        <f t="array" aca="1" ref="B35" ca="1">IFERROR(_xlfn.XLOOKUP(C35,Act_codes_core,Act_labels_core),"")</f>
        <v>Forestry services</v>
      </c>
      <c r="C35" s="268" t="str">
        <f ca="1"/>
        <v>a_026</v>
      </c>
      <c r="D35" s="270">
        <f ca="1"/>
        <v>2.7762642319167755E-2</v>
      </c>
      <c r="E35" s="133">
        <f ca="1"/>
        <v>-1.720731528931374E-3</v>
      </c>
      <c r="F35" s="133">
        <f ca="1"/>
        <v>-0.31558725591473991</v>
      </c>
      <c r="G35" s="133">
        <f ca="1"/>
        <v>-7.8027081720100089E-2</v>
      </c>
      <c r="H35" s="133">
        <f ca="1"/>
        <v>0</v>
      </c>
      <c r="I35" s="133">
        <f ca="1"/>
        <v>0</v>
      </c>
      <c r="J35" s="133">
        <f ca="1"/>
        <v>0</v>
      </c>
      <c r="K35" s="133">
        <f ca="1"/>
        <v>0</v>
      </c>
      <c r="L35" s="133">
        <f ca="1"/>
        <v>0</v>
      </c>
      <c r="M35" s="133">
        <f ca="1"/>
        <v>0</v>
      </c>
      <c r="O35" s="204" t="str" cm="1">
        <f t="array" aca="1" ref="O35" ca="1">IFERROR(_xlfn.XLOOKUP(P35,Act_codes_core,Act_labels_core),"")</f>
        <v>Forestry services</v>
      </c>
      <c r="P35" s="268" t="str">
        <f ca="1"/>
        <v>a_026</v>
      </c>
      <c r="Q35" s="270">
        <f ca="1"/>
        <v>2.7762642319167755E-2</v>
      </c>
      <c r="R35" s="133">
        <f ca="1"/>
        <v>-4.7772053965036404E-7</v>
      </c>
      <c r="S35" s="133">
        <f ca="1"/>
        <v>-8.7615361064485826E-5</v>
      </c>
      <c r="T35" s="133">
        <f ca="1"/>
        <v>-2.1662379610036114E-5</v>
      </c>
      <c r="U35" s="133">
        <f ca="1"/>
        <v>0</v>
      </c>
      <c r="V35" s="133">
        <f ca="1"/>
        <v>0</v>
      </c>
      <c r="W35" s="133">
        <f ca="1"/>
        <v>0</v>
      </c>
      <c r="X35" s="133">
        <f ca="1"/>
        <v>0</v>
      </c>
      <c r="Y35" s="133">
        <f ca="1"/>
        <v>0</v>
      </c>
      <c r="Z35" s="133">
        <f ca="1"/>
        <v>0</v>
      </c>
    </row>
    <row r="36" spans="2:26" ht="12.75" customHeight="1" x14ac:dyDescent="0.2">
      <c r="B36" s="204" t="str" cm="1">
        <f t="array" aca="1" ref="B36" ca="1">IFERROR(_xlfn.XLOOKUP(C36,Act_codes_core,Act_labels_core),"")</f>
        <v>Marine aquatic products</v>
      </c>
      <c r="C36" s="268" t="str">
        <f ca="1"/>
        <v>a_027</v>
      </c>
      <c r="D36" s="270">
        <f ca="1"/>
        <v>1.3075309167195361</v>
      </c>
      <c r="E36" s="133">
        <f ca="1"/>
        <v>-2.1212373448731281E-2</v>
      </c>
      <c r="F36" s="133">
        <f ca="1"/>
        <v>-0.43653045749499908</v>
      </c>
      <c r="G36" s="133">
        <f ca="1"/>
        <v>-0.23964370104266886</v>
      </c>
      <c r="H36" s="133">
        <f ca="1"/>
        <v>0</v>
      </c>
      <c r="I36" s="133">
        <f ca="1"/>
        <v>0</v>
      </c>
      <c r="J36" s="133">
        <f ca="1"/>
        <v>0</v>
      </c>
      <c r="K36" s="133">
        <f ca="1"/>
        <v>0</v>
      </c>
      <c r="L36" s="133">
        <f ca="1"/>
        <v>0</v>
      </c>
      <c r="M36" s="133">
        <f ca="1"/>
        <v>0</v>
      </c>
      <c r="O36" s="204" t="str" cm="1">
        <f t="array" aca="1" ref="O36" ca="1">IFERROR(_xlfn.XLOOKUP(P36,Act_codes_core,Act_labels_core),"")</f>
        <v>Marine aquatic products</v>
      </c>
      <c r="P36" s="268" t="str">
        <f ca="1"/>
        <v>a_027</v>
      </c>
      <c r="Q36" s="270">
        <f ca="1"/>
        <v>1.3075309167195361</v>
      </c>
      <c r="R36" s="133">
        <f ca="1"/>
        <v>-2.7735834101216762E-4</v>
      </c>
      <c r="S36" s="133">
        <f ca="1"/>
        <v>-5.7077706926443464E-3</v>
      </c>
      <c r="T36" s="133">
        <f ca="1"/>
        <v>-3.1334154811038326E-3</v>
      </c>
      <c r="U36" s="133">
        <f ca="1"/>
        <v>0</v>
      </c>
      <c r="V36" s="133">
        <f ca="1"/>
        <v>0</v>
      </c>
      <c r="W36" s="133">
        <f ca="1"/>
        <v>0</v>
      </c>
      <c r="X36" s="133">
        <f ca="1"/>
        <v>0</v>
      </c>
      <c r="Y36" s="133">
        <f ca="1"/>
        <v>0</v>
      </c>
      <c r="Z36" s="133">
        <f ca="1"/>
        <v>0</v>
      </c>
    </row>
    <row r="37" spans="2:26" ht="12.75" customHeight="1" x14ac:dyDescent="0.2">
      <c r="B37" s="204" t="str" cm="1">
        <f t="array" aca="1" ref="B37" ca="1">IFERROR(_xlfn.XLOOKUP(C37,Act_codes_core,Act_labels_core),"")</f>
        <v>Inland exploited aquatic products</v>
      </c>
      <c r="C37" s="268" t="str">
        <f ca="1"/>
        <v>a_028</v>
      </c>
      <c r="D37" s="270">
        <f ca="1"/>
        <v>0.13036544935478622</v>
      </c>
      <c r="E37" s="133">
        <f ca="1"/>
        <v>-6.400081779545097E-4</v>
      </c>
      <c r="F37" s="133">
        <f ca="1"/>
        <v>-0.34246512720749189</v>
      </c>
      <c r="G37" s="133">
        <f ca="1"/>
        <v>-0.2002385553985353</v>
      </c>
      <c r="H37" s="133">
        <f ca="1"/>
        <v>0</v>
      </c>
      <c r="I37" s="133">
        <f ca="1"/>
        <v>0</v>
      </c>
      <c r="J37" s="133">
        <f ca="1"/>
        <v>0</v>
      </c>
      <c r="K37" s="133">
        <f ca="1"/>
        <v>0</v>
      </c>
      <c r="L37" s="133">
        <f ca="1"/>
        <v>0</v>
      </c>
      <c r="M37" s="133">
        <f ca="1"/>
        <v>0</v>
      </c>
      <c r="O37" s="204" t="str" cm="1">
        <f t="array" aca="1" ref="O37" ca="1">IFERROR(_xlfn.XLOOKUP(P37,Act_codes_core,Act_labels_core),"")</f>
        <v>Inland exploited aquatic products</v>
      </c>
      <c r="P37" s="268" t="str">
        <f ca="1"/>
        <v>a_028</v>
      </c>
      <c r="Q37" s="270">
        <f ca="1"/>
        <v>0.13036544935478622</v>
      </c>
      <c r="R37" s="133">
        <f ca="1"/>
        <v>-8.3434953709777653E-7</v>
      </c>
      <c r="S37" s="133">
        <f ca="1"/>
        <v>-4.4645620196748708E-4</v>
      </c>
      <c r="T37" s="133">
        <f ca="1"/>
        <v>-2.6104189252683309E-4</v>
      </c>
      <c r="U37" s="133">
        <f ca="1"/>
        <v>0</v>
      </c>
      <c r="V37" s="133">
        <f ca="1"/>
        <v>0</v>
      </c>
      <c r="W37" s="133">
        <f ca="1"/>
        <v>0</v>
      </c>
      <c r="X37" s="133">
        <f ca="1"/>
        <v>0</v>
      </c>
      <c r="Y37" s="133">
        <f ca="1"/>
        <v>0</v>
      </c>
      <c r="Z37" s="133">
        <f ca="1"/>
        <v>0</v>
      </c>
    </row>
    <row r="38" spans="2:26" ht="12.75" customHeight="1" x14ac:dyDescent="0.2">
      <c r="B38" s="204" t="str" cm="1">
        <f t="array" aca="1" ref="B38" ca="1">IFERROR(_xlfn.XLOOKUP(C38,Act_codes_core,Act_labels_core),"")</f>
        <v>Marine aquaculture products</v>
      </c>
      <c r="C38" s="268" t="str">
        <f ca="1"/>
        <v>a_029</v>
      </c>
      <c r="D38" s="270">
        <f ca="1"/>
        <v>9.8315404107332444E-2</v>
      </c>
      <c r="E38" s="133">
        <f ca="1"/>
        <v>-1.3745164147249689E-2</v>
      </c>
      <c r="F38" s="133">
        <f ca="1"/>
        <v>-0.29259362380334997</v>
      </c>
      <c r="G38" s="133">
        <f ca="1"/>
        <v>-0.15616102617526106</v>
      </c>
      <c r="H38" s="133">
        <f ca="1"/>
        <v>0</v>
      </c>
      <c r="I38" s="133">
        <f ca="1"/>
        <v>0</v>
      </c>
      <c r="J38" s="133">
        <f ca="1"/>
        <v>0</v>
      </c>
      <c r="K38" s="133">
        <f ca="1"/>
        <v>0</v>
      </c>
      <c r="L38" s="133">
        <f ca="1"/>
        <v>0</v>
      </c>
      <c r="M38" s="133">
        <f ca="1"/>
        <v>0</v>
      </c>
      <c r="O38" s="204" t="str" cm="1">
        <f t="array" aca="1" ref="O38" ca="1">IFERROR(_xlfn.XLOOKUP(P38,Act_codes_core,Act_labels_core),"")</f>
        <v>Marine aquaculture products</v>
      </c>
      <c r="P38" s="268" t="str">
        <f ca="1"/>
        <v>a_029</v>
      </c>
      <c r="Q38" s="270">
        <f ca="1"/>
        <v>9.8315404107332444E-2</v>
      </c>
      <c r="R38" s="133">
        <f ca="1"/>
        <v>-1.3513613676584707E-5</v>
      </c>
      <c r="S38" s="133">
        <f ca="1"/>
        <v>-2.8766460363455155E-4</v>
      </c>
      <c r="T38" s="133">
        <f ca="1"/>
        <v>-1.535303439423651E-4</v>
      </c>
      <c r="U38" s="133">
        <f ca="1"/>
        <v>0</v>
      </c>
      <c r="V38" s="133">
        <f ca="1"/>
        <v>0</v>
      </c>
      <c r="W38" s="133">
        <f ca="1"/>
        <v>0</v>
      </c>
      <c r="X38" s="133">
        <f ca="1"/>
        <v>0</v>
      </c>
      <c r="Y38" s="133">
        <f ca="1"/>
        <v>0</v>
      </c>
      <c r="Z38" s="133">
        <f ca="1"/>
        <v>0</v>
      </c>
    </row>
    <row r="39" spans="2:26" ht="12.75" customHeight="1" x14ac:dyDescent="0.2">
      <c r="B39" s="204" t="str" cm="1">
        <f t="array" aca="1" ref="B39" ca="1">IFERROR(_xlfn.XLOOKUP(C39,Act_codes_core,Act_labels_core),"")</f>
        <v>Catfish</v>
      </c>
      <c r="C39" s="268" t="str">
        <f ca="1"/>
        <v>a_030</v>
      </c>
      <c r="D39" s="270">
        <f ca="1"/>
        <v>0.14116916024726187</v>
      </c>
      <c r="E39" s="133">
        <f ca="1"/>
        <v>-1.6192461236608224E-2</v>
      </c>
      <c r="F39" s="133">
        <f ca="1"/>
        <v>-0.37989605142547678</v>
      </c>
      <c r="G39" s="133">
        <f ca="1"/>
        <v>-0.19445883190487567</v>
      </c>
      <c r="H39" s="133">
        <f ca="1"/>
        <v>0</v>
      </c>
      <c r="I39" s="133">
        <f ca="1"/>
        <v>0</v>
      </c>
      <c r="J39" s="133">
        <f ca="1"/>
        <v>0</v>
      </c>
      <c r="K39" s="133">
        <f ca="1"/>
        <v>0</v>
      </c>
      <c r="L39" s="133">
        <f ca="1"/>
        <v>0</v>
      </c>
      <c r="M39" s="133">
        <f ca="1"/>
        <v>0</v>
      </c>
      <c r="O39" s="204" t="str" cm="1">
        <f t="array" aca="1" ref="O39" ca="1">IFERROR(_xlfn.XLOOKUP(P39,Act_codes_core,Act_labels_core),"")</f>
        <v>Catfish</v>
      </c>
      <c r="P39" s="268" t="str">
        <f ca="1"/>
        <v>a_030</v>
      </c>
      <c r="Q39" s="270">
        <f ca="1"/>
        <v>0.14116916024726187</v>
      </c>
      <c r="R39" s="133">
        <f ca="1"/>
        <v>-2.2858761551083226E-5</v>
      </c>
      <c r="S39" s="133">
        <f ca="1"/>
        <v>-5.3629606560985166E-4</v>
      </c>
      <c r="T39" s="133">
        <f ca="1"/>
        <v>-2.7451590002674754E-4</v>
      </c>
      <c r="U39" s="133">
        <f ca="1"/>
        <v>0</v>
      </c>
      <c r="V39" s="133">
        <f ca="1"/>
        <v>0</v>
      </c>
      <c r="W39" s="133">
        <f ca="1"/>
        <v>0</v>
      </c>
      <c r="X39" s="133">
        <f ca="1"/>
        <v>0</v>
      </c>
      <c r="Y39" s="133">
        <f ca="1"/>
        <v>0</v>
      </c>
      <c r="Z39" s="133">
        <f ca="1"/>
        <v>0</v>
      </c>
    </row>
    <row r="40" spans="2:26" ht="12.75" customHeight="1" x14ac:dyDescent="0.2">
      <c r="B40" s="204" t="str" cm="1">
        <f t="array" aca="1" ref="B40" ca="1">IFERROR(_xlfn.XLOOKUP(C40,Act_codes_core,Act_labels_core),"")</f>
        <v>White leg shrimp, Black tiger shrimp</v>
      </c>
      <c r="C40" s="268" t="str">
        <f ca="1"/>
        <v>a_031</v>
      </c>
      <c r="D40" s="270">
        <f ca="1"/>
        <v>0.51832716912771659</v>
      </c>
      <c r="E40" s="133">
        <f ca="1"/>
        <v>-1.5391839347100866E-2</v>
      </c>
      <c r="F40" s="133">
        <f ca="1"/>
        <v>-0.37037496964520411</v>
      </c>
      <c r="G40" s="133">
        <f ca="1"/>
        <v>-0.18464841034010471</v>
      </c>
      <c r="H40" s="133">
        <f ca="1"/>
        <v>0</v>
      </c>
      <c r="I40" s="133">
        <f ca="1"/>
        <v>0</v>
      </c>
      <c r="J40" s="133">
        <f ca="1"/>
        <v>0</v>
      </c>
      <c r="K40" s="133">
        <f ca="1"/>
        <v>0</v>
      </c>
      <c r="L40" s="133">
        <f ca="1"/>
        <v>0</v>
      </c>
      <c r="M40" s="133">
        <f ca="1"/>
        <v>0</v>
      </c>
      <c r="O40" s="204" t="str" cm="1">
        <f t="array" aca="1" ref="O40" ca="1">IFERROR(_xlfn.XLOOKUP(P40,Act_codes_core,Act_labels_core),"")</f>
        <v>White leg shrimp, Black tiger shrimp</v>
      </c>
      <c r="P40" s="268" t="str">
        <f ca="1"/>
        <v>a_031</v>
      </c>
      <c r="Q40" s="270">
        <f ca="1"/>
        <v>0.51832716912771659</v>
      </c>
      <c r="R40" s="133">
        <f ca="1"/>
        <v>-7.9780085164513949E-5</v>
      </c>
      <c r="S40" s="133">
        <f ca="1"/>
        <v>-1.9197540953196262E-3</v>
      </c>
      <c r="T40" s="133">
        <f ca="1"/>
        <v>-9.5708287815519477E-4</v>
      </c>
      <c r="U40" s="133">
        <f ca="1"/>
        <v>0</v>
      </c>
      <c r="V40" s="133">
        <f ca="1"/>
        <v>0</v>
      </c>
      <c r="W40" s="133">
        <f ca="1"/>
        <v>0</v>
      </c>
      <c r="X40" s="133">
        <f ca="1"/>
        <v>0</v>
      </c>
      <c r="Y40" s="133">
        <f ca="1"/>
        <v>0</v>
      </c>
      <c r="Z40" s="133">
        <f ca="1"/>
        <v>0</v>
      </c>
    </row>
    <row r="41" spans="2:26" ht="12.75" customHeight="1" x14ac:dyDescent="0.2">
      <c r="B41" s="204" t="str" cm="1">
        <f t="array" aca="1" ref="B41" ca="1">IFERROR(_xlfn.XLOOKUP(C41,Act_codes_core,Act_labels_core),"")</f>
        <v>Other inland aquaculture products</v>
      </c>
      <c r="C41" s="268" t="str">
        <f ca="1"/>
        <v>a_032</v>
      </c>
      <c r="D41" s="270">
        <f ca="1"/>
        <v>0.57209256129706709</v>
      </c>
      <c r="E41" s="133">
        <f ca="1"/>
        <v>-1.5717408815374423E-2</v>
      </c>
      <c r="F41" s="133">
        <f ca="1"/>
        <v>-0.37456073824798652</v>
      </c>
      <c r="G41" s="133">
        <f ca="1"/>
        <v>-0.19153817315403776</v>
      </c>
      <c r="H41" s="133">
        <f ca="1"/>
        <v>0</v>
      </c>
      <c r="I41" s="133">
        <f ca="1"/>
        <v>0</v>
      </c>
      <c r="J41" s="133">
        <f ca="1"/>
        <v>0</v>
      </c>
      <c r="K41" s="133">
        <f ca="1"/>
        <v>0</v>
      </c>
      <c r="L41" s="133">
        <f ca="1"/>
        <v>0</v>
      </c>
      <c r="M41" s="133">
        <f ca="1"/>
        <v>0</v>
      </c>
      <c r="O41" s="204" t="str" cm="1">
        <f t="array" aca="1" ref="O41" ca="1">IFERROR(_xlfn.XLOOKUP(P41,Act_codes_core,Act_labels_core),"")</f>
        <v>Other inland aquaculture products</v>
      </c>
      <c r="P41" s="268" t="str">
        <f ca="1"/>
        <v>a_032</v>
      </c>
      <c r="Q41" s="270">
        <f ca="1"/>
        <v>0.57209256129706709</v>
      </c>
      <c r="R41" s="133">
        <f ca="1"/>
        <v>-8.9918126661406544E-5</v>
      </c>
      <c r="S41" s="133">
        <f ca="1"/>
        <v>-2.1428341210561093E-3</v>
      </c>
      <c r="T41" s="133">
        <f ca="1"/>
        <v>-1.095775640658546E-3</v>
      </c>
      <c r="U41" s="133">
        <f ca="1"/>
        <v>0</v>
      </c>
      <c r="V41" s="133">
        <f ca="1"/>
        <v>0</v>
      </c>
      <c r="W41" s="133">
        <f ca="1"/>
        <v>0</v>
      </c>
      <c r="X41" s="133">
        <f ca="1"/>
        <v>0</v>
      </c>
      <c r="Y41" s="133">
        <f ca="1"/>
        <v>0</v>
      </c>
      <c r="Z41" s="133">
        <f ca="1"/>
        <v>0</v>
      </c>
    </row>
    <row r="42" spans="2:26" ht="12.75" customHeight="1" x14ac:dyDescent="0.2">
      <c r="B42" s="204" t="str" cm="1">
        <f t="array" aca="1" ref="B42" ca="1">IFERROR(_xlfn.XLOOKUP(C42,Act_codes_core,Act_labels_core),"")</f>
        <v>Domestic aquatic breeds</v>
      </c>
      <c r="C42" s="268" t="str">
        <f ca="1"/>
        <v>a_033</v>
      </c>
      <c r="D42" s="270">
        <f ca="1"/>
        <v>0.1141841534669877</v>
      </c>
      <c r="E42" s="133">
        <f ca="1"/>
        <v>-1.5324945331118833E-2</v>
      </c>
      <c r="F42" s="133">
        <f ca="1"/>
        <v>-0.36053501408273014</v>
      </c>
      <c r="G42" s="133">
        <f ca="1"/>
        <v>-0.18393408819203927</v>
      </c>
      <c r="H42" s="133">
        <f ca="1"/>
        <v>0</v>
      </c>
      <c r="I42" s="133">
        <f ca="1"/>
        <v>0</v>
      </c>
      <c r="J42" s="133">
        <f ca="1"/>
        <v>0</v>
      </c>
      <c r="K42" s="133">
        <f ca="1"/>
        <v>0</v>
      </c>
      <c r="L42" s="133">
        <f ca="1"/>
        <v>0</v>
      </c>
      <c r="M42" s="133">
        <f ca="1"/>
        <v>0</v>
      </c>
      <c r="O42" s="204" t="str" cm="1">
        <f t="array" aca="1" ref="O42" ca="1">IFERROR(_xlfn.XLOOKUP(P42,Act_codes_core,Act_labels_core),"")</f>
        <v>Domestic aquatic breeds</v>
      </c>
      <c r="P42" s="268" t="str">
        <f ca="1"/>
        <v>a_033</v>
      </c>
      <c r="Q42" s="270">
        <f ca="1"/>
        <v>0.1141841534669877</v>
      </c>
      <c r="R42" s="133">
        <f ca="1"/>
        <v>-1.7498659095616694E-5</v>
      </c>
      <c r="S42" s="133">
        <f ca="1"/>
        <v>-4.1167385378245027E-4</v>
      </c>
      <c r="T42" s="133">
        <f ca="1"/>
        <v>-2.100235815393026E-4</v>
      </c>
      <c r="U42" s="133">
        <f ca="1"/>
        <v>0</v>
      </c>
      <c r="V42" s="133">
        <f ca="1"/>
        <v>0</v>
      </c>
      <c r="W42" s="133">
        <f ca="1"/>
        <v>0</v>
      </c>
      <c r="X42" s="133">
        <f ca="1"/>
        <v>0</v>
      </c>
      <c r="Y42" s="133">
        <f ca="1"/>
        <v>0</v>
      </c>
      <c r="Z42" s="133">
        <f ca="1"/>
        <v>0</v>
      </c>
    </row>
    <row r="43" spans="2:26" ht="12.75" customHeight="1" x14ac:dyDescent="0.2">
      <c r="B43" s="204" t="str" cm="1">
        <f t="array" aca="1" ref="B43" ca="1">IFERROR(_xlfn.XLOOKUP(C43,Act_codes_core,Act_labels_core),"")</f>
        <v>Hard coal and lignite</v>
      </c>
      <c r="C43" s="268" t="str">
        <f ca="1"/>
        <v>a_034</v>
      </c>
      <c r="D43" s="270">
        <f ca="1"/>
        <v>0.46301297558590954</v>
      </c>
      <c r="E43" s="133">
        <f ca="1"/>
        <v>-8.5652982628858787E-3</v>
      </c>
      <c r="F43" s="133">
        <f ca="1"/>
        <v>-0.2428728987702411</v>
      </c>
      <c r="G43" s="133">
        <f ca="1"/>
        <v>-0.13685381476193914</v>
      </c>
      <c r="H43" s="133">
        <f ca="1"/>
        <v>0</v>
      </c>
      <c r="I43" s="133">
        <f ca="1"/>
        <v>0</v>
      </c>
      <c r="J43" s="133">
        <f ca="1"/>
        <v>0</v>
      </c>
      <c r="K43" s="133">
        <f ca="1"/>
        <v>0</v>
      </c>
      <c r="L43" s="133">
        <f ca="1"/>
        <v>0</v>
      </c>
      <c r="M43" s="133">
        <f ca="1"/>
        <v>0</v>
      </c>
      <c r="O43" s="204" t="str" cm="1">
        <f t="array" aca="1" ref="O43" ca="1">IFERROR(_xlfn.XLOOKUP(P43,Act_codes_core,Act_labels_core),"")</f>
        <v>Hard coal and lignite</v>
      </c>
      <c r="P43" s="268" t="str">
        <f ca="1"/>
        <v>a_034</v>
      </c>
      <c r="Q43" s="270">
        <f ca="1"/>
        <v>0.46301297558590954</v>
      </c>
      <c r="R43" s="133">
        <f ca="1"/>
        <v>-3.9658442354796123E-5</v>
      </c>
      <c r="S43" s="133">
        <f ca="1"/>
        <v>-1.1245330354878471E-3</v>
      </c>
      <c r="T43" s="133">
        <f ca="1"/>
        <v>-6.3365091993208313E-4</v>
      </c>
      <c r="U43" s="133">
        <f ca="1"/>
        <v>0</v>
      </c>
      <c r="V43" s="133">
        <f ca="1"/>
        <v>0</v>
      </c>
      <c r="W43" s="133">
        <f ca="1"/>
        <v>0</v>
      </c>
      <c r="X43" s="133">
        <f ca="1"/>
        <v>0</v>
      </c>
      <c r="Y43" s="133">
        <f ca="1"/>
        <v>0</v>
      </c>
      <c r="Z43" s="133">
        <f ca="1"/>
        <v>0</v>
      </c>
    </row>
    <row r="44" spans="2:26" ht="12.75" customHeight="1" x14ac:dyDescent="0.2">
      <c r="B44" s="204" t="str" cm="1">
        <f t="array" aca="1" ref="B44" ca="1">IFERROR(_xlfn.XLOOKUP(C44,Act_codes_core,Act_labels_core),"")</f>
        <v>Crude oil extraction</v>
      </c>
      <c r="C44" s="268" t="str">
        <f ca="1"/>
        <v>a_035</v>
      </c>
      <c r="D44" s="270">
        <f ca="1"/>
        <v>0.90790084075577959</v>
      </c>
      <c r="E44" s="133">
        <f ca="1"/>
        <v>1.9233612071745121E-2</v>
      </c>
      <c r="F44" s="133">
        <f ca="1"/>
        <v>-8.1840401293153953E-2</v>
      </c>
      <c r="G44" s="133">
        <f ca="1"/>
        <v>0.66064807618093635</v>
      </c>
      <c r="H44" s="133">
        <f ca="1"/>
        <v>0</v>
      </c>
      <c r="I44" s="133">
        <f ca="1"/>
        <v>0</v>
      </c>
      <c r="J44" s="133">
        <f ca="1"/>
        <v>0</v>
      </c>
      <c r="K44" s="133">
        <f ca="1"/>
        <v>0</v>
      </c>
      <c r="L44" s="133">
        <f ca="1"/>
        <v>0</v>
      </c>
      <c r="M44" s="133">
        <f ca="1"/>
        <v>0</v>
      </c>
      <c r="O44" s="204" t="str" cm="1">
        <f t="array" aca="1" ref="O44" ca="1">IFERROR(_xlfn.XLOOKUP(P44,Act_codes_core,Act_labels_core),"")</f>
        <v>Crude oil extraction</v>
      </c>
      <c r="P44" s="268" t="str">
        <f ca="1"/>
        <v>a_035</v>
      </c>
      <c r="Q44" s="270">
        <f ca="1"/>
        <v>0.90790084075577959</v>
      </c>
      <c r="R44" s="133">
        <f ca="1"/>
        <v>1.7462212570707906E-4</v>
      </c>
      <c r="S44" s="133">
        <f ca="1"/>
        <v>-7.4302969141844862E-4</v>
      </c>
      <c r="T44" s="133">
        <f ca="1"/>
        <v>5.9980294380836043E-3</v>
      </c>
      <c r="U44" s="133">
        <f ca="1"/>
        <v>0</v>
      </c>
      <c r="V44" s="133">
        <f ca="1"/>
        <v>0</v>
      </c>
      <c r="W44" s="133">
        <f ca="1"/>
        <v>0</v>
      </c>
      <c r="X44" s="133">
        <f ca="1"/>
        <v>0</v>
      </c>
      <c r="Y44" s="133">
        <f ca="1"/>
        <v>0</v>
      </c>
      <c r="Z44" s="133">
        <f ca="1"/>
        <v>0</v>
      </c>
    </row>
    <row r="45" spans="2:26" ht="12.75" customHeight="1" x14ac:dyDescent="0.2">
      <c r="B45" s="204" t="str" cm="1">
        <f t="array" aca="1" ref="B45" ca="1">IFERROR(_xlfn.XLOOKUP(C45,Act_codes_core,Act_labels_core),"")</f>
        <v>Gaseous or liquefied natural gas</v>
      </c>
      <c r="C45" s="268" t="str">
        <f ca="1"/>
        <v>a_036</v>
      </c>
      <c r="D45" s="270">
        <f ca="1"/>
        <v>1.332326337439564</v>
      </c>
      <c r="E45" s="133">
        <f ca="1"/>
        <v>9.0927662041995205E-4</v>
      </c>
      <c r="F45" s="133">
        <f ca="1"/>
        <v>-3.0567450297980248E-2</v>
      </c>
      <c r="G45" s="133">
        <f ca="1"/>
        <v>-2.9250515934575727E-2</v>
      </c>
      <c r="H45" s="133">
        <f ca="1"/>
        <v>0</v>
      </c>
      <c r="I45" s="133">
        <f ca="1"/>
        <v>0</v>
      </c>
      <c r="J45" s="133">
        <f ca="1"/>
        <v>0</v>
      </c>
      <c r="K45" s="133">
        <f ca="1"/>
        <v>0</v>
      </c>
      <c r="L45" s="133">
        <f ca="1"/>
        <v>0</v>
      </c>
      <c r="M45" s="133">
        <f ca="1"/>
        <v>0</v>
      </c>
      <c r="O45" s="204" t="str" cm="1">
        <f t="array" aca="1" ref="O45" ca="1">IFERROR(_xlfn.XLOOKUP(P45,Act_codes_core,Act_labels_core),"")</f>
        <v>Gaseous or liquefied natural gas</v>
      </c>
      <c r="P45" s="268" t="str">
        <f ca="1"/>
        <v>a_036</v>
      </c>
      <c r="Q45" s="270">
        <f ca="1"/>
        <v>1.332326337439564</v>
      </c>
      <c r="R45" s="133">
        <f ca="1"/>
        <v>1.2114531894035394E-5</v>
      </c>
      <c r="S45" s="133">
        <f ca="1"/>
        <v>-4.0725819100373932E-4</v>
      </c>
      <c r="T45" s="133">
        <f ca="1"/>
        <v>-3.8971232763330884E-4</v>
      </c>
      <c r="U45" s="133">
        <f ca="1"/>
        <v>0</v>
      </c>
      <c r="V45" s="133">
        <f ca="1"/>
        <v>0</v>
      </c>
      <c r="W45" s="133">
        <f ca="1"/>
        <v>0</v>
      </c>
      <c r="X45" s="133">
        <f ca="1"/>
        <v>0</v>
      </c>
      <c r="Y45" s="133">
        <f ca="1"/>
        <v>0</v>
      </c>
      <c r="Z45" s="133">
        <f ca="1"/>
        <v>0</v>
      </c>
    </row>
    <row r="46" spans="2:26" ht="12.75" customHeight="1" x14ac:dyDescent="0.2">
      <c r="B46" s="204" t="str" cm="1">
        <f t="array" aca="1" ref="B46" ca="1">IFERROR(_xlfn.XLOOKUP(C46,Act_codes_core,Act_labels_core),"")</f>
        <v>Metal ores and metal concentrates</v>
      </c>
      <c r="C46" s="268" t="str">
        <f ca="1"/>
        <v>a_037</v>
      </c>
      <c r="D46" s="270">
        <f ca="1"/>
        <v>9.8601436299667014E-2</v>
      </c>
      <c r="E46" s="133">
        <f ca="1"/>
        <v>1.0396071461959977E-2</v>
      </c>
      <c r="F46" s="133">
        <f ca="1"/>
        <v>-0.10552129425553947</v>
      </c>
      <c r="G46" s="133">
        <f ca="1"/>
        <v>1.2815880037364558E-2</v>
      </c>
      <c r="H46" s="133">
        <f ca="1"/>
        <v>0</v>
      </c>
      <c r="I46" s="133">
        <f ca="1"/>
        <v>0</v>
      </c>
      <c r="J46" s="133">
        <f ca="1"/>
        <v>0</v>
      </c>
      <c r="K46" s="133">
        <f ca="1"/>
        <v>0</v>
      </c>
      <c r="L46" s="133">
        <f ca="1"/>
        <v>0</v>
      </c>
      <c r="M46" s="133">
        <f ca="1"/>
        <v>0</v>
      </c>
      <c r="O46" s="204" t="str" cm="1">
        <f t="array" aca="1" ref="O46" ca="1">IFERROR(_xlfn.XLOOKUP(P46,Act_codes_core,Act_labels_core),"")</f>
        <v>Metal ores and metal concentrates</v>
      </c>
      <c r="P46" s="268" t="str">
        <f ca="1"/>
        <v>a_037</v>
      </c>
      <c r="Q46" s="270">
        <f ca="1"/>
        <v>9.8601436299667014E-2</v>
      </c>
      <c r="R46" s="133">
        <f ca="1"/>
        <v>1.0250675780232329E-5</v>
      </c>
      <c r="S46" s="133">
        <f ca="1"/>
        <v>-1.0404551173795993E-4</v>
      </c>
      <c r="T46" s="133">
        <f ca="1"/>
        <v>1.2636641791283755E-5</v>
      </c>
      <c r="U46" s="133">
        <f ca="1"/>
        <v>0</v>
      </c>
      <c r="V46" s="133">
        <f ca="1"/>
        <v>0</v>
      </c>
      <c r="W46" s="133">
        <f ca="1"/>
        <v>0</v>
      </c>
      <c r="X46" s="133">
        <f ca="1"/>
        <v>0</v>
      </c>
      <c r="Y46" s="133">
        <f ca="1"/>
        <v>0</v>
      </c>
      <c r="Z46" s="133">
        <f ca="1"/>
        <v>0</v>
      </c>
    </row>
    <row r="47" spans="2:26" ht="12.75" customHeight="1" x14ac:dyDescent="0.2">
      <c r="B47" s="204" t="str" cm="1">
        <f t="array" aca="1" ref="B47" ca="1">IFERROR(_xlfn.XLOOKUP(C47,Act_codes_core,Act_labels_core),"")</f>
        <v>Stone, sand, gravel, clay</v>
      </c>
      <c r="C47" s="268" t="str">
        <f ca="1"/>
        <v>a_038</v>
      </c>
      <c r="D47" s="270">
        <f ca="1"/>
        <v>0.30667204459468267</v>
      </c>
      <c r="E47" s="133">
        <f ca="1"/>
        <v>-3.9922927970681421E-2</v>
      </c>
      <c r="F47" s="133">
        <f ca="1"/>
        <v>-0.38178051036471539</v>
      </c>
      <c r="G47" s="133">
        <f ca="1"/>
        <v>-0.20326349954308265</v>
      </c>
      <c r="H47" s="133">
        <f ca="1"/>
        <v>0</v>
      </c>
      <c r="I47" s="133">
        <f ca="1"/>
        <v>0</v>
      </c>
      <c r="J47" s="133">
        <f ca="1"/>
        <v>0</v>
      </c>
      <c r="K47" s="133">
        <f ca="1"/>
        <v>0</v>
      </c>
      <c r="L47" s="133">
        <f ca="1"/>
        <v>0</v>
      </c>
      <c r="M47" s="133">
        <f ca="1"/>
        <v>0</v>
      </c>
      <c r="O47" s="204" t="str" cm="1">
        <f t="array" aca="1" ref="O47" ca="1">IFERROR(_xlfn.XLOOKUP(P47,Act_codes_core,Act_labels_core),"")</f>
        <v>Stone, sand, gravel, clay</v>
      </c>
      <c r="P47" s="268" t="str">
        <f ca="1"/>
        <v>a_038</v>
      </c>
      <c r="Q47" s="270">
        <f ca="1"/>
        <v>0.30667204459468267</v>
      </c>
      <c r="R47" s="133">
        <f ca="1"/>
        <v>-1.2243245946975116E-4</v>
      </c>
      <c r="S47" s="133">
        <f ca="1"/>
        <v>-1.1708140969994871E-3</v>
      </c>
      <c r="T47" s="133">
        <f ca="1"/>
        <v>-6.2335232996347503E-4</v>
      </c>
      <c r="U47" s="133">
        <f ca="1"/>
        <v>0</v>
      </c>
      <c r="V47" s="133">
        <f ca="1"/>
        <v>0</v>
      </c>
      <c r="W47" s="133">
        <f ca="1"/>
        <v>0</v>
      </c>
      <c r="X47" s="133">
        <f ca="1"/>
        <v>0</v>
      </c>
      <c r="Y47" s="133">
        <f ca="1"/>
        <v>0</v>
      </c>
      <c r="Z47" s="133">
        <f ca="1"/>
        <v>0</v>
      </c>
    </row>
    <row r="48" spans="2:26" ht="12.75" customHeight="1" x14ac:dyDescent="0.2">
      <c r="B48" s="204" t="str" cm="1">
        <f t="array" aca="1" ref="B48" ca="1">IFERROR(_xlfn.XLOOKUP(C48,Act_codes_core,Act_labels_core),"")</f>
        <v>Mining products have not been classified yet</v>
      </c>
      <c r="C48" s="268" t="str">
        <f ca="1"/>
        <v>a_039</v>
      </c>
      <c r="D48" s="270">
        <f ca="1"/>
        <v>4.4389444186272359E-2</v>
      </c>
      <c r="E48" s="133">
        <f ca="1"/>
        <v>1.3235868588012956E-2</v>
      </c>
      <c r="F48" s="133">
        <f ca="1"/>
        <v>-0.26218994278768282</v>
      </c>
      <c r="G48" s="133">
        <f ca="1"/>
        <v>-7.9868086237311342E-2</v>
      </c>
      <c r="H48" s="133">
        <f ca="1"/>
        <v>0</v>
      </c>
      <c r="I48" s="133">
        <f ca="1"/>
        <v>0</v>
      </c>
      <c r="J48" s="133">
        <f ca="1"/>
        <v>0</v>
      </c>
      <c r="K48" s="133">
        <f ca="1"/>
        <v>0</v>
      </c>
      <c r="L48" s="133">
        <f ca="1"/>
        <v>0</v>
      </c>
      <c r="M48" s="133">
        <f ca="1"/>
        <v>0</v>
      </c>
      <c r="O48" s="204" t="str" cm="1">
        <f t="array" aca="1" ref="O48" ca="1">IFERROR(_xlfn.XLOOKUP(P48,Act_codes_core,Act_labels_core),"")</f>
        <v>Mining products have not been classified yet</v>
      </c>
      <c r="P48" s="268" t="str">
        <f ca="1"/>
        <v>a_039</v>
      </c>
      <c r="Q48" s="270">
        <f ca="1"/>
        <v>4.4389444186272359E-2</v>
      </c>
      <c r="R48" s="133">
        <f ca="1"/>
        <v>5.8753284994443666E-6</v>
      </c>
      <c r="S48" s="133">
        <f ca="1"/>
        <v>-1.1638465831575791E-4</v>
      </c>
      <c r="T48" s="133">
        <f ca="1"/>
        <v>-3.5452999562955198E-5</v>
      </c>
      <c r="U48" s="133">
        <f ca="1"/>
        <v>0</v>
      </c>
      <c r="V48" s="133">
        <f ca="1"/>
        <v>0</v>
      </c>
      <c r="W48" s="133">
        <f ca="1"/>
        <v>0</v>
      </c>
      <c r="X48" s="133">
        <f ca="1"/>
        <v>0</v>
      </c>
      <c r="Y48" s="133">
        <f ca="1"/>
        <v>0</v>
      </c>
      <c r="Z48" s="133">
        <f ca="1"/>
        <v>0</v>
      </c>
    </row>
    <row r="49" spans="2:26" ht="12.75" customHeight="1" x14ac:dyDescent="0.2">
      <c r="B49" s="204" t="str" cm="1">
        <f t="array" aca="1" ref="B49" ca="1">IFERROR(_xlfn.XLOOKUP(C49,Act_codes_core,Act_labels_core),"")</f>
        <v>Mining support services</v>
      </c>
      <c r="C49" s="268" t="str">
        <f ca="1"/>
        <v>a_040</v>
      </c>
      <c r="D49" s="270">
        <f ca="1"/>
        <v>9.7563953147422777E-2</v>
      </c>
      <c r="E49" s="133">
        <f ca="1"/>
        <v>-3.3972139537596924E-3</v>
      </c>
      <c r="F49" s="133">
        <f ca="1"/>
        <v>-0.21648149945493467</v>
      </c>
      <c r="G49" s="133">
        <f ca="1"/>
        <v>-6.2630912335037703E-2</v>
      </c>
      <c r="H49" s="133">
        <f ca="1"/>
        <v>0</v>
      </c>
      <c r="I49" s="133">
        <f ca="1"/>
        <v>0</v>
      </c>
      <c r="J49" s="133">
        <f ca="1"/>
        <v>0</v>
      </c>
      <c r="K49" s="133">
        <f ca="1"/>
        <v>0</v>
      </c>
      <c r="L49" s="133">
        <f ca="1"/>
        <v>0</v>
      </c>
      <c r="M49" s="133">
        <f ca="1"/>
        <v>0</v>
      </c>
      <c r="O49" s="204" t="str" cm="1">
        <f t="array" aca="1" ref="O49" ca="1">IFERROR(_xlfn.XLOOKUP(P49,Act_codes_core,Act_labels_core),"")</f>
        <v>Mining support services</v>
      </c>
      <c r="P49" s="268" t="str">
        <f ca="1"/>
        <v>a_040</v>
      </c>
      <c r="Q49" s="270">
        <f ca="1"/>
        <v>9.7563953147422777E-2</v>
      </c>
      <c r="R49" s="133">
        <f ca="1"/>
        <v>-3.3144562301638154E-6</v>
      </c>
      <c r="S49" s="133">
        <f ca="1"/>
        <v>-2.1120790870105078E-4</v>
      </c>
      <c r="T49" s="133">
        <f ca="1"/>
        <v>-6.1105193966359622E-5</v>
      </c>
      <c r="U49" s="133">
        <f ca="1"/>
        <v>0</v>
      </c>
      <c r="V49" s="133">
        <f ca="1"/>
        <v>0</v>
      </c>
      <c r="W49" s="133">
        <f ca="1"/>
        <v>0</v>
      </c>
      <c r="X49" s="133">
        <f ca="1"/>
        <v>0</v>
      </c>
      <c r="Y49" s="133">
        <f ca="1"/>
        <v>0</v>
      </c>
      <c r="Z49" s="133">
        <f ca="1"/>
        <v>0</v>
      </c>
    </row>
    <row r="50" spans="2:26" ht="12.75" customHeight="1" x14ac:dyDescent="0.2">
      <c r="B50" s="204" t="str" cm="1">
        <f t="array" aca="1" ref="B50" ca="1">IFERROR(_xlfn.XLOOKUP(C50,Act_codes_core,Act_labels_core),"")</f>
        <v>Products processed and preserved meat and meat products</v>
      </c>
      <c r="C50" s="268" t="str">
        <f ca="1"/>
        <v>a_041</v>
      </c>
      <c r="D50" s="270">
        <f ca="1"/>
        <v>0.54904908638476346</v>
      </c>
      <c r="E50" s="133">
        <f ca="1"/>
        <v>-2.2105759504165157E-2</v>
      </c>
      <c r="F50" s="133">
        <f ca="1"/>
        <v>-0.20503381198407888</v>
      </c>
      <c r="G50" s="133">
        <f ca="1"/>
        <v>-0.14580122324845401</v>
      </c>
      <c r="H50" s="133">
        <f ca="1"/>
        <v>0</v>
      </c>
      <c r="I50" s="133">
        <f ca="1"/>
        <v>0</v>
      </c>
      <c r="J50" s="133">
        <f ca="1"/>
        <v>0</v>
      </c>
      <c r="K50" s="133">
        <f ca="1"/>
        <v>0</v>
      </c>
      <c r="L50" s="133">
        <f ca="1"/>
        <v>0</v>
      </c>
      <c r="M50" s="133">
        <f ca="1"/>
        <v>0</v>
      </c>
      <c r="O50" s="204" t="str" cm="1">
        <f t="array" aca="1" ref="O50" ca="1">IFERROR(_xlfn.XLOOKUP(P50,Act_codes_core,Act_labels_core),"")</f>
        <v>Products processed and preserved meat and meat products</v>
      </c>
      <c r="P50" s="268" t="str">
        <f ca="1"/>
        <v>a_041</v>
      </c>
      <c r="Q50" s="270">
        <f ca="1"/>
        <v>0.54904908638476346</v>
      </c>
      <c r="R50" s="133">
        <f ca="1"/>
        <v>-1.2137147059603182E-4</v>
      </c>
      <c r="S50" s="133">
        <f ca="1"/>
        <v>-1.1257362714784387E-3</v>
      </c>
      <c r="T50" s="133">
        <f ca="1"/>
        <v>-8.0052028418344608E-4</v>
      </c>
      <c r="U50" s="133">
        <f ca="1"/>
        <v>0</v>
      </c>
      <c r="V50" s="133">
        <f ca="1"/>
        <v>0</v>
      </c>
      <c r="W50" s="133">
        <f ca="1"/>
        <v>0</v>
      </c>
      <c r="X50" s="133">
        <f ca="1"/>
        <v>0</v>
      </c>
      <c r="Y50" s="133">
        <f ca="1"/>
        <v>0</v>
      </c>
      <c r="Z50" s="133">
        <f ca="1"/>
        <v>0</v>
      </c>
    </row>
    <row r="51" spans="2:26" ht="12.75" customHeight="1" x14ac:dyDescent="0.2">
      <c r="B51" s="204" t="str" cm="1">
        <f t="array" aca="1" ref="B51" ca="1">IFERROR(_xlfn.XLOOKUP(C51,Act_codes_core,Act_labels_core),"")</f>
        <v>Livestock and poultry slaughtering services</v>
      </c>
      <c r="C51" s="268" t="str">
        <f ca="1"/>
        <v>a_042</v>
      </c>
      <c r="D51" s="270">
        <f ca="1"/>
        <v>1.203102713404912E-2</v>
      </c>
      <c r="E51" s="133">
        <f ca="1"/>
        <v>-1.2947517774808404E-2</v>
      </c>
      <c r="F51" s="133">
        <f ca="1"/>
        <v>-1.7577462818078593</v>
      </c>
      <c r="G51" s="133">
        <f ca="1"/>
        <v>-0.13484398825184263</v>
      </c>
      <c r="H51" s="133">
        <f ca="1"/>
        <v>0</v>
      </c>
      <c r="I51" s="133">
        <f ca="1"/>
        <v>0</v>
      </c>
      <c r="J51" s="133">
        <f ca="1"/>
        <v>0</v>
      </c>
      <c r="K51" s="133">
        <f ca="1"/>
        <v>0</v>
      </c>
      <c r="L51" s="133">
        <f ca="1"/>
        <v>0</v>
      </c>
      <c r="M51" s="133">
        <f ca="1"/>
        <v>0</v>
      </c>
      <c r="O51" s="204" t="str" cm="1">
        <f t="array" aca="1" ref="O51" ca="1">IFERROR(_xlfn.XLOOKUP(P51,Act_codes_core,Act_labels_core),"")</f>
        <v>Livestock and poultry slaughtering services</v>
      </c>
      <c r="P51" s="268" t="str">
        <f ca="1"/>
        <v>a_042</v>
      </c>
      <c r="Q51" s="270">
        <f ca="1"/>
        <v>1.203102713404912E-2</v>
      </c>
      <c r="R51" s="133">
        <f ca="1"/>
        <v>-1.557719376673032E-6</v>
      </c>
      <c r="S51" s="133">
        <f ca="1"/>
        <v>-2.1147493211204308E-4</v>
      </c>
      <c r="T51" s="133">
        <f ca="1"/>
        <v>-1.6223116815213193E-5</v>
      </c>
      <c r="U51" s="133">
        <f ca="1"/>
        <v>0</v>
      </c>
      <c r="V51" s="133">
        <f ca="1"/>
        <v>0</v>
      </c>
      <c r="W51" s="133">
        <f ca="1"/>
        <v>0</v>
      </c>
      <c r="X51" s="133">
        <f ca="1"/>
        <v>0</v>
      </c>
      <c r="Y51" s="133">
        <f ca="1"/>
        <v>0</v>
      </c>
      <c r="Z51" s="133">
        <f ca="1"/>
        <v>0</v>
      </c>
    </row>
    <row r="52" spans="2:26" ht="12.75" customHeight="1" x14ac:dyDescent="0.2">
      <c r="B52" s="204" t="str" cm="1">
        <f t="array" aca="1" ref="B52" ca="1">IFERROR(_xlfn.XLOOKUP(C52,Act_codes_core,Act_labels_core),"")</f>
        <v>Aquatic products and processed and preserved aquatic products</v>
      </c>
      <c r="C52" s="268" t="str">
        <f ca="1"/>
        <v>a_043</v>
      </c>
      <c r="D52" s="270">
        <f ca="1"/>
        <v>0.61370436955353347</v>
      </c>
      <c r="E52" s="133">
        <f ca="1"/>
        <v>-1.7265634438612398E-2</v>
      </c>
      <c r="F52" s="133">
        <f ca="1"/>
        <v>-0.53698297837037057</v>
      </c>
      <c r="G52" s="133">
        <f ca="1"/>
        <v>-0.22612387522672472</v>
      </c>
      <c r="H52" s="133">
        <f ca="1"/>
        <v>0</v>
      </c>
      <c r="I52" s="133">
        <f ca="1"/>
        <v>0</v>
      </c>
      <c r="J52" s="133">
        <f ca="1"/>
        <v>0</v>
      </c>
      <c r="K52" s="133">
        <f ca="1"/>
        <v>0</v>
      </c>
      <c r="L52" s="133">
        <f ca="1"/>
        <v>0</v>
      </c>
      <c r="M52" s="133">
        <f ca="1"/>
        <v>0</v>
      </c>
      <c r="O52" s="204" t="str" cm="1">
        <f t="array" aca="1" ref="O52" ca="1">IFERROR(_xlfn.XLOOKUP(P52,Act_codes_core,Act_labels_core),"")</f>
        <v>Aquatic products and processed and preserved aquatic products</v>
      </c>
      <c r="P52" s="268" t="str">
        <f ca="1"/>
        <v>a_043</v>
      </c>
      <c r="Q52" s="270">
        <f ca="1"/>
        <v>0.61370436955353347</v>
      </c>
      <c r="R52" s="133">
        <f ca="1"/>
        <v>-1.0595995298090398E-4</v>
      </c>
      <c r="S52" s="133">
        <f ca="1"/>
        <v>-3.2954880020176699E-3</v>
      </c>
      <c r="T52" s="133">
        <f ca="1"/>
        <v>-1.3877321028701896E-3</v>
      </c>
      <c r="U52" s="133">
        <f ca="1"/>
        <v>0</v>
      </c>
      <c r="V52" s="133">
        <f ca="1"/>
        <v>0</v>
      </c>
      <c r="W52" s="133">
        <f ca="1"/>
        <v>0</v>
      </c>
      <c r="X52" s="133">
        <f ca="1"/>
        <v>0</v>
      </c>
      <c r="Y52" s="133">
        <f ca="1"/>
        <v>0</v>
      </c>
      <c r="Z52" s="133">
        <f ca="1"/>
        <v>0</v>
      </c>
    </row>
    <row r="53" spans="2:26" ht="12.75" customHeight="1" x14ac:dyDescent="0.2">
      <c r="B53" s="204" t="str" cm="1">
        <f t="array" aca="1" ref="B53" ca="1">IFERROR(_xlfn.XLOOKUP(C53,Act_codes_core,Act_labels_core),"")</f>
        <v>Processed vegetables and fruits</v>
      </c>
      <c r="C53" s="268" t="str">
        <f ca="1"/>
        <v>a_044</v>
      </c>
      <c r="D53" s="270">
        <f ca="1"/>
        <v>0.21826171347371393</v>
      </c>
      <c r="E53" s="133">
        <f ca="1"/>
        <v>-6.0335759890395302E-2</v>
      </c>
      <c r="F53" s="133">
        <f ca="1"/>
        <v>-0.11678729476739536</v>
      </c>
      <c r="G53" s="133">
        <f ca="1"/>
        <v>0.11932655838586825</v>
      </c>
      <c r="H53" s="133">
        <f ca="1"/>
        <v>0</v>
      </c>
      <c r="I53" s="133">
        <f ca="1"/>
        <v>0</v>
      </c>
      <c r="J53" s="133">
        <f ca="1"/>
        <v>0</v>
      </c>
      <c r="K53" s="133">
        <f ca="1"/>
        <v>0</v>
      </c>
      <c r="L53" s="133">
        <f ca="1"/>
        <v>0</v>
      </c>
      <c r="M53" s="133">
        <f ca="1"/>
        <v>0</v>
      </c>
      <c r="O53" s="204" t="str" cm="1">
        <f t="array" aca="1" ref="O53" ca="1">IFERROR(_xlfn.XLOOKUP(P53,Act_codes_core,Act_labels_core),"")</f>
        <v>Processed vegetables and fruits</v>
      </c>
      <c r="P53" s="268" t="str">
        <f ca="1"/>
        <v>a_044</v>
      </c>
      <c r="Q53" s="270">
        <f ca="1"/>
        <v>0.21826171347371393</v>
      </c>
      <c r="R53" s="133">
        <f ca="1"/>
        <v>-1.316898633741626E-4</v>
      </c>
      <c r="S53" s="133">
        <f ca="1"/>
        <v>-2.5490195067891415E-4</v>
      </c>
      <c r="T53" s="133">
        <f ca="1"/>
        <v>2.6044419096220772E-4</v>
      </c>
      <c r="U53" s="133">
        <f ca="1"/>
        <v>0</v>
      </c>
      <c r="V53" s="133">
        <f ca="1"/>
        <v>0</v>
      </c>
      <c r="W53" s="133">
        <f ca="1"/>
        <v>0</v>
      </c>
      <c r="X53" s="133">
        <f ca="1"/>
        <v>0</v>
      </c>
      <c r="Y53" s="133">
        <f ca="1"/>
        <v>0</v>
      </c>
      <c r="Z53" s="133">
        <f ca="1"/>
        <v>0</v>
      </c>
    </row>
    <row r="54" spans="2:26" ht="12.75" customHeight="1" x14ac:dyDescent="0.2">
      <c r="B54" s="204" t="str" cm="1">
        <f t="array" aca="1" ref="B54" ca="1">IFERROR(_xlfn.XLOOKUP(C54,Act_codes_core,Act_labels_core),"")</f>
        <v>Processed animal and vegetable oils and fats</v>
      </c>
      <c r="C54" s="268" t="str">
        <f ca="1"/>
        <v>a_045</v>
      </c>
      <c r="D54" s="270">
        <f ca="1"/>
        <v>9.7058594655997851E-2</v>
      </c>
      <c r="E54" s="133">
        <f ca="1"/>
        <v>-2.3219255690132279E-2</v>
      </c>
      <c r="F54" s="133">
        <f ca="1"/>
        <v>-0.17448974977736231</v>
      </c>
      <c r="G54" s="133">
        <f ca="1"/>
        <v>-0.11355980207912175</v>
      </c>
      <c r="H54" s="133">
        <f ca="1"/>
        <v>0</v>
      </c>
      <c r="I54" s="133">
        <f ca="1"/>
        <v>0</v>
      </c>
      <c r="J54" s="133">
        <f ca="1"/>
        <v>0</v>
      </c>
      <c r="K54" s="133">
        <f ca="1"/>
        <v>0</v>
      </c>
      <c r="L54" s="133">
        <f ca="1"/>
        <v>0</v>
      </c>
      <c r="M54" s="133">
        <f ca="1"/>
        <v>0</v>
      </c>
      <c r="O54" s="204" t="str" cm="1">
        <f t="array" aca="1" ref="O54" ca="1">IFERROR(_xlfn.XLOOKUP(P54,Act_codes_core,Act_labels_core),"")</f>
        <v>Processed animal and vegetable oils and fats</v>
      </c>
      <c r="P54" s="268" t="str">
        <f ca="1"/>
        <v>a_045</v>
      </c>
      <c r="Q54" s="270">
        <f ca="1"/>
        <v>9.7058594655997851E-2</v>
      </c>
      <c r="R54" s="133">
        <f ca="1"/>
        <v>-2.2536283262425206E-5</v>
      </c>
      <c r="S54" s="133">
        <f ca="1"/>
        <v>-1.69357298952675E-4</v>
      </c>
      <c r="T54" s="133">
        <f ca="1"/>
        <v>-1.1021954799212821E-4</v>
      </c>
      <c r="U54" s="133">
        <f ca="1"/>
        <v>0</v>
      </c>
      <c r="V54" s="133">
        <f ca="1"/>
        <v>0</v>
      </c>
      <c r="W54" s="133">
        <f ca="1"/>
        <v>0</v>
      </c>
      <c r="X54" s="133">
        <f ca="1"/>
        <v>0</v>
      </c>
      <c r="Y54" s="133">
        <f ca="1"/>
        <v>0</v>
      </c>
      <c r="Z54" s="133">
        <f ca="1"/>
        <v>0</v>
      </c>
    </row>
    <row r="55" spans="2:26" ht="12.75" customHeight="1" x14ac:dyDescent="0.2">
      <c r="B55" s="204" t="str" cm="1">
        <f t="array" aca="1" ref="B55" ca="1">IFERROR(_xlfn.XLOOKUP(C55,Act_codes_core,Act_labels_core),"")</f>
        <v>Milk and dairy products</v>
      </c>
      <c r="C55" s="268" t="str">
        <f ca="1"/>
        <v>a_046</v>
      </c>
      <c r="D55" s="270">
        <f ca="1"/>
        <v>0.26706814347705526</v>
      </c>
      <c r="E55" s="133">
        <f ca="1"/>
        <v>-9.6659761638973052E-3</v>
      </c>
      <c r="F55" s="133">
        <f ca="1"/>
        <v>-0.75257020263417296</v>
      </c>
      <c r="G55" s="133">
        <f ca="1"/>
        <v>-0.10934855349161721</v>
      </c>
      <c r="H55" s="133">
        <f ca="1"/>
        <v>0</v>
      </c>
      <c r="I55" s="133">
        <f ca="1"/>
        <v>0</v>
      </c>
      <c r="J55" s="133">
        <f ca="1"/>
        <v>0</v>
      </c>
      <c r="K55" s="133">
        <f ca="1"/>
        <v>0</v>
      </c>
      <c r="L55" s="133">
        <f ca="1"/>
        <v>0</v>
      </c>
      <c r="M55" s="133">
        <f ca="1"/>
        <v>0</v>
      </c>
      <c r="O55" s="204" t="str" cm="1">
        <f t="array" aca="1" ref="O55" ca="1">IFERROR(_xlfn.XLOOKUP(P55,Act_codes_core,Act_labels_core),"")</f>
        <v>Milk and dairy products</v>
      </c>
      <c r="P55" s="268" t="str">
        <f ca="1"/>
        <v>a_046</v>
      </c>
      <c r="Q55" s="270">
        <f ca="1"/>
        <v>0.26706814347705526</v>
      </c>
      <c r="R55" s="133">
        <f ca="1"/>
        <v>-2.581474308985522E-5</v>
      </c>
      <c r="S55" s="133">
        <f ca="1"/>
        <v>-2.0098752685365987E-3</v>
      </c>
      <c r="T55" s="133">
        <f ca="1"/>
        <v>-2.9203515172907679E-4</v>
      </c>
      <c r="U55" s="133">
        <f ca="1"/>
        <v>0</v>
      </c>
      <c r="V55" s="133">
        <f ca="1"/>
        <v>0</v>
      </c>
      <c r="W55" s="133">
        <f ca="1"/>
        <v>0</v>
      </c>
      <c r="X55" s="133">
        <f ca="1"/>
        <v>0</v>
      </c>
      <c r="Y55" s="133">
        <f ca="1"/>
        <v>0</v>
      </c>
      <c r="Z55" s="133">
        <f ca="1"/>
        <v>0</v>
      </c>
    </row>
    <row r="56" spans="2:26" ht="12.75" customHeight="1" x14ac:dyDescent="0.2">
      <c r="B56" s="204" t="str" cm="1">
        <f t="array" aca="1" ref="B56" ca="1">IFERROR(_xlfn.XLOOKUP(C56,Act_codes_core,Act_labels_core),"")</f>
        <v>Milling products and flour production</v>
      </c>
      <c r="C56" s="268" t="str">
        <f ca="1"/>
        <v>a_047</v>
      </c>
      <c r="D56" s="270">
        <f ca="1"/>
        <v>0.37057283778714967</v>
      </c>
      <c r="E56" s="296">
        <f ca="1"/>
        <v>-1.8330591285309339E-3</v>
      </c>
      <c r="F56" s="296">
        <f ca="1"/>
        <v>-0.16441440783513395</v>
      </c>
      <c r="G56" s="296">
        <f ca="1"/>
        <v>-0.10622043931564074</v>
      </c>
      <c r="H56" s="296">
        <f ca="1"/>
        <v>0</v>
      </c>
      <c r="I56" s="296">
        <f ca="1"/>
        <v>0</v>
      </c>
      <c r="J56" s="296">
        <f ca="1"/>
        <v>0</v>
      </c>
      <c r="K56" s="296">
        <f ca="1"/>
        <v>0</v>
      </c>
      <c r="L56" s="296">
        <f ca="1"/>
        <v>0</v>
      </c>
      <c r="M56" s="296">
        <f ca="1"/>
        <v>0</v>
      </c>
      <c r="O56" s="204" t="e">
        <f t="shared" ref="O56:O67" ca="1" si="4">INDEX(Act_labels_aggr,MATCH(P56,Act_codes_aggr,0),1)</f>
        <v>#N/A</v>
      </c>
      <c r="P56" s="268" t="str">
        <f ca="1"/>
        <v>a_047</v>
      </c>
      <c r="Q56" s="270">
        <f ca="1"/>
        <v>0.37057283778714967</v>
      </c>
      <c r="R56" s="271">
        <f ca="1"/>
        <v>-6.7928192309134768E-6</v>
      </c>
      <c r="S56" s="271">
        <f ca="1"/>
        <v>-6.0927513684559361E-4</v>
      </c>
      <c r="T56" s="271">
        <f ca="1"/>
        <v>-3.9362409628194712E-4</v>
      </c>
      <c r="U56" s="271">
        <f ca="1"/>
        <v>0</v>
      </c>
      <c r="V56" s="271">
        <f ca="1"/>
        <v>0</v>
      </c>
      <c r="W56" s="271">
        <f ca="1"/>
        <v>0</v>
      </c>
      <c r="X56" s="271">
        <f ca="1"/>
        <v>0</v>
      </c>
      <c r="Y56" s="271">
        <f ca="1"/>
        <v>0</v>
      </c>
      <c r="Z56" s="271">
        <f ca="1"/>
        <v>0</v>
      </c>
    </row>
    <row r="57" spans="2:26" ht="12.75" customHeight="1" outlineLevel="1" x14ac:dyDescent="0.2">
      <c r="B57" s="204" t="str" cm="1">
        <f t="array" aca="1" ref="B57" ca="1">IFERROR(_xlfn.XLOOKUP(C57,Act_codes_core,Act_labels_core),"")</f>
        <v>Sugar, Honey</v>
      </c>
      <c r="C57" s="268" t="str">
        <f ca="1"/>
        <v>a_048</v>
      </c>
      <c r="D57" s="270">
        <f ca="1"/>
        <v>8.0706967116626116E-2</v>
      </c>
      <c r="E57" s="133">
        <f ca="1"/>
        <v>6.0530907582512228E-2</v>
      </c>
      <c r="F57" s="133">
        <f ca="1"/>
        <v>-0.20142366587013738</v>
      </c>
      <c r="G57" s="133">
        <f ca="1"/>
        <v>-8.7302493722429819E-2</v>
      </c>
      <c r="H57" s="133">
        <f ca="1"/>
        <v>0</v>
      </c>
      <c r="I57" s="133">
        <f ca="1"/>
        <v>0</v>
      </c>
      <c r="J57" s="133">
        <f ca="1"/>
        <v>0</v>
      </c>
      <c r="K57" s="133">
        <f ca="1"/>
        <v>0</v>
      </c>
      <c r="L57" s="133">
        <f ca="1"/>
        <v>0</v>
      </c>
      <c r="M57" s="133">
        <f ca="1"/>
        <v>0</v>
      </c>
      <c r="O57" s="204" t="e">
        <f t="shared" ca="1" si="4"/>
        <v>#N/A</v>
      </c>
      <c r="P57" s="268" t="str">
        <f ca="1"/>
        <v>a_048</v>
      </c>
      <c r="Q57" s="270">
        <f ca="1"/>
        <v>8.0706967116626116E-2</v>
      </c>
      <c r="R57" s="133">
        <f ca="1"/>
        <v>4.8852659678013488E-5</v>
      </c>
      <c r="S57" s="133">
        <f ca="1"/>
        <v>-1.6256293177891463E-4</v>
      </c>
      <c r="T57" s="133">
        <f ca="1"/>
        <v>-7.0459194900556005E-5</v>
      </c>
      <c r="U57" s="133">
        <f ca="1"/>
        <v>0</v>
      </c>
      <c r="V57" s="133">
        <f ca="1"/>
        <v>0</v>
      </c>
      <c r="W57" s="133">
        <f ca="1"/>
        <v>0</v>
      </c>
      <c r="X57" s="133">
        <f ca="1"/>
        <v>0</v>
      </c>
      <c r="Y57" s="133">
        <f ca="1"/>
        <v>0</v>
      </c>
      <c r="Z57" s="133">
        <f ca="1"/>
        <v>0</v>
      </c>
    </row>
    <row r="58" spans="2:26" ht="12.75" customHeight="1" outlineLevel="1" x14ac:dyDescent="0.2">
      <c r="B58" s="204" t="str" cm="1">
        <f t="array" aca="1" ref="B58" ca="1">IFERROR(_xlfn.XLOOKUP(C58,Act_codes_core,Act_labels_core),"")</f>
        <v>Cocoa, chocolate and confectionery; bakery products from flour</v>
      </c>
      <c r="C58" s="268" t="str">
        <f ca="1"/>
        <v>a_049</v>
      </c>
      <c r="D58" s="270">
        <f ca="1"/>
        <v>0.16790997202357183</v>
      </c>
      <c r="E58" s="133">
        <f ca="1"/>
        <v>-2.6539229633770756E-2</v>
      </c>
      <c r="F58" s="133">
        <f ca="1"/>
        <v>-0.24226945302087133</v>
      </c>
      <c r="G58" s="133">
        <f ca="1"/>
        <v>-8.0696471872010456E-2</v>
      </c>
      <c r="H58" s="133">
        <f ca="1"/>
        <v>0</v>
      </c>
      <c r="I58" s="133">
        <f ca="1"/>
        <v>0</v>
      </c>
      <c r="J58" s="133">
        <f ca="1"/>
        <v>0</v>
      </c>
      <c r="K58" s="133">
        <f ca="1"/>
        <v>0</v>
      </c>
      <c r="L58" s="133">
        <f ca="1"/>
        <v>0</v>
      </c>
      <c r="M58" s="133">
        <f ca="1"/>
        <v>0</v>
      </c>
      <c r="O58" s="204" t="e">
        <f t="shared" ca="1" si="4"/>
        <v>#N/A</v>
      </c>
      <c r="P58" s="268" t="str">
        <f ca="1"/>
        <v>a_049</v>
      </c>
      <c r="Q58" s="270">
        <f ca="1"/>
        <v>0.16790997202357183</v>
      </c>
      <c r="R58" s="133">
        <f ca="1"/>
        <v>-4.4562013053335964E-5</v>
      </c>
      <c r="S58" s="133">
        <f ca="1"/>
        <v>-4.0679457078900556E-4</v>
      </c>
      <c r="T58" s="133">
        <f ca="1"/>
        <v>-1.3549742334430226E-4</v>
      </c>
      <c r="U58" s="133">
        <f ca="1"/>
        <v>0</v>
      </c>
      <c r="V58" s="133">
        <f ca="1"/>
        <v>0</v>
      </c>
      <c r="W58" s="133">
        <f ca="1"/>
        <v>0</v>
      </c>
      <c r="X58" s="133">
        <f ca="1"/>
        <v>0</v>
      </c>
      <c r="Y58" s="133">
        <f ca="1"/>
        <v>0</v>
      </c>
      <c r="Z58" s="133">
        <f ca="1"/>
        <v>0</v>
      </c>
    </row>
    <row r="59" spans="2:26" ht="12.75" customHeight="1" outlineLevel="1" x14ac:dyDescent="0.2">
      <c r="B59" s="204" t="str" cm="1">
        <f t="array" aca="1" ref="B59" ca="1">IFERROR(_xlfn.XLOOKUP(C59,Act_codes_core,Act_labels_core),"")</f>
        <v>Dishes, prepared foods</v>
      </c>
      <c r="C59" s="268" t="str">
        <f ca="1"/>
        <v>a_050</v>
      </c>
      <c r="D59" s="270">
        <f ca="1"/>
        <v>9.432406692734073E-2</v>
      </c>
      <c r="E59" s="133">
        <f ca="1"/>
        <v>-9.7631583600210625E-3</v>
      </c>
      <c r="F59" s="133">
        <f ca="1"/>
        <v>-0.36744403538714332</v>
      </c>
      <c r="G59" s="133">
        <f ca="1"/>
        <v>-0.14719179932168869</v>
      </c>
      <c r="H59" s="133">
        <f ca="1"/>
        <v>0</v>
      </c>
      <c r="I59" s="133">
        <f ca="1"/>
        <v>0</v>
      </c>
      <c r="J59" s="133">
        <f ca="1"/>
        <v>0</v>
      </c>
      <c r="K59" s="133">
        <f ca="1"/>
        <v>0</v>
      </c>
      <c r="L59" s="133">
        <f ca="1"/>
        <v>0</v>
      </c>
      <c r="M59" s="133">
        <f ca="1"/>
        <v>0</v>
      </c>
      <c r="O59" s="204" t="e">
        <f t="shared" ca="1" si="4"/>
        <v>#N/A</v>
      </c>
      <c r="P59" s="268" t="str">
        <f ca="1"/>
        <v>a_050</v>
      </c>
      <c r="Q59" s="270">
        <f ca="1"/>
        <v>9.432406692734073E-2</v>
      </c>
      <c r="R59" s="133">
        <f ca="1"/>
        <v>-9.2090080257285288E-6</v>
      </c>
      <c r="S59" s="133">
        <f ca="1"/>
        <v>-3.4658815785909065E-4</v>
      </c>
      <c r="T59" s="133">
        <f ca="1"/>
        <v>-1.3883729130374669E-4</v>
      </c>
      <c r="U59" s="133">
        <f ca="1"/>
        <v>0</v>
      </c>
      <c r="V59" s="133">
        <f ca="1"/>
        <v>0</v>
      </c>
      <c r="W59" s="133">
        <f ca="1"/>
        <v>0</v>
      </c>
      <c r="X59" s="133">
        <f ca="1"/>
        <v>0</v>
      </c>
      <c r="Y59" s="133">
        <f ca="1"/>
        <v>0</v>
      </c>
      <c r="Z59" s="133">
        <f ca="1"/>
        <v>0</v>
      </c>
    </row>
    <row r="60" spans="2:26" ht="12.75" customHeight="1" outlineLevel="1" x14ac:dyDescent="0.2">
      <c r="B60" s="204" t="str" cm="1">
        <f t="array" aca="1" ref="B60" ca="1">IFERROR(_xlfn.XLOOKUP(C60,Act_codes_core,Act_labels_core),"")</f>
        <v>Coffee</v>
      </c>
      <c r="C60" s="268" t="str">
        <f ca="1"/>
        <v>a_051</v>
      </c>
      <c r="D60" s="270">
        <f ca="1"/>
        <v>0.15046547853522144</v>
      </c>
      <c r="E60" s="133">
        <f ca="1"/>
        <v>2.1532142184899072E-2</v>
      </c>
      <c r="F60" s="133">
        <f ca="1"/>
        <v>2.5130664047856577E-2</v>
      </c>
      <c r="G60" s="133">
        <f ca="1"/>
        <v>2.0297288499948607E-2</v>
      </c>
      <c r="H60" s="133">
        <f ca="1"/>
        <v>0</v>
      </c>
      <c r="I60" s="133">
        <f ca="1"/>
        <v>0</v>
      </c>
      <c r="J60" s="133">
        <f ca="1"/>
        <v>0</v>
      </c>
      <c r="K60" s="133">
        <f ca="1"/>
        <v>0</v>
      </c>
      <c r="L60" s="133">
        <f ca="1"/>
        <v>0</v>
      </c>
      <c r="M60" s="133">
        <f ca="1"/>
        <v>0</v>
      </c>
      <c r="O60" s="204" t="e">
        <f t="shared" ca="1" si="4"/>
        <v>#N/A</v>
      </c>
      <c r="P60" s="268" t="str">
        <f ca="1"/>
        <v>a_051</v>
      </c>
      <c r="Q60" s="270">
        <f ca="1"/>
        <v>0.15046547853522144</v>
      </c>
      <c r="R60" s="133">
        <f ca="1"/>
        <v>3.2398440777392677E-5</v>
      </c>
      <c r="S60" s="133">
        <f ca="1"/>
        <v>3.7812973918686254E-5</v>
      </c>
      <c r="T60" s="133">
        <f ca="1"/>
        <v>3.0540412271122144E-5</v>
      </c>
      <c r="U60" s="133">
        <f ca="1"/>
        <v>0</v>
      </c>
      <c r="V60" s="133">
        <f ca="1"/>
        <v>0</v>
      </c>
      <c r="W60" s="133">
        <f ca="1"/>
        <v>0</v>
      </c>
      <c r="X60" s="133">
        <f ca="1"/>
        <v>0</v>
      </c>
      <c r="Y60" s="133">
        <f ca="1"/>
        <v>0</v>
      </c>
      <c r="Z60" s="133">
        <f ca="1"/>
        <v>0</v>
      </c>
    </row>
    <row r="61" spans="2:26" ht="12.75" customHeight="1" outlineLevel="1" x14ac:dyDescent="0.2">
      <c r="B61" s="204" t="str" cm="1">
        <f t="array" aca="1" ref="B61" ca="1">IFERROR(_xlfn.XLOOKUP(C61,Act_codes_core,Act_labels_core),"")</f>
        <v>Tea (tea)</v>
      </c>
      <c r="C61" s="268" t="str">
        <f ca="1"/>
        <v>a_052</v>
      </c>
      <c r="D61" s="270">
        <f ca="1"/>
        <v>2.2004070967905454E-2</v>
      </c>
      <c r="E61" s="133">
        <f ca="1"/>
        <v>-1.1291396396018172E-2</v>
      </c>
      <c r="F61" s="133">
        <f ca="1"/>
        <v>-0.17922463060009441</v>
      </c>
      <c r="G61" s="133">
        <f ca="1"/>
        <v>-0.10407688276172777</v>
      </c>
      <c r="H61" s="133">
        <f ca="1"/>
        <v>0</v>
      </c>
      <c r="I61" s="133">
        <f ca="1"/>
        <v>0</v>
      </c>
      <c r="J61" s="133">
        <f ca="1"/>
        <v>0</v>
      </c>
      <c r="K61" s="133">
        <f ca="1"/>
        <v>0</v>
      </c>
      <c r="L61" s="133">
        <f ca="1"/>
        <v>0</v>
      </c>
      <c r="M61" s="133">
        <f ca="1"/>
        <v>0</v>
      </c>
      <c r="O61" s="204" t="e">
        <f t="shared" ca="1" si="4"/>
        <v>#N/A</v>
      </c>
      <c r="P61" s="268" t="str">
        <f ca="1"/>
        <v>a_052</v>
      </c>
      <c r="Q61" s="270">
        <f ca="1"/>
        <v>2.2004070967905454E-2</v>
      </c>
      <c r="R61" s="133">
        <f ca="1"/>
        <v>-2.4845668762473574E-6</v>
      </c>
      <c r="S61" s="133">
        <f ca="1"/>
        <v>-3.9436714909211169E-5</v>
      </c>
      <c r="T61" s="133">
        <f ca="1"/>
        <v>-2.2901151144074337E-5</v>
      </c>
      <c r="U61" s="133">
        <f ca="1"/>
        <v>0</v>
      </c>
      <c r="V61" s="133">
        <f ca="1"/>
        <v>0</v>
      </c>
      <c r="W61" s="133">
        <f ca="1"/>
        <v>0</v>
      </c>
      <c r="X61" s="133">
        <f ca="1"/>
        <v>0</v>
      </c>
      <c r="Y61" s="133">
        <f ca="1"/>
        <v>0</v>
      </c>
      <c r="Z61" s="133">
        <f ca="1"/>
        <v>0</v>
      </c>
    </row>
    <row r="62" spans="2:26" ht="12.75" customHeight="1" outlineLevel="1" x14ac:dyDescent="0.2">
      <c r="B62" s="204" t="str" cm="1">
        <f t="array" aca="1" ref="B62" ca="1">IFERROR(_xlfn.XLOOKUP(C62,Act_codes_core,Act_labels_core),"")</f>
        <v>Other remaining foods (pasta, noodles and similar products; other foods not yet classified...)</v>
      </c>
      <c r="C62" s="268" t="str">
        <f ca="1"/>
        <v>a_053</v>
      </c>
      <c r="D62" s="270">
        <f ca="1"/>
        <v>0.28148961213682383</v>
      </c>
      <c r="E62" s="133">
        <f ca="1"/>
        <v>-1.951998349779549E-2</v>
      </c>
      <c r="F62" s="133">
        <f ca="1"/>
        <v>-0.14450115684055964</v>
      </c>
      <c r="G62" s="133">
        <f ca="1"/>
        <v>-0.10646507705643904</v>
      </c>
      <c r="H62" s="133">
        <f ca="1"/>
        <v>0</v>
      </c>
      <c r="I62" s="133">
        <f ca="1"/>
        <v>0</v>
      </c>
      <c r="J62" s="133">
        <f ca="1"/>
        <v>0</v>
      </c>
      <c r="K62" s="133">
        <f ca="1"/>
        <v>0</v>
      </c>
      <c r="L62" s="133">
        <f ca="1"/>
        <v>0</v>
      </c>
      <c r="M62" s="133">
        <f ca="1"/>
        <v>0</v>
      </c>
      <c r="O62" s="204" t="e">
        <f t="shared" ca="1" si="4"/>
        <v>#N/A</v>
      </c>
      <c r="P62" s="268" t="str">
        <f ca="1"/>
        <v>a_053</v>
      </c>
      <c r="Q62" s="270">
        <f ca="1"/>
        <v>0.28148961213682383</v>
      </c>
      <c r="R62" s="133">
        <f ca="1"/>
        <v>-5.4946725837116545E-5</v>
      </c>
      <c r="S62" s="133">
        <f ca="1"/>
        <v>-4.0675574592371479E-4</v>
      </c>
      <c r="T62" s="133">
        <f ca="1"/>
        <v>-2.9968813246734086E-4</v>
      </c>
      <c r="U62" s="133">
        <f ca="1"/>
        <v>0</v>
      </c>
      <c r="V62" s="133">
        <f ca="1"/>
        <v>0</v>
      </c>
      <c r="W62" s="133">
        <f ca="1"/>
        <v>0</v>
      </c>
      <c r="X62" s="133">
        <f ca="1"/>
        <v>0</v>
      </c>
      <c r="Y62" s="133">
        <f ca="1"/>
        <v>0</v>
      </c>
      <c r="Z62" s="133">
        <f ca="1"/>
        <v>0</v>
      </c>
    </row>
    <row r="63" spans="2:26" ht="12.75" customHeight="1" outlineLevel="1" x14ac:dyDescent="0.2">
      <c r="B63" s="204" t="str" cm="1">
        <f t="array" aca="1" ref="B63" ca="1">IFERROR(_xlfn.XLOOKUP(C63,Act_codes_core,Act_labels_core),"")</f>
        <v>Feed for livestock, poultry and aquatic products</v>
      </c>
      <c r="C63" s="268" t="str">
        <f ca="1"/>
        <v>a_054</v>
      </c>
      <c r="D63" s="270">
        <f ca="1"/>
        <v>0.60230922382711216</v>
      </c>
      <c r="E63" s="133">
        <f ca="1"/>
        <v>-1.6675664372278742E-2</v>
      </c>
      <c r="F63" s="133">
        <f ca="1"/>
        <v>-0.27793472847154055</v>
      </c>
      <c r="G63" s="133">
        <f ca="1"/>
        <v>-0.15718043810132309</v>
      </c>
      <c r="H63" s="133">
        <f ca="1"/>
        <v>0</v>
      </c>
      <c r="I63" s="133">
        <f ca="1"/>
        <v>0</v>
      </c>
      <c r="J63" s="133">
        <f ca="1"/>
        <v>0</v>
      </c>
      <c r="K63" s="133">
        <f ca="1"/>
        <v>0</v>
      </c>
      <c r="L63" s="133">
        <f ca="1"/>
        <v>0</v>
      </c>
      <c r="M63" s="133">
        <f ca="1"/>
        <v>0</v>
      </c>
      <c r="O63" s="204" t="e">
        <f t="shared" ca="1" si="4"/>
        <v>#N/A</v>
      </c>
      <c r="P63" s="268" t="str">
        <f ca="1"/>
        <v>a_054</v>
      </c>
      <c r="Q63" s="270">
        <f ca="1"/>
        <v>0.60230922382711216</v>
      </c>
      <c r="R63" s="133">
        <f ca="1"/>
        <v>-1.0043906464868637E-4</v>
      </c>
      <c r="S63" s="133">
        <f ca="1"/>
        <v>-1.6740265058029277E-3</v>
      </c>
      <c r="T63" s="133">
        <f ca="1"/>
        <v>-9.4671227673613363E-4</v>
      </c>
      <c r="U63" s="133">
        <f ca="1"/>
        <v>0</v>
      </c>
      <c r="V63" s="133">
        <f ca="1"/>
        <v>0</v>
      </c>
      <c r="W63" s="133">
        <f ca="1"/>
        <v>0</v>
      </c>
      <c r="X63" s="133">
        <f ca="1"/>
        <v>0</v>
      </c>
      <c r="Y63" s="133">
        <f ca="1"/>
        <v>0</v>
      </c>
      <c r="Z63" s="133">
        <f ca="1"/>
        <v>0</v>
      </c>
    </row>
    <row r="64" spans="2:26" ht="12.75" customHeight="1" outlineLevel="1" x14ac:dyDescent="0.2">
      <c r="B64" s="204" t="str" cm="1">
        <f t="array" aca="1" ref="B64" ca="1">IFERROR(_xlfn.XLOOKUP(C64,Act_codes_core,Act_labels_core),"")</f>
        <v>Wine of all kinds</v>
      </c>
      <c r="C64" s="268" t="str">
        <f ca="1"/>
        <v>a_055</v>
      </c>
      <c r="D64" s="270">
        <f ca="1"/>
        <v>6.2937031859381903E-2</v>
      </c>
      <c r="E64" s="133">
        <f ca="1"/>
        <v>-7.7661978113652275E-3</v>
      </c>
      <c r="F64" s="133">
        <f ca="1"/>
        <v>-1.1785300728236359</v>
      </c>
      <c r="G64" s="133">
        <f ca="1"/>
        <v>-8.8001651232905154E-2</v>
      </c>
      <c r="H64" s="133">
        <f ca="1"/>
        <v>0</v>
      </c>
      <c r="I64" s="133">
        <f ca="1"/>
        <v>0</v>
      </c>
      <c r="J64" s="133">
        <f ca="1"/>
        <v>0</v>
      </c>
      <c r="K64" s="133">
        <f ca="1"/>
        <v>0</v>
      </c>
      <c r="L64" s="133">
        <f ca="1"/>
        <v>0</v>
      </c>
      <c r="M64" s="133">
        <f ca="1"/>
        <v>0</v>
      </c>
      <c r="O64" s="204" t="e">
        <f t="shared" ca="1" si="4"/>
        <v>#N/A</v>
      </c>
      <c r="P64" s="268" t="str">
        <f ca="1"/>
        <v>a_055</v>
      </c>
      <c r="Q64" s="270">
        <f ca="1"/>
        <v>6.2937031859381903E-2</v>
      </c>
      <c r="R64" s="133">
        <f ca="1"/>
        <v>-4.8878143908015531E-6</v>
      </c>
      <c r="S64" s="133">
        <f ca="1"/>
        <v>-7.4173184740540846E-4</v>
      </c>
      <c r="T64" s="133">
        <f ca="1"/>
        <v>-5.5385627273235665E-5</v>
      </c>
      <c r="U64" s="133">
        <f ca="1"/>
        <v>0</v>
      </c>
      <c r="V64" s="133">
        <f ca="1"/>
        <v>0</v>
      </c>
      <c r="W64" s="133">
        <f ca="1"/>
        <v>0</v>
      </c>
      <c r="X64" s="133">
        <f ca="1"/>
        <v>0</v>
      </c>
      <c r="Y64" s="133">
        <f ca="1"/>
        <v>0</v>
      </c>
      <c r="Z64" s="133">
        <f ca="1"/>
        <v>0</v>
      </c>
    </row>
    <row r="65" spans="2:26" ht="12.75" customHeight="1" outlineLevel="1" x14ac:dyDescent="0.2">
      <c r="B65" s="204" t="str" cm="1">
        <f t="array" aca="1" ref="B65" ca="1">IFERROR(_xlfn.XLOOKUP(C65,Act_codes_core,Act_labels_core),"")</f>
        <v>Beer</v>
      </c>
      <c r="C65" s="268" t="str">
        <f ca="1"/>
        <v>a_056</v>
      </c>
      <c r="D65" s="270">
        <f ca="1"/>
        <v>0.42226732100511516</v>
      </c>
      <c r="E65" s="133">
        <f ca="1"/>
        <v>5.8191318985656437E-4</v>
      </c>
      <c r="F65" s="133">
        <f ca="1"/>
        <v>-0.49185146069647967</v>
      </c>
      <c r="G65" s="133">
        <f ca="1"/>
        <v>-4.3190572711815367E-2</v>
      </c>
      <c r="H65" s="133">
        <f ca="1"/>
        <v>0</v>
      </c>
      <c r="I65" s="133">
        <f ca="1"/>
        <v>0</v>
      </c>
      <c r="J65" s="133">
        <f ca="1"/>
        <v>0</v>
      </c>
      <c r="K65" s="133">
        <f ca="1"/>
        <v>0</v>
      </c>
      <c r="L65" s="133">
        <f ca="1"/>
        <v>0</v>
      </c>
      <c r="M65" s="133">
        <f ca="1"/>
        <v>0</v>
      </c>
      <c r="O65" s="204" t="e">
        <f t="shared" ca="1" si="4"/>
        <v>#N/A</v>
      </c>
      <c r="P65" s="268" t="str">
        <f ca="1"/>
        <v>a_056</v>
      </c>
      <c r="Q65" s="270">
        <f ca="1"/>
        <v>0.42226732100511516</v>
      </c>
      <c r="R65" s="133">
        <f ca="1"/>
        <v>2.4572292373827238E-6</v>
      </c>
      <c r="S65" s="133">
        <f ca="1"/>
        <v>-2.0769279864075517E-3</v>
      </c>
      <c r="T65" s="133">
        <f ca="1"/>
        <v>-1.8237967431694908E-4</v>
      </c>
      <c r="U65" s="133">
        <f ca="1"/>
        <v>0</v>
      </c>
      <c r="V65" s="133">
        <f ca="1"/>
        <v>0</v>
      </c>
      <c r="W65" s="133">
        <f ca="1"/>
        <v>0</v>
      </c>
      <c r="X65" s="133">
        <f ca="1"/>
        <v>0</v>
      </c>
      <c r="Y65" s="133">
        <f ca="1"/>
        <v>0</v>
      </c>
      <c r="Z65" s="133">
        <f ca="1"/>
        <v>0</v>
      </c>
    </row>
    <row r="66" spans="2:26" ht="12.75" customHeight="1" outlineLevel="1" x14ac:dyDescent="0.2">
      <c r="B66" s="204" t="str" cm="1">
        <f t="array" aca="1" ref="B66" ca="1">IFERROR(_xlfn.XLOOKUP(C66,Act_codes_core,Act_labels_core),"")</f>
        <v>Non-alcoholic drinks, mineral water, purified water</v>
      </c>
      <c r="C66" s="268" t="str">
        <f ca="1"/>
        <v>a_057</v>
      </c>
      <c r="D66" s="270">
        <f ca="1"/>
        <v>0.38507240646354407</v>
      </c>
      <c r="E66" s="133">
        <f ca="1"/>
        <v>-2.2803607356103317E-2</v>
      </c>
      <c r="F66" s="133">
        <f ca="1"/>
        <v>-0.41630867802437965</v>
      </c>
      <c r="G66" s="133">
        <f ca="1"/>
        <v>-0.10701415553144855</v>
      </c>
      <c r="H66" s="133">
        <f ca="1"/>
        <v>0</v>
      </c>
      <c r="I66" s="133">
        <f ca="1"/>
        <v>0</v>
      </c>
      <c r="J66" s="133">
        <f ca="1"/>
        <v>0</v>
      </c>
      <c r="K66" s="133">
        <f ca="1"/>
        <v>0</v>
      </c>
      <c r="L66" s="133">
        <f ca="1"/>
        <v>0</v>
      </c>
      <c r="M66" s="133">
        <f ca="1"/>
        <v>0</v>
      </c>
      <c r="O66" s="204" t="e">
        <f t="shared" ca="1" si="4"/>
        <v>#N/A</v>
      </c>
      <c r="P66" s="268" t="str">
        <f ca="1"/>
        <v>a_057</v>
      </c>
      <c r="Q66" s="270">
        <f ca="1"/>
        <v>0.38507240646354407</v>
      </c>
      <c r="R66" s="133">
        <f ca="1"/>
        <v>-8.78103996066448E-5</v>
      </c>
      <c r="S66" s="133">
        <f ca="1"/>
        <v>-1.6030898447850462E-3</v>
      </c>
      <c r="T66" s="133">
        <f ca="1"/>
        <v>-4.1208198396158882E-4</v>
      </c>
      <c r="U66" s="133">
        <f ca="1"/>
        <v>0</v>
      </c>
      <c r="V66" s="133">
        <f ca="1"/>
        <v>0</v>
      </c>
      <c r="W66" s="133">
        <f ca="1"/>
        <v>0</v>
      </c>
      <c r="X66" s="133">
        <f ca="1"/>
        <v>0</v>
      </c>
      <c r="Y66" s="133">
        <f ca="1"/>
        <v>0</v>
      </c>
      <c r="Z66" s="133">
        <f ca="1"/>
        <v>0</v>
      </c>
    </row>
    <row r="67" spans="2:26" ht="12.75" customHeight="1" outlineLevel="1" x14ac:dyDescent="0.2">
      <c r="B67" s="204" t="str" cm="1">
        <f t="array" aca="1" ref="B67" ca="1">IFERROR(_xlfn.XLOOKUP(C67,Act_codes_core,Act_labels_core),"")</f>
        <v>Tobacco products</v>
      </c>
      <c r="C67" s="268" t="str">
        <f ca="1"/>
        <v>a_058</v>
      </c>
      <c r="D67" s="270">
        <f ca="1"/>
        <v>9.8666955081981936E-2</v>
      </c>
      <c r="E67" s="133">
        <f ca="1"/>
        <v>-1.2727637829601512E-2</v>
      </c>
      <c r="F67" s="133">
        <f ca="1"/>
        <v>-2.0278454321346562</v>
      </c>
      <c r="G67" s="133">
        <f ca="1"/>
        <v>-0.10477169061889891</v>
      </c>
      <c r="H67" s="133">
        <f ca="1"/>
        <v>0</v>
      </c>
      <c r="I67" s="133">
        <f ca="1"/>
        <v>0</v>
      </c>
      <c r="J67" s="133">
        <f ca="1"/>
        <v>0</v>
      </c>
      <c r="K67" s="133">
        <f ca="1"/>
        <v>0</v>
      </c>
      <c r="L67" s="133">
        <f ca="1"/>
        <v>0</v>
      </c>
      <c r="M67" s="133">
        <f ca="1"/>
        <v>0</v>
      </c>
      <c r="O67" s="204" t="e">
        <f t="shared" ca="1" si="4"/>
        <v>#N/A</v>
      </c>
      <c r="P67" s="268" t="str">
        <f ca="1"/>
        <v>a_058</v>
      </c>
      <c r="Q67" s="270">
        <f ca="1"/>
        <v>9.8666955081981936E-2</v>
      </c>
      <c r="R67" s="133">
        <f ca="1"/>
        <v>-1.2557972700330265E-5</v>
      </c>
      <c r="S67" s="133">
        <f ca="1"/>
        <v>-2.0008133416563236E-3</v>
      </c>
      <c r="T67" s="133">
        <f ca="1"/>
        <v>-1.0337503692158206E-4</v>
      </c>
      <c r="U67" s="133">
        <f ca="1"/>
        <v>0</v>
      </c>
      <c r="V67" s="133">
        <f ca="1"/>
        <v>0</v>
      </c>
      <c r="W67" s="133">
        <f ca="1"/>
        <v>0</v>
      </c>
      <c r="X67" s="133">
        <f ca="1"/>
        <v>0</v>
      </c>
      <c r="Y67" s="133">
        <f ca="1"/>
        <v>0</v>
      </c>
      <c r="Z67" s="133">
        <f ca="1"/>
        <v>0</v>
      </c>
    </row>
    <row r="68" spans="2:26" ht="12.75" customHeight="1" outlineLevel="1" x14ac:dyDescent="0.2">
      <c r="B68" s="204" t="str" cm="1">
        <f t="array" aca="1" ref="B68" ca="1">IFERROR(_xlfn.XLOOKUP(C68,Act_codes_core,Act_labels_core),"")</f>
        <v>Yarn, woven fabric and finished textile products</v>
      </c>
      <c r="C68" s="268" t="str">
        <f ca="1"/>
        <v>a_059</v>
      </c>
      <c r="D68" s="270">
        <f ca="1"/>
        <v>0.85710031497169148</v>
      </c>
      <c r="E68" s="56">
        <f ca="1"/>
        <v>-5.9717666818981385E-2</v>
      </c>
      <c r="F68" s="56">
        <f ca="1"/>
        <v>-0.25405810607502799</v>
      </c>
      <c r="G68" s="56">
        <f ca="1"/>
        <v>0.160798664072348</v>
      </c>
      <c r="H68" s="56">
        <f ca="1"/>
        <v>0</v>
      </c>
      <c r="I68" s="56">
        <f ca="1"/>
        <v>0</v>
      </c>
      <c r="J68" s="56">
        <f ca="1"/>
        <v>0</v>
      </c>
      <c r="K68" s="56">
        <f ca="1"/>
        <v>0</v>
      </c>
      <c r="L68" s="56">
        <f ca="1"/>
        <v>0</v>
      </c>
      <c r="M68" s="56">
        <f ca="1"/>
        <v>0</v>
      </c>
      <c r="O68" s="204" t="str" cm="1">
        <f t="array" aca="1" ref="O68" ca="1">IFERROR(_xlfn.XLOOKUP(P68,Act_codes_core,Act_labels_core),"")</f>
        <v>Yarn, woven fabric and finished textile products</v>
      </c>
      <c r="P68" s="268" t="str">
        <f ca="1"/>
        <v>a_059</v>
      </c>
      <c r="Q68" s="297">
        <f ca="1"/>
        <v>0.85710031497169148</v>
      </c>
      <c r="R68" s="56">
        <f ca="1"/>
        <v>-5.118403103992347E-4</v>
      </c>
      <c r="S68" s="56">
        <f ca="1"/>
        <v>-2.1775328273801789E-3</v>
      </c>
      <c r="T68" s="56">
        <f ca="1"/>
        <v>1.3782058562343668E-3</v>
      </c>
      <c r="U68" s="56">
        <f ca="1"/>
        <v>0</v>
      </c>
      <c r="V68" s="56">
        <f ca="1"/>
        <v>0</v>
      </c>
      <c r="W68" s="56">
        <f ca="1"/>
        <v>0</v>
      </c>
      <c r="X68" s="56">
        <f ca="1"/>
        <v>0</v>
      </c>
      <c r="Y68" s="56">
        <f ca="1"/>
        <v>0</v>
      </c>
      <c r="Z68" s="56">
        <f ca="1"/>
        <v>0</v>
      </c>
    </row>
    <row r="69" spans="2:26" outlineLevel="1" x14ac:dyDescent="0.2">
      <c r="B69" s="204" t="str" cm="1">
        <f t="array" aca="1" ref="B69" ca="1">IFERROR(_xlfn.XLOOKUP(C69,Act_codes_core,Act_labels_core),"")</f>
        <v>Other textile products</v>
      </c>
      <c r="C69" s="268" t="str">
        <f ca="1"/>
        <v>a_060</v>
      </c>
      <c r="D69" s="270">
        <f ca="1"/>
        <v>0.40144400516560991</v>
      </c>
      <c r="E69" s="56">
        <f ca="1"/>
        <v>-4.0394999076664995E-2</v>
      </c>
      <c r="F69" s="56">
        <f ca="1"/>
        <v>-0.21646839244291449</v>
      </c>
      <c r="G69" s="56">
        <f ca="1"/>
        <v>0.16978364672861623</v>
      </c>
      <c r="H69" s="56">
        <f ca="1"/>
        <v>0</v>
      </c>
      <c r="I69" s="56">
        <f ca="1"/>
        <v>0</v>
      </c>
      <c r="J69" s="56">
        <f ca="1"/>
        <v>0</v>
      </c>
      <c r="K69" s="56">
        <f ca="1"/>
        <v>0</v>
      </c>
      <c r="L69" s="56">
        <f ca="1"/>
        <v>0</v>
      </c>
      <c r="M69" s="56">
        <f ca="1"/>
        <v>0</v>
      </c>
      <c r="O69" s="204" t="str" cm="1">
        <f t="array" aca="1" ref="O69" ca="1">IFERROR(_xlfn.XLOOKUP(P69,Act_codes_core,Act_labels_core),"")</f>
        <v>Other textile products</v>
      </c>
      <c r="P69" s="268" t="str">
        <f ca="1"/>
        <v>a_060</v>
      </c>
      <c r="Q69" s="297">
        <f ca="1"/>
        <v>0.40144400516560991</v>
      </c>
      <c r="R69" s="56">
        <f ca="1"/>
        <v>-1.6216330217997508E-4</v>
      </c>
      <c r="S69" s="56">
        <f ca="1"/>
        <v>-8.6899938454044633E-4</v>
      </c>
      <c r="T69" s="56">
        <f ca="1"/>
        <v>6.8158627154358696E-4</v>
      </c>
      <c r="U69" s="56">
        <f ca="1"/>
        <v>0</v>
      </c>
      <c r="V69" s="56">
        <f ca="1"/>
        <v>0</v>
      </c>
      <c r="W69" s="56">
        <f ca="1"/>
        <v>0</v>
      </c>
      <c r="X69" s="56">
        <f ca="1"/>
        <v>0</v>
      </c>
      <c r="Y69" s="56">
        <f ca="1"/>
        <v>0</v>
      </c>
      <c r="Z69" s="56">
        <f ca="1"/>
        <v>0</v>
      </c>
    </row>
    <row r="70" spans="2:26" outlineLevel="1" x14ac:dyDescent="0.2">
      <c r="B70" s="204" t="str" cm="1">
        <f t="array" aca="1" ref="B70" ca="1">IFERROR(_xlfn.XLOOKUP(C70,Act_codes_core,Act_labels_core),"")</f>
        <v>All types of clothing include clothing made of woven, knitted, crocheted fabrics, leather, synthetic leather, and fur.</v>
      </c>
      <c r="C70" s="268" t="str">
        <f ca="1"/>
        <v>a_061</v>
      </c>
      <c r="D70" s="270">
        <f ca="1"/>
        <v>3.2019883994012335</v>
      </c>
      <c r="E70" s="56">
        <f ca="1"/>
        <v>-0.11053322864813531</v>
      </c>
      <c r="F70" s="56">
        <f ca="1"/>
        <v>-0.19138720727486236</v>
      </c>
      <c r="G70" s="56">
        <f ca="1"/>
        <v>0.15212008134277699</v>
      </c>
      <c r="H70" s="56">
        <f ca="1"/>
        <v>0</v>
      </c>
      <c r="I70" s="56">
        <f ca="1"/>
        <v>0</v>
      </c>
      <c r="J70" s="56">
        <f ca="1"/>
        <v>0</v>
      </c>
      <c r="K70" s="56">
        <f ca="1"/>
        <v>0</v>
      </c>
      <c r="L70" s="56">
        <f ca="1"/>
        <v>0</v>
      </c>
      <c r="M70" s="56">
        <f ca="1"/>
        <v>0</v>
      </c>
      <c r="O70" s="204" t="str" cm="1">
        <f t="array" aca="1" ref="O70" ca="1">IFERROR(_xlfn.XLOOKUP(P70,Act_codes_core,Act_labels_core),"")</f>
        <v>All types of clothing include clothing made of woven, knitted, crocheted fabrics, leather, synthetic leather, and fur.</v>
      </c>
      <c r="P70" s="268" t="str">
        <f ca="1"/>
        <v>a_061</v>
      </c>
      <c r="Q70" s="297">
        <f ca="1"/>
        <v>3.2019883994012335</v>
      </c>
      <c r="R70" s="56">
        <f ca="1"/>
        <v>-3.5392611587969336E-3</v>
      </c>
      <c r="S70" s="56">
        <f ca="1"/>
        <v>-6.1281961748790867E-3</v>
      </c>
      <c r="T70" s="56">
        <f ca="1"/>
        <v>4.8708673577554399E-3</v>
      </c>
      <c r="U70" s="56">
        <f ca="1"/>
        <v>0</v>
      </c>
      <c r="V70" s="56">
        <f ca="1"/>
        <v>0</v>
      </c>
      <c r="W70" s="56">
        <f ca="1"/>
        <v>0</v>
      </c>
      <c r="X70" s="56">
        <f ca="1"/>
        <v>0</v>
      </c>
      <c r="Y70" s="56">
        <f ca="1"/>
        <v>0</v>
      </c>
      <c r="Z70" s="56">
        <f ca="1"/>
        <v>0</v>
      </c>
    </row>
    <row r="71" spans="2:26" outlineLevel="1" x14ac:dyDescent="0.2">
      <c r="B71" s="204" t="str" cm="1">
        <f t="array" aca="1" ref="B71" ca="1">IFERROR(_xlfn.XLOOKUP(C71,Act_codes_core,Act_labels_core),"")</f>
        <v>Leather, pre-processed; suitcases, handbags, saddle cushions; Preliminary and dyed fur skins</v>
      </c>
      <c r="C71" s="268" t="str">
        <f ca="1"/>
        <v>a_062</v>
      </c>
      <c r="D71" s="270">
        <f ca="1"/>
        <v>0.19754912060738777</v>
      </c>
      <c r="E71" s="56">
        <f ca="1"/>
        <v>-0.10413696905723357</v>
      </c>
      <c r="F71" s="56">
        <f ca="1"/>
        <v>-1.2346096127693884</v>
      </c>
      <c r="G71" s="56">
        <f ca="1"/>
        <v>0.4511848304319388</v>
      </c>
      <c r="H71" s="56">
        <f ca="1"/>
        <v>0</v>
      </c>
      <c r="I71" s="56">
        <f ca="1"/>
        <v>0</v>
      </c>
      <c r="J71" s="56">
        <f ca="1"/>
        <v>0</v>
      </c>
      <c r="K71" s="56">
        <f ca="1"/>
        <v>0</v>
      </c>
      <c r="L71" s="56">
        <f ca="1"/>
        <v>0</v>
      </c>
      <c r="M71" s="56">
        <f ca="1"/>
        <v>0</v>
      </c>
      <c r="O71" s="204" t="str" cm="1">
        <f t="array" aca="1" ref="O71" ca="1">IFERROR(_xlfn.XLOOKUP(P71,Act_codes_core,Act_labels_core),"")</f>
        <v>Leather, pre-processed; suitcases, handbags, saddle cushions; Preliminary and dyed fur skins</v>
      </c>
      <c r="P71" s="268" t="str">
        <f ca="1"/>
        <v>a_062</v>
      </c>
      <c r="Q71" s="297">
        <f ca="1"/>
        <v>0.19754912060738777</v>
      </c>
      <c r="R71" s="56">
        <f ca="1"/>
        <v>-2.0572166659975244E-4</v>
      </c>
      <c r="S71" s="56">
        <f ca="1"/>
        <v>-2.4389604329602024E-3</v>
      </c>
      <c r="T71" s="56">
        <f ca="1"/>
        <v>8.9131166483222887E-4</v>
      </c>
      <c r="U71" s="56">
        <f ca="1"/>
        <v>0</v>
      </c>
      <c r="V71" s="56">
        <f ca="1"/>
        <v>0</v>
      </c>
      <c r="W71" s="56">
        <f ca="1"/>
        <v>0</v>
      </c>
      <c r="X71" s="56">
        <f ca="1"/>
        <v>0</v>
      </c>
      <c r="Y71" s="56">
        <f ca="1"/>
        <v>0</v>
      </c>
      <c r="Z71" s="56">
        <f ca="1"/>
        <v>0</v>
      </c>
    </row>
    <row r="72" spans="2:26" outlineLevel="1" x14ac:dyDescent="0.2">
      <c r="B72" s="204" t="str" cm="1">
        <f t="array" aca="1" ref="B72" ca="1">IFERROR(_xlfn.XLOOKUP(C72,Act_codes_core,Act_labels_core),"")</f>
        <v>Shoes and sandals</v>
      </c>
      <c r="C72" s="268" t="str">
        <f ca="1"/>
        <v>a_063</v>
      </c>
      <c r="D72" s="270">
        <f ca="1"/>
        <v>1.4430127502923196</v>
      </c>
      <c r="E72" s="56">
        <f ca="1"/>
        <v>-0.22449933041630565</v>
      </c>
      <c r="F72" s="56">
        <f ca="1"/>
        <v>-1.6424287824009842</v>
      </c>
      <c r="G72" s="56">
        <f ca="1"/>
        <v>0.51610596252236185</v>
      </c>
      <c r="H72" s="56">
        <f ca="1"/>
        <v>0</v>
      </c>
      <c r="I72" s="56">
        <f ca="1"/>
        <v>0</v>
      </c>
      <c r="J72" s="56">
        <f ca="1"/>
        <v>0</v>
      </c>
      <c r="K72" s="56">
        <f ca="1"/>
        <v>0</v>
      </c>
      <c r="L72" s="56">
        <f ca="1"/>
        <v>0</v>
      </c>
      <c r="M72" s="56">
        <f ca="1"/>
        <v>0</v>
      </c>
      <c r="O72" s="204" t="str" cm="1">
        <f t="array" aca="1" ref="O72" ca="1">IFERROR(_xlfn.XLOOKUP(P72,Act_codes_core,Act_labels_core),"")</f>
        <v>Shoes and sandals</v>
      </c>
      <c r="P72" s="268" t="str">
        <f ca="1"/>
        <v>a_063</v>
      </c>
      <c r="Q72" s="297">
        <f ca="1"/>
        <v>1.4430127502923196</v>
      </c>
      <c r="R72" s="56">
        <f ca="1"/>
        <v>-3.2395539622281739E-3</v>
      </c>
      <c r="S72" s="56">
        <f ca="1"/>
        <v>-2.3700456744517099E-2</v>
      </c>
      <c r="T72" s="56">
        <f ca="1"/>
        <v>7.447474844216582E-3</v>
      </c>
      <c r="U72" s="56">
        <f ca="1"/>
        <v>0</v>
      </c>
      <c r="V72" s="56">
        <f ca="1"/>
        <v>0</v>
      </c>
      <c r="W72" s="56">
        <f ca="1"/>
        <v>0</v>
      </c>
      <c r="X72" s="56">
        <f ca="1"/>
        <v>0</v>
      </c>
      <c r="Y72" s="56">
        <f ca="1"/>
        <v>0</v>
      </c>
      <c r="Z72" s="56">
        <f ca="1"/>
        <v>0</v>
      </c>
    </row>
    <row r="73" spans="2:26" outlineLevel="1" x14ac:dyDescent="0.2">
      <c r="B73" s="204" t="str" cm="1">
        <f t="array" aca="1" ref="B73" ca="1">IFERROR(_xlfn.XLOOKUP(C73,Act_codes_core,Act_labels_core),"")</f>
        <v>Wood processing products and products from wood, bamboo (except beds, cabinets, tables, chairs); of straw, thatch and plaiting materials</v>
      </c>
      <c r="C73" s="268" t="str">
        <f ca="1"/>
        <v>a_064</v>
      </c>
      <c r="D73" s="270">
        <f ca="1"/>
        <v>0.67170355735228149</v>
      </c>
      <c r="E73" s="56">
        <f ca="1"/>
        <v>-5.032888420120063E-3</v>
      </c>
      <c r="F73" s="56">
        <f ca="1"/>
        <v>-0.33044596390087166</v>
      </c>
      <c r="G73" s="56">
        <f ca="1"/>
        <v>-6.1714104721566354E-2</v>
      </c>
      <c r="H73" s="56">
        <f ca="1"/>
        <v>0</v>
      </c>
      <c r="I73" s="56">
        <f ca="1"/>
        <v>0</v>
      </c>
      <c r="J73" s="56">
        <f ca="1"/>
        <v>0</v>
      </c>
      <c r="K73" s="56">
        <f ca="1"/>
        <v>0</v>
      </c>
      <c r="L73" s="56">
        <f ca="1"/>
        <v>0</v>
      </c>
      <c r="M73" s="56">
        <f ca="1"/>
        <v>0</v>
      </c>
      <c r="O73" s="204" t="str" cm="1">
        <f t="array" aca="1" ref="O73" ca="1">IFERROR(_xlfn.XLOOKUP(P73,Act_codes_core,Act_labels_core),"")</f>
        <v>Wood processing products and products from wood, bamboo (except beds, cabinets, tables, chairs); of straw, thatch and plaiting materials</v>
      </c>
      <c r="P73" s="268" t="str">
        <f ca="1"/>
        <v>a_064</v>
      </c>
      <c r="Q73" s="297">
        <f ca="1"/>
        <v>0.67170355735228149</v>
      </c>
      <c r="R73" s="56">
        <f ca="1"/>
        <v>-3.3806090555517499E-5</v>
      </c>
      <c r="S73" s="56">
        <f ca="1"/>
        <v>-2.219617294649191E-3</v>
      </c>
      <c r="T73" s="56">
        <f ca="1"/>
        <v>-4.1453583680287352E-4</v>
      </c>
      <c r="U73" s="56">
        <f ca="1"/>
        <v>0</v>
      </c>
      <c r="V73" s="56">
        <f ca="1"/>
        <v>0</v>
      </c>
      <c r="W73" s="56">
        <f ca="1"/>
        <v>0</v>
      </c>
      <c r="X73" s="56">
        <f ca="1"/>
        <v>0</v>
      </c>
      <c r="Y73" s="56">
        <f ca="1"/>
        <v>0</v>
      </c>
      <c r="Z73" s="56">
        <f ca="1"/>
        <v>0</v>
      </c>
    </row>
    <row r="74" spans="2:26" outlineLevel="1" x14ac:dyDescent="0.2">
      <c r="B74" s="204" t="str" cm="1">
        <f t="array" aca="1" ref="B74" ca="1">IFERROR(_xlfn.XLOOKUP(C74,Act_codes_core,Act_labels_core),"")</f>
        <v>Paper and paper products</v>
      </c>
      <c r="C74" s="268" t="str">
        <f ca="1"/>
        <v>a_065</v>
      </c>
      <c r="D74" s="270">
        <f ca="1"/>
        <v>0.57428984700372465</v>
      </c>
      <c r="E74" s="56">
        <f ca="1"/>
        <v>-3.8090182227779046E-3</v>
      </c>
      <c r="F74" s="56">
        <f ca="1"/>
        <v>-0.31277682512004246</v>
      </c>
      <c r="G74" s="56">
        <f ca="1"/>
        <v>1.0847120863610726E-2</v>
      </c>
      <c r="H74" s="56">
        <f ca="1"/>
        <v>0</v>
      </c>
      <c r="I74" s="56">
        <f ca="1"/>
        <v>0</v>
      </c>
      <c r="J74" s="56">
        <f ca="1"/>
        <v>0</v>
      </c>
      <c r="K74" s="56">
        <f ca="1"/>
        <v>0</v>
      </c>
      <c r="L74" s="56">
        <f ca="1"/>
        <v>0</v>
      </c>
      <c r="M74" s="56">
        <f ca="1"/>
        <v>0</v>
      </c>
      <c r="O74" s="204" t="str" cm="1">
        <f t="array" aca="1" ref="O74" ca="1">IFERROR(_xlfn.XLOOKUP(P74,Act_codes_core,Act_labels_core),"")</f>
        <v>Paper and paper products</v>
      </c>
      <c r="P74" s="268" t="str">
        <f ca="1"/>
        <v>a_065</v>
      </c>
      <c r="Q74" s="297">
        <f ca="1"/>
        <v>0.57428984700372465</v>
      </c>
      <c r="R74" s="56">
        <f ca="1"/>
        <v>-2.1874804923935221E-5</v>
      </c>
      <c r="S74" s="56">
        <f ca="1"/>
        <v>-1.7962455504449994E-3</v>
      </c>
      <c r="T74" s="56">
        <f ca="1"/>
        <v>6.2293913811939145E-5</v>
      </c>
      <c r="U74" s="56">
        <f ca="1"/>
        <v>0</v>
      </c>
      <c r="V74" s="56">
        <f ca="1"/>
        <v>0</v>
      </c>
      <c r="W74" s="56">
        <f ca="1"/>
        <v>0</v>
      </c>
      <c r="X74" s="56">
        <f ca="1"/>
        <v>0</v>
      </c>
      <c r="Y74" s="56">
        <f ca="1"/>
        <v>0</v>
      </c>
      <c r="Z74" s="56">
        <f ca="1"/>
        <v>0</v>
      </c>
    </row>
    <row r="75" spans="2:26" outlineLevel="1" x14ac:dyDescent="0.2">
      <c r="B75" s="204" t="str" cm="1">
        <f t="array" aca="1" ref="B75" ca="1">IFERROR(_xlfn.XLOOKUP(C75,Act_codes_core,Act_labels_core),"")</f>
        <v>Printing and copying services of all types</v>
      </c>
      <c r="C75" s="268" t="str">
        <f ca="1"/>
        <v>a_066</v>
      </c>
      <c r="D75" s="270">
        <f ca="1"/>
        <v>0.25149335302507952</v>
      </c>
      <c r="E75" s="56">
        <f ca="1"/>
        <v>-8.4698820852158185E-3</v>
      </c>
      <c r="F75" s="56">
        <f ca="1"/>
        <v>-0.15829683635579794</v>
      </c>
      <c r="G75" s="56">
        <f ca="1"/>
        <v>-6.1531065640396676E-2</v>
      </c>
      <c r="H75" s="56">
        <f ca="1"/>
        <v>0</v>
      </c>
      <c r="I75" s="56">
        <f ca="1"/>
        <v>0</v>
      </c>
      <c r="J75" s="56">
        <f ca="1"/>
        <v>0</v>
      </c>
      <c r="K75" s="56">
        <f ca="1"/>
        <v>0</v>
      </c>
      <c r="L75" s="56">
        <f ca="1"/>
        <v>0</v>
      </c>
      <c r="M75" s="56">
        <f ca="1"/>
        <v>0</v>
      </c>
      <c r="O75" s="204" t="str" cm="1">
        <f t="array" aca="1" ref="O75" ca="1">IFERROR(_xlfn.XLOOKUP(P75,Act_codes_core,Act_labels_core),"")</f>
        <v>Printing and copying services of all types</v>
      </c>
      <c r="P75" s="268" t="str">
        <f ca="1"/>
        <v>a_066</v>
      </c>
      <c r="Q75" s="297">
        <f ca="1"/>
        <v>0.25149335302507952</v>
      </c>
      <c r="R75" s="56">
        <f ca="1"/>
        <v>-2.1301190453379784E-5</v>
      </c>
      <c r="S75" s="56">
        <f ca="1"/>
        <v>-3.9810602148381935E-4</v>
      </c>
      <c r="T75" s="56">
        <f ca="1"/>
        <v>-1.5474654013109622E-4</v>
      </c>
      <c r="U75" s="56">
        <f ca="1"/>
        <v>0</v>
      </c>
      <c r="V75" s="56">
        <f ca="1"/>
        <v>0</v>
      </c>
      <c r="W75" s="56">
        <f ca="1"/>
        <v>0</v>
      </c>
      <c r="X75" s="56">
        <f ca="1"/>
        <v>0</v>
      </c>
      <c r="Y75" s="56">
        <f ca="1"/>
        <v>0</v>
      </c>
      <c r="Z75" s="56">
        <f ca="1"/>
        <v>0</v>
      </c>
    </row>
    <row r="76" spans="2:26" outlineLevel="1" x14ac:dyDescent="0.2">
      <c r="B76" s="204" t="str" cm="1">
        <f t="array" aca="1" ref="B76" ca="1">IFERROR(_xlfn.XLOOKUP(C76,Act_codes_core,Act_labels_core),"")</f>
        <v>Coke</v>
      </c>
      <c r="C76" s="268" t="str">
        <f ca="1"/>
        <v>a_067</v>
      </c>
      <c r="D76" s="270">
        <f ca="1"/>
        <v>2.6410688634323144E-2</v>
      </c>
      <c r="E76" s="56">
        <f ca="1"/>
        <v>-1.0340640426365066E-2</v>
      </c>
      <c r="F76" s="56">
        <f ca="1"/>
        <v>-0.34310965725043996</v>
      </c>
      <c r="G76" s="56">
        <f ca="1"/>
        <v>-0.16287400595150769</v>
      </c>
      <c r="H76" s="56">
        <f ca="1"/>
        <v>0</v>
      </c>
      <c r="I76" s="56">
        <f ca="1"/>
        <v>0</v>
      </c>
      <c r="J76" s="56">
        <f ca="1"/>
        <v>0</v>
      </c>
      <c r="K76" s="56">
        <f ca="1"/>
        <v>0</v>
      </c>
      <c r="L76" s="56">
        <f ca="1"/>
        <v>0</v>
      </c>
      <c r="M76" s="56">
        <f ca="1"/>
        <v>0</v>
      </c>
      <c r="O76" s="204" t="str" cm="1">
        <f t="array" aca="1" ref="O76" ca="1">IFERROR(_xlfn.XLOOKUP(P76,Act_codes_core,Act_labels_core),"")</f>
        <v>Coke</v>
      </c>
      <c r="P76" s="268" t="str">
        <f ca="1"/>
        <v>a_067</v>
      </c>
      <c r="Q76" s="297">
        <f ca="1"/>
        <v>2.6410688634323144E-2</v>
      </c>
      <c r="R76" s="56">
        <f ca="1"/>
        <v>-2.7310343458022229E-6</v>
      </c>
      <c r="S76" s="56">
        <f ca="1"/>
        <v>-9.0617623250707042E-5</v>
      </c>
      <c r="T76" s="56">
        <f ca="1"/>
        <v>-4.3016146578101649E-5</v>
      </c>
      <c r="U76" s="56">
        <f ca="1"/>
        <v>0</v>
      </c>
      <c r="V76" s="56">
        <f ca="1"/>
        <v>0</v>
      </c>
      <c r="W76" s="56">
        <f ca="1"/>
        <v>0</v>
      </c>
      <c r="X76" s="56">
        <f ca="1"/>
        <v>0</v>
      </c>
      <c r="Y76" s="56">
        <f ca="1"/>
        <v>0</v>
      </c>
      <c r="Z76" s="56">
        <f ca="1"/>
        <v>0</v>
      </c>
    </row>
    <row r="77" spans="2:26" outlineLevel="1" x14ac:dyDescent="0.2">
      <c r="B77" s="204" t="str" cm="1">
        <f t="array" aca="1" ref="B77" ca="1">IFERROR(_xlfn.XLOOKUP(C77,Act_codes_core,Act_labels_core),"")</f>
        <v>Fuel oil and gasoline; lubricants</v>
      </c>
      <c r="C77" s="268" t="str">
        <f ca="1"/>
        <v>a_068</v>
      </c>
      <c r="D77" s="270">
        <f ca="1"/>
        <v>0.56549750223055317</v>
      </c>
      <c r="E77" s="56">
        <f ca="1"/>
        <v>-2.8389570044806689E-4</v>
      </c>
      <c r="F77" s="56">
        <f ca="1"/>
        <v>-0.33060023279616324</v>
      </c>
      <c r="G77" s="56">
        <f ca="1"/>
        <v>-2.7573837197796713</v>
      </c>
      <c r="H77" s="56">
        <f ca="1"/>
        <v>0</v>
      </c>
      <c r="I77" s="56">
        <f ca="1"/>
        <v>0</v>
      </c>
      <c r="J77" s="56">
        <f ca="1"/>
        <v>0</v>
      </c>
      <c r="K77" s="56">
        <f ca="1"/>
        <v>0</v>
      </c>
      <c r="L77" s="56">
        <f ca="1"/>
        <v>0</v>
      </c>
      <c r="M77" s="56">
        <f ca="1"/>
        <v>0</v>
      </c>
      <c r="O77" s="204" t="str" cm="1">
        <f t="array" aca="1" ref="O77" ca="1">IFERROR(_xlfn.XLOOKUP(P77,Act_codes_core,Act_labels_core),"")</f>
        <v>Fuel oil and gasoline; lubricants</v>
      </c>
      <c r="P77" s="268" t="str">
        <f ca="1"/>
        <v>a_068</v>
      </c>
      <c r="Q77" s="297">
        <f ca="1"/>
        <v>0.56549750223055317</v>
      </c>
      <c r="R77" s="56">
        <f ca="1"/>
        <v>-1.6054230949737517E-6</v>
      </c>
      <c r="S77" s="56">
        <f ca="1"/>
        <v>-1.8695360588306972E-3</v>
      </c>
      <c r="T77" s="56">
        <f ca="1"/>
        <v>-1.5592936062265958E-2</v>
      </c>
      <c r="U77" s="56">
        <f ca="1"/>
        <v>0</v>
      </c>
      <c r="V77" s="56">
        <f ca="1"/>
        <v>0</v>
      </c>
      <c r="W77" s="56">
        <f ca="1"/>
        <v>0</v>
      </c>
      <c r="X77" s="56">
        <f ca="1"/>
        <v>0</v>
      </c>
      <c r="Y77" s="56">
        <f ca="1"/>
        <v>0</v>
      </c>
      <c r="Z77" s="56">
        <f ca="1"/>
        <v>0</v>
      </c>
    </row>
    <row r="78" spans="2:26" outlineLevel="1" x14ac:dyDescent="0.2">
      <c r="B78" s="204" t="str" cm="1">
        <f t="array" aca="1" ref="B78" ca="1">IFERROR(_xlfn.XLOOKUP(C78,Act_codes_core,Act_labels_core),"")</f>
        <v>Remaining petroleum products</v>
      </c>
      <c r="C78" s="268" t="str">
        <f ca="1"/>
        <v>a_069</v>
      </c>
      <c r="D78" s="270">
        <f ca="1"/>
        <v>1.5072609465752729E-2</v>
      </c>
      <c r="E78" s="56">
        <f ca="1"/>
        <v>-2.4943595234128146E-2</v>
      </c>
      <c r="F78" s="56">
        <f ca="1"/>
        <v>-0.31394559083489648</v>
      </c>
      <c r="G78" s="56">
        <f ca="1"/>
        <v>-0.50106619572340971</v>
      </c>
      <c r="H78" s="56">
        <f ca="1"/>
        <v>0</v>
      </c>
      <c r="I78" s="56">
        <f ca="1"/>
        <v>0</v>
      </c>
      <c r="J78" s="56">
        <f ca="1"/>
        <v>0</v>
      </c>
      <c r="K78" s="56">
        <f ca="1"/>
        <v>0</v>
      </c>
      <c r="L78" s="56">
        <f ca="1"/>
        <v>0</v>
      </c>
      <c r="M78" s="56">
        <f ca="1"/>
        <v>0</v>
      </c>
      <c r="O78" s="204" t="str" cm="1">
        <f t="array" aca="1" ref="O78" ca="1">IFERROR(_xlfn.XLOOKUP(P78,Act_codes_core,Act_labels_core),"")</f>
        <v>Remaining petroleum products</v>
      </c>
      <c r="P78" s="268" t="str">
        <f ca="1"/>
        <v>a_069</v>
      </c>
      <c r="Q78" s="297">
        <f ca="1"/>
        <v>1.5072609465752729E-2</v>
      </c>
      <c r="R78" s="56">
        <f ca="1"/>
        <v>-3.7596506963582454E-6</v>
      </c>
      <c r="S78" s="56">
        <f ca="1"/>
        <v>-4.731979284149394E-5</v>
      </c>
      <c r="T78" s="56">
        <f ca="1"/>
        <v>-7.5523750846293752E-5</v>
      </c>
      <c r="U78" s="56">
        <f ca="1"/>
        <v>0</v>
      </c>
      <c r="V78" s="56">
        <f ca="1"/>
        <v>0</v>
      </c>
      <c r="W78" s="56">
        <f ca="1"/>
        <v>0</v>
      </c>
      <c r="X78" s="56">
        <f ca="1"/>
        <v>0</v>
      </c>
      <c r="Y78" s="56">
        <f ca="1"/>
        <v>0</v>
      </c>
      <c r="Z78" s="56">
        <f ca="1"/>
        <v>0</v>
      </c>
    </row>
    <row r="79" spans="2:26" outlineLevel="1" x14ac:dyDescent="0.2">
      <c r="B79" s="204" t="str" cm="1">
        <f t="array" aca="1" ref="B79" ca="1">IFERROR(_xlfn.XLOOKUP(C79,Act_codes_core,Act_labels_core),"")</f>
        <v>Basic chemicals</v>
      </c>
      <c r="C79" s="268" t="str">
        <f ca="1"/>
        <v>a_070</v>
      </c>
      <c r="D79" s="270">
        <f ca="1"/>
        <v>0.13541928870178874</v>
      </c>
      <c r="E79" s="56">
        <f ca="1"/>
        <v>2.4239500156220117E-2</v>
      </c>
      <c r="F79" s="56">
        <f ca="1"/>
        <v>-0.12638116146663769</v>
      </c>
      <c r="G79" s="56">
        <f ca="1"/>
        <v>8.5856859095567728E-4</v>
      </c>
      <c r="H79" s="56">
        <f ca="1"/>
        <v>0</v>
      </c>
      <c r="I79" s="56">
        <f ca="1"/>
        <v>0</v>
      </c>
      <c r="J79" s="56">
        <f ca="1"/>
        <v>0</v>
      </c>
      <c r="K79" s="56">
        <f ca="1"/>
        <v>0</v>
      </c>
      <c r="L79" s="56">
        <f ca="1"/>
        <v>0</v>
      </c>
      <c r="M79" s="56">
        <f ca="1"/>
        <v>0</v>
      </c>
      <c r="O79" s="204" t="str" cm="1">
        <f t="array" aca="1" ref="O79" ca="1">IFERROR(_xlfn.XLOOKUP(P79,Act_codes_core,Act_labels_core),"")</f>
        <v>Basic chemicals</v>
      </c>
      <c r="P79" s="268" t="str">
        <f ca="1"/>
        <v>a_070</v>
      </c>
      <c r="Q79" s="297">
        <f ca="1"/>
        <v>0.13541928870178874</v>
      </c>
      <c r="R79" s="56">
        <f ca="1"/>
        <v>3.2824958696422253E-5</v>
      </c>
      <c r="S79" s="56">
        <f ca="1"/>
        <v>-1.711444699111799E-4</v>
      </c>
      <c r="T79" s="56">
        <f ca="1"/>
        <v>1.1626674788891484E-6</v>
      </c>
      <c r="U79" s="56">
        <f ca="1"/>
        <v>0</v>
      </c>
      <c r="V79" s="56">
        <f ca="1"/>
        <v>0</v>
      </c>
      <c r="W79" s="56">
        <f ca="1"/>
        <v>0</v>
      </c>
      <c r="X79" s="56">
        <f ca="1"/>
        <v>0</v>
      </c>
      <c r="Y79" s="56">
        <f ca="1"/>
        <v>0</v>
      </c>
      <c r="Z79" s="56">
        <f ca="1"/>
        <v>0</v>
      </c>
    </row>
    <row r="80" spans="2:26" outlineLevel="1" x14ac:dyDescent="0.2">
      <c r="B80" s="204" t="str" cm="1">
        <f t="array" aca="1" ref="B80" ca="1">IFERROR(_xlfn.XLOOKUP(C80,Act_codes_core,Act_labels_core),"")</f>
        <v>Fertilizers and nitrogen compounds</v>
      </c>
      <c r="C80" s="268" t="str">
        <f ca="1"/>
        <v>a_071</v>
      </c>
      <c r="D80" s="270">
        <f ca="1"/>
        <v>0.16771019449872127</v>
      </c>
      <c r="E80" s="56">
        <f ca="1"/>
        <v>1.6662168085268547E-2</v>
      </c>
      <c r="F80" s="56">
        <f ca="1"/>
        <v>-0.11953111373544933</v>
      </c>
      <c r="G80" s="56">
        <f ca="1"/>
        <v>-2.6883292751178622E-2</v>
      </c>
      <c r="H80" s="56">
        <f ca="1"/>
        <v>0</v>
      </c>
      <c r="I80" s="56">
        <f ca="1"/>
        <v>0</v>
      </c>
      <c r="J80" s="56">
        <f ca="1"/>
        <v>0</v>
      </c>
      <c r="K80" s="56">
        <f ca="1"/>
        <v>0</v>
      </c>
      <c r="L80" s="56">
        <f ca="1"/>
        <v>0</v>
      </c>
      <c r="M80" s="56">
        <f ca="1"/>
        <v>0</v>
      </c>
      <c r="O80" s="204" t="str" cm="1">
        <f t="array" aca="1" ref="O80" ca="1">IFERROR(_xlfn.XLOOKUP(P80,Act_codes_core,Act_labels_core),"")</f>
        <v>Fertilizers and nitrogen compounds</v>
      </c>
      <c r="P80" s="268" t="str">
        <f ca="1"/>
        <v>a_071</v>
      </c>
      <c r="Q80" s="297">
        <f ca="1"/>
        <v>0.16771019449872127</v>
      </c>
      <c r="R80" s="56">
        <f ca="1"/>
        <v>2.7944154503507741E-5</v>
      </c>
      <c r="S80" s="56">
        <f ca="1"/>
        <v>-2.0046586333220983E-4</v>
      </c>
      <c r="T80" s="56">
        <f ca="1"/>
        <v>-4.5086022560662304E-5</v>
      </c>
      <c r="U80" s="56">
        <f ca="1"/>
        <v>0</v>
      </c>
      <c r="V80" s="56">
        <f ca="1"/>
        <v>0</v>
      </c>
      <c r="W80" s="56">
        <f ca="1"/>
        <v>0</v>
      </c>
      <c r="X80" s="56">
        <f ca="1"/>
        <v>0</v>
      </c>
      <c r="Y80" s="56">
        <f ca="1"/>
        <v>0</v>
      </c>
      <c r="Z80" s="56">
        <f ca="1"/>
        <v>0</v>
      </c>
    </row>
    <row r="81" spans="2:26" outlineLevel="1" x14ac:dyDescent="0.2">
      <c r="B81" s="204" t="str" cm="1">
        <f t="array" aca="1" ref="B81" ca="1">IFERROR(_xlfn.XLOOKUP(C81,Act_codes_core,Act_labels_core),"")</f>
        <v>Plastic and synthetic rubber in primary forms</v>
      </c>
      <c r="C81" s="268" t="str">
        <f ca="1"/>
        <v>a_072</v>
      </c>
      <c r="D81" s="270">
        <f ca="1"/>
        <v>0.13471192679804683</v>
      </c>
      <c r="E81" s="56">
        <f ca="1"/>
        <v>-2.2260403167395637E-2</v>
      </c>
      <c r="F81" s="56">
        <f ca="1"/>
        <v>-0.53803153570339823</v>
      </c>
      <c r="G81" s="56">
        <f ca="1"/>
        <v>-1.379962321529371E-2</v>
      </c>
      <c r="H81" s="56">
        <f ca="1"/>
        <v>0</v>
      </c>
      <c r="I81" s="56">
        <f ca="1"/>
        <v>0</v>
      </c>
      <c r="J81" s="56">
        <f ca="1"/>
        <v>0</v>
      </c>
      <c r="K81" s="56">
        <f ca="1"/>
        <v>0</v>
      </c>
      <c r="L81" s="56">
        <f ca="1"/>
        <v>0</v>
      </c>
      <c r="M81" s="56">
        <f ca="1"/>
        <v>0</v>
      </c>
      <c r="O81" s="204" t="str" cm="1">
        <f t="array" aca="1" ref="O81" ca="1">IFERROR(_xlfn.XLOOKUP(P81,Act_codes_core,Act_labels_core),"")</f>
        <v>Plastic and synthetic rubber in primary forms</v>
      </c>
      <c r="P81" s="268" t="str">
        <f ca="1"/>
        <v>a_072</v>
      </c>
      <c r="Q81" s="297">
        <f ca="1"/>
        <v>0.13471192679804683</v>
      </c>
      <c r="R81" s="56">
        <f ca="1"/>
        <v>-2.9987418019812107E-5</v>
      </c>
      <c r="S81" s="56">
        <f ca="1"/>
        <v>-7.2479264852716896E-4</v>
      </c>
      <c r="T81" s="56">
        <f ca="1"/>
        <v>-1.858973832419274E-5</v>
      </c>
      <c r="U81" s="56">
        <f ca="1"/>
        <v>0</v>
      </c>
      <c r="V81" s="56">
        <f ca="1"/>
        <v>0</v>
      </c>
      <c r="W81" s="56">
        <f ca="1"/>
        <v>0</v>
      </c>
      <c r="X81" s="56">
        <f ca="1"/>
        <v>0</v>
      </c>
      <c r="Y81" s="56">
        <f ca="1"/>
        <v>0</v>
      </c>
      <c r="Z81" s="56">
        <f ca="1"/>
        <v>0</v>
      </c>
    </row>
    <row r="82" spans="2:26" outlineLevel="1" x14ac:dyDescent="0.2">
      <c r="B82" s="204" t="str" cm="1">
        <f t="array" aca="1" ref="B82" ca="1">IFERROR(_xlfn.XLOOKUP(C82,Act_codes_core,Act_labels_core),"")</f>
        <v>Pesticides and other chemical products used in agriculture</v>
      </c>
      <c r="C82" s="268" t="str">
        <f ca="1"/>
        <v>a_073</v>
      </c>
      <c r="D82" s="270">
        <f ca="1"/>
        <v>8.5723070541857793E-2</v>
      </c>
      <c r="E82" s="56">
        <f ca="1"/>
        <v>1.9724054445058314E-3</v>
      </c>
      <c r="F82" s="56">
        <f ca="1"/>
        <v>-0.21631435504203544</v>
      </c>
      <c r="G82" s="56">
        <f ca="1"/>
        <v>-8.3999918908383986E-2</v>
      </c>
      <c r="H82" s="56">
        <f ca="1"/>
        <v>0</v>
      </c>
      <c r="I82" s="56">
        <f ca="1"/>
        <v>0</v>
      </c>
      <c r="J82" s="56">
        <f ca="1"/>
        <v>0</v>
      </c>
      <c r="K82" s="56">
        <f ca="1"/>
        <v>0</v>
      </c>
      <c r="L82" s="56">
        <f ca="1"/>
        <v>0</v>
      </c>
      <c r="M82" s="56">
        <f ca="1"/>
        <v>0</v>
      </c>
      <c r="O82" s="204" t="str" cm="1">
        <f t="array" aca="1" ref="O82" ca="1">IFERROR(_xlfn.XLOOKUP(P82,Act_codes_core,Act_labels_core),"")</f>
        <v>Pesticides and other chemical products used in agriculture</v>
      </c>
      <c r="P82" s="268" t="str">
        <f ca="1"/>
        <v>a_073</v>
      </c>
      <c r="Q82" s="297">
        <f ca="1"/>
        <v>8.5723070541857793E-2</v>
      </c>
      <c r="R82" s="56">
        <f ca="1"/>
        <v>1.6908065105651777E-6</v>
      </c>
      <c r="S82" s="56">
        <f ca="1"/>
        <v>-1.8543130716484877E-4</v>
      </c>
      <c r="T82" s="56">
        <f ca="1"/>
        <v>-7.2007309740937357E-5</v>
      </c>
      <c r="U82" s="56">
        <f ca="1"/>
        <v>0</v>
      </c>
      <c r="V82" s="56">
        <f ca="1"/>
        <v>0</v>
      </c>
      <c r="W82" s="56">
        <f ca="1"/>
        <v>0</v>
      </c>
      <c r="X82" s="56">
        <f ca="1"/>
        <v>0</v>
      </c>
      <c r="Y82" s="56">
        <f ca="1"/>
        <v>0</v>
      </c>
      <c r="Z82" s="56">
        <f ca="1"/>
        <v>0</v>
      </c>
    </row>
    <row r="83" spans="2:26" outlineLevel="1" x14ac:dyDescent="0.2">
      <c r="B83" s="204" t="str" cm="1">
        <f t="array" aca="1" ref="B83" ca="1">IFERROR(_xlfn.XLOOKUP(C83,Act_codes_core,Act_labels_core),"")</f>
        <v>Other chemical products; synthetic fibers, artificial fibers</v>
      </c>
      <c r="C83" s="268" t="str">
        <f ca="1"/>
        <v>a_074</v>
      </c>
      <c r="D83" s="270">
        <f ca="1"/>
        <v>0.47907435835170753</v>
      </c>
      <c r="E83" s="56">
        <f ca="1"/>
        <v>-1.1760941976646233E-2</v>
      </c>
      <c r="F83" s="56">
        <f ca="1"/>
        <v>-0.34973053945238641</v>
      </c>
      <c r="G83" s="56">
        <f ca="1"/>
        <v>-9.6863296390636844E-2</v>
      </c>
      <c r="H83" s="56">
        <f ca="1"/>
        <v>0</v>
      </c>
      <c r="I83" s="56">
        <f ca="1"/>
        <v>0</v>
      </c>
      <c r="J83" s="56">
        <f ca="1"/>
        <v>0</v>
      </c>
      <c r="K83" s="56">
        <f ca="1"/>
        <v>0</v>
      </c>
      <c r="L83" s="56">
        <f ca="1"/>
        <v>0</v>
      </c>
      <c r="M83" s="56">
        <f ca="1"/>
        <v>0</v>
      </c>
      <c r="O83" s="204" t="str" cm="1">
        <f t="array" aca="1" ref="O83" ca="1">IFERROR(_xlfn.XLOOKUP(P83,Act_codes_core,Act_labels_core),"")</f>
        <v>Other chemical products; synthetic fibers, artificial fibers</v>
      </c>
      <c r="P83" s="268" t="str">
        <f ca="1"/>
        <v>a_074</v>
      </c>
      <c r="Q83" s="297">
        <f ca="1"/>
        <v>0.47907435835170753</v>
      </c>
      <c r="R83" s="56">
        <f ca="1"/>
        <v>-5.6343657310734568E-5</v>
      </c>
      <c r="S83" s="56">
        <f ca="1"/>
        <v>-1.6754693378414854E-3</v>
      </c>
      <c r="T83" s="56">
        <f ca="1"/>
        <v>-4.6404721566175612E-4</v>
      </c>
      <c r="U83" s="56">
        <f ca="1"/>
        <v>0</v>
      </c>
      <c r="V83" s="56">
        <f ca="1"/>
        <v>0</v>
      </c>
      <c r="W83" s="56">
        <f ca="1"/>
        <v>0</v>
      </c>
      <c r="X83" s="56">
        <f ca="1"/>
        <v>0</v>
      </c>
      <c r="Y83" s="56">
        <f ca="1"/>
        <v>0</v>
      </c>
      <c r="Z83" s="56">
        <f ca="1"/>
        <v>0</v>
      </c>
    </row>
    <row r="84" spans="2:26" outlineLevel="1" x14ac:dyDescent="0.2">
      <c r="B84" s="204" t="str" cm="1">
        <f t="array" aca="1" ref="B84" ca="1">IFERROR(_xlfn.XLOOKUP(C84,Act_codes_core,Act_labels_core),"")</f>
        <v>Medicines of all kinds; Pharmaceutical chemistry and medicinal materials</v>
      </c>
      <c r="C84" s="268" t="str">
        <f ca="1"/>
        <v>a_075</v>
      </c>
      <c r="D84" s="270">
        <f ca="1"/>
        <v>0.24775053275547668</v>
      </c>
      <c r="E84" s="56">
        <f ca="1"/>
        <v>2.5053847172862298E-2</v>
      </c>
      <c r="F84" s="56">
        <f ca="1"/>
        <v>0.10956460386528644</v>
      </c>
      <c r="G84" s="56">
        <f ca="1"/>
        <v>-5.0331753057020201E-2</v>
      </c>
      <c r="H84" s="56">
        <f ca="1"/>
        <v>0</v>
      </c>
      <c r="I84" s="56">
        <f ca="1"/>
        <v>0</v>
      </c>
      <c r="J84" s="56">
        <f ca="1"/>
        <v>0</v>
      </c>
      <c r="K84" s="56">
        <f ca="1"/>
        <v>0</v>
      </c>
      <c r="L84" s="56">
        <f ca="1"/>
        <v>0</v>
      </c>
      <c r="M84" s="56">
        <f ca="1"/>
        <v>0</v>
      </c>
      <c r="O84" s="204" t="str" cm="1">
        <f t="array" aca="1" ref="O84" ca="1">IFERROR(_xlfn.XLOOKUP(P84,Act_codes_core,Act_labels_core),"")</f>
        <v>Medicines of all kinds; Pharmaceutical chemistry and medicinal materials</v>
      </c>
      <c r="P84" s="268" t="str">
        <f ca="1"/>
        <v>a_075</v>
      </c>
      <c r="Q84" s="297">
        <f ca="1"/>
        <v>0.24775053275547668</v>
      </c>
      <c r="R84" s="56">
        <f ca="1"/>
        <v>6.207103984650928E-5</v>
      </c>
      <c r="S84" s="56">
        <f ca="1"/>
        <v>2.7144688978767475E-4</v>
      </c>
      <c r="T84" s="56">
        <f ca="1"/>
        <v>-1.2469718634393846E-4</v>
      </c>
      <c r="U84" s="56">
        <f ca="1"/>
        <v>0</v>
      </c>
      <c r="V84" s="56">
        <f ca="1"/>
        <v>0</v>
      </c>
      <c r="W84" s="56">
        <f ca="1"/>
        <v>0</v>
      </c>
      <c r="X84" s="56">
        <f ca="1"/>
        <v>0</v>
      </c>
      <c r="Y84" s="56">
        <f ca="1"/>
        <v>0</v>
      </c>
      <c r="Z84" s="56">
        <f ca="1"/>
        <v>0</v>
      </c>
    </row>
    <row r="85" spans="2:26" outlineLevel="1" x14ac:dyDescent="0.2">
      <c r="B85" s="204" t="str" cm="1">
        <f t="array" aca="1" ref="B85" ca="1">IFERROR(_xlfn.XLOOKUP(C85,Act_codes_core,Act_labels_core),"")</f>
        <v>Products from rubber</v>
      </c>
      <c r="C85" s="268" t="str">
        <f ca="1"/>
        <v>a_076</v>
      </c>
      <c r="D85" s="270">
        <f ca="1"/>
        <v>0.26840524511971492</v>
      </c>
      <c r="E85" s="56">
        <f ca="1"/>
        <v>-1.5973582165995648E-2</v>
      </c>
      <c r="F85" s="56">
        <f ca="1"/>
        <v>-0.41580241393674999</v>
      </c>
      <c r="G85" s="56">
        <f ca="1"/>
        <v>4.8385879445400626E-2</v>
      </c>
      <c r="H85" s="56">
        <f ca="1"/>
        <v>0</v>
      </c>
      <c r="I85" s="56">
        <f ca="1"/>
        <v>0</v>
      </c>
      <c r="J85" s="56">
        <f ca="1"/>
        <v>0</v>
      </c>
      <c r="K85" s="56">
        <f ca="1"/>
        <v>0</v>
      </c>
      <c r="L85" s="56">
        <f ca="1"/>
        <v>0</v>
      </c>
      <c r="M85" s="56">
        <f ca="1"/>
        <v>0</v>
      </c>
      <c r="O85" s="204" t="str" cm="1">
        <f t="array" aca="1" ref="O85" ca="1">IFERROR(_xlfn.XLOOKUP(P85,Act_codes_core,Act_labels_core),"")</f>
        <v>Products from rubber</v>
      </c>
      <c r="P85" s="268" t="str">
        <f ca="1"/>
        <v>a_076</v>
      </c>
      <c r="Q85" s="297">
        <f ca="1"/>
        <v>0.26840524511971492</v>
      </c>
      <c r="R85" s="56">
        <f ca="1"/>
        <v>-4.2873932367039688E-5</v>
      </c>
      <c r="S85" s="56">
        <f ca="1"/>
        <v>-1.1160354883406256E-3</v>
      </c>
      <c r="T85" s="56">
        <f ca="1"/>
        <v>1.2987023832875731E-4</v>
      </c>
      <c r="U85" s="56">
        <f ca="1"/>
        <v>0</v>
      </c>
      <c r="V85" s="56">
        <f ca="1"/>
        <v>0</v>
      </c>
      <c r="W85" s="56">
        <f ca="1"/>
        <v>0</v>
      </c>
      <c r="X85" s="56">
        <f ca="1"/>
        <v>0</v>
      </c>
      <c r="Y85" s="56">
        <f ca="1"/>
        <v>0</v>
      </c>
      <c r="Z85" s="56">
        <f ca="1"/>
        <v>0</v>
      </c>
    </row>
    <row r="86" spans="2:26" outlineLevel="1" x14ac:dyDescent="0.2">
      <c r="B86" s="204" t="str" cm="1">
        <f t="array" aca="1" ref="B86" ca="1">IFERROR(_xlfn.XLOOKUP(C86,Act_codes_core,Act_labels_core),"")</f>
        <v>Products from plastic</v>
      </c>
      <c r="C86" s="268" t="str">
        <f ca="1"/>
        <v>a_077</v>
      </c>
      <c r="D86" s="270">
        <f ca="1"/>
        <v>0.98722293637686942</v>
      </c>
      <c r="E86" s="56">
        <f ca="1"/>
        <v>-2.4419520165697151E-2</v>
      </c>
      <c r="F86" s="56">
        <f ca="1"/>
        <v>-0.38570012347275417</v>
      </c>
      <c r="G86" s="56">
        <f ca="1"/>
        <v>4.0113045519474255E-2</v>
      </c>
      <c r="H86" s="56">
        <f ca="1"/>
        <v>0</v>
      </c>
      <c r="I86" s="56">
        <f ca="1"/>
        <v>0</v>
      </c>
      <c r="J86" s="56">
        <f ca="1"/>
        <v>0</v>
      </c>
      <c r="K86" s="56">
        <f ca="1"/>
        <v>0</v>
      </c>
      <c r="L86" s="56">
        <f ca="1"/>
        <v>0</v>
      </c>
      <c r="M86" s="56">
        <f ca="1"/>
        <v>0</v>
      </c>
      <c r="O86" s="204" t="str" cm="1">
        <f t="array" aca="1" ref="O86" ca="1">IFERROR(_xlfn.XLOOKUP(P86,Act_codes_core,Act_labels_core),"")</f>
        <v>Products from plastic</v>
      </c>
      <c r="P86" s="268" t="str">
        <f ca="1"/>
        <v>a_077</v>
      </c>
      <c r="Q86" s="297">
        <f ca="1"/>
        <v>0.98722293637686942</v>
      </c>
      <c r="R86" s="56">
        <f ca="1"/>
        <v>-2.4107510402893718E-4</v>
      </c>
      <c r="S86" s="56">
        <f ca="1"/>
        <v>-3.8077200845569345E-3</v>
      </c>
      <c r="T86" s="56">
        <f ca="1"/>
        <v>3.9600518584754395E-4</v>
      </c>
      <c r="U86" s="56">
        <f ca="1"/>
        <v>0</v>
      </c>
      <c r="V86" s="56">
        <f ca="1"/>
        <v>0</v>
      </c>
      <c r="W86" s="56">
        <f ca="1"/>
        <v>0</v>
      </c>
      <c r="X86" s="56">
        <f ca="1"/>
        <v>0</v>
      </c>
      <c r="Y86" s="56">
        <f ca="1"/>
        <v>0</v>
      </c>
      <c r="Z86" s="56">
        <f ca="1"/>
        <v>0</v>
      </c>
    </row>
    <row r="87" spans="2:26" outlineLevel="1" x14ac:dyDescent="0.2">
      <c r="B87" s="204" t="str" cm="1">
        <f t="array" aca="1" ref="B87" ca="1">IFERROR(_xlfn.XLOOKUP(C87,Act_codes_core,Act_labels_core),"")</f>
        <v>Glass and products from glass</v>
      </c>
      <c r="C87" s="268" t="str">
        <f ca="1"/>
        <v>a_078</v>
      </c>
      <c r="D87" s="270">
        <f ca="1"/>
        <v>6.8764571211357081E-2</v>
      </c>
      <c r="E87" s="56">
        <f ca="1"/>
        <v>-0.12204521428023085</v>
      </c>
      <c r="F87" s="56">
        <f ca="1"/>
        <v>-0.14719726564504931</v>
      </c>
      <c r="G87" s="56">
        <f ca="1"/>
        <v>-0.15042778447027505</v>
      </c>
      <c r="H87" s="56">
        <f ca="1"/>
        <v>0</v>
      </c>
      <c r="I87" s="56">
        <f ca="1"/>
        <v>0</v>
      </c>
      <c r="J87" s="56">
        <f ca="1"/>
        <v>0</v>
      </c>
      <c r="K87" s="56">
        <f ca="1"/>
        <v>0</v>
      </c>
      <c r="L87" s="56">
        <f ca="1"/>
        <v>0</v>
      </c>
      <c r="M87" s="56">
        <f ca="1"/>
        <v>0</v>
      </c>
      <c r="O87" s="204" t="str" cm="1">
        <f t="array" aca="1" ref="O87" ca="1">IFERROR(_xlfn.XLOOKUP(P87,Act_codes_core,Act_labels_core),"")</f>
        <v>Glass and products from glass</v>
      </c>
      <c r="P87" s="268" t="str">
        <f ca="1"/>
        <v>a_078</v>
      </c>
      <c r="Q87" s="297">
        <f ca="1"/>
        <v>6.8764571211357081E-2</v>
      </c>
      <c r="R87" s="56">
        <f ca="1"/>
        <v>-8.3923868283782699E-5</v>
      </c>
      <c r="S87" s="56">
        <f ca="1"/>
        <v>-1.0121956855566039E-4</v>
      </c>
      <c r="T87" s="56">
        <f ca="1"/>
        <v>-1.0344102097372905E-4</v>
      </c>
      <c r="U87" s="56">
        <f ca="1"/>
        <v>0</v>
      </c>
      <c r="V87" s="56">
        <f ca="1"/>
        <v>0</v>
      </c>
      <c r="W87" s="56">
        <f ca="1"/>
        <v>0</v>
      </c>
      <c r="X87" s="56">
        <f ca="1"/>
        <v>0</v>
      </c>
      <c r="Y87" s="56">
        <f ca="1"/>
        <v>0</v>
      </c>
      <c r="Z87" s="56">
        <f ca="1"/>
        <v>0</v>
      </c>
    </row>
    <row r="88" spans="2:26" outlineLevel="1" x14ac:dyDescent="0.2">
      <c r="B88" s="204" t="str" cm="1">
        <f t="array" aca="1" ref="B88" ca="1">IFERROR(_xlfn.XLOOKUP(C88,Act_codes_core,Act_labels_core),"")</f>
        <v>Refractory products; Construction material products from clay; Other ceramic products</v>
      </c>
      <c r="C88" s="268" t="str">
        <f ca="1"/>
        <v>a_079</v>
      </c>
      <c r="D88" s="270">
        <f ca="1"/>
        <v>0.36802212739972406</v>
      </c>
      <c r="E88" s="56">
        <f ca="1"/>
        <v>-2.3844711647014183E-2</v>
      </c>
      <c r="F88" s="56">
        <f ca="1"/>
        <v>-0.36052303792809548</v>
      </c>
      <c r="G88" s="56">
        <f ca="1"/>
        <v>-0.19034778426029186</v>
      </c>
      <c r="H88" s="56">
        <f ca="1"/>
        <v>0</v>
      </c>
      <c r="I88" s="56">
        <f ca="1"/>
        <v>0</v>
      </c>
      <c r="J88" s="56">
        <f ca="1"/>
        <v>0</v>
      </c>
      <c r="K88" s="56">
        <f ca="1"/>
        <v>0</v>
      </c>
      <c r="L88" s="56">
        <f ca="1"/>
        <v>0</v>
      </c>
      <c r="M88" s="56">
        <f ca="1"/>
        <v>0</v>
      </c>
      <c r="O88" s="204" t="str" cm="1">
        <f t="array" aca="1" ref="O88" ca="1">IFERROR(_xlfn.XLOOKUP(P88,Act_codes_core,Act_labels_core),"")</f>
        <v>Refractory products; Construction material products from clay; Other ceramic products</v>
      </c>
      <c r="P88" s="268" t="str">
        <f ca="1"/>
        <v>a_079</v>
      </c>
      <c r="Q88" s="297">
        <f ca="1"/>
        <v>0.36802212739972406</v>
      </c>
      <c r="R88" s="56">
        <f ca="1"/>
        <v>-8.7753815075671383E-5</v>
      </c>
      <c r="S88" s="56">
        <f ca="1"/>
        <v>-1.326804553949091E-3</v>
      </c>
      <c r="T88" s="56">
        <f ca="1"/>
        <v>-7.0052196509296329E-4</v>
      </c>
      <c r="U88" s="56">
        <f ca="1"/>
        <v>0</v>
      </c>
      <c r="V88" s="56">
        <f ca="1"/>
        <v>0</v>
      </c>
      <c r="W88" s="56">
        <f ca="1"/>
        <v>0</v>
      </c>
      <c r="X88" s="56">
        <f ca="1"/>
        <v>0</v>
      </c>
      <c r="Y88" s="56">
        <f ca="1"/>
        <v>0</v>
      </c>
      <c r="Z88" s="56">
        <f ca="1"/>
        <v>0</v>
      </c>
    </row>
    <row r="89" spans="2:26" outlineLevel="1" x14ac:dyDescent="0.2">
      <c r="B89" s="204" t="str" cm="1">
        <f t="array" aca="1" ref="B89" ca="1">IFERROR(_xlfn.XLOOKUP(C89,Act_codes_core,Act_labels_core),"")</f>
        <v>Cement of all kinds</v>
      </c>
      <c r="C89" s="268" t="str">
        <f ca="1"/>
        <v>a_080</v>
      </c>
      <c r="D89" s="270">
        <f ca="1"/>
        <v>0.38669809580332221</v>
      </c>
      <c r="E89" s="56">
        <f ca="1"/>
        <v>-4.7806186407417517E-2</v>
      </c>
      <c r="F89" s="56">
        <f ca="1"/>
        <v>-0.41490142041114009</v>
      </c>
      <c r="G89" s="56">
        <f ca="1"/>
        <v>-0.21254056109061281</v>
      </c>
      <c r="H89" s="56">
        <f ca="1"/>
        <v>0</v>
      </c>
      <c r="I89" s="56">
        <f ca="1"/>
        <v>0</v>
      </c>
      <c r="J89" s="56">
        <f ca="1"/>
        <v>0</v>
      </c>
      <c r="K89" s="56">
        <f ca="1"/>
        <v>0</v>
      </c>
      <c r="L89" s="56">
        <f ca="1"/>
        <v>0</v>
      </c>
      <c r="M89" s="56">
        <f ca="1"/>
        <v>0</v>
      </c>
      <c r="O89" s="204" t="str" cm="1">
        <f t="array" aca="1" ref="O89" ca="1">IFERROR(_xlfn.XLOOKUP(P89,Act_codes_core,Act_labels_core),"")</f>
        <v>Cement of all kinds</v>
      </c>
      <c r="P89" s="268" t="str">
        <f ca="1"/>
        <v>a_080</v>
      </c>
      <c r="Q89" s="297">
        <f ca="1"/>
        <v>0.38669809580332221</v>
      </c>
      <c r="R89" s="56">
        <f ca="1"/>
        <v>-1.848656125136702E-4</v>
      </c>
      <c r="S89" s="56">
        <f ca="1"/>
        <v>-1.6044158921908152E-3</v>
      </c>
      <c r="T89" s="56">
        <f ca="1"/>
        <v>-8.2189030254709646E-4</v>
      </c>
      <c r="U89" s="56">
        <f ca="1"/>
        <v>0</v>
      </c>
      <c r="V89" s="56">
        <f ca="1"/>
        <v>0</v>
      </c>
      <c r="W89" s="56">
        <f ca="1"/>
        <v>0</v>
      </c>
      <c r="X89" s="56">
        <f ca="1"/>
        <v>0</v>
      </c>
      <c r="Y89" s="56">
        <f ca="1"/>
        <v>0</v>
      </c>
      <c r="Z89" s="56">
        <f ca="1"/>
        <v>0</v>
      </c>
    </row>
    <row r="90" spans="2:26" outlineLevel="1" x14ac:dyDescent="0.2">
      <c r="B90" s="204" t="str" cm="1">
        <f t="array" aca="1" ref="B90" ca="1">IFERROR(_xlfn.XLOOKUP(C90,Act_codes_core,Act_labels_core),"")</f>
        <v>Uncategorized non-metallic mineral products (except cement; bricks, tiles, paving stones and baked clay construction products)</v>
      </c>
      <c r="C90" s="268" t="str">
        <f ca="1"/>
        <v>a_081</v>
      </c>
      <c r="D90" s="270">
        <f ca="1"/>
        <v>0.47323755735562922</v>
      </c>
      <c r="E90" s="56">
        <f ca="1"/>
        <v>-3.0750287836744938E-2</v>
      </c>
      <c r="F90" s="56">
        <f ca="1"/>
        <v>-0.38707654644927203</v>
      </c>
      <c r="G90" s="56">
        <f ca="1"/>
        <v>-0.15833646974945381</v>
      </c>
      <c r="H90" s="56">
        <f ca="1"/>
        <v>0</v>
      </c>
      <c r="I90" s="56">
        <f ca="1"/>
        <v>0</v>
      </c>
      <c r="J90" s="56">
        <f ca="1"/>
        <v>0</v>
      </c>
      <c r="K90" s="56">
        <f ca="1"/>
        <v>0</v>
      </c>
      <c r="L90" s="56">
        <f ca="1"/>
        <v>0</v>
      </c>
      <c r="M90" s="56">
        <f ca="1"/>
        <v>0</v>
      </c>
      <c r="O90" s="204" t="str" cm="1">
        <f t="array" aca="1" ref="O90" ca="1">IFERROR(_xlfn.XLOOKUP(P90,Act_codes_core,Act_labels_core),"")</f>
        <v>Uncategorized non-metallic mineral products (except cement; bricks, tiles, paving stones and baked clay construction products)</v>
      </c>
      <c r="P90" s="268" t="str">
        <f ca="1"/>
        <v>a_081</v>
      </c>
      <c r="Q90" s="297">
        <f ca="1"/>
        <v>0.47323755735562922</v>
      </c>
      <c r="R90" s="56">
        <f ca="1"/>
        <v>-1.455219110384369E-4</v>
      </c>
      <c r="S90" s="56">
        <f ca="1"/>
        <v>-1.8317915935130626E-3</v>
      </c>
      <c r="T90" s="56">
        <f ca="1"/>
        <v>-7.4930764184545E-4</v>
      </c>
      <c r="U90" s="56">
        <f ca="1"/>
        <v>0</v>
      </c>
      <c r="V90" s="56">
        <f ca="1"/>
        <v>0</v>
      </c>
      <c r="W90" s="56">
        <f ca="1"/>
        <v>0</v>
      </c>
      <c r="X90" s="56">
        <f ca="1"/>
        <v>0</v>
      </c>
      <c r="Y90" s="56">
        <f ca="1"/>
        <v>0</v>
      </c>
      <c r="Z90" s="56">
        <f ca="1"/>
        <v>0</v>
      </c>
    </row>
    <row r="91" spans="2:26" outlineLevel="1" x14ac:dyDescent="0.2">
      <c r="B91" s="204" t="str" cm="1">
        <f t="array" aca="1" ref="B91" ca="1">IFERROR(_xlfn.XLOOKUP(C91,Act_codes_core,Act_labels_core),"")</f>
        <v>Cast iron, iron and steel products</v>
      </c>
      <c r="C91" s="268" t="str">
        <f ca="1"/>
        <v>a_082</v>
      </c>
      <c r="D91" s="270">
        <f ca="1"/>
        <v>1.4067207945894991</v>
      </c>
      <c r="E91" s="56">
        <f ca="1"/>
        <v>-2.8233702176538866E-2</v>
      </c>
      <c r="F91" s="56">
        <f ca="1"/>
        <v>-0.31732446655264868</v>
      </c>
      <c r="G91" s="56">
        <f ca="1"/>
        <v>-1.741848245943034E-2</v>
      </c>
      <c r="H91" s="56">
        <f ca="1"/>
        <v>0</v>
      </c>
      <c r="I91" s="56">
        <f ca="1"/>
        <v>0</v>
      </c>
      <c r="J91" s="56">
        <f ca="1"/>
        <v>0</v>
      </c>
      <c r="K91" s="56">
        <f ca="1"/>
        <v>0</v>
      </c>
      <c r="L91" s="56">
        <f ca="1"/>
        <v>0</v>
      </c>
      <c r="M91" s="56">
        <f ca="1"/>
        <v>0</v>
      </c>
      <c r="O91" s="204" t="str" cm="1">
        <f t="array" aca="1" ref="O91" ca="1">IFERROR(_xlfn.XLOOKUP(P91,Act_codes_core,Act_labels_core),"")</f>
        <v>Cast iron, iron and steel products</v>
      </c>
      <c r="P91" s="268" t="str">
        <f ca="1"/>
        <v>a_082</v>
      </c>
      <c r="Q91" s="297">
        <f ca="1"/>
        <v>1.4067207945894991</v>
      </c>
      <c r="R91" s="56">
        <f ca="1"/>
        <v>-3.9716935959984025E-4</v>
      </c>
      <c r="S91" s="56">
        <f ca="1"/>
        <v>-4.4638692573163085E-3</v>
      </c>
      <c r="T91" s="56">
        <f ca="1"/>
        <v>-2.4502941485873099E-4</v>
      </c>
      <c r="U91" s="56">
        <f ca="1"/>
        <v>0</v>
      </c>
      <c r="V91" s="56">
        <f ca="1"/>
        <v>0</v>
      </c>
      <c r="W91" s="56">
        <f ca="1"/>
        <v>0</v>
      </c>
      <c r="X91" s="56">
        <f ca="1"/>
        <v>0</v>
      </c>
      <c r="Y91" s="56">
        <f ca="1"/>
        <v>0</v>
      </c>
      <c r="Z91" s="56">
        <f ca="1"/>
        <v>0</v>
      </c>
    </row>
    <row r="92" spans="2:26" outlineLevel="1" x14ac:dyDescent="0.2">
      <c r="B92" s="204" t="str" cm="1">
        <f t="array" aca="1" ref="B92" ca="1">IFERROR(_xlfn.XLOOKUP(C92,Act_codes_core,Act_labels_core),"")</f>
        <v>Non-ferrous metal products, precious metals and metal casting services</v>
      </c>
      <c r="C92" s="268" t="str">
        <f ca="1"/>
        <v>a_083</v>
      </c>
      <c r="D92" s="270">
        <f ca="1"/>
        <v>0.24806947807542262</v>
      </c>
      <c r="E92" s="56">
        <f ca="1"/>
        <v>-3.4328774472880408E-2</v>
      </c>
      <c r="F92" s="56">
        <f ca="1"/>
        <v>-0.27989471449708647</v>
      </c>
      <c r="G92" s="56">
        <f ca="1"/>
        <v>0.14333112875517529</v>
      </c>
      <c r="H92" s="56">
        <f ca="1"/>
        <v>0</v>
      </c>
      <c r="I92" s="56">
        <f ca="1"/>
        <v>0</v>
      </c>
      <c r="J92" s="56">
        <f ca="1"/>
        <v>0</v>
      </c>
      <c r="K92" s="56">
        <f ca="1"/>
        <v>0</v>
      </c>
      <c r="L92" s="56">
        <f ca="1"/>
        <v>0</v>
      </c>
      <c r="M92" s="56">
        <f ca="1"/>
        <v>0</v>
      </c>
      <c r="O92" s="204" t="str" cm="1">
        <f t="array" aca="1" ref="O92" ca="1">IFERROR(_xlfn.XLOOKUP(P92,Act_codes_core,Act_labels_core),"")</f>
        <v>Non-ferrous metal products, precious metals and metal casting services</v>
      </c>
      <c r="P92" s="268" t="str">
        <f ca="1"/>
        <v>a_083</v>
      </c>
      <c r="Q92" s="297">
        <f ca="1"/>
        <v>0.24806947807542262</v>
      </c>
      <c r="R92" s="56">
        <f ca="1"/>
        <v>-8.5159211664563347E-5</v>
      </c>
      <c r="S92" s="56">
        <f ca="1"/>
        <v>-6.9433335741361671E-4</v>
      </c>
      <c r="T92" s="56">
        <f ca="1"/>
        <v>3.5556078302257532E-4</v>
      </c>
      <c r="U92" s="56">
        <f ca="1"/>
        <v>0</v>
      </c>
      <c r="V92" s="56">
        <f ca="1"/>
        <v>0</v>
      </c>
      <c r="W92" s="56">
        <f ca="1"/>
        <v>0</v>
      </c>
      <c r="X92" s="56">
        <f ca="1"/>
        <v>0</v>
      </c>
      <c r="Y92" s="56">
        <f ca="1"/>
        <v>0</v>
      </c>
      <c r="Z92" s="56">
        <f ca="1"/>
        <v>0</v>
      </c>
    </row>
    <row r="93" spans="2:26" outlineLevel="1" x14ac:dyDescent="0.2">
      <c r="B93" s="204" t="str" cm="1">
        <f t="array" aca="1" ref="B93" ca="1">IFERROR(_xlfn.XLOOKUP(C93,Act_codes_core,Act_labels_core),"")</f>
        <v>Prefabricated metal products (except machinery and equipment)</v>
      </c>
      <c r="C93" s="268" t="str">
        <f ca="1"/>
        <v>a_084</v>
      </c>
      <c r="D93" s="270">
        <f ca="1"/>
        <v>1.2544501104588575</v>
      </c>
      <c r="E93" s="56">
        <f ca="1"/>
        <v>-6.0921160127613838E-2</v>
      </c>
      <c r="F93" s="56">
        <f ca="1"/>
        <v>-0.32901507352491866</v>
      </c>
      <c r="G93" s="56">
        <f ca="1"/>
        <v>0.12418593873082528</v>
      </c>
      <c r="H93" s="56">
        <f ca="1"/>
        <v>0</v>
      </c>
      <c r="I93" s="56">
        <f ca="1"/>
        <v>0</v>
      </c>
      <c r="J93" s="56">
        <f ca="1"/>
        <v>0</v>
      </c>
      <c r="K93" s="56">
        <f ca="1"/>
        <v>0</v>
      </c>
      <c r="L93" s="56">
        <f ca="1"/>
        <v>0</v>
      </c>
      <c r="M93" s="56">
        <f ca="1"/>
        <v>0</v>
      </c>
      <c r="O93" s="204" t="str" cm="1">
        <f t="array" aca="1" ref="O93" ca="1">IFERROR(_xlfn.XLOOKUP(P93,Act_codes_core,Act_labels_core),"")</f>
        <v>Prefabricated metal products (except machinery and equipment)</v>
      </c>
      <c r="P93" s="268" t="str">
        <f ca="1"/>
        <v>a_084</v>
      </c>
      <c r="Q93" s="297">
        <f ca="1"/>
        <v>1.2544501104588575</v>
      </c>
      <c r="R93" s="56">
        <f ca="1"/>
        <v>-7.6422556051366922E-4</v>
      </c>
      <c r="S93" s="56">
        <f ca="1"/>
        <v>-4.1273299532596334E-3</v>
      </c>
      <c r="T93" s="56">
        <f ca="1"/>
        <v>1.5578506455832068E-3</v>
      </c>
      <c r="U93" s="56">
        <f ca="1"/>
        <v>0</v>
      </c>
      <c r="V93" s="56">
        <f ca="1"/>
        <v>0</v>
      </c>
      <c r="W93" s="56">
        <f ca="1"/>
        <v>0</v>
      </c>
      <c r="X93" s="56">
        <f ca="1"/>
        <v>0</v>
      </c>
      <c r="Y93" s="56">
        <f ca="1"/>
        <v>0</v>
      </c>
      <c r="Z93" s="56">
        <f ca="1"/>
        <v>0</v>
      </c>
    </row>
    <row r="94" spans="2:26" outlineLevel="1" x14ac:dyDescent="0.2">
      <c r="B94" s="204" t="str" cm="1">
        <f t="array" aca="1" ref="B94" ca="1">IFERROR(_xlfn.XLOOKUP(C94,Act_codes_core,Act_labels_core),"")</f>
        <v>Electronic components products; Computer and computer peripheral equipment, Communication equipment</v>
      </c>
      <c r="C94" s="268" t="str">
        <f ca="1"/>
        <v>a_085</v>
      </c>
      <c r="D94" s="270">
        <f ca="1"/>
        <v>3.0231277678162058</v>
      </c>
      <c r="E94" s="56">
        <f ca="1"/>
        <v>-0.20877799504755989</v>
      </c>
      <c r="F94" s="56">
        <f ca="1"/>
        <v>-0.21988000356062409</v>
      </c>
      <c r="G94" s="56">
        <f ca="1"/>
        <v>0.4317749379448621</v>
      </c>
      <c r="H94" s="56">
        <f ca="1"/>
        <v>0</v>
      </c>
      <c r="I94" s="56">
        <f ca="1"/>
        <v>0</v>
      </c>
      <c r="J94" s="56">
        <f ca="1"/>
        <v>0</v>
      </c>
      <c r="K94" s="56">
        <f ca="1"/>
        <v>0</v>
      </c>
      <c r="L94" s="56">
        <f ca="1"/>
        <v>0</v>
      </c>
      <c r="M94" s="56">
        <f ca="1"/>
        <v>0</v>
      </c>
      <c r="O94" s="204" t="str" cm="1">
        <f t="array" aca="1" ref="O94" ca="1">IFERROR(_xlfn.XLOOKUP(P94,Act_codes_core,Act_labels_core),"")</f>
        <v>Electronic components products; Computer and computer peripheral equipment, Communication equipment</v>
      </c>
      <c r="P94" s="268" t="str">
        <f ca="1"/>
        <v>a_085</v>
      </c>
      <c r="Q94" s="297">
        <f ca="1"/>
        <v>3.0231277678162058</v>
      </c>
      <c r="R94" s="56">
        <f ca="1"/>
        <v>-6.3116255413727266E-3</v>
      </c>
      <c r="S94" s="56">
        <f ca="1"/>
        <v>-6.6472534435164888E-3</v>
      </c>
      <c r="T94" s="56">
        <f ca="1"/>
        <v>1.3053108043482317E-2</v>
      </c>
      <c r="U94" s="56">
        <f ca="1"/>
        <v>0</v>
      </c>
      <c r="V94" s="56">
        <f ca="1"/>
        <v>0</v>
      </c>
      <c r="W94" s="56">
        <f ca="1"/>
        <v>0</v>
      </c>
      <c r="X94" s="56">
        <f ca="1"/>
        <v>0</v>
      </c>
      <c r="Y94" s="56">
        <f ca="1"/>
        <v>0</v>
      </c>
      <c r="Z94" s="56">
        <f ca="1"/>
        <v>0</v>
      </c>
    </row>
    <row r="95" spans="2:26" outlineLevel="1" x14ac:dyDescent="0.2">
      <c r="B95" s="204" t="str" cm="1">
        <f t="array" aca="1" ref="B95" ca="1">IFERROR(_xlfn.XLOOKUP(C95,Act_codes_core,Act_labels_core),"")</f>
        <v>Consumer electronic products</v>
      </c>
      <c r="C95" s="268" t="str">
        <f ca="1"/>
        <v>a_086</v>
      </c>
      <c r="D95" s="270">
        <f ca="1"/>
        <v>0.51956068787378706</v>
      </c>
      <c r="E95" s="56">
        <f ca="1"/>
        <v>-0.11564172458130573</v>
      </c>
      <c r="F95" s="56">
        <f ca="1"/>
        <v>-0.26364976691122255</v>
      </c>
      <c r="G95" s="56">
        <f ca="1"/>
        <v>0.2466732060517618</v>
      </c>
      <c r="H95" s="56">
        <f ca="1"/>
        <v>0</v>
      </c>
      <c r="I95" s="56">
        <f ca="1"/>
        <v>0</v>
      </c>
      <c r="J95" s="56">
        <f ca="1"/>
        <v>0</v>
      </c>
      <c r="K95" s="56">
        <f ca="1"/>
        <v>0</v>
      </c>
      <c r="L95" s="56">
        <f ca="1"/>
        <v>0</v>
      </c>
      <c r="M95" s="56">
        <f ca="1"/>
        <v>0</v>
      </c>
      <c r="O95" s="204" t="str" cm="1">
        <f t="array" aca="1" ref="O95" ca="1">IFERROR(_xlfn.XLOOKUP(P95,Act_codes_core,Act_labels_core),"")</f>
        <v>Consumer electronic products</v>
      </c>
      <c r="P95" s="268" t="str">
        <f ca="1"/>
        <v>a_086</v>
      </c>
      <c r="Q95" s="297">
        <f ca="1"/>
        <v>0.51956068787378706</v>
      </c>
      <c r="R95" s="56">
        <f ca="1"/>
        <v>-6.0082893970374231E-4</v>
      </c>
      <c r="S95" s="56">
        <f ca="1"/>
        <v>-1.3698205425415843E-3</v>
      </c>
      <c r="T95" s="56">
        <f ca="1"/>
        <v>1.2816170061628579E-3</v>
      </c>
      <c r="U95" s="56">
        <f ca="1"/>
        <v>0</v>
      </c>
      <c r="V95" s="56">
        <f ca="1"/>
        <v>0</v>
      </c>
      <c r="W95" s="56">
        <f ca="1"/>
        <v>0</v>
      </c>
      <c r="X95" s="56">
        <f ca="1"/>
        <v>0</v>
      </c>
      <c r="Y95" s="56">
        <f ca="1"/>
        <v>0</v>
      </c>
      <c r="Z95" s="56">
        <f ca="1"/>
        <v>0</v>
      </c>
    </row>
    <row r="96" spans="2:26" outlineLevel="1" x14ac:dyDescent="0.2">
      <c r="B96" s="204" t="str" cm="1">
        <f t="array" aca="1" ref="B96" ca="1">IFERROR(_xlfn.XLOOKUP(C96,Act_codes_core,Act_labels_core),"")</f>
        <v>Measurement, testing, navigation and control equipment; clock; Radiation equipment, medical electronic equipment, electrotherapy; Optical equipment and instruments; tape, magnetic and optical disks</v>
      </c>
      <c r="C96" s="268" t="str">
        <f ca="1"/>
        <v>a_087</v>
      </c>
      <c r="D96" s="270">
        <f ca="1"/>
        <v>9.915066126153918E-2</v>
      </c>
      <c r="E96" s="56">
        <f ca="1"/>
        <v>-0.13130958571966334</v>
      </c>
      <c r="F96" s="56">
        <f ca="1"/>
        <v>-0.47298968280248266</v>
      </c>
      <c r="G96" s="56">
        <f ca="1"/>
        <v>0.19084291745838922</v>
      </c>
      <c r="H96" s="56">
        <f ca="1"/>
        <v>0</v>
      </c>
      <c r="I96" s="56">
        <f ca="1"/>
        <v>0</v>
      </c>
      <c r="J96" s="56">
        <f ca="1"/>
        <v>0</v>
      </c>
      <c r="K96" s="56">
        <f ca="1"/>
        <v>0</v>
      </c>
      <c r="L96" s="56">
        <f ca="1"/>
        <v>0</v>
      </c>
      <c r="M96" s="56">
        <f ca="1"/>
        <v>0</v>
      </c>
      <c r="O96" s="204" t="str" cm="1">
        <f t="array" aca="1" ref="O96" ca="1">IFERROR(_xlfn.XLOOKUP(P96,Act_codes_core,Act_labels_core),"")</f>
        <v>Measurement, testing, navigation and control equipment; clock; Radiation equipment, medical electronic equipment, electrotherapy; Optical equipment and instruments; tape, magnetic and optical disks</v>
      </c>
      <c r="P96" s="268" t="str">
        <f ca="1"/>
        <v>a_087</v>
      </c>
      <c r="Q96" s="297">
        <f ca="1"/>
        <v>9.915066126153918E-2</v>
      </c>
      <c r="R96" s="56">
        <f ca="1"/>
        <v>-1.3019432254083384E-4</v>
      </c>
      <c r="S96" s="56">
        <f ca="1"/>
        <v>-4.6897239819751826E-4</v>
      </c>
      <c r="T96" s="56">
        <f ca="1"/>
        <v>1.8922201463080632E-4</v>
      </c>
      <c r="U96" s="56">
        <f ca="1"/>
        <v>0</v>
      </c>
      <c r="V96" s="56">
        <f ca="1"/>
        <v>0</v>
      </c>
      <c r="W96" s="56">
        <f ca="1"/>
        <v>0</v>
      </c>
      <c r="X96" s="56">
        <f ca="1"/>
        <v>0</v>
      </c>
      <c r="Y96" s="56">
        <f ca="1"/>
        <v>0</v>
      </c>
      <c r="Z96" s="56">
        <f ca="1"/>
        <v>0</v>
      </c>
    </row>
    <row r="97" spans="2:26" outlineLevel="1" x14ac:dyDescent="0.2">
      <c r="B97" s="204" t="str" cm="1">
        <f t="array" aca="1" ref="B97" ca="1">IFERROR(_xlfn.XLOOKUP(C97,Act_codes_core,Act_labels_core),"")</f>
        <v>Motors, generators, power transformers, power distribution and control equipment</v>
      </c>
      <c r="C97" s="268" t="str">
        <f ca="1"/>
        <v>a_088</v>
      </c>
      <c r="D97" s="270">
        <f ca="1"/>
        <v>0.20287868554090915</v>
      </c>
      <c r="E97" s="56">
        <f ca="1"/>
        <v>-7.8639229611487949E-2</v>
      </c>
      <c r="F97" s="56">
        <f ca="1"/>
        <v>-0.2221178459868911</v>
      </c>
      <c r="G97" s="56">
        <f ca="1"/>
        <v>0.20118183020894076</v>
      </c>
      <c r="H97" s="56">
        <f ca="1"/>
        <v>0</v>
      </c>
      <c r="I97" s="56">
        <f ca="1"/>
        <v>0</v>
      </c>
      <c r="J97" s="56">
        <f ca="1"/>
        <v>0</v>
      </c>
      <c r="K97" s="56">
        <f ca="1"/>
        <v>0</v>
      </c>
      <c r="L97" s="56">
        <f ca="1"/>
        <v>0</v>
      </c>
      <c r="M97" s="56">
        <f ca="1"/>
        <v>0</v>
      </c>
      <c r="O97" s="204" t="str" cm="1">
        <f t="array" aca="1" ref="O97" ca="1">IFERROR(_xlfn.XLOOKUP(P97,Act_codes_core,Act_labels_core),"")</f>
        <v>Motors, generators, power transformers, power distribution and control equipment</v>
      </c>
      <c r="P97" s="268" t="str">
        <f ca="1"/>
        <v>a_088</v>
      </c>
      <c r="Q97" s="297">
        <f ca="1"/>
        <v>0.20287868554090915</v>
      </c>
      <c r="R97" s="56">
        <f ca="1"/>
        <v>-1.5954223535528416E-4</v>
      </c>
      <c r="S97" s="56">
        <f ca="1"/>
        <v>-4.506297662899857E-4</v>
      </c>
      <c r="T97" s="56">
        <f ca="1"/>
        <v>4.0815505267504271E-4</v>
      </c>
      <c r="U97" s="56">
        <f ca="1"/>
        <v>0</v>
      </c>
      <c r="V97" s="56">
        <f ca="1"/>
        <v>0</v>
      </c>
      <c r="W97" s="56">
        <f ca="1"/>
        <v>0</v>
      </c>
      <c r="X97" s="56">
        <f ca="1"/>
        <v>0</v>
      </c>
      <c r="Y97" s="56">
        <f ca="1"/>
        <v>0</v>
      </c>
      <c r="Z97" s="56">
        <f ca="1"/>
        <v>0</v>
      </c>
    </row>
    <row r="98" spans="2:26" outlineLevel="1" x14ac:dyDescent="0.2">
      <c r="B98" s="204" t="str" cm="1">
        <f t="array" aca="1" ref="B98" ca="1">IFERROR(_xlfn.XLOOKUP(C98,Act_codes_core,Act_labels_core),"")</f>
        <v>Batteries and accumulators</v>
      </c>
      <c r="C98" s="268" t="str">
        <f ca="1"/>
        <v>a_089</v>
      </c>
      <c r="D98" s="270">
        <f ca="1"/>
        <v>0.23231390596160287</v>
      </c>
      <c r="E98" s="56">
        <f ca="1"/>
        <v>-7.9940608588202622E-2</v>
      </c>
      <c r="F98" s="56">
        <f ca="1"/>
        <v>-0.34529618209221402</v>
      </c>
      <c r="G98" s="56">
        <f ca="1"/>
        <v>0.16575138416647928</v>
      </c>
      <c r="H98" s="56">
        <f ca="1"/>
        <v>0</v>
      </c>
      <c r="I98" s="56">
        <f ca="1"/>
        <v>0</v>
      </c>
      <c r="J98" s="56">
        <f ca="1"/>
        <v>0</v>
      </c>
      <c r="K98" s="56">
        <f ca="1"/>
        <v>0</v>
      </c>
      <c r="L98" s="56">
        <f ca="1"/>
        <v>0</v>
      </c>
      <c r="M98" s="56">
        <f ca="1"/>
        <v>0</v>
      </c>
      <c r="O98" s="204" t="str" cm="1">
        <f t="array" aca="1" ref="O98" ca="1">IFERROR(_xlfn.XLOOKUP(P98,Act_codes_core,Act_labels_core),"")</f>
        <v>Batteries and accumulators</v>
      </c>
      <c r="P98" s="268" t="str">
        <f ca="1"/>
        <v>a_089</v>
      </c>
      <c r="Q98" s="297">
        <f ca="1"/>
        <v>0.23231390596160287</v>
      </c>
      <c r="R98" s="56">
        <f ca="1"/>
        <v>-1.8571315026073008E-4</v>
      </c>
      <c r="S98" s="56">
        <f ca="1"/>
        <v>-8.0217104775471117E-4</v>
      </c>
      <c r="T98" s="56">
        <f ca="1"/>
        <v>3.850635147425698E-4</v>
      </c>
      <c r="U98" s="56">
        <f ca="1"/>
        <v>0</v>
      </c>
      <c r="V98" s="56">
        <f ca="1"/>
        <v>0</v>
      </c>
      <c r="W98" s="56">
        <f ca="1"/>
        <v>0</v>
      </c>
      <c r="X98" s="56">
        <f ca="1"/>
        <v>0</v>
      </c>
      <c r="Y98" s="56">
        <f ca="1"/>
        <v>0</v>
      </c>
      <c r="Z98" s="56">
        <f ca="1"/>
        <v>0</v>
      </c>
    </row>
    <row r="99" spans="2:26" outlineLevel="1" x14ac:dyDescent="0.2">
      <c r="B99" s="204" t="str" cm="1">
        <f t="array" aca="1" ref="B99" ca="1">IFERROR(_xlfn.XLOOKUP(C99,Act_codes_core,Act_labels_core),"")</f>
        <v>Wires and wiring equipment</v>
      </c>
      <c r="C99" s="268" t="str">
        <f ca="1"/>
        <v>a_090</v>
      </c>
      <c r="D99" s="270">
        <f ca="1"/>
        <v>0.31392905113349118</v>
      </c>
      <c r="E99" s="56">
        <f ca="1"/>
        <v>-5.8377649263519071E-2</v>
      </c>
      <c r="F99" s="56">
        <f ca="1"/>
        <v>-0.3539866246882406</v>
      </c>
      <c r="G99" s="56">
        <f ca="1"/>
        <v>0.11292196849579383</v>
      </c>
      <c r="H99" s="56">
        <f ca="1"/>
        <v>0</v>
      </c>
      <c r="I99" s="56">
        <f ca="1"/>
        <v>0</v>
      </c>
      <c r="J99" s="56">
        <f ca="1"/>
        <v>0</v>
      </c>
      <c r="K99" s="56">
        <f ca="1"/>
        <v>0</v>
      </c>
      <c r="L99" s="56">
        <f ca="1"/>
        <v>0</v>
      </c>
      <c r="M99" s="56">
        <f ca="1"/>
        <v>0</v>
      </c>
      <c r="O99" s="204" t="str" cm="1">
        <f t="array" aca="1" ref="O99" ca="1">IFERROR(_xlfn.XLOOKUP(P99,Act_codes_core,Act_labels_core),"")</f>
        <v>Wires and wiring equipment</v>
      </c>
      <c r="P99" s="268" t="str">
        <f ca="1"/>
        <v>a_090</v>
      </c>
      <c r="Q99" s="297">
        <f ca="1"/>
        <v>0.31392905113349118</v>
      </c>
      <c r="R99" s="56">
        <f ca="1"/>
        <v>-1.8326440040700292E-4</v>
      </c>
      <c r="S99" s="56">
        <f ca="1"/>
        <v>-1.1112668520232663E-3</v>
      </c>
      <c r="T99" s="56">
        <f ca="1"/>
        <v>3.5449486422010543E-4</v>
      </c>
      <c r="U99" s="56">
        <f ca="1"/>
        <v>0</v>
      </c>
      <c r="V99" s="56">
        <f ca="1"/>
        <v>0</v>
      </c>
      <c r="W99" s="56">
        <f ca="1"/>
        <v>0</v>
      </c>
      <c r="X99" s="56">
        <f ca="1"/>
        <v>0</v>
      </c>
      <c r="Y99" s="56">
        <f ca="1"/>
        <v>0</v>
      </c>
      <c r="Z99" s="56">
        <f ca="1"/>
        <v>0</v>
      </c>
    </row>
    <row r="100" spans="2:26" outlineLevel="1" x14ac:dyDescent="0.2">
      <c r="B100" s="204" t="str" cm="1">
        <f t="array" aca="1" ref="B100" ca="1">IFERROR(_xlfn.XLOOKUP(C100,Act_codes_core,Act_labels_core),"")</f>
        <v>Electrical lighting equipment</v>
      </c>
      <c r="C100" s="268" t="str">
        <f ca="1"/>
        <v>a_091</v>
      </c>
      <c r="D100" s="270">
        <f ca="1"/>
        <v>4.0371422364164855E-2</v>
      </c>
      <c r="E100" s="56">
        <f ca="1"/>
        <v>-4.2180655166845771E-2</v>
      </c>
      <c r="F100" s="56">
        <f ca="1"/>
        <v>-0.45113591532375263</v>
      </c>
      <c r="G100" s="56">
        <f ca="1"/>
        <v>-5.0824808075378147E-2</v>
      </c>
      <c r="H100" s="56">
        <f ca="1"/>
        <v>0</v>
      </c>
      <c r="I100" s="56">
        <f ca="1"/>
        <v>0</v>
      </c>
      <c r="J100" s="56">
        <f ca="1"/>
        <v>0</v>
      </c>
      <c r="K100" s="56">
        <f ca="1"/>
        <v>0</v>
      </c>
      <c r="L100" s="56">
        <f ca="1"/>
        <v>0</v>
      </c>
      <c r="M100" s="56">
        <f ca="1"/>
        <v>0</v>
      </c>
      <c r="O100" s="204" t="str" cm="1">
        <f t="array" aca="1" ref="O100" ca="1">IFERROR(_xlfn.XLOOKUP(P100,Act_codes_core,Act_labels_core),"")</f>
        <v>Electrical lighting equipment</v>
      </c>
      <c r="P100" s="268" t="str">
        <f ca="1"/>
        <v>a_091</v>
      </c>
      <c r="Q100" s="297">
        <f ca="1"/>
        <v>4.0371422364164855E-2</v>
      </c>
      <c r="R100" s="56">
        <f ca="1"/>
        <v>-1.7028930453379231E-5</v>
      </c>
      <c r="S100" s="56">
        <f ca="1"/>
        <v>-1.8212998581179329E-4</v>
      </c>
      <c r="T100" s="56">
        <f ca="1"/>
        <v>-2.0518697933887078E-5</v>
      </c>
      <c r="U100" s="56">
        <f ca="1"/>
        <v>0</v>
      </c>
      <c r="V100" s="56">
        <f ca="1"/>
        <v>0</v>
      </c>
      <c r="W100" s="56">
        <f ca="1"/>
        <v>0</v>
      </c>
      <c r="X100" s="56">
        <f ca="1"/>
        <v>0</v>
      </c>
      <c r="Y100" s="56">
        <f ca="1"/>
        <v>0</v>
      </c>
      <c r="Z100" s="56">
        <f ca="1"/>
        <v>0</v>
      </c>
    </row>
    <row r="101" spans="2:26" outlineLevel="1" x14ac:dyDescent="0.2">
      <c r="B101" s="204" t="str" cm="1">
        <f t="array" aca="1" ref="B101" ca="1">IFERROR(_xlfn.XLOOKUP(C101,Act_codes_core,Act_labels_core),"")</f>
        <v>Household electrical appliances (family refrigerators, dishwashers, washing machines, vacuum cleaners, etc.)</v>
      </c>
      <c r="C101" s="268" t="str">
        <f ca="1"/>
        <v>a_092</v>
      </c>
      <c r="D101" s="270">
        <f ca="1"/>
        <v>0.18787922775656299</v>
      </c>
      <c r="E101" s="56">
        <f ca="1"/>
        <v>-5.4709588630785788E-2</v>
      </c>
      <c r="F101" s="56">
        <f ca="1"/>
        <v>-0.87750370428577584</v>
      </c>
      <c r="G101" s="56">
        <f ca="1"/>
        <v>-7.6739624009358742E-2</v>
      </c>
      <c r="H101" s="56">
        <f ca="1"/>
        <v>0</v>
      </c>
      <c r="I101" s="56">
        <f ca="1"/>
        <v>0</v>
      </c>
      <c r="J101" s="56">
        <f ca="1"/>
        <v>0</v>
      </c>
      <c r="K101" s="56">
        <f ca="1"/>
        <v>0</v>
      </c>
      <c r="L101" s="56">
        <f ca="1"/>
        <v>0</v>
      </c>
      <c r="M101" s="56">
        <f ca="1"/>
        <v>0</v>
      </c>
      <c r="O101" s="204" t="str" cm="1">
        <f t="array" aca="1" ref="O101" ca="1">IFERROR(_xlfn.XLOOKUP(P101,Act_codes_core,Act_labels_core),"")</f>
        <v>Household electrical appliances (family refrigerators, dishwashers, washing machines, vacuum cleaners, etc.)</v>
      </c>
      <c r="P101" s="268" t="str">
        <f ca="1"/>
        <v>a_092</v>
      </c>
      <c r="Q101" s="297">
        <f ca="1"/>
        <v>0.18787922775656299</v>
      </c>
      <c r="R101" s="56">
        <f ca="1"/>
        <v>-1.0278795262831273E-4</v>
      </c>
      <c r="S101" s="56">
        <f ca="1"/>
        <v>-1.6486471831473498E-3</v>
      </c>
      <c r="T101" s="56">
        <f ca="1"/>
        <v>-1.441778129720732E-4</v>
      </c>
      <c r="U101" s="56">
        <f ca="1"/>
        <v>0</v>
      </c>
      <c r="V101" s="56">
        <f ca="1"/>
        <v>0</v>
      </c>
      <c r="W101" s="56">
        <f ca="1"/>
        <v>0</v>
      </c>
      <c r="X101" s="56">
        <f ca="1"/>
        <v>0</v>
      </c>
      <c r="Y101" s="56">
        <f ca="1"/>
        <v>0</v>
      </c>
      <c r="Z101" s="56">
        <f ca="1"/>
        <v>0</v>
      </c>
    </row>
    <row r="102" spans="2:26" outlineLevel="1" x14ac:dyDescent="0.2">
      <c r="B102" s="204" t="str" cm="1">
        <f t="array" aca="1" ref="B102" ca="1">IFERROR(_xlfn.XLOOKUP(C102,Act_codes_core,Act_labels_core),"")</f>
        <v>Other electrical equipment</v>
      </c>
      <c r="C102" s="268" t="str">
        <f ca="1"/>
        <v>a_093</v>
      </c>
      <c r="D102" s="270">
        <f ca="1"/>
        <v>4.7990772827586695E-2</v>
      </c>
      <c r="E102" s="56">
        <f ca="1"/>
        <v>-7.5699537376339165E-2</v>
      </c>
      <c r="F102" s="56">
        <f ca="1"/>
        <v>-0.15620761713480702</v>
      </c>
      <c r="G102" s="56">
        <f ca="1"/>
        <v>0.17110469186445432</v>
      </c>
      <c r="H102" s="56">
        <f ca="1"/>
        <v>0</v>
      </c>
      <c r="I102" s="56">
        <f ca="1"/>
        <v>0</v>
      </c>
      <c r="J102" s="56">
        <f ca="1"/>
        <v>0</v>
      </c>
      <c r="K102" s="56">
        <f ca="1"/>
        <v>0</v>
      </c>
      <c r="L102" s="56">
        <f ca="1"/>
        <v>0</v>
      </c>
      <c r="M102" s="56">
        <f ca="1"/>
        <v>0</v>
      </c>
      <c r="O102" s="204" t="str" cm="1">
        <f t="array" aca="1" ref="O102" ca="1">IFERROR(_xlfn.XLOOKUP(P102,Act_codes_core,Act_labels_core),"")</f>
        <v>Other electrical equipment</v>
      </c>
      <c r="P102" s="268" t="str">
        <f ca="1"/>
        <v>a_093</v>
      </c>
      <c r="Q102" s="297">
        <f ca="1"/>
        <v>4.7990772827586695E-2</v>
      </c>
      <c r="R102" s="56">
        <f ca="1"/>
        <v>-3.6328793013813011E-5</v>
      </c>
      <c r="S102" s="56">
        <f ca="1"/>
        <v>-7.4965242678551636E-5</v>
      </c>
      <c r="T102" s="56">
        <f ca="1"/>
        <v>8.2114463970012495E-5</v>
      </c>
      <c r="U102" s="56">
        <f ca="1"/>
        <v>0</v>
      </c>
      <c r="V102" s="56">
        <f ca="1"/>
        <v>0</v>
      </c>
      <c r="W102" s="56">
        <f ca="1"/>
        <v>0</v>
      </c>
      <c r="X102" s="56">
        <f ca="1"/>
        <v>0</v>
      </c>
      <c r="Y102" s="56">
        <f ca="1"/>
        <v>0</v>
      </c>
      <c r="Z102" s="56">
        <f ca="1"/>
        <v>0</v>
      </c>
    </row>
    <row r="103" spans="2:26" outlineLevel="1" x14ac:dyDescent="0.2">
      <c r="B103" s="204" t="str" cm="1">
        <f t="array" aca="1" ref="B103" ca="1">IFERROR(_xlfn.XLOOKUP(C103,Act_codes_core,Act_labels_core),"")</f>
        <v>Common machine</v>
      </c>
      <c r="C103" s="268" t="str">
        <f ca="1"/>
        <v>a_094</v>
      </c>
      <c r="D103" s="270">
        <f ca="1"/>
        <v>0.16969116247073679</v>
      </c>
      <c r="E103" s="56">
        <f ca="1"/>
        <v>-7.322514164953553E-3</v>
      </c>
      <c r="F103" s="56">
        <f ca="1"/>
        <v>-0.21839504549246991</v>
      </c>
      <c r="G103" s="56">
        <f ca="1"/>
        <v>1.6044554432559366E-2</v>
      </c>
      <c r="H103" s="56">
        <f ca="1"/>
        <v>0</v>
      </c>
      <c r="I103" s="56">
        <f ca="1"/>
        <v>0</v>
      </c>
      <c r="J103" s="56">
        <f ca="1"/>
        <v>0</v>
      </c>
      <c r="K103" s="56">
        <f ca="1"/>
        <v>0</v>
      </c>
      <c r="L103" s="56">
        <f ca="1"/>
        <v>0</v>
      </c>
      <c r="M103" s="56">
        <f ca="1"/>
        <v>0</v>
      </c>
      <c r="O103" s="204" t="str" cm="1">
        <f t="array" aca="1" ref="O103" ca="1">IFERROR(_xlfn.XLOOKUP(P103,Act_codes_core,Act_labels_core),"")</f>
        <v>Common machine</v>
      </c>
      <c r="P103" s="268" t="str">
        <f ca="1"/>
        <v>a_094</v>
      </c>
      <c r="Q103" s="297">
        <f ca="1"/>
        <v>0.16969116247073679</v>
      </c>
      <c r="R103" s="56">
        <f ca="1"/>
        <v>-1.242565940859405E-5</v>
      </c>
      <c r="S103" s="56">
        <f ca="1"/>
        <v>-3.7059709147466667E-4</v>
      </c>
      <c r="T103" s="56">
        <f ca="1"/>
        <v>2.7226190929860118E-5</v>
      </c>
      <c r="U103" s="56">
        <f ca="1"/>
        <v>0</v>
      </c>
      <c r="V103" s="56">
        <f ca="1"/>
        <v>0</v>
      </c>
      <c r="W103" s="56">
        <f ca="1"/>
        <v>0</v>
      </c>
      <c r="X103" s="56">
        <f ca="1"/>
        <v>0</v>
      </c>
      <c r="Y103" s="56">
        <f ca="1"/>
        <v>0</v>
      </c>
      <c r="Z103" s="56">
        <f ca="1"/>
        <v>0</v>
      </c>
    </row>
    <row r="104" spans="2:26" outlineLevel="1" x14ac:dyDescent="0.2">
      <c r="B104" s="204" t="str" cm="1">
        <f t="array" aca="1" ref="B104" ca="1">IFERROR(_xlfn.XLOOKUP(C104,Act_codes_core,Act_labels_core),"")</f>
        <v>Specialized machine</v>
      </c>
      <c r="C104" s="268" t="str">
        <f ca="1"/>
        <v>a_095</v>
      </c>
      <c r="D104" s="270">
        <f ca="1"/>
        <v>0.13967299506918168</v>
      </c>
      <c r="E104" s="56">
        <f ca="1"/>
        <v>-1.2837727103587326E-4</v>
      </c>
      <c r="F104" s="56">
        <f ca="1"/>
        <v>-5.6279681668658377E-3</v>
      </c>
      <c r="G104" s="56">
        <f ca="1"/>
        <v>0.20931980499281355</v>
      </c>
      <c r="H104" s="56">
        <f ca="1"/>
        <v>0</v>
      </c>
      <c r="I104" s="56">
        <f ca="1"/>
        <v>0</v>
      </c>
      <c r="J104" s="56">
        <f ca="1"/>
        <v>0</v>
      </c>
      <c r="K104" s="56">
        <f ca="1"/>
        <v>0</v>
      </c>
      <c r="L104" s="56">
        <f ca="1"/>
        <v>0</v>
      </c>
      <c r="M104" s="56">
        <f ca="1"/>
        <v>0</v>
      </c>
      <c r="O104" s="204" t="str" cm="1">
        <f t="array" aca="1" ref="O104" ca="1">IFERROR(_xlfn.XLOOKUP(P104,Act_codes_core,Act_labels_core),"")</f>
        <v>Specialized machine</v>
      </c>
      <c r="P104" s="268" t="str">
        <f ca="1"/>
        <v>a_095</v>
      </c>
      <c r="Q104" s="297">
        <f ca="1"/>
        <v>0.13967299506918168</v>
      </c>
      <c r="R104" s="56">
        <f ca="1"/>
        <v>-1.7930837944388529E-7</v>
      </c>
      <c r="S104" s="56">
        <f ca="1"/>
        <v>-7.8607517002016361E-6</v>
      </c>
      <c r="T104" s="56">
        <f ca="1"/>
        <v>2.9236324090643322E-4</v>
      </c>
      <c r="U104" s="56">
        <f ca="1"/>
        <v>0</v>
      </c>
      <c r="V104" s="56">
        <f ca="1"/>
        <v>0</v>
      </c>
      <c r="W104" s="56">
        <f ca="1"/>
        <v>0</v>
      </c>
      <c r="X104" s="56">
        <f ca="1"/>
        <v>0</v>
      </c>
      <c r="Y104" s="56">
        <f ca="1"/>
        <v>0</v>
      </c>
      <c r="Z104" s="56">
        <f ca="1"/>
        <v>0</v>
      </c>
    </row>
    <row r="105" spans="2:26" outlineLevel="1" x14ac:dyDescent="0.2">
      <c r="B105" s="204" t="str" cm="1">
        <f t="array" aca="1" ref="B105" ca="1">IFERROR(_xlfn.XLOOKUP(C105,Act_codes_core,Act_labels_core),"")</f>
        <v>Cars of all kinds</v>
      </c>
      <c r="C105" s="268" t="str">
        <f ca="1"/>
        <v>a_096</v>
      </c>
      <c r="D105" s="270">
        <f ca="1"/>
        <v>0.12739990661515982</v>
      </c>
      <c r="E105" s="56">
        <f ca="1"/>
        <v>3.5769228963800082E-2</v>
      </c>
      <c r="F105" s="56">
        <f ca="1"/>
        <v>-1.1596793146772977</v>
      </c>
      <c r="G105" s="56">
        <f ca="1"/>
        <v>-0.16846210551048069</v>
      </c>
      <c r="H105" s="56">
        <f ca="1"/>
        <v>0</v>
      </c>
      <c r="I105" s="56">
        <f ca="1"/>
        <v>0</v>
      </c>
      <c r="J105" s="56">
        <f ca="1"/>
        <v>0</v>
      </c>
      <c r="K105" s="56">
        <f ca="1"/>
        <v>0</v>
      </c>
      <c r="L105" s="56">
        <f ca="1"/>
        <v>0</v>
      </c>
      <c r="M105" s="56">
        <f ca="1"/>
        <v>0</v>
      </c>
      <c r="O105" s="204" t="str" cm="1">
        <f t="array" aca="1" ref="O105" ca="1">IFERROR(_xlfn.XLOOKUP(P105,Act_codes_core,Act_labels_core),"")</f>
        <v>Cars of all kinds</v>
      </c>
      <c r="P105" s="268" t="str">
        <f ca="1"/>
        <v>a_096</v>
      </c>
      <c r="Q105" s="297">
        <f ca="1"/>
        <v>0.12739990661515982</v>
      </c>
      <c r="R105" s="56">
        <f ca="1"/>
        <v>4.5569964296843998E-5</v>
      </c>
      <c r="S105" s="56">
        <f ca="1"/>
        <v>-1.4774303639342025E-3</v>
      </c>
      <c r="T105" s="56">
        <f ca="1"/>
        <v>-2.1462056510228439E-4</v>
      </c>
      <c r="U105" s="56">
        <f ca="1"/>
        <v>0</v>
      </c>
      <c r="V105" s="56">
        <f ca="1"/>
        <v>0</v>
      </c>
      <c r="W105" s="56">
        <f ca="1"/>
        <v>0</v>
      </c>
      <c r="X105" s="56">
        <f ca="1"/>
        <v>0</v>
      </c>
      <c r="Y105" s="56">
        <f ca="1"/>
        <v>0</v>
      </c>
      <c r="Z105" s="56">
        <f ca="1"/>
        <v>0</v>
      </c>
    </row>
    <row r="106" spans="2:26" outlineLevel="1" x14ac:dyDescent="0.2">
      <c r="B106" s="204" t="str" cm="1">
        <f t="array" aca="1" ref="B106" ca="1">IFERROR(_xlfn.XLOOKUP(C106,Act_codes_core,Act_labels_core),"")</f>
        <v>Remaining motor vehicles (except cars of all kinds), car bodies and other motor vehicles, trailers and semi-trailers; Spare parts and accessories for cars and other motor vehicles</v>
      </c>
      <c r="C106" s="268" t="str">
        <f ca="1"/>
        <v>a_097</v>
      </c>
      <c r="D106" s="270">
        <f ca="1"/>
        <v>0.60177068020204971</v>
      </c>
      <c r="E106" s="56">
        <f ca="1"/>
        <v>2.5478895437025528E-3</v>
      </c>
      <c r="F106" s="56">
        <f ca="1"/>
        <v>-0.62132443744673527</v>
      </c>
      <c r="G106" s="56">
        <f ca="1"/>
        <v>-0.17126041908543943</v>
      </c>
      <c r="H106" s="56">
        <f ca="1"/>
        <v>0</v>
      </c>
      <c r="I106" s="56">
        <f ca="1"/>
        <v>0</v>
      </c>
      <c r="J106" s="56">
        <f ca="1"/>
        <v>0</v>
      </c>
      <c r="K106" s="56">
        <f ca="1"/>
        <v>0</v>
      </c>
      <c r="L106" s="56">
        <f ca="1"/>
        <v>0</v>
      </c>
      <c r="M106" s="56">
        <f ca="1"/>
        <v>0</v>
      </c>
      <c r="O106" s="204" t="str" cm="1">
        <f t="array" aca="1" ref="O106" ca="1">IFERROR(_xlfn.XLOOKUP(P106,Act_codes_core,Act_labels_core),"")</f>
        <v>Remaining motor vehicles (except cars of all kinds), car bodies and other motor vehicles, trailers and semi-trailers; Spare parts and accessories for cars and other motor vehicles</v>
      </c>
      <c r="P106" s="268" t="str">
        <f ca="1"/>
        <v>a_097</v>
      </c>
      <c r="Q106" s="297">
        <f ca="1"/>
        <v>0.60177068020204971</v>
      </c>
      <c r="R106" s="56">
        <f ca="1"/>
        <v>1.5332452237935754E-5</v>
      </c>
      <c r="S106" s="56">
        <f ca="1"/>
        <v>-3.7389482934847779E-3</v>
      </c>
      <c r="T106" s="56">
        <f ca="1"/>
        <v>-1.0305949888473299E-3</v>
      </c>
      <c r="U106" s="56">
        <f ca="1"/>
        <v>0</v>
      </c>
      <c r="V106" s="56">
        <f ca="1"/>
        <v>0</v>
      </c>
      <c r="W106" s="56">
        <f ca="1"/>
        <v>0</v>
      </c>
      <c r="X106" s="56">
        <f ca="1"/>
        <v>0</v>
      </c>
      <c r="Y106" s="56">
        <f ca="1"/>
        <v>0</v>
      </c>
      <c r="Z106" s="56">
        <f ca="1"/>
        <v>0</v>
      </c>
    </row>
    <row r="107" spans="2:26" outlineLevel="1" x14ac:dyDescent="0.2">
      <c r="B107" s="204" t="str" cm="1">
        <f t="array" aca="1" ref="B107" ca="1">IFERROR(_xlfn.XLOOKUP(C107,Act_codes_core,Act_labels_core),"")</f>
        <v>Ships and boats; Locomotives, trams and rolling stock; Aircraft, spacecraft and related machinery, Combat vehicles used in the military</v>
      </c>
      <c r="C107" s="268" t="str">
        <f ca="1"/>
        <v>a_098</v>
      </c>
      <c r="D107" s="270">
        <f ca="1"/>
        <v>0.10528174609382045</v>
      </c>
      <c r="E107" s="56">
        <f ca="1"/>
        <v>3.1365557094265029E-3</v>
      </c>
      <c r="F107" s="56">
        <f ca="1"/>
        <v>-0.23686396477585747</v>
      </c>
      <c r="G107" s="56">
        <f ca="1"/>
        <v>-4.8254630768962414E-4</v>
      </c>
      <c r="H107" s="56">
        <f ca="1"/>
        <v>0</v>
      </c>
      <c r="I107" s="56">
        <f ca="1"/>
        <v>0</v>
      </c>
      <c r="J107" s="56">
        <f ca="1"/>
        <v>0</v>
      </c>
      <c r="K107" s="56">
        <f ca="1"/>
        <v>0</v>
      </c>
      <c r="L107" s="56">
        <f ca="1"/>
        <v>0</v>
      </c>
      <c r="M107" s="56">
        <f ca="1"/>
        <v>0</v>
      </c>
      <c r="O107" s="204" t="str" cm="1">
        <f t="array" aca="1" ref="O107" ca="1">IFERROR(_xlfn.XLOOKUP(P107,Act_codes_core,Act_labels_core),"")</f>
        <v>Ships and boats; Locomotives, trams and rolling stock; Aircraft, spacecraft and related machinery, Combat vehicles used in the military</v>
      </c>
      <c r="P107" s="268" t="str">
        <f ca="1"/>
        <v>a_098</v>
      </c>
      <c r="Q107" s="297">
        <f ca="1"/>
        <v>0.10528174609382045</v>
      </c>
      <c r="R107" s="56">
        <f ca="1"/>
        <v>3.3022206180896393E-6</v>
      </c>
      <c r="S107" s="56">
        <f ca="1"/>
        <v>-2.4937451798307458E-4</v>
      </c>
      <c r="T107" s="56">
        <f ca="1"/>
        <v>-5.0803317844689566E-7</v>
      </c>
      <c r="U107" s="56">
        <f ca="1"/>
        <v>0</v>
      </c>
      <c r="V107" s="56">
        <f ca="1"/>
        <v>0</v>
      </c>
      <c r="W107" s="56">
        <f ca="1"/>
        <v>0</v>
      </c>
      <c r="X107" s="56">
        <f ca="1"/>
        <v>0</v>
      </c>
      <c r="Y107" s="56">
        <f ca="1"/>
        <v>0</v>
      </c>
      <c r="Z107" s="56">
        <f ca="1"/>
        <v>0</v>
      </c>
    </row>
    <row r="108" spans="2:26" outlineLevel="1" x14ac:dyDescent="0.2">
      <c r="B108" s="204" t="str" cm="1">
        <f t="array" aca="1" ref="B108" ca="1">IFERROR(_xlfn.XLOOKUP(C108,Act_codes_core,Act_labels_core),"")</f>
        <v>Motorcycles, motorbikes</v>
      </c>
      <c r="C108" s="268" t="str">
        <f ca="1"/>
        <v>a_099</v>
      </c>
      <c r="D108" s="270">
        <f ca="1"/>
        <v>0.43708396402952143</v>
      </c>
      <c r="E108" s="56">
        <f ca="1"/>
        <v>-2.7059724175437783E-2</v>
      </c>
      <c r="F108" s="56">
        <f ca="1"/>
        <v>-0.80953248390343013</v>
      </c>
      <c r="G108" s="56">
        <f ca="1"/>
        <v>-0.15553544361248672</v>
      </c>
      <c r="H108" s="56">
        <f ca="1"/>
        <v>0</v>
      </c>
      <c r="I108" s="56">
        <f ca="1"/>
        <v>0</v>
      </c>
      <c r="J108" s="56">
        <f ca="1"/>
        <v>0</v>
      </c>
      <c r="K108" s="56">
        <f ca="1"/>
        <v>0</v>
      </c>
      <c r="L108" s="56">
        <f ca="1"/>
        <v>0</v>
      </c>
      <c r="M108" s="56">
        <f ca="1"/>
        <v>0</v>
      </c>
      <c r="O108" s="204" t="str" cm="1">
        <f t="array" aca="1" ref="O108" ca="1">IFERROR(_xlfn.XLOOKUP(P108,Act_codes_core,Act_labels_core),"")</f>
        <v>Motorcycles, motorbikes</v>
      </c>
      <c r="P108" s="268" t="str">
        <f ca="1"/>
        <v>a_099</v>
      </c>
      <c r="Q108" s="297">
        <f ca="1"/>
        <v>0.43708396402952143</v>
      </c>
      <c r="R108" s="56">
        <f ca="1"/>
        <v>-1.1827371508145818E-4</v>
      </c>
      <c r="S108" s="56">
        <f ca="1"/>
        <v>-3.5383366707517597E-3</v>
      </c>
      <c r="T108" s="56">
        <f ca="1"/>
        <v>-6.7982048241235803E-4</v>
      </c>
      <c r="U108" s="56">
        <f ca="1"/>
        <v>0</v>
      </c>
      <c r="V108" s="56">
        <f ca="1"/>
        <v>0</v>
      </c>
      <c r="W108" s="56">
        <f ca="1"/>
        <v>0</v>
      </c>
      <c r="X108" s="56">
        <f ca="1"/>
        <v>0</v>
      </c>
      <c r="Y108" s="56">
        <f ca="1"/>
        <v>0</v>
      </c>
      <c r="Z108" s="56">
        <f ca="1"/>
        <v>0</v>
      </c>
    </row>
    <row r="109" spans="2:26" outlineLevel="1" x14ac:dyDescent="0.2">
      <c r="B109" s="204" t="str" cm="1">
        <f t="array" aca="1" ref="B109" ca="1">IFERROR(_xlfn.XLOOKUP(C109,Act_codes_core,Act_labels_core),"")</f>
        <v>Other means of transport remain</v>
      </c>
      <c r="C109" s="268" t="str">
        <f ca="1"/>
        <v>a_100</v>
      </c>
      <c r="D109" s="270">
        <f ca="1"/>
        <v>0.11342818929811131</v>
      </c>
      <c r="E109" s="56">
        <f ca="1"/>
        <v>5.0845057592230347E-3</v>
      </c>
      <c r="F109" s="56">
        <f ca="1"/>
        <v>-0.34901753872922381</v>
      </c>
      <c r="G109" s="56">
        <f ca="1"/>
        <v>-0.10859218907480761</v>
      </c>
      <c r="H109" s="56">
        <f ca="1"/>
        <v>0</v>
      </c>
      <c r="I109" s="56">
        <f ca="1"/>
        <v>0</v>
      </c>
      <c r="J109" s="56">
        <f ca="1"/>
        <v>0</v>
      </c>
      <c r="K109" s="56">
        <f ca="1"/>
        <v>0</v>
      </c>
      <c r="L109" s="56">
        <f ca="1"/>
        <v>0</v>
      </c>
      <c r="M109" s="56">
        <f ca="1"/>
        <v>0</v>
      </c>
      <c r="O109" s="204" t="str" cm="1">
        <f t="array" aca="1" ref="O109" ca="1">IFERROR(_xlfn.XLOOKUP(P109,Act_codes_core,Act_labels_core),"")</f>
        <v>Other means of transport remain</v>
      </c>
      <c r="P109" s="268" t="str">
        <f ca="1"/>
        <v>a_100</v>
      </c>
      <c r="Q109" s="297">
        <f ca="1"/>
        <v>0.11342818929811131</v>
      </c>
      <c r="R109" s="56">
        <f ca="1"/>
        <v>5.7672628174448752E-6</v>
      </c>
      <c r="S109" s="56">
        <f ca="1"/>
        <v>-3.9588427451339291E-4</v>
      </c>
      <c r="T109" s="56">
        <f ca="1"/>
        <v>-1.2317415378673572E-4</v>
      </c>
      <c r="U109" s="56">
        <f ca="1"/>
        <v>0</v>
      </c>
      <c r="V109" s="56">
        <f ca="1"/>
        <v>0</v>
      </c>
      <c r="W109" s="56">
        <f ca="1"/>
        <v>0</v>
      </c>
      <c r="X109" s="56">
        <f ca="1"/>
        <v>0</v>
      </c>
      <c r="Y109" s="56">
        <f ca="1"/>
        <v>0</v>
      </c>
      <c r="Z109" s="56">
        <f ca="1"/>
        <v>0</v>
      </c>
    </row>
    <row r="110" spans="2:26" outlineLevel="1" x14ac:dyDescent="0.2">
      <c r="B110" s="204" t="str" cm="1">
        <f t="array" aca="1" ref="B110" ca="1">IFERROR(_xlfn.XLOOKUP(C110,Act_codes_core,Act_labels_core),"")</f>
        <v>Bed, wardrobe, table, chair</v>
      </c>
      <c r="C110" s="268" t="str">
        <f ca="1"/>
        <v>a_101</v>
      </c>
      <c r="D110" s="270">
        <f ca="1"/>
        <v>1.1102564668749635</v>
      </c>
      <c r="E110" s="56">
        <f ca="1"/>
        <v>-1.6634254946523708E-2</v>
      </c>
      <c r="F110" s="56">
        <f ca="1"/>
        <v>-0.31298625906125421</v>
      </c>
      <c r="G110" s="56">
        <f ca="1"/>
        <v>-7.9972424436003386E-2</v>
      </c>
      <c r="H110" s="56">
        <f ca="1"/>
        <v>0</v>
      </c>
      <c r="I110" s="56">
        <f ca="1"/>
        <v>0</v>
      </c>
      <c r="J110" s="56">
        <f ca="1"/>
        <v>0</v>
      </c>
      <c r="K110" s="56">
        <f ca="1"/>
        <v>0</v>
      </c>
      <c r="L110" s="56">
        <f ca="1"/>
        <v>0</v>
      </c>
      <c r="M110" s="56">
        <f ca="1"/>
        <v>0</v>
      </c>
      <c r="O110" s="204" t="str" cm="1">
        <f t="array" aca="1" ref="O110" ca="1">IFERROR(_xlfn.XLOOKUP(P110,Act_codes_core,Act_labels_core),"")</f>
        <v>Bed, wardrobe, table, chair</v>
      </c>
      <c r="P110" s="268" t="str">
        <f ca="1"/>
        <v>a_101</v>
      </c>
      <c r="Q110" s="297">
        <f ca="1"/>
        <v>1.1102564668749635</v>
      </c>
      <c r="R110" s="56">
        <f ca="1"/>
        <v>-1.8468289126024795E-4</v>
      </c>
      <c r="S110" s="56">
        <f ca="1"/>
        <v>-3.4749501816576009E-3</v>
      </c>
      <c r="T110" s="56">
        <f ca="1"/>
        <v>-8.8789901401742106E-4</v>
      </c>
      <c r="U110" s="56">
        <f ca="1"/>
        <v>0</v>
      </c>
      <c r="V110" s="56">
        <f ca="1"/>
        <v>0</v>
      </c>
      <c r="W110" s="56">
        <f ca="1"/>
        <v>0</v>
      </c>
      <c r="X110" s="56">
        <f ca="1"/>
        <v>0</v>
      </c>
      <c r="Y110" s="56">
        <f ca="1"/>
        <v>0</v>
      </c>
      <c r="Z110" s="56">
        <f ca="1"/>
        <v>0</v>
      </c>
    </row>
    <row r="111" spans="2:26" outlineLevel="1" x14ac:dyDescent="0.2">
      <c r="B111" s="204" t="str" cm="1">
        <f t="array" aca="1" ref="B111" ca="1">IFERROR(_xlfn.XLOOKUP(C111,Act_codes_core,Act_labels_core),"")</f>
        <v>Jewelry, imitation jewelry and related details; Musical instrument; Sports Instruments; Toys, games</v>
      </c>
      <c r="C111" s="268" t="str">
        <f ca="1"/>
        <v>a_102</v>
      </c>
      <c r="D111" s="270">
        <f ca="1"/>
        <v>0.1611095634337282</v>
      </c>
      <c r="E111" s="56">
        <f ca="1"/>
        <v>-9.2280583234838343E-2</v>
      </c>
      <c r="F111" s="56">
        <f ca="1"/>
        <v>-1.5311665666698837</v>
      </c>
      <c r="G111" s="56">
        <f ca="1"/>
        <v>0.36123584194340808</v>
      </c>
      <c r="H111" s="56">
        <f ca="1"/>
        <v>0</v>
      </c>
      <c r="I111" s="56">
        <f ca="1"/>
        <v>0</v>
      </c>
      <c r="J111" s="56">
        <f ca="1"/>
        <v>0</v>
      </c>
      <c r="K111" s="56">
        <f ca="1"/>
        <v>0</v>
      </c>
      <c r="L111" s="56">
        <f ca="1"/>
        <v>0</v>
      </c>
      <c r="M111" s="56">
        <f ca="1"/>
        <v>0</v>
      </c>
      <c r="O111" s="204" t="str" cm="1">
        <f t="array" aca="1" ref="O111" ca="1">IFERROR(_xlfn.XLOOKUP(P111,Act_codes_core,Act_labels_core),"")</f>
        <v>Jewelry, imitation jewelry and related details; Musical instrument; Sports Instruments; Toys, games</v>
      </c>
      <c r="P111" s="268" t="str">
        <f ca="1"/>
        <v>a_102</v>
      </c>
      <c r="Q111" s="297">
        <f ca="1"/>
        <v>0.1611095634337282</v>
      </c>
      <c r="R111" s="56">
        <f ca="1"/>
        <v>-1.4867284478374624E-4</v>
      </c>
      <c r="S111" s="56">
        <f ca="1"/>
        <v>-2.4668557710050545E-3</v>
      </c>
      <c r="T111" s="56">
        <f ca="1"/>
        <v>5.8198548792117724E-4</v>
      </c>
      <c r="U111" s="56">
        <f ca="1"/>
        <v>0</v>
      </c>
      <c r="V111" s="56">
        <f ca="1"/>
        <v>0</v>
      </c>
      <c r="W111" s="56">
        <f ca="1"/>
        <v>0</v>
      </c>
      <c r="X111" s="56">
        <f ca="1"/>
        <v>0</v>
      </c>
      <c r="Y111" s="56">
        <f ca="1"/>
        <v>0</v>
      </c>
      <c r="Z111" s="56">
        <f ca="1"/>
        <v>0</v>
      </c>
    </row>
    <row r="112" spans="2:26" outlineLevel="1" x14ac:dyDescent="0.2">
      <c r="B112" s="204" t="str" cm="1">
        <f t="array" aca="1" ref="B112" ca="1">IFERROR(_xlfn.XLOOKUP(C112,Act_codes_core,Act_labels_core),"")</f>
        <v>Medical, dental, orthopedic and rehabilitation equipment and instruments</v>
      </c>
      <c r="C112" s="268" t="str">
        <f ca="1"/>
        <v>a_103</v>
      </c>
      <c r="D112" s="270">
        <f ca="1"/>
        <v>0.12320225948061689</v>
      </c>
      <c r="E112" s="56">
        <f ca="1"/>
        <v>8.7612115499791088E-3</v>
      </c>
      <c r="F112" s="56">
        <f ca="1"/>
        <v>6.6570774750474015E-2</v>
      </c>
      <c r="G112" s="56">
        <f ca="1"/>
        <v>3.9775097951921801E-2</v>
      </c>
      <c r="H112" s="56">
        <f ca="1"/>
        <v>0</v>
      </c>
      <c r="I112" s="56">
        <f ca="1"/>
        <v>0</v>
      </c>
      <c r="J112" s="56">
        <f ca="1"/>
        <v>0</v>
      </c>
      <c r="K112" s="56">
        <f ca="1"/>
        <v>0</v>
      </c>
      <c r="L112" s="56">
        <f ca="1"/>
        <v>0</v>
      </c>
      <c r="M112" s="56">
        <f ca="1"/>
        <v>0</v>
      </c>
      <c r="O112" s="204" t="str" cm="1">
        <f t="array" aca="1" ref="O112" ca="1">IFERROR(_xlfn.XLOOKUP(P112,Act_codes_core,Act_labels_core),"")</f>
        <v>Medical, dental, orthopedic and rehabilitation equipment and instruments</v>
      </c>
      <c r="P112" s="268" t="str">
        <f ca="1"/>
        <v>a_103</v>
      </c>
      <c r="Q112" s="297">
        <f ca="1"/>
        <v>0.12320225948061689</v>
      </c>
      <c r="R112" s="56">
        <f ca="1"/>
        <v>1.0794010587451038E-5</v>
      </c>
      <c r="S112" s="56">
        <f ca="1"/>
        <v>8.2016698646335983E-5</v>
      </c>
      <c r="T112" s="56">
        <f ca="1"/>
        <v>4.9003819387396229E-5</v>
      </c>
      <c r="U112" s="56">
        <f ca="1"/>
        <v>0</v>
      </c>
      <c r="V112" s="56">
        <f ca="1"/>
        <v>0</v>
      </c>
      <c r="W112" s="56">
        <f ca="1"/>
        <v>0</v>
      </c>
      <c r="X112" s="56">
        <f ca="1"/>
        <v>0</v>
      </c>
      <c r="Y112" s="56">
        <f ca="1"/>
        <v>0</v>
      </c>
      <c r="Z112" s="56">
        <f ca="1"/>
        <v>0</v>
      </c>
    </row>
    <row r="113" spans="2:26" outlineLevel="1" x14ac:dyDescent="0.2">
      <c r="B113" s="204" t="str" cm="1">
        <f t="array" aca="1" ref="B113" ca="1">IFERROR(_xlfn.XLOOKUP(C113,Act_codes_core,Act_labels_core),"")</f>
        <v>Other processing and manufacturing products not yet classified</v>
      </c>
      <c r="C113" s="268" t="str">
        <f ca="1"/>
        <v>a_104</v>
      </c>
      <c r="D113" s="270">
        <f ca="1"/>
        <v>0.20949837371020122</v>
      </c>
      <c r="E113" s="56">
        <f ca="1"/>
        <v>-8.1404549115593472E-2</v>
      </c>
      <c r="F113" s="56">
        <f ca="1"/>
        <v>-0.57048168928551801</v>
      </c>
      <c r="G113" s="56">
        <f ca="1"/>
        <v>0.2335954020054487</v>
      </c>
      <c r="H113" s="56">
        <f ca="1"/>
        <v>0</v>
      </c>
      <c r="I113" s="56">
        <f ca="1"/>
        <v>0</v>
      </c>
      <c r="J113" s="56">
        <f ca="1"/>
        <v>0</v>
      </c>
      <c r="K113" s="56">
        <f ca="1"/>
        <v>0</v>
      </c>
      <c r="L113" s="56">
        <f ca="1"/>
        <v>0</v>
      </c>
      <c r="M113" s="56">
        <f ca="1"/>
        <v>0</v>
      </c>
      <c r="O113" s="204" t="str" cm="1">
        <f t="array" aca="1" ref="O113" ca="1">IFERROR(_xlfn.XLOOKUP(P113,Act_codes_core,Act_labels_core),"")</f>
        <v>Other processing and manufacturing products not yet classified</v>
      </c>
      <c r="P113" s="268" t="str">
        <f ca="1"/>
        <v>a_104</v>
      </c>
      <c r="Q113" s="297">
        <f ca="1"/>
        <v>0.20949837371020122</v>
      </c>
      <c r="R113" s="56">
        <f ca="1"/>
        <v>-1.7054120652329032E-4</v>
      </c>
      <c r="S113" s="56">
        <f ca="1"/>
        <v>-1.1951498613676434E-3</v>
      </c>
      <c r="T113" s="56">
        <f ca="1"/>
        <v>4.893785682632218E-4</v>
      </c>
      <c r="U113" s="56">
        <f ca="1"/>
        <v>0</v>
      </c>
      <c r="V113" s="56">
        <f ca="1"/>
        <v>0</v>
      </c>
      <c r="W113" s="56">
        <f ca="1"/>
        <v>0</v>
      </c>
      <c r="X113" s="56">
        <f ca="1"/>
        <v>0</v>
      </c>
      <c r="Y113" s="56">
        <f ca="1"/>
        <v>0</v>
      </c>
      <c r="Z113" s="56">
        <f ca="1"/>
        <v>0</v>
      </c>
    </row>
    <row r="114" spans="2:26" outlineLevel="1" x14ac:dyDescent="0.2">
      <c r="B114" s="204" t="str" cm="1">
        <f t="array" aca="1" ref="B114" ca="1">IFERROR(_xlfn.XLOOKUP(C114,Act_codes_core,Act_labels_core),"")</f>
        <v>Repair, maintenance and installation services of machinery and equipment</v>
      </c>
      <c r="C114" s="268" t="str">
        <f ca="1"/>
        <v>a_105</v>
      </c>
      <c r="D114" s="270">
        <f ca="1"/>
        <v>0.28509321898218559</v>
      </c>
      <c r="E114" s="56">
        <f ca="1"/>
        <v>-2.7198193018396211E-2</v>
      </c>
      <c r="F114" s="56">
        <f ca="1"/>
        <v>-0.3152371987252045</v>
      </c>
      <c r="G114" s="56">
        <f ca="1"/>
        <v>-0.15069836478238674</v>
      </c>
      <c r="H114" s="56">
        <f ca="1"/>
        <v>0</v>
      </c>
      <c r="I114" s="56">
        <f ca="1"/>
        <v>0</v>
      </c>
      <c r="J114" s="56">
        <f ca="1"/>
        <v>0</v>
      </c>
      <c r="K114" s="56">
        <f ca="1"/>
        <v>0</v>
      </c>
      <c r="L114" s="56">
        <f ca="1"/>
        <v>0</v>
      </c>
      <c r="M114" s="56">
        <f ca="1"/>
        <v>0</v>
      </c>
      <c r="O114" s="204" t="str" cm="1">
        <f t="array" aca="1" ref="O114" ca="1">IFERROR(_xlfn.XLOOKUP(P114,Act_codes_core,Act_labels_core),"")</f>
        <v>Repair, maintenance and installation services of machinery and equipment</v>
      </c>
      <c r="P114" s="268" t="str">
        <f ca="1"/>
        <v>a_105</v>
      </c>
      <c r="Q114" s="297">
        <f ca="1"/>
        <v>0.28509321898218559</v>
      </c>
      <c r="R114" s="56">
        <f ca="1"/>
        <v>-7.7540203981133829E-5</v>
      </c>
      <c r="S114" s="56">
        <f ca="1"/>
        <v>-8.9871987727495491E-4</v>
      </c>
      <c r="T114" s="56">
        <f ca="1"/>
        <v>-4.2963081911162273E-4</v>
      </c>
      <c r="U114" s="56">
        <f ca="1"/>
        <v>0</v>
      </c>
      <c r="V114" s="56">
        <f ca="1"/>
        <v>0</v>
      </c>
      <c r="W114" s="56">
        <f ca="1"/>
        <v>0</v>
      </c>
      <c r="X114" s="56">
        <f ca="1"/>
        <v>0</v>
      </c>
      <c r="Y114" s="56">
        <f ca="1"/>
        <v>0</v>
      </c>
      <c r="Z114" s="56">
        <f ca="1"/>
        <v>0</v>
      </c>
    </row>
    <row r="115" spans="2:26" outlineLevel="1" x14ac:dyDescent="0.2">
      <c r="B115" s="204" t="str" cm="1">
        <f t="array" aca="1" ref="B115" ca="1">IFERROR(_xlfn.XLOOKUP(C115,Act_codes_core,Act_labels_core),"")</f>
        <v>Hydropower</v>
      </c>
      <c r="C115" s="268" t="str">
        <f ca="1"/>
        <v>a_106</v>
      </c>
      <c r="D115" s="270">
        <f ca="1"/>
        <v>1.0342576893054536</v>
      </c>
      <c r="E115" s="56">
        <f ca="1"/>
        <v>-3.4982336451383489E-3</v>
      </c>
      <c r="F115" s="56">
        <f ca="1"/>
        <v>-4.0323054901070243E-2</v>
      </c>
      <c r="G115" s="56">
        <f ca="1"/>
        <v>3.7140549382641552E-3</v>
      </c>
      <c r="H115" s="56">
        <f ca="1"/>
        <v>0</v>
      </c>
      <c r="I115" s="56">
        <f ca="1"/>
        <v>0</v>
      </c>
      <c r="J115" s="56">
        <f ca="1"/>
        <v>0</v>
      </c>
      <c r="K115" s="56">
        <f ca="1"/>
        <v>0</v>
      </c>
      <c r="L115" s="56">
        <f ca="1"/>
        <v>0</v>
      </c>
      <c r="M115" s="56">
        <f ca="1"/>
        <v>0</v>
      </c>
      <c r="O115" s="204" t="str" cm="1">
        <f t="array" aca="1" ref="O115" ca="1">IFERROR(_xlfn.XLOOKUP(P115,Act_codes_core,Act_labels_core),"")</f>
        <v>Hydropower</v>
      </c>
      <c r="P115" s="268" t="str">
        <f ca="1"/>
        <v>a_106</v>
      </c>
      <c r="Q115" s="297">
        <f ca="1"/>
        <v>1.0342576893054536</v>
      </c>
      <c r="R115" s="56">
        <f ca="1"/>
        <v>-3.6180750464713826E-5</v>
      </c>
      <c r="S115" s="56">
        <f ca="1"/>
        <v>-4.1704429587717854E-4</v>
      </c>
      <c r="T115" s="56">
        <f ca="1"/>
        <v>3.8412898784025941E-5</v>
      </c>
      <c r="U115" s="56">
        <f ca="1"/>
        <v>0</v>
      </c>
      <c r="V115" s="56">
        <f ca="1"/>
        <v>0</v>
      </c>
      <c r="W115" s="56">
        <f ca="1"/>
        <v>0</v>
      </c>
      <c r="X115" s="56">
        <f ca="1"/>
        <v>0</v>
      </c>
      <c r="Y115" s="56">
        <f ca="1"/>
        <v>0</v>
      </c>
      <c r="Z115" s="56">
        <f ca="1"/>
        <v>0</v>
      </c>
    </row>
    <row r="116" spans="2:26" outlineLevel="1" x14ac:dyDescent="0.2">
      <c r="B116" s="204" t="str" cm="1">
        <f t="array" aca="1" ref="B116" ca="1">IFERROR(_xlfn.XLOOKUP(C116,Act_codes_core,Act_labels_core),"")</f>
        <v>Coal thermal power</v>
      </c>
      <c r="C116" s="268" t="str">
        <f ca="1"/>
        <v>a_107</v>
      </c>
      <c r="D116" s="270">
        <f ca="1"/>
        <v>0.8890310113405957</v>
      </c>
      <c r="E116" s="56">
        <f ca="1"/>
        <v>-2.3455321226428794E-2</v>
      </c>
      <c r="F116" s="56">
        <f ca="1"/>
        <v>-0.17988922988899647</v>
      </c>
      <c r="G116" s="56">
        <f ca="1"/>
        <v>-3.9573214848187543E-2</v>
      </c>
      <c r="H116" s="56">
        <f ca="1"/>
        <v>0</v>
      </c>
      <c r="I116" s="56">
        <f ca="1"/>
        <v>0</v>
      </c>
      <c r="J116" s="56">
        <f ca="1"/>
        <v>0</v>
      </c>
      <c r="K116" s="56">
        <f ca="1"/>
        <v>0</v>
      </c>
      <c r="L116" s="56">
        <f ca="1"/>
        <v>0</v>
      </c>
      <c r="M116" s="56">
        <f ca="1"/>
        <v>0</v>
      </c>
      <c r="O116" s="204" t="str" cm="1">
        <f t="array" aca="1" ref="O116" ca="1">IFERROR(_xlfn.XLOOKUP(P116,Act_codes_core,Act_labels_core),"")</f>
        <v>Coal thermal power</v>
      </c>
      <c r="P116" s="268" t="str">
        <f ca="1"/>
        <v>a_107</v>
      </c>
      <c r="Q116" s="297">
        <f ca="1"/>
        <v>0.8890310113405957</v>
      </c>
      <c r="R116" s="56">
        <f ca="1"/>
        <v>-2.0852507951250532E-4</v>
      </c>
      <c r="S116" s="56">
        <f ca="1"/>
        <v>-1.5992710397749544E-3</v>
      </c>
      <c r="T116" s="56">
        <f ca="1"/>
        <v>-3.5181815218482849E-4</v>
      </c>
      <c r="U116" s="56">
        <f ca="1"/>
        <v>0</v>
      </c>
      <c r="V116" s="56">
        <f ca="1"/>
        <v>0</v>
      </c>
      <c r="W116" s="56">
        <f ca="1"/>
        <v>0</v>
      </c>
      <c r="X116" s="56">
        <f ca="1"/>
        <v>0</v>
      </c>
      <c r="Y116" s="56">
        <f ca="1"/>
        <v>0</v>
      </c>
      <c r="Z116" s="56">
        <f ca="1"/>
        <v>0</v>
      </c>
    </row>
    <row r="117" spans="2:26" outlineLevel="1" x14ac:dyDescent="0.2">
      <c r="B117" s="204" t="str" cm="1">
        <f t="array" aca="1" ref="B117" ca="1">IFERROR(_xlfn.XLOOKUP(C117,Act_codes_core,Act_labels_core),"")</f>
        <v>Gas thermal power</v>
      </c>
      <c r="C117" s="268" t="str">
        <f ca="1"/>
        <v>a_108</v>
      </c>
      <c r="D117" s="270">
        <f ca="1"/>
        <v>0.3440880064005169</v>
      </c>
      <c r="E117" s="56">
        <f ca="1"/>
        <v>-2.3146950589569837E-2</v>
      </c>
      <c r="F117" s="56">
        <f ca="1"/>
        <v>-0.2504331442520602</v>
      </c>
      <c r="G117" s="56">
        <f ca="1"/>
        <v>-8.9283480823387773E-2</v>
      </c>
      <c r="H117" s="56">
        <f ca="1"/>
        <v>0</v>
      </c>
      <c r="I117" s="56">
        <f ca="1"/>
        <v>0</v>
      </c>
      <c r="J117" s="56">
        <f ca="1"/>
        <v>0</v>
      </c>
      <c r="K117" s="56">
        <f ca="1"/>
        <v>0</v>
      </c>
      <c r="L117" s="56">
        <f ca="1"/>
        <v>0</v>
      </c>
      <c r="M117" s="56">
        <f ca="1"/>
        <v>0</v>
      </c>
      <c r="O117" s="204" t="str" cm="1">
        <f t="array" aca="1" ref="O117" ca="1">IFERROR(_xlfn.XLOOKUP(P117,Act_codes_core,Act_labels_core),"")</f>
        <v>Gas thermal power</v>
      </c>
      <c r="P117" s="268" t="str">
        <f ca="1"/>
        <v>a_108</v>
      </c>
      <c r="Q117" s="297">
        <f ca="1"/>
        <v>0.3440880064005169</v>
      </c>
      <c r="R117" s="56">
        <f ca="1"/>
        <v>-7.9645880826163541E-5</v>
      </c>
      <c r="S117" s="56">
        <f ca="1"/>
        <v>-8.6171041342304462E-4</v>
      </c>
      <c r="T117" s="56">
        <f ca="1"/>
        <v>-3.072137492101828E-4</v>
      </c>
      <c r="U117" s="56">
        <f ca="1"/>
        <v>0</v>
      </c>
      <c r="V117" s="56">
        <f ca="1"/>
        <v>0</v>
      </c>
      <c r="W117" s="56">
        <f ca="1"/>
        <v>0</v>
      </c>
      <c r="X117" s="56">
        <f ca="1"/>
        <v>0</v>
      </c>
      <c r="Y117" s="56">
        <f ca="1"/>
        <v>0</v>
      </c>
      <c r="Z117" s="56">
        <f ca="1"/>
        <v>0</v>
      </c>
    </row>
    <row r="118" spans="2:26" outlineLevel="1" x14ac:dyDescent="0.2">
      <c r="B118" s="204" t="str" cm="1">
        <f t="array" aca="1" ref="B118" ca="1">IFERROR(_xlfn.XLOOKUP(C118,Act_codes_core,Act_labels_core),"")</f>
        <v>Wind electricity</v>
      </c>
      <c r="C118" s="268" t="str">
        <f ca="1"/>
        <v>a_109</v>
      </c>
      <c r="D118" s="270">
        <f ca="1"/>
        <v>4.2753993143389978E-2</v>
      </c>
      <c r="E118" s="56">
        <f ca="1"/>
        <v>-7.9166667518948408E-3</v>
      </c>
      <c r="F118" s="56">
        <f ca="1"/>
        <v>-8.0568420185134215E-2</v>
      </c>
      <c r="G118" s="56">
        <f ca="1"/>
        <v>1.7486077616202245E-2</v>
      </c>
      <c r="H118" s="56">
        <f ca="1"/>
        <v>0</v>
      </c>
      <c r="I118" s="56">
        <f ca="1"/>
        <v>0</v>
      </c>
      <c r="J118" s="56">
        <f ca="1"/>
        <v>0</v>
      </c>
      <c r="K118" s="56">
        <f ca="1"/>
        <v>0</v>
      </c>
      <c r="L118" s="56">
        <f ca="1"/>
        <v>0</v>
      </c>
      <c r="M118" s="56">
        <f ca="1"/>
        <v>0</v>
      </c>
      <c r="O118" s="204" t="str" cm="1">
        <f t="array" aca="1" ref="O118" ca="1">IFERROR(_xlfn.XLOOKUP(P118,Act_codes_core,Act_labels_core),"")</f>
        <v>Wind electricity</v>
      </c>
      <c r="P118" s="268" t="str">
        <f ca="1"/>
        <v>a_109</v>
      </c>
      <c r="Q118" s="297">
        <f ca="1"/>
        <v>4.2753993143389978E-2</v>
      </c>
      <c r="R118" s="56">
        <f ca="1"/>
        <v>-3.3846911602901546E-6</v>
      </c>
      <c r="S118" s="56">
        <f ca="1"/>
        <v>-3.444621684168991E-5</v>
      </c>
      <c r="T118" s="56">
        <f ca="1"/>
        <v>7.4759964250789572E-6</v>
      </c>
      <c r="U118" s="56">
        <f ca="1"/>
        <v>0</v>
      </c>
      <c r="V118" s="56">
        <f ca="1"/>
        <v>0</v>
      </c>
      <c r="W118" s="56">
        <f ca="1"/>
        <v>0</v>
      </c>
      <c r="X118" s="56">
        <f ca="1"/>
        <v>0</v>
      </c>
      <c r="Y118" s="56">
        <f ca="1"/>
        <v>0</v>
      </c>
      <c r="Z118" s="56">
        <f ca="1"/>
        <v>0</v>
      </c>
    </row>
    <row r="119" spans="2:26" outlineLevel="1" x14ac:dyDescent="0.2">
      <c r="B119" s="204" t="str" cm="1">
        <f t="array" aca="1" ref="B119" ca="1">IFERROR(_xlfn.XLOOKUP(C119,Act_codes_core,Act_labels_core),"")</f>
        <v xml:space="preserve">Solar power  </v>
      </c>
      <c r="C119" s="268" t="str">
        <f ca="1"/>
        <v>a_110</v>
      </c>
      <c r="D119" s="270">
        <f ca="1"/>
        <v>8.2832664260915748E-2</v>
      </c>
      <c r="E119" s="56">
        <f ca="1"/>
        <v>-1.4769996006014363E-2</v>
      </c>
      <c r="F119" s="56">
        <f ca="1"/>
        <v>-0.12825343863899219</v>
      </c>
      <c r="G119" s="56">
        <f ca="1"/>
        <v>2.2043336406674108E-2</v>
      </c>
      <c r="H119" s="56">
        <f ca="1"/>
        <v>0</v>
      </c>
      <c r="I119" s="56">
        <f ca="1"/>
        <v>0</v>
      </c>
      <c r="J119" s="56">
        <f ca="1"/>
        <v>0</v>
      </c>
      <c r="K119" s="56">
        <f ca="1"/>
        <v>0</v>
      </c>
      <c r="L119" s="56">
        <f ca="1"/>
        <v>0</v>
      </c>
      <c r="M119" s="56">
        <f ca="1"/>
        <v>0</v>
      </c>
      <c r="O119" s="204" t="str" cm="1">
        <f t="array" aca="1" ref="O119" ca="1">IFERROR(_xlfn.XLOOKUP(P119,Act_codes_core,Act_labels_core),"")</f>
        <v xml:space="preserve">Solar power  </v>
      </c>
      <c r="P119" s="268" t="str">
        <f ca="1"/>
        <v>a_110</v>
      </c>
      <c r="Q119" s="297">
        <f ca="1"/>
        <v>8.2832664260915748E-2</v>
      </c>
      <c r="R119" s="56">
        <f ca="1"/>
        <v>-1.2234381203012543E-5</v>
      </c>
      <c r="S119" s="56">
        <f ca="1"/>
        <v>-1.0623574023091599E-4</v>
      </c>
      <c r="T119" s="56">
        <f ca="1"/>
        <v>1.8259082837644573E-5</v>
      </c>
      <c r="U119" s="56">
        <f ca="1"/>
        <v>0</v>
      </c>
      <c r="V119" s="56">
        <f ca="1"/>
        <v>0</v>
      </c>
      <c r="W119" s="56">
        <f ca="1"/>
        <v>0</v>
      </c>
      <c r="X119" s="56">
        <f ca="1"/>
        <v>0</v>
      </c>
      <c r="Y119" s="56">
        <f ca="1"/>
        <v>0</v>
      </c>
      <c r="Z119" s="56">
        <f ca="1"/>
        <v>0</v>
      </c>
    </row>
    <row r="120" spans="2:26" outlineLevel="1" x14ac:dyDescent="0.2">
      <c r="B120" s="204" t="str" cm="1">
        <f t="array" aca="1" ref="B120" ca="1">IFERROR(_xlfn.XLOOKUP(C120,Act_codes_core,Act_labels_core),"")</f>
        <v>Other electricity</v>
      </c>
      <c r="C120" s="268" t="str">
        <f ca="1"/>
        <v>a_111</v>
      </c>
      <c r="D120" s="270">
        <f ca="1"/>
        <v>6.7566583081274832E-3</v>
      </c>
      <c r="E120" s="56">
        <f ca="1"/>
        <v>-2.1064553867333746E-2</v>
      </c>
      <c r="F120" s="56">
        <f ca="1"/>
        <v>-0.18174203863638994</v>
      </c>
      <c r="G120" s="56">
        <f ca="1"/>
        <v>-1.9732641170866483E-2</v>
      </c>
      <c r="H120" s="56">
        <f ca="1"/>
        <v>0</v>
      </c>
      <c r="I120" s="56">
        <f ca="1"/>
        <v>0</v>
      </c>
      <c r="J120" s="56">
        <f ca="1"/>
        <v>0</v>
      </c>
      <c r="K120" s="56">
        <f ca="1"/>
        <v>0</v>
      </c>
      <c r="L120" s="56">
        <f ca="1"/>
        <v>0</v>
      </c>
      <c r="M120" s="56">
        <f ca="1"/>
        <v>0</v>
      </c>
      <c r="O120" s="204" t="str" cm="1">
        <f t="array" aca="1" ref="O120" ca="1">IFERROR(_xlfn.XLOOKUP(P120,Act_codes_core,Act_labels_core),"")</f>
        <v>Other electricity</v>
      </c>
      <c r="P120" s="268" t="str">
        <f ca="1"/>
        <v>a_111</v>
      </c>
      <c r="Q120" s="297">
        <f ca="1"/>
        <v>6.7566583081274832E-3</v>
      </c>
      <c r="R120" s="56">
        <f ca="1"/>
        <v>-1.4232599289471945E-6</v>
      </c>
      <c r="S120" s="56">
        <f ca="1"/>
        <v>-1.22796885528859E-5</v>
      </c>
      <c r="T120" s="56">
        <f ca="1"/>
        <v>-1.3332671390843343E-6</v>
      </c>
      <c r="U120" s="56">
        <f ca="1"/>
        <v>0</v>
      </c>
      <c r="V120" s="56">
        <f ca="1"/>
        <v>0</v>
      </c>
      <c r="W120" s="56">
        <f ca="1"/>
        <v>0</v>
      </c>
      <c r="X120" s="56">
        <f ca="1"/>
        <v>0</v>
      </c>
      <c r="Y120" s="56">
        <f ca="1"/>
        <v>0</v>
      </c>
      <c r="Z120" s="56">
        <f ca="1"/>
        <v>0</v>
      </c>
    </row>
    <row r="121" spans="2:26" outlineLevel="1" x14ac:dyDescent="0.2">
      <c r="B121" s="204" t="str" cm="1">
        <f t="array" aca="1" ref="B121" ca="1">IFERROR(_xlfn.XLOOKUP(C121,Act_codes_core,Act_labels_core),"")</f>
        <v>Electricity transmission service</v>
      </c>
      <c r="C121" s="268" t="str">
        <f ca="1"/>
        <v>a_112</v>
      </c>
      <c r="D121" s="270">
        <f ca="1"/>
        <v>7.9539906392776555E-2</v>
      </c>
      <c r="E121" s="56">
        <f ca="1"/>
        <v>-2.6305621502409338E-2</v>
      </c>
      <c r="F121" s="56">
        <f ca="1"/>
        <v>-0.34296422844219965</v>
      </c>
      <c r="G121" s="56">
        <f ca="1"/>
        <v>-0.11370662066577664</v>
      </c>
      <c r="H121" s="56">
        <f ca="1"/>
        <v>0</v>
      </c>
      <c r="I121" s="56">
        <f ca="1"/>
        <v>0</v>
      </c>
      <c r="J121" s="56">
        <f ca="1"/>
        <v>0</v>
      </c>
      <c r="K121" s="56">
        <f ca="1"/>
        <v>0</v>
      </c>
      <c r="L121" s="56">
        <f ca="1"/>
        <v>0</v>
      </c>
      <c r="M121" s="56">
        <f ca="1"/>
        <v>0</v>
      </c>
      <c r="O121" s="204" t="str" cm="1">
        <f t="array" aca="1" ref="O121" ca="1">IFERROR(_xlfn.XLOOKUP(P121,Act_codes_core,Act_labels_core),"")</f>
        <v>Electricity transmission service</v>
      </c>
      <c r="P121" s="268" t="str">
        <f ca="1"/>
        <v>a_112</v>
      </c>
      <c r="Q121" s="297">
        <f ca="1"/>
        <v>7.9539906392776555E-2</v>
      </c>
      <c r="R121" s="56">
        <f ca="1"/>
        <v>-2.0923466719054489E-5</v>
      </c>
      <c r="S121" s="56">
        <f ca="1"/>
        <v>-2.7279342626363394E-4</v>
      </c>
      <c r="T121" s="56">
        <f ca="1"/>
        <v>-9.0442139639948258E-5</v>
      </c>
      <c r="U121" s="56">
        <f ca="1"/>
        <v>0</v>
      </c>
      <c r="V121" s="56">
        <f ca="1"/>
        <v>0</v>
      </c>
      <c r="W121" s="56">
        <f ca="1"/>
        <v>0</v>
      </c>
      <c r="X121" s="56">
        <f ca="1"/>
        <v>0</v>
      </c>
      <c r="Y121" s="56">
        <f ca="1"/>
        <v>0</v>
      </c>
      <c r="Z121" s="56">
        <f ca="1"/>
        <v>0</v>
      </c>
    </row>
    <row r="122" spans="2:26" outlineLevel="1" x14ac:dyDescent="0.2">
      <c r="B122" s="204" t="str" cm="1">
        <f t="array" aca="1" ref="B122" ca="1">IFERROR(_xlfn.XLOOKUP(C122,Act_codes_core,Act_labels_core),"")</f>
        <v>Electricity distribution service</v>
      </c>
      <c r="C122" s="268" t="str">
        <f ca="1"/>
        <v>a_113</v>
      </c>
      <c r="D122" s="270">
        <f ca="1"/>
        <v>0.71185731298392385</v>
      </c>
      <c r="E122" s="56">
        <f ca="1"/>
        <v>-2.6305621489286501E-2</v>
      </c>
      <c r="F122" s="56">
        <f ca="1"/>
        <v>-0.34296422844213303</v>
      </c>
      <c r="G122" s="56">
        <f ca="1"/>
        <v>-0.11370662066527704</v>
      </c>
      <c r="H122" s="56">
        <f ca="1"/>
        <v>0</v>
      </c>
      <c r="I122" s="56">
        <f ca="1"/>
        <v>0</v>
      </c>
      <c r="J122" s="56">
        <f ca="1"/>
        <v>0</v>
      </c>
      <c r="K122" s="56">
        <f ca="1"/>
        <v>0</v>
      </c>
      <c r="L122" s="56">
        <f ca="1"/>
        <v>0</v>
      </c>
      <c r="M122" s="56">
        <f ca="1"/>
        <v>0</v>
      </c>
      <c r="O122" s="204" t="str" cm="1">
        <f t="array" aca="1" ref="O122" ca="1">IFERROR(_xlfn.XLOOKUP(P122,Act_codes_core,Act_labels_core),"")</f>
        <v>Electricity distribution service</v>
      </c>
      <c r="P122" s="268" t="str">
        <f ca="1"/>
        <v>a_113</v>
      </c>
      <c r="Q122" s="297">
        <f ca="1"/>
        <v>0.71185731298392385</v>
      </c>
      <c r="R122" s="56">
        <f ca="1"/>
        <v>-1.8725849029735655E-4</v>
      </c>
      <c r="S122" s="56">
        <f ca="1"/>
        <v>-2.4414159410842146E-3</v>
      </c>
      <c r="T122" s="56">
        <f ca="1"/>
        <v>-8.0942889455266421E-4</v>
      </c>
      <c r="U122" s="56">
        <f ca="1"/>
        <v>0</v>
      </c>
      <c r="V122" s="56">
        <f ca="1"/>
        <v>0</v>
      </c>
      <c r="W122" s="56">
        <f ca="1"/>
        <v>0</v>
      </c>
      <c r="X122" s="56">
        <f ca="1"/>
        <v>0</v>
      </c>
      <c r="Y122" s="56">
        <f ca="1"/>
        <v>0</v>
      </c>
      <c r="Z122" s="56">
        <f ca="1"/>
        <v>0</v>
      </c>
    </row>
    <row r="123" spans="2:26" outlineLevel="1" x14ac:dyDescent="0.2">
      <c r="B123" s="204" t="str" cm="1">
        <f t="array" aca="1" ref="B123" ca="1">IFERROR(_xlfn.XLOOKUP(C123,Act_codes_core,Act_labels_core),"")</f>
        <v>Gas, gas fuel distribution services by pipeline</v>
      </c>
      <c r="C123" s="268" t="str">
        <f ca="1"/>
        <v>a_114</v>
      </c>
      <c r="D123" s="270">
        <f ca="1"/>
        <v>8.4441981142300435E-2</v>
      </c>
      <c r="E123" s="56">
        <f ca="1"/>
        <v>1.0896846447172592E-3</v>
      </c>
      <c r="F123" s="56">
        <f ca="1"/>
        <v>-3.8434100192252796E-2</v>
      </c>
      <c r="G123" s="56">
        <f ca="1"/>
        <v>-0.19808689290798931</v>
      </c>
      <c r="H123" s="56">
        <f ca="1"/>
        <v>0</v>
      </c>
      <c r="I123" s="56">
        <f ca="1"/>
        <v>0</v>
      </c>
      <c r="J123" s="56">
        <f ca="1"/>
        <v>0</v>
      </c>
      <c r="K123" s="56">
        <f ca="1"/>
        <v>0</v>
      </c>
      <c r="L123" s="56">
        <f ca="1"/>
        <v>0</v>
      </c>
      <c r="M123" s="56">
        <f ca="1"/>
        <v>0</v>
      </c>
      <c r="O123" s="204" t="str" cm="1">
        <f t="array" aca="1" ref="O123" ca="1">IFERROR(_xlfn.XLOOKUP(P123,Act_codes_core,Act_labels_core),"")</f>
        <v>Gas, gas fuel distribution services by pipeline</v>
      </c>
      <c r="P123" s="268" t="str">
        <f ca="1"/>
        <v>a_114</v>
      </c>
      <c r="Q123" s="297">
        <f ca="1"/>
        <v>8.4441981142300435E-2</v>
      </c>
      <c r="R123" s="56">
        <f ca="1"/>
        <v>9.2015130220269155E-7</v>
      </c>
      <c r="S123" s="56">
        <f ca="1"/>
        <v>-3.2454515636554957E-5</v>
      </c>
      <c r="T123" s="56">
        <f ca="1"/>
        <v>-1.6726849675473317E-4</v>
      </c>
      <c r="U123" s="56">
        <f ca="1"/>
        <v>0</v>
      </c>
      <c r="V123" s="56">
        <f ca="1"/>
        <v>0</v>
      </c>
      <c r="W123" s="56">
        <f ca="1"/>
        <v>0</v>
      </c>
      <c r="X123" s="56">
        <f ca="1"/>
        <v>0</v>
      </c>
      <c r="Y123" s="56">
        <f ca="1"/>
        <v>0</v>
      </c>
      <c r="Z123" s="56">
        <f ca="1"/>
        <v>0</v>
      </c>
    </row>
    <row r="124" spans="2:26" outlineLevel="1" x14ac:dyDescent="0.2">
      <c r="B124" s="204" t="str" cm="1">
        <f t="array" aca="1" ref="B124" ca="1">IFERROR(_xlfn.XLOOKUP(C124,Act_codes_core,Act_labels_core),"")</f>
        <v>Steam, hot water, ice; Steam, hot water, ice and air conditioning distribution services by pipes</v>
      </c>
      <c r="C124" s="268" t="str">
        <f ca="1"/>
        <v>a_115</v>
      </c>
      <c r="D124" s="270">
        <f ca="1"/>
        <v>6.6371695040440146E-2</v>
      </c>
      <c r="E124" s="56">
        <f ca="1"/>
        <v>-1.3514178363405183E-2</v>
      </c>
      <c r="F124" s="56">
        <f ca="1"/>
        <v>-0.30551872195120344</v>
      </c>
      <c r="G124" s="56">
        <f ca="1"/>
        <v>-0.27677610222074378</v>
      </c>
      <c r="H124" s="56">
        <f ca="1"/>
        <v>0</v>
      </c>
      <c r="I124" s="56">
        <f ca="1"/>
        <v>0</v>
      </c>
      <c r="J124" s="56">
        <f ca="1"/>
        <v>0</v>
      </c>
      <c r="K124" s="56">
        <f ca="1"/>
        <v>0</v>
      </c>
      <c r="L124" s="56">
        <f ca="1"/>
        <v>0</v>
      </c>
      <c r="M124" s="56">
        <f ca="1"/>
        <v>0</v>
      </c>
      <c r="O124" s="204" t="str" cm="1">
        <f t="array" aca="1" ref="O124" ca="1">IFERROR(_xlfn.XLOOKUP(P124,Act_codes_core,Act_labels_core),"")</f>
        <v>Steam, hot water, ice; Steam, hot water, ice and air conditioning distribution services by pipes</v>
      </c>
      <c r="P124" s="268" t="str">
        <f ca="1"/>
        <v>a_115</v>
      </c>
      <c r="Q124" s="297">
        <f ca="1"/>
        <v>6.6371695040440146E-2</v>
      </c>
      <c r="R124" s="56">
        <f ca="1"/>
        <v>-8.969589250580433E-6</v>
      </c>
      <c r="S124" s="56">
        <f ca="1"/>
        <v>-2.0277795442490303E-4</v>
      </c>
      <c r="T124" s="56">
        <f ca="1"/>
        <v>-1.8370099051076897E-4</v>
      </c>
      <c r="U124" s="56">
        <f ca="1"/>
        <v>0</v>
      </c>
      <c r="V124" s="56">
        <f ca="1"/>
        <v>0</v>
      </c>
      <c r="W124" s="56">
        <f ca="1"/>
        <v>0</v>
      </c>
      <c r="X124" s="56">
        <f ca="1"/>
        <v>0</v>
      </c>
      <c r="Y124" s="56">
        <f ca="1"/>
        <v>0</v>
      </c>
      <c r="Z124" s="56">
        <f ca="1"/>
        <v>0</v>
      </c>
    </row>
    <row r="125" spans="2:26" outlineLevel="1" x14ac:dyDescent="0.2">
      <c r="B125" s="204" t="str" cm="1">
        <f t="array" aca="1" ref="B125" ca="1">IFERROR(_xlfn.XLOOKUP(C125,Act_codes_core,Act_labels_core),"")</f>
        <v>Natural water is exploited</v>
      </c>
      <c r="C125" s="268" t="str">
        <f ca="1"/>
        <v>a_116</v>
      </c>
      <c r="D125" s="270">
        <f ca="1"/>
        <v>0.28312283616366074</v>
      </c>
      <c r="E125" s="56">
        <f ca="1"/>
        <v>-3.1777337338056988E-3</v>
      </c>
      <c r="F125" s="56">
        <f ca="1"/>
        <v>-0.11109249290370826</v>
      </c>
      <c r="G125" s="56">
        <f ca="1"/>
        <v>-5.6465313877818168E-2</v>
      </c>
      <c r="H125" s="56">
        <f ca="1"/>
        <v>0</v>
      </c>
      <c r="I125" s="56">
        <f ca="1"/>
        <v>0</v>
      </c>
      <c r="J125" s="56">
        <f ca="1"/>
        <v>0</v>
      </c>
      <c r="K125" s="56">
        <f ca="1"/>
        <v>0</v>
      </c>
      <c r="L125" s="56">
        <f ca="1"/>
        <v>0</v>
      </c>
      <c r="M125" s="56">
        <f ca="1"/>
        <v>0</v>
      </c>
      <c r="O125" s="204" t="str" cm="1">
        <f t="array" aca="1" ref="O125" ca="1">IFERROR(_xlfn.XLOOKUP(P125,Act_codes_core,Act_labels_core),"")</f>
        <v>Natural water is exploited</v>
      </c>
      <c r="P125" s="268" t="str">
        <f ca="1"/>
        <v>a_116</v>
      </c>
      <c r="Q125" s="297">
        <f ca="1"/>
        <v>0.28312283616366074</v>
      </c>
      <c r="R125" s="56">
        <f ca="1"/>
        <v>-8.9968898728800866E-6</v>
      </c>
      <c r="S125" s="56">
        <f ca="1"/>
        <v>-3.1452821667389238E-4</v>
      </c>
      <c r="T125" s="56">
        <f ca="1"/>
        <v>-1.5986619809959192E-4</v>
      </c>
      <c r="U125" s="56">
        <f ca="1"/>
        <v>0</v>
      </c>
      <c r="V125" s="56">
        <f ca="1"/>
        <v>0</v>
      </c>
      <c r="W125" s="56">
        <f ca="1"/>
        <v>0</v>
      </c>
      <c r="X125" s="56">
        <f ca="1"/>
        <v>0</v>
      </c>
      <c r="Y125" s="56">
        <f ca="1"/>
        <v>0</v>
      </c>
      <c r="Z125" s="56">
        <f ca="1"/>
        <v>0</v>
      </c>
    </row>
    <row r="126" spans="2:26" outlineLevel="1" x14ac:dyDescent="0.2">
      <c r="B126" s="204" t="str" cm="1">
        <f t="array" aca="1" ref="B126" ca="1">IFERROR(_xlfn.XLOOKUP(C126,Act_codes_core,Act_labels_core),"")</f>
        <v>Drainage and wastewater treatment services</v>
      </c>
      <c r="C126" s="268" t="str">
        <f ca="1"/>
        <v>a_117</v>
      </c>
      <c r="D126" s="270">
        <f ca="1"/>
        <v>5.6148799547501467E-2</v>
      </c>
      <c r="E126" s="56">
        <f ca="1"/>
        <v>-1.3797183212405084E-2</v>
      </c>
      <c r="F126" s="56">
        <f ca="1"/>
        <v>-0.19941150825348863</v>
      </c>
      <c r="G126" s="56">
        <f ca="1"/>
        <v>-0.33225935651972627</v>
      </c>
      <c r="H126" s="56">
        <f ca="1"/>
        <v>0</v>
      </c>
      <c r="I126" s="56">
        <f ca="1"/>
        <v>0</v>
      </c>
      <c r="J126" s="56">
        <f ca="1"/>
        <v>0</v>
      </c>
      <c r="K126" s="56">
        <f ca="1"/>
        <v>0</v>
      </c>
      <c r="L126" s="56">
        <f ca="1"/>
        <v>0</v>
      </c>
      <c r="M126" s="56">
        <f ca="1"/>
        <v>0</v>
      </c>
      <c r="O126" s="204" t="str" cm="1">
        <f t="array" aca="1" ref="O126" ca="1">IFERROR(_xlfn.XLOOKUP(P126,Act_codes_core,Act_labels_core),"")</f>
        <v>Drainage and wastewater treatment services</v>
      </c>
      <c r="P126" s="268" t="str">
        <f ca="1"/>
        <v>a_117</v>
      </c>
      <c r="Q126" s="297">
        <f ca="1"/>
        <v>5.6148799547501467E-2</v>
      </c>
      <c r="R126" s="56">
        <f ca="1"/>
        <v>-7.7469527451348541E-6</v>
      </c>
      <c r="S126" s="56">
        <f ca="1"/>
        <v>-1.1196716804390067E-4</v>
      </c>
      <c r="T126" s="56">
        <f ca="1"/>
        <v>-1.8655964007007934E-4</v>
      </c>
      <c r="U126" s="56">
        <f ca="1"/>
        <v>0</v>
      </c>
      <c r="V126" s="56">
        <f ca="1"/>
        <v>0</v>
      </c>
      <c r="W126" s="56">
        <f ca="1"/>
        <v>0</v>
      </c>
      <c r="X126" s="56">
        <f ca="1"/>
        <v>0</v>
      </c>
      <c r="Y126" s="56">
        <f ca="1"/>
        <v>0</v>
      </c>
      <c r="Z126" s="56">
        <f ca="1"/>
        <v>0</v>
      </c>
    </row>
    <row r="127" spans="2:26" outlineLevel="1" x14ac:dyDescent="0.2">
      <c r="B127" s="204" t="str" cm="1">
        <f t="array" aca="1" ref="B127" ca="1">IFERROR(_xlfn.XLOOKUP(C127,Act_codes_core,Act_labels_core),"")</f>
        <v>Waste collection, treatment and destruction services; scrap recycling</v>
      </c>
      <c r="C127" s="268" t="str">
        <f ca="1"/>
        <v>a_118</v>
      </c>
      <c r="D127" s="270">
        <f ca="1"/>
        <v>0.21077794600799002</v>
      </c>
      <c r="E127" s="56">
        <f ca="1"/>
        <v>-9.8732527951672644E-3</v>
      </c>
      <c r="F127" s="56">
        <f ca="1"/>
        <v>-0.13520484143115796</v>
      </c>
      <c r="G127" s="56">
        <f ca="1"/>
        <v>-0.12943599184476184</v>
      </c>
      <c r="H127" s="56">
        <f ca="1"/>
        <v>0</v>
      </c>
      <c r="I127" s="56">
        <f ca="1"/>
        <v>0</v>
      </c>
      <c r="J127" s="56">
        <f ca="1"/>
        <v>0</v>
      </c>
      <c r="K127" s="56">
        <f ca="1"/>
        <v>0</v>
      </c>
      <c r="L127" s="56">
        <f ca="1"/>
        <v>0</v>
      </c>
      <c r="M127" s="56">
        <f ca="1"/>
        <v>0</v>
      </c>
      <c r="O127" s="204" t="str" cm="1">
        <f t="array" aca="1" ref="O127" ca="1">IFERROR(_xlfn.XLOOKUP(P127,Act_codes_core,Act_labels_core),"")</f>
        <v>Waste collection, treatment and destruction services; scrap recycling</v>
      </c>
      <c r="P127" s="268" t="str">
        <f ca="1"/>
        <v>a_118</v>
      </c>
      <c r="Q127" s="297">
        <f ca="1"/>
        <v>0.21077794600799002</v>
      </c>
      <c r="R127" s="56">
        <f ca="1"/>
        <v>-2.0810639445830022E-5</v>
      </c>
      <c r="S127" s="56">
        <f ca="1"/>
        <v>-2.8498198767195465E-4</v>
      </c>
      <c r="T127" s="56">
        <f ca="1"/>
        <v>-2.7282252500545847E-4</v>
      </c>
      <c r="U127" s="56">
        <f ca="1"/>
        <v>0</v>
      </c>
      <c r="V127" s="56">
        <f ca="1"/>
        <v>0</v>
      </c>
      <c r="W127" s="56">
        <f ca="1"/>
        <v>0</v>
      </c>
      <c r="X127" s="56">
        <f ca="1"/>
        <v>0</v>
      </c>
      <c r="Y127" s="56">
        <f ca="1"/>
        <v>0</v>
      </c>
      <c r="Z127" s="56">
        <f ca="1"/>
        <v>0</v>
      </c>
    </row>
    <row r="128" spans="2:26" outlineLevel="1" x14ac:dyDescent="0.2">
      <c r="B128" s="204" t="str" cm="1">
        <f t="array" aca="1" ref="B128" ca="1">IFERROR(_xlfn.XLOOKUP(C128,Act_codes_core,Act_labels_core),"")</f>
        <v>Pollution treatment services and other waste management activities</v>
      </c>
      <c r="C128" s="268" t="str">
        <f ca="1"/>
        <v>a_119</v>
      </c>
      <c r="D128" s="270">
        <f ca="1"/>
        <v>5.0702733312679871E-3</v>
      </c>
      <c r="E128" s="56">
        <f ca="1"/>
        <v>-8.2824740848086442E-3</v>
      </c>
      <c r="F128" s="56">
        <f ca="1"/>
        <v>-0.148116293219136</v>
      </c>
      <c r="G128" s="56">
        <f ca="1"/>
        <v>-9.8478362979470546E-2</v>
      </c>
      <c r="H128" s="56">
        <f ca="1"/>
        <v>0</v>
      </c>
      <c r="I128" s="56">
        <f ca="1"/>
        <v>0</v>
      </c>
      <c r="J128" s="56">
        <f ca="1"/>
        <v>0</v>
      </c>
      <c r="K128" s="56">
        <f ca="1"/>
        <v>0</v>
      </c>
      <c r="L128" s="56">
        <f ca="1"/>
        <v>0</v>
      </c>
      <c r="M128" s="56">
        <f ca="1"/>
        <v>0</v>
      </c>
      <c r="O128" s="204" t="str" cm="1">
        <f t="array" aca="1" ref="O128" ca="1">IFERROR(_xlfn.XLOOKUP(P128,Act_codes_core,Act_labels_core),"")</f>
        <v>Pollution treatment services and other waste management activities</v>
      </c>
      <c r="P128" s="268" t="str">
        <f ca="1"/>
        <v>a_119</v>
      </c>
      <c r="Q128" s="297">
        <f ca="1"/>
        <v>5.0702733312679871E-3</v>
      </c>
      <c r="R128" s="56">
        <f ca="1"/>
        <v>-4.1994407469123494E-7</v>
      </c>
      <c r="S128" s="56">
        <f ca="1"/>
        <v>-7.5099009143525466E-6</v>
      </c>
      <c r="T128" s="56">
        <f ca="1"/>
        <v>-4.993122175217381E-6</v>
      </c>
      <c r="U128" s="56">
        <f ca="1"/>
        <v>0</v>
      </c>
      <c r="V128" s="56">
        <f ca="1"/>
        <v>0</v>
      </c>
      <c r="W128" s="56">
        <f ca="1"/>
        <v>0</v>
      </c>
      <c r="X128" s="56">
        <f ca="1"/>
        <v>0</v>
      </c>
      <c r="Y128" s="56">
        <f ca="1"/>
        <v>0</v>
      </c>
      <c r="Z128" s="56">
        <f ca="1"/>
        <v>0</v>
      </c>
    </row>
    <row r="129" spans="2:26" outlineLevel="1" x14ac:dyDescent="0.2">
      <c r="B129" s="204" t="str" cm="1">
        <f t="array" aca="1" ref="B129" ca="1">IFERROR(_xlfn.XLOOKUP(C129,Act_codes_core,Act_labels_core),"")</f>
        <v>House to live in</v>
      </c>
      <c r="C129" s="268" t="str">
        <f ca="1"/>
        <v>a_120</v>
      </c>
      <c r="D129" s="270">
        <f ca="1"/>
        <v>2.5738788461154081</v>
      </c>
      <c r="E129" s="56">
        <f ca="1"/>
        <v>-5.6489324649622308E-2</v>
      </c>
      <c r="F129" s="56">
        <f ca="1"/>
        <v>-0.44388156047511229</v>
      </c>
      <c r="G129" s="56">
        <f ca="1"/>
        <v>-0.22220604970604185</v>
      </c>
      <c r="H129" s="56">
        <f ca="1"/>
        <v>0</v>
      </c>
      <c r="I129" s="56">
        <f ca="1"/>
        <v>0</v>
      </c>
      <c r="J129" s="56">
        <f ca="1"/>
        <v>0</v>
      </c>
      <c r="K129" s="56">
        <f ca="1"/>
        <v>0</v>
      </c>
      <c r="L129" s="56">
        <f ca="1"/>
        <v>0</v>
      </c>
      <c r="M129" s="56">
        <f ca="1"/>
        <v>0</v>
      </c>
      <c r="O129" s="204" t="str" cm="1">
        <f t="array" aca="1" ref="O129" ca="1">IFERROR(_xlfn.XLOOKUP(P129,Act_codes_core,Act_labels_core),"")</f>
        <v>House to live in</v>
      </c>
      <c r="P129" s="268" t="str">
        <f ca="1"/>
        <v>a_120</v>
      </c>
      <c r="Q129" s="297">
        <f ca="1"/>
        <v>2.5738788461154081</v>
      </c>
      <c r="R129" s="56">
        <f ca="1"/>
        <v>-1.4539667774700856E-3</v>
      </c>
      <c r="S129" s="56">
        <f ca="1"/>
        <v>-1.1424973586875888E-2</v>
      </c>
      <c r="T129" s="56">
        <f ca="1"/>
        <v>-5.7193145081725003E-3</v>
      </c>
      <c r="U129" s="56">
        <f ca="1"/>
        <v>0</v>
      </c>
      <c r="V129" s="56">
        <f ca="1"/>
        <v>0</v>
      </c>
      <c r="W129" s="56">
        <f ca="1"/>
        <v>0</v>
      </c>
      <c r="X129" s="56">
        <f ca="1"/>
        <v>0</v>
      </c>
      <c r="Y129" s="56">
        <f ca="1"/>
        <v>0</v>
      </c>
      <c r="Z129" s="56">
        <f ca="1"/>
        <v>0</v>
      </c>
    </row>
    <row r="130" spans="2:26" outlineLevel="1" x14ac:dyDescent="0.2">
      <c r="B130" s="204" t="str" cm="1">
        <f t="array" aca="1" ref="B130" ca="1">IFERROR(_xlfn.XLOOKUP(C130,Act_codes_core,Act_labels_core),"")</f>
        <v>Other types of houses and house construction services</v>
      </c>
      <c r="C130" s="268" t="str">
        <f ca="1"/>
        <v>a_121</v>
      </c>
      <c r="D130" s="270">
        <f ca="1"/>
        <v>1.3292703993345434</v>
      </c>
      <c r="E130" s="56">
        <f ca="1"/>
        <v>-5.4130668368390644E-2</v>
      </c>
      <c r="F130" s="56">
        <f ca="1"/>
        <v>-0.42772430634555603</v>
      </c>
      <c r="G130" s="56">
        <f ca="1"/>
        <v>-0.20320829488280623</v>
      </c>
      <c r="H130" s="56">
        <f ca="1"/>
        <v>0</v>
      </c>
      <c r="I130" s="56">
        <f ca="1"/>
        <v>0</v>
      </c>
      <c r="J130" s="56">
        <f ca="1"/>
        <v>0</v>
      </c>
      <c r="K130" s="56">
        <f ca="1"/>
        <v>0</v>
      </c>
      <c r="L130" s="56">
        <f ca="1"/>
        <v>0</v>
      </c>
      <c r="M130" s="56">
        <f ca="1"/>
        <v>0</v>
      </c>
      <c r="O130" s="204" t="str" cm="1">
        <f t="array" aca="1" ref="O130" ca="1">IFERROR(_xlfn.XLOOKUP(P130,Act_codes_core,Act_labels_core),"")</f>
        <v>Other types of houses and house construction services</v>
      </c>
      <c r="P130" s="268" t="str">
        <f ca="1"/>
        <v>a_121</v>
      </c>
      <c r="Q130" s="297">
        <f ca="1"/>
        <v>1.3292703993345434</v>
      </c>
      <c r="R130" s="56">
        <f ca="1"/>
        <v>-7.1954295158296378E-4</v>
      </c>
      <c r="S130" s="56">
        <f ca="1"/>
        <v>-5.6856125950104789E-3</v>
      </c>
      <c r="T130" s="56">
        <f ca="1"/>
        <v>-2.7011877128695952E-3</v>
      </c>
      <c r="U130" s="56">
        <f ca="1"/>
        <v>0</v>
      </c>
      <c r="V130" s="56">
        <f ca="1"/>
        <v>0</v>
      </c>
      <c r="W130" s="56">
        <f ca="1"/>
        <v>0</v>
      </c>
      <c r="X130" s="56">
        <f ca="1"/>
        <v>0</v>
      </c>
      <c r="Y130" s="56">
        <f ca="1"/>
        <v>0</v>
      </c>
      <c r="Z130" s="56">
        <f ca="1"/>
        <v>0</v>
      </c>
    </row>
    <row r="131" spans="2:26" outlineLevel="1" x14ac:dyDescent="0.2">
      <c r="B131" s="204" t="str" cm="1">
        <f t="array" aca="1" ref="B131" ca="1">IFERROR(_xlfn.XLOOKUP(C131,Act_codes_core,Act_labels_core),"")</f>
        <v>Railways, railway construction services</v>
      </c>
      <c r="C131" s="268" t="str">
        <f ca="1"/>
        <v>a_122</v>
      </c>
      <c r="D131" s="270">
        <f ca="1"/>
        <v>3.5312187428453594E-2</v>
      </c>
      <c r="E131" s="56">
        <f ca="1"/>
        <v>-5.409320414218044E-2</v>
      </c>
      <c r="F131" s="56">
        <f ca="1"/>
        <v>-0.43410898508137175</v>
      </c>
      <c r="G131" s="56">
        <f ca="1"/>
        <v>-0.22288624889748032</v>
      </c>
      <c r="H131" s="56">
        <f ca="1"/>
        <v>0</v>
      </c>
      <c r="I131" s="56">
        <f ca="1"/>
        <v>0</v>
      </c>
      <c r="J131" s="56">
        <f ca="1"/>
        <v>0</v>
      </c>
      <c r="K131" s="56">
        <f ca="1"/>
        <v>0</v>
      </c>
      <c r="L131" s="56">
        <f ca="1"/>
        <v>0</v>
      </c>
      <c r="M131" s="56">
        <f ca="1"/>
        <v>0</v>
      </c>
      <c r="O131" s="204" t="str" cm="1">
        <f t="array" aca="1" ref="O131" ca="1">IFERROR(_xlfn.XLOOKUP(P131,Act_codes_core,Act_labels_core),"")</f>
        <v>Railways, railway construction services</v>
      </c>
      <c r="P131" s="268" t="str">
        <f ca="1"/>
        <v>a_122</v>
      </c>
      <c r="Q131" s="297">
        <f ca="1"/>
        <v>3.5312187428453594E-2</v>
      </c>
      <c r="R131" s="56">
        <f ca="1"/>
        <v>-1.9101493632742781E-5</v>
      </c>
      <c r="S131" s="56">
        <f ca="1"/>
        <v>-1.5329337845569166E-4</v>
      </c>
      <c r="T131" s="56">
        <f ca="1"/>
        <v>-7.8706009962927837E-5</v>
      </c>
      <c r="U131" s="56">
        <f ca="1"/>
        <v>0</v>
      </c>
      <c r="V131" s="56">
        <f ca="1"/>
        <v>0</v>
      </c>
      <c r="W131" s="56">
        <f ca="1"/>
        <v>0</v>
      </c>
      <c r="X131" s="56">
        <f ca="1"/>
        <v>0</v>
      </c>
      <c r="Y131" s="56">
        <f ca="1"/>
        <v>0</v>
      </c>
      <c r="Z131" s="56">
        <f ca="1"/>
        <v>0</v>
      </c>
    </row>
    <row r="132" spans="2:26" outlineLevel="1" x14ac:dyDescent="0.2">
      <c r="B132" s="204" t="str" cm="1">
        <f t="array" aca="1" ref="B132" ca="1">IFERROR(_xlfn.XLOOKUP(C132,Act_codes_core,Act_labels_core),"")</f>
        <v>Road works, road construction services</v>
      </c>
      <c r="C132" s="268" t="str">
        <f ca="1"/>
        <v>a_123</v>
      </c>
      <c r="D132" s="270">
        <f ca="1"/>
        <v>0.71537167453681905</v>
      </c>
      <c r="E132" s="56">
        <f ca="1"/>
        <v>-5.6274667756828212E-2</v>
      </c>
      <c r="F132" s="56">
        <f ca="1"/>
        <v>-0.44263032881158848</v>
      </c>
      <c r="G132" s="56">
        <f ca="1"/>
        <v>-0.22237278557338813</v>
      </c>
      <c r="H132" s="56">
        <f ca="1"/>
        <v>0</v>
      </c>
      <c r="I132" s="56">
        <f ca="1"/>
        <v>0</v>
      </c>
      <c r="J132" s="56">
        <f ca="1"/>
        <v>0</v>
      </c>
      <c r="K132" s="56">
        <f ca="1"/>
        <v>0</v>
      </c>
      <c r="L132" s="56">
        <f ca="1"/>
        <v>0</v>
      </c>
      <c r="M132" s="56">
        <f ca="1"/>
        <v>0</v>
      </c>
      <c r="O132" s="204" t="str" cm="1">
        <f t="array" aca="1" ref="O132" ca="1">IFERROR(_xlfn.XLOOKUP(P132,Act_codes_core,Act_labels_core),"")</f>
        <v>Road works, road construction services</v>
      </c>
      <c r="P132" s="268" t="str">
        <f ca="1"/>
        <v>a_123</v>
      </c>
      <c r="Q132" s="297">
        <f ca="1"/>
        <v>0.71537167453681905</v>
      </c>
      <c r="R132" s="56">
        <f ca="1"/>
        <v>-4.0257303307205338E-4</v>
      </c>
      <c r="S132" s="56">
        <f ca="1"/>
        <v>-3.1664519952272888E-3</v>
      </c>
      <c r="T132" s="56">
        <f ca="1"/>
        <v>-1.5907919198705168E-3</v>
      </c>
      <c r="U132" s="56">
        <f ca="1"/>
        <v>0</v>
      </c>
      <c r="V132" s="56">
        <f ca="1"/>
        <v>0</v>
      </c>
      <c r="W132" s="56">
        <f ca="1"/>
        <v>0</v>
      </c>
      <c r="X132" s="56">
        <f ca="1"/>
        <v>0</v>
      </c>
      <c r="Y132" s="56">
        <f ca="1"/>
        <v>0</v>
      </c>
      <c r="Z132" s="56">
        <f ca="1"/>
        <v>0</v>
      </c>
    </row>
    <row r="133" spans="2:26" outlineLevel="1" x14ac:dyDescent="0.2">
      <c r="B133" s="204" t="str" cm="1">
        <f t="array" aca="1" ref="B133" ca="1">IFERROR(_xlfn.XLOOKUP(C133,Act_codes_core,Act_labels_core),"")</f>
        <v>Public works and construction services of public works and other civil engineering works</v>
      </c>
      <c r="C133" s="268" t="str">
        <f ca="1"/>
        <v>a_124</v>
      </c>
      <c r="D133" s="270">
        <f ca="1"/>
        <v>1.0044802276821789</v>
      </c>
      <c r="E133" s="56">
        <f ca="1"/>
        <v>-5.3166044736263629E-2</v>
      </c>
      <c r="F133" s="56">
        <f ca="1"/>
        <v>-0.41795542086476845</v>
      </c>
      <c r="G133" s="56">
        <f ca="1"/>
        <v>-0.21356525951607974</v>
      </c>
      <c r="H133" s="56">
        <f ca="1"/>
        <v>0</v>
      </c>
      <c r="I133" s="56">
        <f ca="1"/>
        <v>0</v>
      </c>
      <c r="J133" s="56">
        <f ca="1"/>
        <v>0</v>
      </c>
      <c r="K133" s="56">
        <f ca="1"/>
        <v>0</v>
      </c>
      <c r="L133" s="56">
        <f ca="1"/>
        <v>0</v>
      </c>
      <c r="M133" s="56">
        <f ca="1"/>
        <v>0</v>
      </c>
      <c r="O133" s="204" t="str" cm="1">
        <f t="array" aca="1" ref="O133" ca="1">IFERROR(_xlfn.XLOOKUP(P133,Act_codes_core,Act_labels_core),"")</f>
        <v>Public works and construction services of public works and other civil engineering works</v>
      </c>
      <c r="P133" s="268" t="str">
        <f ca="1"/>
        <v>a_124</v>
      </c>
      <c r="Q133" s="297">
        <f ca="1"/>
        <v>1.0044802276821789</v>
      </c>
      <c r="R133" s="56">
        <f ca="1"/>
        <v>-5.3404240721643004E-4</v>
      </c>
      <c r="S133" s="56">
        <f ca="1"/>
        <v>-4.1982795631124352E-3</v>
      </c>
      <c r="T133" s="56">
        <f ca="1"/>
        <v>-2.1452208050371543E-3</v>
      </c>
      <c r="U133" s="56">
        <f ca="1"/>
        <v>0</v>
      </c>
      <c r="V133" s="56">
        <f ca="1"/>
        <v>0</v>
      </c>
      <c r="W133" s="56">
        <f ca="1"/>
        <v>0</v>
      </c>
      <c r="X133" s="56">
        <f ca="1"/>
        <v>0</v>
      </c>
      <c r="Y133" s="56">
        <f ca="1"/>
        <v>0</v>
      </c>
      <c r="Z133" s="56">
        <f ca="1"/>
        <v>0</v>
      </c>
    </row>
    <row r="134" spans="2:26" outlineLevel="1" x14ac:dyDescent="0.2">
      <c r="B134" s="204" t="str" cm="1">
        <f t="array" aca="1" ref="B134" ca="1">IFERROR(_xlfn.XLOOKUP(C134,Act_codes_core,Act_labels_core),"")</f>
        <v>Specialized construction services</v>
      </c>
      <c r="C134" s="268" t="str">
        <f ca="1"/>
        <v>a_125</v>
      </c>
      <c r="D134" s="270">
        <f ca="1"/>
        <v>0.82018274482653508</v>
      </c>
      <c r="E134" s="56">
        <f ca="1"/>
        <v>-5.2864340550085043E-2</v>
      </c>
      <c r="F134" s="56">
        <f ca="1"/>
        <v>-0.41519710863446857</v>
      </c>
      <c r="G134" s="56">
        <f ca="1"/>
        <v>-0.21538583170391812</v>
      </c>
      <c r="H134" s="56">
        <f ca="1"/>
        <v>0</v>
      </c>
      <c r="I134" s="56">
        <f ca="1"/>
        <v>0</v>
      </c>
      <c r="J134" s="56">
        <f ca="1"/>
        <v>0</v>
      </c>
      <c r="K134" s="56">
        <f ca="1"/>
        <v>0</v>
      </c>
      <c r="L134" s="56">
        <f ca="1"/>
        <v>0</v>
      </c>
      <c r="M134" s="56">
        <f ca="1"/>
        <v>0</v>
      </c>
      <c r="O134" s="204" t="str" cm="1">
        <f t="array" aca="1" ref="O134" ca="1">IFERROR(_xlfn.XLOOKUP(P134,Act_codes_core,Act_labels_core),"")</f>
        <v>Specialized construction services</v>
      </c>
      <c r="P134" s="268" t="str">
        <f ca="1"/>
        <v>a_125</v>
      </c>
      <c r="Q134" s="297">
        <f ca="1"/>
        <v>0.82018274482653508</v>
      </c>
      <c r="R134" s="56">
        <f ca="1"/>
        <v>-4.3358419935813448E-4</v>
      </c>
      <c r="S134" s="56">
        <f ca="1"/>
        <v>-3.4053750420385948E-3</v>
      </c>
      <c r="T134" s="56">
        <f ca="1"/>
        <v>-1.766557426436657E-3</v>
      </c>
      <c r="U134" s="56">
        <f ca="1"/>
        <v>0</v>
      </c>
      <c r="V134" s="56">
        <f ca="1"/>
        <v>0</v>
      </c>
      <c r="W134" s="56">
        <f ca="1"/>
        <v>0</v>
      </c>
      <c r="X134" s="56">
        <f ca="1"/>
        <v>0</v>
      </c>
      <c r="Y134" s="56">
        <f ca="1"/>
        <v>0</v>
      </c>
      <c r="Z134" s="56">
        <f ca="1"/>
        <v>0</v>
      </c>
    </row>
    <row r="135" spans="2:26" outlineLevel="1" x14ac:dyDescent="0.2">
      <c r="B135" s="204" t="str" cm="1">
        <f t="array" aca="1" ref="B135" ca="1">IFERROR(_xlfn.XLOOKUP(C135,Act_codes_core,Act_labels_core),"")</f>
        <v>Services Selling cars, motorbikes, motorbikes and other motor vehicles</v>
      </c>
      <c r="C135" s="268" t="str">
        <f ca="1"/>
        <v>a_126</v>
      </c>
      <c r="D135" s="270">
        <f ca="1"/>
        <v>0.85178347634978435</v>
      </c>
      <c r="E135" s="56">
        <f ca="1"/>
        <v>1.8707991024591308E-2</v>
      </c>
      <c r="F135" s="56">
        <f ca="1"/>
        <v>0.11026034592027667</v>
      </c>
      <c r="G135" s="56">
        <f ca="1"/>
        <v>-9.9848999196250343E-2</v>
      </c>
      <c r="H135" s="56">
        <f ca="1"/>
        <v>0</v>
      </c>
      <c r="I135" s="56">
        <f ca="1"/>
        <v>0</v>
      </c>
      <c r="J135" s="56">
        <f ca="1"/>
        <v>0</v>
      </c>
      <c r="K135" s="56">
        <f ca="1"/>
        <v>0</v>
      </c>
      <c r="L135" s="56">
        <f ca="1"/>
        <v>0</v>
      </c>
      <c r="M135" s="56">
        <f ca="1"/>
        <v>0</v>
      </c>
      <c r="O135" s="204" t="str" cm="1">
        <f t="array" aca="1" ref="O135" ca="1">IFERROR(_xlfn.XLOOKUP(P135,Act_codes_core,Act_labels_core),"")</f>
        <v>Services Selling cars, motorbikes, motorbikes and other motor vehicles</v>
      </c>
      <c r="P135" s="268" t="str">
        <f ca="1"/>
        <v>a_126</v>
      </c>
      <c r="Q135" s="297">
        <f ca="1"/>
        <v>0.85178347634978435</v>
      </c>
      <c r="R135" s="56">
        <f ca="1"/>
        <v>1.5935157630446949E-4</v>
      </c>
      <c r="S135" s="56">
        <f ca="1"/>
        <v>9.3917940751503024E-4</v>
      </c>
      <c r="T135" s="56">
        <f ca="1"/>
        <v>-8.5049727645428934E-4</v>
      </c>
      <c r="U135" s="56">
        <f ca="1"/>
        <v>0</v>
      </c>
      <c r="V135" s="56">
        <f ca="1"/>
        <v>0</v>
      </c>
      <c r="W135" s="56">
        <f ca="1"/>
        <v>0</v>
      </c>
      <c r="X135" s="56">
        <f ca="1"/>
        <v>0</v>
      </c>
      <c r="Y135" s="56">
        <f ca="1"/>
        <v>0</v>
      </c>
      <c r="Z135" s="56">
        <f ca="1"/>
        <v>0</v>
      </c>
    </row>
    <row r="136" spans="2:26" outlineLevel="1" x14ac:dyDescent="0.2">
      <c r="B136" s="204" t="str" cm="1">
        <f t="array" aca="1" ref="B136" ca="1">IFERROR(_xlfn.XLOOKUP(C136,Act_codes_core,Act_labels_core),"")</f>
        <v>Car, motorbike, motorbike and other motor vehicle repair services</v>
      </c>
      <c r="C136" s="268" t="str">
        <f ca="1"/>
        <v>a_127</v>
      </c>
      <c r="D136" s="270">
        <f ca="1"/>
        <v>0.50417094651425221</v>
      </c>
      <c r="E136" s="56">
        <f ca="1"/>
        <v>-2.6355721132476084E-2</v>
      </c>
      <c r="F136" s="56">
        <f ca="1"/>
        <v>-0.27131582221567863</v>
      </c>
      <c r="G136" s="56">
        <f ca="1"/>
        <v>-0.17113854406521911</v>
      </c>
      <c r="H136" s="56">
        <f ca="1"/>
        <v>0</v>
      </c>
      <c r="I136" s="56">
        <f ca="1"/>
        <v>0</v>
      </c>
      <c r="J136" s="56">
        <f ca="1"/>
        <v>0</v>
      </c>
      <c r="K136" s="56">
        <f ca="1"/>
        <v>0</v>
      </c>
      <c r="L136" s="56">
        <f ca="1"/>
        <v>0</v>
      </c>
      <c r="M136" s="56">
        <f ca="1"/>
        <v>0</v>
      </c>
      <c r="O136" s="204" t="str" cm="1">
        <f t="array" aca="1" ref="O136" ca="1">IFERROR(_xlfn.XLOOKUP(P136,Act_codes_core,Act_labels_core),"")</f>
        <v>Car, motorbike, motorbike and other motor vehicle repair services</v>
      </c>
      <c r="P136" s="268" t="str">
        <f ca="1"/>
        <v>a_127</v>
      </c>
      <c r="Q136" s="297">
        <f ca="1"/>
        <v>0.50417094651425221</v>
      </c>
      <c r="R136" s="56">
        <f ca="1"/>
        <v>-1.3287788869426146E-4</v>
      </c>
      <c r="S136" s="56">
        <f ca="1"/>
        <v>-1.3678955489077127E-3</v>
      </c>
      <c r="T136" s="56">
        <f ca="1"/>
        <v>-8.628308174643257E-4</v>
      </c>
      <c r="U136" s="56">
        <f ca="1"/>
        <v>0</v>
      </c>
      <c r="V136" s="56">
        <f ca="1"/>
        <v>0</v>
      </c>
      <c r="W136" s="56">
        <f ca="1"/>
        <v>0</v>
      </c>
      <c r="X136" s="56">
        <f ca="1"/>
        <v>0</v>
      </c>
      <c r="Y136" s="56">
        <f ca="1"/>
        <v>0</v>
      </c>
      <c r="Z136" s="56">
        <f ca="1"/>
        <v>0</v>
      </c>
    </row>
    <row r="137" spans="2:26" outlineLevel="1" x14ac:dyDescent="0.2">
      <c r="B137" s="204" t="str" cm="1">
        <f t="array" aca="1" ref="B137" ca="1">IFERROR(_xlfn.XLOOKUP(C137,Act_codes_core,Act_labels_core),"")</f>
        <v>Commercial services</v>
      </c>
      <c r="C137" s="268" t="str">
        <f ca="1"/>
        <v>a_128</v>
      </c>
      <c r="D137" s="270">
        <f ca="1"/>
        <v>8.7239271740029629</v>
      </c>
      <c r="E137" s="56">
        <f ca="1"/>
        <v>-5.2807964064616186E-2</v>
      </c>
      <c r="F137" s="56">
        <f ca="1"/>
        <v>-0.40305084968390581</v>
      </c>
      <c r="G137" s="56">
        <f ca="1"/>
        <v>-3.8907697492829296E-2</v>
      </c>
      <c r="H137" s="56">
        <f ca="1"/>
        <v>0</v>
      </c>
      <c r="I137" s="56">
        <f ca="1"/>
        <v>0</v>
      </c>
      <c r="J137" s="56">
        <f ca="1"/>
        <v>0</v>
      </c>
      <c r="K137" s="56">
        <f ca="1"/>
        <v>0</v>
      </c>
      <c r="L137" s="56">
        <f ca="1"/>
        <v>0</v>
      </c>
      <c r="M137" s="56">
        <f ca="1"/>
        <v>0</v>
      </c>
      <c r="O137" s="204" t="str" cm="1">
        <f t="array" aca="1" ref="O137" ca="1">IFERROR(_xlfn.XLOOKUP(P137,Act_codes_core,Act_labels_core),"")</f>
        <v>Commercial services</v>
      </c>
      <c r="P137" s="268" t="str">
        <f ca="1"/>
        <v>a_128</v>
      </c>
      <c r="Q137" s="297">
        <f ca="1"/>
        <v>8.7239271740029629</v>
      </c>
      <c r="R137" s="56">
        <f ca="1"/>
        <v>-4.6069283270707712E-3</v>
      </c>
      <c r="S137" s="56">
        <f ca="1"/>
        <v>-3.5161862600624094E-2</v>
      </c>
      <c r="T137" s="56">
        <f ca="1"/>
        <v>-3.3942791943558045E-3</v>
      </c>
      <c r="U137" s="56">
        <f ca="1"/>
        <v>0</v>
      </c>
      <c r="V137" s="56">
        <f ca="1"/>
        <v>0</v>
      </c>
      <c r="W137" s="56">
        <f ca="1"/>
        <v>0</v>
      </c>
      <c r="X137" s="56">
        <f ca="1"/>
        <v>0</v>
      </c>
      <c r="Y137" s="56">
        <f ca="1"/>
        <v>0</v>
      </c>
      <c r="Z137" s="56">
        <f ca="1"/>
        <v>0</v>
      </c>
    </row>
    <row r="138" spans="2:26" outlineLevel="1" x14ac:dyDescent="0.2">
      <c r="B138" s="204" t="str" cm="1">
        <f t="array" aca="1" ref="B138" ca="1">IFERROR(_xlfn.XLOOKUP(C138,Act_codes_core,Act_labels_core),"")</f>
        <v>Railway passenger transport service</v>
      </c>
      <c r="C138" s="268" t="str">
        <f ca="1"/>
        <v>a_129</v>
      </c>
      <c r="D138" s="270">
        <f ca="1"/>
        <v>1.4951561171752979E-2</v>
      </c>
      <c r="E138" s="56">
        <f ca="1"/>
        <v>2.7390342113386978E-2</v>
      </c>
      <c r="F138" s="56">
        <f ca="1"/>
        <v>-3.7130319206579721E-2</v>
      </c>
      <c r="G138" s="56">
        <f ca="1"/>
        <v>-0.32552707784961887</v>
      </c>
      <c r="H138" s="56">
        <f ca="1"/>
        <v>0</v>
      </c>
      <c r="I138" s="56">
        <f ca="1"/>
        <v>0</v>
      </c>
      <c r="J138" s="56">
        <f ca="1"/>
        <v>0</v>
      </c>
      <c r="K138" s="56">
        <f ca="1"/>
        <v>0</v>
      </c>
      <c r="L138" s="56">
        <f ca="1"/>
        <v>0</v>
      </c>
      <c r="M138" s="56">
        <f ca="1"/>
        <v>0</v>
      </c>
      <c r="O138" s="204" t="str" cm="1">
        <f t="array" aca="1" ref="O138" ca="1">IFERROR(_xlfn.XLOOKUP(P138,Act_codes_core,Act_labels_core),"")</f>
        <v>Railway passenger transport service</v>
      </c>
      <c r="P138" s="268" t="str">
        <f ca="1"/>
        <v>a_129</v>
      </c>
      <c r="Q138" s="297">
        <f ca="1"/>
        <v>1.4951561171752979E-2</v>
      </c>
      <c r="R138" s="56">
        <f ca="1"/>
        <v>4.0952837562354721E-6</v>
      </c>
      <c r="S138" s="56">
        <f ca="1"/>
        <v>-5.5515623894389123E-6</v>
      </c>
      <c r="T138" s="56">
        <f ca="1"/>
        <v>-4.8671380175305708E-5</v>
      </c>
      <c r="U138" s="56">
        <f ca="1"/>
        <v>0</v>
      </c>
      <c r="V138" s="56">
        <f ca="1"/>
        <v>0</v>
      </c>
      <c r="W138" s="56">
        <f ca="1"/>
        <v>0</v>
      </c>
      <c r="X138" s="56">
        <f ca="1"/>
        <v>0</v>
      </c>
      <c r="Y138" s="56">
        <f ca="1"/>
        <v>0</v>
      </c>
      <c r="Z138" s="56">
        <f ca="1"/>
        <v>0</v>
      </c>
    </row>
    <row r="139" spans="2:26" outlineLevel="1" x14ac:dyDescent="0.2">
      <c r="B139" s="204" t="str" cm="1">
        <f t="array" aca="1" ref="B139" ca="1">IFERROR(_xlfn.XLOOKUP(C139,Act_codes_core,Act_labels_core),"")</f>
        <v>Railway freight transport services</v>
      </c>
      <c r="C139" s="268" t="str">
        <f ca="1"/>
        <v>a_130</v>
      </c>
      <c r="D139" s="270">
        <f ca="1"/>
        <v>2.4703597554863867E-2</v>
      </c>
      <c r="E139" s="56">
        <f ca="1"/>
        <v>-4.0026414557425838E-2</v>
      </c>
      <c r="F139" s="56">
        <f ca="1"/>
        <v>-0.36160465606368541</v>
      </c>
      <c r="G139" s="56">
        <f ca="1"/>
        <v>-0.10874653365885445</v>
      </c>
      <c r="H139" s="56">
        <f ca="1"/>
        <v>0</v>
      </c>
      <c r="I139" s="56">
        <f ca="1"/>
        <v>0</v>
      </c>
      <c r="J139" s="56">
        <f ca="1"/>
        <v>0</v>
      </c>
      <c r="K139" s="56">
        <f ca="1"/>
        <v>0</v>
      </c>
      <c r="L139" s="56">
        <f ca="1"/>
        <v>0</v>
      </c>
      <c r="M139" s="56">
        <f ca="1"/>
        <v>0</v>
      </c>
      <c r="O139" s="204" t="str" cm="1">
        <f t="array" aca="1" ref="O139" ca="1">IFERROR(_xlfn.XLOOKUP(P139,Act_codes_core,Act_labels_core),"")</f>
        <v>Railway freight transport services</v>
      </c>
      <c r="P139" s="268" t="str">
        <f ca="1"/>
        <v>a_130</v>
      </c>
      <c r="Q139" s="297">
        <f ca="1"/>
        <v>2.4703597554863867E-2</v>
      </c>
      <c r="R139" s="56">
        <f ca="1"/>
        <v>-9.8879643679079245E-6</v>
      </c>
      <c r="S139" s="56">
        <f ca="1"/>
        <v>-8.9329358973622486E-5</v>
      </c>
      <c r="T139" s="56">
        <f ca="1"/>
        <v>-2.6864306029947981E-5</v>
      </c>
      <c r="U139" s="56">
        <f ca="1"/>
        <v>0</v>
      </c>
      <c r="V139" s="56">
        <f ca="1"/>
        <v>0</v>
      </c>
      <c r="W139" s="56">
        <f ca="1"/>
        <v>0</v>
      </c>
      <c r="X139" s="56">
        <f ca="1"/>
        <v>0</v>
      </c>
      <c r="Y139" s="56">
        <f ca="1"/>
        <v>0</v>
      </c>
      <c r="Z139" s="56">
        <f ca="1"/>
        <v>0</v>
      </c>
    </row>
    <row r="140" spans="2:26" outlineLevel="1" x14ac:dyDescent="0.2">
      <c r="B140" s="204" t="str" cm="1">
        <f t="array" aca="1" ref="B140" ca="1">IFERROR(_xlfn.XLOOKUP(C140,Act_codes_core,Act_labels_core),"")</f>
        <v>Bus transport services, other road passenger transport services</v>
      </c>
      <c r="C140" s="268" t="str">
        <f ca="1"/>
        <v>a_131</v>
      </c>
      <c r="D140" s="270">
        <f ca="1"/>
        <v>0.42705202668433251</v>
      </c>
      <c r="E140" s="56">
        <f ca="1"/>
        <v>-1.2515014124570012E-2</v>
      </c>
      <c r="F140" s="56">
        <f ca="1"/>
        <v>-0.31055099031678246</v>
      </c>
      <c r="G140" s="56">
        <f ca="1"/>
        <v>-0.3780664934509681</v>
      </c>
      <c r="H140" s="56">
        <f ca="1"/>
        <v>0</v>
      </c>
      <c r="I140" s="56">
        <f ca="1"/>
        <v>0</v>
      </c>
      <c r="J140" s="56">
        <f ca="1"/>
        <v>0</v>
      </c>
      <c r="K140" s="56">
        <f ca="1"/>
        <v>0</v>
      </c>
      <c r="L140" s="56">
        <f ca="1"/>
        <v>0</v>
      </c>
      <c r="M140" s="56">
        <f ca="1"/>
        <v>0</v>
      </c>
      <c r="O140" s="204" t="str" cm="1">
        <f t="array" aca="1" ref="O140" ca="1">IFERROR(_xlfn.XLOOKUP(P140,Act_codes_core,Act_labels_core),"")</f>
        <v>Bus transport services, other road passenger transport services</v>
      </c>
      <c r="P140" s="268" t="str">
        <f ca="1"/>
        <v>a_131</v>
      </c>
      <c r="Q140" s="297">
        <f ca="1"/>
        <v>0.42705202668433251</v>
      </c>
      <c r="R140" s="56">
        <f ca="1"/>
        <v>-5.3445621458806712E-5</v>
      </c>
      <c r="S140" s="56">
        <f ca="1"/>
        <v>-1.3262142980360848E-3</v>
      </c>
      <c r="T140" s="56">
        <f ca="1"/>
        <v>-1.6145406224967484E-3</v>
      </c>
      <c r="U140" s="56">
        <f ca="1"/>
        <v>0</v>
      </c>
      <c r="V140" s="56">
        <f ca="1"/>
        <v>0</v>
      </c>
      <c r="W140" s="56">
        <f ca="1"/>
        <v>0</v>
      </c>
      <c r="X140" s="56">
        <f ca="1"/>
        <v>0</v>
      </c>
      <c r="Y140" s="56">
        <f ca="1"/>
        <v>0</v>
      </c>
      <c r="Z140" s="56">
        <f ca="1"/>
        <v>0</v>
      </c>
    </row>
    <row r="141" spans="2:26" outlineLevel="1" x14ac:dyDescent="0.2">
      <c r="B141" s="204" t="str" cm="1">
        <f t="array" aca="1" ref="B141" ca="1">IFERROR(_xlfn.XLOOKUP(C141,Act_codes_core,Act_labels_core),"")</f>
        <v>Freight transport services by road, pipeline transport services</v>
      </c>
      <c r="C141" s="268" t="str">
        <f ca="1"/>
        <v>a_132</v>
      </c>
      <c r="D141" s="270">
        <f ca="1"/>
        <v>1.4114084126358148</v>
      </c>
      <c r="E141" s="56">
        <f ca="1"/>
        <v>-5.3328920404038804E-2</v>
      </c>
      <c r="F141" s="56">
        <f ca="1"/>
        <v>-0.41128778345744799</v>
      </c>
      <c r="G141" s="56">
        <f ca="1"/>
        <v>-4.5723839551004009E-2</v>
      </c>
      <c r="H141" s="56">
        <f ca="1"/>
        <v>0</v>
      </c>
      <c r="I141" s="56">
        <f ca="1"/>
        <v>0</v>
      </c>
      <c r="J141" s="56">
        <f ca="1"/>
        <v>0</v>
      </c>
      <c r="K141" s="56">
        <f ca="1"/>
        <v>0</v>
      </c>
      <c r="L141" s="56">
        <f ca="1"/>
        <v>0</v>
      </c>
      <c r="M141" s="56">
        <f ca="1"/>
        <v>0</v>
      </c>
      <c r="O141" s="204" t="str" cm="1">
        <f t="array" aca="1" ref="O141" ca="1">IFERROR(_xlfn.XLOOKUP(P141,Act_codes_core,Act_labels_core),"")</f>
        <v>Freight transport services by road, pipeline transport services</v>
      </c>
      <c r="P141" s="268" t="str">
        <f ca="1"/>
        <v>a_132</v>
      </c>
      <c r="Q141" s="297">
        <f ca="1"/>
        <v>1.4114084126358148</v>
      </c>
      <c r="R141" s="56">
        <f ca="1"/>
        <v>-7.5268886895046123E-4</v>
      </c>
      <c r="S141" s="56">
        <f ca="1"/>
        <v>-5.8049503758617945E-3</v>
      </c>
      <c r="T141" s="56">
        <f ca="1"/>
        <v>-6.4535011800297257E-4</v>
      </c>
      <c r="U141" s="56">
        <f ca="1"/>
        <v>0</v>
      </c>
      <c r="V141" s="56">
        <f ca="1"/>
        <v>0</v>
      </c>
      <c r="W141" s="56">
        <f ca="1"/>
        <v>0</v>
      </c>
      <c r="X141" s="56">
        <f ca="1"/>
        <v>0</v>
      </c>
      <c r="Y141" s="56">
        <f ca="1"/>
        <v>0</v>
      </c>
      <c r="Z141" s="56">
        <f ca="1"/>
        <v>0</v>
      </c>
    </row>
    <row r="142" spans="2:26" outlineLevel="1" x14ac:dyDescent="0.2">
      <c r="B142" s="204" t="str" cm="1">
        <f t="array" aca="1" ref="B142" ca="1">IFERROR(_xlfn.XLOOKUP(C142,Act_codes_core,Act_labels_core),"")</f>
        <v>Waterway passenger transport service</v>
      </c>
      <c r="C142" s="268" t="str">
        <f ca="1"/>
        <v>a_133</v>
      </c>
      <c r="D142" s="270">
        <f ca="1"/>
        <v>7.3666949512778898E-2</v>
      </c>
      <c r="E142" s="56">
        <f ca="1"/>
        <v>2.2312564638804488E-3</v>
      </c>
      <c r="F142" s="56">
        <f ca="1"/>
        <v>-1.2273892888390647</v>
      </c>
      <c r="G142" s="56">
        <f ca="1"/>
        <v>-1.3803905930720117</v>
      </c>
      <c r="H142" s="56">
        <f ca="1"/>
        <v>0</v>
      </c>
      <c r="I142" s="56">
        <f ca="1"/>
        <v>0</v>
      </c>
      <c r="J142" s="56">
        <f ca="1"/>
        <v>0</v>
      </c>
      <c r="K142" s="56">
        <f ca="1"/>
        <v>0</v>
      </c>
      <c r="L142" s="56">
        <f ca="1"/>
        <v>0</v>
      </c>
      <c r="M142" s="56">
        <f ca="1"/>
        <v>0</v>
      </c>
      <c r="O142" s="204" t="str" cm="1">
        <f t="array" aca="1" ref="O142" ca="1">IFERROR(_xlfn.XLOOKUP(P142,Act_codes_core,Act_labels_core),"")</f>
        <v>Waterway passenger transport service</v>
      </c>
      <c r="P142" s="268" t="str">
        <f ca="1"/>
        <v>a_133</v>
      </c>
      <c r="Q142" s="297">
        <f ca="1"/>
        <v>7.3666949512778898E-2</v>
      </c>
      <c r="R142" s="56">
        <f ca="1"/>
        <v>1.643698572747426E-6</v>
      </c>
      <c r="S142" s="56">
        <f ca="1"/>
        <v>-9.0418024773432988E-4</v>
      </c>
      <c r="T142" s="56">
        <f ca="1"/>
        <v>-1.0168916412775081E-3</v>
      </c>
      <c r="U142" s="56">
        <f ca="1"/>
        <v>0</v>
      </c>
      <c r="V142" s="56">
        <f ca="1"/>
        <v>0</v>
      </c>
      <c r="W142" s="56">
        <f ca="1"/>
        <v>0</v>
      </c>
      <c r="X142" s="56">
        <f ca="1"/>
        <v>0</v>
      </c>
      <c r="Y142" s="56">
        <f ca="1"/>
        <v>0</v>
      </c>
      <c r="Z142" s="56">
        <f ca="1"/>
        <v>0</v>
      </c>
    </row>
    <row r="143" spans="2:26" outlineLevel="1" x14ac:dyDescent="0.2">
      <c r="B143" s="204" t="str" cm="1">
        <f t="array" aca="1" ref="B143" ca="1">IFERROR(_xlfn.XLOOKUP(C143,Act_codes_core,Act_labels_core),"")</f>
        <v>Waterway cargo transportation services</v>
      </c>
      <c r="C143" s="268" t="str">
        <f ca="1"/>
        <v>a_134</v>
      </c>
      <c r="D143" s="270">
        <f ca="1"/>
        <v>0.36942255492307463</v>
      </c>
      <c r="E143" s="56">
        <f ca="1"/>
        <v>-5.2879554766260828E-2</v>
      </c>
      <c r="F143" s="56">
        <f ca="1"/>
        <v>-0.40852029038794813</v>
      </c>
      <c r="G143" s="56">
        <f ca="1"/>
        <v>-4.5937361659109666E-2</v>
      </c>
      <c r="H143" s="56">
        <f ca="1"/>
        <v>0</v>
      </c>
      <c r="I143" s="56">
        <f ca="1"/>
        <v>0</v>
      </c>
      <c r="J143" s="56">
        <f ca="1"/>
        <v>0</v>
      </c>
      <c r="K143" s="56">
        <f ca="1"/>
        <v>0</v>
      </c>
      <c r="L143" s="56">
        <f ca="1"/>
        <v>0</v>
      </c>
      <c r="M143" s="56">
        <f ca="1"/>
        <v>0</v>
      </c>
      <c r="O143" s="204" t="str" cm="1">
        <f t="array" aca="1" ref="O143" ca="1">IFERROR(_xlfn.XLOOKUP(P143,Act_codes_core,Act_labels_core),"")</f>
        <v>Waterway cargo transportation services</v>
      </c>
      <c r="P143" s="268" t="str">
        <f ca="1"/>
        <v>a_134</v>
      </c>
      <c r="Q143" s="297">
        <f ca="1"/>
        <v>0.36942255492307463</v>
      </c>
      <c r="R143" s="56">
        <f ca="1"/>
        <v>-1.9534900224946726E-4</v>
      </c>
      <c r="S143" s="56">
        <f ca="1"/>
        <v>-1.5091660941303217E-3</v>
      </c>
      <c r="T143" s="56">
        <f ca="1"/>
        <v>-1.6970297510533584E-4</v>
      </c>
      <c r="U143" s="56">
        <f ca="1"/>
        <v>0</v>
      </c>
      <c r="V143" s="56">
        <f ca="1"/>
        <v>0</v>
      </c>
      <c r="W143" s="56">
        <f ca="1"/>
        <v>0</v>
      </c>
      <c r="X143" s="56">
        <f ca="1"/>
        <v>0</v>
      </c>
      <c r="Y143" s="56">
        <f ca="1"/>
        <v>0</v>
      </c>
      <c r="Z143" s="56">
        <f ca="1"/>
        <v>0</v>
      </c>
    </row>
    <row r="144" spans="2:26" outlineLevel="1" x14ac:dyDescent="0.2">
      <c r="B144" s="204" t="str" cm="1">
        <f t="array" aca="1" ref="B144" ca="1">IFERROR(_xlfn.XLOOKUP(C144,Act_codes_core,Act_labels_core),"")</f>
        <v>Air passenger transportation services</v>
      </c>
      <c r="C144" s="268" t="str">
        <f ca="1"/>
        <v>a_135</v>
      </c>
      <c r="D144" s="270">
        <f ca="1"/>
        <v>0.25102716142664133</v>
      </c>
      <c r="E144" s="56">
        <f ca="1"/>
        <v>2.8760669185046162E-2</v>
      </c>
      <c r="F144" s="56">
        <f ca="1"/>
        <v>-0.89039665002387247</v>
      </c>
      <c r="G144" s="56">
        <f ca="1"/>
        <v>-1.2804683713240173</v>
      </c>
      <c r="H144" s="56">
        <f ca="1"/>
        <v>0</v>
      </c>
      <c r="I144" s="56">
        <f ca="1"/>
        <v>0</v>
      </c>
      <c r="J144" s="56">
        <f ca="1"/>
        <v>0</v>
      </c>
      <c r="K144" s="56">
        <f ca="1"/>
        <v>0</v>
      </c>
      <c r="L144" s="56">
        <f ca="1"/>
        <v>0</v>
      </c>
      <c r="M144" s="56">
        <f ca="1"/>
        <v>0</v>
      </c>
      <c r="O144" s="204" t="str" cm="1">
        <f t="array" aca="1" ref="O144" ca="1">IFERROR(_xlfn.XLOOKUP(P144,Act_codes_core,Act_labels_core),"")</f>
        <v>Air passenger transportation services</v>
      </c>
      <c r="P144" s="268" t="str">
        <f ca="1"/>
        <v>a_135</v>
      </c>
      <c r="Q144" s="297">
        <f ca="1"/>
        <v>0.25102716142664133</v>
      </c>
      <c r="R144" s="56">
        <f ca="1"/>
        <v>7.2197091462528117E-5</v>
      </c>
      <c r="S144" s="56">
        <f ca="1"/>
        <v>-2.2351374359928333E-3</v>
      </c>
      <c r="T144" s="56">
        <f ca="1"/>
        <v>-3.214323405500626E-3</v>
      </c>
      <c r="U144" s="56">
        <f ca="1"/>
        <v>0</v>
      </c>
      <c r="V144" s="56">
        <f ca="1"/>
        <v>0</v>
      </c>
      <c r="W144" s="56">
        <f ca="1"/>
        <v>0</v>
      </c>
      <c r="X144" s="56">
        <f ca="1"/>
        <v>0</v>
      </c>
      <c r="Y144" s="56">
        <f ca="1"/>
        <v>0</v>
      </c>
      <c r="Z144" s="56">
        <f ca="1"/>
        <v>0</v>
      </c>
    </row>
    <row r="145" spans="2:26" outlineLevel="1" x14ac:dyDescent="0.2">
      <c r="B145" s="204" t="str" cm="1">
        <f t="array" aca="1" ref="B145" ca="1">IFERROR(_xlfn.XLOOKUP(C145,Act_codes_core,Act_labels_core),"")</f>
        <v>Air cargo transportation services</v>
      </c>
      <c r="C145" s="268" t="str">
        <f ca="1"/>
        <v>a_136</v>
      </c>
      <c r="D145" s="270">
        <f ca="1"/>
        <v>2.3001417545055039E-2</v>
      </c>
      <c r="E145" s="56">
        <f ca="1"/>
        <v>-6.1057023422872447E-2</v>
      </c>
      <c r="F145" s="56">
        <f ca="1"/>
        <v>-0.35993898818469372</v>
      </c>
      <c r="G145" s="56">
        <f ca="1"/>
        <v>7.8625345224581089E-2</v>
      </c>
      <c r="H145" s="56">
        <f ca="1"/>
        <v>0</v>
      </c>
      <c r="I145" s="56">
        <f ca="1"/>
        <v>0</v>
      </c>
      <c r="J145" s="56">
        <f ca="1"/>
        <v>0</v>
      </c>
      <c r="K145" s="56">
        <f ca="1"/>
        <v>0</v>
      </c>
      <c r="L145" s="56">
        <f ca="1"/>
        <v>0</v>
      </c>
      <c r="M145" s="56">
        <f ca="1"/>
        <v>0</v>
      </c>
      <c r="O145" s="204" t="str" cm="1">
        <f t="array" aca="1" ref="O145" ca="1">IFERROR(_xlfn.XLOOKUP(P145,Act_codes_core,Act_labels_core),"")</f>
        <v>Air cargo transportation services</v>
      </c>
      <c r="P145" s="268" t="str">
        <f ca="1"/>
        <v>a_136</v>
      </c>
      <c r="Q145" s="297">
        <f ca="1"/>
        <v>2.3001417545055039E-2</v>
      </c>
      <c r="R145" s="56">
        <f ca="1"/>
        <v>-1.4043980898076948E-5</v>
      </c>
      <c r="S145" s="56">
        <f ca="1"/>
        <v>-8.2791069579807723E-5</v>
      </c>
      <c r="T145" s="56">
        <f ca="1"/>
        <v>1.8084943951346889E-5</v>
      </c>
      <c r="U145" s="56">
        <f ca="1"/>
        <v>0</v>
      </c>
      <c r="V145" s="56">
        <f ca="1"/>
        <v>0</v>
      </c>
      <c r="W145" s="56">
        <f ca="1"/>
        <v>0</v>
      </c>
      <c r="X145" s="56">
        <f ca="1"/>
        <v>0</v>
      </c>
      <c r="Y145" s="56">
        <f ca="1"/>
        <v>0</v>
      </c>
      <c r="Z145" s="56">
        <f ca="1"/>
        <v>0</v>
      </c>
    </row>
    <row r="146" spans="2:26" outlineLevel="1" x14ac:dyDescent="0.2">
      <c r="B146" s="204" t="str" cm="1">
        <f t="array" aca="1" ref="B146" ca="1">IFERROR(_xlfn.XLOOKUP(C146,Act_codes_core,Act_labels_core),"")</f>
        <v>Warehousing services and transportation support activities</v>
      </c>
      <c r="C146" s="268" t="str">
        <f ca="1"/>
        <v>a_137</v>
      </c>
      <c r="D146" s="270">
        <f ca="1"/>
        <v>2.7309070669121982</v>
      </c>
      <c r="E146" s="56">
        <f ca="1"/>
        <v>-9.6878201365058203E-3</v>
      </c>
      <c r="F146" s="56">
        <f ca="1"/>
        <v>-0.1321746210329322</v>
      </c>
      <c r="G146" s="56">
        <f ca="1"/>
        <v>-3.953016885950289E-2</v>
      </c>
      <c r="H146" s="56">
        <f ca="1"/>
        <v>0</v>
      </c>
      <c r="I146" s="56">
        <f ca="1"/>
        <v>0</v>
      </c>
      <c r="J146" s="56">
        <f ca="1"/>
        <v>0</v>
      </c>
      <c r="K146" s="56">
        <f ca="1"/>
        <v>0</v>
      </c>
      <c r="L146" s="56">
        <f ca="1"/>
        <v>0</v>
      </c>
      <c r="M146" s="56">
        <f ca="1"/>
        <v>0</v>
      </c>
      <c r="O146" s="204" t="str" cm="1">
        <f t="array" aca="1" ref="O146" ca="1">IFERROR(_xlfn.XLOOKUP(P146,Act_codes_core,Act_labels_core),"")</f>
        <v>Warehousing services and transportation support activities</v>
      </c>
      <c r="P146" s="268" t="str">
        <f ca="1"/>
        <v>a_137</v>
      </c>
      <c r="Q146" s="297">
        <f ca="1"/>
        <v>2.7309070669121982</v>
      </c>
      <c r="R146" s="56">
        <f ca="1"/>
        <v>-2.6456536473758039E-4</v>
      </c>
      <c r="S146" s="56">
        <f ca="1"/>
        <v>-3.6095660664527624E-3</v>
      </c>
      <c r="T146" s="56">
        <f ca="1"/>
        <v>-1.0795321749464894E-3</v>
      </c>
      <c r="U146" s="56">
        <f ca="1"/>
        <v>0</v>
      </c>
      <c r="V146" s="56">
        <f ca="1"/>
        <v>0</v>
      </c>
      <c r="W146" s="56">
        <f ca="1"/>
        <v>0</v>
      </c>
      <c r="X146" s="56">
        <f ca="1"/>
        <v>0</v>
      </c>
      <c r="Y146" s="56">
        <f ca="1"/>
        <v>0</v>
      </c>
      <c r="Z146" s="56">
        <f ca="1"/>
        <v>0</v>
      </c>
    </row>
    <row r="147" spans="2:26" outlineLevel="1" x14ac:dyDescent="0.2">
      <c r="B147" s="204" t="str" cm="1">
        <f t="array" aca="1" ref="B147" ca="1">IFERROR(_xlfn.XLOOKUP(C147,Act_codes_core,Act_labels_core),"")</f>
        <v>Postal and delivery services</v>
      </c>
      <c r="C147" s="268" t="str">
        <f ca="1"/>
        <v>a_138</v>
      </c>
      <c r="D147" s="270">
        <f ca="1"/>
        <v>0.15593319560537508</v>
      </c>
      <c r="E147" s="56">
        <f ca="1"/>
        <v>-8.0713862943393444E-3</v>
      </c>
      <c r="F147" s="56">
        <f ca="1"/>
        <v>-0.127812558798579</v>
      </c>
      <c r="G147" s="56">
        <f ca="1"/>
        <v>-0.11043865018969257</v>
      </c>
      <c r="H147" s="56">
        <f ca="1"/>
        <v>0</v>
      </c>
      <c r="I147" s="56">
        <f ca="1"/>
        <v>0</v>
      </c>
      <c r="J147" s="56">
        <f ca="1"/>
        <v>0</v>
      </c>
      <c r="K147" s="56">
        <f ca="1"/>
        <v>0</v>
      </c>
      <c r="L147" s="56">
        <f ca="1"/>
        <v>0</v>
      </c>
      <c r="M147" s="56">
        <f ca="1"/>
        <v>0</v>
      </c>
      <c r="O147" s="204" t="str" cm="1">
        <f t="array" aca="1" ref="O147" ca="1">IFERROR(_xlfn.XLOOKUP(P147,Act_codes_core,Act_labels_core),"")</f>
        <v>Postal and delivery services</v>
      </c>
      <c r="P147" s="268" t="str">
        <f ca="1"/>
        <v>a_138</v>
      </c>
      <c r="Q147" s="297">
        <f ca="1"/>
        <v>0.15593319560537508</v>
      </c>
      <c r="R147" s="56">
        <f ca="1"/>
        <v>-1.2585970578417606E-5</v>
      </c>
      <c r="S147" s="56">
        <f ca="1"/>
        <v>-1.9930220731962324E-4</v>
      </c>
      <c r="T147" s="56">
        <f ca="1"/>
        <v>-1.7221051642422926E-4</v>
      </c>
      <c r="U147" s="56">
        <f ca="1"/>
        <v>0</v>
      </c>
      <c r="V147" s="56">
        <f ca="1"/>
        <v>0</v>
      </c>
      <c r="W147" s="56">
        <f ca="1"/>
        <v>0</v>
      </c>
      <c r="X147" s="56">
        <f ca="1"/>
        <v>0</v>
      </c>
      <c r="Y147" s="56">
        <f ca="1"/>
        <v>0</v>
      </c>
      <c r="Z147" s="56">
        <f ca="1"/>
        <v>0</v>
      </c>
    </row>
    <row r="148" spans="2:26" outlineLevel="1" x14ac:dyDescent="0.2">
      <c r="B148" s="204" t="str" cm="1">
        <f t="array" aca="1" ref="B148" ca="1">IFERROR(_xlfn.XLOOKUP(C148,Act_codes_core,Act_labels_core),"")</f>
        <v>Lodging</v>
      </c>
      <c r="C148" s="268" t="str">
        <f ca="1"/>
        <v>a_139</v>
      </c>
      <c r="D148" s="270">
        <f ca="1"/>
        <v>0.66407637071286141</v>
      </c>
      <c r="E148" s="56">
        <f ca="1"/>
        <v>6.1737731874655921E-2</v>
      </c>
      <c r="F148" s="56">
        <f ca="1"/>
        <v>0.27916306724207196</v>
      </c>
      <c r="G148" s="56">
        <f ca="1"/>
        <v>0.12774953383070109</v>
      </c>
      <c r="H148" s="56">
        <f ca="1"/>
        <v>0</v>
      </c>
      <c r="I148" s="56">
        <f ca="1"/>
        <v>0</v>
      </c>
      <c r="J148" s="56">
        <f ca="1"/>
        <v>0</v>
      </c>
      <c r="K148" s="56">
        <f ca="1"/>
        <v>0</v>
      </c>
      <c r="L148" s="56">
        <f ca="1"/>
        <v>0</v>
      </c>
      <c r="M148" s="56">
        <f ca="1"/>
        <v>0</v>
      </c>
      <c r="O148" s="204" t="str" cm="1">
        <f t="array" aca="1" ref="O148" ca="1">IFERROR(_xlfn.XLOOKUP(P148,Act_codes_core,Act_labels_core),"")</f>
        <v>Lodging</v>
      </c>
      <c r="P148" s="268" t="str">
        <f ca="1"/>
        <v>a_139</v>
      </c>
      <c r="Q148" s="297">
        <f ca="1"/>
        <v>0.66407637071286141</v>
      </c>
      <c r="R148" s="56">
        <f ca="1"/>
        <v>4.0998568919365248E-4</v>
      </c>
      <c r="S148" s="56">
        <f ca="1"/>
        <v>1.8538559653118564E-3</v>
      </c>
      <c r="T148" s="56">
        <f ca="1"/>
        <v>8.4835446786551895E-4</v>
      </c>
      <c r="U148" s="56">
        <f ca="1"/>
        <v>0</v>
      </c>
      <c r="V148" s="56">
        <f ca="1"/>
        <v>0</v>
      </c>
      <c r="W148" s="56">
        <f ca="1"/>
        <v>0</v>
      </c>
      <c r="X148" s="56">
        <f ca="1"/>
        <v>0</v>
      </c>
      <c r="Y148" s="56">
        <f ca="1"/>
        <v>0</v>
      </c>
      <c r="Z148" s="56">
        <f ca="1"/>
        <v>0</v>
      </c>
    </row>
    <row r="149" spans="2:26" outlineLevel="1" x14ac:dyDescent="0.2">
      <c r="B149" s="204" t="str" cm="1">
        <f t="array" aca="1" ref="B149" ca="1">IFERROR(_xlfn.XLOOKUP(C149,Act_codes_core,Act_labels_core),"")</f>
        <v>Food Service</v>
      </c>
      <c r="C149" s="268" t="str">
        <f ca="1"/>
        <v>a_140</v>
      </c>
      <c r="D149" s="270">
        <f ca="1"/>
        <v>2.3767328487925137</v>
      </c>
      <c r="E149" s="56">
        <f ca="1"/>
        <v>-1.5866126878039122E-2</v>
      </c>
      <c r="F149" s="56">
        <f ca="1"/>
        <v>-0.15791063069370281</v>
      </c>
      <c r="G149" s="56">
        <f ca="1"/>
        <v>-0.13176128241073615</v>
      </c>
      <c r="H149" s="56">
        <f ca="1"/>
        <v>0</v>
      </c>
      <c r="I149" s="56">
        <f ca="1"/>
        <v>0</v>
      </c>
      <c r="J149" s="56">
        <f ca="1"/>
        <v>0</v>
      </c>
      <c r="K149" s="56">
        <f ca="1"/>
        <v>0</v>
      </c>
      <c r="L149" s="56">
        <f ca="1"/>
        <v>0</v>
      </c>
      <c r="M149" s="56">
        <f ca="1"/>
        <v>0</v>
      </c>
      <c r="O149" s="204" t="str" cm="1">
        <f t="array" aca="1" ref="O149" ca="1">IFERROR(_xlfn.XLOOKUP(P149,Act_codes_core,Act_labels_core),"")</f>
        <v>Food Service</v>
      </c>
      <c r="P149" s="268" t="str">
        <f ca="1"/>
        <v>a_140</v>
      </c>
      <c r="Q149" s="297">
        <f ca="1"/>
        <v>2.3767328487925137</v>
      </c>
      <c r="R149" s="56">
        <f ca="1"/>
        <v>-3.7709544934145395E-4</v>
      </c>
      <c r="S149" s="56">
        <f ca="1"/>
        <v>-3.7531138314326686E-3</v>
      </c>
      <c r="T149" s="56">
        <f ca="1"/>
        <v>-3.1316136810462386E-3</v>
      </c>
      <c r="U149" s="56">
        <f ca="1"/>
        <v>0</v>
      </c>
      <c r="V149" s="56">
        <f ca="1"/>
        <v>0</v>
      </c>
      <c r="W149" s="56">
        <f ca="1"/>
        <v>0</v>
      </c>
      <c r="X149" s="56">
        <f ca="1"/>
        <v>0</v>
      </c>
      <c r="Y149" s="56">
        <f ca="1"/>
        <v>0</v>
      </c>
      <c r="Z149" s="56">
        <f ca="1"/>
        <v>0</v>
      </c>
    </row>
    <row r="150" spans="2:26" outlineLevel="1" x14ac:dyDescent="0.2">
      <c r="B150" s="204" t="str" cm="1">
        <f t="array" aca="1" ref="B150" ca="1">IFERROR(_xlfn.XLOOKUP(C150,Act_codes_core,Act_labels_core),"")</f>
        <v>Publishing activities</v>
      </c>
      <c r="C150" s="268" t="str">
        <f ca="1"/>
        <v>a_141</v>
      </c>
      <c r="D150" s="270">
        <f ca="1"/>
        <v>6.9272898585716655E-2</v>
      </c>
      <c r="E150" s="56">
        <f ca="1"/>
        <v>4.2326079296017838E-2</v>
      </c>
      <c r="F150" s="56">
        <f ca="1"/>
        <v>0.16083180718258205</v>
      </c>
      <c r="G150" s="56">
        <f ca="1"/>
        <v>-2.8291198464924783E-2</v>
      </c>
      <c r="H150" s="56">
        <f ca="1"/>
        <v>0</v>
      </c>
      <c r="I150" s="56">
        <f ca="1"/>
        <v>0</v>
      </c>
      <c r="J150" s="56">
        <f ca="1"/>
        <v>0</v>
      </c>
      <c r="K150" s="56">
        <f ca="1"/>
        <v>0</v>
      </c>
      <c r="L150" s="56">
        <f ca="1"/>
        <v>0</v>
      </c>
      <c r="M150" s="56">
        <f ca="1"/>
        <v>0</v>
      </c>
      <c r="O150" s="204" t="str" cm="1">
        <f t="array" aca="1" ref="O150" ca="1">IFERROR(_xlfn.XLOOKUP(P150,Act_codes_core,Act_labels_core),"")</f>
        <v>Publishing activities</v>
      </c>
      <c r="P150" s="268" t="str">
        <f ca="1"/>
        <v>a_141</v>
      </c>
      <c r="Q150" s="297">
        <f ca="1"/>
        <v>6.9272898585716655E-2</v>
      </c>
      <c r="R150" s="56">
        <f ca="1"/>
        <v>2.9320501986040454E-5</v>
      </c>
      <c r="S150" s="56">
        <f ca="1"/>
        <v>1.1141285468316544E-4</v>
      </c>
      <c r="T150" s="56">
        <f ca="1"/>
        <v>-1.9598133221291174E-5</v>
      </c>
      <c r="U150" s="56">
        <f ca="1"/>
        <v>0</v>
      </c>
      <c r="V150" s="56">
        <f ca="1"/>
        <v>0</v>
      </c>
      <c r="W150" s="56">
        <f ca="1"/>
        <v>0</v>
      </c>
      <c r="X150" s="56">
        <f ca="1"/>
        <v>0</v>
      </c>
      <c r="Y150" s="56">
        <f ca="1"/>
        <v>0</v>
      </c>
      <c r="Z150" s="56">
        <f ca="1"/>
        <v>0</v>
      </c>
    </row>
    <row r="151" spans="2:26" outlineLevel="1" x14ac:dyDescent="0.2">
      <c r="B151" s="204" t="str" cm="1">
        <f t="array" aca="1" ref="B151" ca="1">IFERROR(_xlfn.XLOOKUP(C151,Act_codes_core,Act_labels_core),"")</f>
        <v>Film services, television program production, recording and music publishing</v>
      </c>
      <c r="C151" s="268" t="str">
        <f ca="1"/>
        <v>a_142</v>
      </c>
      <c r="D151" s="270">
        <f ca="1"/>
        <v>0.152534109722329</v>
      </c>
      <c r="E151" s="56">
        <f ca="1"/>
        <v>2.4355184546354103E-2</v>
      </c>
      <c r="F151" s="56">
        <f ca="1"/>
        <v>0.13731443948603594</v>
      </c>
      <c r="G151" s="56">
        <f ca="1"/>
        <v>-4.3997047454080729E-2</v>
      </c>
      <c r="H151" s="56">
        <f ca="1"/>
        <v>0</v>
      </c>
      <c r="I151" s="56">
        <f ca="1"/>
        <v>0</v>
      </c>
      <c r="J151" s="56">
        <f ca="1"/>
        <v>0</v>
      </c>
      <c r="K151" s="56">
        <f ca="1"/>
        <v>0</v>
      </c>
      <c r="L151" s="56">
        <f ca="1"/>
        <v>0</v>
      </c>
      <c r="M151" s="56">
        <f ca="1"/>
        <v>0</v>
      </c>
      <c r="O151" s="204" t="str" cm="1">
        <f t="array" aca="1" ref="O151" ca="1">IFERROR(_xlfn.XLOOKUP(P151,Act_codes_core,Act_labels_core),"")</f>
        <v>Film services, television program production, recording and music publishing</v>
      </c>
      <c r="P151" s="268" t="str">
        <f ca="1"/>
        <v>a_142</v>
      </c>
      <c r="Q151" s="297">
        <f ca="1"/>
        <v>0.152534109722329</v>
      </c>
      <c r="R151" s="56">
        <f ca="1"/>
        <v>3.7149963919011483E-5</v>
      </c>
      <c r="S151" s="56">
        <f ca="1"/>
        <v>2.0945135779023113E-4</v>
      </c>
      <c r="T151" s="56">
        <f ca="1"/>
        <v>-6.7110504638192656E-5</v>
      </c>
      <c r="U151" s="56">
        <f ca="1"/>
        <v>0</v>
      </c>
      <c r="V151" s="56">
        <f ca="1"/>
        <v>0</v>
      </c>
      <c r="W151" s="56">
        <f ca="1"/>
        <v>0</v>
      </c>
      <c r="X151" s="56">
        <f ca="1"/>
        <v>0</v>
      </c>
      <c r="Y151" s="56">
        <f ca="1"/>
        <v>0</v>
      </c>
      <c r="Z151" s="56">
        <f ca="1"/>
        <v>0</v>
      </c>
    </row>
    <row r="152" spans="2:26" outlineLevel="1" x14ac:dyDescent="0.2">
      <c r="B152" s="204" t="str" cm="1">
        <f t="array" aca="1" ref="B152" ca="1">IFERROR(_xlfn.XLOOKUP(C152,Act_codes_core,Act_labels_core),"")</f>
        <v>Radio and television broadcasting services</v>
      </c>
      <c r="C152" s="268" t="str">
        <f ca="1"/>
        <v>a_143</v>
      </c>
      <c r="D152" s="270">
        <f ca="1"/>
        <v>0.29955326396322013</v>
      </c>
      <c r="E152" s="56">
        <f ca="1"/>
        <v>1.0017759938185655E-2</v>
      </c>
      <c r="F152" s="56">
        <f ca="1"/>
        <v>5.2034762159514081E-2</v>
      </c>
      <c r="G152" s="56">
        <f ca="1"/>
        <v>-2.4679952411987838E-2</v>
      </c>
      <c r="H152" s="56">
        <f ca="1"/>
        <v>0</v>
      </c>
      <c r="I152" s="56">
        <f ca="1"/>
        <v>0</v>
      </c>
      <c r="J152" s="56">
        <f ca="1"/>
        <v>0</v>
      </c>
      <c r="K152" s="56">
        <f ca="1"/>
        <v>0</v>
      </c>
      <c r="L152" s="56">
        <f ca="1"/>
        <v>0</v>
      </c>
      <c r="M152" s="56">
        <f ca="1"/>
        <v>0</v>
      </c>
      <c r="O152" s="204" t="str" cm="1">
        <f t="array" aca="1" ref="O152" ca="1">IFERROR(_xlfn.XLOOKUP(P152,Act_codes_core,Act_labels_core),"")</f>
        <v>Radio and television broadcasting services</v>
      </c>
      <c r="P152" s="268" t="str">
        <f ca="1"/>
        <v>a_143</v>
      </c>
      <c r="Q152" s="297">
        <f ca="1"/>
        <v>0.29955326396322013</v>
      </c>
      <c r="R152" s="56">
        <f ca="1"/>
        <v>3.0008526870834993E-5</v>
      </c>
      <c r="S152" s="56">
        <f ca="1"/>
        <v>1.5587182844432299E-4</v>
      </c>
      <c r="T152" s="56">
        <f ca="1"/>
        <v>-7.392960299467904E-5</v>
      </c>
      <c r="U152" s="56">
        <f ca="1"/>
        <v>0</v>
      </c>
      <c r="V152" s="56">
        <f ca="1"/>
        <v>0</v>
      </c>
      <c r="W152" s="56">
        <f ca="1"/>
        <v>0</v>
      </c>
      <c r="X152" s="56">
        <f ca="1"/>
        <v>0</v>
      </c>
      <c r="Y152" s="56">
        <f ca="1"/>
        <v>0</v>
      </c>
      <c r="Z152" s="56">
        <f ca="1"/>
        <v>0</v>
      </c>
    </row>
    <row r="153" spans="2:26" outlineLevel="1" x14ac:dyDescent="0.2">
      <c r="B153" s="204" t="str" cm="1">
        <f t="array" aca="1" ref="B153" ca="1">IFERROR(_xlfn.XLOOKUP(C153,Act_codes_core,Act_labels_core),"")</f>
        <v>Telecommunication services</v>
      </c>
      <c r="C153" s="268" t="str">
        <f ca="1"/>
        <v>a_144</v>
      </c>
      <c r="D153" s="270">
        <f ca="1"/>
        <v>2.7181819000494349</v>
      </c>
      <c r="E153" s="56">
        <f ca="1"/>
        <v>8.2137708242502327E-3</v>
      </c>
      <c r="F153" s="56">
        <f ca="1"/>
        <v>7.408113853020204E-2</v>
      </c>
      <c r="G153" s="56">
        <f ca="1"/>
        <v>-3.9781743800049174E-2</v>
      </c>
      <c r="H153" s="56">
        <f ca="1"/>
        <v>0</v>
      </c>
      <c r="I153" s="56">
        <f ca="1"/>
        <v>0</v>
      </c>
      <c r="J153" s="56">
        <f ca="1"/>
        <v>0</v>
      </c>
      <c r="K153" s="56">
        <f ca="1"/>
        <v>0</v>
      </c>
      <c r="L153" s="56">
        <f ca="1"/>
        <v>0</v>
      </c>
      <c r="M153" s="56">
        <f ca="1"/>
        <v>0</v>
      </c>
      <c r="O153" s="204" t="str" cm="1">
        <f t="array" aca="1" ref="O153" ca="1">IFERROR(_xlfn.XLOOKUP(P153,Act_codes_core,Act_labels_core),"")</f>
        <v>Telecommunication services</v>
      </c>
      <c r="P153" s="268" t="str">
        <f ca="1"/>
        <v>a_144</v>
      </c>
      <c r="Q153" s="297">
        <f ca="1"/>
        <v>2.7181819000494349</v>
      </c>
      <c r="R153" s="56">
        <f ca="1"/>
        <v>2.2326523185631111E-4</v>
      </c>
      <c r="S153" s="56">
        <f ca="1"/>
        <v>2.0136600988785E-3</v>
      </c>
      <c r="T153" s="56">
        <f ca="1"/>
        <v>-1.081340159496975E-3</v>
      </c>
      <c r="U153" s="56">
        <f ca="1"/>
        <v>0</v>
      </c>
      <c r="V153" s="56">
        <f ca="1"/>
        <v>0</v>
      </c>
      <c r="W153" s="56">
        <f ca="1"/>
        <v>0</v>
      </c>
      <c r="X153" s="56">
        <f ca="1"/>
        <v>0</v>
      </c>
      <c r="Y153" s="56">
        <f ca="1"/>
        <v>0</v>
      </c>
      <c r="Z153" s="56">
        <f ca="1"/>
        <v>0</v>
      </c>
    </row>
    <row r="154" spans="2:26" outlineLevel="1" x14ac:dyDescent="0.2">
      <c r="B154" s="204" t="str" cm="1">
        <f t="array" aca="1" ref="B154" ca="1">IFERROR(_xlfn.XLOOKUP(C154,Act_codes_core,Act_labels_core),"")</f>
        <v>Computer programming services, consulting services and other activities related to computers</v>
      </c>
      <c r="C154" s="268" t="str">
        <f ca="1"/>
        <v>a_145</v>
      </c>
      <c r="D154" s="270">
        <f ca="1"/>
        <v>0.70524135559320444</v>
      </c>
      <c r="E154" s="56">
        <f ca="1"/>
        <v>2.288769915552713E-2</v>
      </c>
      <c r="F154" s="56">
        <f ca="1"/>
        <v>0.10890861596448698</v>
      </c>
      <c r="G154" s="56">
        <f ca="1"/>
        <v>-2.2110264864261264E-2</v>
      </c>
      <c r="H154" s="56">
        <f ca="1"/>
        <v>0</v>
      </c>
      <c r="I154" s="56">
        <f ca="1"/>
        <v>0</v>
      </c>
      <c r="J154" s="56">
        <f ca="1"/>
        <v>0</v>
      </c>
      <c r="K154" s="56">
        <f ca="1"/>
        <v>0</v>
      </c>
      <c r="L154" s="56">
        <f ca="1"/>
        <v>0</v>
      </c>
      <c r="M154" s="56">
        <f ca="1"/>
        <v>0</v>
      </c>
      <c r="O154" s="204" t="str" cm="1">
        <f t="array" aca="1" ref="O154" ca="1">IFERROR(_xlfn.XLOOKUP(P154,Act_codes_core,Act_labels_core),"")</f>
        <v>Computer programming services, consulting services and other activities related to computers</v>
      </c>
      <c r="P154" s="268" t="str">
        <f ca="1"/>
        <v>a_145</v>
      </c>
      <c r="Q154" s="297">
        <f ca="1"/>
        <v>0.70524135559320444</v>
      </c>
      <c r="R154" s="56">
        <f ca="1"/>
        <v>1.6141351978853395E-4</v>
      </c>
      <c r="S154" s="56">
        <f ca="1"/>
        <v>7.680685995857451E-4</v>
      </c>
      <c r="T154" s="56">
        <f ca="1"/>
        <v>-1.5593073165396412E-4</v>
      </c>
      <c r="U154" s="56">
        <f ca="1"/>
        <v>0</v>
      </c>
      <c r="V154" s="56">
        <f ca="1"/>
        <v>0</v>
      </c>
      <c r="W154" s="56">
        <f ca="1"/>
        <v>0</v>
      </c>
      <c r="X154" s="56">
        <f ca="1"/>
        <v>0</v>
      </c>
      <c r="Y154" s="56">
        <f ca="1"/>
        <v>0</v>
      </c>
      <c r="Z154" s="56">
        <f ca="1"/>
        <v>0</v>
      </c>
    </row>
    <row r="155" spans="2:26" outlineLevel="1" x14ac:dyDescent="0.2">
      <c r="B155" s="204" t="str" cm="1">
        <f t="array" aca="1" ref="B155" ca="1">IFERROR(_xlfn.XLOOKUP(C155,Act_codes_core,Act_labels_core),"")</f>
        <v>Other information services</v>
      </c>
      <c r="C155" s="268" t="str">
        <f ca="1"/>
        <v>a_146</v>
      </c>
      <c r="D155" s="270">
        <f ca="1"/>
        <v>0.15534243057337341</v>
      </c>
      <c r="E155" s="56">
        <f ca="1"/>
        <v>2.3256634321233705E-2</v>
      </c>
      <c r="F155" s="56">
        <f ca="1"/>
        <v>9.2045947292040964E-2</v>
      </c>
      <c r="G155" s="56">
        <f ca="1"/>
        <v>-2.9427435686102399E-2</v>
      </c>
      <c r="H155" s="56">
        <f ca="1"/>
        <v>0</v>
      </c>
      <c r="I155" s="56">
        <f ca="1"/>
        <v>0</v>
      </c>
      <c r="J155" s="56">
        <f ca="1"/>
        <v>0</v>
      </c>
      <c r="K155" s="56">
        <f ca="1"/>
        <v>0</v>
      </c>
      <c r="L155" s="56">
        <f ca="1"/>
        <v>0</v>
      </c>
      <c r="M155" s="56">
        <f ca="1"/>
        <v>0</v>
      </c>
      <c r="O155" s="204" t="str" cm="1">
        <f t="array" aca="1" ref="O155" ca="1">IFERROR(_xlfn.XLOOKUP(P155,Act_codes_core,Act_labels_core),"")</f>
        <v>Other information services</v>
      </c>
      <c r="P155" s="268" t="str">
        <f ca="1"/>
        <v>a_146</v>
      </c>
      <c r="Q155" s="297">
        <f ca="1"/>
        <v>0.15534243057337341</v>
      </c>
      <c r="R155" s="56">
        <f ca="1"/>
        <v>3.6127421024165802E-5</v>
      </c>
      <c r="S155" s="56">
        <f ca="1"/>
        <v>1.4298641176774263E-4</v>
      </c>
      <c r="T155" s="56">
        <f ca="1"/>
        <v>-4.5713293850207731E-5</v>
      </c>
      <c r="U155" s="56">
        <f ca="1"/>
        <v>0</v>
      </c>
      <c r="V155" s="56">
        <f ca="1"/>
        <v>0</v>
      </c>
      <c r="W155" s="56">
        <f ca="1"/>
        <v>0</v>
      </c>
      <c r="X155" s="56">
        <f ca="1"/>
        <v>0</v>
      </c>
      <c r="Y155" s="56">
        <f ca="1"/>
        <v>0</v>
      </c>
      <c r="Z155" s="56">
        <f ca="1"/>
        <v>0</v>
      </c>
    </row>
    <row r="156" spans="2:26" outlineLevel="1" x14ac:dyDescent="0.2">
      <c r="B156" s="204" t="str" cm="1">
        <f t="array" aca="1" ref="B156" ca="1">IFERROR(_xlfn.XLOOKUP(C156,Act_codes_core,Act_labels_core),"")</f>
        <v>Financial services (except insurance and social insurance)</v>
      </c>
      <c r="C156" s="268" t="str">
        <f ca="1"/>
        <v>a_147</v>
      </c>
      <c r="D156" s="270">
        <f ca="1"/>
        <v>3.8841381161842872</v>
      </c>
      <c r="E156" s="56">
        <f ca="1"/>
        <v>-5.7194653188874511E-3</v>
      </c>
      <c r="F156" s="56">
        <f ca="1"/>
        <v>-7.933035604237304E-2</v>
      </c>
      <c r="G156" s="56">
        <f ca="1"/>
        <v>-3.8555024557118678E-2</v>
      </c>
      <c r="H156" s="56">
        <f ca="1"/>
        <v>0</v>
      </c>
      <c r="I156" s="56">
        <f ca="1"/>
        <v>0</v>
      </c>
      <c r="J156" s="56">
        <f ca="1"/>
        <v>0</v>
      </c>
      <c r="K156" s="56">
        <f ca="1"/>
        <v>0</v>
      </c>
      <c r="L156" s="56">
        <f ca="1"/>
        <v>0</v>
      </c>
      <c r="M156" s="56">
        <f ca="1"/>
        <v>0</v>
      </c>
      <c r="O156" s="204" t="str" cm="1">
        <f t="array" aca="1" ref="O156" ca="1">IFERROR(_xlfn.XLOOKUP(P156,Act_codes_core,Act_labels_core),"")</f>
        <v>Financial services (except insurance and social insurance)</v>
      </c>
      <c r="P156" s="268" t="str">
        <f ca="1"/>
        <v>a_147</v>
      </c>
      <c r="Q156" s="297">
        <f ca="1"/>
        <v>3.8841381161842872</v>
      </c>
      <c r="R156" s="56">
        <f ca="1"/>
        <v>-2.2215193249284869E-4</v>
      </c>
      <c r="S156" s="56">
        <f ca="1"/>
        <v>-3.0813005967465163E-3</v>
      </c>
      <c r="T156" s="56">
        <f ca="1"/>
        <v>-1.4975304045272589E-3</v>
      </c>
      <c r="U156" s="56">
        <f ca="1"/>
        <v>0</v>
      </c>
      <c r="V156" s="56">
        <f ca="1"/>
        <v>0</v>
      </c>
      <c r="W156" s="56">
        <f ca="1"/>
        <v>0</v>
      </c>
      <c r="X156" s="56">
        <f ca="1"/>
        <v>0</v>
      </c>
      <c r="Y156" s="56">
        <f ca="1"/>
        <v>0</v>
      </c>
      <c r="Z156" s="56">
        <f ca="1"/>
        <v>0</v>
      </c>
    </row>
    <row r="157" spans="2:26" outlineLevel="1" x14ac:dyDescent="0.2">
      <c r="B157" s="204" t="str" cm="1">
        <f t="array" aca="1" ref="B157" ca="1">IFERROR(_xlfn.XLOOKUP(C157,Act_codes_core,Act_labels_core),"")</f>
        <v>Life insurance and Life reinsurance services</v>
      </c>
      <c r="C157" s="268" t="str">
        <f ca="1"/>
        <v>a_148</v>
      </c>
      <c r="D157" s="270">
        <f ca="1"/>
        <v>0.40731513895388916</v>
      </c>
      <c r="E157" s="56">
        <f ca="1"/>
        <v>4.61377451210776E-2</v>
      </c>
      <c r="F157" s="56">
        <f ca="1"/>
        <v>0.32824746095596602</v>
      </c>
      <c r="G157" s="56">
        <f ca="1"/>
        <v>4.4837912616335629E-3</v>
      </c>
      <c r="H157" s="56">
        <f ca="1"/>
        <v>0</v>
      </c>
      <c r="I157" s="56">
        <f ca="1"/>
        <v>0</v>
      </c>
      <c r="J157" s="56">
        <f ca="1"/>
        <v>0</v>
      </c>
      <c r="K157" s="56">
        <f ca="1"/>
        <v>0</v>
      </c>
      <c r="L157" s="56">
        <f ca="1"/>
        <v>0</v>
      </c>
      <c r="M157" s="56">
        <f ca="1"/>
        <v>0</v>
      </c>
      <c r="O157" s="204" t="str" cm="1">
        <f t="array" aca="1" ref="O157" ca="1">IFERROR(_xlfn.XLOOKUP(P157,Act_codes_core,Act_labels_core),"")</f>
        <v>Life insurance and Life reinsurance services</v>
      </c>
      <c r="P157" s="268" t="str">
        <f ca="1"/>
        <v>a_148</v>
      </c>
      <c r="Q157" s="297">
        <f ca="1"/>
        <v>0.40731513895388916</v>
      </c>
      <c r="R157" s="56">
        <f ca="1"/>
        <v>1.8792602065010843E-4</v>
      </c>
      <c r="S157" s="56">
        <f ca="1"/>
        <v>1.337001601705406E-3</v>
      </c>
      <c r="T157" s="56">
        <f ca="1"/>
        <v>1.8263160607725085E-5</v>
      </c>
      <c r="U157" s="56">
        <f ca="1"/>
        <v>0</v>
      </c>
      <c r="V157" s="56">
        <f ca="1"/>
        <v>0</v>
      </c>
      <c r="W157" s="56">
        <f ca="1"/>
        <v>0</v>
      </c>
      <c r="X157" s="56">
        <f ca="1"/>
        <v>0</v>
      </c>
      <c r="Y157" s="56">
        <f ca="1"/>
        <v>0</v>
      </c>
      <c r="Z157" s="56">
        <f ca="1"/>
        <v>0</v>
      </c>
    </row>
    <row r="158" spans="2:26" outlineLevel="1" x14ac:dyDescent="0.2">
      <c r="B158" s="204" t="str" cm="1">
        <f t="array" aca="1" ref="B158" ca="1">IFERROR(_xlfn.XLOOKUP(C158,Act_codes_core,Act_labels_core),"")</f>
        <v>Non-life insurance and non-life reinsurance services</v>
      </c>
      <c r="C158" s="268" t="str">
        <f ca="1"/>
        <v>a_149</v>
      </c>
      <c r="D158" s="270">
        <f ca="1"/>
        <v>0.17252751817654746</v>
      </c>
      <c r="E158" s="56">
        <f ca="1"/>
        <v>6.9674996533208855E-3</v>
      </c>
      <c r="F158" s="56">
        <f ca="1"/>
        <v>-1.8082092129856342E-2</v>
      </c>
      <c r="G158" s="56">
        <f ca="1"/>
        <v>-5.5757082136898006E-2</v>
      </c>
      <c r="H158" s="56">
        <f ca="1"/>
        <v>0</v>
      </c>
      <c r="I158" s="56">
        <f ca="1"/>
        <v>0</v>
      </c>
      <c r="J158" s="56">
        <f ca="1"/>
        <v>0</v>
      </c>
      <c r="K158" s="56">
        <f ca="1"/>
        <v>0</v>
      </c>
      <c r="L158" s="56">
        <f ca="1"/>
        <v>0</v>
      </c>
      <c r="M158" s="56">
        <f ca="1"/>
        <v>0</v>
      </c>
      <c r="O158" s="204" t="str" cm="1">
        <f t="array" aca="1" ref="O158" ca="1">IFERROR(_xlfn.XLOOKUP(P158,Act_codes_core,Act_labels_core),"")</f>
        <v>Non-life insurance and non-life reinsurance services</v>
      </c>
      <c r="P158" s="268" t="str">
        <f ca="1"/>
        <v>a_149</v>
      </c>
      <c r="Q158" s="297">
        <f ca="1"/>
        <v>0.17252751817654746</v>
      </c>
      <c r="R158" s="56">
        <f ca="1"/>
        <v>1.2020854230834072E-5</v>
      </c>
      <c r="S158" s="56">
        <f ca="1"/>
        <v>-3.1196584786037957E-5</v>
      </c>
      <c r="T158" s="56">
        <f ca="1"/>
        <v>-9.6196310018449211E-5</v>
      </c>
      <c r="U158" s="56">
        <f ca="1"/>
        <v>0</v>
      </c>
      <c r="V158" s="56">
        <f ca="1"/>
        <v>0</v>
      </c>
      <c r="W158" s="56">
        <f ca="1"/>
        <v>0</v>
      </c>
      <c r="X158" s="56">
        <f ca="1"/>
        <v>0</v>
      </c>
      <c r="Y158" s="56">
        <f ca="1"/>
        <v>0</v>
      </c>
      <c r="Z158" s="56">
        <f ca="1"/>
        <v>0</v>
      </c>
    </row>
    <row r="159" spans="2:26" outlineLevel="1" x14ac:dyDescent="0.2">
      <c r="B159" s="204" t="str" cm="1">
        <f t="array" aca="1" ref="B159" ca="1">IFERROR(_xlfn.XLOOKUP(C159,Act_codes_core,Act_labels_core),"")</f>
        <v>Other financial services</v>
      </c>
      <c r="C159" s="268" t="str">
        <f ca="1"/>
        <v>a_150</v>
      </c>
      <c r="D159" s="270">
        <f ca="1"/>
        <v>0.2112428936638851</v>
      </c>
      <c r="E159" s="56">
        <f ca="1"/>
        <v>-2.4264085083014475E-2</v>
      </c>
      <c r="F159" s="56">
        <f ca="1"/>
        <v>-0.2169542212065223</v>
      </c>
      <c r="G159" s="56">
        <f ca="1"/>
        <v>-4.3492988527682463E-2</v>
      </c>
      <c r="H159" s="56">
        <f ca="1"/>
        <v>0</v>
      </c>
      <c r="I159" s="56">
        <f ca="1"/>
        <v>0</v>
      </c>
      <c r="J159" s="56">
        <f ca="1"/>
        <v>0</v>
      </c>
      <c r="K159" s="56">
        <f ca="1"/>
        <v>0</v>
      </c>
      <c r="L159" s="56">
        <f ca="1"/>
        <v>0</v>
      </c>
      <c r="M159" s="56">
        <f ca="1"/>
        <v>0</v>
      </c>
      <c r="O159" s="204" t="str" cm="1">
        <f t="array" aca="1" ref="O159" ca="1">IFERROR(_xlfn.XLOOKUP(P159,Act_codes_core,Act_labels_core),"")</f>
        <v>Other financial services</v>
      </c>
      <c r="P159" s="268" t="str">
        <f ca="1"/>
        <v>a_150</v>
      </c>
      <c r="Q159" s="297">
        <f ca="1"/>
        <v>0.2112428936638851</v>
      </c>
      <c r="R159" s="56">
        <f ca="1"/>
        <v>-5.1256155450426876E-5</v>
      </c>
      <c r="S159" s="56">
        <f ca="1"/>
        <v>-4.5830037480260396E-4</v>
      </c>
      <c r="T159" s="56">
        <f ca="1"/>
        <v>-9.1875847506778011E-5</v>
      </c>
      <c r="U159" s="56">
        <f ca="1"/>
        <v>0</v>
      </c>
      <c r="V159" s="56">
        <f ca="1"/>
        <v>0</v>
      </c>
      <c r="W159" s="56">
        <f ca="1"/>
        <v>0</v>
      </c>
      <c r="X159" s="56">
        <f ca="1"/>
        <v>0</v>
      </c>
      <c r="Y159" s="56">
        <f ca="1"/>
        <v>0</v>
      </c>
      <c r="Z159" s="56">
        <f ca="1"/>
        <v>0</v>
      </c>
    </row>
    <row r="160" spans="2:26" outlineLevel="1" x14ac:dyDescent="0.2">
      <c r="B160" s="204" t="str" cm="1">
        <f t="array" aca="1" ref="B160" ca="1">IFERROR(_xlfn.XLOOKUP(C160,Act_codes_core,Act_labels_core),"")</f>
        <v>Real estate business services</v>
      </c>
      <c r="C160" s="268" t="str">
        <f ca="1"/>
        <v>a_151</v>
      </c>
      <c r="D160" s="270">
        <f ca="1"/>
        <v>4.1706960657210672</v>
      </c>
      <c r="E160" s="56">
        <f ca="1"/>
        <v>4.1482703126316522E-3</v>
      </c>
      <c r="F160" s="56">
        <f ca="1"/>
        <v>2.5467656581867892E-2</v>
      </c>
      <c r="G160" s="56">
        <f ca="1"/>
        <v>-6.5284401560505856E-3</v>
      </c>
      <c r="H160" s="56">
        <f ca="1"/>
        <v>0</v>
      </c>
      <c r="I160" s="56">
        <f ca="1"/>
        <v>0</v>
      </c>
      <c r="J160" s="56">
        <f ca="1"/>
        <v>0</v>
      </c>
      <c r="K160" s="56">
        <f ca="1"/>
        <v>0</v>
      </c>
      <c r="L160" s="56">
        <f ca="1"/>
        <v>0</v>
      </c>
      <c r="M160" s="56">
        <f ca="1"/>
        <v>0</v>
      </c>
      <c r="O160" s="204" t="str" cm="1">
        <f t="array" aca="1" ref="O160" ca="1">IFERROR(_xlfn.XLOOKUP(P160,Act_codes_core,Act_labels_core),"")</f>
        <v>Real estate business services</v>
      </c>
      <c r="P160" s="268" t="str">
        <f ca="1"/>
        <v>a_151</v>
      </c>
      <c r="Q160" s="297">
        <f ca="1"/>
        <v>4.1706960657210672</v>
      </c>
      <c r="R160" s="56">
        <f ca="1"/>
        <v>1.7301174672440335E-4</v>
      </c>
      <c r="S160" s="56">
        <f ca="1"/>
        <v>1.0621785510913167E-3</v>
      </c>
      <c r="T160" s="56">
        <f ca="1"/>
        <v>-2.7228139674135611E-4</v>
      </c>
      <c r="U160" s="56">
        <f ca="1"/>
        <v>0</v>
      </c>
      <c r="V160" s="56">
        <f ca="1"/>
        <v>0</v>
      </c>
      <c r="W160" s="56">
        <f ca="1"/>
        <v>0</v>
      </c>
      <c r="X160" s="56">
        <f ca="1"/>
        <v>0</v>
      </c>
      <c r="Y160" s="56">
        <f ca="1"/>
        <v>0</v>
      </c>
      <c r="Z160" s="56">
        <f ca="1"/>
        <v>0</v>
      </c>
    </row>
    <row r="161" spans="2:26" outlineLevel="1" x14ac:dyDescent="0.2">
      <c r="B161" s="204" t="str" cm="1">
        <f t="array" aca="1" ref="B161" ca="1">IFERROR(_xlfn.XLOOKUP(C161,Act_codes_core,Act_labels_core),"")</f>
        <v>Legal, accounting and auditing services</v>
      </c>
      <c r="C161" s="268" t="str">
        <f ca="1"/>
        <v>a_152</v>
      </c>
      <c r="D161" s="270">
        <f ca="1"/>
        <v>0.15966380983151182</v>
      </c>
      <c r="E161" s="56">
        <f ca="1"/>
        <v>9.7481757025841276E-3</v>
      </c>
      <c r="F161" s="56">
        <f ca="1"/>
        <v>-2.1216769238840971E-2</v>
      </c>
      <c r="G161" s="56">
        <f ca="1"/>
        <v>3.6426296586555829E-2</v>
      </c>
      <c r="H161" s="56">
        <f ca="1"/>
        <v>0</v>
      </c>
      <c r="I161" s="56">
        <f ca="1"/>
        <v>0</v>
      </c>
      <c r="J161" s="56">
        <f ca="1"/>
        <v>0</v>
      </c>
      <c r="K161" s="56">
        <f ca="1"/>
        <v>0</v>
      </c>
      <c r="L161" s="56">
        <f ca="1"/>
        <v>0</v>
      </c>
      <c r="M161" s="56">
        <f ca="1"/>
        <v>0</v>
      </c>
      <c r="O161" s="204" t="str" cm="1">
        <f t="array" aca="1" ref="O161" ca="1">IFERROR(_xlfn.XLOOKUP(P161,Act_codes_core,Act_labels_core),"")</f>
        <v>Legal, accounting and auditing services</v>
      </c>
      <c r="P161" s="268" t="str">
        <f ca="1"/>
        <v>a_152</v>
      </c>
      <c r="Q161" s="297">
        <f ca="1"/>
        <v>0.15966380983151182</v>
      </c>
      <c r="R161" s="56">
        <f ca="1"/>
        <v>1.5564308715815565E-5</v>
      </c>
      <c r="S161" s="56">
        <f ca="1"/>
        <v>-3.3875502089893747E-5</v>
      </c>
      <c r="T161" s="56">
        <f ca="1"/>
        <v>5.8159612910620982E-5</v>
      </c>
      <c r="U161" s="56">
        <f ca="1"/>
        <v>0</v>
      </c>
      <c r="V161" s="56">
        <f ca="1"/>
        <v>0</v>
      </c>
      <c r="W161" s="56">
        <f ca="1"/>
        <v>0</v>
      </c>
      <c r="X161" s="56">
        <f ca="1"/>
        <v>0</v>
      </c>
      <c r="Y161" s="56">
        <f ca="1"/>
        <v>0</v>
      </c>
      <c r="Z161" s="56">
        <f ca="1"/>
        <v>0</v>
      </c>
    </row>
    <row r="162" spans="2:26" outlineLevel="1" x14ac:dyDescent="0.2">
      <c r="B162" s="204" t="str" cm="1">
        <f t="array" aca="1" ref="B162" ca="1">IFERROR(_xlfn.XLOOKUP(C162,Act_codes_core,Act_labels_core),"")</f>
        <v>Services of office headquarters; management consulting services</v>
      </c>
      <c r="C162" s="268" t="str">
        <f ca="1"/>
        <v>a_153</v>
      </c>
      <c r="D162" s="270">
        <f ca="1"/>
        <v>0.31890820903853168</v>
      </c>
      <c r="E162" s="56">
        <f ca="1"/>
        <v>-7.1413604360026639E-4</v>
      </c>
      <c r="F162" s="56">
        <f ca="1"/>
        <v>-4.7770788034051659E-2</v>
      </c>
      <c r="G162" s="56">
        <f ca="1"/>
        <v>-5.1969889844449835E-2</v>
      </c>
      <c r="H162" s="56">
        <f ca="1"/>
        <v>0</v>
      </c>
      <c r="I162" s="56">
        <f ca="1"/>
        <v>0</v>
      </c>
      <c r="J162" s="56">
        <f ca="1"/>
        <v>0</v>
      </c>
      <c r="K162" s="56">
        <f ca="1"/>
        <v>0</v>
      </c>
      <c r="L162" s="56">
        <f ca="1"/>
        <v>0</v>
      </c>
      <c r="M162" s="56">
        <f ca="1"/>
        <v>0</v>
      </c>
      <c r="O162" s="204" t="str" cm="1">
        <f t="array" aca="1" ref="O162" ca="1">IFERROR(_xlfn.XLOOKUP(P162,Act_codes_core,Act_labels_core),"")</f>
        <v>Services of office headquarters; management consulting services</v>
      </c>
      <c r="P162" s="268" t="str">
        <f ca="1"/>
        <v>a_153</v>
      </c>
      <c r="Q162" s="297">
        <f ca="1"/>
        <v>0.31890820903853168</v>
      </c>
      <c r="R162" s="56">
        <f ca="1"/>
        <v>-2.277438466744237E-6</v>
      </c>
      <c r="S162" s="56">
        <f ca="1"/>
        <v>-1.5234496456298735E-4</v>
      </c>
      <c r="T162" s="56">
        <f ca="1"/>
        <v>-1.6573624494223272E-4</v>
      </c>
      <c r="U162" s="56">
        <f ca="1"/>
        <v>0</v>
      </c>
      <c r="V162" s="56">
        <f ca="1"/>
        <v>0</v>
      </c>
      <c r="W162" s="56">
        <f ca="1"/>
        <v>0</v>
      </c>
      <c r="X162" s="56">
        <f ca="1"/>
        <v>0</v>
      </c>
      <c r="Y162" s="56">
        <f ca="1"/>
        <v>0</v>
      </c>
      <c r="Z162" s="56">
        <f ca="1"/>
        <v>0</v>
      </c>
    </row>
    <row r="163" spans="2:26" outlineLevel="1" x14ac:dyDescent="0.2">
      <c r="B163" s="204" t="str" cm="1">
        <f t="array" aca="1" ref="B163" ca="1">IFERROR(_xlfn.XLOOKUP(C163,Act_codes_core,Act_labels_core),"")</f>
        <v>Architectural services; Technical testing and analysis</v>
      </c>
      <c r="C163" s="268" t="str">
        <f ca="1"/>
        <v>a_154</v>
      </c>
      <c r="D163" s="270">
        <f ca="1"/>
        <v>1.0316820028855265</v>
      </c>
      <c r="E163" s="56">
        <f ca="1"/>
        <v>-2.3577495661764036E-2</v>
      </c>
      <c r="F163" s="56">
        <f ca="1"/>
        <v>-0.14706394773422726</v>
      </c>
      <c r="G163" s="56">
        <f ca="1"/>
        <v>-5.8793544605595383E-2</v>
      </c>
      <c r="H163" s="56">
        <f ca="1"/>
        <v>0</v>
      </c>
      <c r="I163" s="56">
        <f ca="1"/>
        <v>0</v>
      </c>
      <c r="J163" s="56">
        <f ca="1"/>
        <v>0</v>
      </c>
      <c r="K163" s="56">
        <f ca="1"/>
        <v>0</v>
      </c>
      <c r="L163" s="56">
        <f ca="1"/>
        <v>0</v>
      </c>
      <c r="M163" s="56">
        <f ca="1"/>
        <v>0</v>
      </c>
      <c r="O163" s="204" t="str" cm="1">
        <f t="array" aca="1" ref="O163" ca="1">IFERROR(_xlfn.XLOOKUP(P163,Act_codes_core,Act_labels_core),"")</f>
        <v>Architectural services; Technical testing and analysis</v>
      </c>
      <c r="P163" s="268" t="str">
        <f ca="1"/>
        <v>a_154</v>
      </c>
      <c r="Q163" s="297">
        <f ca="1"/>
        <v>1.0316820028855265</v>
      </c>
      <c r="R163" s="56">
        <f ca="1"/>
        <v>-2.4324477947353532E-4</v>
      </c>
      <c r="S163" s="56">
        <f ca="1"/>
        <v>-1.5172322815069997E-3</v>
      </c>
      <c r="T163" s="56">
        <f ca="1"/>
        <v>-6.065624185544018E-4</v>
      </c>
      <c r="U163" s="56">
        <f ca="1"/>
        <v>0</v>
      </c>
      <c r="V163" s="56">
        <f ca="1"/>
        <v>0</v>
      </c>
      <c r="W163" s="56">
        <f ca="1"/>
        <v>0</v>
      </c>
      <c r="X163" s="56">
        <f ca="1"/>
        <v>0</v>
      </c>
      <c r="Y163" s="56">
        <f ca="1"/>
        <v>0</v>
      </c>
      <c r="Z163" s="56">
        <f ca="1"/>
        <v>0</v>
      </c>
    </row>
    <row r="164" spans="2:26" outlineLevel="1" x14ac:dyDescent="0.2">
      <c r="B164" s="204" t="str" cm="1">
        <f t="array" aca="1" ref="B164" ca="1">IFERROR(_xlfn.XLOOKUP(C164,Act_codes_core,Act_labels_core),"")</f>
        <v>Scientific research and technology development services</v>
      </c>
      <c r="C164" s="268" t="str">
        <f ca="1"/>
        <v>a_155</v>
      </c>
      <c r="D164" s="270">
        <f ca="1"/>
        <v>0.17612588064443052</v>
      </c>
      <c r="E164" s="56">
        <f ca="1"/>
        <v>5.1643850547566927E-3</v>
      </c>
      <c r="F164" s="56">
        <f ca="1"/>
        <v>1.8788073888442725E-2</v>
      </c>
      <c r="G164" s="56">
        <f ca="1"/>
        <v>0.10821700274663559</v>
      </c>
      <c r="H164" s="56">
        <f ca="1"/>
        <v>0</v>
      </c>
      <c r="I164" s="56">
        <f ca="1"/>
        <v>0</v>
      </c>
      <c r="J164" s="56">
        <f ca="1"/>
        <v>0</v>
      </c>
      <c r="K164" s="56">
        <f ca="1"/>
        <v>0</v>
      </c>
      <c r="L164" s="56">
        <f ca="1"/>
        <v>0</v>
      </c>
      <c r="M164" s="56">
        <f ca="1"/>
        <v>0</v>
      </c>
      <c r="O164" s="204" t="str" cm="1">
        <f t="array" aca="1" ref="O164" ca="1">IFERROR(_xlfn.XLOOKUP(P164,Act_codes_core,Act_labels_core),"")</f>
        <v>Scientific research and technology development services</v>
      </c>
      <c r="P164" s="268" t="str">
        <f ca="1"/>
        <v>a_155</v>
      </c>
      <c r="Q164" s="297">
        <f ca="1"/>
        <v>0.17612588064443052</v>
      </c>
      <c r="R164" s="56">
        <f ca="1"/>
        <v>9.0958186575595809E-6</v>
      </c>
      <c r="S164" s="56">
        <f ca="1"/>
        <v>3.3090660592146051E-5</v>
      </c>
      <c r="T164" s="56">
        <f ca="1"/>
        <v>1.9059814909451952E-4</v>
      </c>
      <c r="U164" s="56">
        <f ca="1"/>
        <v>0</v>
      </c>
      <c r="V164" s="56">
        <f ca="1"/>
        <v>0</v>
      </c>
      <c r="W164" s="56">
        <f ca="1"/>
        <v>0</v>
      </c>
      <c r="X164" s="56">
        <f ca="1"/>
        <v>0</v>
      </c>
      <c r="Y164" s="56">
        <f ca="1"/>
        <v>0</v>
      </c>
      <c r="Z164" s="56">
        <f ca="1"/>
        <v>0</v>
      </c>
    </row>
    <row r="165" spans="2:26" outlineLevel="1" x14ac:dyDescent="0.2">
      <c r="B165" s="204" t="str" cm="1">
        <f t="array" aca="1" ref="B165" ca="1">IFERROR(_xlfn.XLOOKUP(C165,Act_codes_core,Act_labels_core),"")</f>
        <v>Advertising and market research services</v>
      </c>
      <c r="C165" s="268" t="str">
        <f ca="1"/>
        <v>a_156</v>
      </c>
      <c r="D165" s="270">
        <f ca="1"/>
        <v>0.47733482434718316</v>
      </c>
      <c r="E165" s="56">
        <f ca="1"/>
        <v>-1.9419761318750783E-2</v>
      </c>
      <c r="F165" s="56">
        <f ca="1"/>
        <v>-0.19985849364513308</v>
      </c>
      <c r="G165" s="56">
        <f ca="1"/>
        <v>-2.3245735935584211E-2</v>
      </c>
      <c r="H165" s="56">
        <f ca="1"/>
        <v>0</v>
      </c>
      <c r="I165" s="56">
        <f ca="1"/>
        <v>0</v>
      </c>
      <c r="J165" s="56">
        <f ca="1"/>
        <v>0</v>
      </c>
      <c r="K165" s="56">
        <f ca="1"/>
        <v>0</v>
      </c>
      <c r="L165" s="56">
        <f ca="1"/>
        <v>0</v>
      </c>
      <c r="M165" s="56">
        <f ca="1"/>
        <v>0</v>
      </c>
      <c r="O165" s="204" t="str" cm="1">
        <f t="array" aca="1" ref="O165" ca="1">IFERROR(_xlfn.XLOOKUP(P165,Act_codes_core,Act_labels_core),"")</f>
        <v>Advertising and market research services</v>
      </c>
      <c r="P165" s="268" t="str">
        <f ca="1"/>
        <v>a_156</v>
      </c>
      <c r="Q165" s="297">
        <f ca="1"/>
        <v>0.47733482434718316</v>
      </c>
      <c r="R165" s="56">
        <f ca="1"/>
        <v>-9.2697283579501268E-5</v>
      </c>
      <c r="S165" s="56">
        <f ca="1"/>
        <v>-9.5399418958392224E-4</v>
      </c>
      <c r="T165" s="56">
        <f ca="1"/>
        <v>-1.1095999279633092E-4</v>
      </c>
      <c r="U165" s="56">
        <f ca="1"/>
        <v>0</v>
      </c>
      <c r="V165" s="56">
        <f ca="1"/>
        <v>0</v>
      </c>
      <c r="W165" s="56">
        <f ca="1"/>
        <v>0</v>
      </c>
      <c r="X165" s="56">
        <f ca="1"/>
        <v>0</v>
      </c>
      <c r="Y165" s="56">
        <f ca="1"/>
        <v>0</v>
      </c>
      <c r="Z165" s="56">
        <f ca="1"/>
        <v>0</v>
      </c>
    </row>
    <row r="166" spans="2:26" outlineLevel="1" x14ac:dyDescent="0.2">
      <c r="B166" s="204" t="str" cm="1">
        <f t="array" aca="1" ref="B166" ca="1">IFERROR(_xlfn.XLOOKUP(C166,Act_codes_core,Act_labels_core),"")</f>
        <v>Other professional, scientific and technological services</v>
      </c>
      <c r="C166" s="268" t="str">
        <f ca="1"/>
        <v>a_157</v>
      </c>
      <c r="D166" s="270">
        <f ca="1"/>
        <v>0.23101102568010889</v>
      </c>
      <c r="E166" s="56">
        <f ca="1"/>
        <v>0.14013730537962843</v>
      </c>
      <c r="F166" s="56">
        <f ca="1"/>
        <v>0.94692212579294832</v>
      </c>
      <c r="G166" s="56">
        <f ca="1"/>
        <v>0.53321388648246426</v>
      </c>
      <c r="H166" s="56">
        <f ca="1"/>
        <v>0</v>
      </c>
      <c r="I166" s="56">
        <f ca="1"/>
        <v>0</v>
      </c>
      <c r="J166" s="56">
        <f ca="1"/>
        <v>0</v>
      </c>
      <c r="K166" s="56">
        <f ca="1"/>
        <v>0</v>
      </c>
      <c r="L166" s="56">
        <f ca="1"/>
        <v>0</v>
      </c>
      <c r="M166" s="56">
        <f ca="1"/>
        <v>0</v>
      </c>
      <c r="O166" s="204" t="str" cm="1">
        <f t="array" aca="1" ref="O166" ca="1">IFERROR(_xlfn.XLOOKUP(P166,Act_codes_core,Act_labels_core),"")</f>
        <v>Other professional, scientific and technological services</v>
      </c>
      <c r="P166" s="268" t="str">
        <f ca="1"/>
        <v>a_157</v>
      </c>
      <c r="Q166" s="297">
        <f ca="1"/>
        <v>0.23101102568010889</v>
      </c>
      <c r="R166" s="56">
        <f ca="1"/>
        <v>3.2373262651794605E-4</v>
      </c>
      <c r="S166" s="56">
        <f ca="1"/>
        <v>2.1874945151861809E-3</v>
      </c>
      <c r="T166" s="56">
        <f ca="1"/>
        <v>1.2317828682319122E-3</v>
      </c>
      <c r="U166" s="56">
        <f ca="1"/>
        <v>0</v>
      </c>
      <c r="V166" s="56">
        <f ca="1"/>
        <v>0</v>
      </c>
      <c r="W166" s="56">
        <f ca="1"/>
        <v>0</v>
      </c>
      <c r="X166" s="56">
        <f ca="1"/>
        <v>0</v>
      </c>
      <c r="Y166" s="56">
        <f ca="1"/>
        <v>0</v>
      </c>
      <c r="Z166" s="56">
        <f ca="1"/>
        <v>0</v>
      </c>
    </row>
    <row r="167" spans="2:26" outlineLevel="1" x14ac:dyDescent="0.2">
      <c r="B167" s="204" t="str" cm="1">
        <f t="array" aca="1" ref="B167" ca="1">IFERROR(_xlfn.XLOOKUP(C167,Act_codes_core,Act_labels_core),"")</f>
        <v>Veterinary services</v>
      </c>
      <c r="C167" s="268" t="str">
        <f ca="1"/>
        <v>a_158</v>
      </c>
      <c r="D167" s="270">
        <f ca="1"/>
        <v>1.5469776026618722E-2</v>
      </c>
      <c r="E167" s="56">
        <f ca="1"/>
        <v>-1.1134064630369256E-2</v>
      </c>
      <c r="F167" s="56">
        <f ca="1"/>
        <v>-0.15201197717087389</v>
      </c>
      <c r="G167" s="56">
        <f ca="1"/>
        <v>-0.13531758160236773</v>
      </c>
      <c r="H167" s="56">
        <f ca="1"/>
        <v>0</v>
      </c>
      <c r="I167" s="56">
        <f ca="1"/>
        <v>0</v>
      </c>
      <c r="J167" s="56">
        <f ca="1"/>
        <v>0</v>
      </c>
      <c r="K167" s="56">
        <f ca="1"/>
        <v>0</v>
      </c>
      <c r="L167" s="56">
        <f ca="1"/>
        <v>0</v>
      </c>
      <c r="M167" s="56">
        <f ca="1"/>
        <v>0</v>
      </c>
      <c r="O167" s="204" t="str" cm="1">
        <f t="array" aca="1" ref="O167" ca="1">IFERROR(_xlfn.XLOOKUP(P167,Act_codes_core,Act_labels_core),"")</f>
        <v>Veterinary services</v>
      </c>
      <c r="P167" s="268" t="str">
        <f ca="1"/>
        <v>a_158</v>
      </c>
      <c r="Q167" s="297">
        <f ca="1"/>
        <v>1.5469776026618722E-2</v>
      </c>
      <c r="R167" s="56">
        <f ca="1"/>
        <v>-1.7224148609770975E-6</v>
      </c>
      <c r="S167" s="56">
        <f ca="1"/>
        <v>-2.3515912401968974E-5</v>
      </c>
      <c r="T167" s="56">
        <f ca="1"/>
        <v>-2.0933326798523309E-5</v>
      </c>
      <c r="U167" s="56">
        <f ca="1"/>
        <v>0</v>
      </c>
      <c r="V167" s="56">
        <f ca="1"/>
        <v>0</v>
      </c>
      <c r="W167" s="56">
        <f ca="1"/>
        <v>0</v>
      </c>
      <c r="X167" s="56">
        <f ca="1"/>
        <v>0</v>
      </c>
      <c r="Y167" s="56">
        <f ca="1"/>
        <v>0</v>
      </c>
      <c r="Z167" s="56">
        <f ca="1"/>
        <v>0</v>
      </c>
    </row>
    <row r="168" spans="2:26" outlineLevel="1" x14ac:dyDescent="0.2">
      <c r="B168" s="204" t="str" cm="1">
        <f t="array" aca="1" ref="B168" ca="1">IFERROR(_xlfn.XLOOKUP(C168,Act_codes_core,Act_labels_core),"")</f>
        <v>Machinery and equipment rental service (without operator); rental of personal and household items; leasing non-financial intangible assets</v>
      </c>
      <c r="C168" s="268" t="str">
        <f ca="1"/>
        <v>a_159</v>
      </c>
      <c r="D168" s="270">
        <f ca="1"/>
        <v>0.37499725371411574</v>
      </c>
      <c r="E168" s="56">
        <f ca="1"/>
        <v>-2.7632666213073254E-2</v>
      </c>
      <c r="F168" s="56">
        <f ca="1"/>
        <v>-0.33876462259091467</v>
      </c>
      <c r="G168" s="56">
        <f ca="1"/>
        <v>-0.17980790907266009</v>
      </c>
      <c r="H168" s="56">
        <f ca="1"/>
        <v>0</v>
      </c>
      <c r="I168" s="56">
        <f ca="1"/>
        <v>0</v>
      </c>
      <c r="J168" s="56">
        <f ca="1"/>
        <v>0</v>
      </c>
      <c r="K168" s="56">
        <f ca="1"/>
        <v>0</v>
      </c>
      <c r="L168" s="56">
        <f ca="1"/>
        <v>0</v>
      </c>
      <c r="M168" s="56">
        <f ca="1"/>
        <v>0</v>
      </c>
      <c r="O168" s="204" t="str" cm="1">
        <f t="array" aca="1" ref="O168" ca="1">IFERROR(_xlfn.XLOOKUP(P168,Act_codes_core,Act_labels_core),"")</f>
        <v>Machinery and equipment rental service (without operator); rental of personal and household items; leasing non-financial intangible assets</v>
      </c>
      <c r="P168" s="268" t="str">
        <f ca="1"/>
        <v>a_159</v>
      </c>
      <c r="Q168" s="297">
        <f ca="1"/>
        <v>0.37499725371411574</v>
      </c>
      <c r="R168" s="56">
        <f ca="1"/>
        <v>-1.0362173942701304E-4</v>
      </c>
      <c r="S168" s="56">
        <f ca="1"/>
        <v>-1.2703580312709189E-3</v>
      </c>
      <c r="T168" s="56">
        <f ca="1"/>
        <v>-6.7427472098324965E-4</v>
      </c>
      <c r="U168" s="56">
        <f ca="1"/>
        <v>0</v>
      </c>
      <c r="V168" s="56">
        <f ca="1"/>
        <v>0</v>
      </c>
      <c r="W168" s="56">
        <f ca="1"/>
        <v>0</v>
      </c>
      <c r="X168" s="56">
        <f ca="1"/>
        <v>0</v>
      </c>
      <c r="Y168" s="56">
        <f ca="1"/>
        <v>0</v>
      </c>
      <c r="Z168" s="56">
        <f ca="1"/>
        <v>0</v>
      </c>
    </row>
    <row r="169" spans="2:26" outlineLevel="1" x14ac:dyDescent="0.2">
      <c r="B169" s="204" t="str" cm="1">
        <f t="array" aca="1" ref="B169" ca="1">IFERROR(_xlfn.XLOOKUP(C169,Act_codes_core,Act_labels_core),"")</f>
        <v>Labor and employment services</v>
      </c>
      <c r="C169" s="268" t="str">
        <f ca="1"/>
        <v>a_160</v>
      </c>
      <c r="D169" s="270">
        <f ca="1"/>
        <v>0.19057446836244482</v>
      </c>
      <c r="E169" s="56">
        <f ca="1"/>
        <v>-3.3844879481770285E-3</v>
      </c>
      <c r="F169" s="56">
        <f ca="1"/>
        <v>-1.2133239247469341E-2</v>
      </c>
      <c r="G169" s="56">
        <f ca="1"/>
        <v>1.7612782518550141E-2</v>
      </c>
      <c r="H169" s="56">
        <f ca="1"/>
        <v>0</v>
      </c>
      <c r="I169" s="56">
        <f ca="1"/>
        <v>0</v>
      </c>
      <c r="J169" s="56">
        <f ca="1"/>
        <v>0</v>
      </c>
      <c r="K169" s="56">
        <f ca="1"/>
        <v>0</v>
      </c>
      <c r="L169" s="56">
        <f ca="1"/>
        <v>0</v>
      </c>
      <c r="M169" s="56">
        <f ca="1"/>
        <v>0</v>
      </c>
      <c r="O169" s="204" t="str" cm="1">
        <f t="array" aca="1" ref="O169" ca="1">IFERROR(_xlfn.XLOOKUP(P169,Act_codes_core,Act_labels_core),"")</f>
        <v>Labor and employment services</v>
      </c>
      <c r="P169" s="268" t="str">
        <f ca="1"/>
        <v>a_160</v>
      </c>
      <c r="Q169" s="297">
        <f ca="1"/>
        <v>0.19057446836244482</v>
      </c>
      <c r="R169" s="56">
        <f ca="1"/>
        <v>-6.4499699140293895E-6</v>
      </c>
      <c r="S169" s="56">
        <f ca="1"/>
        <v>-2.3122856191008198E-5</v>
      </c>
      <c r="T169" s="56">
        <f ca="1"/>
        <v>3.3565466648560554E-5</v>
      </c>
      <c r="U169" s="56">
        <f ca="1"/>
        <v>0</v>
      </c>
      <c r="V169" s="56">
        <f ca="1"/>
        <v>0</v>
      </c>
      <c r="W169" s="56">
        <f ca="1"/>
        <v>0</v>
      </c>
      <c r="X169" s="56">
        <f ca="1"/>
        <v>0</v>
      </c>
      <c r="Y169" s="56">
        <f ca="1"/>
        <v>0</v>
      </c>
      <c r="Z169" s="56">
        <f ca="1"/>
        <v>0</v>
      </c>
    </row>
    <row r="170" spans="2:26" outlineLevel="1" x14ac:dyDescent="0.2">
      <c r="B170" s="204" t="str" cm="1">
        <f t="array" aca="1" ref="B170" ca="1">IFERROR(_xlfn.XLOOKUP(C170,Act_codes_core,Act_labels_core),"")</f>
        <v>Services of travel agencies, tour businesses and support services, related to promotion and organization of tours</v>
      </c>
      <c r="C170" s="268" t="str">
        <f ca="1"/>
        <v>a_161</v>
      </c>
      <c r="D170" s="270">
        <f ca="1"/>
        <v>0.48673890083944654</v>
      </c>
      <c r="E170" s="56">
        <f ca="1"/>
        <v>3.0681528399356672E-2</v>
      </c>
      <c r="F170" s="56">
        <f ca="1"/>
        <v>0.15236815542247761</v>
      </c>
      <c r="G170" s="56">
        <f ca="1"/>
        <v>-4.6305894916753854E-2</v>
      </c>
      <c r="H170" s="56">
        <f ca="1"/>
        <v>0</v>
      </c>
      <c r="I170" s="56">
        <f ca="1"/>
        <v>0</v>
      </c>
      <c r="J170" s="56">
        <f ca="1"/>
        <v>0</v>
      </c>
      <c r="K170" s="56">
        <f ca="1"/>
        <v>0</v>
      </c>
      <c r="L170" s="56">
        <f ca="1"/>
        <v>0</v>
      </c>
      <c r="M170" s="56">
        <f ca="1"/>
        <v>0</v>
      </c>
      <c r="O170" s="204" t="str" cm="1">
        <f t="array" aca="1" ref="O170" ca="1">IFERROR(_xlfn.XLOOKUP(P170,Act_codes_core,Act_labels_core),"")</f>
        <v>Services of travel agencies, tour businesses and support services, related to promotion and organization of tours</v>
      </c>
      <c r="P170" s="268" t="str">
        <f ca="1"/>
        <v>a_161</v>
      </c>
      <c r="Q170" s="297">
        <f ca="1"/>
        <v>0.48673890083944654</v>
      </c>
      <c r="R170" s="56">
        <f ca="1"/>
        <v>1.493389340917713E-4</v>
      </c>
      <c r="S170" s="56">
        <f ca="1"/>
        <v>7.4163508493270706E-4</v>
      </c>
      <c r="T170" s="56">
        <f ca="1"/>
        <v>-2.2538880394167685E-4</v>
      </c>
      <c r="U170" s="56">
        <f ca="1"/>
        <v>0</v>
      </c>
      <c r="V170" s="56">
        <f ca="1"/>
        <v>0</v>
      </c>
      <c r="W170" s="56">
        <f ca="1"/>
        <v>0</v>
      </c>
      <c r="X170" s="56">
        <f ca="1"/>
        <v>0</v>
      </c>
      <c r="Y170" s="56">
        <f ca="1"/>
        <v>0</v>
      </c>
      <c r="Z170" s="56">
        <f ca="1"/>
        <v>0</v>
      </c>
    </row>
    <row r="171" spans="2:26" outlineLevel="1" x14ac:dyDescent="0.2">
      <c r="B171" s="204" t="str" cm="1">
        <f t="array" aca="1" ref="B171" ca="1">IFERROR(_xlfn.XLOOKUP(C171,Act_codes_core,Act_labels_core),"")</f>
        <v>Investigation services ensure safety</v>
      </c>
      <c r="C171" s="268" t="str">
        <f ca="1"/>
        <v>a_162</v>
      </c>
      <c r="D171" s="270">
        <f ca="1"/>
        <v>0.1674475422352717</v>
      </c>
      <c r="E171" s="56">
        <f ca="1"/>
        <v>-1.0861744222989689E-2</v>
      </c>
      <c r="F171" s="56">
        <f ca="1"/>
        <v>-0.14671649947212151</v>
      </c>
      <c r="G171" s="56">
        <f ca="1"/>
        <v>-6.826079914200589E-2</v>
      </c>
      <c r="H171" s="56">
        <f ca="1"/>
        <v>0</v>
      </c>
      <c r="I171" s="56">
        <f ca="1"/>
        <v>0</v>
      </c>
      <c r="J171" s="56">
        <f ca="1"/>
        <v>0</v>
      </c>
      <c r="K171" s="56">
        <f ca="1"/>
        <v>0</v>
      </c>
      <c r="L171" s="56">
        <f ca="1"/>
        <v>0</v>
      </c>
      <c r="M171" s="56">
        <f ca="1"/>
        <v>0</v>
      </c>
      <c r="O171" s="204" t="str" cm="1">
        <f t="array" aca="1" ref="O171" ca="1">IFERROR(_xlfn.XLOOKUP(P171,Act_codes_core,Act_labels_core),"")</f>
        <v>Investigation services ensure safety</v>
      </c>
      <c r="P171" s="268" t="str">
        <f ca="1"/>
        <v>a_162</v>
      </c>
      <c r="Q171" s="297">
        <f ca="1"/>
        <v>0.1674475422352717</v>
      </c>
      <c r="R171" s="56">
        <f ca="1"/>
        <v>-1.8187723745277844E-5</v>
      </c>
      <c r="S171" s="56">
        <f ca="1"/>
        <v>-2.4567317241969285E-4</v>
      </c>
      <c r="T171" s="56">
        <f ca="1"/>
        <v>-1.1430103047344429E-4</v>
      </c>
      <c r="U171" s="56">
        <f ca="1"/>
        <v>0</v>
      </c>
      <c r="V171" s="56">
        <f ca="1"/>
        <v>0</v>
      </c>
      <c r="W171" s="56">
        <f ca="1"/>
        <v>0</v>
      </c>
      <c r="X171" s="56">
        <f ca="1"/>
        <v>0</v>
      </c>
      <c r="Y171" s="56">
        <f ca="1"/>
        <v>0</v>
      </c>
      <c r="Z171" s="56">
        <f ca="1"/>
        <v>0</v>
      </c>
    </row>
    <row r="172" spans="2:26" outlineLevel="1" x14ac:dyDescent="0.2">
      <c r="B172" s="204" t="str" cm="1">
        <f t="array" aca="1" ref="B172" ca="1">IFERROR(_xlfn.XLOOKUP(C172,Act_codes_core,Act_labels_core),"")</f>
        <v>House, construction and landscape cleaning services</v>
      </c>
      <c r="C172" s="268" t="str">
        <f ca="1"/>
        <v>a_163</v>
      </c>
      <c r="D172" s="270">
        <f ca="1"/>
        <v>0.13906618783076258</v>
      </c>
      <c r="E172" s="56">
        <f ca="1"/>
        <v>-1.3579153809506472E-3</v>
      </c>
      <c r="F172" s="56">
        <f ca="1"/>
        <v>-5.7646917635678641E-2</v>
      </c>
      <c r="G172" s="56">
        <f ca="1"/>
        <v>-7.5825683838448565E-2</v>
      </c>
      <c r="H172" s="56">
        <f ca="1"/>
        <v>0</v>
      </c>
      <c r="I172" s="56">
        <f ca="1"/>
        <v>0</v>
      </c>
      <c r="J172" s="56">
        <f ca="1"/>
        <v>0</v>
      </c>
      <c r="K172" s="56">
        <f ca="1"/>
        <v>0</v>
      </c>
      <c r="L172" s="56">
        <f ca="1"/>
        <v>0</v>
      </c>
      <c r="M172" s="56">
        <f ca="1"/>
        <v>0</v>
      </c>
      <c r="O172" s="204" t="str" cm="1">
        <f t="array" aca="1" ref="O172" ca="1">IFERROR(_xlfn.XLOOKUP(P172,Act_codes_core,Act_labels_core),"")</f>
        <v>House, construction and landscape cleaning services</v>
      </c>
      <c r="P172" s="268" t="str">
        <f ca="1"/>
        <v>a_163</v>
      </c>
      <c r="Q172" s="297">
        <f ca="1"/>
        <v>0.13906618783076258</v>
      </c>
      <c r="R172" s="56">
        <f ca="1"/>
        <v>-1.8884011542556421E-6</v>
      </c>
      <c r="S172" s="56">
        <f ca="1"/>
        <v>-8.0167370757877856E-5</v>
      </c>
      <c r="T172" s="56">
        <f ca="1"/>
        <v>-1.0544788791073706E-4</v>
      </c>
      <c r="U172" s="56">
        <f ca="1"/>
        <v>0</v>
      </c>
      <c r="V172" s="56">
        <f ca="1"/>
        <v>0</v>
      </c>
      <c r="W172" s="56">
        <f ca="1"/>
        <v>0</v>
      </c>
      <c r="X172" s="56">
        <f ca="1"/>
        <v>0</v>
      </c>
      <c r="Y172" s="56">
        <f ca="1"/>
        <v>0</v>
      </c>
      <c r="Z172" s="56">
        <f ca="1"/>
        <v>0</v>
      </c>
    </row>
    <row r="173" spans="2:26" outlineLevel="1" x14ac:dyDescent="0.2">
      <c r="B173" s="204" t="str" cm="1">
        <f t="array" aca="1" ref="B173" ca="1">IFERROR(_xlfn.XLOOKUP(C173,Act_codes_core,Act_labels_core),"")</f>
        <v>Administrative services, office support and other business support activities</v>
      </c>
      <c r="C173" s="268" t="str">
        <f ca="1"/>
        <v>a_164</v>
      </c>
      <c r="D173" s="270">
        <f ca="1"/>
        <v>0.24968836893906693</v>
      </c>
      <c r="E173" s="56">
        <f ca="1"/>
        <v>-7.8094170750442338E-3</v>
      </c>
      <c r="F173" s="56">
        <f ca="1"/>
        <v>-9.0749739603857016E-2</v>
      </c>
      <c r="G173" s="56">
        <f ca="1"/>
        <v>-5.2931354383467522E-2</v>
      </c>
      <c r="H173" s="56">
        <f ca="1"/>
        <v>0</v>
      </c>
      <c r="I173" s="56">
        <f ca="1"/>
        <v>0</v>
      </c>
      <c r="J173" s="56">
        <f ca="1"/>
        <v>0</v>
      </c>
      <c r="K173" s="56">
        <f ca="1"/>
        <v>0</v>
      </c>
      <c r="L173" s="56">
        <f ca="1"/>
        <v>0</v>
      </c>
      <c r="M173" s="56">
        <f ca="1"/>
        <v>0</v>
      </c>
      <c r="O173" s="204" t="str" cm="1">
        <f t="array" aca="1" ref="O173" ca="1">IFERROR(_xlfn.XLOOKUP(P173,Act_codes_core,Act_labels_core),"")</f>
        <v>Administrative services, office support and other business support activities</v>
      </c>
      <c r="P173" s="268" t="str">
        <f ca="1"/>
        <v>a_164</v>
      </c>
      <c r="Q173" s="297">
        <f ca="1"/>
        <v>0.24968836893906693</v>
      </c>
      <c r="R173" s="56">
        <f ca="1"/>
        <v>-1.9499206118326936E-5</v>
      </c>
      <c r="S173" s="56">
        <f ca="1"/>
        <v>-2.2659154463332103E-4</v>
      </c>
      <c r="T173" s="56">
        <f ca="1"/>
        <v>-1.3216343541743735E-4</v>
      </c>
      <c r="U173" s="56">
        <f ca="1"/>
        <v>0</v>
      </c>
      <c r="V173" s="56">
        <f ca="1"/>
        <v>0</v>
      </c>
      <c r="W173" s="56">
        <f ca="1"/>
        <v>0</v>
      </c>
      <c r="X173" s="56">
        <f ca="1"/>
        <v>0</v>
      </c>
      <c r="Y173" s="56">
        <f ca="1"/>
        <v>0</v>
      </c>
      <c r="Z173" s="56">
        <f ca="1"/>
        <v>0</v>
      </c>
    </row>
    <row r="174" spans="2:26" outlineLevel="1" x14ac:dyDescent="0.2">
      <c r="B174" s="204" t="str" cm="1">
        <f t="array" aca="1" ref="B174" ca="1">IFERROR(_xlfn.XLOOKUP(C174,Act_codes_core,Act_labels_core),"")</f>
        <v>Services of the Communist Party, socio-political organizations, state management, national security and defense and compulsory social security</v>
      </c>
      <c r="C174" s="268" t="str">
        <f ca="1"/>
        <v>a_165</v>
      </c>
      <c r="D174" s="270">
        <f ca="1"/>
        <v>2.352793321868067</v>
      </c>
      <c r="E174" s="56">
        <f ca="1"/>
        <v>2.8525569327286782E-2</v>
      </c>
      <c r="F174" s="56">
        <f ca="1"/>
        <v>0.20906249973464686</v>
      </c>
      <c r="G174" s="56">
        <f ca="1"/>
        <v>-6.3119062383709679E-2</v>
      </c>
      <c r="H174" s="56">
        <f ca="1"/>
        <v>0</v>
      </c>
      <c r="I174" s="56">
        <f ca="1"/>
        <v>0</v>
      </c>
      <c r="J174" s="56">
        <f ca="1"/>
        <v>0</v>
      </c>
      <c r="K174" s="56">
        <f ca="1"/>
        <v>0</v>
      </c>
      <c r="L174" s="56">
        <f ca="1"/>
        <v>0</v>
      </c>
      <c r="M174" s="56">
        <f ca="1"/>
        <v>0</v>
      </c>
      <c r="O174" s="204" t="str" cm="1">
        <f t="array" aca="1" ref="O174" ca="1">IFERROR(_xlfn.XLOOKUP(P174,Act_codes_core,Act_labels_core),"")</f>
        <v>Services of the Communist Party, socio-political organizations, state management, national security and defense and compulsory social security</v>
      </c>
      <c r="P174" s="268" t="str">
        <f ca="1"/>
        <v>a_165</v>
      </c>
      <c r="Q174" s="297">
        <f ca="1"/>
        <v>2.352793321868067</v>
      </c>
      <c r="R174" s="56">
        <f ca="1"/>
        <v>6.7114769015724914E-4</v>
      </c>
      <c r="S174" s="56">
        <f ca="1"/>
        <v>4.9188085322872171E-3</v>
      </c>
      <c r="T174" s="56">
        <f ca="1"/>
        <v>-1.4850610845896606E-3</v>
      </c>
      <c r="U174" s="56">
        <f ca="1"/>
        <v>0</v>
      </c>
      <c r="V174" s="56">
        <f ca="1"/>
        <v>0</v>
      </c>
      <c r="W174" s="56">
        <f ca="1"/>
        <v>0</v>
      </c>
      <c r="X174" s="56">
        <f ca="1"/>
        <v>0</v>
      </c>
      <c r="Y174" s="56">
        <f ca="1"/>
        <v>0</v>
      </c>
      <c r="Z174" s="56">
        <f ca="1"/>
        <v>0</v>
      </c>
    </row>
    <row r="175" spans="2:26" outlineLevel="1" x14ac:dyDescent="0.2">
      <c r="B175" s="204" t="str" cm="1">
        <f t="array" aca="1" ref="B175" ca="1">IFERROR(_xlfn.XLOOKUP(C175,Act_codes_core,Act_labels_core),"")</f>
        <v>Education and training (except college, university and postgraduate training)</v>
      </c>
      <c r="C175" s="268" t="str">
        <f ca="1"/>
        <v>a_166</v>
      </c>
      <c r="D175" s="270">
        <f ca="1"/>
        <v>3.1267332430319787</v>
      </c>
      <c r="E175" s="56">
        <f ca="1"/>
        <v>2.5913568519908559E-2</v>
      </c>
      <c r="F175" s="56">
        <f ca="1"/>
        <v>0.18995325901334237</v>
      </c>
      <c r="G175" s="56">
        <f ca="1"/>
        <v>-5.7764995030806787E-2</v>
      </c>
      <c r="H175" s="56">
        <f ca="1"/>
        <v>0</v>
      </c>
      <c r="I175" s="56">
        <f ca="1"/>
        <v>0</v>
      </c>
      <c r="J175" s="56">
        <f ca="1"/>
        <v>0</v>
      </c>
      <c r="K175" s="56">
        <f ca="1"/>
        <v>0</v>
      </c>
      <c r="L175" s="56">
        <f ca="1"/>
        <v>0</v>
      </c>
      <c r="M175" s="56">
        <f ca="1"/>
        <v>0</v>
      </c>
      <c r="O175" s="204" t="str" cm="1">
        <f t="array" aca="1" ref="O175" ca="1">IFERROR(_xlfn.XLOOKUP(P175,Act_codes_core,Act_labels_core),"")</f>
        <v>Education and training (except college, university and postgraduate training)</v>
      </c>
      <c r="P175" s="268" t="str">
        <f ca="1"/>
        <v>a_166</v>
      </c>
      <c r="Q175" s="297">
        <f ca="1"/>
        <v>3.1267332430319787</v>
      </c>
      <c r="R175" s="56">
        <f ca="1"/>
        <v>8.1024816136785079E-4</v>
      </c>
      <c r="S175" s="56">
        <f ca="1"/>
        <v>5.9393316957928148E-3</v>
      </c>
      <c r="T175" s="56">
        <f ca="1"/>
        <v>-1.8061573024640064E-3</v>
      </c>
      <c r="U175" s="56">
        <f ca="1"/>
        <v>0</v>
      </c>
      <c r="V175" s="56">
        <f ca="1"/>
        <v>0</v>
      </c>
      <c r="W175" s="56">
        <f ca="1"/>
        <v>0</v>
      </c>
      <c r="X175" s="56">
        <f ca="1"/>
        <v>0</v>
      </c>
      <c r="Y175" s="56">
        <f ca="1"/>
        <v>0</v>
      </c>
      <c r="Z175" s="56">
        <f ca="1"/>
        <v>0</v>
      </c>
    </row>
    <row r="176" spans="2:26" outlineLevel="1" x14ac:dyDescent="0.2">
      <c r="B176" s="204" t="str" cm="1">
        <f t="array" aca="1" ref="B176" ca="1">IFERROR(_xlfn.XLOOKUP(C176,Act_codes_core,Act_labels_core),"")</f>
        <v>College, university and postgraduate training services</v>
      </c>
      <c r="C176" s="268" t="str">
        <f ca="1"/>
        <v>a_167</v>
      </c>
      <c r="D176" s="270">
        <f ca="1"/>
        <v>0.83060955811525472</v>
      </c>
      <c r="E176" s="56">
        <f ca="1"/>
        <v>2.5950172751953993E-2</v>
      </c>
      <c r="F176" s="56">
        <f ca="1"/>
        <v>0.20033048079990401</v>
      </c>
      <c r="G176" s="56">
        <f ca="1"/>
        <v>-4.9556751425916534E-2</v>
      </c>
      <c r="H176" s="56">
        <f ca="1"/>
        <v>0</v>
      </c>
      <c r="I176" s="56">
        <f ca="1"/>
        <v>0</v>
      </c>
      <c r="J176" s="56">
        <f ca="1"/>
        <v>0</v>
      </c>
      <c r="K176" s="56">
        <f ca="1"/>
        <v>0</v>
      </c>
      <c r="L176" s="56">
        <f ca="1"/>
        <v>0</v>
      </c>
      <c r="M176" s="56">
        <f ca="1"/>
        <v>0</v>
      </c>
      <c r="O176" s="204" t="str" cm="1">
        <f t="array" aca="1" ref="O176" ca="1">IFERROR(_xlfn.XLOOKUP(P176,Act_codes_core,Act_labels_core),"")</f>
        <v>College, university and postgraduate training services</v>
      </c>
      <c r="P176" s="268" t="str">
        <f ca="1"/>
        <v>a_167</v>
      </c>
      <c r="Q176" s="297">
        <f ca="1"/>
        <v>0.83060955811525472</v>
      </c>
      <c r="R176" s="56">
        <f ca="1"/>
        <v>2.1554461522515031E-4</v>
      </c>
      <c r="S176" s="56">
        <f ca="1"/>
        <v>1.6639641213422479E-3</v>
      </c>
      <c r="T176" s="56">
        <f ca="1"/>
        <v>-4.1162311403508054E-4</v>
      </c>
      <c r="U176" s="56">
        <f ca="1"/>
        <v>0</v>
      </c>
      <c r="V176" s="56">
        <f ca="1"/>
        <v>0</v>
      </c>
      <c r="W176" s="56">
        <f ca="1"/>
        <v>0</v>
      </c>
      <c r="X176" s="56">
        <f ca="1"/>
        <v>0</v>
      </c>
      <c r="Y176" s="56">
        <f ca="1"/>
        <v>0</v>
      </c>
      <c r="Z176" s="56">
        <f ca="1"/>
        <v>0</v>
      </c>
    </row>
    <row r="177" spans="2:26" outlineLevel="1" x14ac:dyDescent="0.2">
      <c r="B177" s="204" t="str" cm="1">
        <f t="array" aca="1" ref="B177" ca="1">IFERROR(_xlfn.XLOOKUP(C177,Act_codes_core,Act_labels_core),"")</f>
        <v>Health services</v>
      </c>
      <c r="C177" s="268" t="str">
        <f ca="1"/>
        <v>a_168</v>
      </c>
      <c r="D177" s="270">
        <f ca="1"/>
        <v>2.3585784257306459</v>
      </c>
      <c r="E177" s="56">
        <f ca="1"/>
        <v>1.7464439013137323E-2</v>
      </c>
      <c r="F177" s="56">
        <f ca="1"/>
        <v>0.15546770032397461</v>
      </c>
      <c r="G177" s="56">
        <f ca="1"/>
        <v>-6.4123007991490066E-2</v>
      </c>
      <c r="H177" s="56">
        <f ca="1"/>
        <v>0</v>
      </c>
      <c r="I177" s="56">
        <f ca="1"/>
        <v>0</v>
      </c>
      <c r="J177" s="56">
        <f ca="1"/>
        <v>0</v>
      </c>
      <c r="K177" s="56">
        <f ca="1"/>
        <v>0</v>
      </c>
      <c r="L177" s="56">
        <f ca="1"/>
        <v>0</v>
      </c>
      <c r="M177" s="56">
        <f ca="1"/>
        <v>0</v>
      </c>
      <c r="O177" s="204" t="str" cm="1">
        <f t="array" aca="1" ref="O177" ca="1">IFERROR(_xlfn.XLOOKUP(P177,Act_codes_core,Act_labels_core),"")</f>
        <v>Health services</v>
      </c>
      <c r="P177" s="268" t="str">
        <f ca="1"/>
        <v>a_168</v>
      </c>
      <c r="Q177" s="297">
        <f ca="1"/>
        <v>2.3585784257306459</v>
      </c>
      <c r="R177" s="56">
        <f ca="1"/>
        <v>4.11912490738743E-4</v>
      </c>
      <c r="S177" s="56">
        <f ca="1"/>
        <v>3.6668276388208388E-3</v>
      </c>
      <c r="T177" s="56">
        <f ca="1"/>
        <v>-1.5123914324168227E-3</v>
      </c>
      <c r="U177" s="56">
        <f ca="1"/>
        <v>0</v>
      </c>
      <c r="V177" s="56">
        <f ca="1"/>
        <v>0</v>
      </c>
      <c r="W177" s="56">
        <f ca="1"/>
        <v>0</v>
      </c>
      <c r="X177" s="56">
        <f ca="1"/>
        <v>0</v>
      </c>
      <c r="Y177" s="56">
        <f ca="1"/>
        <v>0</v>
      </c>
      <c r="Z177" s="56">
        <f ca="1"/>
        <v>0</v>
      </c>
    </row>
    <row r="178" spans="2:26" outlineLevel="1" x14ac:dyDescent="0.2">
      <c r="B178" s="204" t="str" cm="1">
        <f t="array" aca="1" ref="B178" ca="1">IFERROR(_xlfn.XLOOKUP(C178,Act_codes_core,Act_labels_core),"")</f>
        <v>Centralized care and nursing services</v>
      </c>
      <c r="C178" s="268" t="str">
        <f ca="1"/>
        <v>a_169</v>
      </c>
      <c r="D178" s="270">
        <f ca="1"/>
        <v>3.2153934025378236E-2</v>
      </c>
      <c r="E178" s="56">
        <f ca="1"/>
        <v>1.0342134338103826E-2</v>
      </c>
      <c r="F178" s="56">
        <f ca="1"/>
        <v>7.7910833469951868E-2</v>
      </c>
      <c r="G178" s="56">
        <f ca="1"/>
        <v>-9.4534655314393312E-2</v>
      </c>
      <c r="H178" s="56">
        <f ca="1"/>
        <v>0</v>
      </c>
      <c r="I178" s="56">
        <f ca="1"/>
        <v>0</v>
      </c>
      <c r="J178" s="56">
        <f ca="1"/>
        <v>0</v>
      </c>
      <c r="K178" s="56">
        <f ca="1"/>
        <v>0</v>
      </c>
      <c r="L178" s="56">
        <f ca="1"/>
        <v>0</v>
      </c>
      <c r="M178" s="56">
        <f ca="1"/>
        <v>0</v>
      </c>
      <c r="O178" s="204" t="str" cm="1">
        <f t="array" aca="1" ref="O178" ca="1">IFERROR(_xlfn.XLOOKUP(P178,Act_codes_core,Act_labels_core),"")</f>
        <v>Centralized care and nursing services</v>
      </c>
      <c r="P178" s="268" t="str">
        <f ca="1"/>
        <v>a_169</v>
      </c>
      <c r="Q178" s="297">
        <f ca="1"/>
        <v>3.2153934025378236E-2</v>
      </c>
      <c r="R178" s="56">
        <f ca="1"/>
        <v>3.3254030518898921E-6</v>
      </c>
      <c r="S178" s="56">
        <f ca="1"/>
        <v>2.505139799255063E-5</v>
      </c>
      <c r="T178" s="56">
        <f ca="1"/>
        <v>-3.0396610700908746E-5</v>
      </c>
      <c r="U178" s="56">
        <f ca="1"/>
        <v>0</v>
      </c>
      <c r="V178" s="56">
        <f ca="1"/>
        <v>0</v>
      </c>
      <c r="W178" s="56">
        <f ca="1"/>
        <v>0</v>
      </c>
      <c r="X178" s="56">
        <f ca="1"/>
        <v>0</v>
      </c>
      <c r="Y178" s="56">
        <f ca="1"/>
        <v>0</v>
      </c>
      <c r="Z178" s="56">
        <f ca="1"/>
        <v>0</v>
      </c>
    </row>
    <row r="179" spans="2:26" outlineLevel="1" x14ac:dyDescent="0.2">
      <c r="B179" s="204" t="str" cm="1">
        <f t="array" aca="1" ref="B179" ca="1">IFERROR(_xlfn.XLOOKUP(C179,Act_codes_core,Act_labels_core),"")</f>
        <v>Social support services are not centralized</v>
      </c>
      <c r="C179" s="268" t="str">
        <f ca="1"/>
        <v>a_170</v>
      </c>
      <c r="D179" s="270">
        <f ca="1"/>
        <v>7.8355402480377312E-3</v>
      </c>
      <c r="E179" s="56">
        <f ca="1"/>
        <v>2.1804657149226969E-2</v>
      </c>
      <c r="F179" s="56">
        <f ca="1"/>
        <v>0.14795370723996726</v>
      </c>
      <c r="G179" s="56">
        <f ca="1"/>
        <v>-6.8930463758143379E-2</v>
      </c>
      <c r="H179" s="56">
        <f ca="1"/>
        <v>0</v>
      </c>
      <c r="I179" s="56">
        <f ca="1"/>
        <v>0</v>
      </c>
      <c r="J179" s="56">
        <f ca="1"/>
        <v>0</v>
      </c>
      <c r="K179" s="56">
        <f ca="1"/>
        <v>0</v>
      </c>
      <c r="L179" s="56">
        <f ca="1"/>
        <v>0</v>
      </c>
      <c r="M179" s="56">
        <f ca="1"/>
        <v>0</v>
      </c>
      <c r="O179" s="204" t="str" cm="1">
        <f t="array" aca="1" ref="O179" ca="1">IFERROR(_xlfn.XLOOKUP(P179,Act_codes_core,Act_labels_core),"")</f>
        <v>Social support services are not centralized</v>
      </c>
      <c r="P179" s="268" t="str">
        <f ca="1"/>
        <v>a_170</v>
      </c>
      <c r="Q179" s="297">
        <f ca="1"/>
        <v>7.8355402480377312E-3</v>
      </c>
      <c r="R179" s="56">
        <f ca="1"/>
        <v>1.708512686874316E-6</v>
      </c>
      <c r="S179" s="56">
        <f ca="1"/>
        <v>1.1592972279251551E-5</v>
      </c>
      <c r="T179" s="56">
        <f ca="1"/>
        <v>-5.4010742309283868E-6</v>
      </c>
      <c r="U179" s="56">
        <f ca="1"/>
        <v>0</v>
      </c>
      <c r="V179" s="56">
        <f ca="1"/>
        <v>0</v>
      </c>
      <c r="W179" s="56">
        <f ca="1"/>
        <v>0</v>
      </c>
      <c r="X179" s="56">
        <f ca="1"/>
        <v>0</v>
      </c>
      <c r="Y179" s="56">
        <f ca="1"/>
        <v>0</v>
      </c>
      <c r="Z179" s="56">
        <f ca="1"/>
        <v>0</v>
      </c>
    </row>
    <row r="180" spans="2:26" outlineLevel="1" x14ac:dyDescent="0.2">
      <c r="B180" s="204" t="str" cm="1">
        <f t="array" aca="1" ref="B180" ca="1">IFERROR(_xlfn.XLOOKUP(C180,Act_codes_core,Act_labels_core),"")</f>
        <v>Creative, artistic and entertainment services</v>
      </c>
      <c r="C180" s="268" t="str">
        <f ca="1"/>
        <v>a_171</v>
      </c>
      <c r="D180" s="270">
        <f ca="1"/>
        <v>5.1269090475342061E-2</v>
      </c>
      <c r="E180" s="56">
        <f ca="1"/>
        <v>6.5487714593359669E-4</v>
      </c>
      <c r="F180" s="56">
        <f ca="1"/>
        <v>-3.9146106801990488E-2</v>
      </c>
      <c r="G180" s="56">
        <f ca="1"/>
        <v>-9.2802511722878123E-2</v>
      </c>
      <c r="H180" s="56">
        <f ca="1"/>
        <v>0</v>
      </c>
      <c r="I180" s="56">
        <f ca="1"/>
        <v>0</v>
      </c>
      <c r="J180" s="56">
        <f ca="1"/>
        <v>0</v>
      </c>
      <c r="K180" s="56">
        <f ca="1"/>
        <v>0</v>
      </c>
      <c r="L180" s="56">
        <f ca="1"/>
        <v>0</v>
      </c>
      <c r="M180" s="56">
        <f ca="1"/>
        <v>0</v>
      </c>
      <c r="O180" s="204" t="str" cm="1">
        <f t="array" aca="1" ref="O180" ca="1">IFERROR(_xlfn.XLOOKUP(P180,Act_codes_core,Act_labels_core),"")</f>
        <v>Creative, artistic and entertainment services</v>
      </c>
      <c r="P180" s="268" t="str">
        <f ca="1"/>
        <v>a_171</v>
      </c>
      <c r="Q180" s="297">
        <f ca="1"/>
        <v>5.1269090475342061E-2</v>
      </c>
      <c r="R180" s="56">
        <f ca="1"/>
        <v>3.3574955645103356E-7</v>
      </c>
      <c r="S180" s="56">
        <f ca="1"/>
        <v>-2.0069852913886535E-5</v>
      </c>
      <c r="T180" s="56">
        <f ca="1"/>
        <v>-4.7579003698592308E-5</v>
      </c>
      <c r="U180" s="56">
        <f ca="1"/>
        <v>0</v>
      </c>
      <c r="V180" s="56">
        <f ca="1"/>
        <v>0</v>
      </c>
      <c r="W180" s="56">
        <f ca="1"/>
        <v>0</v>
      </c>
      <c r="X180" s="56">
        <f ca="1"/>
        <v>0</v>
      </c>
      <c r="Y180" s="56">
        <f ca="1"/>
        <v>0</v>
      </c>
      <c r="Z180" s="56">
        <f ca="1"/>
        <v>0</v>
      </c>
    </row>
    <row r="181" spans="2:26" outlineLevel="1" x14ac:dyDescent="0.2">
      <c r="B181" s="204" t="str" cm="1">
        <f t="array" aca="1" ref="B181" ca="1">IFERROR(_xlfn.XLOOKUP(C181,Act_codes_core,Act_labels_core),"")</f>
        <v>Services of libraries, archives, museums and other cultural activities</v>
      </c>
      <c r="C181" s="268" t="str">
        <f ca="1"/>
        <v>a_172</v>
      </c>
      <c r="D181" s="270">
        <f ca="1"/>
        <v>2.9342529341745964E-2</v>
      </c>
      <c r="E181" s="56">
        <f ca="1"/>
        <v>6.0862881640533217E-3</v>
      </c>
      <c r="F181" s="56">
        <f ca="1"/>
        <v>2.5796900294494662E-2</v>
      </c>
      <c r="G181" s="56">
        <f ca="1"/>
        <v>-9.2495618979726579E-2</v>
      </c>
      <c r="H181" s="56">
        <f ca="1"/>
        <v>0</v>
      </c>
      <c r="I181" s="56">
        <f ca="1"/>
        <v>0</v>
      </c>
      <c r="J181" s="56">
        <f ca="1"/>
        <v>0</v>
      </c>
      <c r="K181" s="56">
        <f ca="1"/>
        <v>0</v>
      </c>
      <c r="L181" s="56">
        <f ca="1"/>
        <v>0</v>
      </c>
      <c r="M181" s="56">
        <f ca="1"/>
        <v>0</v>
      </c>
      <c r="O181" s="204" t="str" cm="1">
        <f t="array" aca="1" ref="O181" ca="1">IFERROR(_xlfn.XLOOKUP(P181,Act_codes_core,Act_labels_core),"")</f>
        <v>Services of libraries, archives, museums and other cultural activities</v>
      </c>
      <c r="P181" s="268" t="str">
        <f ca="1"/>
        <v>a_172</v>
      </c>
      <c r="Q181" s="297">
        <f ca="1"/>
        <v>2.9342529341745964E-2</v>
      </c>
      <c r="R181" s="56">
        <f ca="1"/>
        <v>1.7858708903605578E-6</v>
      </c>
      <c r="S181" s="56">
        <f ca="1"/>
        <v>7.5694630381730472E-6</v>
      </c>
      <c r="T181" s="56">
        <f ca="1"/>
        <v>-2.7140554138955819E-5</v>
      </c>
      <c r="U181" s="56">
        <f ca="1"/>
        <v>0</v>
      </c>
      <c r="V181" s="56">
        <f ca="1"/>
        <v>0</v>
      </c>
      <c r="W181" s="56">
        <f ca="1"/>
        <v>0</v>
      </c>
      <c r="X181" s="56">
        <f ca="1"/>
        <v>0</v>
      </c>
      <c r="Y181" s="56">
        <f ca="1"/>
        <v>0</v>
      </c>
      <c r="Z181" s="56">
        <f ca="1"/>
        <v>0</v>
      </c>
    </row>
    <row r="182" spans="2:26" outlineLevel="1" x14ac:dyDescent="0.2">
      <c r="B182" s="204" t="str" cm="1">
        <f t="array" aca="1" ref="B182" ca="1">IFERROR(_xlfn.XLOOKUP(C182,Act_codes_core,Act_labels_core),"")</f>
        <v>Lottery, betting and gambling services</v>
      </c>
      <c r="C182" s="268" t="str">
        <f ca="1"/>
        <v>a_173</v>
      </c>
      <c r="D182" s="270">
        <f ca="1"/>
        <v>0.21821896611088198</v>
      </c>
      <c r="E182" s="56">
        <f ca="1"/>
        <v>-2.0444874274883063E-3</v>
      </c>
      <c r="F182" s="56">
        <f ca="1"/>
        <v>-4.2398655151965059E-2</v>
      </c>
      <c r="G182" s="56">
        <f ca="1"/>
        <v>-4.760029001565913E-2</v>
      </c>
      <c r="H182" s="56">
        <f ca="1"/>
        <v>0</v>
      </c>
      <c r="I182" s="56">
        <f ca="1"/>
        <v>0</v>
      </c>
      <c r="J182" s="56">
        <f ca="1"/>
        <v>0</v>
      </c>
      <c r="K182" s="56">
        <f ca="1"/>
        <v>0</v>
      </c>
      <c r="L182" s="56">
        <f ca="1"/>
        <v>0</v>
      </c>
      <c r="M182" s="56">
        <f ca="1"/>
        <v>0</v>
      </c>
      <c r="O182" s="204" t="str" cm="1">
        <f t="array" aca="1" ref="O182" ca="1">IFERROR(_xlfn.XLOOKUP(P182,Act_codes_core,Act_labels_core),"")</f>
        <v>Lottery, betting and gambling services</v>
      </c>
      <c r="P182" s="268" t="str">
        <f ca="1"/>
        <v>a_173</v>
      </c>
      <c r="Q182" s="297">
        <f ca="1"/>
        <v>0.21821896611088198</v>
      </c>
      <c r="R182" s="56">
        <f ca="1"/>
        <v>-4.4614593265319498E-6</v>
      </c>
      <c r="S182" s="56">
        <f ca="1"/>
        <v>-9.2521906917536354E-5</v>
      </c>
      <c r="T182" s="56">
        <f ca="1"/>
        <v>-1.0387286073795274E-4</v>
      </c>
      <c r="U182" s="56">
        <f ca="1"/>
        <v>0</v>
      </c>
      <c r="V182" s="56">
        <f ca="1"/>
        <v>0</v>
      </c>
      <c r="W182" s="56">
        <f ca="1"/>
        <v>0</v>
      </c>
      <c r="X182" s="56">
        <f ca="1"/>
        <v>0</v>
      </c>
      <c r="Y182" s="56">
        <f ca="1"/>
        <v>0</v>
      </c>
      <c r="Z182" s="56">
        <f ca="1"/>
        <v>0</v>
      </c>
    </row>
    <row r="183" spans="2:26" outlineLevel="1" x14ac:dyDescent="0.2">
      <c r="B183" s="204" t="str" cm="1">
        <f t="array" aca="1" ref="B183" ca="1">IFERROR(_xlfn.XLOOKUP(C183,Act_codes_core,Act_labels_core),"")</f>
        <v>Sports, entertainment and recreation services</v>
      </c>
      <c r="C183" s="268" t="str">
        <f ca="1"/>
        <v>a_174</v>
      </c>
      <c r="D183" s="270">
        <f ca="1"/>
        <v>0.4182881626007916</v>
      </c>
      <c r="E183" s="56">
        <f ca="1"/>
        <v>2.3278934185388955E-2</v>
      </c>
      <c r="F183" s="56">
        <f ca="1"/>
        <v>3.3850543240365738E-2</v>
      </c>
      <c r="G183" s="56">
        <f ca="1"/>
        <v>2.7667291341559874E-2</v>
      </c>
      <c r="H183" s="56">
        <f ca="1"/>
        <v>0</v>
      </c>
      <c r="I183" s="56">
        <f ca="1"/>
        <v>0</v>
      </c>
      <c r="J183" s="56">
        <f ca="1"/>
        <v>0</v>
      </c>
      <c r="K183" s="56">
        <f ca="1"/>
        <v>0</v>
      </c>
      <c r="L183" s="56">
        <f ca="1"/>
        <v>0</v>
      </c>
      <c r="M183" s="56">
        <f ca="1"/>
        <v>0</v>
      </c>
      <c r="O183" s="204" t="str" cm="1">
        <f t="array" aca="1" ref="O183" ca="1">IFERROR(_xlfn.XLOOKUP(P183,Act_codes_core,Act_labels_core),"")</f>
        <v>Sports, entertainment and recreation services</v>
      </c>
      <c r="P183" s="268" t="str">
        <f ca="1"/>
        <v>a_174</v>
      </c>
      <c r="Q183" s="297">
        <f ca="1"/>
        <v>0.4182881626007916</v>
      </c>
      <c r="R183" s="56">
        <f ca="1"/>
        <v>9.7373026077111015E-5</v>
      </c>
      <c r="S183" s="56">
        <f ca="1"/>
        <v>1.4159281535051229E-4</v>
      </c>
      <c r="T183" s="56">
        <f ca="1"/>
        <v>1.157290045940187E-4</v>
      </c>
      <c r="U183" s="56">
        <f ca="1"/>
        <v>0</v>
      </c>
      <c r="V183" s="56">
        <f ca="1"/>
        <v>0</v>
      </c>
      <c r="W183" s="56">
        <f ca="1"/>
        <v>0</v>
      </c>
      <c r="X183" s="56">
        <f ca="1"/>
        <v>0</v>
      </c>
      <c r="Y183" s="56">
        <f ca="1"/>
        <v>0</v>
      </c>
      <c r="Z183" s="56">
        <f ca="1"/>
        <v>0</v>
      </c>
    </row>
    <row r="184" spans="2:26" outlineLevel="1" x14ac:dyDescent="0.2">
      <c r="B184" s="204" t="str" cm="1">
        <f t="array" aca="1" ref="B184" ca="1">IFERROR(_xlfn.XLOOKUP(C184,Act_codes_core,Act_labels_core),"")</f>
        <v>Services of other associations and organizations</v>
      </c>
      <c r="C184" s="268" t="str">
        <f ca="1"/>
        <v>a_175</v>
      </c>
      <c r="D184" s="270">
        <f ca="1"/>
        <v>0.20607238562395891</v>
      </c>
      <c r="E184" s="56">
        <f ca="1"/>
        <v>2.6728478190185534E-2</v>
      </c>
      <c r="F184" s="56">
        <f ca="1"/>
        <v>0.18836022475581249</v>
      </c>
      <c r="G184" s="56">
        <f ca="1"/>
        <v>-6.2216019252814281E-2</v>
      </c>
      <c r="H184" s="56">
        <f ca="1"/>
        <v>0</v>
      </c>
      <c r="I184" s="56">
        <f ca="1"/>
        <v>0</v>
      </c>
      <c r="J184" s="56">
        <f ca="1"/>
        <v>0</v>
      </c>
      <c r="K184" s="56">
        <f ca="1"/>
        <v>0</v>
      </c>
      <c r="L184" s="56">
        <f ca="1"/>
        <v>0</v>
      </c>
      <c r="M184" s="56">
        <f ca="1"/>
        <v>0</v>
      </c>
      <c r="O184" s="204" t="str" cm="1">
        <f t="array" aca="1" ref="O184" ca="1">IFERROR(_xlfn.XLOOKUP(P184,Act_codes_core,Act_labels_core),"")</f>
        <v>Services of other associations and organizations</v>
      </c>
      <c r="P184" s="268" t="str">
        <f ca="1"/>
        <v>a_175</v>
      </c>
      <c r="Q184" s="297">
        <f ca="1"/>
        <v>0.20607238562395891</v>
      </c>
      <c r="R184" s="56">
        <f ca="1"/>
        <v>5.5080012647494889E-5</v>
      </c>
      <c r="S184" s="56">
        <f ca="1"/>
        <v>3.8815840872095367E-4</v>
      </c>
      <c r="T184" s="56">
        <f ca="1"/>
        <v>-1.2821003511453597E-4</v>
      </c>
      <c r="U184" s="56">
        <f ca="1"/>
        <v>0</v>
      </c>
      <c r="V184" s="56">
        <f ca="1"/>
        <v>0</v>
      </c>
      <c r="W184" s="56">
        <f ca="1"/>
        <v>0</v>
      </c>
      <c r="X184" s="56">
        <f ca="1"/>
        <v>0</v>
      </c>
      <c r="Y184" s="56">
        <f ca="1"/>
        <v>0</v>
      </c>
      <c r="Z184" s="56">
        <f ca="1"/>
        <v>0</v>
      </c>
    </row>
    <row r="185" spans="2:26" outlineLevel="1" x14ac:dyDescent="0.2">
      <c r="B185" s="204" t="str" cm="1">
        <f t="array" aca="1" ref="B185" ca="1">IFERROR(_xlfn.XLOOKUP(C185,Act_codes_core,Act_labels_core),"")</f>
        <v>Computer repair service, personal and household appliances</v>
      </c>
      <c r="C185" s="268" t="str">
        <f ca="1"/>
        <v>a_176</v>
      </c>
      <c r="D185" s="270">
        <f ca="1"/>
        <v>0.15150129429422585</v>
      </c>
      <c r="E185" s="56">
        <f ca="1"/>
        <v>-8.394748751339165E-3</v>
      </c>
      <c r="F185" s="56">
        <f ca="1"/>
        <v>-4.9904137210676769E-2</v>
      </c>
      <c r="G185" s="56">
        <f ca="1"/>
        <v>-6.9295566241012185E-2</v>
      </c>
      <c r="H185" s="56">
        <f ca="1"/>
        <v>0</v>
      </c>
      <c r="I185" s="56">
        <f ca="1"/>
        <v>0</v>
      </c>
      <c r="J185" s="56">
        <f ca="1"/>
        <v>0</v>
      </c>
      <c r="K185" s="56">
        <f ca="1"/>
        <v>0</v>
      </c>
      <c r="L185" s="56">
        <f ca="1"/>
        <v>0</v>
      </c>
      <c r="M185" s="56">
        <f ca="1"/>
        <v>0</v>
      </c>
      <c r="O185" s="204" t="str" cm="1">
        <f t="array" aca="1" ref="O185" ca="1">IFERROR(_xlfn.XLOOKUP(P185,Act_codes_core,Act_labels_core),"")</f>
        <v>Computer repair service, personal and household appliances</v>
      </c>
      <c r="P185" s="268" t="str">
        <f ca="1"/>
        <v>a_176</v>
      </c>
      <c r="Q185" s="297">
        <f ca="1"/>
        <v>0.15150129429422585</v>
      </c>
      <c r="R185" s="56">
        <f ca="1"/>
        <v>-1.2718153011027199E-5</v>
      </c>
      <c r="S185" s="56">
        <f ca="1"/>
        <v>-7.5605413780541683E-5</v>
      </c>
      <c r="T185" s="56">
        <f ca="1"/>
        <v>-1.0498367974364609E-4</v>
      </c>
      <c r="U185" s="56">
        <f ca="1"/>
        <v>0</v>
      </c>
      <c r="V185" s="56">
        <f ca="1"/>
        <v>0</v>
      </c>
      <c r="W185" s="56">
        <f ca="1"/>
        <v>0</v>
      </c>
      <c r="X185" s="56">
        <f ca="1"/>
        <v>0</v>
      </c>
      <c r="Y185" s="56">
        <f ca="1"/>
        <v>0</v>
      </c>
      <c r="Z185" s="56">
        <f ca="1"/>
        <v>0</v>
      </c>
    </row>
    <row r="186" spans="2:26" outlineLevel="1" x14ac:dyDescent="0.2">
      <c r="B186" s="204" t="str" cm="1">
        <f t="array" aca="1" ref="B186" ca="1">IFERROR(_xlfn.XLOOKUP(C186,Act_codes_core,Act_labels_core),"")</f>
        <v>Other personal services</v>
      </c>
      <c r="C186" s="268" t="str">
        <f ca="1"/>
        <v>a_177</v>
      </c>
      <c r="D186" s="270">
        <f ca="1"/>
        <v>0.4034244532631982</v>
      </c>
      <c r="E186" s="56">
        <f ca="1"/>
        <v>-6.7861160061299941E-3</v>
      </c>
      <c r="F186" s="56">
        <f ca="1"/>
        <v>-2.8530435275775368E-2</v>
      </c>
      <c r="G186" s="56">
        <f ca="1"/>
        <v>-0.12382810229686347</v>
      </c>
      <c r="H186" s="56">
        <f ca="1"/>
        <v>0</v>
      </c>
      <c r="I186" s="56">
        <f ca="1"/>
        <v>0</v>
      </c>
      <c r="J186" s="56">
        <f ca="1"/>
        <v>0</v>
      </c>
      <c r="K186" s="56">
        <f ca="1"/>
        <v>0</v>
      </c>
      <c r="L186" s="56">
        <f ca="1"/>
        <v>0</v>
      </c>
      <c r="M186" s="56">
        <f ca="1"/>
        <v>0</v>
      </c>
      <c r="O186" s="204" t="str" cm="1">
        <f t="array" aca="1" ref="O186" ca="1">IFERROR(_xlfn.XLOOKUP(P186,Act_codes_core,Act_labels_core),"")</f>
        <v>Other personal services</v>
      </c>
      <c r="P186" s="268" t="str">
        <f ca="1"/>
        <v>a_177</v>
      </c>
      <c r="Q186" s="297">
        <f ca="1"/>
        <v>0.4034244532631982</v>
      </c>
      <c r="R186" s="56">
        <f ca="1"/>
        <v>-2.737685139553631E-5</v>
      </c>
      <c r="S186" s="56">
        <f ca="1"/>
        <v>-1.1509875252490742E-4</v>
      </c>
      <c r="T186" s="56">
        <f ca="1"/>
        <v>-4.9955284467731529E-4</v>
      </c>
      <c r="U186" s="56">
        <f ca="1"/>
        <v>0</v>
      </c>
      <c r="V186" s="56">
        <f ca="1"/>
        <v>0</v>
      </c>
      <c r="W186" s="56">
        <f ca="1"/>
        <v>0</v>
      </c>
      <c r="X186" s="56">
        <f ca="1"/>
        <v>0</v>
      </c>
      <c r="Y186" s="56">
        <f ca="1"/>
        <v>0</v>
      </c>
      <c r="Z186" s="56">
        <f ca="1"/>
        <v>0</v>
      </c>
    </row>
    <row r="187" spans="2:26" outlineLevel="1" x14ac:dyDescent="0.2">
      <c r="B187" s="204" t="str" cm="1">
        <f t="array" aca="1" ref="B187" ca="1">IFERROR(_xlfn.XLOOKUP(C187,Act_codes_core,Act_labels_core),"")</f>
        <v>Household chores service for households</v>
      </c>
      <c r="C187" s="268" t="str">
        <f ca="1"/>
        <v>a_178</v>
      </c>
      <c r="D187" s="270">
        <f ca="1"/>
        <v>0.14325674818058032</v>
      </c>
      <c r="E187" s="56">
        <f ca="1"/>
        <v>-8.699977832637984E-3</v>
      </c>
      <c r="F187" s="56">
        <f ca="1"/>
        <v>-9.5264655878535276E-2</v>
      </c>
      <c r="G187" s="56">
        <f ca="1"/>
        <v>-0.13907394503417381</v>
      </c>
      <c r="H187" s="56">
        <f ca="1"/>
        <v>0</v>
      </c>
      <c r="I187" s="56">
        <f ca="1"/>
        <v>0</v>
      </c>
      <c r="J187" s="56">
        <f ca="1"/>
        <v>0</v>
      </c>
      <c r="K187" s="56">
        <f ca="1"/>
        <v>0</v>
      </c>
      <c r="L187" s="56">
        <f ca="1"/>
        <v>0</v>
      </c>
      <c r="M187" s="56">
        <f ca="1"/>
        <v>0</v>
      </c>
      <c r="O187" s="204" t="str" cm="1">
        <f t="array" aca="1" ref="O187" ca="1">IFERROR(_xlfn.XLOOKUP(P187,Act_codes_core,Act_labels_core),"")</f>
        <v>Household chores service for households</v>
      </c>
      <c r="P187" s="268" t="str">
        <f ca="1"/>
        <v>a_178</v>
      </c>
      <c r="Q187" s="297">
        <f ca="1"/>
        <v>0.14325674818058032</v>
      </c>
      <c r="R187" s="56">
        <f ca="1"/>
        <v>-1.2463305335468507E-5</v>
      </c>
      <c r="S187" s="56">
        <f ca="1"/>
        <v>-1.3647304817700968E-4</v>
      </c>
      <c r="T187" s="56">
        <f ca="1"/>
        <v>-1.9923281122240507E-4</v>
      </c>
      <c r="U187" s="56">
        <f ca="1"/>
        <v>0</v>
      </c>
      <c r="V187" s="56">
        <f ca="1"/>
        <v>0</v>
      </c>
      <c r="W187" s="56">
        <f ca="1"/>
        <v>0</v>
      </c>
      <c r="X187" s="56">
        <f ca="1"/>
        <v>0</v>
      </c>
      <c r="Y187" s="56">
        <f ca="1"/>
        <v>0</v>
      </c>
      <c r="Z187" s="56">
        <f ca="1"/>
        <v>0</v>
      </c>
    </row>
    <row r="188" spans="2:26" outlineLevel="1" x14ac:dyDescent="0.2">
      <c r="B188" s="204" t="str" cm="1">
        <f t="array" aca="1" ref="B188" ca="1">IFERROR(_xlfn.XLOOKUP(C188,Act_codes_core,Act_labels_core),"")</f>
        <v>Tot Act</v>
      </c>
      <c r="C188" s="268" t="str">
        <f ca="1"/>
        <v>sGDP</v>
      </c>
      <c r="D188" s="270">
        <f ca="1"/>
        <v>99.999999999999972</v>
      </c>
      <c r="E188" s="297">
        <f ca="1"/>
        <v>-2.6770928111863324E-2</v>
      </c>
      <c r="F188" s="297">
        <f ca="1"/>
        <v>-0.21876754306725532</v>
      </c>
      <c r="G188" s="297">
        <f ca="1"/>
        <v>-4.4432502906766036E-2</v>
      </c>
      <c r="H188" s="297">
        <f ca="1"/>
        <v>0</v>
      </c>
      <c r="I188" s="297">
        <f ca="1"/>
        <v>0</v>
      </c>
      <c r="J188" s="297">
        <f ca="1"/>
        <v>0</v>
      </c>
      <c r="K188" s="297">
        <f ca="1"/>
        <v>0</v>
      </c>
      <c r="L188" s="297">
        <f ca="1"/>
        <v>0</v>
      </c>
      <c r="M188" s="297">
        <f ca="1"/>
        <v>0</v>
      </c>
      <c r="O188" s="204" t="str" cm="1">
        <f t="array" aca="1" ref="O188" ca="1">IFERROR(_xlfn.XLOOKUP(P188,Act_codes_core,Act_labels_core),"")</f>
        <v>Tot Act</v>
      </c>
      <c r="P188" s="268" t="str">
        <f ca="1"/>
        <v>sGDP</v>
      </c>
      <c r="Q188" s="297">
        <f ca="1"/>
        <v>99.999999999999972</v>
      </c>
      <c r="R188" s="297">
        <f ca="1"/>
        <v>-2.6770928111863317E-2</v>
      </c>
      <c r="S188" s="297">
        <f ca="1"/>
        <v>-0.21876754306725527</v>
      </c>
      <c r="T188" s="297">
        <f ca="1"/>
        <v>-4.4432502906766029E-2</v>
      </c>
      <c r="U188" s="297">
        <f ca="1"/>
        <v>0</v>
      </c>
      <c r="V188" s="297">
        <f ca="1"/>
        <v>0</v>
      </c>
      <c r="W188" s="297">
        <f ca="1"/>
        <v>0</v>
      </c>
      <c r="X188" s="297">
        <f ca="1"/>
        <v>0</v>
      </c>
      <c r="Y188" s="297">
        <f ca="1"/>
        <v>0</v>
      </c>
      <c r="Z188" s="297">
        <f ca="1"/>
        <v>0</v>
      </c>
    </row>
    <row r="189" spans="2:26" outlineLevel="1" x14ac:dyDescent="0.2">
      <c r="B189" s="204" t="str" cm="1">
        <f t="array" aca="1" ref="B189" ca="1">IFERROR(_xlfn.XLOOKUP(C189,Act_codes_core,Act_labels_core),"")</f>
        <v>Agriculture</v>
      </c>
      <c r="C189" s="268" t="str">
        <f ca="1"/>
        <v>sAGR</v>
      </c>
      <c r="D189" s="270">
        <f ca="1"/>
        <v>12.234154628746827</v>
      </c>
      <c r="E189" s="56">
        <f ca="1"/>
        <v>-7.6836720923512125E-3</v>
      </c>
      <c r="F189" s="56">
        <f ca="1"/>
        <v>-0.25862363251691889</v>
      </c>
      <c r="G189" s="56">
        <f ca="1"/>
        <v>-0.10436580472479307</v>
      </c>
      <c r="H189" s="56">
        <f ca="1"/>
        <v>0</v>
      </c>
      <c r="I189" s="56">
        <f ca="1"/>
        <v>0</v>
      </c>
      <c r="J189" s="56">
        <f ca="1"/>
        <v>0</v>
      </c>
      <c r="K189" s="56">
        <f ca="1"/>
        <v>0</v>
      </c>
      <c r="L189" s="56">
        <f ca="1"/>
        <v>0</v>
      </c>
      <c r="M189" s="56">
        <f ca="1"/>
        <v>0</v>
      </c>
      <c r="O189" s="204" t="str" cm="1">
        <f t="array" aca="1" ref="O189" ca="1">IFERROR(_xlfn.XLOOKUP(P189,Act_codes_core,Act_labels_core),"")</f>
        <v>Agriculture</v>
      </c>
      <c r="P189" s="268" t="str">
        <f ca="1"/>
        <v>sAGR</v>
      </c>
      <c r="Q189" s="297">
        <f ca="1"/>
        <v>12.234154628746827</v>
      </c>
      <c r="R189" s="56">
        <f ca="1"/>
        <v>-9.4003232494411408E-4</v>
      </c>
      <c r="S189" s="56">
        <f ca="1"/>
        <v>-3.164041510860182E-2</v>
      </c>
      <c r="T189" s="56">
        <f ca="1"/>
        <v>-1.2768273929567147E-2</v>
      </c>
      <c r="U189" s="56">
        <f ca="1"/>
        <v>0</v>
      </c>
      <c r="V189" s="56">
        <f ca="1"/>
        <v>0</v>
      </c>
      <c r="W189" s="56">
        <f ca="1"/>
        <v>0</v>
      </c>
      <c r="X189" s="56">
        <f ca="1"/>
        <v>0</v>
      </c>
      <c r="Y189" s="56">
        <f ca="1"/>
        <v>0</v>
      </c>
      <c r="Z189" s="56">
        <f ca="1"/>
        <v>0</v>
      </c>
    </row>
    <row r="190" spans="2:26" outlineLevel="1" x14ac:dyDescent="0.2">
      <c r="B190" s="204" t="str" cm="1">
        <f t="array" aca="1" ref="B190" ca="1">IFERROR(_xlfn.XLOOKUP(C190,Act_codes_core,Act_labels_core),"")</f>
        <v>Mining</v>
      </c>
      <c r="C190" s="268" t="str">
        <f ca="1"/>
        <v>sMIN</v>
      </c>
      <c r="D190" s="270">
        <f ca="1"/>
        <v>3.1529030788618755</v>
      </c>
      <c r="E190" s="56">
        <f ca="1"/>
        <v>1.2931498062584978E-3</v>
      </c>
      <c r="F190" s="56">
        <f ca="1"/>
        <v>-0.11627586047733285</v>
      </c>
      <c r="G190" s="56">
        <f ca="1"/>
        <v>0.13728609457750451</v>
      </c>
      <c r="H190" s="56">
        <f ca="1"/>
        <v>0</v>
      </c>
      <c r="I190" s="56">
        <f ca="1"/>
        <v>0</v>
      </c>
      <c r="J190" s="56">
        <f ca="1"/>
        <v>0</v>
      </c>
      <c r="K190" s="56">
        <f ca="1"/>
        <v>0</v>
      </c>
      <c r="L190" s="56">
        <f ca="1"/>
        <v>0</v>
      </c>
      <c r="M190" s="56">
        <f ca="1"/>
        <v>0</v>
      </c>
      <c r="O190" s="204" t="str" cm="1">
        <f t="array" aca="1" ref="O190" ca="1">IFERROR(_xlfn.XLOOKUP(P190,Act_codes_core,Act_labels_core),"")</f>
        <v>Mining</v>
      </c>
      <c r="P190" s="268" t="str">
        <f ca="1"/>
        <v>sMIN</v>
      </c>
      <c r="Q190" s="297">
        <f ca="1"/>
        <v>3.1529030788618755</v>
      </c>
      <c r="R190" s="56">
        <f ca="1"/>
        <v>4.0771760055820554E-5</v>
      </c>
      <c r="S190" s="56">
        <f ca="1"/>
        <v>-3.666065184962966E-3</v>
      </c>
      <c r="T190" s="56">
        <f ca="1"/>
        <v>4.3284975027833659E-3</v>
      </c>
      <c r="U190" s="56">
        <f ca="1"/>
        <v>0</v>
      </c>
      <c r="V190" s="56">
        <f ca="1"/>
        <v>0</v>
      </c>
      <c r="W190" s="56">
        <f ca="1"/>
        <v>0</v>
      </c>
      <c r="X190" s="56">
        <f ca="1"/>
        <v>0</v>
      </c>
      <c r="Y190" s="56">
        <f ca="1"/>
        <v>0</v>
      </c>
      <c r="Z190" s="56">
        <f ca="1"/>
        <v>0</v>
      </c>
    </row>
    <row r="191" spans="2:26" outlineLevel="1" x14ac:dyDescent="0.2">
      <c r="B191" s="204" t="str" cm="1">
        <f t="array" aca="1" ref="B191" ca="1">IFERROR(_xlfn.XLOOKUP(C191,Act_codes_core,Act_labels_core),"")</f>
        <v>Non-Dur Manf</v>
      </c>
      <c r="C191" s="268" t="str">
        <f ca="1"/>
        <v>sMND</v>
      </c>
      <c r="D191" s="270">
        <f ca="1"/>
        <v>14.385786910554843</v>
      </c>
      <c r="E191" s="56">
        <f ca="1"/>
        <v>-5.8192000043333358E-2</v>
      </c>
      <c r="F191" s="56">
        <f ca="1"/>
        <v>-0.43145522208436482</v>
      </c>
      <c r="G191" s="56">
        <f ca="1"/>
        <v>-5.0465132376087407E-2</v>
      </c>
      <c r="H191" s="56">
        <f ca="1"/>
        <v>0</v>
      </c>
      <c r="I191" s="56">
        <f ca="1"/>
        <v>0</v>
      </c>
      <c r="J191" s="56">
        <f ca="1"/>
        <v>0</v>
      </c>
      <c r="K191" s="56">
        <f ca="1"/>
        <v>0</v>
      </c>
      <c r="L191" s="56">
        <f ca="1"/>
        <v>0</v>
      </c>
      <c r="M191" s="56">
        <f ca="1"/>
        <v>0</v>
      </c>
      <c r="O191" s="204" t="str" cm="1">
        <f t="array" aca="1" ref="O191" ca="1">IFERROR(_xlfn.XLOOKUP(P191,Act_codes_core,Act_labels_core),"")</f>
        <v>Non-Dur Manf</v>
      </c>
      <c r="P191" s="268" t="str">
        <f ca="1"/>
        <v>sMND</v>
      </c>
      <c r="Q191" s="297">
        <f ca="1"/>
        <v>14.385786910554843</v>
      </c>
      <c r="R191" s="56">
        <f ca="1"/>
        <v>-8.3713771252239191E-3</v>
      </c>
      <c r="S191" s="56">
        <f ca="1"/>
        <v>-6.2068228863517885E-2</v>
      </c>
      <c r="T191" s="56">
        <f ca="1"/>
        <v>-7.2598064077533568E-3</v>
      </c>
      <c r="U191" s="56">
        <f ca="1"/>
        <v>0</v>
      </c>
      <c r="V191" s="56">
        <f ca="1"/>
        <v>0</v>
      </c>
      <c r="W191" s="56">
        <f ca="1"/>
        <v>0</v>
      </c>
      <c r="X191" s="56">
        <f ca="1"/>
        <v>0</v>
      </c>
      <c r="Y191" s="56">
        <f ca="1"/>
        <v>0</v>
      </c>
      <c r="Z191" s="56">
        <f ca="1"/>
        <v>0</v>
      </c>
    </row>
    <row r="192" spans="2:26" outlineLevel="1" x14ac:dyDescent="0.2">
      <c r="B192" s="204" t="str" cm="1">
        <f t="array" aca="1" ref="B192" ca="1">IFERROR(_xlfn.XLOOKUP(C192,Act_codes_core,Act_labels_core),"")</f>
        <v>Durble Manf</v>
      </c>
      <c r="C192" s="268" t="str">
        <f ca="1"/>
        <v>sMDU</v>
      </c>
      <c r="D192" s="270">
        <f ca="1"/>
        <v>19.905684486128269</v>
      </c>
      <c r="E192" s="56">
        <f ca="1"/>
        <v>-6.9712263487831105E-2</v>
      </c>
      <c r="F192" s="56">
        <f ca="1"/>
        <v>-0.38530065873617625</v>
      </c>
      <c r="G192" s="56">
        <f ca="1"/>
        <v>-4.5345517207806552E-4</v>
      </c>
      <c r="H192" s="56">
        <f ca="1"/>
        <v>0</v>
      </c>
      <c r="I192" s="56">
        <f ca="1"/>
        <v>0</v>
      </c>
      <c r="J192" s="56">
        <f ca="1"/>
        <v>0</v>
      </c>
      <c r="K192" s="56">
        <f ca="1"/>
        <v>0</v>
      </c>
      <c r="L192" s="56">
        <f ca="1"/>
        <v>0</v>
      </c>
      <c r="M192" s="56">
        <f ca="1"/>
        <v>0</v>
      </c>
      <c r="O192" s="204" t="str" cm="1">
        <f t="array" aca="1" ref="O192" ca="1">IFERROR(_xlfn.XLOOKUP(P192,Act_codes_core,Act_labels_core),"")</f>
        <v>Durble Manf</v>
      </c>
      <c r="P192" s="268" t="str">
        <f ca="1"/>
        <v>sMDU</v>
      </c>
      <c r="Q192" s="297">
        <f ca="1"/>
        <v>19.905684486128269</v>
      </c>
      <c r="R192" s="56">
        <f ca="1"/>
        <v>-1.3876703218026058E-2</v>
      </c>
      <c r="S192" s="56">
        <f ca="1"/>
        <v>-7.6696733450997062E-2</v>
      </c>
      <c r="T192" s="56">
        <f ca="1"/>
        <v>-9.026335583988974E-5</v>
      </c>
      <c r="U192" s="56">
        <f ca="1"/>
        <v>0</v>
      </c>
      <c r="V192" s="56">
        <f ca="1"/>
        <v>0</v>
      </c>
      <c r="W192" s="56">
        <f ca="1"/>
        <v>0</v>
      </c>
      <c r="X192" s="56">
        <f ca="1"/>
        <v>0</v>
      </c>
      <c r="Y192" s="56">
        <f ca="1"/>
        <v>0</v>
      </c>
      <c r="Z192" s="56">
        <f ca="1"/>
        <v>0</v>
      </c>
    </row>
    <row r="193" spans="2:26" outlineLevel="1" x14ac:dyDescent="0.2">
      <c r="B193" s="204" t="str" cm="1">
        <f t="array" aca="1" ref="B193" ca="1">IFERROR(_xlfn.XLOOKUP(C193,Act_codes_core,Act_labels_core),"")</f>
        <v>N-Renw ElecGen</v>
      </c>
      <c r="C193" s="268" t="str">
        <f ca="1"/>
        <v>sELN</v>
      </c>
      <c r="D193" s="270">
        <f ca="1"/>
        <v>1.2398756760492402</v>
      </c>
      <c r="E193" s="56">
        <f ca="1"/>
        <v>-2.3356714375621923E-2</v>
      </c>
      <c r="F193" s="56">
        <f ca="1"/>
        <v>-0.19947654345729982</v>
      </c>
      <c r="G193" s="56">
        <f ca="1"/>
        <v>-5.3260595500881358E-2</v>
      </c>
      <c r="H193" s="56">
        <f ca="1"/>
        <v>0</v>
      </c>
      <c r="I193" s="56">
        <f ca="1"/>
        <v>0</v>
      </c>
      <c r="J193" s="56">
        <f ca="1"/>
        <v>0</v>
      </c>
      <c r="K193" s="56">
        <f ca="1"/>
        <v>0</v>
      </c>
      <c r="L193" s="56">
        <f ca="1"/>
        <v>0</v>
      </c>
      <c r="M193" s="56">
        <f ca="1"/>
        <v>0</v>
      </c>
      <c r="O193" s="204" t="str" cm="1">
        <f t="array" aca="1" ref="O193" ca="1">IFERROR(_xlfn.XLOOKUP(P193,Act_codes_core,Act_labels_core),"")</f>
        <v>N-Renw ElecGen</v>
      </c>
      <c r="P193" s="268" t="str">
        <f ca="1"/>
        <v>sELN</v>
      </c>
      <c r="Q193" s="297">
        <f ca="1"/>
        <v>1.2398756760492402</v>
      </c>
      <c r="R193" s="56">
        <f ca="1"/>
        <v>-2.8959422026763237E-4</v>
      </c>
      <c r="S193" s="56">
        <f ca="1"/>
        <v>-2.4732611417508524E-3</v>
      </c>
      <c r="T193" s="56">
        <f ca="1"/>
        <v>-6.6036516853440399E-4</v>
      </c>
      <c r="U193" s="56">
        <f ca="1"/>
        <v>0</v>
      </c>
      <c r="V193" s="56">
        <f ca="1"/>
        <v>0</v>
      </c>
      <c r="W193" s="56">
        <f ca="1"/>
        <v>0</v>
      </c>
      <c r="X193" s="56">
        <f ca="1"/>
        <v>0</v>
      </c>
      <c r="Y193" s="56">
        <f ca="1"/>
        <v>0</v>
      </c>
      <c r="Z193" s="56">
        <f ca="1"/>
        <v>0</v>
      </c>
    </row>
    <row r="194" spans="2:26" outlineLevel="1" x14ac:dyDescent="0.2">
      <c r="B194" s="204" t="str" cm="1">
        <f t="array" aca="1" ref="B194" ca="1">IFERROR(_xlfn.XLOOKUP(C194,Act_codes_core,Act_labels_core),"")</f>
        <v>Renwbl ElecGen</v>
      </c>
      <c r="C194" s="268" t="str">
        <f ca="1"/>
        <v>sELR</v>
      </c>
      <c r="D194" s="270">
        <f ca="1"/>
        <v>1.1598443467097592</v>
      </c>
      <c r="E194" s="56">
        <f ca="1"/>
        <v>-4.466101246680676E-3</v>
      </c>
      <c r="F194" s="56">
        <f ca="1"/>
        <v>-4.8086301798333508E-2</v>
      </c>
      <c r="G194" s="56">
        <f ca="1"/>
        <v>5.5307402436310937E-3</v>
      </c>
      <c r="H194" s="56">
        <f ca="1"/>
        <v>0</v>
      </c>
      <c r="I194" s="56">
        <f ca="1"/>
        <v>0</v>
      </c>
      <c r="J194" s="56">
        <f ca="1"/>
        <v>0</v>
      </c>
      <c r="K194" s="56">
        <f ca="1"/>
        <v>0</v>
      </c>
      <c r="L194" s="56">
        <f ca="1"/>
        <v>0</v>
      </c>
      <c r="M194" s="56">
        <f ca="1"/>
        <v>0</v>
      </c>
      <c r="O194" s="204" t="str" cm="1">
        <f t="array" aca="1" ref="O194" ca="1">IFERROR(_xlfn.XLOOKUP(P194,Act_codes_core,Act_labels_core),"")</f>
        <v>Renwbl ElecGen</v>
      </c>
      <c r="P194" s="268" t="str">
        <f ca="1"/>
        <v>sELR</v>
      </c>
      <c r="Q194" s="297">
        <f ca="1"/>
        <v>1.1598443467097592</v>
      </c>
      <c r="R194" s="56">
        <f ca="1"/>
        <v>-5.1799822827959905E-5</v>
      </c>
      <c r="S194" s="56">
        <f ca="1"/>
        <v>-5.5772625294976457E-4</v>
      </c>
      <c r="T194" s="56">
        <f ca="1"/>
        <v>6.4147978046956813E-5</v>
      </c>
      <c r="U194" s="56">
        <f ca="1"/>
        <v>0</v>
      </c>
      <c r="V194" s="56">
        <f ca="1"/>
        <v>0</v>
      </c>
      <c r="W194" s="56">
        <f ca="1"/>
        <v>0</v>
      </c>
      <c r="X194" s="56">
        <f ca="1"/>
        <v>0</v>
      </c>
      <c r="Y194" s="56">
        <f ca="1"/>
        <v>0</v>
      </c>
      <c r="Z194" s="56">
        <f ca="1"/>
        <v>0</v>
      </c>
    </row>
    <row r="195" spans="2:26" outlineLevel="1" x14ac:dyDescent="0.2">
      <c r="B195" s="204" t="str" cm="1">
        <f t="array" aca="1" ref="B195" ca="1">IFERROR(_xlfn.XLOOKUP(C195,Act_codes_core,Act_labels_core),"")</f>
        <v>Elec TrsmDistr</v>
      </c>
      <c r="C195" s="268" t="str">
        <f ca="1"/>
        <v>sETD</v>
      </c>
      <c r="D195" s="270">
        <f ca="1"/>
        <v>0.79139721937670038</v>
      </c>
      <c r="E195" s="56">
        <f ca="1"/>
        <v>-2.6305621490607667E-2</v>
      </c>
      <c r="F195" s="56">
        <f ca="1"/>
        <v>-0.34296422844213303</v>
      </c>
      <c r="G195" s="56">
        <f ca="1"/>
        <v>-0.11370662066532145</v>
      </c>
      <c r="H195" s="56">
        <f ca="1"/>
        <v>0</v>
      </c>
      <c r="I195" s="56">
        <f ca="1"/>
        <v>0</v>
      </c>
      <c r="J195" s="56">
        <f ca="1"/>
        <v>0</v>
      </c>
      <c r="K195" s="56">
        <f ca="1"/>
        <v>0</v>
      </c>
      <c r="L195" s="56">
        <f ca="1"/>
        <v>0</v>
      </c>
      <c r="M195" s="56">
        <f ca="1"/>
        <v>0</v>
      </c>
      <c r="O195" s="204" t="str" cm="1">
        <f t="array" aca="1" ref="O195" ca="1">IFERROR(_xlfn.XLOOKUP(P195,Act_codes_core,Act_labels_core),"")</f>
        <v>Elec TrsmDistr</v>
      </c>
      <c r="P195" s="268" t="str">
        <f ca="1"/>
        <v>sETD</v>
      </c>
      <c r="Q195" s="297">
        <f ca="1"/>
        <v>0.79139721937670038</v>
      </c>
      <c r="R195" s="56">
        <f ca="1"/>
        <v>-2.081819570164288E-4</v>
      </c>
      <c r="S195" s="56">
        <f ca="1"/>
        <v>-2.7142093673477954E-3</v>
      </c>
      <c r="T195" s="56">
        <f ca="1"/>
        <v>-8.9987103419256653E-4</v>
      </c>
      <c r="U195" s="56">
        <f ca="1"/>
        <v>0</v>
      </c>
      <c r="V195" s="56">
        <f ca="1"/>
        <v>0</v>
      </c>
      <c r="W195" s="56">
        <f ca="1"/>
        <v>0</v>
      </c>
      <c r="X195" s="56">
        <f ca="1"/>
        <v>0</v>
      </c>
      <c r="Y195" s="56">
        <f ca="1"/>
        <v>0</v>
      </c>
      <c r="Z195" s="56">
        <f ca="1"/>
        <v>0</v>
      </c>
    </row>
    <row r="196" spans="2:26" outlineLevel="1" x14ac:dyDescent="0.2">
      <c r="B196" s="204" t="str" cm="1">
        <f t="array" aca="1" ref="B196" ca="1">IFERROR(_xlfn.XLOOKUP(C196,Act_codes_core,Act_labels_core),"")</f>
        <v>Trade</v>
      </c>
      <c r="C196" s="268" t="str">
        <f ca="1"/>
        <v>sTRD</v>
      </c>
      <c r="D196" s="270">
        <f ca="1"/>
        <v>10.079881596866999</v>
      </c>
      <c r="E196" s="56">
        <f ca="1"/>
        <v>-4.5441552020653031E-2</v>
      </c>
      <c r="F196" s="56">
        <f ca="1"/>
        <v>-0.35308528577437936</v>
      </c>
      <c r="G196" s="56">
        <f ca="1"/>
        <v>-5.0671302427418574E-2</v>
      </c>
      <c r="H196" s="56">
        <f ca="1"/>
        <v>0</v>
      </c>
      <c r="I196" s="56">
        <f ca="1"/>
        <v>0</v>
      </c>
      <c r="J196" s="56">
        <f ca="1"/>
        <v>0</v>
      </c>
      <c r="K196" s="56">
        <f ca="1"/>
        <v>0</v>
      </c>
      <c r="L196" s="56">
        <f ca="1"/>
        <v>0</v>
      </c>
      <c r="M196" s="56">
        <f ca="1"/>
        <v>0</v>
      </c>
      <c r="O196" s="204" t="str" cm="1">
        <f t="array" aca="1" ref="O196" ca="1">IFERROR(_xlfn.XLOOKUP(P196,Act_codes_core,Act_labels_core),"")</f>
        <v>Trade</v>
      </c>
      <c r="P196" s="268" t="str">
        <f ca="1"/>
        <v>sTRD</v>
      </c>
      <c r="Q196" s="297">
        <f ca="1"/>
        <v>10.079881596866999</v>
      </c>
      <c r="R196" s="56">
        <f ca="1"/>
        <v>-4.580454639460549E-3</v>
      </c>
      <c r="S196" s="56">
        <f ca="1"/>
        <v>-3.5590578742016918E-2</v>
      </c>
      <c r="T196" s="56">
        <f ca="1"/>
        <v>-5.1076072882741859E-3</v>
      </c>
      <c r="U196" s="56">
        <f ca="1"/>
        <v>0</v>
      </c>
      <c r="V196" s="56">
        <f ca="1"/>
        <v>0</v>
      </c>
      <c r="W196" s="56">
        <f ca="1"/>
        <v>0</v>
      </c>
      <c r="X196" s="56">
        <f ca="1"/>
        <v>0</v>
      </c>
      <c r="Y196" s="56">
        <f ca="1"/>
        <v>0</v>
      </c>
      <c r="Z196" s="56">
        <f ca="1"/>
        <v>0</v>
      </c>
    </row>
    <row r="197" spans="2:26" outlineLevel="1" x14ac:dyDescent="0.2">
      <c r="B197" s="204" t="str" cm="1">
        <f t="array" aca="1" ref="B197" ca="1">IFERROR(_xlfn.XLOOKUP(C197,Act_codes_core,Act_labels_core),"")</f>
        <v>Transp</v>
      </c>
      <c r="C197" s="268" t="str">
        <f ca="1"/>
        <v>sTRP</v>
      </c>
      <c r="D197" s="270">
        <f ca="1"/>
        <v>5.3261407483665124</v>
      </c>
      <c r="E197" s="56">
        <f ca="1"/>
        <v>-2.2756528340761584E-2</v>
      </c>
      <c r="F197" s="56">
        <f ca="1"/>
        <v>-0.29227328462781976</v>
      </c>
      <c r="G197" s="56">
        <f ca="1"/>
        <v>-0.14640603859321644</v>
      </c>
      <c r="H197" s="56">
        <f ca="1"/>
        <v>0</v>
      </c>
      <c r="I197" s="56">
        <f ca="1"/>
        <v>0</v>
      </c>
      <c r="J197" s="56">
        <f ca="1"/>
        <v>0</v>
      </c>
      <c r="K197" s="56">
        <f ca="1"/>
        <v>0</v>
      </c>
      <c r="L197" s="56">
        <f ca="1"/>
        <v>0</v>
      </c>
      <c r="M197" s="56">
        <f ca="1"/>
        <v>0</v>
      </c>
      <c r="O197" s="204" t="str" cm="1">
        <f t="array" aca="1" ref="O197" ca="1">IFERROR(_xlfn.XLOOKUP(P197,Act_codes_core,Act_labels_core),"")</f>
        <v>Transp</v>
      </c>
      <c r="P197" s="268" t="str">
        <f ca="1"/>
        <v>sTRP</v>
      </c>
      <c r="Q197" s="297">
        <f ca="1"/>
        <v>5.3261407483665124</v>
      </c>
      <c r="R197" s="56">
        <f ca="1"/>
        <v>-1.2120447288708766E-3</v>
      </c>
      <c r="S197" s="56">
        <f ca="1"/>
        <v>-1.5566886509151548E-2</v>
      </c>
      <c r="T197" s="56">
        <f ca="1"/>
        <v>-7.7977916795825032E-3</v>
      </c>
      <c r="U197" s="56">
        <f ca="1"/>
        <v>0</v>
      </c>
      <c r="V197" s="56">
        <f ca="1"/>
        <v>0</v>
      </c>
      <c r="W197" s="56">
        <f ca="1"/>
        <v>0</v>
      </c>
      <c r="X197" s="56">
        <f ca="1"/>
        <v>0</v>
      </c>
      <c r="Y197" s="56">
        <f ca="1"/>
        <v>0</v>
      </c>
      <c r="Z197" s="56">
        <f ca="1"/>
        <v>0</v>
      </c>
    </row>
    <row r="198" spans="2:26" outlineLevel="1" x14ac:dyDescent="0.2">
      <c r="B198" s="204" t="str" cm="1">
        <f t="array" aca="1" ref="B198" ca="1">IFERROR(_xlfn.XLOOKUP(C198,Act_codes_core,Act_labels_core),"")</f>
        <v>Priv Srv</v>
      </c>
      <c r="C198" s="268" t="str">
        <f ca="1"/>
        <v>sPSV</v>
      </c>
      <c r="D198" s="270">
        <f ca="1"/>
        <v>22.986284755977866</v>
      </c>
      <c r="E198" s="56">
        <f ca="1"/>
        <v>2.6225004476243541E-3</v>
      </c>
      <c r="F198" s="56">
        <f ca="1"/>
        <v>-1.7517333967975723E-2</v>
      </c>
      <c r="G198" s="56">
        <f ca="1"/>
        <v>-3.8992810044913284E-2</v>
      </c>
      <c r="H198" s="56">
        <f ca="1"/>
        <v>0</v>
      </c>
      <c r="I198" s="56">
        <f ca="1"/>
        <v>0</v>
      </c>
      <c r="J198" s="56">
        <f ca="1"/>
        <v>0</v>
      </c>
      <c r="K198" s="56">
        <f ca="1"/>
        <v>0</v>
      </c>
      <c r="L198" s="56">
        <f ca="1"/>
        <v>0</v>
      </c>
      <c r="M198" s="56">
        <f ca="1"/>
        <v>0</v>
      </c>
      <c r="O198" s="204" t="str" cm="1">
        <f t="array" aca="1" ref="O198" ca="1">IFERROR(_xlfn.XLOOKUP(P198,Act_codes_core,Act_labels_core),"")</f>
        <v>Priv Srv</v>
      </c>
      <c r="P198" s="268" t="str">
        <f ca="1"/>
        <v>sPSV</v>
      </c>
      <c r="Q198" s="297">
        <f ca="1"/>
        <v>22.986284755977866</v>
      </c>
      <c r="R198" s="56">
        <f ca="1"/>
        <v>6.0281542061772829E-4</v>
      </c>
      <c r="S198" s="56">
        <f ca="1"/>
        <v>-4.0265842675345368E-3</v>
      </c>
      <c r="T198" s="56">
        <f ca="1"/>
        <v>-8.9629983512813094E-3</v>
      </c>
      <c r="U198" s="56">
        <f ca="1"/>
        <v>0</v>
      </c>
      <c r="V198" s="56">
        <f ca="1"/>
        <v>0</v>
      </c>
      <c r="W198" s="56">
        <f ca="1"/>
        <v>0</v>
      </c>
      <c r="X198" s="56">
        <f ca="1"/>
        <v>0</v>
      </c>
      <c r="Y198" s="56">
        <f ca="1"/>
        <v>0</v>
      </c>
      <c r="Z198" s="56">
        <f ca="1"/>
        <v>0</v>
      </c>
    </row>
    <row r="199" spans="2:26" outlineLevel="1" x14ac:dyDescent="0.2">
      <c r="B199" s="204" t="str" cm="1">
        <f t="array" aca="1" ref="B199" ca="1">IFERROR(_xlfn.XLOOKUP(C199,Act_codes_core,Act_labels_core),"")</f>
        <v>Publ Srv</v>
      </c>
      <c r="C199" s="268" t="str">
        <f ca="1"/>
        <v>sGSV</v>
      </c>
      <c r="D199" s="270">
        <f ca="1"/>
        <v>8.7380465523611086</v>
      </c>
      <c r="E199" s="56">
        <f ca="1"/>
        <v>2.4212193554240535E-2</v>
      </c>
      <c r="F199" s="56">
        <f ca="1"/>
        <v>0.18577545592459721</v>
      </c>
      <c r="G199" s="56">
        <f ca="1"/>
        <v>-6.0404475313191597E-2</v>
      </c>
      <c r="H199" s="56">
        <f ca="1"/>
        <v>0</v>
      </c>
      <c r="I199" s="56">
        <f ca="1"/>
        <v>0</v>
      </c>
      <c r="J199" s="56">
        <f ca="1"/>
        <v>0</v>
      </c>
      <c r="K199" s="56">
        <f ca="1"/>
        <v>0</v>
      </c>
      <c r="L199" s="56">
        <f ca="1"/>
        <v>0</v>
      </c>
      <c r="M199" s="56">
        <f ca="1"/>
        <v>0</v>
      </c>
      <c r="O199" s="204" t="str" cm="1">
        <f t="array" aca="1" ref="O199" ca="1">IFERROR(_xlfn.XLOOKUP(P199,Act_codes_core,Act_labels_core),"")</f>
        <v>Publ Srv</v>
      </c>
      <c r="P199" s="268" t="str">
        <f ca="1"/>
        <v>sGSV</v>
      </c>
      <c r="Q199" s="297">
        <f ca="1"/>
        <v>8.7380465523611086</v>
      </c>
      <c r="R199" s="56">
        <f ca="1"/>
        <v>2.1156727441173136E-3</v>
      </c>
      <c r="S199" s="56">
        <f ca="1"/>
        <v>1.6233145821552396E-2</v>
      </c>
      <c r="T199" s="56">
        <f ca="1"/>
        <v>-5.2781711725761555E-3</v>
      </c>
      <c r="U199" s="56">
        <f ca="1"/>
        <v>0</v>
      </c>
      <c r="V199" s="56">
        <f ca="1"/>
        <v>0</v>
      </c>
      <c r="W199" s="56">
        <f ca="1"/>
        <v>0</v>
      </c>
      <c r="X199" s="56">
        <f ca="1"/>
        <v>0</v>
      </c>
      <c r="Y199" s="56">
        <f ca="1"/>
        <v>0</v>
      </c>
      <c r="Z199" s="56">
        <f ca="1"/>
        <v>0</v>
      </c>
    </row>
    <row r="200" spans="2:26" outlineLevel="1" x14ac:dyDescent="0.2">
      <c r="B200" s="204"/>
      <c r="C200" s="246"/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O200" s="204" t="str" cm="1">
        <f t="array" aca="1" ref="O200" ca="1">IFERROR(_xlfn.XLOOKUP(P200,Act_codes_core,Act_labels_core),"")</f>
        <v/>
      </c>
      <c r="P200" s="246"/>
      <c r="Q200" s="56"/>
      <c r="R200" s="56"/>
      <c r="S200" s="56"/>
      <c r="T200" s="56"/>
      <c r="U200" s="56"/>
      <c r="V200" s="56"/>
      <c r="W200" s="56"/>
      <c r="X200" s="56"/>
      <c r="Y200" s="56"/>
      <c r="Z200" s="56"/>
    </row>
    <row r="201" spans="2:26" outlineLevel="1" x14ac:dyDescent="0.2">
      <c r="B201" s="204"/>
      <c r="C201" s="246"/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O201" s="204" t="str" cm="1">
        <f t="array" aca="1" ref="O201" ca="1">IFERROR(_xlfn.XLOOKUP(P201,Act_codes_core,Act_labels_core),"")</f>
        <v/>
      </c>
      <c r="P201" s="246"/>
      <c r="Q201" s="56"/>
      <c r="R201" s="56"/>
      <c r="S201" s="56"/>
      <c r="T201" s="56"/>
      <c r="U201" s="56"/>
      <c r="V201" s="56"/>
      <c r="W201" s="56"/>
      <c r="X201" s="56"/>
      <c r="Y201" s="56"/>
      <c r="Z201" s="56"/>
    </row>
    <row r="202" spans="2:26" outlineLevel="1" x14ac:dyDescent="0.2">
      <c r="B202" s="204"/>
      <c r="C202" s="246"/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O202" s="204" t="str" cm="1">
        <f t="array" aca="1" ref="O202" ca="1">IFERROR(_xlfn.XLOOKUP(P202,Act_codes_core,Act_labels_core),"")</f>
        <v/>
      </c>
      <c r="P202" s="246"/>
      <c r="Q202" s="56"/>
      <c r="R202" s="56"/>
      <c r="S202" s="56"/>
      <c r="T202" s="56"/>
      <c r="U202" s="56"/>
      <c r="V202" s="56"/>
      <c r="W202" s="56"/>
      <c r="X202" s="56"/>
      <c r="Y202" s="56"/>
      <c r="Z202" s="56"/>
    </row>
    <row r="203" spans="2:26" outlineLevel="1" x14ac:dyDescent="0.2">
      <c r="B203" s="204"/>
      <c r="C203" s="246"/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O203" s="204" t="str" cm="1">
        <f t="array" aca="1" ref="O203" ca="1">IFERROR(_xlfn.XLOOKUP(P203,Act_codes_core,Act_labels_core),"")</f>
        <v/>
      </c>
      <c r="P203" s="246"/>
      <c r="Q203" s="56"/>
      <c r="R203" s="56"/>
      <c r="S203" s="56"/>
      <c r="T203" s="56"/>
      <c r="U203" s="56"/>
      <c r="V203" s="56"/>
      <c r="W203" s="56"/>
      <c r="X203" s="56"/>
      <c r="Y203" s="56"/>
      <c r="Z203" s="56"/>
    </row>
    <row r="204" spans="2:26" outlineLevel="1" x14ac:dyDescent="0.2">
      <c r="B204" s="204"/>
      <c r="C204" s="246"/>
      <c r="D204" s="56"/>
      <c r="E204" s="56"/>
      <c r="F204" s="56"/>
      <c r="G204" s="56"/>
      <c r="H204" s="56"/>
      <c r="I204" s="56"/>
      <c r="J204" s="56"/>
      <c r="K204" s="56"/>
      <c r="L204" s="56"/>
      <c r="M204" s="56"/>
      <c r="O204" s="204" t="str" cm="1">
        <f t="array" aca="1" ref="O204" ca="1">IFERROR(_xlfn.XLOOKUP(P204,Act_codes_core,Act_labels_core),"")</f>
        <v/>
      </c>
      <c r="P204" s="246"/>
      <c r="Q204" s="56"/>
      <c r="R204" s="56"/>
      <c r="S204" s="56"/>
      <c r="T204" s="56"/>
      <c r="U204" s="56"/>
      <c r="V204" s="56"/>
      <c r="W204" s="56"/>
      <c r="X204" s="56"/>
      <c r="Y204" s="56"/>
      <c r="Z204" s="56"/>
    </row>
    <row r="205" spans="2:26" outlineLevel="1" x14ac:dyDescent="0.2">
      <c r="B205" s="204"/>
      <c r="C205" s="24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O205" s="204" t="str" cm="1">
        <f t="array" aca="1" ref="O205" ca="1">IFERROR(_xlfn.XLOOKUP(P205,Act_codes_core,Act_labels_core),"")</f>
        <v/>
      </c>
      <c r="P205" s="246"/>
      <c r="Q205" s="56"/>
      <c r="R205" s="56"/>
      <c r="S205" s="56"/>
      <c r="T205" s="56"/>
      <c r="U205" s="56"/>
      <c r="V205" s="56"/>
      <c r="W205" s="56"/>
      <c r="X205" s="56"/>
      <c r="Y205" s="56"/>
      <c r="Z205" s="56"/>
    </row>
    <row r="206" spans="2:26" outlineLevel="1" x14ac:dyDescent="0.2">
      <c r="B206" s="204"/>
      <c r="C206" s="246"/>
      <c r="D206" s="56"/>
      <c r="E206" s="56"/>
      <c r="F206" s="56"/>
      <c r="G206" s="56"/>
      <c r="H206" s="56"/>
      <c r="I206" s="56"/>
      <c r="J206" s="56"/>
      <c r="K206" s="56"/>
      <c r="L206" s="56"/>
      <c r="M206" s="56"/>
      <c r="O206" s="204" t="str" cm="1">
        <f t="array" aca="1" ref="O206" ca="1">IFERROR(_xlfn.XLOOKUP(P206,Act_codes_core,Act_labels_core),"")</f>
        <v/>
      </c>
      <c r="P206" s="246"/>
      <c r="Q206" s="56"/>
      <c r="R206" s="56"/>
      <c r="S206" s="56"/>
      <c r="T206" s="56"/>
      <c r="U206" s="56"/>
      <c r="V206" s="56"/>
      <c r="W206" s="56"/>
      <c r="X206" s="56"/>
      <c r="Y206" s="56"/>
      <c r="Z206" s="56"/>
    </row>
    <row r="207" spans="2:26" outlineLevel="1" x14ac:dyDescent="0.2">
      <c r="B207" s="204"/>
      <c r="C207" s="246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O207" s="204" t="str" cm="1">
        <f t="array" aca="1" ref="O207" ca="1">IFERROR(_xlfn.XLOOKUP(P207,Act_codes_core,Act_labels_core),"")</f>
        <v/>
      </c>
      <c r="P207" s="246"/>
      <c r="Q207" s="56"/>
      <c r="R207" s="56"/>
      <c r="S207" s="56"/>
      <c r="T207" s="56"/>
      <c r="U207" s="56"/>
      <c r="V207" s="56"/>
      <c r="W207" s="56"/>
      <c r="X207" s="56"/>
      <c r="Y207" s="56"/>
      <c r="Z207" s="56"/>
    </row>
    <row r="208" spans="2:26" outlineLevel="1" x14ac:dyDescent="0.2">
      <c r="B208" s="204"/>
      <c r="C208" s="246"/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O208" s="204" t="str" cm="1">
        <f t="array" aca="1" ref="O208" ca="1">IFERROR(_xlfn.XLOOKUP(P208,Act_codes_core,Act_labels_core),"")</f>
        <v/>
      </c>
      <c r="P208" s="246"/>
      <c r="Q208" s="56"/>
      <c r="R208" s="56"/>
      <c r="S208" s="56"/>
      <c r="T208" s="56"/>
      <c r="U208" s="56"/>
      <c r="V208" s="56"/>
      <c r="W208" s="56"/>
      <c r="X208" s="56"/>
      <c r="Y208" s="56"/>
      <c r="Z208" s="56"/>
    </row>
    <row r="209" spans="2:26" outlineLevel="1" x14ac:dyDescent="0.2">
      <c r="B209" s="204"/>
      <c r="C209" s="246"/>
      <c r="D209" s="56"/>
      <c r="E209" s="56"/>
      <c r="F209" s="56"/>
      <c r="G209" s="56"/>
      <c r="H209" s="56"/>
      <c r="I209" s="56"/>
      <c r="J209" s="56"/>
      <c r="K209" s="56"/>
      <c r="L209" s="56"/>
      <c r="M209" s="56"/>
      <c r="O209" s="204" t="str" cm="1">
        <f t="array" aca="1" ref="O209" ca="1">IFERROR(_xlfn.XLOOKUP(P209,Act_codes_core,Act_labels_core),"")</f>
        <v/>
      </c>
      <c r="P209" s="246"/>
      <c r="Q209" s="56"/>
      <c r="R209" s="56"/>
      <c r="S209" s="56"/>
      <c r="T209" s="56"/>
      <c r="U209" s="56"/>
      <c r="V209" s="56"/>
      <c r="W209" s="56"/>
      <c r="X209" s="56"/>
      <c r="Y209" s="56"/>
      <c r="Z209" s="56"/>
    </row>
    <row r="210" spans="2:26" outlineLevel="1" x14ac:dyDescent="0.2">
      <c r="B210" s="204"/>
      <c r="C210" s="246"/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O210" s="204" t="str" cm="1">
        <f t="array" aca="1" ref="O210" ca="1">IFERROR(_xlfn.XLOOKUP(P210,Act_codes_core,Act_labels_core),"")</f>
        <v/>
      </c>
      <c r="P210" s="246"/>
      <c r="Q210" s="56"/>
      <c r="R210" s="56"/>
      <c r="S210" s="56"/>
      <c r="T210" s="56"/>
      <c r="U210" s="56"/>
      <c r="V210" s="56"/>
      <c r="W210" s="56"/>
      <c r="X210" s="56"/>
      <c r="Y210" s="56"/>
      <c r="Z210" s="56"/>
    </row>
    <row r="211" spans="2:26" outlineLevel="1" x14ac:dyDescent="0.2">
      <c r="B211" s="204"/>
      <c r="C211" s="246"/>
      <c r="D211" s="56"/>
      <c r="E211" s="56"/>
      <c r="F211" s="56"/>
      <c r="G211" s="56"/>
      <c r="H211" s="56"/>
      <c r="I211" s="56"/>
      <c r="J211" s="56"/>
      <c r="K211" s="56"/>
      <c r="L211" s="56"/>
      <c r="M211" s="56"/>
      <c r="O211" s="204" t="str" cm="1">
        <f t="array" aca="1" ref="O211" ca="1">IFERROR(_xlfn.XLOOKUP(P211,Act_codes_core,Act_labels_core),"")</f>
        <v/>
      </c>
      <c r="P211" s="246"/>
      <c r="Q211" s="56"/>
      <c r="R211" s="56"/>
      <c r="S211" s="56"/>
      <c r="T211" s="56"/>
      <c r="U211" s="56"/>
      <c r="V211" s="56"/>
      <c r="W211" s="56"/>
      <c r="X211" s="56"/>
      <c r="Y211" s="56"/>
      <c r="Z211" s="56"/>
    </row>
    <row r="212" spans="2:26" outlineLevel="1" x14ac:dyDescent="0.2">
      <c r="B212" s="204"/>
      <c r="C212" s="24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O212" s="204" t="str" cm="1">
        <f t="array" aca="1" ref="O212" ca="1">IFERROR(_xlfn.XLOOKUP(P212,Act_codes_core,Act_labels_core),"")</f>
        <v/>
      </c>
      <c r="P212" s="246"/>
      <c r="Q212" s="56"/>
      <c r="R212" s="56"/>
      <c r="S212" s="56"/>
      <c r="T212" s="56"/>
      <c r="U212" s="56"/>
      <c r="V212" s="56"/>
      <c r="W212" s="56"/>
      <c r="X212" s="56"/>
      <c r="Y212" s="56"/>
      <c r="Z212" s="56"/>
    </row>
    <row r="213" spans="2:26" outlineLevel="1" x14ac:dyDescent="0.2">
      <c r="B213" s="204"/>
      <c r="C213" s="246"/>
      <c r="D213" s="56"/>
      <c r="E213" s="56"/>
      <c r="F213" s="56"/>
      <c r="G213" s="56"/>
      <c r="H213" s="56"/>
      <c r="I213" s="56"/>
      <c r="J213" s="56"/>
      <c r="K213" s="56"/>
      <c r="L213" s="56"/>
      <c r="M213" s="56"/>
      <c r="O213" s="204" t="str" cm="1">
        <f t="array" aca="1" ref="O213" ca="1">IFERROR(_xlfn.XLOOKUP(P213,Act_codes_core,Act_labels_core),"")</f>
        <v/>
      </c>
      <c r="P213" s="246"/>
      <c r="Q213" s="56"/>
      <c r="R213" s="56"/>
      <c r="S213" s="56"/>
      <c r="T213" s="56"/>
      <c r="U213" s="56"/>
      <c r="V213" s="56"/>
      <c r="W213" s="56"/>
      <c r="X213" s="56"/>
      <c r="Y213" s="56"/>
      <c r="Z213" s="56"/>
    </row>
    <row r="214" spans="2:26" outlineLevel="1" x14ac:dyDescent="0.2">
      <c r="B214" s="204"/>
      <c r="C214" s="246"/>
      <c r="D214" s="56"/>
      <c r="E214" s="56"/>
      <c r="F214" s="56"/>
      <c r="G214" s="56"/>
      <c r="H214" s="56"/>
      <c r="I214" s="56"/>
      <c r="J214" s="56"/>
      <c r="K214" s="56"/>
      <c r="L214" s="56"/>
      <c r="M214" s="56"/>
      <c r="O214" s="204" t="str" cm="1">
        <f t="array" aca="1" ref="O214" ca="1">IFERROR(_xlfn.XLOOKUP(P214,Act_codes_core,Act_labels_core),"")</f>
        <v/>
      </c>
      <c r="P214" s="246"/>
      <c r="Q214" s="56"/>
      <c r="R214" s="56"/>
      <c r="S214" s="56"/>
      <c r="T214" s="56"/>
      <c r="U214" s="56"/>
      <c r="V214" s="56"/>
      <c r="W214" s="56"/>
      <c r="X214" s="56"/>
      <c r="Y214" s="56"/>
      <c r="Z214" s="56"/>
    </row>
    <row r="215" spans="2:26" outlineLevel="1" x14ac:dyDescent="0.2">
      <c r="B215" s="204"/>
      <c r="C215" s="246"/>
      <c r="D215" s="56"/>
      <c r="E215" s="56"/>
      <c r="F215" s="56"/>
      <c r="G215" s="56"/>
      <c r="H215" s="56"/>
      <c r="I215" s="56"/>
      <c r="J215" s="56"/>
      <c r="K215" s="56"/>
      <c r="L215" s="56"/>
      <c r="M215" s="56"/>
      <c r="O215" s="204" t="str" cm="1">
        <f t="array" aca="1" ref="O215" ca="1">IFERROR(_xlfn.XLOOKUP(P215,Act_codes_core,Act_labels_core),"")</f>
        <v/>
      </c>
      <c r="P215" s="246"/>
      <c r="Q215" s="56"/>
      <c r="R215" s="56"/>
      <c r="S215" s="56"/>
      <c r="T215" s="56"/>
      <c r="U215" s="56"/>
      <c r="V215" s="56"/>
      <c r="W215" s="56"/>
      <c r="X215" s="56"/>
      <c r="Y215" s="56"/>
      <c r="Z215" s="56"/>
    </row>
    <row r="216" spans="2:26" outlineLevel="1" x14ac:dyDescent="0.2">
      <c r="B216" s="204"/>
      <c r="C216" s="246"/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O216" s="204" t="str" cm="1">
        <f t="array" aca="1" ref="O216" ca="1">IFERROR(_xlfn.XLOOKUP(P216,Act_codes_core,Act_labels_core),"")</f>
        <v/>
      </c>
      <c r="P216" s="246"/>
      <c r="Q216" s="56"/>
      <c r="R216" s="56"/>
      <c r="S216" s="56"/>
      <c r="T216" s="56"/>
      <c r="U216" s="56"/>
      <c r="V216" s="56"/>
      <c r="W216" s="56"/>
      <c r="X216" s="56"/>
      <c r="Y216" s="56"/>
      <c r="Z216" s="56"/>
    </row>
    <row r="217" spans="2:26" outlineLevel="1" x14ac:dyDescent="0.2">
      <c r="B217" s="204"/>
      <c r="C217" s="246"/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O217" s="204" t="str" cm="1">
        <f t="array" aca="1" ref="O217" ca="1">IFERROR(_xlfn.XLOOKUP(P217,Act_codes_core,Act_labels_core),"")</f>
        <v/>
      </c>
      <c r="P217" s="246"/>
      <c r="Q217" s="56"/>
      <c r="R217" s="56"/>
      <c r="S217" s="56"/>
      <c r="T217" s="56"/>
      <c r="U217" s="56"/>
      <c r="V217" s="56"/>
      <c r="W217" s="56"/>
      <c r="X217" s="56"/>
      <c r="Y217" s="56"/>
      <c r="Z217" s="56"/>
    </row>
    <row r="218" spans="2:26" outlineLevel="1" x14ac:dyDescent="0.2">
      <c r="B218" s="204"/>
      <c r="C218" s="246"/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O218" s="204" t="str" cm="1">
        <f t="array" aca="1" ref="O218" ca="1">IFERROR(_xlfn.XLOOKUP(P218,Act_codes_core,Act_labels_core),"")</f>
        <v/>
      </c>
      <c r="P218" s="246"/>
      <c r="Q218" s="56"/>
      <c r="R218" s="56"/>
      <c r="S218" s="56"/>
      <c r="T218" s="56"/>
      <c r="U218" s="56"/>
      <c r="V218" s="56"/>
      <c r="W218" s="56"/>
      <c r="X218" s="56"/>
      <c r="Y218" s="56"/>
      <c r="Z218" s="56"/>
    </row>
    <row r="219" spans="2:26" outlineLevel="1" x14ac:dyDescent="0.2">
      <c r="B219" s="204"/>
      <c r="C219" s="246"/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O219" s="204" t="str" cm="1">
        <f t="array" aca="1" ref="O219" ca="1">IFERROR(_xlfn.XLOOKUP(P219,Act_codes_core,Act_labels_core),"")</f>
        <v/>
      </c>
      <c r="P219" s="246"/>
      <c r="Q219" s="56"/>
      <c r="R219" s="56"/>
      <c r="S219" s="56"/>
      <c r="T219" s="56"/>
      <c r="U219" s="56"/>
      <c r="V219" s="56"/>
      <c r="W219" s="56"/>
      <c r="X219" s="56"/>
      <c r="Y219" s="56"/>
      <c r="Z219" s="56"/>
    </row>
    <row r="220" spans="2:26" outlineLevel="1" x14ac:dyDescent="0.2">
      <c r="B220" s="204"/>
      <c r="C220" s="246"/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O220" s="204" t="str" cm="1">
        <f t="array" aca="1" ref="O220" ca="1">IFERROR(_xlfn.XLOOKUP(P220,Act_codes_core,Act_labels_core),"")</f>
        <v/>
      </c>
      <c r="P220" s="246"/>
      <c r="Q220" s="56"/>
      <c r="R220" s="56"/>
      <c r="S220" s="56"/>
      <c r="T220" s="56"/>
      <c r="U220" s="56"/>
      <c r="V220" s="56"/>
      <c r="W220" s="56"/>
      <c r="X220" s="56"/>
      <c r="Y220" s="56"/>
      <c r="Z220" s="56"/>
    </row>
    <row r="221" spans="2:26" outlineLevel="1" x14ac:dyDescent="0.2">
      <c r="B221" s="204"/>
      <c r="C221" s="246"/>
      <c r="D221" s="56"/>
      <c r="E221" s="56"/>
      <c r="F221" s="56"/>
      <c r="G221" s="56"/>
      <c r="H221" s="56"/>
      <c r="I221" s="56"/>
      <c r="J221" s="56"/>
      <c r="K221" s="56"/>
      <c r="L221" s="56"/>
      <c r="M221" s="56"/>
      <c r="O221" s="204" t="str" cm="1">
        <f t="array" aca="1" ref="O221" ca="1">IFERROR(_xlfn.XLOOKUP(P221,Act_codes_core,Act_labels_core),"")</f>
        <v/>
      </c>
      <c r="P221" s="246"/>
      <c r="Q221" s="56"/>
      <c r="R221" s="56"/>
      <c r="S221" s="56"/>
      <c r="T221" s="56"/>
      <c r="U221" s="56"/>
      <c r="V221" s="56"/>
      <c r="W221" s="56"/>
      <c r="X221" s="56"/>
      <c r="Y221" s="56"/>
      <c r="Z221" s="56"/>
    </row>
    <row r="222" spans="2:26" outlineLevel="1" x14ac:dyDescent="0.2">
      <c r="B222" s="204"/>
      <c r="C222" s="246"/>
      <c r="D222" s="56"/>
      <c r="E222" s="56"/>
      <c r="F222" s="56"/>
      <c r="G222" s="56"/>
      <c r="H222" s="56"/>
      <c r="I222" s="56"/>
      <c r="J222" s="56"/>
      <c r="K222" s="56"/>
      <c r="L222" s="56"/>
      <c r="M222" s="56"/>
      <c r="O222" s="204" t="str" cm="1">
        <f t="array" aca="1" ref="O222" ca="1">IFERROR(_xlfn.XLOOKUP(P222,Act_codes_core,Act_labels_core),"")</f>
        <v/>
      </c>
      <c r="P222" s="246"/>
      <c r="Q222" s="56"/>
      <c r="R222" s="56"/>
      <c r="S222" s="56"/>
      <c r="T222" s="56"/>
      <c r="U222" s="56"/>
      <c r="V222" s="56"/>
      <c r="W222" s="56"/>
      <c r="X222" s="56"/>
      <c r="Y222" s="56"/>
      <c r="Z222" s="56"/>
    </row>
    <row r="223" spans="2:26" outlineLevel="1" x14ac:dyDescent="0.2">
      <c r="B223" s="204"/>
      <c r="C223" s="246"/>
      <c r="D223" s="56"/>
      <c r="E223" s="56"/>
      <c r="F223" s="56"/>
      <c r="G223" s="56"/>
      <c r="H223" s="56"/>
      <c r="I223" s="56"/>
      <c r="J223" s="56"/>
      <c r="K223" s="56"/>
      <c r="L223" s="56"/>
      <c r="M223" s="56"/>
      <c r="O223" s="204" t="str" cm="1">
        <f t="array" aca="1" ref="O223" ca="1">IFERROR(_xlfn.XLOOKUP(P223,Act_codes_core,Act_labels_core),"")</f>
        <v/>
      </c>
      <c r="P223" s="246"/>
      <c r="Q223" s="56"/>
      <c r="R223" s="56"/>
      <c r="S223" s="56"/>
      <c r="T223" s="56"/>
      <c r="U223" s="56"/>
      <c r="V223" s="56"/>
      <c r="W223" s="56"/>
      <c r="X223" s="56"/>
      <c r="Y223" s="56"/>
      <c r="Z223" s="56"/>
    </row>
    <row r="224" spans="2:26" outlineLevel="1" x14ac:dyDescent="0.2">
      <c r="B224" s="204" t="e">
        <f t="shared" ref="B224:B227" ca="1" si="5">INDEX(Act_labels_aggr,MATCH(C224,Act_codes_aggr,0),1)</f>
        <v>#N/A</v>
      </c>
      <c r="C224" s="246"/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O224" s="204" t="str" cm="1">
        <f t="array" aca="1" ref="O224" ca="1">IFERROR(_xlfn.XLOOKUP(P224,Act_codes_core,Act_labels_core),"")</f>
        <v/>
      </c>
      <c r="P224" s="246"/>
      <c r="Q224" s="56"/>
      <c r="R224" s="56"/>
      <c r="S224" s="56"/>
      <c r="T224" s="56"/>
      <c r="U224" s="56"/>
      <c r="V224" s="56"/>
      <c r="W224" s="56"/>
      <c r="X224" s="56"/>
      <c r="Y224" s="56"/>
      <c r="Z224" s="56"/>
    </row>
    <row r="225" spans="2:26" outlineLevel="1" x14ac:dyDescent="0.2">
      <c r="B225" s="204" t="e">
        <f t="shared" ca="1" si="5"/>
        <v>#N/A</v>
      </c>
      <c r="C225" s="246"/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O225" s="204" t="str" cm="1">
        <f t="array" aca="1" ref="O225" ca="1">IFERROR(_xlfn.XLOOKUP(P225,Act_codes_core,Act_labels_core),"")</f>
        <v/>
      </c>
      <c r="P225" s="246"/>
      <c r="Q225" s="56"/>
      <c r="R225" s="56"/>
      <c r="S225" s="56"/>
      <c r="T225" s="56"/>
      <c r="U225" s="56"/>
      <c r="V225" s="56"/>
      <c r="W225" s="56"/>
      <c r="X225" s="56"/>
      <c r="Y225" s="56"/>
      <c r="Z225" s="56"/>
    </row>
    <row r="226" spans="2:26" outlineLevel="1" x14ac:dyDescent="0.2">
      <c r="B226" s="204" t="e">
        <f t="shared" ca="1" si="5"/>
        <v>#N/A</v>
      </c>
      <c r="C226" s="246"/>
      <c r="D226" s="56"/>
      <c r="E226" s="56"/>
      <c r="F226" s="56"/>
      <c r="G226" s="56"/>
      <c r="H226" s="56"/>
      <c r="I226" s="56"/>
      <c r="J226" s="56"/>
      <c r="K226" s="56"/>
      <c r="L226" s="56"/>
      <c r="M226" s="56"/>
      <c r="O226" s="204" t="str" cm="1">
        <f t="array" aca="1" ref="O226" ca="1">IFERROR(_xlfn.XLOOKUP(P226,Act_codes_core,Act_labels_core),"")</f>
        <v/>
      </c>
      <c r="P226" s="246"/>
      <c r="Q226" s="56"/>
      <c r="R226" s="56"/>
      <c r="S226" s="56"/>
      <c r="T226" s="56"/>
      <c r="U226" s="56"/>
      <c r="V226" s="56"/>
      <c r="W226" s="56"/>
      <c r="X226" s="56"/>
      <c r="Y226" s="56"/>
      <c r="Z226" s="56"/>
    </row>
    <row r="227" spans="2:26" outlineLevel="1" x14ac:dyDescent="0.2">
      <c r="B227" s="204" t="e">
        <f t="shared" ca="1" si="5"/>
        <v>#N/A</v>
      </c>
      <c r="C227" s="246"/>
      <c r="D227" s="56"/>
      <c r="E227" s="56"/>
      <c r="F227" s="56"/>
      <c r="G227" s="56"/>
      <c r="H227" s="56"/>
      <c r="I227" s="56"/>
      <c r="J227" s="56"/>
      <c r="K227" s="56"/>
      <c r="L227" s="56"/>
      <c r="M227" s="56"/>
      <c r="O227" s="204" t="str" cm="1">
        <f t="array" aca="1" ref="O227" ca="1">IFERROR(_xlfn.XLOOKUP(P227,Act_codes_core,Act_labels_core),"")</f>
        <v/>
      </c>
      <c r="P227" s="246"/>
      <c r="Q227" s="56"/>
      <c r="R227" s="56"/>
      <c r="S227" s="56"/>
      <c r="T227" s="56"/>
      <c r="U227" s="56"/>
      <c r="V227" s="56"/>
      <c r="W227" s="56"/>
      <c r="X227" s="56"/>
      <c r="Y227" s="56"/>
      <c r="Z227" s="56"/>
    </row>
    <row r="228" spans="2:26" s="126" customFormat="1" x14ac:dyDescent="0.2">
      <c r="B228" s="127"/>
      <c r="C228" s="128"/>
      <c r="D228" s="129"/>
      <c r="E228" s="129"/>
      <c r="F228" s="129"/>
      <c r="G228" s="129"/>
      <c r="H228" s="129"/>
      <c r="I228" s="129"/>
      <c r="J228" s="129"/>
      <c r="K228" s="129"/>
      <c r="L228" s="129"/>
      <c r="M228" s="129"/>
      <c r="O228" s="127"/>
      <c r="P228" s="128"/>
      <c r="Q228" s="129"/>
      <c r="R228" s="129"/>
      <c r="S228" s="129"/>
      <c r="T228" s="129"/>
      <c r="U228" s="129"/>
      <c r="V228" s="129"/>
      <c r="W228" s="129"/>
      <c r="X228" s="129"/>
      <c r="Y228" s="129"/>
      <c r="Z228" s="129"/>
    </row>
    <row r="229" spans="2:26" x14ac:dyDescent="0.2">
      <c r="B229" s="204" t="str">
        <f t="shared" ref="B229:B256" ca="1" si="6">IFERROR(INDEX(Act_labels_aggr,MATCH(C229,Act_codes_aggr,0),1),"")</f>
        <v/>
      </c>
      <c r="C229" s="246"/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O229" s="204" t="str">
        <f t="shared" ref="O229:O256" ca="1" si="7">IFERROR(INDEX(Act_labels_aggr,MATCH(P229,Act_codes_aggr,0),1),"")</f>
        <v/>
      </c>
      <c r="P229" s="246"/>
      <c r="Q229" s="56"/>
      <c r="R229" s="56"/>
      <c r="S229" s="56"/>
      <c r="T229" s="56"/>
      <c r="U229" s="56"/>
      <c r="V229" s="56"/>
      <c r="W229" s="56"/>
      <c r="X229" s="56"/>
      <c r="Y229" s="56"/>
      <c r="Z229" s="56"/>
    </row>
    <row r="230" spans="2:26" x14ac:dyDescent="0.2">
      <c r="B230" s="204" t="str">
        <f t="shared" ca="1" si="6"/>
        <v/>
      </c>
      <c r="C230" s="246"/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O230" s="204" t="str">
        <f t="shared" ca="1" si="7"/>
        <v/>
      </c>
      <c r="P230" s="246"/>
      <c r="Q230" s="56"/>
      <c r="R230" s="56"/>
      <c r="S230" s="56"/>
      <c r="T230" s="56"/>
      <c r="U230" s="56"/>
      <c r="V230" s="56"/>
      <c r="W230" s="56"/>
      <c r="X230" s="56"/>
      <c r="Y230" s="56"/>
      <c r="Z230" s="56"/>
    </row>
    <row r="231" spans="2:26" x14ac:dyDescent="0.2">
      <c r="B231" s="204" t="str">
        <f t="shared" ca="1" si="6"/>
        <v/>
      </c>
      <c r="C231" s="246"/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O231" s="204" t="str">
        <f t="shared" ca="1" si="7"/>
        <v/>
      </c>
      <c r="P231" s="246"/>
      <c r="Q231" s="56"/>
      <c r="R231" s="56"/>
      <c r="S231" s="56"/>
      <c r="T231" s="56"/>
      <c r="U231" s="56"/>
      <c r="V231" s="56"/>
      <c r="W231" s="56"/>
      <c r="X231" s="56"/>
      <c r="Y231" s="56"/>
      <c r="Z231" s="56"/>
    </row>
    <row r="232" spans="2:26" x14ac:dyDescent="0.2">
      <c r="B232" s="204" t="str">
        <f t="shared" ca="1" si="6"/>
        <v/>
      </c>
      <c r="C232" s="246"/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O232" s="204" t="str">
        <f t="shared" ca="1" si="7"/>
        <v/>
      </c>
      <c r="P232" s="246"/>
      <c r="Q232" s="56"/>
      <c r="R232" s="56"/>
      <c r="S232" s="56"/>
      <c r="T232" s="56"/>
      <c r="U232" s="56"/>
      <c r="V232" s="56"/>
      <c r="W232" s="56"/>
      <c r="X232" s="56"/>
      <c r="Y232" s="56"/>
      <c r="Z232" s="56"/>
    </row>
    <row r="233" spans="2:26" x14ac:dyDescent="0.2">
      <c r="B233" s="204" t="str">
        <f t="shared" ca="1" si="6"/>
        <v/>
      </c>
      <c r="C233" s="246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O233" s="204" t="str">
        <f t="shared" ca="1" si="7"/>
        <v/>
      </c>
      <c r="P233" s="246"/>
      <c r="Q233" s="56"/>
      <c r="R233" s="56"/>
      <c r="S233" s="56"/>
      <c r="T233" s="56"/>
      <c r="U233" s="56"/>
      <c r="V233" s="56"/>
      <c r="W233" s="56"/>
      <c r="X233" s="56"/>
      <c r="Y233" s="56"/>
      <c r="Z233" s="56"/>
    </row>
    <row r="234" spans="2:26" x14ac:dyDescent="0.2">
      <c r="B234" s="204" t="str">
        <f t="shared" ca="1" si="6"/>
        <v/>
      </c>
      <c r="C234" s="246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O234" s="204" t="str">
        <f t="shared" ca="1" si="7"/>
        <v/>
      </c>
      <c r="P234" s="246"/>
      <c r="Q234" s="56"/>
      <c r="R234" s="56"/>
      <c r="S234" s="56"/>
      <c r="T234" s="56"/>
      <c r="U234" s="56"/>
      <c r="V234" s="56"/>
      <c r="W234" s="56"/>
      <c r="X234" s="56"/>
      <c r="Y234" s="56"/>
      <c r="Z234" s="56"/>
    </row>
    <row r="235" spans="2:26" x14ac:dyDescent="0.2">
      <c r="B235" s="204" t="str">
        <f t="shared" ca="1" si="6"/>
        <v/>
      </c>
      <c r="C235" s="246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O235" s="204" t="str">
        <f t="shared" ca="1" si="7"/>
        <v/>
      </c>
      <c r="P235" s="246"/>
      <c r="Q235" s="56"/>
      <c r="R235" s="56"/>
      <c r="S235" s="56"/>
      <c r="T235" s="56"/>
      <c r="U235" s="56"/>
      <c r="V235" s="56"/>
      <c r="W235" s="56"/>
      <c r="X235" s="56"/>
      <c r="Y235" s="56"/>
      <c r="Z235" s="56"/>
    </row>
    <row r="236" spans="2:26" x14ac:dyDescent="0.2">
      <c r="B236" s="204" t="str">
        <f t="shared" ca="1" si="6"/>
        <v/>
      </c>
      <c r="C236" s="246"/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O236" s="204" t="str">
        <f t="shared" ca="1" si="7"/>
        <v/>
      </c>
      <c r="P236" s="246"/>
      <c r="Q236" s="56"/>
      <c r="R236" s="56"/>
      <c r="S236" s="56"/>
      <c r="T236" s="56"/>
      <c r="U236" s="56"/>
      <c r="V236" s="56"/>
      <c r="W236" s="56"/>
      <c r="X236" s="56"/>
      <c r="Y236" s="56"/>
      <c r="Z236" s="56"/>
    </row>
    <row r="237" spans="2:26" x14ac:dyDescent="0.2">
      <c r="B237" s="204" t="str">
        <f t="shared" ca="1" si="6"/>
        <v/>
      </c>
      <c r="C237" s="246"/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O237" s="204" t="str">
        <f t="shared" ca="1" si="7"/>
        <v/>
      </c>
      <c r="P237" s="246"/>
      <c r="Q237" s="56"/>
      <c r="R237" s="56"/>
      <c r="S237" s="56"/>
      <c r="T237" s="56"/>
      <c r="U237" s="56"/>
      <c r="V237" s="56"/>
      <c r="W237" s="56"/>
      <c r="X237" s="56"/>
      <c r="Y237" s="56"/>
      <c r="Z237" s="56"/>
    </row>
    <row r="238" spans="2:26" x14ac:dyDescent="0.2">
      <c r="B238" s="204" t="str">
        <f t="shared" ca="1" si="6"/>
        <v/>
      </c>
      <c r="C238" s="246"/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O238" s="204" t="str">
        <f t="shared" ca="1" si="7"/>
        <v/>
      </c>
      <c r="P238" s="246"/>
      <c r="Q238" s="56"/>
      <c r="R238" s="56"/>
      <c r="S238" s="56"/>
      <c r="T238" s="56"/>
      <c r="U238" s="56"/>
      <c r="V238" s="56"/>
      <c r="W238" s="56"/>
      <c r="X238" s="56"/>
      <c r="Y238" s="56"/>
      <c r="Z238" s="56"/>
    </row>
    <row r="239" spans="2:26" x14ac:dyDescent="0.2">
      <c r="B239" s="204" t="str">
        <f t="shared" ca="1" si="6"/>
        <v/>
      </c>
      <c r="C239" s="246"/>
      <c r="D239" s="56"/>
      <c r="E239" s="56"/>
      <c r="F239" s="56"/>
      <c r="G239" s="56"/>
      <c r="H239" s="56"/>
      <c r="I239" s="56"/>
      <c r="J239" s="56"/>
      <c r="K239" s="56"/>
      <c r="L239" s="56"/>
      <c r="M239" s="56"/>
      <c r="O239" s="204" t="str">
        <f t="shared" ca="1" si="7"/>
        <v/>
      </c>
      <c r="P239" s="246"/>
      <c r="Q239" s="56"/>
      <c r="R239" s="56"/>
      <c r="S239" s="56"/>
      <c r="T239" s="56"/>
      <c r="U239" s="56"/>
      <c r="V239" s="56"/>
      <c r="W239" s="56"/>
      <c r="X239" s="56"/>
      <c r="Y239" s="56"/>
      <c r="Z239" s="56"/>
    </row>
    <row r="240" spans="2:26" x14ac:dyDescent="0.2">
      <c r="B240" s="204" t="str">
        <f t="shared" ca="1" si="6"/>
        <v/>
      </c>
      <c r="C240" s="246"/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O240" s="204" t="str">
        <f t="shared" ca="1" si="7"/>
        <v/>
      </c>
      <c r="P240" s="246"/>
      <c r="Q240" s="56"/>
      <c r="R240" s="56"/>
      <c r="S240" s="56"/>
      <c r="T240" s="56"/>
      <c r="U240" s="56"/>
      <c r="V240" s="56"/>
      <c r="W240" s="56"/>
      <c r="X240" s="56"/>
      <c r="Y240" s="56"/>
      <c r="Z240" s="56"/>
    </row>
    <row r="241" spans="2:26" x14ac:dyDescent="0.2">
      <c r="B241" s="204" t="str">
        <f t="shared" ca="1" si="6"/>
        <v/>
      </c>
      <c r="C241" s="246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O241" s="204" t="str">
        <f t="shared" ca="1" si="7"/>
        <v/>
      </c>
      <c r="P241" s="246"/>
      <c r="Q241" s="56"/>
      <c r="R241" s="56"/>
      <c r="S241" s="56"/>
      <c r="T241" s="56"/>
      <c r="U241" s="56"/>
      <c r="V241" s="56"/>
      <c r="W241" s="56"/>
      <c r="X241" s="56"/>
      <c r="Y241" s="56"/>
      <c r="Z241" s="56"/>
    </row>
    <row r="242" spans="2:26" x14ac:dyDescent="0.2">
      <c r="B242" s="204" t="str">
        <f t="shared" ca="1" si="6"/>
        <v/>
      </c>
      <c r="C242" s="246"/>
      <c r="D242" s="56"/>
      <c r="E242" s="56"/>
      <c r="F242" s="56"/>
      <c r="G242" s="56"/>
      <c r="H242" s="56"/>
      <c r="I242" s="56"/>
      <c r="J242" s="56"/>
      <c r="K242" s="56"/>
      <c r="L242" s="56"/>
      <c r="M242" s="56"/>
      <c r="O242" s="204" t="str">
        <f t="shared" ca="1" si="7"/>
        <v/>
      </c>
      <c r="P242" s="246"/>
      <c r="Q242" s="56"/>
      <c r="R242" s="56"/>
      <c r="S242" s="56"/>
      <c r="T242" s="56"/>
      <c r="U242" s="56"/>
      <c r="V242" s="56"/>
      <c r="W242" s="56"/>
      <c r="X242" s="56"/>
      <c r="Y242" s="56"/>
      <c r="Z242" s="56"/>
    </row>
    <row r="243" spans="2:26" x14ac:dyDescent="0.2">
      <c r="B243" s="204" t="str">
        <f t="shared" ca="1" si="6"/>
        <v/>
      </c>
      <c r="C243" s="246"/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O243" s="204" t="str">
        <f t="shared" ca="1" si="7"/>
        <v/>
      </c>
      <c r="P243" s="246"/>
      <c r="Q243" s="56"/>
      <c r="R243" s="56"/>
      <c r="S243" s="56"/>
      <c r="T243" s="56"/>
      <c r="U243" s="56"/>
      <c r="V243" s="56"/>
      <c r="W243" s="56"/>
      <c r="X243" s="56"/>
      <c r="Y243" s="56"/>
      <c r="Z243" s="56"/>
    </row>
    <row r="244" spans="2:26" x14ac:dyDescent="0.2">
      <c r="B244" s="204" t="str">
        <f t="shared" ca="1" si="6"/>
        <v/>
      </c>
      <c r="C244" s="246"/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O244" s="204" t="str">
        <f t="shared" ca="1" si="7"/>
        <v/>
      </c>
      <c r="P244" s="246"/>
      <c r="Q244" s="56"/>
      <c r="R244" s="56"/>
      <c r="S244" s="56"/>
      <c r="T244" s="56"/>
      <c r="U244" s="56"/>
      <c r="V244" s="56"/>
      <c r="W244" s="56"/>
      <c r="X244" s="56"/>
      <c r="Y244" s="56"/>
      <c r="Z244" s="56"/>
    </row>
    <row r="245" spans="2:26" x14ac:dyDescent="0.2">
      <c r="B245" s="204" t="str">
        <f t="shared" ca="1" si="6"/>
        <v/>
      </c>
      <c r="C245" s="246"/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O245" s="204" t="str">
        <f t="shared" ca="1" si="7"/>
        <v/>
      </c>
      <c r="P245" s="246"/>
      <c r="Q245" s="56"/>
      <c r="R245" s="56"/>
      <c r="S245" s="56"/>
      <c r="T245" s="56"/>
      <c r="U245" s="56"/>
      <c r="V245" s="56"/>
      <c r="W245" s="56"/>
      <c r="X245" s="56"/>
      <c r="Y245" s="56"/>
      <c r="Z245" s="56"/>
    </row>
    <row r="246" spans="2:26" x14ac:dyDescent="0.2">
      <c r="B246" s="204" t="str">
        <f t="shared" ca="1" si="6"/>
        <v/>
      </c>
      <c r="C246" s="246"/>
      <c r="D246" s="56"/>
      <c r="E246" s="56"/>
      <c r="F246" s="56"/>
      <c r="G246" s="56"/>
      <c r="H246" s="56"/>
      <c r="I246" s="56"/>
      <c r="J246" s="56"/>
      <c r="K246" s="56"/>
      <c r="L246" s="56"/>
      <c r="M246" s="56"/>
      <c r="O246" s="204" t="str">
        <f t="shared" ca="1" si="7"/>
        <v/>
      </c>
      <c r="P246" s="246"/>
      <c r="Q246" s="56"/>
      <c r="R246" s="56"/>
      <c r="S246" s="56"/>
      <c r="T246" s="56"/>
      <c r="U246" s="56"/>
      <c r="V246" s="56"/>
      <c r="W246" s="56"/>
      <c r="X246" s="56"/>
      <c r="Y246" s="56"/>
      <c r="Z246" s="56"/>
    </row>
    <row r="247" spans="2:26" x14ac:dyDescent="0.2">
      <c r="B247" s="204" t="str">
        <f t="shared" ca="1" si="6"/>
        <v/>
      </c>
      <c r="C247" s="246"/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O247" s="204" t="str">
        <f t="shared" ca="1" si="7"/>
        <v/>
      </c>
      <c r="P247" s="246"/>
      <c r="Q247" s="56"/>
      <c r="R247" s="56"/>
      <c r="S247" s="56"/>
      <c r="T247" s="56"/>
      <c r="U247" s="56"/>
      <c r="V247" s="56"/>
      <c r="W247" s="56"/>
      <c r="X247" s="56"/>
      <c r="Y247" s="56"/>
      <c r="Z247" s="56"/>
    </row>
    <row r="248" spans="2:26" x14ac:dyDescent="0.2">
      <c r="B248" s="204" t="str">
        <f t="shared" ca="1" si="6"/>
        <v/>
      </c>
      <c r="C248" s="246"/>
      <c r="D248" s="56"/>
      <c r="E248" s="56"/>
      <c r="F248" s="56"/>
      <c r="G248" s="56"/>
      <c r="H248" s="56"/>
      <c r="I248" s="56"/>
      <c r="J248" s="56"/>
      <c r="K248" s="56"/>
      <c r="L248" s="56"/>
      <c r="M248" s="56"/>
      <c r="O248" s="204" t="str">
        <f t="shared" ca="1" si="7"/>
        <v/>
      </c>
      <c r="P248" s="246"/>
      <c r="Q248" s="56"/>
      <c r="R248" s="56"/>
      <c r="S248" s="56"/>
      <c r="T248" s="56"/>
      <c r="U248" s="56"/>
      <c r="V248" s="56"/>
      <c r="W248" s="56"/>
      <c r="X248" s="56"/>
      <c r="Y248" s="56"/>
      <c r="Z248" s="56"/>
    </row>
    <row r="249" spans="2:26" x14ac:dyDescent="0.2">
      <c r="B249" s="204" t="str">
        <f t="shared" ca="1" si="6"/>
        <v/>
      </c>
      <c r="C249" s="246"/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O249" s="204" t="str">
        <f t="shared" ca="1" si="7"/>
        <v/>
      </c>
      <c r="P249" s="246"/>
      <c r="Q249" s="56"/>
      <c r="R249" s="56"/>
      <c r="S249" s="56"/>
      <c r="T249" s="56"/>
      <c r="U249" s="56"/>
      <c r="V249" s="56"/>
      <c r="W249" s="56"/>
      <c r="X249" s="56"/>
      <c r="Y249" s="56"/>
      <c r="Z249" s="56"/>
    </row>
    <row r="250" spans="2:26" x14ac:dyDescent="0.2">
      <c r="B250" s="204" t="str">
        <f t="shared" ca="1" si="6"/>
        <v/>
      </c>
      <c r="C250" s="246"/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O250" s="204" t="str">
        <f t="shared" ca="1" si="7"/>
        <v/>
      </c>
      <c r="P250" s="246"/>
      <c r="Q250" s="56"/>
      <c r="R250" s="56"/>
      <c r="S250" s="56"/>
      <c r="T250" s="56"/>
      <c r="U250" s="56"/>
      <c r="V250" s="56"/>
      <c r="W250" s="56"/>
      <c r="X250" s="56"/>
      <c r="Y250" s="56"/>
      <c r="Z250" s="56"/>
    </row>
    <row r="251" spans="2:26" x14ac:dyDescent="0.2">
      <c r="B251" s="204" t="str">
        <f t="shared" ca="1" si="6"/>
        <v/>
      </c>
      <c r="C251" s="246"/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O251" s="204" t="str">
        <f t="shared" ca="1" si="7"/>
        <v/>
      </c>
      <c r="P251" s="246"/>
      <c r="Q251" s="56"/>
      <c r="R251" s="56"/>
      <c r="S251" s="56"/>
      <c r="T251" s="56"/>
      <c r="U251" s="56"/>
      <c r="V251" s="56"/>
      <c r="W251" s="56"/>
      <c r="X251" s="56"/>
      <c r="Y251" s="56"/>
      <c r="Z251" s="56"/>
    </row>
    <row r="252" spans="2:26" x14ac:dyDescent="0.2">
      <c r="B252" s="204" t="str">
        <f t="shared" ca="1" si="6"/>
        <v/>
      </c>
      <c r="C252" s="246"/>
      <c r="D252" s="56"/>
      <c r="E252" s="56"/>
      <c r="F252" s="56"/>
      <c r="G252" s="56"/>
      <c r="H252" s="56"/>
      <c r="I252" s="56"/>
      <c r="J252" s="56"/>
      <c r="K252" s="56"/>
      <c r="L252" s="56"/>
      <c r="M252" s="56"/>
      <c r="O252" s="204" t="str">
        <f t="shared" ca="1" si="7"/>
        <v/>
      </c>
      <c r="P252" s="246"/>
      <c r="Q252" s="56"/>
      <c r="R252" s="56"/>
      <c r="S252" s="56"/>
      <c r="T252" s="56"/>
      <c r="U252" s="56"/>
      <c r="V252" s="56"/>
      <c r="W252" s="56"/>
      <c r="X252" s="56"/>
      <c r="Y252" s="56"/>
      <c r="Z252" s="56"/>
    </row>
    <row r="253" spans="2:26" x14ac:dyDescent="0.2">
      <c r="B253" s="204" t="str">
        <f t="shared" ca="1" si="6"/>
        <v/>
      </c>
      <c r="C253" s="246"/>
      <c r="D253" s="56"/>
      <c r="E253" s="56"/>
      <c r="F253" s="56"/>
      <c r="G253" s="56"/>
      <c r="H253" s="56"/>
      <c r="I253" s="56"/>
      <c r="J253" s="56"/>
      <c r="K253" s="56"/>
      <c r="L253" s="56"/>
      <c r="M253" s="56"/>
      <c r="O253" s="204" t="str">
        <f t="shared" ca="1" si="7"/>
        <v/>
      </c>
      <c r="P253" s="246"/>
      <c r="Q253" s="56"/>
      <c r="R253" s="56"/>
      <c r="S253" s="56"/>
      <c r="T253" s="56"/>
      <c r="U253" s="56"/>
      <c r="V253" s="56"/>
      <c r="W253" s="56"/>
      <c r="X253" s="56"/>
      <c r="Y253" s="56"/>
      <c r="Z253" s="56"/>
    </row>
    <row r="254" spans="2:26" x14ac:dyDescent="0.2">
      <c r="B254" s="204" t="str">
        <f t="shared" ca="1" si="6"/>
        <v/>
      </c>
      <c r="C254" s="246"/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O254" s="204" t="str">
        <f t="shared" ca="1" si="7"/>
        <v/>
      </c>
      <c r="P254" s="246"/>
      <c r="Q254" s="56"/>
      <c r="R254" s="56"/>
      <c r="S254" s="56"/>
      <c r="T254" s="56"/>
      <c r="U254" s="56"/>
      <c r="V254" s="56"/>
      <c r="W254" s="56"/>
      <c r="X254" s="56"/>
      <c r="Y254" s="56"/>
      <c r="Z254" s="56"/>
    </row>
    <row r="255" spans="2:26" x14ac:dyDescent="0.2">
      <c r="B255" s="204" t="str">
        <f t="shared" ca="1" si="6"/>
        <v/>
      </c>
      <c r="C255" s="246"/>
      <c r="D255" s="56"/>
      <c r="E255" s="56"/>
      <c r="F255" s="56"/>
      <c r="G255" s="56"/>
      <c r="H255" s="56"/>
      <c r="I255" s="56"/>
      <c r="J255" s="56"/>
      <c r="K255" s="56"/>
      <c r="L255" s="56"/>
      <c r="M255" s="56"/>
      <c r="O255" s="204" t="str">
        <f t="shared" ca="1" si="7"/>
        <v/>
      </c>
      <c r="P255" s="246"/>
      <c r="Q255" s="56"/>
      <c r="R255" s="56"/>
      <c r="S255" s="56"/>
      <c r="T255" s="56"/>
      <c r="U255" s="56"/>
      <c r="V255" s="56"/>
      <c r="W255" s="56"/>
      <c r="X255" s="56"/>
      <c r="Y255" s="56"/>
      <c r="Z255" s="56"/>
    </row>
    <row r="256" spans="2:26" x14ac:dyDescent="0.2">
      <c r="B256" s="204" t="str">
        <f t="shared" ca="1" si="6"/>
        <v/>
      </c>
      <c r="C256" s="246"/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O256" s="204" t="str">
        <f t="shared" ca="1" si="7"/>
        <v/>
      </c>
      <c r="P256" s="246"/>
      <c r="Q256" s="56"/>
      <c r="R256" s="56"/>
      <c r="S256" s="56"/>
      <c r="T256" s="56"/>
      <c r="U256" s="56"/>
      <c r="V256" s="56"/>
      <c r="W256" s="56"/>
      <c r="X256" s="56"/>
      <c r="Y256" s="56"/>
      <c r="Z256" s="56"/>
    </row>
    <row r="257" spans="2:15" x14ac:dyDescent="0.2">
      <c r="B257" s="57"/>
      <c r="O257" s="57"/>
    </row>
  </sheetData>
  <mergeCells count="4">
    <mergeCell ref="C6:M6"/>
    <mergeCell ref="P6:Z6"/>
    <mergeCell ref="D7:D8"/>
    <mergeCell ref="Q7:Q8"/>
  </mergeCells>
  <conditionalFormatting sqref="B10:B227 B229:B256 O229:O256">
    <cfRule type="expression" dxfId="52" priority="5">
      <formula>C10&lt;&gt;""</formula>
    </cfRule>
  </conditionalFormatting>
  <conditionalFormatting sqref="C10:D199">
    <cfRule type="cellIs" dxfId="51" priority="6" stopIfTrue="1" operator="equal">
      <formula>0.00000001</formula>
    </cfRule>
  </conditionalFormatting>
  <conditionalFormatting sqref="O10:O227">
    <cfRule type="expression" dxfId="50" priority="3">
      <formula>P10&lt;&gt;""</formula>
    </cfRule>
  </conditionalFormatting>
  <conditionalFormatting sqref="P10:Q67 P10:P199">
    <cfRule type="cellIs" dxfId="49" priority="4" stopIfTrue="1" operator="equal">
      <formula>0.00000001</formula>
    </cfRule>
  </conditionalFormatting>
  <hyperlinks>
    <hyperlink ref="B2" location="Cover!A1" display="Return to Contents" xr:uid="{987D173B-DAEB-458F-85C3-38E1DEFF4C23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1824B-E0D7-4115-BCD6-B7E12AF46512}">
  <sheetPr codeName="Sheet9">
    <tabColor rgb="FF92D050"/>
  </sheetPr>
  <dimension ref="B10:L1093"/>
  <sheetViews>
    <sheetView workbookViewId="0">
      <selection activeCell="B7" sqref="B7"/>
    </sheetView>
  </sheetViews>
  <sheetFormatPr defaultRowHeight="12.75" x14ac:dyDescent="0.2"/>
  <sheetData>
    <row r="10" spans="2:12" x14ac:dyDescent="0.2">
      <c r="C10" s="14" t="s">
        <v>27</v>
      </c>
      <c r="D10" s="14" t="s">
        <v>371</v>
      </c>
      <c r="E10" s="14" t="s">
        <v>1042</v>
      </c>
      <c r="F10" s="14" t="s">
        <v>1084</v>
      </c>
      <c r="G10" s="14"/>
      <c r="H10" s="14"/>
      <c r="I10" s="14"/>
      <c r="J10" s="14"/>
      <c r="K10" s="14"/>
      <c r="L10" s="14"/>
    </row>
    <row r="11" spans="2:12" x14ac:dyDescent="0.2">
      <c r="B11" s="14" t="s">
        <v>477</v>
      </c>
      <c r="C11">
        <v>1.4733884672199768</v>
      </c>
      <c r="D11">
        <v>1.804734585804102E-2</v>
      </c>
      <c r="E11">
        <v>-0.31480087112515376</v>
      </c>
      <c r="F11">
        <v>-0.11083574245036587</v>
      </c>
    </row>
    <row r="12" spans="2:12" x14ac:dyDescent="0.2">
      <c r="B12" s="14" t="s">
        <v>478</v>
      </c>
      <c r="C12">
        <v>2.7961100470381886</v>
      </c>
      <c r="D12">
        <v>-3.8066100218170362E-3</v>
      </c>
      <c r="E12">
        <v>-0.23782586150641327</v>
      </c>
      <c r="F12">
        <v>-9.7998897486473169E-2</v>
      </c>
    </row>
    <row r="13" spans="2:12" x14ac:dyDescent="0.2">
      <c r="B13" s="14" t="s">
        <v>479</v>
      </c>
      <c r="C13">
        <v>0.52293192743003825</v>
      </c>
      <c r="D13">
        <v>1.9965481073080937E-3</v>
      </c>
      <c r="E13">
        <v>-0.26029094613846393</v>
      </c>
      <c r="F13">
        <v>-0.10097953501514434</v>
      </c>
    </row>
    <row r="14" spans="2:12" x14ac:dyDescent="0.2">
      <c r="B14" s="14" t="s">
        <v>480</v>
      </c>
      <c r="C14">
        <v>3.2427089170125586E-2</v>
      </c>
      <c r="D14">
        <v>5.6683825177050728E-2</v>
      </c>
      <c r="E14">
        <v>-0.21610757236285583</v>
      </c>
      <c r="F14">
        <v>-7.8313134692409303E-2</v>
      </c>
    </row>
    <row r="15" spans="2:12" x14ac:dyDescent="0.2">
      <c r="B15" s="14" t="s">
        <v>481</v>
      </c>
      <c r="C15">
        <v>0.88965103340393181</v>
      </c>
      <c r="D15">
        <v>-1.8628231299744336E-2</v>
      </c>
      <c r="E15">
        <v>-0.14114977456125555</v>
      </c>
      <c r="F15">
        <v>-8.4546743292923665E-2</v>
      </c>
    </row>
    <row r="16" spans="2:12" x14ac:dyDescent="0.2">
      <c r="B16" s="14" t="s">
        <v>482</v>
      </c>
      <c r="C16">
        <v>1.0444058559070237</v>
      </c>
      <c r="D16">
        <v>-1.5090387982052977E-2</v>
      </c>
      <c r="E16">
        <v>-0.1492346659438426</v>
      </c>
      <c r="F16">
        <v>-8.6903011867622837E-2</v>
      </c>
    </row>
    <row r="17" spans="2:6" x14ac:dyDescent="0.2">
      <c r="B17" s="14" t="s">
        <v>483</v>
      </c>
      <c r="C17">
        <v>3.9899476954370994</v>
      </c>
      <c r="D17">
        <v>-3.538385834667146E-4</v>
      </c>
      <c r="E17">
        <v>-0.53705450259267096</v>
      </c>
      <c r="F17">
        <v>6.4949096830191344E-2</v>
      </c>
    </row>
    <row r="18" spans="2:6" x14ac:dyDescent="0.2">
      <c r="B18" s="14" t="s">
        <v>484</v>
      </c>
      <c r="C18">
        <v>53.300387853964452</v>
      </c>
      <c r="D18">
        <v>-1.0921956094589458E-2</v>
      </c>
      <c r="E18">
        <v>-0.2047399889878232</v>
      </c>
      <c r="F18">
        <v>-9.0528287532498641E-2</v>
      </c>
    </row>
    <row r="19" spans="2:6" x14ac:dyDescent="0.2">
      <c r="B19" s="14" t="s">
        <v>485</v>
      </c>
      <c r="C19">
        <v>1.7962652996074606</v>
      </c>
      <c r="D19">
        <v>-1.0280490393321795E-2</v>
      </c>
      <c r="E19">
        <v>-0.17085799059596285</v>
      </c>
      <c r="F19">
        <v>0.11078675700573193</v>
      </c>
    </row>
    <row r="20" spans="2:6" x14ac:dyDescent="0.2">
      <c r="B20" s="14" t="s">
        <v>486</v>
      </c>
      <c r="C20">
        <v>13.750638132674872</v>
      </c>
      <c r="D20">
        <v>0.12852171328920914</v>
      </c>
      <c r="E20">
        <v>6.4650548723310663E-2</v>
      </c>
      <c r="F20">
        <v>1.0261317302366013</v>
      </c>
    </row>
    <row r="21" spans="2:6" x14ac:dyDescent="0.2">
      <c r="B21" s="14" t="s">
        <v>487</v>
      </c>
      <c r="C21">
        <v>22.482774055852481</v>
      </c>
      <c r="D21">
        <v>8.3012228264456311E-3</v>
      </c>
      <c r="E21">
        <v>-0.46452516222210694</v>
      </c>
      <c r="F21">
        <v>9.6170477670676213E-2</v>
      </c>
    </row>
    <row r="22" spans="2:6" x14ac:dyDescent="0.2">
      <c r="B22" s="14" t="s">
        <v>488</v>
      </c>
      <c r="C22">
        <v>22.730741806394754</v>
      </c>
      <c r="D22">
        <v>3.6504169589846036E-2</v>
      </c>
      <c r="E22">
        <v>6.1077529676856201E-2</v>
      </c>
      <c r="F22">
        <v>6.6561867716674605E-2</v>
      </c>
    </row>
    <row r="23" spans="2:6" x14ac:dyDescent="0.2">
      <c r="B23" s="14" t="s">
        <v>489</v>
      </c>
      <c r="C23">
        <v>1.3439615876549755</v>
      </c>
      <c r="D23">
        <v>2.7956294112119195E-3</v>
      </c>
      <c r="E23">
        <v>-0.19798936847333914</v>
      </c>
      <c r="F23">
        <v>-7.6791937825215761E-2</v>
      </c>
    </row>
    <row r="24" spans="2:6" x14ac:dyDescent="0.2">
      <c r="B24" s="14" t="s">
        <v>490</v>
      </c>
      <c r="C24">
        <v>2.0022117591331088</v>
      </c>
      <c r="D24">
        <v>5.7970613972946339E-3</v>
      </c>
      <c r="E24">
        <v>-0.22392458029687479</v>
      </c>
      <c r="F24">
        <v>-3.3945747370844881E-2</v>
      </c>
    </row>
    <row r="25" spans="2:6" x14ac:dyDescent="0.2">
      <c r="B25" s="14" t="s">
        <v>493</v>
      </c>
      <c r="C25">
        <v>0.15218510602197388</v>
      </c>
      <c r="D25">
        <v>-1.8253719453054096E-2</v>
      </c>
      <c r="E25">
        <v>-0.20344337462786521</v>
      </c>
      <c r="F25">
        <v>-0.11873237593218455</v>
      </c>
    </row>
    <row r="26" spans="2:6" x14ac:dyDescent="0.2">
      <c r="B26" s="14" t="s">
        <v>494</v>
      </c>
      <c r="C26">
        <v>2.106099764218603</v>
      </c>
      <c r="D26">
        <v>2.2673046612631254E-2</v>
      </c>
      <c r="E26">
        <v>-0.16495215034716404</v>
      </c>
      <c r="F26">
        <v>-5.9924547722167709E-2</v>
      </c>
    </row>
    <row r="27" spans="2:6" x14ac:dyDescent="0.2">
      <c r="B27" s="14" t="s">
        <v>496</v>
      </c>
      <c r="C27">
        <v>0.45318081859885151</v>
      </c>
      <c r="D27">
        <v>-1.6838860584689197E-2</v>
      </c>
      <c r="E27">
        <v>-0.37361100370494338</v>
      </c>
      <c r="F27">
        <v>2.50712955752741E-2</v>
      </c>
    </row>
    <row r="28" spans="2:6" x14ac:dyDescent="0.2">
      <c r="B28" s="14" t="s">
        <v>497</v>
      </c>
      <c r="C28">
        <v>0.60980145743695757</v>
      </c>
      <c r="D28">
        <v>3.2007230297281808E-3</v>
      </c>
      <c r="E28">
        <v>-0.19126779290891127</v>
      </c>
      <c r="F28">
        <v>-7.595422540206398E-2</v>
      </c>
    </row>
    <row r="29" spans="2:6" x14ac:dyDescent="0.2">
      <c r="B29" s="14" t="s">
        <v>499</v>
      </c>
      <c r="C29">
        <v>1.8197454947891899E-2</v>
      </c>
      <c r="D29">
        <v>6.3709625505836698E-3</v>
      </c>
      <c r="E29">
        <v>-0.34040005355192582</v>
      </c>
      <c r="F29">
        <v>-8.0980850568990181E-2</v>
      </c>
    </row>
    <row r="30" spans="2:6" x14ac:dyDescent="0.2">
      <c r="B30" s="14" t="s">
        <v>500</v>
      </c>
      <c r="C30">
        <v>4.81165398028784</v>
      </c>
      <c r="D30">
        <v>-9.0108384708242895E-4</v>
      </c>
      <c r="E30">
        <v>-0.4026558181384865</v>
      </c>
      <c r="F30">
        <v>-9.55790862553485E-2</v>
      </c>
    </row>
    <row r="31" spans="2:6" x14ac:dyDescent="0.2">
      <c r="B31" s="14" t="s">
        <v>502</v>
      </c>
      <c r="C31">
        <v>0.22194387680629191</v>
      </c>
      <c r="D31">
        <v>-2.4932562574153661E-2</v>
      </c>
      <c r="E31">
        <v>-0.51706961262458773</v>
      </c>
      <c r="F31">
        <v>-0.30584984633006407</v>
      </c>
    </row>
    <row r="32" spans="2:6" x14ac:dyDescent="0.2">
      <c r="B32" s="14" t="s">
        <v>503</v>
      </c>
      <c r="C32">
        <v>0.90239460404814664</v>
      </c>
      <c r="D32">
        <v>-1.9340615744933842E-3</v>
      </c>
      <c r="E32">
        <v>-0.43436388591837627</v>
      </c>
      <c r="F32">
        <v>-0.27326796743235571</v>
      </c>
    </row>
    <row r="33" spans="2:6" x14ac:dyDescent="0.2">
      <c r="B33" s="14" t="s">
        <v>504</v>
      </c>
      <c r="C33">
        <v>0.76646705740753329</v>
      </c>
      <c r="D33">
        <v>-9.1496209537411666E-3</v>
      </c>
      <c r="E33">
        <v>-0.28000087513672112</v>
      </c>
      <c r="F33">
        <v>-0.12833479638950651</v>
      </c>
    </row>
    <row r="34" spans="2:6" x14ac:dyDescent="0.2">
      <c r="B34" s="14" t="s">
        <v>505</v>
      </c>
      <c r="C34">
        <v>0.12739961326680871</v>
      </c>
      <c r="D34">
        <v>-1.3034069077100252E-2</v>
      </c>
      <c r="E34">
        <v>-0.37062477755459566</v>
      </c>
      <c r="F34">
        <v>-0.16235888575910629</v>
      </c>
    </row>
    <row r="35" spans="2:6" x14ac:dyDescent="0.2">
      <c r="B35" s="14" t="s">
        <v>506</v>
      </c>
      <c r="C35">
        <v>0.50240101009856475</v>
      </c>
      <c r="D35">
        <v>-1.2035495097650895E-2</v>
      </c>
      <c r="E35">
        <v>-0.36735177127132923</v>
      </c>
      <c r="F35">
        <v>-0.15832709570802184</v>
      </c>
    </row>
    <row r="36" spans="2:6" x14ac:dyDescent="0.2">
      <c r="B36" s="14" t="s">
        <v>508</v>
      </c>
      <c r="C36">
        <v>0.10258408986784057</v>
      </c>
      <c r="D36">
        <v>-1.0678921668472174E-2</v>
      </c>
      <c r="E36">
        <v>-0.33562401658091545</v>
      </c>
      <c r="F36">
        <v>-0.14487682708300698</v>
      </c>
    </row>
    <row r="37" spans="2:6" x14ac:dyDescent="0.2">
      <c r="B37" s="14" t="s">
        <v>509</v>
      </c>
      <c r="C37">
        <v>3.748779274137779</v>
      </c>
      <c r="D37">
        <v>2.9812015429175887E-3</v>
      </c>
      <c r="E37">
        <v>-0.21724629685134778</v>
      </c>
      <c r="F37">
        <v>-0.20638230418107417</v>
      </c>
    </row>
    <row r="38" spans="2:6" x14ac:dyDescent="0.2">
      <c r="B38" s="14" t="s">
        <v>510</v>
      </c>
      <c r="C38">
        <v>50.124256726063571</v>
      </c>
      <c r="D38">
        <v>2.1295592093939497E-2</v>
      </c>
      <c r="E38">
        <v>-2.7823921969039045E-2</v>
      </c>
      <c r="F38">
        <v>0.41061524266445826</v>
      </c>
    </row>
    <row r="39" spans="2:6" x14ac:dyDescent="0.2">
      <c r="B39" s="14" t="s">
        <v>512</v>
      </c>
      <c r="C39">
        <v>1.7865323470657197</v>
      </c>
      <c r="D39">
        <v>2.2997431336846397E-2</v>
      </c>
      <c r="E39">
        <v>1.8915590710588681E-2</v>
      </c>
      <c r="F39">
        <v>2.0792666787206038E-2</v>
      </c>
    </row>
    <row r="40" spans="2:6" x14ac:dyDescent="0.2">
      <c r="B40" s="14" t="s">
        <v>513</v>
      </c>
      <c r="C40">
        <v>5.490241961237917</v>
      </c>
      <c r="D40">
        <v>-1.2605119878050797E-2</v>
      </c>
      <c r="E40">
        <v>-0.23319505587826583</v>
      </c>
      <c r="F40">
        <v>-0.16706965155922626</v>
      </c>
    </row>
    <row r="41" spans="2:6" x14ac:dyDescent="0.2">
      <c r="B41" s="14" t="s">
        <v>514</v>
      </c>
      <c r="C41">
        <v>3.0338962392004167</v>
      </c>
      <c r="D41">
        <v>2.0561651784456458E-2</v>
      </c>
      <c r="E41">
        <v>-0.19867414627274815</v>
      </c>
      <c r="F41">
        <v>-8.350801420965448E-2</v>
      </c>
    </row>
    <row r="42" spans="2:6" x14ac:dyDescent="0.2">
      <c r="B42" s="14" t="s">
        <v>515</v>
      </c>
      <c r="C42">
        <v>0.27445989384999997</v>
      </c>
      <c r="D42">
        <v>1.0205405326080275E-2</v>
      </c>
      <c r="E42">
        <v>-0.15220554779061812</v>
      </c>
      <c r="F42">
        <v>-7.3709417071698979E-2</v>
      </c>
    </row>
    <row r="43" spans="2:6" x14ac:dyDescent="0.2">
      <c r="B43" s="14" t="s">
        <v>516</v>
      </c>
      <c r="C43">
        <v>15.249464645877445</v>
      </c>
      <c r="D43">
        <v>-2.0050509676494688E-2</v>
      </c>
      <c r="E43">
        <v>-0.20889114799182984</v>
      </c>
      <c r="F43">
        <v>-0.12071579629855389</v>
      </c>
    </row>
    <row r="44" spans="2:6" x14ac:dyDescent="0.2">
      <c r="B44" s="14" t="s">
        <v>518</v>
      </c>
      <c r="C44">
        <v>198.5535528892502</v>
      </c>
      <c r="D44">
        <v>-1.5540500689026349E-2</v>
      </c>
      <c r="E44">
        <v>-0.54913454180725019</v>
      </c>
      <c r="F44">
        <v>-0.22575529038415532</v>
      </c>
    </row>
    <row r="45" spans="2:6" x14ac:dyDescent="0.2">
      <c r="B45" s="14" t="s">
        <v>519</v>
      </c>
      <c r="C45">
        <v>96.165265324847994</v>
      </c>
      <c r="D45">
        <v>-6.1150793442299456E-2</v>
      </c>
      <c r="E45">
        <v>-0.11524520131259708</v>
      </c>
      <c r="F45">
        <v>0.13084737652158118</v>
      </c>
    </row>
    <row r="46" spans="2:6" x14ac:dyDescent="0.2">
      <c r="B46" s="14" t="s">
        <v>520</v>
      </c>
      <c r="C46">
        <v>6.6575848833875222</v>
      </c>
      <c r="D46">
        <v>-3.6474458805335619E-2</v>
      </c>
      <c r="E46">
        <v>-0.17449473200635834</v>
      </c>
      <c r="F46">
        <v>-9.4506031612051622E-2</v>
      </c>
    </row>
    <row r="47" spans="2:6" x14ac:dyDescent="0.2">
      <c r="B47" s="14" t="s">
        <v>521</v>
      </c>
      <c r="C47">
        <v>6.5489306480924254</v>
      </c>
      <c r="D47">
        <v>-3.9195810308867429E-3</v>
      </c>
      <c r="E47">
        <v>-0.71442679484360339</v>
      </c>
      <c r="F47">
        <v>-6.7124944176799595E-2</v>
      </c>
    </row>
    <row r="48" spans="2:6" x14ac:dyDescent="0.2">
      <c r="B48" s="14" t="s">
        <v>522</v>
      </c>
      <c r="C48">
        <v>83.903779717309291</v>
      </c>
      <c r="D48">
        <v>2.8535504633442343E-3</v>
      </c>
      <c r="E48">
        <v>-0.15932073174412809</v>
      </c>
      <c r="F48">
        <v>-8.2717430654233315E-2</v>
      </c>
    </row>
    <row r="49" spans="2:6" x14ac:dyDescent="0.2">
      <c r="B49" s="14" t="s">
        <v>523</v>
      </c>
      <c r="C49">
        <v>0.86830696152728604</v>
      </c>
      <c r="D49">
        <v>6.1235743419341127E-2</v>
      </c>
      <c r="E49">
        <v>-0.17167405012973314</v>
      </c>
      <c r="F49">
        <v>-6.2773082373390743E-2</v>
      </c>
    </row>
    <row r="50" spans="2:6" x14ac:dyDescent="0.2">
      <c r="B50" s="14" t="s">
        <v>524</v>
      </c>
      <c r="C50">
        <v>13.647889810278853</v>
      </c>
      <c r="D50">
        <v>-2.6317218297267075E-2</v>
      </c>
      <c r="E50">
        <v>-0.22749701649140697</v>
      </c>
      <c r="F50">
        <v>-4.7151014314161799E-2</v>
      </c>
    </row>
    <row r="51" spans="2:6" x14ac:dyDescent="0.2">
      <c r="B51" s="14" t="s">
        <v>525</v>
      </c>
      <c r="C51">
        <v>2.3819285980417773</v>
      </c>
      <c r="D51">
        <v>-3.7020332309345427E-3</v>
      </c>
      <c r="E51">
        <v>-0.35548489978620701</v>
      </c>
      <c r="F51">
        <v>-0.12035602693609704</v>
      </c>
    </row>
    <row r="52" spans="2:6" x14ac:dyDescent="0.2">
      <c r="B52" s="14" t="s">
        <v>526</v>
      </c>
      <c r="C52">
        <v>25.999898005438453</v>
      </c>
      <c r="D52">
        <v>2.9914208966408395E-2</v>
      </c>
      <c r="E52">
        <v>6.9386176079411221E-2</v>
      </c>
      <c r="F52">
        <v>6.0019139417399892E-2</v>
      </c>
    </row>
    <row r="53" spans="2:6" x14ac:dyDescent="0.2">
      <c r="B53" s="14" t="s">
        <v>527</v>
      </c>
      <c r="C53">
        <v>2.8245427593093595</v>
      </c>
      <c r="D53">
        <v>-8.9437083271692863E-3</v>
      </c>
      <c r="E53">
        <v>-0.17231797775383306</v>
      </c>
      <c r="F53">
        <v>-8.1020049211300016E-2</v>
      </c>
    </row>
    <row r="54" spans="2:6" x14ac:dyDescent="0.2">
      <c r="B54" s="14" t="s">
        <v>528</v>
      </c>
      <c r="C54">
        <v>29.297534115770347</v>
      </c>
      <c r="D54">
        <v>-1.820335887168234E-2</v>
      </c>
      <c r="E54">
        <v>-0.12376753109308858</v>
      </c>
      <c r="F54">
        <v>-7.6593629918042527E-2</v>
      </c>
    </row>
    <row r="55" spans="2:6" x14ac:dyDescent="0.2">
      <c r="B55" s="14" t="s">
        <v>529</v>
      </c>
      <c r="C55">
        <v>8.7039528916616025</v>
      </c>
      <c r="D55">
        <v>-1.7488975172474941E-2</v>
      </c>
      <c r="E55">
        <v>-0.27592414623017758</v>
      </c>
      <c r="F55">
        <v>-0.13446682725783976</v>
      </c>
    </row>
    <row r="56" spans="2:6" x14ac:dyDescent="0.2">
      <c r="B56" s="14" t="s">
        <v>530</v>
      </c>
      <c r="C56">
        <v>2.0522152782615857</v>
      </c>
      <c r="D56">
        <v>-5.2047993000625681E-3</v>
      </c>
      <c r="E56">
        <v>-1.0956448302341881</v>
      </c>
      <c r="F56">
        <v>-5.6023507522995342E-2</v>
      </c>
    </row>
    <row r="57" spans="2:6" x14ac:dyDescent="0.2">
      <c r="B57" s="14" t="s">
        <v>531</v>
      </c>
      <c r="C57">
        <v>7.2598934804451041</v>
      </c>
      <c r="D57">
        <v>9.2081434249546845E-3</v>
      </c>
      <c r="E57">
        <v>-0.167179445734289</v>
      </c>
      <c r="F57">
        <v>1.7510245549212655E-2</v>
      </c>
    </row>
    <row r="58" spans="2:6" x14ac:dyDescent="0.2">
      <c r="B58" s="14" t="s">
        <v>532</v>
      </c>
      <c r="C58">
        <v>3.3039331694333391</v>
      </c>
      <c r="D58">
        <v>-1.9111208503708177E-2</v>
      </c>
      <c r="E58">
        <v>-0.34925014147281219</v>
      </c>
      <c r="F58">
        <v>-6.5181065897990109E-2</v>
      </c>
    </row>
    <row r="59" spans="2:6" x14ac:dyDescent="0.2">
      <c r="B59" s="14" t="s">
        <v>533</v>
      </c>
      <c r="C59">
        <v>9.0081706433381896</v>
      </c>
      <c r="D59">
        <v>-1.1032808785327308E-2</v>
      </c>
      <c r="E59">
        <v>-1.8613728943985386</v>
      </c>
      <c r="F59">
        <v>-7.8932697737776891E-2</v>
      </c>
    </row>
    <row r="60" spans="2:6" x14ac:dyDescent="0.2">
      <c r="B60" s="14" t="s">
        <v>534</v>
      </c>
      <c r="C60">
        <v>88.032749403042743</v>
      </c>
      <c r="D60">
        <v>-6.1185282157139032E-2</v>
      </c>
      <c r="E60">
        <v>-0.235452340534692</v>
      </c>
      <c r="F60">
        <v>0.16957277696354467</v>
      </c>
    </row>
    <row r="61" spans="2:6" x14ac:dyDescent="0.2">
      <c r="B61" s="14" t="s">
        <v>535</v>
      </c>
      <c r="C61">
        <v>104.26143229795073</v>
      </c>
      <c r="D61">
        <v>-4.6352692116891081E-2</v>
      </c>
      <c r="E61">
        <v>-0.21499102656604707</v>
      </c>
      <c r="F61">
        <v>0.17525112215230898</v>
      </c>
    </row>
    <row r="62" spans="2:6" x14ac:dyDescent="0.2">
      <c r="B62" s="14" t="s">
        <v>536</v>
      </c>
      <c r="C62">
        <v>645.33396863664905</v>
      </c>
      <c r="D62">
        <v>-0.11427157002594779</v>
      </c>
      <c r="E62">
        <v>-0.17502676559991714</v>
      </c>
      <c r="F62">
        <v>0.16279245073733684</v>
      </c>
    </row>
    <row r="63" spans="2:6" x14ac:dyDescent="0.2">
      <c r="B63" s="14" t="s">
        <v>537</v>
      </c>
      <c r="C63">
        <v>38.381338111610816</v>
      </c>
      <c r="D63">
        <v>-0.10247126494744574</v>
      </c>
      <c r="E63">
        <v>-1.1748120341491197</v>
      </c>
      <c r="F63">
        <v>0.45670774098613975</v>
      </c>
    </row>
    <row r="64" spans="2:6" x14ac:dyDescent="0.2">
      <c r="B64" s="14" t="s">
        <v>538</v>
      </c>
      <c r="C64">
        <v>369.82146736940319</v>
      </c>
      <c r="D64">
        <v>-0.22536056250956893</v>
      </c>
      <c r="E64">
        <v>-1.6396525700661968</v>
      </c>
      <c r="F64">
        <v>0.51844857769594022</v>
      </c>
    </row>
    <row r="65" spans="2:6" x14ac:dyDescent="0.2">
      <c r="B65" s="14" t="s">
        <v>539</v>
      </c>
      <c r="C65">
        <v>77.826051637958983</v>
      </c>
      <c r="D65">
        <v>-3.0946807069609505E-3</v>
      </c>
      <c r="E65">
        <v>-0.34358576913449124</v>
      </c>
      <c r="F65">
        <v>-5.8072867371605774E-2</v>
      </c>
    </row>
    <row r="66" spans="2:6" x14ac:dyDescent="0.2">
      <c r="B66" s="14" t="s">
        <v>540</v>
      </c>
      <c r="C66">
        <v>27.300240939861279</v>
      </c>
      <c r="D66">
        <v>-2.6417948424950488E-3</v>
      </c>
      <c r="E66">
        <v>-0.29015046940320532</v>
      </c>
      <c r="F66">
        <v>2.4064908254950446E-2</v>
      </c>
    </row>
    <row r="67" spans="2:6" x14ac:dyDescent="0.2">
      <c r="B67" s="14" t="s">
        <v>541</v>
      </c>
      <c r="C67">
        <v>0.5116503934238299</v>
      </c>
      <c r="D67">
        <v>-7.1014712866745988E-3</v>
      </c>
      <c r="E67">
        <v>-0.12938937590529775</v>
      </c>
      <c r="F67">
        <v>-3.5979367549376917E-2</v>
      </c>
    </row>
    <row r="68" spans="2:6" x14ac:dyDescent="0.2">
      <c r="B68" s="14" t="s">
        <v>542</v>
      </c>
      <c r="C68">
        <v>0.55855771697856393</v>
      </c>
      <c r="D68">
        <v>-1.1471027402287781E-3</v>
      </c>
      <c r="E68">
        <v>-0.32902893534358935</v>
      </c>
      <c r="F68">
        <v>-0.19835623486698095</v>
      </c>
    </row>
    <row r="69" spans="2:6" x14ac:dyDescent="0.2">
      <c r="B69" s="14" t="s">
        <v>543</v>
      </c>
      <c r="C69">
        <v>48.376000989847334</v>
      </c>
      <c r="D69">
        <v>3.1254301130934081E-3</v>
      </c>
      <c r="E69">
        <v>-0.24892287816783432</v>
      </c>
      <c r="F69">
        <v>-3.9302617601002954</v>
      </c>
    </row>
    <row r="70" spans="2:6" x14ac:dyDescent="0.2">
      <c r="B70" s="14" t="s">
        <v>545</v>
      </c>
      <c r="C70">
        <v>35.427039083632934</v>
      </c>
      <c r="D70">
        <v>2.590471618071355E-2</v>
      </c>
      <c r="E70">
        <v>-0.10407237618206278</v>
      </c>
      <c r="F70">
        <v>-0.19348423246214885</v>
      </c>
    </row>
    <row r="71" spans="2:6" x14ac:dyDescent="0.2">
      <c r="B71" s="14" t="s">
        <v>546</v>
      </c>
      <c r="C71">
        <v>5.8236536615353831</v>
      </c>
      <c r="D71">
        <v>2.6144704516006811E-2</v>
      </c>
      <c r="E71">
        <v>-5.2987024460626753E-2</v>
      </c>
      <c r="F71">
        <v>8.0671021625677852E-3</v>
      </c>
    </row>
    <row r="72" spans="2:6" x14ac:dyDescent="0.2">
      <c r="B72" s="14" t="s">
        <v>547</v>
      </c>
      <c r="C72">
        <v>48.582256253714831</v>
      </c>
      <c r="D72">
        <v>-2.2699100818146523E-2</v>
      </c>
      <c r="E72">
        <v>-0.54127735387343723</v>
      </c>
      <c r="F72">
        <v>-1.6613921843910973E-2</v>
      </c>
    </row>
    <row r="73" spans="2:6" x14ac:dyDescent="0.2">
      <c r="B73" s="14" t="s">
        <v>548</v>
      </c>
      <c r="C73">
        <v>3.3772983548331572</v>
      </c>
      <c r="D73">
        <v>2.3934596871333369E-3</v>
      </c>
      <c r="E73">
        <v>-0.21504898870919886</v>
      </c>
      <c r="F73">
        <v>-6.8387656560753296E-2</v>
      </c>
    </row>
    <row r="74" spans="2:6" x14ac:dyDescent="0.2">
      <c r="B74" s="14" t="s">
        <v>549</v>
      </c>
      <c r="C74">
        <v>54.002098725451418</v>
      </c>
      <c r="D74">
        <v>-1.2505928269401778E-2</v>
      </c>
      <c r="E74">
        <v>-0.34450641582838282</v>
      </c>
      <c r="F74">
        <v>-0.12783138679766104</v>
      </c>
    </row>
    <row r="75" spans="2:6" x14ac:dyDescent="0.2">
      <c r="B75" s="14" t="s">
        <v>550</v>
      </c>
      <c r="C75">
        <v>6.1466804059012876</v>
      </c>
      <c r="D75">
        <v>2.6461384680653843E-2</v>
      </c>
      <c r="E75">
        <v>0.11873293397435258</v>
      </c>
      <c r="F75">
        <v>-3.2432590427355912E-2</v>
      </c>
    </row>
    <row r="76" spans="2:6" x14ac:dyDescent="0.2">
      <c r="B76" s="14" t="s">
        <v>551</v>
      </c>
      <c r="C76">
        <v>42.734857262351419</v>
      </c>
      <c r="D76">
        <v>-1.4888244065458522E-2</v>
      </c>
      <c r="E76">
        <v>-0.38322054135097039</v>
      </c>
      <c r="F76">
        <v>5.8280656714204682E-2</v>
      </c>
    </row>
    <row r="77" spans="2:6" x14ac:dyDescent="0.2">
      <c r="B77" s="14" t="s">
        <v>552</v>
      </c>
      <c r="C77">
        <v>83.270287172689564</v>
      </c>
      <c r="D77">
        <v>-2.6789549924988165E-2</v>
      </c>
      <c r="E77">
        <v>-0.38060105318371562</v>
      </c>
      <c r="F77">
        <v>5.3520585447963676E-2</v>
      </c>
    </row>
    <row r="78" spans="2:6" x14ac:dyDescent="0.2">
      <c r="B78" s="14" t="s">
        <v>553</v>
      </c>
      <c r="C78">
        <v>18.494937818461135</v>
      </c>
      <c r="D78">
        <v>-0.12564219858502979</v>
      </c>
      <c r="E78">
        <v>-0.14488269126597952</v>
      </c>
      <c r="F78">
        <v>-0.15107689441896666</v>
      </c>
    </row>
    <row r="79" spans="2:6" x14ac:dyDescent="0.2">
      <c r="B79" s="14" t="s">
        <v>554</v>
      </c>
      <c r="C79">
        <v>12.409597960558196</v>
      </c>
      <c r="D79">
        <v>-1.1912637299693607E-2</v>
      </c>
      <c r="E79">
        <v>-0.29056022732293352</v>
      </c>
      <c r="F79">
        <v>-0.15976747116118739</v>
      </c>
    </row>
    <row r="80" spans="2:6" x14ac:dyDescent="0.2">
      <c r="B80" s="14" t="s">
        <v>555</v>
      </c>
      <c r="C80">
        <v>27.290743482481485</v>
      </c>
      <c r="D80">
        <v>-3.0161340455114871E-2</v>
      </c>
      <c r="E80">
        <v>-0.33600892930298887</v>
      </c>
      <c r="F80">
        <v>-0.19826916749179357</v>
      </c>
    </row>
    <row r="81" spans="2:6" x14ac:dyDescent="0.2">
      <c r="B81" s="14" t="s">
        <v>556</v>
      </c>
      <c r="C81">
        <v>18.098486420317617</v>
      </c>
      <c r="D81">
        <v>-2.2906477338002773E-2</v>
      </c>
      <c r="E81">
        <v>-0.36539368383874393</v>
      </c>
      <c r="F81">
        <v>-0.16201553110803957</v>
      </c>
    </row>
    <row r="82" spans="2:6" x14ac:dyDescent="0.2">
      <c r="B82" s="14" t="s">
        <v>557</v>
      </c>
      <c r="C82">
        <v>109.92936469223979</v>
      </c>
      <c r="D82">
        <v>-1.8890598328913377E-2</v>
      </c>
      <c r="E82">
        <v>-0.26271943381194207</v>
      </c>
      <c r="F82">
        <v>-8.3019621676116984E-4</v>
      </c>
    </row>
    <row r="83" spans="2:6" x14ac:dyDescent="0.2">
      <c r="B83" s="14" t="s">
        <v>558</v>
      </c>
      <c r="C83">
        <v>52.390705187530173</v>
      </c>
      <c r="D83">
        <v>-2.8998832712345823E-2</v>
      </c>
      <c r="E83">
        <v>-0.25282671797347556</v>
      </c>
      <c r="F83">
        <v>0.14295406145365952</v>
      </c>
    </row>
    <row r="84" spans="2:6" x14ac:dyDescent="0.2">
      <c r="B84" s="14" t="s">
        <v>559</v>
      </c>
      <c r="C84">
        <v>101.22210533211526</v>
      </c>
      <c r="D84">
        <v>-5.7875845681965021E-2</v>
      </c>
      <c r="E84">
        <v>-0.31302140003678369</v>
      </c>
      <c r="F84">
        <v>0.13477091041256273</v>
      </c>
    </row>
    <row r="85" spans="2:6" x14ac:dyDescent="0.2">
      <c r="B85" s="14" t="s">
        <v>560</v>
      </c>
      <c r="C85">
        <v>2042.4347485998958</v>
      </c>
      <c r="D85">
        <v>-0.20945143731443405</v>
      </c>
      <c r="E85">
        <v>-0.22063922018258353</v>
      </c>
      <c r="F85">
        <v>0.43271823830144385</v>
      </c>
    </row>
    <row r="86" spans="2:6" x14ac:dyDescent="0.2">
      <c r="B86" s="14" t="s">
        <v>561</v>
      </c>
      <c r="C86">
        <v>169.13931085008929</v>
      </c>
      <c r="D86">
        <v>-0.12546835532838418</v>
      </c>
      <c r="E86">
        <v>-0.25816649465488783</v>
      </c>
      <c r="F86">
        <v>0.26764499927991459</v>
      </c>
    </row>
    <row r="87" spans="2:6" x14ac:dyDescent="0.2">
      <c r="B87" s="14" t="s">
        <v>562</v>
      </c>
      <c r="C87">
        <v>30.764697687897879</v>
      </c>
      <c r="D87">
        <v>-0.13669214766524052</v>
      </c>
      <c r="E87">
        <v>-0.47177208290677397</v>
      </c>
      <c r="F87">
        <v>0.20087826021606414</v>
      </c>
    </row>
    <row r="88" spans="2:6" x14ac:dyDescent="0.2">
      <c r="B88" s="14" t="s">
        <v>563</v>
      </c>
      <c r="C88">
        <v>67.082747160776307</v>
      </c>
      <c r="D88">
        <v>-8.4139784385373062E-2</v>
      </c>
      <c r="E88">
        <v>-0.22088443008333458</v>
      </c>
      <c r="F88">
        <v>0.2108866289389999</v>
      </c>
    </row>
    <row r="89" spans="2:6" x14ac:dyDescent="0.2">
      <c r="B89" s="14" t="s">
        <v>564</v>
      </c>
      <c r="C89">
        <v>37.184903478119281</v>
      </c>
      <c r="D89">
        <v>-8.1260743054301088E-2</v>
      </c>
      <c r="E89">
        <v>-0.3555461774354618</v>
      </c>
      <c r="F89">
        <v>0.1709511725660029</v>
      </c>
    </row>
    <row r="90" spans="2:6" x14ac:dyDescent="0.2">
      <c r="B90" s="14" t="s">
        <v>565</v>
      </c>
      <c r="C90">
        <v>115.40772979467025</v>
      </c>
      <c r="D90">
        <v>-6.1248680491621244E-2</v>
      </c>
      <c r="E90">
        <v>-0.35909921633922037</v>
      </c>
      <c r="F90">
        <v>0.12340277012832246</v>
      </c>
    </row>
    <row r="91" spans="2:6" x14ac:dyDescent="0.2">
      <c r="B91" s="14" t="s">
        <v>566</v>
      </c>
      <c r="C91">
        <v>5.9279740096649158</v>
      </c>
      <c r="D91">
        <v>-5.3353814286716261E-2</v>
      </c>
      <c r="E91">
        <v>-0.45408523252820077</v>
      </c>
      <c r="F91">
        <v>-3.2242247903035981E-2</v>
      </c>
    </row>
    <row r="92" spans="2:6" x14ac:dyDescent="0.2">
      <c r="B92" s="14" t="s">
        <v>567</v>
      </c>
      <c r="C92">
        <v>29.313321418899719</v>
      </c>
      <c r="D92">
        <v>-6.0084550927597125E-2</v>
      </c>
      <c r="E92">
        <v>-0.85266918150813664</v>
      </c>
      <c r="F92">
        <v>-5.3907912933304214E-2</v>
      </c>
    </row>
    <row r="93" spans="2:6" x14ac:dyDescent="0.2">
      <c r="B93" s="14" t="s">
        <v>568</v>
      </c>
      <c r="C93">
        <v>15.934891444523394</v>
      </c>
      <c r="D93">
        <v>-7.8402190526638549E-2</v>
      </c>
      <c r="E93">
        <v>-0.15094485885203124</v>
      </c>
      <c r="F93">
        <v>0.17970305494716676</v>
      </c>
    </row>
    <row r="94" spans="2:6" x14ac:dyDescent="0.2">
      <c r="B94" s="14" t="s">
        <v>569</v>
      </c>
      <c r="C94">
        <v>55.062115660944983</v>
      </c>
      <c r="D94">
        <v>-1.1020484292867394E-2</v>
      </c>
      <c r="E94">
        <v>-0.21041084926590736</v>
      </c>
      <c r="F94">
        <v>2.7813723225511566E-2</v>
      </c>
    </row>
    <row r="95" spans="2:6" x14ac:dyDescent="0.2">
      <c r="B95" s="14" t="s">
        <v>570</v>
      </c>
      <c r="C95">
        <v>46.088851505562403</v>
      </c>
      <c r="D95">
        <v>9.4750186097058986E-5</v>
      </c>
      <c r="E95">
        <v>4.8553357454350632E-3</v>
      </c>
      <c r="F95">
        <v>0.21947920857288139</v>
      </c>
    </row>
    <row r="96" spans="2:6" x14ac:dyDescent="0.2">
      <c r="B96" s="14" t="s">
        <v>571</v>
      </c>
      <c r="C96">
        <v>1.1564790185122411</v>
      </c>
      <c r="D96">
        <v>1.9630002557802229E-2</v>
      </c>
      <c r="E96">
        <v>-1.133687062120492</v>
      </c>
      <c r="F96">
        <v>-0.12260085776962804</v>
      </c>
    </row>
    <row r="97" spans="2:6" x14ac:dyDescent="0.2">
      <c r="B97" s="14" t="s">
        <v>572</v>
      </c>
      <c r="C97">
        <v>38.614414555099025</v>
      </c>
      <c r="D97">
        <v>-1.4325087800415304E-4</v>
      </c>
      <c r="E97">
        <v>-0.62082401116991814</v>
      </c>
      <c r="F97">
        <v>-0.14118177589649283</v>
      </c>
    </row>
    <row r="98" spans="2:6" x14ac:dyDescent="0.2">
      <c r="B98" s="14" t="s">
        <v>573</v>
      </c>
      <c r="C98">
        <v>28.84693410343387</v>
      </c>
      <c r="D98">
        <v>6.7819760932286144E-3</v>
      </c>
      <c r="E98">
        <v>-0.22290363098879107</v>
      </c>
      <c r="F98">
        <v>1.8909521589027811E-2</v>
      </c>
    </row>
    <row r="99" spans="2:6" x14ac:dyDescent="0.2">
      <c r="B99" s="14" t="s">
        <v>574</v>
      </c>
      <c r="C99">
        <v>23.833617042186145</v>
      </c>
      <c r="D99">
        <v>-2.9926554700099306E-2</v>
      </c>
      <c r="E99">
        <v>-0.82099828746889925</v>
      </c>
      <c r="F99">
        <v>-0.11973805345661948</v>
      </c>
    </row>
    <row r="100" spans="2:6" x14ac:dyDescent="0.2">
      <c r="B100" s="14" t="s">
        <v>575</v>
      </c>
      <c r="C100">
        <v>10.495421520908048</v>
      </c>
      <c r="D100">
        <v>3.7013285165921062E-3</v>
      </c>
      <c r="E100">
        <v>-0.33307278292231679</v>
      </c>
      <c r="F100">
        <v>-8.5063593172496343E-2</v>
      </c>
    </row>
    <row r="101" spans="2:6" x14ac:dyDescent="0.2">
      <c r="B101" s="14" t="s">
        <v>576</v>
      </c>
      <c r="C101">
        <v>201.47759815146438</v>
      </c>
      <c r="D101">
        <v>-1.6215613951620078E-2</v>
      </c>
      <c r="E101">
        <v>-0.32440993159893461</v>
      </c>
      <c r="F101">
        <v>-6.7986794463148481E-2</v>
      </c>
    </row>
    <row r="102" spans="2:6" x14ac:dyDescent="0.2">
      <c r="B102" s="14" t="s">
        <v>577</v>
      </c>
      <c r="C102">
        <v>46.557510328036557</v>
      </c>
      <c r="D102">
        <v>-9.3870875171719881E-2</v>
      </c>
      <c r="E102">
        <v>-1.5372897291218046</v>
      </c>
      <c r="F102">
        <v>0.36925953806581369</v>
      </c>
    </row>
    <row r="103" spans="2:6" x14ac:dyDescent="0.2">
      <c r="B103" s="14" t="s">
        <v>578</v>
      </c>
      <c r="C103">
        <v>17.899541561200248</v>
      </c>
      <c r="D103">
        <v>7.0101814769296666E-3</v>
      </c>
      <c r="E103">
        <v>7.139705659660045E-2</v>
      </c>
      <c r="F103">
        <v>6.5166554841300517E-2</v>
      </c>
    </row>
    <row r="104" spans="2:6" x14ac:dyDescent="0.2">
      <c r="B104" s="14" t="s">
        <v>579</v>
      </c>
      <c r="C104">
        <v>49.001540110344337</v>
      </c>
      <c r="D104">
        <v>-8.3556802566653321E-2</v>
      </c>
      <c r="E104">
        <v>-0.57501314478091148</v>
      </c>
      <c r="F104">
        <v>0.23907070230981819</v>
      </c>
    </row>
    <row r="105" spans="2:6" x14ac:dyDescent="0.2">
      <c r="B105" s="14" t="s">
        <v>581</v>
      </c>
      <c r="C105">
        <v>3.3709363024411476</v>
      </c>
      <c r="D105">
        <v>1.5049885205398184E-2</v>
      </c>
      <c r="E105">
        <v>5.7898954234869571E-2</v>
      </c>
      <c r="F105">
        <v>3.0753897048763079E-3</v>
      </c>
    </row>
    <row r="106" spans="2:6" x14ac:dyDescent="0.2">
      <c r="B106" s="14" t="s">
        <v>595</v>
      </c>
      <c r="C106">
        <v>4.7018979714999993</v>
      </c>
      <c r="D106">
        <v>-5.1361518879133872E-2</v>
      </c>
      <c r="E106">
        <v>-0.40333835064250145</v>
      </c>
      <c r="F106">
        <v>-0.20667737072860293</v>
      </c>
    </row>
    <row r="107" spans="2:6" x14ac:dyDescent="0.2">
      <c r="B107" s="14" t="s">
        <v>597</v>
      </c>
      <c r="C107">
        <v>1.1525701749799999</v>
      </c>
      <c r="D107">
        <v>-7.8730020857231686E-3</v>
      </c>
      <c r="E107">
        <v>-0.16760586843395098</v>
      </c>
      <c r="F107">
        <v>-0.14023713228774604</v>
      </c>
    </row>
    <row r="108" spans="2:6" x14ac:dyDescent="0.2">
      <c r="B108" s="14" t="s">
        <v>599</v>
      </c>
      <c r="C108">
        <v>1.248990342877869</v>
      </c>
      <c r="D108">
        <v>2.2308748357002806E-2</v>
      </c>
      <c r="E108">
        <v>-0.11272162404907249</v>
      </c>
      <c r="F108">
        <v>-0.30430356181078144</v>
      </c>
    </row>
    <row r="109" spans="2:6" x14ac:dyDescent="0.2">
      <c r="B109" s="14" t="s">
        <v>601</v>
      </c>
      <c r="C109">
        <v>2.0703086858160025</v>
      </c>
      <c r="D109">
        <v>-3.6986648200287853E-3</v>
      </c>
      <c r="E109">
        <v>-0.36311739160082013</v>
      </c>
      <c r="F109">
        <v>-0.45946552494566806</v>
      </c>
    </row>
    <row r="110" spans="2:6" x14ac:dyDescent="0.2">
      <c r="B110" s="14" t="s">
        <v>603</v>
      </c>
      <c r="C110">
        <v>8.6492002348073473</v>
      </c>
      <c r="D110">
        <v>5.3892918993714289E-3</v>
      </c>
      <c r="E110">
        <v>-1.316715767841059</v>
      </c>
      <c r="F110">
        <v>-1.4854374647612412</v>
      </c>
    </row>
    <row r="111" spans="2:6" x14ac:dyDescent="0.2">
      <c r="B111" s="14" t="s">
        <v>605</v>
      </c>
      <c r="C111">
        <v>67.979107183284938</v>
      </c>
      <c r="D111">
        <v>3.4674451827210184E-2</v>
      </c>
      <c r="E111">
        <v>-0.96062099144350599</v>
      </c>
      <c r="F111">
        <v>-1.3896710040544491</v>
      </c>
    </row>
    <row r="112" spans="2:6" x14ac:dyDescent="0.2">
      <c r="B112" s="14" t="s">
        <v>607</v>
      </c>
      <c r="C112">
        <v>47.742235136239991</v>
      </c>
      <c r="D112">
        <v>8.2037629894449182E-3</v>
      </c>
      <c r="E112">
        <v>-3.1585528214428393E-2</v>
      </c>
      <c r="F112">
        <v>-1.8229718337869905E-3</v>
      </c>
    </row>
    <row r="113" spans="2:6" x14ac:dyDescent="0.2">
      <c r="B113" s="14" t="s">
        <v>608</v>
      </c>
      <c r="C113">
        <v>0.23610077506627</v>
      </c>
      <c r="D113">
        <v>1.5832043733343681E-3</v>
      </c>
      <c r="E113">
        <v>-0.12080028762220252</v>
      </c>
      <c r="F113">
        <v>-0.10485238668305197</v>
      </c>
    </row>
    <row r="114" spans="2:6" x14ac:dyDescent="0.2">
      <c r="B114" s="14" t="s">
        <v>609</v>
      </c>
      <c r="C114">
        <v>51.086945281425706</v>
      </c>
      <c r="D114">
        <v>7.5169179850709256E-2</v>
      </c>
      <c r="E114">
        <v>0.34924734937897828</v>
      </c>
      <c r="F114">
        <v>0.16459148718501737</v>
      </c>
    </row>
    <row r="115" spans="2:6" x14ac:dyDescent="0.2">
      <c r="B115" s="14" t="s">
        <v>610</v>
      </c>
      <c r="C115">
        <v>74.217400171608091</v>
      </c>
      <c r="D115">
        <v>-1.1679149088850149E-2</v>
      </c>
      <c r="E115">
        <v>-0.16301071770624675</v>
      </c>
      <c r="F115">
        <v>-0.10472938099277407</v>
      </c>
    </row>
    <row r="116" spans="2:6" x14ac:dyDescent="0.2">
      <c r="B116" s="14" t="s">
        <v>611</v>
      </c>
      <c r="C116">
        <v>8.1912008606452602</v>
      </c>
      <c r="D116">
        <v>5.3343638114888847E-2</v>
      </c>
      <c r="E116">
        <v>0.19976000172903241</v>
      </c>
      <c r="F116">
        <v>9.1389525970209107E-3</v>
      </c>
    </row>
    <row r="117" spans="2:6" x14ac:dyDescent="0.2">
      <c r="B117" s="14" t="s">
        <v>612</v>
      </c>
      <c r="C117">
        <v>0.38253646158324933</v>
      </c>
      <c r="D117">
        <v>4.3006532352496407E-2</v>
      </c>
      <c r="E117">
        <v>0.23074238534850355</v>
      </c>
      <c r="F117">
        <v>8.5579284871739603E-3</v>
      </c>
    </row>
    <row r="118" spans="2:6" x14ac:dyDescent="0.2">
      <c r="B118" s="14" t="s">
        <v>614</v>
      </c>
      <c r="C118">
        <v>19.734587035539402</v>
      </c>
      <c r="D118">
        <v>2.4380489307262998E-2</v>
      </c>
      <c r="E118">
        <v>0.17347858737133404</v>
      </c>
      <c r="F118">
        <v>1.7914184942346978E-2</v>
      </c>
    </row>
    <row r="119" spans="2:6" x14ac:dyDescent="0.2">
      <c r="B119" s="14" t="s">
        <v>615</v>
      </c>
      <c r="C119">
        <v>13.17364707146727</v>
      </c>
      <c r="D119">
        <v>4.389163034994592E-2</v>
      </c>
      <c r="E119">
        <v>0.242795220587122</v>
      </c>
      <c r="F119">
        <v>5.4608945850187496E-2</v>
      </c>
    </row>
    <row r="120" spans="2:6" x14ac:dyDescent="0.2">
      <c r="B120" s="14" t="s">
        <v>616</v>
      </c>
      <c r="C120">
        <v>1.5088653087494563</v>
      </c>
      <c r="D120">
        <v>4.5090077934362149E-2</v>
      </c>
      <c r="E120">
        <v>0.2308680983599487</v>
      </c>
      <c r="F120">
        <v>4.1412279708707977E-2</v>
      </c>
    </row>
    <row r="121" spans="2:6" x14ac:dyDescent="0.2">
      <c r="B121" s="14" t="s">
        <v>617</v>
      </c>
      <c r="C121">
        <v>7.6582553149999999</v>
      </c>
      <c r="D121">
        <v>2.3207747133002776E-2</v>
      </c>
      <c r="E121">
        <v>0.11702804623883178</v>
      </c>
      <c r="F121">
        <v>5.159357038584389E-2</v>
      </c>
    </row>
    <row r="122" spans="2:6" x14ac:dyDescent="0.2">
      <c r="B122" s="14" t="s">
        <v>618</v>
      </c>
      <c r="C122">
        <v>1.9378874218600002</v>
      </c>
      <c r="D122">
        <v>6.5713484772778052E-2</v>
      </c>
      <c r="E122">
        <v>0.43682573125514157</v>
      </c>
      <c r="F122">
        <v>7.2026326891205805E-2</v>
      </c>
    </row>
    <row r="123" spans="2:6" x14ac:dyDescent="0.2">
      <c r="B123" s="14" t="s">
        <v>619</v>
      </c>
      <c r="C123">
        <v>0.44612979817681653</v>
      </c>
      <c r="D123">
        <v>3.2194228029069905E-2</v>
      </c>
      <c r="E123">
        <v>0.13344029789348344</v>
      </c>
      <c r="F123">
        <v>1.3130527646953993E-2</v>
      </c>
    </row>
    <row r="124" spans="2:6" x14ac:dyDescent="0.2">
      <c r="B124" s="14" t="s">
        <v>621</v>
      </c>
      <c r="C124">
        <v>3.2428844474969951</v>
      </c>
      <c r="D124">
        <v>1.7468882317506207E-2</v>
      </c>
      <c r="E124">
        <v>9.6452944061065082E-2</v>
      </c>
      <c r="F124">
        <v>7.1847297235927421E-2</v>
      </c>
    </row>
    <row r="125" spans="2:6" x14ac:dyDescent="0.2">
      <c r="B125" s="14" t="s">
        <v>622</v>
      </c>
      <c r="C125">
        <v>4.3940556394900003</v>
      </c>
      <c r="D125">
        <v>3.5375932021097789E-2</v>
      </c>
      <c r="E125">
        <v>0.13780597859056609</v>
      </c>
      <c r="F125">
        <v>0.10057735264008549</v>
      </c>
    </row>
    <row r="126" spans="2:6" x14ac:dyDescent="0.2">
      <c r="B126" s="14" t="s">
        <v>624</v>
      </c>
      <c r="C126">
        <v>2.23134395179</v>
      </c>
      <c r="D126">
        <v>-4.1679418427142956E-3</v>
      </c>
      <c r="E126">
        <v>-2.5165171760710425E-2</v>
      </c>
      <c r="F126">
        <v>-4.6648372564295215E-3</v>
      </c>
    </row>
    <row r="127" spans="2:6" x14ac:dyDescent="0.2">
      <c r="B127" s="14" t="s">
        <v>625</v>
      </c>
      <c r="C127">
        <v>2.1400724927599999</v>
      </c>
      <c r="D127">
        <v>2.4003077445433618E-2</v>
      </c>
      <c r="E127">
        <v>0.13281137572385138</v>
      </c>
      <c r="F127">
        <v>0.15288184175787922</v>
      </c>
    </row>
    <row r="128" spans="2:6" x14ac:dyDescent="0.2">
      <c r="B128" s="14" t="s">
        <v>626</v>
      </c>
      <c r="C128">
        <v>1.3974054603799999</v>
      </c>
      <c r="D128">
        <v>-5.1937896450526821E-3</v>
      </c>
      <c r="E128">
        <v>-0.11038807810771489</v>
      </c>
      <c r="F128">
        <v>2.9464344754814853E-2</v>
      </c>
    </row>
    <row r="129" spans="2:6" x14ac:dyDescent="0.2">
      <c r="B129" s="14" t="s">
        <v>627</v>
      </c>
      <c r="C129">
        <v>32.664729338779992</v>
      </c>
      <c r="D129">
        <v>0.14331450061548789</v>
      </c>
      <c r="E129">
        <v>0.96810111592005033</v>
      </c>
      <c r="F129">
        <v>0.5470564850486026</v>
      </c>
    </row>
    <row r="130" spans="2:6" x14ac:dyDescent="0.2">
      <c r="B130" s="14" t="s">
        <v>629</v>
      </c>
      <c r="C130">
        <v>0.87699897994619758</v>
      </c>
      <c r="D130">
        <v>-9.1229396547820585E-3</v>
      </c>
      <c r="E130">
        <v>-0.25810846683733679</v>
      </c>
      <c r="F130">
        <v>-0.15824023206050253</v>
      </c>
    </row>
    <row r="131" spans="2:6" x14ac:dyDescent="0.2">
      <c r="B131" s="14" t="s">
        <v>631</v>
      </c>
      <c r="C131">
        <v>10.480797670628396</v>
      </c>
      <c r="D131">
        <v>5.1092917051209774E-2</v>
      </c>
      <c r="E131">
        <v>0.25926482426095188</v>
      </c>
      <c r="F131">
        <v>7.7634737372100915E-3</v>
      </c>
    </row>
    <row r="132" spans="2:6" x14ac:dyDescent="0.2">
      <c r="B132" s="14" t="s">
        <v>635</v>
      </c>
      <c r="C132">
        <v>4.12669643</v>
      </c>
      <c r="D132">
        <v>4.8464106447654309E-2</v>
      </c>
      <c r="E132">
        <v>0.3165566249777152</v>
      </c>
      <c r="F132">
        <v>-1.0695815713224199E-2</v>
      </c>
    </row>
    <row r="133" spans="2:6" x14ac:dyDescent="0.2">
      <c r="B133" s="14" t="s">
        <v>638</v>
      </c>
      <c r="C133">
        <v>11.472625341374867</v>
      </c>
      <c r="D133">
        <v>2.8781050017046006E-2</v>
      </c>
      <c r="E133">
        <v>0.21901595530002815</v>
      </c>
      <c r="F133">
        <v>-1.3707251520367336E-2</v>
      </c>
    </row>
    <row r="134" spans="2:6" x14ac:dyDescent="0.2">
      <c r="B134" s="14" t="s">
        <v>641</v>
      </c>
      <c r="C134">
        <v>0.35811868904536925</v>
      </c>
      <c r="D134">
        <v>4.1780757300546867E-3</v>
      </c>
      <c r="E134">
        <v>-6.0624081458793277E-2</v>
      </c>
      <c r="F134">
        <v>-6.4204687444768815E-2</v>
      </c>
    </row>
    <row r="135" spans="2:6" x14ac:dyDescent="0.2">
      <c r="B135" s="14" t="s">
        <v>643</v>
      </c>
      <c r="C135">
        <v>0.48282983036124311</v>
      </c>
      <c r="D135">
        <v>5.6738351808638399E-3</v>
      </c>
      <c r="E135">
        <v>-2.9380017959645954E-2</v>
      </c>
      <c r="F135">
        <v>1.2613997170984881E-2</v>
      </c>
    </row>
    <row r="136" spans="2:6" x14ac:dyDescent="0.2">
      <c r="B136" s="14" t="s">
        <v>644</v>
      </c>
      <c r="C136">
        <v>25.749402324343752</v>
      </c>
      <c r="D136">
        <v>2.895503309414682E-2</v>
      </c>
      <c r="E136">
        <v>3.8246045202883217E-2</v>
      </c>
      <c r="F136">
        <v>6.6284622891377154E-2</v>
      </c>
    </row>
    <row r="137" spans="2:6" x14ac:dyDescent="0.2">
      <c r="B137" s="14" t="s">
        <v>647</v>
      </c>
      <c r="C137">
        <v>2.3325625692746503</v>
      </c>
      <c r="D137">
        <v>-9.373234498788463E-4</v>
      </c>
      <c r="E137">
        <v>-1.2992848850956751E-2</v>
      </c>
      <c r="F137">
        <v>-9.3888348033710489E-2</v>
      </c>
    </row>
    <row r="138" spans="2:6" x14ac:dyDescent="0.2">
      <c r="B138" s="14" t="s">
        <v>126</v>
      </c>
      <c r="C138">
        <v>138.93015144389574</v>
      </c>
      <c r="D138">
        <v>-7.1929782381130458E-3</v>
      </c>
      <c r="E138">
        <v>-0.187329842040318</v>
      </c>
      <c r="F138">
        <v>-7.3407960621996171E-2</v>
      </c>
    </row>
    <row r="139" spans="2:6" x14ac:dyDescent="0.2">
      <c r="B139" s="14" t="s">
        <v>436</v>
      </c>
      <c r="C139">
        <v>64.183706547705413</v>
      </c>
      <c r="D139">
        <v>2.3970480430213215E-2</v>
      </c>
      <c r="E139">
        <v>-1.3398626853122764E-3</v>
      </c>
      <c r="F139">
        <v>0.50565681073055924</v>
      </c>
    </row>
    <row r="140" spans="2:6" x14ac:dyDescent="0.2">
      <c r="B140" s="14" t="s">
        <v>437</v>
      </c>
      <c r="C140">
        <v>2066.1893278040666</v>
      </c>
      <c r="D140">
        <v>-0.16192523076424825</v>
      </c>
      <c r="E140">
        <v>-0.50415491726570894</v>
      </c>
      <c r="F140">
        <v>0.33991296446211905</v>
      </c>
    </row>
    <row r="141" spans="2:6" x14ac:dyDescent="0.2">
      <c r="B141" s="14" t="s">
        <v>438</v>
      </c>
      <c r="C141">
        <v>3502.7673313024734</v>
      </c>
      <c r="D141">
        <v>-0.26681625788627095</v>
      </c>
      <c r="E141">
        <v>-0.17102676280598139</v>
      </c>
      <c r="F141">
        <v>0.55648541728410272</v>
      </c>
    </row>
    <row r="142" spans="2:6" x14ac:dyDescent="0.2">
      <c r="B142" s="14" t="s">
        <v>439</v>
      </c>
      <c r="C142">
        <v>3.3709363024411476</v>
      </c>
      <c r="D142">
        <v>1.5049885205398184E-2</v>
      </c>
      <c r="E142">
        <v>5.7898954234869571E-2</v>
      </c>
      <c r="F142">
        <v>3.0753897048763079E-3</v>
      </c>
    </row>
    <row r="143" spans="2:6" x14ac:dyDescent="0.2">
      <c r="B143" s="14" t="s">
        <v>441</v>
      </c>
      <c r="C143">
        <v>1.1525701749799999</v>
      </c>
      <c r="D143">
        <v>-7.8730020857231686E-3</v>
      </c>
      <c r="E143">
        <v>-0.16760586843395098</v>
      </c>
      <c r="F143">
        <v>-0.14023713228774604</v>
      </c>
    </row>
    <row r="144" spans="2:6" x14ac:dyDescent="0.2">
      <c r="B144" s="14" t="s">
        <v>442</v>
      </c>
      <c r="C144">
        <v>127.68984158302615</v>
      </c>
      <c r="D144">
        <v>2.9334642248524112E-2</v>
      </c>
      <c r="E144">
        <v>-0.6997410152124961</v>
      </c>
      <c r="F144">
        <v>-1.0176002379123306</v>
      </c>
    </row>
    <row r="145" spans="2:6" x14ac:dyDescent="0.2">
      <c r="B145" s="14" t="s">
        <v>443</v>
      </c>
      <c r="C145">
        <v>265.19921678926812</v>
      </c>
      <c r="D145">
        <v>2.0200272299830679E-2</v>
      </c>
      <c r="E145">
        <v>3.4669757967242809E-2</v>
      </c>
      <c r="F145">
        <v>9.2605535315204435E-3</v>
      </c>
    </row>
    <row r="146" spans="2:6" x14ac:dyDescent="0.2">
      <c r="B146" s="14" t="s">
        <v>444</v>
      </c>
      <c r="C146">
        <v>15.599321771374868</v>
      </c>
      <c r="D146">
        <v>2.8084341785605815E-2</v>
      </c>
      <c r="E146">
        <v>0.21557275595720515</v>
      </c>
      <c r="F146">
        <v>-1.381390753146805E-2</v>
      </c>
    </row>
    <row r="310" spans="2:12" x14ac:dyDescent="0.2">
      <c r="C310" s="14" t="s">
        <v>27</v>
      </c>
      <c r="D310" s="14" t="s">
        <v>371</v>
      </c>
      <c r="E310" s="14" t="s">
        <v>1042</v>
      </c>
      <c r="F310" s="14" t="s">
        <v>1084</v>
      </c>
      <c r="G310" s="14"/>
      <c r="H310" s="14"/>
      <c r="I310" s="14"/>
      <c r="J310" s="14"/>
      <c r="K310" s="14"/>
      <c r="L310" s="14"/>
    </row>
    <row r="311" spans="2:12" x14ac:dyDescent="0.2">
      <c r="B311" s="14" t="s">
        <v>476</v>
      </c>
      <c r="C311">
        <v>0.41132051335614173</v>
      </c>
      <c r="D311">
        <v>-0.44355916856254618</v>
      </c>
      <c r="E311">
        <v>-0.14489597919319364</v>
      </c>
      <c r="F311">
        <v>-0.14547628041096106</v>
      </c>
    </row>
    <row r="312" spans="2:12" x14ac:dyDescent="0.2">
      <c r="B312" s="14" t="s">
        <v>477</v>
      </c>
      <c r="C312">
        <v>72.798988742074201</v>
      </c>
      <c r="D312">
        <v>-3.2678494900173494E-2</v>
      </c>
      <c r="E312">
        <v>-0.26373534594976711</v>
      </c>
      <c r="F312">
        <v>-0.1535711425598385</v>
      </c>
    </row>
    <row r="313" spans="2:12" x14ac:dyDescent="0.2">
      <c r="B313" s="14" t="s">
        <v>478</v>
      </c>
      <c r="C313">
        <v>5.5748615965161523</v>
      </c>
      <c r="D313">
        <v>-5.7386982735785352E-2</v>
      </c>
      <c r="E313">
        <v>-0.18729232356713421</v>
      </c>
      <c r="F313">
        <v>-0.16208008178179023</v>
      </c>
    </row>
    <row r="314" spans="2:12" x14ac:dyDescent="0.2">
      <c r="B314" s="14" t="s">
        <v>479</v>
      </c>
      <c r="C314">
        <v>18.02900011449551</v>
      </c>
      <c r="D314">
        <v>-3.3114731100347683E-2</v>
      </c>
      <c r="E314">
        <v>-0.23112034793044689</v>
      </c>
      <c r="F314">
        <v>-0.1575273194557969</v>
      </c>
    </row>
    <row r="315" spans="2:12" x14ac:dyDescent="0.2">
      <c r="B315" s="14" t="s">
        <v>480</v>
      </c>
      <c r="C315">
        <v>0.11456163082772006</v>
      </c>
      <c r="D315">
        <v>-8.8296501613793765E-3</v>
      </c>
      <c r="E315">
        <v>-0.1504695751125551</v>
      </c>
      <c r="F315">
        <v>-0.11228807851514366</v>
      </c>
    </row>
    <row r="316" spans="2:12" x14ac:dyDescent="0.2">
      <c r="B316" s="14" t="s">
        <v>481</v>
      </c>
      <c r="C316">
        <v>5.8818486674267465</v>
      </c>
      <c r="D316">
        <v>-0.2084634116442774</v>
      </c>
      <c r="E316">
        <v>-0.11757078034169144</v>
      </c>
      <c r="F316">
        <v>-0.14259479646053785</v>
      </c>
    </row>
    <row r="317" spans="2:12" x14ac:dyDescent="0.2">
      <c r="B317" s="14" t="s">
        <v>482</v>
      </c>
      <c r="C317">
        <v>0.46639960139016212</v>
      </c>
      <c r="D317">
        <v>-0.21274291079484975</v>
      </c>
      <c r="E317">
        <v>-0.15246181982258022</v>
      </c>
      <c r="F317">
        <v>-0.16217629178724158</v>
      </c>
    </row>
    <row r="318" spans="2:12" x14ac:dyDescent="0.2">
      <c r="B318" s="14" t="s">
        <v>483</v>
      </c>
      <c r="C318">
        <v>63.617436979278573</v>
      </c>
      <c r="D318">
        <v>-3.3441728141736515E-2</v>
      </c>
      <c r="E318">
        <v>-0.53789405801017987</v>
      </c>
      <c r="F318">
        <v>-1.0927647836911358E-2</v>
      </c>
    </row>
    <row r="319" spans="2:12" x14ac:dyDescent="0.2">
      <c r="B319" s="14" t="s">
        <v>484</v>
      </c>
      <c r="C319">
        <v>28.741028754481921</v>
      </c>
      <c r="D319">
        <v>-8.7966214748136373E-2</v>
      </c>
      <c r="E319">
        <v>-0.20035171651536787</v>
      </c>
      <c r="F319">
        <v>-0.19784524475565668</v>
      </c>
    </row>
    <row r="320" spans="2:12" x14ac:dyDescent="0.2">
      <c r="B320" s="14" t="s">
        <v>485</v>
      </c>
      <c r="C320">
        <v>48.646525215588234</v>
      </c>
      <c r="D320">
        <v>-5.5274945895245065E-2</v>
      </c>
      <c r="E320">
        <v>-0.15333881691148576</v>
      </c>
      <c r="F320">
        <v>2.1997287724739856E-2</v>
      </c>
    </row>
    <row r="321" spans="2:6" x14ac:dyDescent="0.2">
      <c r="B321" s="14" t="s">
        <v>486</v>
      </c>
      <c r="C321">
        <v>1.648941290716283</v>
      </c>
      <c r="D321">
        <v>-0.14142387890548891</v>
      </c>
      <c r="E321">
        <v>-0.34519930696971235</v>
      </c>
      <c r="F321">
        <v>-0.12809910738110775</v>
      </c>
    </row>
    <row r="322" spans="2:6" x14ac:dyDescent="0.2">
      <c r="B322" s="14" t="s">
        <v>487</v>
      </c>
      <c r="C322">
        <v>9.1618685048138566</v>
      </c>
      <c r="D322">
        <v>-6.7241725606881353E-2</v>
      </c>
      <c r="E322">
        <v>-0.50012081250631057</v>
      </c>
      <c r="F322">
        <v>-5.6446307024538012E-2</v>
      </c>
    </row>
    <row r="323" spans="2:6" x14ac:dyDescent="0.2">
      <c r="B323" s="14" t="s">
        <v>488</v>
      </c>
      <c r="C323">
        <v>1.7728398260724134</v>
      </c>
      <c r="D323">
        <v>-0.15614801154898439</v>
      </c>
      <c r="E323">
        <v>-0.10401623593477849</v>
      </c>
      <c r="F323">
        <v>-9.546947737132383E-2</v>
      </c>
    </row>
    <row r="324" spans="2:6" x14ac:dyDescent="0.2">
      <c r="B324" s="14" t="s">
        <v>489</v>
      </c>
      <c r="C324">
        <v>0.58317161701905385</v>
      </c>
      <c r="D324">
        <v>-0.18330781227665627</v>
      </c>
      <c r="E324">
        <v>-0.15839307843197314</v>
      </c>
      <c r="F324">
        <v>-0.16461881028202452</v>
      </c>
    </row>
    <row r="325" spans="2:6" x14ac:dyDescent="0.2">
      <c r="B325" s="14" t="s">
        <v>490</v>
      </c>
      <c r="C325">
        <v>1.8805309443154485</v>
      </c>
      <c r="D325">
        <v>-9.4287532050119083E-2</v>
      </c>
      <c r="E325">
        <v>-0.19524194468291123</v>
      </c>
      <c r="F325">
        <v>-0.11917576587938683</v>
      </c>
    </row>
    <row r="326" spans="2:6" x14ac:dyDescent="0.2">
      <c r="B326" s="14" t="s">
        <v>491</v>
      </c>
      <c r="C326">
        <v>14.780361161645272</v>
      </c>
      <c r="D326">
        <v>-6.8023095537994571E-2</v>
      </c>
      <c r="E326">
        <v>-0.34599956853965663</v>
      </c>
      <c r="F326">
        <v>-0.20055051667458024</v>
      </c>
    </row>
    <row r="327" spans="2:6" x14ac:dyDescent="0.2">
      <c r="B327" s="14" t="s">
        <v>492</v>
      </c>
      <c r="C327">
        <v>8.109920128410382E-2</v>
      </c>
      <c r="D327">
        <v>-0.2053592839957874</v>
      </c>
      <c r="E327">
        <v>-0.22462461124149735</v>
      </c>
      <c r="F327">
        <v>-0.2115960782517301</v>
      </c>
    </row>
    <row r="328" spans="2:6" x14ac:dyDescent="0.2">
      <c r="B328" s="14" t="s">
        <v>493</v>
      </c>
      <c r="C328">
        <v>0.61167815280691118</v>
      </c>
      <c r="D328">
        <v>-9.5851560322735008E-2</v>
      </c>
      <c r="E328">
        <v>-0.19936911902992405</v>
      </c>
      <c r="F328">
        <v>-0.20005912299858597</v>
      </c>
    </row>
    <row r="329" spans="2:6" x14ac:dyDescent="0.2">
      <c r="B329" s="14" t="s">
        <v>494</v>
      </c>
      <c r="C329">
        <v>5.5077591963581964</v>
      </c>
      <c r="D329">
        <v>-0.23296328067516914</v>
      </c>
      <c r="E329">
        <v>-0.18513162205252565</v>
      </c>
      <c r="F329">
        <v>-0.15643002931584604</v>
      </c>
    </row>
    <row r="330" spans="2:6" x14ac:dyDescent="0.2">
      <c r="B330" s="14" t="s">
        <v>496</v>
      </c>
      <c r="C330">
        <v>1.3483003826182507</v>
      </c>
      <c r="D330">
        <v>-3.4172626700001985E-2</v>
      </c>
      <c r="E330">
        <v>-0.46099980380772676</v>
      </c>
      <c r="F330">
        <v>-5.4915444720282647E-2</v>
      </c>
    </row>
    <row r="331" spans="2:6" x14ac:dyDescent="0.2">
      <c r="B331" s="14" t="s">
        <v>497</v>
      </c>
      <c r="C331">
        <v>1.0743695956942181</v>
      </c>
      <c r="D331">
        <v>-2.6604695784326893E-2</v>
      </c>
      <c r="E331">
        <v>-0.20755993566162756</v>
      </c>
      <c r="F331">
        <v>-5.0528002673588812E-2</v>
      </c>
    </row>
    <row r="332" spans="2:6" x14ac:dyDescent="0.2">
      <c r="B332" s="14" t="s">
        <v>499</v>
      </c>
      <c r="C332">
        <v>50.246080424014515</v>
      </c>
      <c r="D332">
        <v>-1.7692920684220237E-2</v>
      </c>
      <c r="E332">
        <v>-0.3246984458246005</v>
      </c>
      <c r="F332">
        <v>-6.8509971801411496E-2</v>
      </c>
    </row>
    <row r="333" spans="2:6" x14ac:dyDescent="0.2">
      <c r="B333" s="14" t="s">
        <v>500</v>
      </c>
      <c r="C333">
        <v>2.1595162823125915</v>
      </c>
      <c r="D333">
        <v>-8.8043604291609956E-2</v>
      </c>
      <c r="E333">
        <v>-0.15003914552481623</v>
      </c>
      <c r="F333">
        <v>-6.57517815630837E-2</v>
      </c>
    </row>
    <row r="334" spans="2:6" x14ac:dyDescent="0.2">
      <c r="B334" s="14" t="s">
        <v>502</v>
      </c>
      <c r="C334">
        <v>0.50352841035793039</v>
      </c>
      <c r="D334">
        <v>-0.41000130901877041</v>
      </c>
      <c r="E334">
        <v>-0.26035984341269414</v>
      </c>
      <c r="F334">
        <v>-0.10105201705270517</v>
      </c>
    </row>
    <row r="335" spans="2:6" x14ac:dyDescent="0.2">
      <c r="B335" s="14" t="s">
        <v>503</v>
      </c>
      <c r="C335">
        <v>1.4785832488603647</v>
      </c>
      <c r="D335">
        <v>-0.19744595482058536</v>
      </c>
      <c r="E335">
        <v>-0.12445835621359702</v>
      </c>
      <c r="F335">
        <v>-3.1177259864012541E-2</v>
      </c>
    </row>
    <row r="336" spans="2:6" x14ac:dyDescent="0.2">
      <c r="B336" s="14" t="s">
        <v>504</v>
      </c>
      <c r="C336">
        <v>2.5377420367261276</v>
      </c>
      <c r="D336">
        <v>-2.1215017744535825E-2</v>
      </c>
      <c r="E336">
        <v>-0.31702148069651104</v>
      </c>
      <c r="F336">
        <v>-0.21990344915594484</v>
      </c>
    </row>
    <row r="337" spans="2:6" x14ac:dyDescent="0.2">
      <c r="B337" s="14" t="s">
        <v>505</v>
      </c>
      <c r="C337">
        <v>2.8777808425141902E-5</v>
      </c>
      <c r="D337">
        <v>-1.9943164855096285E-2</v>
      </c>
      <c r="E337">
        <v>-0.39430790909095181</v>
      </c>
      <c r="F337">
        <v>-0.26501572183690314</v>
      </c>
    </row>
    <row r="338" spans="2:6" x14ac:dyDescent="0.2">
      <c r="B338" s="14" t="s">
        <v>506</v>
      </c>
      <c r="C338">
        <v>0.43211894255865241</v>
      </c>
      <c r="D338">
        <v>-1.9479846551895275E-2</v>
      </c>
      <c r="E338">
        <v>-0.37137340001915931</v>
      </c>
      <c r="F338">
        <v>-0.24301807627252758</v>
      </c>
    </row>
    <row r="339" spans="2:6" x14ac:dyDescent="0.2">
      <c r="B339" s="14" t="s">
        <v>508</v>
      </c>
      <c r="C339">
        <v>1.0299065007585923E-2</v>
      </c>
      <c r="D339">
        <v>-2.2286639037394362E-2</v>
      </c>
      <c r="E339">
        <v>-0.40857241462436411</v>
      </c>
      <c r="F339">
        <v>-0.26935972339749981</v>
      </c>
    </row>
    <row r="340" spans="2:6" x14ac:dyDescent="0.2">
      <c r="B340" s="14" t="s">
        <v>509</v>
      </c>
      <c r="C340">
        <v>83.513411324958852</v>
      </c>
      <c r="D340">
        <v>-5.4673427510154582E-2</v>
      </c>
      <c r="E340">
        <v>-0.3041757087253405</v>
      </c>
      <c r="F340">
        <v>2.2068246824602511E-2</v>
      </c>
    </row>
    <row r="341" spans="2:6" x14ac:dyDescent="0.2">
      <c r="B341" s="14" t="s">
        <v>510</v>
      </c>
      <c r="C341">
        <v>89.731309440193471</v>
      </c>
      <c r="D341">
        <v>-1.029490018382706E-2</v>
      </c>
      <c r="E341">
        <v>-0.39977475580632582</v>
      </c>
      <c r="F341">
        <v>-4.203600188014434</v>
      </c>
    </row>
    <row r="342" spans="2:6" x14ac:dyDescent="0.2">
      <c r="B342" s="14" t="s">
        <v>511</v>
      </c>
      <c r="C342">
        <v>2.6005605346185227E-3</v>
      </c>
      <c r="D342">
        <v>-5.6285782235077075E-2</v>
      </c>
      <c r="E342">
        <v>-0.49937456783618606</v>
      </c>
      <c r="F342">
        <v>-6.6399171440103437</v>
      </c>
    </row>
    <row r="343" spans="2:6" x14ac:dyDescent="0.2">
      <c r="B343" s="14" t="s">
        <v>512</v>
      </c>
      <c r="C343">
        <v>30.263641070978331</v>
      </c>
      <c r="D343">
        <v>-4.7678159937969422E-2</v>
      </c>
      <c r="E343">
        <v>-0.43002039941009151</v>
      </c>
      <c r="F343">
        <v>-8.139538979279326E-3</v>
      </c>
    </row>
    <row r="344" spans="2:6" x14ac:dyDescent="0.2">
      <c r="B344" s="14" t="s">
        <v>513</v>
      </c>
      <c r="C344">
        <v>4.6208424395239591</v>
      </c>
      <c r="D344">
        <v>-0.1221695028172376</v>
      </c>
      <c r="E344">
        <v>-0.74614677138808982</v>
      </c>
      <c r="F344">
        <v>-0.29543893861889714</v>
      </c>
    </row>
    <row r="345" spans="2:6" x14ac:dyDescent="0.2">
      <c r="B345" s="14" t="s">
        <v>514</v>
      </c>
      <c r="C345">
        <v>5.8013579401995399</v>
      </c>
      <c r="D345">
        <v>-6.2500727957137681E-2</v>
      </c>
      <c r="E345">
        <v>-0.59411041275226895</v>
      </c>
      <c r="F345">
        <v>-6.0206116713201752E-2</v>
      </c>
    </row>
    <row r="346" spans="2:6" x14ac:dyDescent="0.2">
      <c r="B346" s="14" t="s">
        <v>515</v>
      </c>
      <c r="C346">
        <v>1.3132346857099999</v>
      </c>
      <c r="D346">
        <v>-3.9244176090857952E-2</v>
      </c>
      <c r="E346">
        <v>-0.35335028002935198</v>
      </c>
      <c r="F346">
        <v>-2.4563023869839107E-2</v>
      </c>
    </row>
    <row r="347" spans="2:6" x14ac:dyDescent="0.2">
      <c r="B347" s="14" t="s">
        <v>516</v>
      </c>
      <c r="C347">
        <v>29.138900116976089</v>
      </c>
      <c r="D347">
        <v>-0.17167640852264743</v>
      </c>
      <c r="E347">
        <v>-0.21117454373825728</v>
      </c>
      <c r="F347">
        <v>-0.21402504539758116</v>
      </c>
    </row>
    <row r="348" spans="2:6" x14ac:dyDescent="0.2">
      <c r="B348" s="14" t="s">
        <v>518</v>
      </c>
      <c r="C348">
        <v>46.72037767569833</v>
      </c>
      <c r="D348">
        <v>-0.11286522436479984</v>
      </c>
      <c r="E348">
        <v>-0.48176004361780711</v>
      </c>
      <c r="F348">
        <v>-0.22752918763762064</v>
      </c>
    </row>
    <row r="349" spans="2:6" x14ac:dyDescent="0.2">
      <c r="B349" s="14" t="s">
        <v>519</v>
      </c>
      <c r="C349">
        <v>23.334841093644208</v>
      </c>
      <c r="D349">
        <v>-0.17646406285046767</v>
      </c>
      <c r="E349">
        <v>-0.1791114371567204</v>
      </c>
      <c r="F349">
        <v>-0.20058699775997724</v>
      </c>
    </row>
    <row r="350" spans="2:6" x14ac:dyDescent="0.2">
      <c r="B350" s="14" t="s">
        <v>520</v>
      </c>
      <c r="C350">
        <v>68.748811011068412</v>
      </c>
      <c r="D350">
        <v>-8.3606844065409192E-2</v>
      </c>
      <c r="E350">
        <v>-0.19672848047442848</v>
      </c>
      <c r="F350">
        <v>-0.1715096104476288</v>
      </c>
    </row>
    <row r="351" spans="2:6" x14ac:dyDescent="0.2">
      <c r="B351" s="14" t="s">
        <v>521</v>
      </c>
      <c r="C351">
        <v>24.141999428518091</v>
      </c>
      <c r="D351">
        <v>-5.0708788780062797E-2</v>
      </c>
      <c r="E351">
        <v>-0.84368729173727175</v>
      </c>
      <c r="F351">
        <v>-0.21157598635310748</v>
      </c>
    </row>
    <row r="352" spans="2:6" x14ac:dyDescent="0.2">
      <c r="B352" s="14" t="s">
        <v>522</v>
      </c>
      <c r="C352">
        <v>9.2547575286741939</v>
      </c>
      <c r="D352">
        <v>-0.2126876632153496</v>
      </c>
      <c r="E352">
        <v>-0.18026246726983164</v>
      </c>
      <c r="F352">
        <v>-0.19925338402156934</v>
      </c>
    </row>
    <row r="353" spans="2:6" x14ac:dyDescent="0.2">
      <c r="B353" s="14" t="s">
        <v>523</v>
      </c>
      <c r="C353">
        <v>8.2957987855237949</v>
      </c>
      <c r="D353">
        <v>-0.49530012994796202</v>
      </c>
      <c r="E353">
        <v>-0.26556758041786921</v>
      </c>
      <c r="F353">
        <v>-0.14353003707385792</v>
      </c>
    </row>
    <row r="354" spans="2:6" x14ac:dyDescent="0.2">
      <c r="B354" s="14" t="s">
        <v>524</v>
      </c>
      <c r="C354">
        <v>13.486219203849142</v>
      </c>
      <c r="D354">
        <v>-0.1346022194858687</v>
      </c>
      <c r="E354">
        <v>-0.26978523745783134</v>
      </c>
      <c r="F354">
        <v>-0.18450779411689489</v>
      </c>
    </row>
    <row r="355" spans="2:6" x14ac:dyDescent="0.2">
      <c r="B355" s="14" t="s">
        <v>526</v>
      </c>
      <c r="C355">
        <v>1.6625825494211579</v>
      </c>
      <c r="D355">
        <v>-4.2607765208868553E-2</v>
      </c>
      <c r="E355">
        <v>-0.21743055165783787</v>
      </c>
      <c r="F355">
        <v>-0.21126189935327666</v>
      </c>
    </row>
    <row r="356" spans="2:6" x14ac:dyDescent="0.2">
      <c r="B356" s="14" t="s">
        <v>527</v>
      </c>
      <c r="C356">
        <v>0.51608346543200867</v>
      </c>
      <c r="D356">
        <v>-0.17850565274302177</v>
      </c>
      <c r="E356">
        <v>-0.19434349271826301</v>
      </c>
      <c r="F356">
        <v>-0.18298934392423361</v>
      </c>
    </row>
    <row r="357" spans="2:6" x14ac:dyDescent="0.2">
      <c r="B357" s="14" t="s">
        <v>528</v>
      </c>
      <c r="C357">
        <v>38.34314812649896</v>
      </c>
      <c r="D357">
        <v>-0.12807614856815697</v>
      </c>
      <c r="E357">
        <v>-0.20290837957605001</v>
      </c>
      <c r="F357">
        <v>-0.19826008485761548</v>
      </c>
    </row>
    <row r="358" spans="2:6" x14ac:dyDescent="0.2">
      <c r="B358" s="14" t="s">
        <v>529</v>
      </c>
      <c r="C358">
        <v>12.903410486148855</v>
      </c>
      <c r="D358">
        <v>-3.6383149890839572E-2</v>
      </c>
      <c r="E358">
        <v>-0.27978503693654178</v>
      </c>
      <c r="F358">
        <v>-0.21095624912594868</v>
      </c>
    </row>
    <row r="359" spans="2:6" x14ac:dyDescent="0.2">
      <c r="B359" s="14" t="s">
        <v>530</v>
      </c>
      <c r="C359">
        <v>3.0921930263092103</v>
      </c>
      <c r="D359">
        <v>-0.16513570431220259</v>
      </c>
      <c r="E359">
        <v>-1.4080554676261903</v>
      </c>
      <c r="F359">
        <v>-0.17802642960372816</v>
      </c>
    </row>
    <row r="360" spans="2:6" x14ac:dyDescent="0.2">
      <c r="B360" s="14" t="s">
        <v>531</v>
      </c>
      <c r="C360">
        <v>10.616672025672708</v>
      </c>
      <c r="D360">
        <v>-4.4328819964334354E-2</v>
      </c>
      <c r="E360">
        <v>-1.3122835411043088</v>
      </c>
      <c r="F360">
        <v>-0.19748950940507992</v>
      </c>
    </row>
    <row r="361" spans="2:6" x14ac:dyDescent="0.2">
      <c r="B361" s="14" t="s">
        <v>532</v>
      </c>
      <c r="C361">
        <v>5.0758324140230151</v>
      </c>
      <c r="D361">
        <v>-0.32702315212811417</v>
      </c>
      <c r="E361">
        <v>-0.55711383281519256</v>
      </c>
      <c r="F361">
        <v>-0.20180539300005407</v>
      </c>
    </row>
    <row r="362" spans="2:6" x14ac:dyDescent="0.2">
      <c r="B362" s="14" t="s">
        <v>533</v>
      </c>
      <c r="C362">
        <v>2.944617189063544</v>
      </c>
      <c r="D362">
        <v>-5.9993254662993323E-2</v>
      </c>
      <c r="E362">
        <v>-2.5529702490905914</v>
      </c>
      <c r="F362">
        <v>-0.18876997868637613</v>
      </c>
    </row>
    <row r="363" spans="2:6" x14ac:dyDescent="0.2">
      <c r="B363" s="14" t="s">
        <v>534</v>
      </c>
      <c r="C363">
        <v>183.38540946090217</v>
      </c>
      <c r="D363">
        <v>-0.13715444751545292</v>
      </c>
      <c r="E363">
        <v>-0.32040513642119794</v>
      </c>
      <c r="F363">
        <v>0.12819158884576076</v>
      </c>
    </row>
    <row r="364" spans="2:6" x14ac:dyDescent="0.2">
      <c r="B364" s="14" t="s">
        <v>535</v>
      </c>
      <c r="C364">
        <v>219.81110822330791</v>
      </c>
      <c r="D364">
        <v>-0.10747181840611297</v>
      </c>
      <c r="E364">
        <v>-0.30204482231024343</v>
      </c>
      <c r="F364">
        <v>0.10699530022721948</v>
      </c>
    </row>
    <row r="365" spans="2:6" x14ac:dyDescent="0.2">
      <c r="B365" s="14" t="s">
        <v>536</v>
      </c>
      <c r="C365">
        <v>22.670101781477012</v>
      </c>
      <c r="D365">
        <v>-0.29456583136555636</v>
      </c>
      <c r="E365">
        <v>-0.46438268405406546</v>
      </c>
      <c r="F365">
        <v>-2.9951828575158768E-2</v>
      </c>
    </row>
    <row r="366" spans="2:6" x14ac:dyDescent="0.2">
      <c r="B366" s="14" t="s">
        <v>537</v>
      </c>
      <c r="C366">
        <v>18.58594581048046</v>
      </c>
      <c r="D366">
        <v>-0.30965691355975267</v>
      </c>
      <c r="E366">
        <v>-1.5591151290662908</v>
      </c>
      <c r="F366">
        <v>0.41356002115404689</v>
      </c>
    </row>
    <row r="367" spans="2:6" x14ac:dyDescent="0.2">
      <c r="B367" s="14" t="s">
        <v>538</v>
      </c>
      <c r="C367">
        <v>35.943479689296382</v>
      </c>
      <c r="D367">
        <v>-0.25057576894693678</v>
      </c>
      <c r="E367">
        <v>-1.9999130781437557</v>
      </c>
      <c r="F367">
        <v>0.25346673119923668</v>
      </c>
    </row>
    <row r="368" spans="2:6" x14ac:dyDescent="0.2">
      <c r="B368" s="14" t="s">
        <v>539</v>
      </c>
      <c r="C368">
        <v>41.789140924746526</v>
      </c>
      <c r="D368">
        <v>-4.8186920482506945E-2</v>
      </c>
      <c r="E368">
        <v>-0.28138776656526643</v>
      </c>
      <c r="F368">
        <v>-7.8034818617267465E-2</v>
      </c>
    </row>
    <row r="369" spans="2:6" x14ac:dyDescent="0.2">
      <c r="B369" s="14" t="s">
        <v>540</v>
      </c>
      <c r="C369">
        <v>74.216600281056657</v>
      </c>
      <c r="D369">
        <v>-0.11017685289709256</v>
      </c>
      <c r="E369">
        <v>-0.3718272411349699</v>
      </c>
      <c r="F369">
        <v>-2.4506343863217595E-2</v>
      </c>
    </row>
    <row r="370" spans="2:6" x14ac:dyDescent="0.2">
      <c r="B370" s="14" t="s">
        <v>541</v>
      </c>
      <c r="C370">
        <v>0.67920666745720693</v>
      </c>
      <c r="D370">
        <v>-0.17120117795097478</v>
      </c>
      <c r="E370">
        <v>-0.23602113470435615</v>
      </c>
      <c r="F370">
        <v>-0.11993228040297899</v>
      </c>
    </row>
    <row r="371" spans="2:6" x14ac:dyDescent="0.2">
      <c r="B371" s="14" t="s">
        <v>542</v>
      </c>
      <c r="C371">
        <v>7.2890525576327558</v>
      </c>
      <c r="D371">
        <v>-5.3243974858196985E-2</v>
      </c>
      <c r="E371">
        <v>-0.38163620740123694</v>
      </c>
      <c r="F371">
        <v>-7.9784934826387932E-2</v>
      </c>
    </row>
    <row r="372" spans="2:6" x14ac:dyDescent="0.2">
      <c r="B372" s="14" t="s">
        <v>543</v>
      </c>
      <c r="C372">
        <v>294.01851289338151</v>
      </c>
      <c r="D372">
        <v>-4.4161621593585831E-2</v>
      </c>
      <c r="E372">
        <v>-0.5952991249366768</v>
      </c>
      <c r="F372">
        <v>0.77380821853336723</v>
      </c>
    </row>
    <row r="373" spans="2:6" x14ac:dyDescent="0.2">
      <c r="B373" s="14" t="s">
        <v>544</v>
      </c>
      <c r="C373">
        <v>10.315005092791674</v>
      </c>
      <c r="D373">
        <v>-5.1229673775721185E-2</v>
      </c>
      <c r="E373">
        <v>-0.48646129465855781</v>
      </c>
      <c r="F373">
        <v>8.7554677416123994E-2</v>
      </c>
    </row>
    <row r="374" spans="2:6" x14ac:dyDescent="0.2">
      <c r="B374" s="14" t="s">
        <v>545</v>
      </c>
      <c r="C374">
        <v>151.33271636195272</v>
      </c>
      <c r="D374">
        <v>-3.0039940617621053E-2</v>
      </c>
      <c r="E374">
        <v>-0.35399877475682517</v>
      </c>
      <c r="F374">
        <v>-1.3597433264189718E-2</v>
      </c>
    </row>
    <row r="375" spans="2:6" x14ac:dyDescent="0.2">
      <c r="B375" s="14" t="s">
        <v>546</v>
      </c>
      <c r="C375">
        <v>27.936110648004373</v>
      </c>
      <c r="D375">
        <v>-3.5873100720129614E-2</v>
      </c>
      <c r="E375">
        <v>-0.28631819141403669</v>
      </c>
      <c r="F375">
        <v>-0.11577197078349588</v>
      </c>
    </row>
    <row r="376" spans="2:6" x14ac:dyDescent="0.2">
      <c r="B376" s="14" t="s">
        <v>547</v>
      </c>
      <c r="C376">
        <v>221.78884090001321</v>
      </c>
      <c r="D376">
        <v>-6.0240841980518933E-2</v>
      </c>
      <c r="E376">
        <v>-0.53468953910853489</v>
      </c>
      <c r="F376">
        <v>0.11695411597267835</v>
      </c>
    </row>
    <row r="377" spans="2:6" x14ac:dyDescent="0.2">
      <c r="B377" s="14" t="s">
        <v>548</v>
      </c>
      <c r="C377">
        <v>21.230566539361028</v>
      </c>
      <c r="D377">
        <v>-1.8267729986709558E-2</v>
      </c>
      <c r="E377">
        <v>-0.21798958502240451</v>
      </c>
      <c r="F377">
        <v>-0.12304569098232632</v>
      </c>
    </row>
    <row r="378" spans="2:6" x14ac:dyDescent="0.2">
      <c r="B378" s="14" t="s">
        <v>549</v>
      </c>
      <c r="C378">
        <v>163.022464139286</v>
      </c>
      <c r="D378">
        <v>-7.0851547349881638E-2</v>
      </c>
      <c r="E378">
        <v>-0.37841185048077541</v>
      </c>
      <c r="F378">
        <v>1.2874330797152389E-2</v>
      </c>
    </row>
    <row r="379" spans="2:6" x14ac:dyDescent="0.2">
      <c r="B379" s="14" t="s">
        <v>550</v>
      </c>
      <c r="C379">
        <v>91.37465839921272</v>
      </c>
      <c r="D379">
        <v>-5.5267765503574928E-3</v>
      </c>
      <c r="E379">
        <v>4.9896372524127486E-2</v>
      </c>
      <c r="F379">
        <v>-0.10906796386251916</v>
      </c>
    </row>
    <row r="380" spans="2:6" x14ac:dyDescent="0.2">
      <c r="B380" s="14" t="s">
        <v>551</v>
      </c>
      <c r="C380">
        <v>37.93440895025401</v>
      </c>
      <c r="D380">
        <v>-0.11472389736870703</v>
      </c>
      <c r="E380">
        <v>-0.5865686448995211</v>
      </c>
      <c r="F380">
        <v>-4.3228019370178394E-3</v>
      </c>
    </row>
    <row r="381" spans="2:6" x14ac:dyDescent="0.2">
      <c r="B381" s="14" t="s">
        <v>552</v>
      </c>
      <c r="C381">
        <v>163.24071601188081</v>
      </c>
      <c r="D381">
        <v>-0.12980534986416492</v>
      </c>
      <c r="E381">
        <v>-0.40327218967908252</v>
      </c>
      <c r="F381">
        <v>-4.3948167579688224E-3</v>
      </c>
    </row>
    <row r="382" spans="2:6" x14ac:dyDescent="0.2">
      <c r="B382" s="14" t="s">
        <v>553</v>
      </c>
      <c r="C382">
        <v>31.389382217671773</v>
      </c>
      <c r="D382">
        <v>-0.12323067562400869</v>
      </c>
      <c r="E382">
        <v>-0.41482412344533426</v>
      </c>
      <c r="F382">
        <v>-0.1162054637618759</v>
      </c>
    </row>
    <row r="383" spans="2:6" x14ac:dyDescent="0.2">
      <c r="B383" s="14" t="s">
        <v>554</v>
      </c>
      <c r="C383">
        <v>16.557232896836592</v>
      </c>
      <c r="D383">
        <v>-0.18601368727975132</v>
      </c>
      <c r="E383">
        <v>-0.54047106337998807</v>
      </c>
      <c r="F383">
        <v>-0.27200575138538463</v>
      </c>
    </row>
    <row r="384" spans="2:6" x14ac:dyDescent="0.2">
      <c r="B384" s="14" t="s">
        <v>555</v>
      </c>
      <c r="C384">
        <v>0.96169515298838126</v>
      </c>
      <c r="D384">
        <v>-0.25335245559737762</v>
      </c>
      <c r="E384">
        <v>-0.62415229814770656</v>
      </c>
      <c r="F384">
        <v>-0.25791407736944771</v>
      </c>
    </row>
    <row r="385" spans="2:6" x14ac:dyDescent="0.2">
      <c r="B385" s="14" t="s">
        <v>556</v>
      </c>
      <c r="C385">
        <v>16.563554886943784</v>
      </c>
      <c r="D385">
        <v>-0.17978861091885179</v>
      </c>
      <c r="E385">
        <v>-0.43915875425840634</v>
      </c>
      <c r="F385">
        <v>-0.15066954464123539</v>
      </c>
    </row>
    <row r="386" spans="2:6" x14ac:dyDescent="0.2">
      <c r="B386" s="14" t="s">
        <v>557</v>
      </c>
      <c r="C386">
        <v>254.56386691653364</v>
      </c>
      <c r="D386">
        <v>-8.143047646803625E-2</v>
      </c>
      <c r="E386">
        <v>-0.47642735097266353</v>
      </c>
      <c r="F386">
        <v>-6.6373073159597951E-2</v>
      </c>
    </row>
    <row r="387" spans="2:6" x14ac:dyDescent="0.2">
      <c r="B387" s="14" t="s">
        <v>558</v>
      </c>
      <c r="C387">
        <v>180.46134589474735</v>
      </c>
      <c r="D387">
        <v>-9.1528181503930384E-2</v>
      </c>
      <c r="E387">
        <v>-0.42644446625721422</v>
      </c>
      <c r="F387">
        <v>0.13625969988504405</v>
      </c>
    </row>
    <row r="388" spans="2:6" x14ac:dyDescent="0.2">
      <c r="B388" s="14" t="s">
        <v>559</v>
      </c>
      <c r="C388">
        <v>172.68558332059749</v>
      </c>
      <c r="D388">
        <v>-0.17788641709091113</v>
      </c>
      <c r="E388">
        <v>-0.37351608802378422</v>
      </c>
      <c r="F388">
        <v>9.315208808045039E-2</v>
      </c>
    </row>
    <row r="389" spans="2:6" x14ac:dyDescent="0.2">
      <c r="B389" s="14" t="s">
        <v>560</v>
      </c>
      <c r="C389">
        <v>1591.5287979109532</v>
      </c>
      <c r="D389">
        <v>-0.18033162292776517</v>
      </c>
      <c r="E389">
        <v>-0.21820512891126409</v>
      </c>
      <c r="F389">
        <v>0.35822767692574864</v>
      </c>
    </row>
    <row r="390" spans="2:6" x14ac:dyDescent="0.2">
      <c r="B390" s="14" t="s">
        <v>561</v>
      </c>
      <c r="C390">
        <v>65.446837193279308</v>
      </c>
      <c r="D390">
        <v>-0.16979644506631697</v>
      </c>
      <c r="E390">
        <v>-0.28795533824232944</v>
      </c>
      <c r="F390">
        <v>0.1193747274283341</v>
      </c>
    </row>
    <row r="391" spans="2:6" x14ac:dyDescent="0.2">
      <c r="B391" s="14" t="s">
        <v>562</v>
      </c>
      <c r="C391">
        <v>60.506945636994182</v>
      </c>
      <c r="D391">
        <v>-5.2872188960018107E-2</v>
      </c>
      <c r="E391">
        <v>-0.28578891517385685</v>
      </c>
      <c r="F391">
        <v>-3.3574237315359134E-2</v>
      </c>
    </row>
    <row r="392" spans="2:6" x14ac:dyDescent="0.2">
      <c r="B392" s="14" t="s">
        <v>563</v>
      </c>
      <c r="C392">
        <v>145.04825146598932</v>
      </c>
      <c r="D392">
        <v>-6.5210756639610956E-2</v>
      </c>
      <c r="E392">
        <v>-0.38178263334820439</v>
      </c>
      <c r="F392">
        <v>-0.12548047453698752</v>
      </c>
    </row>
    <row r="393" spans="2:6" x14ac:dyDescent="0.2">
      <c r="B393" s="14" t="s">
        <v>564</v>
      </c>
      <c r="C393">
        <v>49.227468577898478</v>
      </c>
      <c r="D393">
        <v>-0.12452319702318526</v>
      </c>
      <c r="E393">
        <v>-0.30577260820423557</v>
      </c>
      <c r="F393">
        <v>0.14353344692756842</v>
      </c>
    </row>
    <row r="394" spans="2:6" x14ac:dyDescent="0.2">
      <c r="B394" s="14" t="s">
        <v>565</v>
      </c>
      <c r="C394">
        <v>91.672400964769864</v>
      </c>
      <c r="D394">
        <v>-0.10024992639008357</v>
      </c>
      <c r="E394">
        <v>-0.31738742738502967</v>
      </c>
      <c r="F394">
        <v>-4.5193049479697045E-3</v>
      </c>
    </row>
    <row r="395" spans="2:6" x14ac:dyDescent="0.2">
      <c r="B395" s="14" t="s">
        <v>566</v>
      </c>
      <c r="C395">
        <v>10.510671035129006</v>
      </c>
      <c r="D395">
        <v>-0.1452017738176048</v>
      </c>
      <c r="E395">
        <v>-0.44770016191696405</v>
      </c>
      <c r="F395">
        <v>-0.13470113610284384</v>
      </c>
    </row>
    <row r="396" spans="2:6" x14ac:dyDescent="0.2">
      <c r="B396" s="14" t="s">
        <v>567</v>
      </c>
      <c r="C396">
        <v>30.843442899502065</v>
      </c>
      <c r="D396">
        <v>-0.2234113413534744</v>
      </c>
      <c r="E396">
        <v>-0.98144277881022646</v>
      </c>
      <c r="F396">
        <v>-0.17595492208941632</v>
      </c>
    </row>
    <row r="397" spans="2:6" x14ac:dyDescent="0.2">
      <c r="B397" s="14" t="s">
        <v>568</v>
      </c>
      <c r="C397">
        <v>72.176304313089858</v>
      </c>
      <c r="D397">
        <v>-6.6368341812139686E-2</v>
      </c>
      <c r="E397">
        <v>-0.28222212090841525</v>
      </c>
      <c r="F397">
        <v>-2.8256175055263455E-2</v>
      </c>
    </row>
    <row r="398" spans="2:6" x14ac:dyDescent="0.2">
      <c r="B398" s="14" t="s">
        <v>569</v>
      </c>
      <c r="C398">
        <v>180.8085643462118</v>
      </c>
      <c r="D398">
        <v>-5.2783923086940909E-2</v>
      </c>
      <c r="E398">
        <v>-0.3968909850444402</v>
      </c>
      <c r="F398">
        <v>-0.14564648915853518</v>
      </c>
    </row>
    <row r="399" spans="2:6" x14ac:dyDescent="0.2">
      <c r="B399" s="14" t="s">
        <v>570</v>
      </c>
      <c r="C399">
        <v>243.40545653750897</v>
      </c>
      <c r="D399">
        <v>-5.9116329142461232E-2</v>
      </c>
      <c r="E399">
        <v>-0.42133475835944845</v>
      </c>
      <c r="F399">
        <v>-7.611775996351211E-2</v>
      </c>
    </row>
    <row r="400" spans="2:6" x14ac:dyDescent="0.2">
      <c r="B400" s="14" t="s">
        <v>571</v>
      </c>
      <c r="C400">
        <v>92.277535191751852</v>
      </c>
      <c r="D400">
        <v>-0.27486599536408196</v>
      </c>
      <c r="E400">
        <v>-1.224675215942328</v>
      </c>
      <c r="F400">
        <v>-0.26919068096399323</v>
      </c>
    </row>
    <row r="401" spans="2:6" x14ac:dyDescent="0.2">
      <c r="B401" s="14" t="s">
        <v>572</v>
      </c>
      <c r="C401">
        <v>69.675134876099804</v>
      </c>
      <c r="D401">
        <v>-0.1295518975967358</v>
      </c>
      <c r="E401">
        <v>-0.63092625665790436</v>
      </c>
      <c r="F401">
        <v>-0.25877537835556907</v>
      </c>
    </row>
    <row r="402" spans="2:6" x14ac:dyDescent="0.2">
      <c r="B402" s="14" t="s">
        <v>573</v>
      </c>
      <c r="C402">
        <v>22.729121408033148</v>
      </c>
      <c r="D402">
        <v>-5.9410144446403468E-2</v>
      </c>
      <c r="E402">
        <v>-0.42006561976566381</v>
      </c>
      <c r="F402">
        <v>-0.23688840656160837</v>
      </c>
    </row>
    <row r="403" spans="2:6" x14ac:dyDescent="0.2">
      <c r="B403" s="14" t="s">
        <v>574</v>
      </c>
      <c r="C403">
        <v>14.978059403291336</v>
      </c>
      <c r="D403">
        <v>-0.49482519557255689</v>
      </c>
      <c r="E403">
        <v>-0.77337992522056309</v>
      </c>
      <c r="F403">
        <v>-0.25723814855997951</v>
      </c>
    </row>
    <row r="404" spans="2:6" x14ac:dyDescent="0.2">
      <c r="B404" s="14" t="s">
        <v>575</v>
      </c>
      <c r="C404">
        <v>4.9601005314670346</v>
      </c>
      <c r="D404">
        <v>-0.42315788437573554</v>
      </c>
      <c r="E404">
        <v>-0.39794269900114143</v>
      </c>
      <c r="F404">
        <v>-0.18665498877523667</v>
      </c>
    </row>
    <row r="405" spans="2:6" x14ac:dyDescent="0.2">
      <c r="B405" s="14" t="s">
        <v>576</v>
      </c>
      <c r="C405">
        <v>14.744579966744762</v>
      </c>
      <c r="D405">
        <v>-0.23600731704158662</v>
      </c>
      <c r="E405">
        <v>-0.23415228052665604</v>
      </c>
      <c r="F405">
        <v>-0.16224806139739645</v>
      </c>
    </row>
    <row r="406" spans="2:6" x14ac:dyDescent="0.2">
      <c r="B406" s="14" t="s">
        <v>577</v>
      </c>
      <c r="C406">
        <v>21.120868704661994</v>
      </c>
      <c r="D406">
        <v>-7.1309524437090932E-2</v>
      </c>
      <c r="E406">
        <v>-1.2395945809084874</v>
      </c>
      <c r="F406">
        <v>-0.16075019513240862</v>
      </c>
    </row>
    <row r="407" spans="2:6" x14ac:dyDescent="0.2">
      <c r="B407" s="14" t="s">
        <v>578</v>
      </c>
      <c r="C407">
        <v>32.903160142441592</v>
      </c>
      <c r="D407">
        <v>-1.9089306860897715E-3</v>
      </c>
      <c r="E407">
        <v>2.538233996960404E-2</v>
      </c>
      <c r="F407">
        <v>-0.11009152383627541</v>
      </c>
    </row>
    <row r="408" spans="2:6" x14ac:dyDescent="0.2">
      <c r="B408" s="14" t="s">
        <v>579</v>
      </c>
      <c r="C408">
        <v>92.824135621468983</v>
      </c>
      <c r="D408">
        <v>-6.3156468662906029E-2</v>
      </c>
      <c r="E408">
        <v>-0.43062557090569609</v>
      </c>
      <c r="F408">
        <v>-7.2459033652194638E-2</v>
      </c>
    </row>
    <row r="409" spans="2:6" x14ac:dyDescent="0.2">
      <c r="B409" s="14" t="s">
        <v>581</v>
      </c>
      <c r="C409">
        <v>5.1699386386772481</v>
      </c>
      <c r="D409">
        <v>-8.1117435724809006E-2</v>
      </c>
      <c r="E409">
        <v>-0.54004086120232886</v>
      </c>
      <c r="F409">
        <v>-0.11208081010600779</v>
      </c>
    </row>
    <row r="410" spans="2:6" x14ac:dyDescent="0.2">
      <c r="B410" s="14" t="s">
        <v>595</v>
      </c>
      <c r="C410">
        <v>4.896083245409999</v>
      </c>
      <c r="D410">
        <v>-5.6437714080626034E-2</v>
      </c>
      <c r="E410">
        <v>-0.44370646150543314</v>
      </c>
      <c r="F410">
        <v>-0.23622178467989086</v>
      </c>
    </row>
    <row r="411" spans="2:6" x14ac:dyDescent="0.2">
      <c r="B411" s="14" t="s">
        <v>597</v>
      </c>
      <c r="C411">
        <v>3.71411900368</v>
      </c>
      <c r="D411">
        <v>-4.4213688943117724E-2</v>
      </c>
      <c r="E411">
        <v>-0.30342315241826956</v>
      </c>
      <c r="F411">
        <v>-0.1749319733624688</v>
      </c>
    </row>
    <row r="412" spans="2:6" x14ac:dyDescent="0.2">
      <c r="B412" s="14" t="s">
        <v>599</v>
      </c>
      <c r="C412">
        <v>1.8487463506478041</v>
      </c>
      <c r="D412">
        <v>-2.7627747963188121E-2</v>
      </c>
      <c r="E412">
        <v>-0.14997502287454889</v>
      </c>
      <c r="F412">
        <v>-0.23008977103670114</v>
      </c>
    </row>
    <row r="413" spans="2:6" x14ac:dyDescent="0.2">
      <c r="B413" s="14" t="s">
        <v>601</v>
      </c>
      <c r="C413">
        <v>0.80838944500758891</v>
      </c>
      <c r="D413">
        <v>-3.4124552823233678E-2</v>
      </c>
      <c r="E413">
        <v>-0.17881151708415421</v>
      </c>
      <c r="F413">
        <v>-0.17457491446594142</v>
      </c>
    </row>
    <row r="414" spans="2:6" x14ac:dyDescent="0.2">
      <c r="B414" s="14" t="s">
        <v>603</v>
      </c>
      <c r="C414">
        <v>4.6108339999999998E-2</v>
      </c>
      <c r="D414">
        <v>-3.0353458103205E-2</v>
      </c>
      <c r="E414">
        <v>-9.8087474137964481E-2</v>
      </c>
      <c r="F414">
        <v>-0.10677503766903795</v>
      </c>
    </row>
    <row r="415" spans="2:6" x14ac:dyDescent="0.2">
      <c r="B415" s="14" t="s">
        <v>604</v>
      </c>
      <c r="C415">
        <v>4.9537902668816969E-9</v>
      </c>
      <c r="D415">
        <v>-8.2001594952441081E-2</v>
      </c>
      <c r="E415">
        <v>-0.23181112845067631</v>
      </c>
      <c r="F415">
        <v>0.3125591220795032</v>
      </c>
    </row>
    <row r="416" spans="2:6" x14ac:dyDescent="0.2">
      <c r="B416" s="14" t="s">
        <v>605</v>
      </c>
      <c r="C416">
        <v>22.315802504510781</v>
      </c>
      <c r="D416">
        <v>-3.0613816701541285E-2</v>
      </c>
      <c r="E416">
        <v>-0.14506309426618458</v>
      </c>
      <c r="F416">
        <v>-0.16824940254804854</v>
      </c>
    </row>
    <row r="417" spans="2:6" x14ac:dyDescent="0.2">
      <c r="B417" s="14" t="s">
        <v>606</v>
      </c>
      <c r="C417">
        <v>4.7092871824361282E-9</v>
      </c>
      <c r="D417">
        <v>-8.0059086128481116E-2</v>
      </c>
      <c r="E417">
        <v>-0.11135869018563671</v>
      </c>
      <c r="F417">
        <v>0.49091666010914192</v>
      </c>
    </row>
    <row r="418" spans="2:6" x14ac:dyDescent="0.2">
      <c r="B418" s="14" t="s">
        <v>607</v>
      </c>
      <c r="C418">
        <v>14.347351381279998</v>
      </c>
      <c r="D418">
        <v>-6.3208653109003698E-2</v>
      </c>
      <c r="E418">
        <v>-0.45478536189796914</v>
      </c>
      <c r="F418">
        <v>-0.17563394399483512</v>
      </c>
    </row>
    <row r="419" spans="2:6" x14ac:dyDescent="0.2">
      <c r="B419" s="14" t="s">
        <v>608</v>
      </c>
      <c r="C419">
        <v>0.55885366425460103</v>
      </c>
      <c r="D419">
        <v>-3.0935145454979995E-2</v>
      </c>
      <c r="E419">
        <v>-0.14487562671223753</v>
      </c>
      <c r="F419">
        <v>-0.12418681623813654</v>
      </c>
    </row>
    <row r="420" spans="2:6" x14ac:dyDescent="0.2">
      <c r="B420" s="14" t="s">
        <v>609</v>
      </c>
      <c r="C420">
        <v>9.4955413757309834</v>
      </c>
      <c r="D420">
        <v>-6.4318994883116876E-2</v>
      </c>
      <c r="E420">
        <v>-0.38760482438896515</v>
      </c>
      <c r="F420">
        <v>-0.21741551457652442</v>
      </c>
    </row>
    <row r="421" spans="2:6" x14ac:dyDescent="0.2">
      <c r="B421" s="14" t="s">
        <v>610</v>
      </c>
      <c r="C421">
        <v>22.100390939508525</v>
      </c>
      <c r="D421">
        <v>-2.8152069702891414E-2</v>
      </c>
      <c r="E421">
        <v>-0.14216273718233863</v>
      </c>
      <c r="F421">
        <v>-0.21158685727737936</v>
      </c>
    </row>
    <row r="422" spans="2:6" x14ac:dyDescent="0.2">
      <c r="B422" s="14" t="s">
        <v>611</v>
      </c>
      <c r="C422">
        <v>4.4951127930362933</v>
      </c>
      <c r="D422">
        <v>-3.500616439024995E-2</v>
      </c>
      <c r="E422">
        <v>1.6896894221796188E-3</v>
      </c>
      <c r="F422">
        <v>-0.18310140462807212</v>
      </c>
    </row>
    <row r="423" spans="2:6" x14ac:dyDescent="0.2">
      <c r="B423" s="14" t="s">
        <v>612</v>
      </c>
      <c r="C423">
        <v>5.2343374631244766</v>
      </c>
      <c r="D423">
        <v>-2.01396825923017E-2</v>
      </c>
      <c r="E423">
        <v>-8.5295120038419991E-2</v>
      </c>
      <c r="F423">
        <v>-0.16930290468344378</v>
      </c>
    </row>
    <row r="424" spans="2:6" x14ac:dyDescent="0.2">
      <c r="B424" s="14" t="s">
        <v>614</v>
      </c>
      <c r="C424">
        <v>5.9663926834345311</v>
      </c>
      <c r="D424">
        <v>-3.2114053195664294E-2</v>
      </c>
      <c r="E424">
        <v>-0.17340887827430596</v>
      </c>
      <c r="F424">
        <v>-0.18400426444474816</v>
      </c>
    </row>
    <row r="425" spans="2:6" x14ac:dyDescent="0.2">
      <c r="B425" s="14" t="s">
        <v>615</v>
      </c>
      <c r="C425">
        <v>6.5928395271218347</v>
      </c>
      <c r="D425">
        <v>-4.0005644077212299E-2</v>
      </c>
      <c r="E425">
        <v>-0.29229508081398681</v>
      </c>
      <c r="F425">
        <v>-0.2521487857859106</v>
      </c>
    </row>
    <row r="426" spans="2:6" x14ac:dyDescent="0.2">
      <c r="B426" s="14" t="s">
        <v>616</v>
      </c>
      <c r="C426">
        <v>3.9121306977234669</v>
      </c>
      <c r="D426">
        <v>-3.4609281832320704E-2</v>
      </c>
      <c r="E426">
        <v>-0.27524154010257762</v>
      </c>
      <c r="F426">
        <v>-0.21677858378239545</v>
      </c>
    </row>
    <row r="427" spans="2:6" x14ac:dyDescent="0.2">
      <c r="B427" s="14" t="s">
        <v>617</v>
      </c>
      <c r="C427">
        <v>14.359604445</v>
      </c>
      <c r="D427">
        <v>-7.5156871347448195E-2</v>
      </c>
      <c r="E427">
        <v>-0.54938251030026697</v>
      </c>
      <c r="F427">
        <v>-0.25473249619988314</v>
      </c>
    </row>
    <row r="428" spans="2:6" x14ac:dyDescent="0.2">
      <c r="B428" s="14" t="s">
        <v>618</v>
      </c>
      <c r="C428">
        <v>0.26187231702999997</v>
      </c>
      <c r="D428">
        <v>-2.5463193639274628E-3</v>
      </c>
      <c r="E428">
        <v>5.8600939048902845E-2</v>
      </c>
      <c r="F428">
        <v>-0.16336267171757068</v>
      </c>
    </row>
    <row r="429" spans="2:6" x14ac:dyDescent="0.2">
      <c r="B429" s="14" t="s">
        <v>622</v>
      </c>
      <c r="C429">
        <v>3.4781365195599996</v>
      </c>
      <c r="D429">
        <v>-8.1474792867775037E-2</v>
      </c>
      <c r="E429">
        <v>-0.58683185717670616</v>
      </c>
      <c r="F429">
        <v>-0.19162638912343377</v>
      </c>
    </row>
    <row r="430" spans="2:6" x14ac:dyDescent="0.2">
      <c r="B430" s="14" t="s">
        <v>624</v>
      </c>
      <c r="C430">
        <v>8.545521052145773</v>
      </c>
      <c r="D430">
        <v>-7.0041849194391048E-2</v>
      </c>
      <c r="E430">
        <v>-0.4384101461265888</v>
      </c>
      <c r="F430">
        <v>-0.18826787974212111</v>
      </c>
    </row>
    <row r="431" spans="2:6" x14ac:dyDescent="0.2">
      <c r="B431" s="14" t="s">
        <v>625</v>
      </c>
      <c r="C431">
        <v>30.32974312699</v>
      </c>
      <c r="D431">
        <v>-4.5692121235640926E-2</v>
      </c>
      <c r="E431">
        <v>-0.28858118539084598</v>
      </c>
      <c r="F431">
        <v>-1.2311865749947692E-2</v>
      </c>
    </row>
    <row r="432" spans="2:6" x14ac:dyDescent="0.2">
      <c r="B432" s="14" t="s">
        <v>626</v>
      </c>
      <c r="C432">
        <v>2.4071319980400001</v>
      </c>
      <c r="D432">
        <v>-5.3250298386309236E-2</v>
      </c>
      <c r="E432">
        <v>-0.41236451240600491</v>
      </c>
      <c r="F432">
        <v>-0.14869228679104118</v>
      </c>
    </row>
    <row r="433" spans="2:6" x14ac:dyDescent="0.2">
      <c r="B433" s="14" t="s">
        <v>627</v>
      </c>
      <c r="C433">
        <v>35.362722200489998</v>
      </c>
      <c r="D433">
        <v>-3.1950818693893268E-3</v>
      </c>
      <c r="E433">
        <v>-1.1923573805983079E-2</v>
      </c>
      <c r="F433">
        <v>-9.3759721362007831E-2</v>
      </c>
    </row>
    <row r="434" spans="2:6" x14ac:dyDescent="0.2">
      <c r="B434" s="14" t="s">
        <v>629</v>
      </c>
      <c r="C434">
        <v>0.91631104082000003</v>
      </c>
      <c r="D434">
        <v>-7.1925602984812542E-2</v>
      </c>
      <c r="E434">
        <v>-0.53121233398248924</v>
      </c>
      <c r="F434">
        <v>-0.23117915223409558</v>
      </c>
    </row>
    <row r="435" spans="2:6" x14ac:dyDescent="0.2">
      <c r="B435" s="14" t="s">
        <v>631</v>
      </c>
      <c r="C435">
        <v>24.423625608524915</v>
      </c>
      <c r="D435">
        <v>-3.1388452967806568E-2</v>
      </c>
      <c r="E435">
        <v>-0.17236521874532951</v>
      </c>
      <c r="F435">
        <v>-0.21072415924611176</v>
      </c>
    </row>
    <row r="436" spans="2:6" x14ac:dyDescent="0.2">
      <c r="B436" s="14" t="s">
        <v>635</v>
      </c>
      <c r="C436">
        <v>5.0258090599999994</v>
      </c>
      <c r="D436">
        <v>-1.9125345412429606E-2</v>
      </c>
      <c r="E436">
        <v>-4.746869144114374E-2</v>
      </c>
      <c r="F436">
        <v>-0.18833798619880548</v>
      </c>
    </row>
    <row r="437" spans="2:6" x14ac:dyDescent="0.2">
      <c r="B437" s="14" t="s">
        <v>638</v>
      </c>
      <c r="C437">
        <v>2.04740035217996</v>
      </c>
      <c r="D437">
        <v>-1.0182402908975874E-2</v>
      </c>
      <c r="E437">
        <v>3.4835819173739679E-4</v>
      </c>
      <c r="F437">
        <v>-0.18721224128080971</v>
      </c>
    </row>
    <row r="438" spans="2:6" x14ac:dyDescent="0.2">
      <c r="B438" s="14" t="s">
        <v>641</v>
      </c>
      <c r="C438">
        <v>0.95582036430863804</v>
      </c>
      <c r="D438">
        <v>-8.2123878279216633E-3</v>
      </c>
      <c r="E438">
        <v>1.610952226354101E-2</v>
      </c>
      <c r="F438">
        <v>-0.16506245922607299</v>
      </c>
    </row>
    <row r="439" spans="2:6" x14ac:dyDescent="0.2">
      <c r="B439" s="14" t="s">
        <v>643</v>
      </c>
      <c r="C439">
        <v>5.2933139315132403</v>
      </c>
      <c r="D439">
        <v>-2.0444130226504598E-2</v>
      </c>
      <c r="E439">
        <v>-7.3430961653220272E-2</v>
      </c>
      <c r="F439">
        <v>-0.1910206573188189</v>
      </c>
    </row>
    <row r="440" spans="2:6" x14ac:dyDescent="0.2">
      <c r="B440" s="14" t="s">
        <v>644</v>
      </c>
      <c r="C440">
        <v>4.1754850921653563</v>
      </c>
      <c r="D440">
        <v>-1.2243672049594423E-2</v>
      </c>
      <c r="E440">
        <v>6.3097869184902677E-3</v>
      </c>
      <c r="F440">
        <v>-0.2139622615572101</v>
      </c>
    </row>
    <row r="441" spans="2:6" x14ac:dyDescent="0.2">
      <c r="B441" s="14" t="s">
        <v>647</v>
      </c>
      <c r="C441">
        <v>1.7493346516703374</v>
      </c>
      <c r="D441">
        <v>-2.1450081933216403E-2</v>
      </c>
      <c r="E441">
        <v>-6.7479912460732816E-2</v>
      </c>
      <c r="F441">
        <v>-0.19886352273661423</v>
      </c>
    </row>
    <row r="442" spans="2:6" x14ac:dyDescent="0.2">
      <c r="B442" s="14" t="s">
        <v>126</v>
      </c>
      <c r="C442">
        <v>340.10078887642572</v>
      </c>
      <c r="D442">
        <v>-3.8544443723820265E-2</v>
      </c>
      <c r="E442">
        <v>-0.34855835190243933</v>
      </c>
      <c r="F442">
        <v>-7.7231030297097991E-2</v>
      </c>
    </row>
    <row r="443" spans="2:6" x14ac:dyDescent="0.2">
      <c r="B443" s="14" t="s">
        <v>436</v>
      </c>
      <c r="C443">
        <v>213.9331627763888</v>
      </c>
      <c r="D443">
        <v>-2.8742704458062374E-2</v>
      </c>
      <c r="E443">
        <v>-0.33984315331107018</v>
      </c>
      <c r="F443">
        <v>-1.7413055509177044</v>
      </c>
    </row>
    <row r="444" spans="2:6" x14ac:dyDescent="0.2">
      <c r="B444" s="14" t="s">
        <v>437</v>
      </c>
      <c r="C444">
        <v>1883.6651644968817</v>
      </c>
      <c r="D444">
        <v>-7.47616577262189E-2</v>
      </c>
      <c r="E444">
        <v>-0.41494447297766301</v>
      </c>
      <c r="F444">
        <v>0.45950039486677419</v>
      </c>
    </row>
    <row r="445" spans="2:6" x14ac:dyDescent="0.2">
      <c r="B445" s="14" t="s">
        <v>438</v>
      </c>
      <c r="C445">
        <v>3786.6417062211508</v>
      </c>
      <c r="D445">
        <v>-0.26462107761456855</v>
      </c>
      <c r="E445">
        <v>-0.11448854526977525</v>
      </c>
      <c r="F445">
        <v>0.5367965024392074</v>
      </c>
    </row>
    <row r="446" spans="2:6" x14ac:dyDescent="0.2">
      <c r="B446" s="14" t="s">
        <v>439</v>
      </c>
      <c r="C446">
        <v>5.1699386386772481</v>
      </c>
      <c r="D446">
        <v>-8.1117435724809006E-2</v>
      </c>
      <c r="E446">
        <v>-0.54004086120232886</v>
      </c>
      <c r="F446">
        <v>-0.11208081010600779</v>
      </c>
    </row>
    <row r="447" spans="2:6" x14ac:dyDescent="0.2">
      <c r="B447" s="14" t="s">
        <v>441</v>
      </c>
      <c r="C447">
        <v>3.71411900368</v>
      </c>
      <c r="D447">
        <v>-4.4213688943117724E-2</v>
      </c>
      <c r="E447">
        <v>-0.30342315241826956</v>
      </c>
      <c r="F447">
        <v>-0.1749319733624688</v>
      </c>
    </row>
    <row r="448" spans="2:6" x14ac:dyDescent="0.2">
      <c r="B448" s="14" t="s">
        <v>442</v>
      </c>
      <c r="C448">
        <v>39.366398031109249</v>
      </c>
      <c r="D448">
        <v>-3.7734006575596002E-2</v>
      </c>
      <c r="E448">
        <v>-0.21134080420228685</v>
      </c>
      <c r="F448">
        <v>-0.16749857715083749</v>
      </c>
    </row>
    <row r="449" spans="2:6" x14ac:dyDescent="0.2">
      <c r="B449" s="14" t="s">
        <v>443</v>
      </c>
      <c r="C449">
        <v>191.92745617790294</v>
      </c>
      <c r="D449">
        <v>-2.3785180549673601E-2</v>
      </c>
      <c r="E449">
        <v>-0.13667731422962737</v>
      </c>
      <c r="F449">
        <v>-9.7042271977332284E-2</v>
      </c>
    </row>
    <row r="450" spans="2:6" x14ac:dyDescent="0.2">
      <c r="B450" s="14" t="s">
        <v>444</v>
      </c>
      <c r="C450">
        <v>7.0732094121799598</v>
      </c>
      <c r="D450">
        <v>-1.916805564984303E-2</v>
      </c>
      <c r="E450">
        <v>-4.7694386399865785E-2</v>
      </c>
      <c r="F450">
        <v>-0.18834337524507028</v>
      </c>
    </row>
    <row r="610" spans="2:12" x14ac:dyDescent="0.2">
      <c r="C610" s="14" t="s">
        <v>27</v>
      </c>
      <c r="D610" s="14" t="s">
        <v>371</v>
      </c>
      <c r="E610" s="14" t="s">
        <v>1042</v>
      </c>
      <c r="F610" s="14" t="s">
        <v>1084</v>
      </c>
      <c r="G610" s="14"/>
      <c r="H610" s="14"/>
      <c r="I610" s="14"/>
      <c r="J610" s="14"/>
      <c r="K610" s="14"/>
      <c r="L610" s="14"/>
    </row>
    <row r="611" spans="2:12" x14ac:dyDescent="0.2">
      <c r="B611" s="14" t="s">
        <v>476</v>
      </c>
      <c r="C611">
        <v>276.39758875542265</v>
      </c>
      <c r="D611">
        <v>-4.5622529228572795E-3</v>
      </c>
      <c r="E611">
        <v>-0.1814772446827706</v>
      </c>
      <c r="F611">
        <v>-0.11019191556059793</v>
      </c>
    </row>
    <row r="612" spans="2:12" x14ac:dyDescent="0.2">
      <c r="B612" s="14" t="s">
        <v>477</v>
      </c>
      <c r="C612">
        <v>29.377307772958169</v>
      </c>
      <c r="D612">
        <v>1.6523544487268005E-2</v>
      </c>
      <c r="E612">
        <v>-0.29801365009217706</v>
      </c>
      <c r="F612">
        <v>-0.12370192885415854</v>
      </c>
    </row>
    <row r="613" spans="2:12" x14ac:dyDescent="0.2">
      <c r="B613" s="14" t="s">
        <v>478</v>
      </c>
      <c r="C613">
        <v>34.303616304700803</v>
      </c>
      <c r="D613">
        <v>-8.1646537420487775E-3</v>
      </c>
      <c r="E613">
        <v>-0.22208660814123649</v>
      </c>
      <c r="F613">
        <v>-0.11785333369959128</v>
      </c>
    </row>
    <row r="614" spans="2:12" x14ac:dyDescent="0.2">
      <c r="B614" s="14" t="s">
        <v>479</v>
      </c>
      <c r="C614">
        <v>14.602790822693098</v>
      </c>
      <c r="D614">
        <v>-5.2185425514217343E-4</v>
      </c>
      <c r="E614">
        <v>-0.24898800810940758</v>
      </c>
      <c r="F614">
        <v>-0.11830374576797809</v>
      </c>
    </row>
    <row r="615" spans="2:12" x14ac:dyDescent="0.2">
      <c r="B615" s="14" t="s">
        <v>480</v>
      </c>
      <c r="C615">
        <v>20.139185143670129</v>
      </c>
      <c r="D615">
        <v>5.369196992663916E-2</v>
      </c>
      <c r="E615">
        <v>-0.19656460570051104</v>
      </c>
      <c r="F615">
        <v>-8.8471581440530134E-2</v>
      </c>
    </row>
    <row r="616" spans="2:12" x14ac:dyDescent="0.2">
      <c r="B616" s="14" t="s">
        <v>481</v>
      </c>
      <c r="C616">
        <v>154.19513579912876</v>
      </c>
      <c r="D616">
        <v>-2.2592676945998313E-2</v>
      </c>
      <c r="E616">
        <v>-0.13496137740220959</v>
      </c>
      <c r="F616">
        <v>-0.10233352078654612</v>
      </c>
    </row>
    <row r="617" spans="2:12" x14ac:dyDescent="0.2">
      <c r="B617" s="14" t="s">
        <v>482</v>
      </c>
      <c r="C617">
        <v>31.012423837869051</v>
      </c>
      <c r="D617">
        <v>-1.958163091385634E-2</v>
      </c>
      <c r="E617">
        <v>-0.15188578929427043</v>
      </c>
      <c r="F617">
        <v>-0.11027386596049737</v>
      </c>
    </row>
    <row r="618" spans="2:12" x14ac:dyDescent="0.2">
      <c r="B618" s="14" t="s">
        <v>483</v>
      </c>
      <c r="C618">
        <v>34.964759084086815</v>
      </c>
      <c r="D618">
        <v>-4.5500929190089856E-3</v>
      </c>
      <c r="E618">
        <v>-0.53395791137759163</v>
      </c>
      <c r="F618">
        <v>4.1249316636871036E-2</v>
      </c>
    </row>
    <row r="619" spans="2:12" x14ac:dyDescent="0.2">
      <c r="B619" s="14" t="s">
        <v>484</v>
      </c>
      <c r="C619">
        <v>115.5212431929809</v>
      </c>
      <c r="D619">
        <v>-1.6489095136895671E-2</v>
      </c>
      <c r="E619">
        <v>-0.20352247448016669</v>
      </c>
      <c r="F619">
        <v>-0.12443198191235405</v>
      </c>
    </row>
    <row r="620" spans="2:12" x14ac:dyDescent="0.2">
      <c r="B620" s="14" t="s">
        <v>485</v>
      </c>
      <c r="C620">
        <v>6.6015011447811265</v>
      </c>
      <c r="D620">
        <v>-1.1589495409691786E-2</v>
      </c>
      <c r="E620">
        <v>-0.15026792361594321</v>
      </c>
      <c r="F620">
        <v>8.0759389992746122E-2</v>
      </c>
    </row>
    <row r="621" spans="2:12" x14ac:dyDescent="0.2">
      <c r="B621" s="14" t="s">
        <v>486</v>
      </c>
      <c r="C621">
        <v>0.82989415701089853</v>
      </c>
      <c r="D621">
        <v>0.10812340195902603</v>
      </c>
      <c r="E621">
        <v>-6.347475342133313E-2</v>
      </c>
      <c r="F621">
        <v>0.65687785608015137</v>
      </c>
    </row>
    <row r="622" spans="2:12" x14ac:dyDescent="0.2">
      <c r="B622" s="14" t="s">
        <v>487</v>
      </c>
      <c r="C622">
        <v>27.663827743973922</v>
      </c>
      <c r="D622">
        <v>-6.7379544944623504E-4</v>
      </c>
      <c r="E622">
        <v>-0.47555843856500468</v>
      </c>
      <c r="F622">
        <v>4.9106542392363117E-2</v>
      </c>
    </row>
    <row r="623" spans="2:12" x14ac:dyDescent="0.2">
      <c r="B623" s="14" t="s">
        <v>488</v>
      </c>
      <c r="C623">
        <v>36.549076012472334</v>
      </c>
      <c r="D623">
        <v>2.4703410117998814E-2</v>
      </c>
      <c r="E623">
        <v>6.3654475766394825E-3</v>
      </c>
      <c r="F623">
        <v>1.5109548041114529E-2</v>
      </c>
    </row>
    <row r="624" spans="2:12" x14ac:dyDescent="0.2">
      <c r="B624" s="14" t="s">
        <v>489</v>
      </c>
      <c r="C624">
        <v>8.1001536055895205</v>
      </c>
      <c r="D624">
        <v>-6.3469948441419177E-4</v>
      </c>
      <c r="E624">
        <v>-0.18633805076835319</v>
      </c>
      <c r="F624">
        <v>-0.10363717499509706</v>
      </c>
    </row>
    <row r="625" spans="2:6" x14ac:dyDescent="0.2">
      <c r="B625" s="14" t="s">
        <v>490</v>
      </c>
      <c r="C625">
        <v>14.247480346915067</v>
      </c>
      <c r="D625">
        <v>2.5385100570485264E-3</v>
      </c>
      <c r="E625">
        <v>-0.21545422577424755</v>
      </c>
      <c r="F625">
        <v>-6.029516743027985E-2</v>
      </c>
    </row>
    <row r="626" spans="2:6" x14ac:dyDescent="0.2">
      <c r="B626" s="14" t="s">
        <v>491</v>
      </c>
      <c r="C626">
        <v>55.687417355620163</v>
      </c>
      <c r="D626">
        <v>-1.3383832220681402E-2</v>
      </c>
      <c r="E626">
        <v>-0.33898650886052817</v>
      </c>
      <c r="F626">
        <v>-0.13849320216232641</v>
      </c>
    </row>
    <row r="627" spans="2:6" x14ac:dyDescent="0.2">
      <c r="B627" s="14" t="s">
        <v>492</v>
      </c>
      <c r="C627">
        <v>187.94685049145431</v>
      </c>
      <c r="D627">
        <v>-2.2478138389858682E-2</v>
      </c>
      <c r="E627">
        <v>-0.21731485734847178</v>
      </c>
      <c r="F627">
        <v>-0.14705419806199105</v>
      </c>
    </row>
    <row r="628" spans="2:6" x14ac:dyDescent="0.2">
      <c r="B628" s="14" t="s">
        <v>493</v>
      </c>
      <c r="C628">
        <v>155.36123971108097</v>
      </c>
      <c r="D628">
        <v>-2.0809819689104891E-2</v>
      </c>
      <c r="E628">
        <v>-0.20306136191989843</v>
      </c>
      <c r="F628">
        <v>-0.14357093670067655</v>
      </c>
    </row>
    <row r="629" spans="2:6" x14ac:dyDescent="0.2">
      <c r="B629" s="14" t="s">
        <v>494</v>
      </c>
      <c r="C629">
        <v>23.704929532282012</v>
      </c>
      <c r="D629">
        <v>2.2546765520203849E-2</v>
      </c>
      <c r="E629">
        <v>-0.17143790748106458</v>
      </c>
      <c r="F629">
        <v>-8.9490915215362232E-2</v>
      </c>
    </row>
    <row r="630" spans="2:6" x14ac:dyDescent="0.2">
      <c r="B630" s="14" t="s">
        <v>495</v>
      </c>
      <c r="C630">
        <v>65.970874220000013</v>
      </c>
      <c r="D630">
        <v>-5.081427708875097E-3</v>
      </c>
      <c r="E630">
        <v>-0.19641871170990033</v>
      </c>
      <c r="F630">
        <v>-9.7710293169483986E-2</v>
      </c>
    </row>
    <row r="631" spans="2:6" x14ac:dyDescent="0.2">
      <c r="B631" s="14" t="s">
        <v>496</v>
      </c>
      <c r="C631">
        <v>2.0693369812817735</v>
      </c>
      <c r="D631">
        <v>-2.2429569573645392E-2</v>
      </c>
      <c r="E631">
        <v>-0.40034824640324818</v>
      </c>
      <c r="F631">
        <v>9.6918343395202555E-5</v>
      </c>
    </row>
    <row r="632" spans="2:6" x14ac:dyDescent="0.2">
      <c r="B632" s="14" t="s">
        <v>497</v>
      </c>
      <c r="C632">
        <v>4.6727063232681063</v>
      </c>
      <c r="D632">
        <v>3.9873827161640563E-3</v>
      </c>
      <c r="E632">
        <v>-0.19645452936660757</v>
      </c>
      <c r="F632">
        <v>-6.7824573831321011E-2</v>
      </c>
    </row>
    <row r="633" spans="2:6" x14ac:dyDescent="0.2">
      <c r="B633" s="14" t="s">
        <v>498</v>
      </c>
      <c r="C633">
        <v>8.1786000657726188</v>
      </c>
      <c r="D633">
        <v>-6.602515208009585E-3</v>
      </c>
      <c r="E633">
        <v>-0.22618541557272165</v>
      </c>
      <c r="F633">
        <v>-6.7726703716952663E-2</v>
      </c>
    </row>
    <row r="634" spans="2:6" x14ac:dyDescent="0.2">
      <c r="B634" s="14" t="s">
        <v>499</v>
      </c>
      <c r="C634">
        <v>36.683255181289582</v>
      </c>
      <c r="D634">
        <v>1.2727376612620134E-4</v>
      </c>
      <c r="E634">
        <v>-0.33498146311334853</v>
      </c>
      <c r="F634">
        <v>-7.7013220753496814E-2</v>
      </c>
    </row>
    <row r="635" spans="2:6" x14ac:dyDescent="0.2">
      <c r="B635" s="14" t="s">
        <v>500</v>
      </c>
      <c r="C635">
        <v>18.07262894433665</v>
      </c>
      <c r="D635">
        <v>6.8797010575050166E-4</v>
      </c>
      <c r="E635">
        <v>-0.32516506118560606</v>
      </c>
      <c r="F635">
        <v>-8.6071769797058106E-2</v>
      </c>
    </row>
    <row r="636" spans="2:6" x14ac:dyDescent="0.2">
      <c r="B636" s="14" t="s">
        <v>501</v>
      </c>
      <c r="C636">
        <v>3.2233698999999985</v>
      </c>
      <c r="D636">
        <v>-1.7046637905360207E-3</v>
      </c>
      <c r="E636">
        <v>-0.31374106449405526</v>
      </c>
      <c r="F636">
        <v>-7.7148861293530047E-2</v>
      </c>
    </row>
    <row r="637" spans="2:6" x14ac:dyDescent="0.2">
      <c r="B637" s="14" t="s">
        <v>502</v>
      </c>
      <c r="C637">
        <v>212.28406677018205</v>
      </c>
      <c r="D637">
        <v>-2.1208103104586318E-2</v>
      </c>
      <c r="E637">
        <v>-0.43643812689223571</v>
      </c>
      <c r="F637">
        <v>-0.23956778349276675</v>
      </c>
    </row>
    <row r="638" spans="2:6" x14ac:dyDescent="0.2">
      <c r="B638" s="14" t="s">
        <v>503</v>
      </c>
      <c r="C638">
        <v>16.968667776181039</v>
      </c>
      <c r="D638">
        <v>-5.6678244684249535E-4</v>
      </c>
      <c r="E638">
        <v>-0.33713721562018684</v>
      </c>
      <c r="F638">
        <v>-0.19597642523626613</v>
      </c>
    </row>
    <row r="639" spans="2:6" x14ac:dyDescent="0.2">
      <c r="B639" s="14" t="s">
        <v>504</v>
      </c>
      <c r="C639">
        <v>22.239559632317928</v>
      </c>
      <c r="D639">
        <v>-1.3925135582726345E-2</v>
      </c>
      <c r="E639">
        <v>-0.29308685176574478</v>
      </c>
      <c r="F639">
        <v>-0.15725120101054424</v>
      </c>
    </row>
    <row r="640" spans="2:6" x14ac:dyDescent="0.2">
      <c r="B640" s="14" t="s">
        <v>505</v>
      </c>
      <c r="C640">
        <v>37.809214404952357</v>
      </c>
      <c r="D640">
        <v>-1.6204281096765527E-2</v>
      </c>
      <c r="E640">
        <v>-0.37993075149655997</v>
      </c>
      <c r="F640">
        <v>-0.19457901996060567</v>
      </c>
    </row>
    <row r="641" spans="2:6" x14ac:dyDescent="0.2">
      <c r="B641" s="14" t="s">
        <v>506</v>
      </c>
      <c r="C641">
        <v>131.37510742455709</v>
      </c>
      <c r="D641">
        <v>-1.5406111388338584E-2</v>
      </c>
      <c r="E641">
        <v>-0.37038782499481115</v>
      </c>
      <c r="F641">
        <v>-0.18476037847537929</v>
      </c>
    </row>
    <row r="642" spans="2:6" x14ac:dyDescent="0.2">
      <c r="B642" s="14" t="s">
        <v>507</v>
      </c>
      <c r="C642">
        <v>130.09989322687017</v>
      </c>
      <c r="D642">
        <v>-1.5716499673212869E-2</v>
      </c>
      <c r="E642">
        <v>-0.37453912247790155</v>
      </c>
      <c r="F642">
        <v>-0.19153334083391593</v>
      </c>
    </row>
    <row r="643" spans="2:6" x14ac:dyDescent="0.2">
      <c r="B643" s="14" t="s">
        <v>508</v>
      </c>
      <c r="C643">
        <v>22.912224108284427</v>
      </c>
      <c r="D643">
        <v>-1.5355117594473278E-2</v>
      </c>
      <c r="E643">
        <v>-0.3607775775065325</v>
      </c>
      <c r="F643">
        <v>-0.18417724920799516</v>
      </c>
    </row>
    <row r="644" spans="2:6" x14ac:dyDescent="0.2">
      <c r="B644" s="14" t="s">
        <v>509</v>
      </c>
      <c r="C644">
        <v>107.71838481036525</v>
      </c>
      <c r="D644">
        <v>-8.9527396252675473E-3</v>
      </c>
      <c r="E644">
        <v>-0.24345051521093009</v>
      </c>
      <c r="F644">
        <v>-0.13384025513446529</v>
      </c>
    </row>
    <row r="645" spans="2:6" x14ac:dyDescent="0.2">
      <c r="B645" s="14" t="s">
        <v>510</v>
      </c>
      <c r="C645">
        <v>44.700743770039068</v>
      </c>
      <c r="D645">
        <v>1.8020864937451364E-2</v>
      </c>
      <c r="E645">
        <v>-0.14392497671182891</v>
      </c>
      <c r="F645">
        <v>0.99154788444222319</v>
      </c>
    </row>
    <row r="646" spans="2:6" x14ac:dyDescent="0.2">
      <c r="B646" s="14" t="s">
        <v>511</v>
      </c>
      <c r="C646">
        <v>131.47619803661544</v>
      </c>
      <c r="D646">
        <v>7.8278635495809823E-4</v>
      </c>
      <c r="E646">
        <v>-3.14396952655005E-2</v>
      </c>
      <c r="F646">
        <v>-3.1189906745598961E-2</v>
      </c>
    </row>
    <row r="647" spans="2:6" x14ac:dyDescent="0.2">
      <c r="B647" s="14" t="s">
        <v>512</v>
      </c>
      <c r="C647">
        <v>12.405030846943996</v>
      </c>
      <c r="D647">
        <v>8.5677677930551255E-3</v>
      </c>
      <c r="E647">
        <v>-0.12592412800285224</v>
      </c>
      <c r="F647">
        <v>1.2379264320383498E-2</v>
      </c>
    </row>
    <row r="648" spans="2:6" x14ac:dyDescent="0.2">
      <c r="B648" s="14" t="s">
        <v>513</v>
      </c>
      <c r="C648">
        <v>53.330823381142132</v>
      </c>
      <c r="D648">
        <v>-4.3039479766882049E-2</v>
      </c>
      <c r="E648">
        <v>-0.39873585401094536</v>
      </c>
      <c r="F648">
        <v>-0.20747433203756049</v>
      </c>
    </row>
    <row r="649" spans="2:6" x14ac:dyDescent="0.2">
      <c r="B649" s="14" t="s">
        <v>514</v>
      </c>
      <c r="C649">
        <v>3.3843626489874632</v>
      </c>
      <c r="D649">
        <v>6.358532750438961E-3</v>
      </c>
      <c r="E649">
        <v>-0.32230021564774169</v>
      </c>
      <c r="F649">
        <v>-7.5368377378715046E-2</v>
      </c>
    </row>
    <row r="650" spans="2:6" x14ac:dyDescent="0.2">
      <c r="B650" s="14" t="s">
        <v>515</v>
      </c>
      <c r="C650">
        <v>14.105113066150002</v>
      </c>
      <c r="D650">
        <v>-4.6320362226182077E-3</v>
      </c>
      <c r="E650">
        <v>-0.21259156216647535</v>
      </c>
      <c r="F650">
        <v>-5.8968035555551079E-2</v>
      </c>
    </row>
    <row r="651" spans="2:6" x14ac:dyDescent="0.2">
      <c r="B651" s="14" t="s">
        <v>516</v>
      </c>
      <c r="C651">
        <v>371.29557410211186</v>
      </c>
      <c r="D651">
        <v>-2.2165943505514374E-2</v>
      </c>
      <c r="E651">
        <v>-0.20971799733142671</v>
      </c>
      <c r="F651">
        <v>-0.14883289992241311</v>
      </c>
    </row>
    <row r="652" spans="2:6" x14ac:dyDescent="0.2">
      <c r="B652" s="14" t="s">
        <v>517</v>
      </c>
      <c r="C652">
        <v>2.300193583992749</v>
      </c>
      <c r="D652">
        <v>-1.2995509751645429E-2</v>
      </c>
      <c r="E652">
        <v>-1.7541570925524663</v>
      </c>
      <c r="F652">
        <v>-0.1352337097177303</v>
      </c>
    </row>
    <row r="653" spans="2:6" x14ac:dyDescent="0.2">
      <c r="B653" s="14" t="s">
        <v>518</v>
      </c>
      <c r="C653">
        <v>217.75384196217661</v>
      </c>
      <c r="D653">
        <v>-1.8884084487169606E-2</v>
      </c>
      <c r="E653">
        <v>-0.52805489410523432</v>
      </c>
      <c r="F653">
        <v>-0.22571709597574152</v>
      </c>
    </row>
    <row r="654" spans="2:6" x14ac:dyDescent="0.2">
      <c r="B654" s="14" t="s">
        <v>519</v>
      </c>
      <c r="C654">
        <v>13.783248875664176</v>
      </c>
      <c r="D654">
        <v>-5.2740504102843921E-2</v>
      </c>
      <c r="E654">
        <v>-0.13063686381863393</v>
      </c>
      <c r="F654">
        <v>1.7262597160017101E-2</v>
      </c>
    </row>
    <row r="655" spans="2:6" x14ac:dyDescent="0.2">
      <c r="B655" s="14" t="s">
        <v>520</v>
      </c>
      <c r="C655">
        <v>36.865175503448292</v>
      </c>
      <c r="D655">
        <v>-2.0144099115115832E-2</v>
      </c>
      <c r="E655">
        <v>-0.17762692742984143</v>
      </c>
      <c r="F655">
        <v>-0.11876840516632514</v>
      </c>
    </row>
    <row r="656" spans="2:6" x14ac:dyDescent="0.2">
      <c r="B656" s="14" t="s">
        <v>521</v>
      </c>
      <c r="C656">
        <v>85.616627412993594</v>
      </c>
      <c r="D656">
        <v>-1.015602280926009E-2</v>
      </c>
      <c r="E656">
        <v>-0.7558249568441533</v>
      </c>
      <c r="F656">
        <v>-0.11295171895391309</v>
      </c>
    </row>
    <row r="657" spans="2:6" x14ac:dyDescent="0.2">
      <c r="B657" s="14" t="s">
        <v>522</v>
      </c>
      <c r="C657">
        <v>166.46677464093918</v>
      </c>
      <c r="D657">
        <v>-4.4308231238687767E-3</v>
      </c>
      <c r="E657">
        <v>-0.16723783711768414</v>
      </c>
      <c r="F657">
        <v>-0.11925439960590589</v>
      </c>
    </row>
    <row r="658" spans="2:6" x14ac:dyDescent="0.2">
      <c r="B658" s="14" t="s">
        <v>523</v>
      </c>
      <c r="C658">
        <v>33.745710069029613</v>
      </c>
      <c r="D658">
        <v>6.05106310467729E-2</v>
      </c>
      <c r="E658">
        <v>-0.20227992237201731</v>
      </c>
      <c r="F658">
        <v>-8.8008438107789466E-2</v>
      </c>
    </row>
    <row r="659" spans="2:6" x14ac:dyDescent="0.2">
      <c r="B659" s="14" t="s">
        <v>524</v>
      </c>
      <c r="C659">
        <v>41.222520470720049</v>
      </c>
      <c r="D659">
        <v>-2.5298899336068104E-2</v>
      </c>
      <c r="E659">
        <v>-0.2408428759321346</v>
      </c>
      <c r="F659">
        <v>-9.0425980945774143E-2</v>
      </c>
    </row>
    <row r="660" spans="2:6" x14ac:dyDescent="0.2">
      <c r="B660" s="14" t="s">
        <v>525</v>
      </c>
      <c r="C660">
        <v>25.853593307199063</v>
      </c>
      <c r="D660">
        <v>-1.1102978303678679E-2</v>
      </c>
      <c r="E660">
        <v>-0.35957404531813397</v>
      </c>
      <c r="F660">
        <v>-0.14881908347850192</v>
      </c>
    </row>
    <row r="661" spans="2:6" x14ac:dyDescent="0.2">
      <c r="B661" s="14" t="s">
        <v>526</v>
      </c>
      <c r="C661">
        <v>23.428619517283174</v>
      </c>
      <c r="D661">
        <v>1.0015074603964003E-2</v>
      </c>
      <c r="E661">
        <v>-3.4431922688704653E-2</v>
      </c>
      <c r="F661">
        <v>-3.4153811453874194E-2</v>
      </c>
    </row>
    <row r="662" spans="2:6" x14ac:dyDescent="0.2">
      <c r="B662" s="14" t="s">
        <v>527</v>
      </c>
      <c r="C662">
        <v>7.4180161514645935</v>
      </c>
      <c r="D662">
        <v>-1.2134784009365518E-2</v>
      </c>
      <c r="E662">
        <v>-0.18089071513671673</v>
      </c>
      <c r="F662">
        <v>-0.11331504385766467</v>
      </c>
    </row>
    <row r="663" spans="2:6" x14ac:dyDescent="0.2">
      <c r="B663" s="14" t="s">
        <v>528</v>
      </c>
      <c r="C663">
        <v>84.285097766091525</v>
      </c>
      <c r="D663">
        <v>-1.9116785842498984E-2</v>
      </c>
      <c r="E663">
        <v>-0.14890882865470356</v>
      </c>
      <c r="F663">
        <v>-0.11587663902185019</v>
      </c>
    </row>
    <row r="664" spans="2:6" x14ac:dyDescent="0.2">
      <c r="B664" s="14" t="s">
        <v>529</v>
      </c>
      <c r="C664">
        <v>307.09430587091504</v>
      </c>
      <c r="D664">
        <v>-1.6648815312647613E-2</v>
      </c>
      <c r="E664">
        <v>-0.27795845690331555</v>
      </c>
      <c r="F664">
        <v>-0.15784815977311073</v>
      </c>
    </row>
    <row r="665" spans="2:6" x14ac:dyDescent="0.2">
      <c r="B665" s="14" t="s">
        <v>530</v>
      </c>
      <c r="C665">
        <v>12.425840357582059</v>
      </c>
      <c r="D665">
        <v>-8.1687718979983615E-3</v>
      </c>
      <c r="E665">
        <v>-1.1917481324003831</v>
      </c>
      <c r="F665">
        <v>-9.3304669426597098E-2</v>
      </c>
    </row>
    <row r="666" spans="2:6" x14ac:dyDescent="0.2">
      <c r="B666" s="14" t="s">
        <v>531</v>
      </c>
      <c r="C666">
        <v>74.71287628197058</v>
      </c>
      <c r="D666">
        <v>-3.4364300034450679E-4</v>
      </c>
      <c r="E666">
        <v>-0.52913559203939808</v>
      </c>
      <c r="F666">
        <v>-4.9653391959991744E-2</v>
      </c>
    </row>
    <row r="667" spans="2:6" x14ac:dyDescent="0.2">
      <c r="B667" s="14" t="s">
        <v>532</v>
      </c>
      <c r="C667">
        <v>88.209138385061976</v>
      </c>
      <c r="D667">
        <v>-2.2850523941264633E-2</v>
      </c>
      <c r="E667">
        <v>-0.41746331899399358</v>
      </c>
      <c r="F667">
        <v>-0.1084458146541567</v>
      </c>
    </row>
    <row r="668" spans="2:6" x14ac:dyDescent="0.2">
      <c r="B668" s="14" t="s">
        <v>533</v>
      </c>
      <c r="C668">
        <v>29.710943199058224</v>
      </c>
      <c r="D668">
        <v>-1.3296323562617118E-2</v>
      </c>
      <c r="E668">
        <v>-2.0839136420985338</v>
      </c>
      <c r="F668">
        <v>-0.11344641550922185</v>
      </c>
    </row>
    <row r="669" spans="2:6" x14ac:dyDescent="0.2">
      <c r="B669" s="14" t="s">
        <v>534</v>
      </c>
      <c r="C669">
        <v>243.16674163665257</v>
      </c>
      <c r="D669">
        <v>-5.9976759490742992E-2</v>
      </c>
      <c r="E669">
        <v>-0.26129389664626412</v>
      </c>
      <c r="F669">
        <v>0.15706014654024436</v>
      </c>
    </row>
    <row r="670" spans="2:6" x14ac:dyDescent="0.2">
      <c r="B670" s="14" t="s">
        <v>535</v>
      </c>
      <c r="C670">
        <v>36.431212587284691</v>
      </c>
      <c r="D670">
        <v>-1.9760659254597357E-2</v>
      </c>
      <c r="E670">
        <v>-0.23146010691328378</v>
      </c>
      <c r="F670">
        <v>0.15237192995027904</v>
      </c>
    </row>
    <row r="671" spans="2:6" x14ac:dyDescent="0.2">
      <c r="B671" s="14" t="s">
        <v>536</v>
      </c>
      <c r="C671">
        <v>151.35684909818391</v>
      </c>
      <c r="D671">
        <v>-9.3154927469440985E-2</v>
      </c>
      <c r="E671">
        <v>-0.26841066516989365</v>
      </c>
      <c r="F671">
        <v>0.10182663031643724</v>
      </c>
    </row>
    <row r="672" spans="2:6" x14ac:dyDescent="0.2">
      <c r="B672" s="14" t="s">
        <v>537</v>
      </c>
      <c r="C672">
        <v>34.062249251000353</v>
      </c>
      <c r="D672">
        <v>-0.10814374923200365</v>
      </c>
      <c r="E672">
        <v>-1.3490425266118766</v>
      </c>
      <c r="F672">
        <v>0.44368685256059859</v>
      </c>
    </row>
    <row r="673" spans="2:6" x14ac:dyDescent="0.2">
      <c r="B673" s="14" t="s">
        <v>538</v>
      </c>
      <c r="C673">
        <v>13.438002560978482</v>
      </c>
      <c r="D673">
        <v>-0.18877918632930202</v>
      </c>
      <c r="E673">
        <v>-1.7653741121364086</v>
      </c>
      <c r="F673">
        <v>0.41531795844755859</v>
      </c>
    </row>
    <row r="674" spans="2:6" x14ac:dyDescent="0.2">
      <c r="B674" s="14" t="s">
        <v>539</v>
      </c>
      <c r="C674">
        <v>166.89661672996863</v>
      </c>
      <c r="D674">
        <v>-6.0430723185733726E-3</v>
      </c>
      <c r="E674">
        <v>-0.32359166458200139</v>
      </c>
      <c r="F674">
        <v>-6.3610356089227604E-2</v>
      </c>
    </row>
    <row r="675" spans="2:6" x14ac:dyDescent="0.2">
      <c r="B675" s="14" t="s">
        <v>540</v>
      </c>
      <c r="C675">
        <v>207.54160349579479</v>
      </c>
      <c r="D675">
        <v>-3.9442807857947848E-3</v>
      </c>
      <c r="E675">
        <v>-0.31621763239171319</v>
      </c>
      <c r="F675">
        <v>9.260088097162722E-3</v>
      </c>
    </row>
    <row r="676" spans="2:6" x14ac:dyDescent="0.2">
      <c r="B676" s="14" t="s">
        <v>541</v>
      </c>
      <c r="C676">
        <v>70.469586329830335</v>
      </c>
      <c r="D676">
        <v>-8.478468425321406E-3</v>
      </c>
      <c r="E676">
        <v>-0.16139085910834572</v>
      </c>
      <c r="F676">
        <v>-6.1172642094919905E-2</v>
      </c>
    </row>
    <row r="677" spans="2:6" x14ac:dyDescent="0.2">
      <c r="B677" s="14" t="s">
        <v>542</v>
      </c>
      <c r="C677">
        <v>8.6690542185509205</v>
      </c>
      <c r="D677">
        <v>-1.1010577544789957E-2</v>
      </c>
      <c r="E677">
        <v>-0.34412343757266317</v>
      </c>
      <c r="F677">
        <v>-0.1603242337046562</v>
      </c>
    </row>
    <row r="678" spans="2:6" x14ac:dyDescent="0.2">
      <c r="B678" s="14" t="s">
        <v>543</v>
      </c>
      <c r="C678">
        <v>173.4723209900805</v>
      </c>
      <c r="D678">
        <v>-1.5910854326839363E-3</v>
      </c>
      <c r="E678">
        <v>-0.36068601357821528</v>
      </c>
      <c r="F678">
        <v>-2.3569259231505657</v>
      </c>
    </row>
    <row r="679" spans="2:6" x14ac:dyDescent="0.2">
      <c r="B679" s="14" t="s">
        <v>544</v>
      </c>
      <c r="C679">
        <v>10.357406016402201</v>
      </c>
      <c r="D679">
        <v>-2.5021268039060462E-2</v>
      </c>
      <c r="E679">
        <v>-0.3140210713746372</v>
      </c>
      <c r="F679">
        <v>-0.50198185429527475</v>
      </c>
    </row>
    <row r="680" spans="2:6" x14ac:dyDescent="0.2">
      <c r="B680" s="14" t="s">
        <v>545</v>
      </c>
      <c r="C680">
        <v>24.514754203875448</v>
      </c>
      <c r="D680">
        <v>1.9044678043056429E-2</v>
      </c>
      <c r="E680">
        <v>-0.18222583881561949</v>
      </c>
      <c r="F680">
        <v>-0.1155032145486512</v>
      </c>
    </row>
    <row r="681" spans="2:6" x14ac:dyDescent="0.2">
      <c r="B681" s="14" t="s">
        <v>546</v>
      </c>
      <c r="C681">
        <v>76.537689441936593</v>
      </c>
      <c r="D681">
        <v>1.5625607456204449E-2</v>
      </c>
      <c r="E681">
        <v>-0.12722048596187641</v>
      </c>
      <c r="F681">
        <v>-3.0719702005621574E-2</v>
      </c>
    </row>
    <row r="682" spans="2:6" x14ac:dyDescent="0.2">
      <c r="B682" s="14" t="s">
        <v>547</v>
      </c>
      <c r="C682">
        <v>7.0058888617209671</v>
      </c>
      <c r="D682">
        <v>-8.7412760643945653E-3</v>
      </c>
      <c r="E682">
        <v>-0.43994196329234514</v>
      </c>
      <c r="F682">
        <v>8.7959081410904361E-2</v>
      </c>
    </row>
    <row r="683" spans="2:6" x14ac:dyDescent="0.2">
      <c r="B683" s="14" t="s">
        <v>548</v>
      </c>
      <c r="C683">
        <v>30.3618719459784</v>
      </c>
      <c r="D683">
        <v>2.1897257169722906E-3</v>
      </c>
      <c r="E683">
        <v>-0.2145815657964345</v>
      </c>
      <c r="F683">
        <v>-8.5159270288592825E-2</v>
      </c>
    </row>
    <row r="684" spans="2:6" x14ac:dyDescent="0.2">
      <c r="B684" s="14" t="s">
        <v>549</v>
      </c>
      <c r="C684">
        <v>135.0560702322349</v>
      </c>
      <c r="D684">
        <v>-1.139641581762163E-2</v>
      </c>
      <c r="E684">
        <v>-0.35285701225796773</v>
      </c>
      <c r="F684">
        <v>-8.1440808332100545E-2</v>
      </c>
    </row>
    <row r="685" spans="2:6" x14ac:dyDescent="0.2">
      <c r="B685" s="14" t="s">
        <v>550</v>
      </c>
      <c r="C685">
        <v>62.823391156316625</v>
      </c>
      <c r="D685">
        <v>2.4012478099399992E-2</v>
      </c>
      <c r="E685">
        <v>9.8983591749735034E-2</v>
      </c>
      <c r="F685">
        <v>-5.6089014469229426E-2</v>
      </c>
    </row>
    <row r="686" spans="2:6" x14ac:dyDescent="0.2">
      <c r="B686" s="14" t="s">
        <v>551</v>
      </c>
      <c r="C686">
        <v>49.921617952069717</v>
      </c>
      <c r="D686">
        <v>-1.7035845455537491E-2</v>
      </c>
      <c r="E686">
        <v>-0.44772471541492109</v>
      </c>
      <c r="F686">
        <v>3.8825298261135899E-2</v>
      </c>
    </row>
    <row r="687" spans="2:6" x14ac:dyDescent="0.2">
      <c r="B687" s="14" t="s">
        <v>552</v>
      </c>
      <c r="C687">
        <v>280.82916661986349</v>
      </c>
      <c r="D687">
        <v>-2.3681248533724553E-2</v>
      </c>
      <c r="E687">
        <v>-0.38725295268310367</v>
      </c>
      <c r="F687">
        <v>3.5995776741271079E-2</v>
      </c>
    </row>
    <row r="688" spans="2:6" x14ac:dyDescent="0.2">
      <c r="B688" s="14" t="s">
        <v>553</v>
      </c>
      <c r="C688">
        <v>1.4826803161714337</v>
      </c>
      <c r="D688">
        <v>2.2482881498087082E-3</v>
      </c>
      <c r="E688">
        <v>-0.23074567757861431</v>
      </c>
      <c r="F688">
        <v>-0.12386521872265188</v>
      </c>
    </row>
    <row r="689" spans="2:6" x14ac:dyDescent="0.2">
      <c r="B689" s="14" t="s">
        <v>554</v>
      </c>
      <c r="C689">
        <v>92.604917717168945</v>
      </c>
      <c r="D689">
        <v>-2.5590916952478171E-2</v>
      </c>
      <c r="E689">
        <v>-0.37077318868933284</v>
      </c>
      <c r="F689">
        <v>-0.1948246748765925</v>
      </c>
    </row>
    <row r="690" spans="2:6" x14ac:dyDescent="0.2">
      <c r="B690" s="14" t="s">
        <v>555</v>
      </c>
      <c r="C690">
        <v>118.3923730317143</v>
      </c>
      <c r="D690">
        <v>-5.3035284374536307E-2</v>
      </c>
      <c r="E690">
        <v>-0.43857706746955882</v>
      </c>
      <c r="F690">
        <v>-0.2171074512091864</v>
      </c>
    </row>
    <row r="691" spans="2:6" x14ac:dyDescent="0.2">
      <c r="B691" s="14" t="s">
        <v>556</v>
      </c>
      <c r="C691">
        <v>142.57008889071454</v>
      </c>
      <c r="D691">
        <v>-3.1788594620729693E-2</v>
      </c>
      <c r="E691">
        <v>-0.38941429446631703</v>
      </c>
      <c r="F691">
        <v>-0.15779460440101811</v>
      </c>
    </row>
    <row r="692" spans="2:6" x14ac:dyDescent="0.2">
      <c r="B692" s="14" t="s">
        <v>557</v>
      </c>
      <c r="C692">
        <v>510.27203837895104</v>
      </c>
      <c r="D692">
        <v>-3.0642691250926113E-2</v>
      </c>
      <c r="E692">
        <v>-0.33095625077274038</v>
      </c>
      <c r="F692">
        <v>-2.1131209221747493E-2</v>
      </c>
    </row>
    <row r="693" spans="2:6" x14ac:dyDescent="0.2">
      <c r="B693" s="14" t="s">
        <v>558</v>
      </c>
      <c r="C693">
        <v>77.797126723241831</v>
      </c>
      <c r="D693">
        <v>-3.9253687458495889E-2</v>
      </c>
      <c r="E693">
        <v>-0.30516797068890211</v>
      </c>
      <c r="F693">
        <v>0.14313575921900412</v>
      </c>
    </row>
    <row r="694" spans="2:6" x14ac:dyDescent="0.2">
      <c r="B694" s="14" t="s">
        <v>559</v>
      </c>
      <c r="C694">
        <v>543.51386719176844</v>
      </c>
      <c r="D694">
        <v>-6.1473266496814283E-2</v>
      </c>
      <c r="E694">
        <v>-0.3317657282379427</v>
      </c>
      <c r="F694">
        <v>0.12225729248229733</v>
      </c>
    </row>
    <row r="695" spans="2:6" x14ac:dyDescent="0.2">
      <c r="B695" s="14" t="s">
        <v>560</v>
      </c>
      <c r="C695">
        <v>221.18649920262902</v>
      </c>
      <c r="D695">
        <v>-0.19501562695900532</v>
      </c>
      <c r="E695">
        <v>-0.21793837652288595</v>
      </c>
      <c r="F695">
        <v>0.41001946050840399</v>
      </c>
    </row>
    <row r="696" spans="2:6" x14ac:dyDescent="0.2">
      <c r="B696" s="14" t="s">
        <v>561</v>
      </c>
      <c r="C696">
        <v>130.86781669165268</v>
      </c>
      <c r="D696">
        <v>-0.10572857977279027</v>
      </c>
      <c r="E696">
        <v>-0.2669282146236629</v>
      </c>
      <c r="F696">
        <v>0.22125205579111018</v>
      </c>
    </row>
    <row r="697" spans="2:6" x14ac:dyDescent="0.2">
      <c r="B697" s="14" t="s">
        <v>562</v>
      </c>
      <c r="C697">
        <v>6.5474566744229676</v>
      </c>
      <c r="D697">
        <v>-6.2699805034038825E-3</v>
      </c>
      <c r="E697">
        <v>-0.30447819369869844</v>
      </c>
      <c r="F697">
        <v>7.7923328733242592E-2</v>
      </c>
    </row>
    <row r="698" spans="2:6" x14ac:dyDescent="0.2">
      <c r="B698" s="14" t="s">
        <v>563</v>
      </c>
      <c r="C698">
        <v>11.345168953568848</v>
      </c>
      <c r="D698">
        <v>1.4753749684737194E-2</v>
      </c>
      <c r="E698">
        <v>-0.24887248324166888</v>
      </c>
      <c r="F698">
        <v>3.401742340793934E-2</v>
      </c>
    </row>
    <row r="699" spans="2:6" x14ac:dyDescent="0.2">
      <c r="B699" s="14" t="s">
        <v>564</v>
      </c>
      <c r="C699">
        <v>79.62526001505347</v>
      </c>
      <c r="D699">
        <v>-7.9129339428274381E-2</v>
      </c>
      <c r="E699">
        <v>-0.33864516182064985</v>
      </c>
      <c r="F699">
        <v>0.16292986764068207</v>
      </c>
    </row>
    <row r="700" spans="2:6" x14ac:dyDescent="0.2">
      <c r="B700" s="14" t="s">
        <v>565</v>
      </c>
      <c r="C700">
        <v>47.599906366626115</v>
      </c>
      <c r="D700">
        <v>-4.9671265012896093E-2</v>
      </c>
      <c r="E700">
        <v>-0.33946605169458133</v>
      </c>
      <c r="F700">
        <v>8.1638524951044289E-2</v>
      </c>
    </row>
    <row r="701" spans="2:6" x14ac:dyDescent="0.2">
      <c r="B701" s="14" t="s">
        <v>566</v>
      </c>
      <c r="C701">
        <v>9.3523266059236345</v>
      </c>
      <c r="D701">
        <v>-3.4312606064379469E-2</v>
      </c>
      <c r="E701">
        <v>-0.45011256366634944</v>
      </c>
      <c r="F701">
        <v>-6.4213834784832002E-2</v>
      </c>
    </row>
    <row r="702" spans="2:6" x14ac:dyDescent="0.2">
      <c r="B702" s="14" t="s">
        <v>567</v>
      </c>
      <c r="C702">
        <v>44.726842858537125</v>
      </c>
      <c r="D702">
        <v>-5.091657311713238E-2</v>
      </c>
      <c r="E702">
        <v>-0.8922943702046271</v>
      </c>
      <c r="F702">
        <v>-9.2228710336028641E-2</v>
      </c>
    </row>
    <row r="703" spans="2:6" x14ac:dyDescent="0.2">
      <c r="B703" s="14" t="s">
        <v>568</v>
      </c>
      <c r="C703">
        <v>3.9391813793484229</v>
      </c>
      <c r="D703">
        <v>-3.1033374335553976E-2</v>
      </c>
      <c r="E703">
        <v>-0.14833416804046484</v>
      </c>
      <c r="F703">
        <v>5.5387046202248769E-2</v>
      </c>
    </row>
    <row r="704" spans="2:6" x14ac:dyDescent="0.2">
      <c r="B704" s="14" t="s">
        <v>569</v>
      </c>
      <c r="C704">
        <v>19.342215213170721</v>
      </c>
      <c r="D704">
        <v>1.3770798307399801E-2</v>
      </c>
      <c r="E704">
        <v>-0.25860442466018041</v>
      </c>
      <c r="F704">
        <v>-4.6053580730054389E-2</v>
      </c>
    </row>
    <row r="705" spans="2:6" x14ac:dyDescent="0.2">
      <c r="B705" s="14" t="s">
        <v>570</v>
      </c>
      <c r="C705">
        <v>13.047635119616396</v>
      </c>
      <c r="D705">
        <v>-4.8485785968166439E-3</v>
      </c>
      <c r="E705">
        <v>-0.19243570891616102</v>
      </c>
      <c r="F705">
        <v>2.8669966035743677E-2</v>
      </c>
    </row>
    <row r="706" spans="2:6" x14ac:dyDescent="0.2">
      <c r="B706" s="14" t="s">
        <v>571</v>
      </c>
      <c r="C706">
        <v>91.514935085941445</v>
      </c>
      <c r="D706">
        <v>3.5996028014229076E-2</v>
      </c>
      <c r="E706">
        <v>-1.1600448369746941</v>
      </c>
      <c r="F706">
        <v>-0.16910725444929664</v>
      </c>
    </row>
    <row r="707" spans="2:6" x14ac:dyDescent="0.2">
      <c r="B707" s="14" t="s">
        <v>572</v>
      </c>
      <c r="C707">
        <v>192.8526716029794</v>
      </c>
      <c r="D707">
        <v>2.8137964090291234E-3</v>
      </c>
      <c r="E707">
        <v>-0.62373017644595796</v>
      </c>
      <c r="F707">
        <v>-0.17712719911798791</v>
      </c>
    </row>
    <row r="708" spans="2:6" x14ac:dyDescent="0.2">
      <c r="B708" s="14" t="s">
        <v>573</v>
      </c>
      <c r="C708">
        <v>10.07223460017712</v>
      </c>
      <c r="D708">
        <v>-8.9361121626607698E-3</v>
      </c>
      <c r="E708">
        <v>-0.28313131793865631</v>
      </c>
      <c r="F708">
        <v>-6.4776739383909376E-2</v>
      </c>
    </row>
    <row r="709" spans="2:6" x14ac:dyDescent="0.2">
      <c r="B709" s="14" t="s">
        <v>574</v>
      </c>
      <c r="C709">
        <v>141.31172197795843</v>
      </c>
      <c r="D709">
        <v>-2.6486520226431942E-2</v>
      </c>
      <c r="E709">
        <v>-0.80642937565249539</v>
      </c>
      <c r="F709">
        <v>-0.16233518927407653</v>
      </c>
    </row>
    <row r="710" spans="2:6" x14ac:dyDescent="0.2">
      <c r="B710" s="14" t="s">
        <v>575</v>
      </c>
      <c r="C710">
        <v>32.516092188426541</v>
      </c>
      <c r="D710">
        <v>5.595572644656599E-3</v>
      </c>
      <c r="E710">
        <v>-0.3545917604496851</v>
      </c>
      <c r="F710">
        <v>-0.11699427792369876</v>
      </c>
    </row>
    <row r="711" spans="2:6" x14ac:dyDescent="0.2">
      <c r="B711" s="14" t="s">
        <v>576</v>
      </c>
      <c r="C711">
        <v>151.84153209831629</v>
      </c>
      <c r="D711">
        <v>-1.7238262485697042E-2</v>
      </c>
      <c r="E711">
        <v>-0.29655761261886404</v>
      </c>
      <c r="F711">
        <v>-9.7232203220376512E-2</v>
      </c>
    </row>
    <row r="712" spans="2:6" x14ac:dyDescent="0.2">
      <c r="B712" s="14" t="s">
        <v>577</v>
      </c>
      <c r="C712">
        <v>3.5394395388868833</v>
      </c>
      <c r="D712">
        <v>-4.2179144998943929E-2</v>
      </c>
      <c r="E712">
        <v>-1.3395384941335298</v>
      </c>
      <c r="F712">
        <v>0.10723762108524326</v>
      </c>
    </row>
    <row r="713" spans="2:6" x14ac:dyDescent="0.2">
      <c r="B713" s="14" t="s">
        <v>578</v>
      </c>
      <c r="C713">
        <v>16.777944887911595</v>
      </c>
      <c r="D713">
        <v>1.1002144649263634E-2</v>
      </c>
      <c r="E713">
        <v>6.1032743276467905E-2</v>
      </c>
      <c r="F713">
        <v>8.0147907088656822E-3</v>
      </c>
    </row>
    <row r="714" spans="2:6" x14ac:dyDescent="0.2">
      <c r="B714" s="14" t="s">
        <v>579</v>
      </c>
      <c r="C714">
        <v>4.890002574918201</v>
      </c>
      <c r="D714">
        <v>-1.9657520589400068E-2</v>
      </c>
      <c r="E714">
        <v>-0.4350945979516796</v>
      </c>
      <c r="F714">
        <v>7.7171760795469169E-2</v>
      </c>
    </row>
    <row r="715" spans="2:6" x14ac:dyDescent="0.2">
      <c r="B715" s="14" t="s">
        <v>580</v>
      </c>
      <c r="C715">
        <v>69.706917529455112</v>
      </c>
      <c r="D715">
        <v>-2.7200530903781495E-2</v>
      </c>
      <c r="E715">
        <v>-0.31524695421818461</v>
      </c>
      <c r="F715">
        <v>-0.1506834815909186</v>
      </c>
    </row>
    <row r="716" spans="2:6" x14ac:dyDescent="0.2">
      <c r="B716" s="14" t="s">
        <v>581</v>
      </c>
      <c r="C716">
        <v>414.30898530006942</v>
      </c>
      <c r="D716">
        <v>-1.7737829206743161E-2</v>
      </c>
      <c r="E716">
        <v>-0.15430288524914682</v>
      </c>
      <c r="F716">
        <v>-3.5317563727621515E-2</v>
      </c>
    </row>
    <row r="717" spans="2:6" x14ac:dyDescent="0.2">
      <c r="B717" s="14" t="s">
        <v>582</v>
      </c>
      <c r="C717">
        <v>8.6018260789186005</v>
      </c>
      <c r="D717">
        <v>-2.6305621502331622E-2</v>
      </c>
      <c r="E717">
        <v>-0.34296422844212193</v>
      </c>
      <c r="F717">
        <v>-0.11370662066566561</v>
      </c>
    </row>
    <row r="718" spans="2:6" x14ac:dyDescent="0.2">
      <c r="B718" s="14" t="s">
        <v>583</v>
      </c>
      <c r="C718">
        <v>78.46065979452203</v>
      </c>
      <c r="D718">
        <v>-2.6305621489297604E-2</v>
      </c>
      <c r="E718">
        <v>-0.34296422844208863</v>
      </c>
      <c r="F718">
        <v>-0.11370662066527704</v>
      </c>
    </row>
    <row r="719" spans="2:6" x14ac:dyDescent="0.2">
      <c r="B719" s="14" t="s">
        <v>584</v>
      </c>
      <c r="C719">
        <v>10.705519319129074</v>
      </c>
      <c r="D719">
        <v>1.0896846447394637E-3</v>
      </c>
      <c r="E719">
        <v>-3.8434100192241694E-2</v>
      </c>
      <c r="F719">
        <v>-0.19808689290798931</v>
      </c>
    </row>
    <row r="720" spans="2:6" x14ac:dyDescent="0.2">
      <c r="B720" s="14" t="s">
        <v>585</v>
      </c>
      <c r="C720">
        <v>10.187605678911444</v>
      </c>
      <c r="D720">
        <v>-1.3514178363405183E-2</v>
      </c>
      <c r="E720">
        <v>-0.30551872195120344</v>
      </c>
      <c r="F720">
        <v>-0.27677610222068827</v>
      </c>
    </row>
    <row r="721" spans="2:6" x14ac:dyDescent="0.2">
      <c r="B721" s="14" t="s">
        <v>586</v>
      </c>
      <c r="C721">
        <v>34.411887499999999</v>
      </c>
      <c r="D721">
        <v>-3.4831335578355826E-3</v>
      </c>
      <c r="E721">
        <v>-0.11634908254924969</v>
      </c>
      <c r="F721">
        <v>-5.7872648637102841E-2</v>
      </c>
    </row>
    <row r="722" spans="2:6" x14ac:dyDescent="0.2">
      <c r="B722" s="14" t="s">
        <v>587</v>
      </c>
      <c r="C722">
        <v>8.4815023000000025</v>
      </c>
      <c r="D722">
        <v>-1.3936320845164829E-2</v>
      </c>
      <c r="E722">
        <v>-0.19970871994847705</v>
      </c>
      <c r="F722">
        <v>-0.33150109313555554</v>
      </c>
    </row>
    <row r="723" spans="2:6" x14ac:dyDescent="0.2">
      <c r="B723" s="14" t="s">
        <v>588</v>
      </c>
      <c r="C723">
        <v>32.680274189999992</v>
      </c>
      <c r="D723">
        <v>-9.2966401772587304E-3</v>
      </c>
      <c r="E723">
        <v>-0.12857186457168046</v>
      </c>
      <c r="F723">
        <v>-0.12497173093740654</v>
      </c>
    </row>
    <row r="724" spans="2:6" x14ac:dyDescent="0.2">
      <c r="B724" s="14" t="s">
        <v>589</v>
      </c>
      <c r="C724">
        <v>0.73522450000000006</v>
      </c>
      <c r="D724">
        <v>-8.2867136896092042E-3</v>
      </c>
      <c r="E724">
        <v>-0.14751706064143333</v>
      </c>
      <c r="F724">
        <v>-9.8614528771012733E-2</v>
      </c>
    </row>
    <row r="725" spans="2:6" x14ac:dyDescent="0.2">
      <c r="B725" s="14" t="s">
        <v>590</v>
      </c>
      <c r="C725">
        <v>641.54915765907992</v>
      </c>
      <c r="D725">
        <v>-5.6472790608996792E-2</v>
      </c>
      <c r="E725">
        <v>-0.44380751093798798</v>
      </c>
      <c r="F725">
        <v>-0.22222239285891732</v>
      </c>
    </row>
    <row r="726" spans="2:6" x14ac:dyDescent="0.2">
      <c r="B726" s="14" t="s">
        <v>591</v>
      </c>
      <c r="C726">
        <v>329.54244033439375</v>
      </c>
      <c r="D726">
        <v>-5.4125467705279373E-2</v>
      </c>
      <c r="E726">
        <v>-0.42769679926378812</v>
      </c>
      <c r="F726">
        <v>-0.20326682631348625</v>
      </c>
    </row>
    <row r="727" spans="2:6" x14ac:dyDescent="0.2">
      <c r="B727" s="14" t="s">
        <v>592</v>
      </c>
      <c r="C727">
        <v>9.4783321152509199</v>
      </c>
      <c r="D727">
        <v>-5.4093149966927268E-2</v>
      </c>
      <c r="E727">
        <v>-0.43411006489220139</v>
      </c>
      <c r="F727">
        <v>-0.22288749076043723</v>
      </c>
    </row>
    <row r="728" spans="2:6" x14ac:dyDescent="0.2">
      <c r="B728" s="14" t="s">
        <v>593</v>
      </c>
      <c r="C728">
        <v>201.15729920182952</v>
      </c>
      <c r="D728">
        <v>-5.6310746559362634E-2</v>
      </c>
      <c r="E728">
        <v>-0.4426920094588116</v>
      </c>
      <c r="F728">
        <v>-0.22224433326802906</v>
      </c>
    </row>
    <row r="729" spans="2:6" x14ac:dyDescent="0.2">
      <c r="B729" s="14" t="s">
        <v>594</v>
      </c>
      <c r="C729">
        <v>273.81160323800492</v>
      </c>
      <c r="D729">
        <v>-5.318978652700812E-2</v>
      </c>
      <c r="E729">
        <v>-0.41808348135190521</v>
      </c>
      <c r="F729">
        <v>-0.21353445443876851</v>
      </c>
    </row>
    <row r="730" spans="2:6" x14ac:dyDescent="0.2">
      <c r="B730" s="14" t="s">
        <v>595</v>
      </c>
      <c r="C730">
        <v>228.74888569388614</v>
      </c>
      <c r="D730">
        <v>-5.2884405348541108E-2</v>
      </c>
      <c r="E730">
        <v>-0.41545050312467025</v>
      </c>
      <c r="F730">
        <v>-0.21554161432038033</v>
      </c>
    </row>
    <row r="731" spans="2:6" x14ac:dyDescent="0.2">
      <c r="B731" s="14" t="s">
        <v>596</v>
      </c>
      <c r="C731">
        <v>74.942394779863903</v>
      </c>
      <c r="D731">
        <v>1.8418190811342328E-2</v>
      </c>
      <c r="E731">
        <v>0.1102486114225476</v>
      </c>
      <c r="F731">
        <v>-0.10849191941793013</v>
      </c>
    </row>
    <row r="732" spans="2:6" x14ac:dyDescent="0.2">
      <c r="B732" s="14" t="s">
        <v>597</v>
      </c>
      <c r="C732">
        <v>79.100633027058464</v>
      </c>
      <c r="D732">
        <v>-1.8776598781788945E-2</v>
      </c>
      <c r="E732">
        <v>-0.20837047332971093</v>
      </c>
      <c r="F732">
        <v>-0.15064685411600998</v>
      </c>
    </row>
    <row r="733" spans="2:6" x14ac:dyDescent="0.2">
      <c r="B733" s="14" t="s">
        <v>598</v>
      </c>
      <c r="C733">
        <v>925.26642435174915</v>
      </c>
      <c r="D733">
        <v>-5.2812252323075626E-2</v>
      </c>
      <c r="E733">
        <v>-0.40307869309031963</v>
      </c>
      <c r="F733">
        <v>-3.890444197610643E-2</v>
      </c>
    </row>
    <row r="734" spans="2:6" x14ac:dyDescent="0.2">
      <c r="B734" s="14" t="s">
        <v>599</v>
      </c>
      <c r="C734">
        <v>2.8938263623230061</v>
      </c>
      <c r="D734">
        <v>7.3251809720398242E-3</v>
      </c>
      <c r="E734">
        <v>-0.12389910285606209</v>
      </c>
      <c r="F734">
        <v>-0.28204522285566469</v>
      </c>
    </row>
    <row r="735" spans="2:6" x14ac:dyDescent="0.2">
      <c r="B735" s="14" t="s">
        <v>600</v>
      </c>
      <c r="C735">
        <v>2.7067252626275526</v>
      </c>
      <c r="D735">
        <v>-5.2812252343725774E-2</v>
      </c>
      <c r="E735">
        <v>-0.40307869309014199</v>
      </c>
      <c r="F735">
        <v>-3.8904441982912097E-2</v>
      </c>
    </row>
    <row r="736" spans="2:6" x14ac:dyDescent="0.2">
      <c r="B736" s="14" t="s">
        <v>601</v>
      </c>
      <c r="C736">
        <v>61.840030890820621</v>
      </c>
      <c r="D736">
        <v>-1.2827403198401033E-2</v>
      </c>
      <c r="E736">
        <v>-0.30786138859884016</v>
      </c>
      <c r="F736">
        <v>-0.37408381713307515</v>
      </c>
    </row>
    <row r="737" spans="2:6" x14ac:dyDescent="0.2">
      <c r="B737" s="14" t="s">
        <v>602</v>
      </c>
      <c r="C737">
        <v>262.31168665955431</v>
      </c>
      <c r="D737">
        <v>-5.2812252323164444E-2</v>
      </c>
      <c r="E737">
        <v>-0.40307869308895405</v>
      </c>
      <c r="F737">
        <v>-3.8904441975817772E-2</v>
      </c>
    </row>
    <row r="738" spans="2:6" x14ac:dyDescent="0.2">
      <c r="B738" s="14" t="s">
        <v>603</v>
      </c>
      <c r="C738">
        <v>2.7969509569788968</v>
      </c>
      <c r="D738">
        <v>-5.3348747083181713E-3</v>
      </c>
      <c r="E738">
        <v>-0.95269642716866443</v>
      </c>
      <c r="F738">
        <v>-1.0738486596348018</v>
      </c>
    </row>
    <row r="739" spans="2:6" x14ac:dyDescent="0.2">
      <c r="B739" s="14" t="s">
        <v>604</v>
      </c>
      <c r="C739">
        <v>64.890408482074051</v>
      </c>
      <c r="D739">
        <v>-5.2812252321721154E-2</v>
      </c>
      <c r="E739">
        <v>-0.40307869310479694</v>
      </c>
      <c r="F739">
        <v>-3.8904442003018236E-2</v>
      </c>
    </row>
    <row r="740" spans="2:6" x14ac:dyDescent="0.2">
      <c r="B740" s="14" t="s">
        <v>605</v>
      </c>
      <c r="C740">
        <v>24.981571408312803</v>
      </c>
      <c r="D740">
        <v>1.5083495484802256E-2</v>
      </c>
      <c r="E740">
        <v>-0.7166555153266807</v>
      </c>
      <c r="F740">
        <v>-1.0248220058658664</v>
      </c>
    </row>
    <row r="741" spans="2:6" x14ac:dyDescent="0.2">
      <c r="B741" s="14" t="s">
        <v>606</v>
      </c>
      <c r="C741">
        <v>10.244784188402283</v>
      </c>
      <c r="D741">
        <v>-5.2812252310441288E-2</v>
      </c>
      <c r="E741">
        <v>-0.40307869322255829</v>
      </c>
      <c r="F741">
        <v>-3.8904442218601343E-2</v>
      </c>
    </row>
    <row r="742" spans="2:6" x14ac:dyDescent="0.2">
      <c r="B742" s="14" t="s">
        <v>607</v>
      </c>
      <c r="C742">
        <v>298.82301367845736</v>
      </c>
      <c r="D742">
        <v>-1.3225318302267919E-2</v>
      </c>
      <c r="E742">
        <v>-0.15873404329598273</v>
      </c>
      <c r="F742">
        <v>-5.3998016105938351E-2</v>
      </c>
    </row>
    <row r="743" spans="2:6" x14ac:dyDescent="0.2">
      <c r="B743" s="14" t="s">
        <v>608</v>
      </c>
      <c r="C743">
        <v>24.0016268082497</v>
      </c>
      <c r="D743">
        <v>-8.1734132490351996E-3</v>
      </c>
      <c r="E743">
        <v>-0.12802350094480719</v>
      </c>
      <c r="F743">
        <v>-0.11065311068639838</v>
      </c>
    </row>
    <row r="744" spans="2:6" x14ac:dyDescent="0.2">
      <c r="B744" s="14" t="s">
        <v>609</v>
      </c>
      <c r="C744">
        <v>26.332330669952775</v>
      </c>
      <c r="D744">
        <v>3.3302296845483248E-2</v>
      </c>
      <c r="E744">
        <v>0.12762120700680057</v>
      </c>
      <c r="F744">
        <v>4.9836081169241098E-2</v>
      </c>
    </row>
    <row r="745" spans="2:6" x14ac:dyDescent="0.2">
      <c r="B745" s="14" t="s">
        <v>610</v>
      </c>
      <c r="C745">
        <v>402.12794671986967</v>
      </c>
      <c r="D745">
        <v>-1.6621310251874188E-2</v>
      </c>
      <c r="E745">
        <v>-0.15675678061105591</v>
      </c>
      <c r="F745">
        <v>-0.13679863317216379</v>
      </c>
    </row>
    <row r="746" spans="2:6" x14ac:dyDescent="0.2">
      <c r="B746" s="14" t="s">
        <v>611</v>
      </c>
      <c r="C746">
        <v>13.623177897678101</v>
      </c>
      <c r="D746">
        <v>3.3708308797408826E-2</v>
      </c>
      <c r="E746">
        <v>0.13053875592521358</v>
      </c>
      <c r="F746">
        <v>-5.75405740291135E-2</v>
      </c>
    </row>
    <row r="747" spans="2:6" x14ac:dyDescent="0.2">
      <c r="B747" s="14" t="s">
        <v>612</v>
      </c>
      <c r="C747">
        <v>24.054465914416756</v>
      </c>
      <c r="D747">
        <v>2.4058479827049339E-2</v>
      </c>
      <c r="E747">
        <v>0.13582631258886035</v>
      </c>
      <c r="F747">
        <v>-4.4833569861990608E-2</v>
      </c>
    </row>
    <row r="748" spans="2:6" x14ac:dyDescent="0.2">
      <c r="B748" s="14" t="s">
        <v>613</v>
      </c>
      <c r="C748">
        <v>36.920723336840204</v>
      </c>
      <c r="D748">
        <v>9.4016472407920659E-3</v>
      </c>
      <c r="E748">
        <v>4.9237727303674816E-2</v>
      </c>
      <c r="F748">
        <v>-2.6683485446643562E-2</v>
      </c>
    </row>
    <row r="749" spans="2:6" x14ac:dyDescent="0.2">
      <c r="B749" s="14" t="s">
        <v>614</v>
      </c>
      <c r="C749">
        <v>363.34464350986354</v>
      </c>
      <c r="D749">
        <v>7.4287750679413733E-3</v>
      </c>
      <c r="E749">
        <v>6.9285970923727014E-2</v>
      </c>
      <c r="F749">
        <v>-4.270420087045812E-2</v>
      </c>
    </row>
    <row r="750" spans="2:6" x14ac:dyDescent="0.2">
      <c r="B750" s="14" t="s">
        <v>615</v>
      </c>
      <c r="C750">
        <v>67.20731239395468</v>
      </c>
      <c r="D750">
        <v>1.87150570637451E-2</v>
      </c>
      <c r="E750">
        <v>8.1967310162256446E-2</v>
      </c>
      <c r="F750">
        <v>-3.7517296955624779E-2</v>
      </c>
    </row>
    <row r="751" spans="2:6" x14ac:dyDescent="0.2">
      <c r="B751" s="14" t="s">
        <v>616</v>
      </c>
      <c r="C751">
        <v>16.315839284584634</v>
      </c>
      <c r="D751">
        <v>2.11736004122276E-2</v>
      </c>
      <c r="E751">
        <v>7.8766101578930936E-2</v>
      </c>
      <c r="F751">
        <v>-3.6115048515905634E-2</v>
      </c>
    </row>
    <row r="752" spans="2:6" x14ac:dyDescent="0.2">
      <c r="B752" s="14" t="s">
        <v>617</v>
      </c>
      <c r="C752">
        <v>374.18604445664164</v>
      </c>
      <c r="D752">
        <v>-6.3118019295038685E-3</v>
      </c>
      <c r="E752">
        <v>-8.3362649409857159E-2</v>
      </c>
      <c r="F752">
        <v>-4.0402898258207198E-2</v>
      </c>
    </row>
    <row r="753" spans="2:6" x14ac:dyDescent="0.2">
      <c r="B753" s="14" t="s">
        <v>618</v>
      </c>
      <c r="C753">
        <v>41.835334020462703</v>
      </c>
      <c r="D753">
        <v>4.5230652419059325E-2</v>
      </c>
      <c r="E753">
        <v>0.32320842016810847</v>
      </c>
      <c r="F753">
        <v>1.3514131221636916E-3</v>
      </c>
    </row>
    <row r="754" spans="2:6" x14ac:dyDescent="0.2">
      <c r="B754" s="14" t="s">
        <v>619</v>
      </c>
      <c r="C754">
        <v>18.473311859652295</v>
      </c>
      <c r="D754">
        <v>6.358012727392115E-3</v>
      </c>
      <c r="E754">
        <v>-2.1750830174871449E-2</v>
      </c>
      <c r="F754">
        <v>-5.7422673779339295E-2</v>
      </c>
    </row>
    <row r="755" spans="2:6" x14ac:dyDescent="0.2">
      <c r="B755" s="14" t="s">
        <v>620</v>
      </c>
      <c r="C755">
        <v>20.492563922927065</v>
      </c>
      <c r="D755">
        <v>-2.4264518969052684E-2</v>
      </c>
      <c r="E755">
        <v>-0.21695702260853267</v>
      </c>
      <c r="F755">
        <v>-4.3492723546278977E-2</v>
      </c>
    </row>
    <row r="756" spans="2:6" x14ac:dyDescent="0.2">
      <c r="B756" s="14" t="s">
        <v>621</v>
      </c>
      <c r="C756">
        <v>353.22169587601138</v>
      </c>
      <c r="D756">
        <v>4.0259523447216949E-3</v>
      </c>
      <c r="E756">
        <v>2.481518399046756E-2</v>
      </c>
      <c r="F756">
        <v>-7.2489642965578582E-3</v>
      </c>
    </row>
    <row r="757" spans="2:6" x14ac:dyDescent="0.2">
      <c r="B757" s="14" t="s">
        <v>622</v>
      </c>
      <c r="C757">
        <v>12.102272415865789</v>
      </c>
      <c r="D757">
        <v>3.0637333450211912E-4</v>
      </c>
      <c r="E757">
        <v>-8.0138237257076916E-2</v>
      </c>
      <c r="F757">
        <v>1.2826519570174888E-2</v>
      </c>
    </row>
    <row r="758" spans="2:6" x14ac:dyDescent="0.2">
      <c r="B758" s="14" t="s">
        <v>623</v>
      </c>
      <c r="C758">
        <v>36.195419868061634</v>
      </c>
      <c r="D758">
        <v>-7.1573098820998382E-4</v>
      </c>
      <c r="E758">
        <v>-4.7753180096710146E-2</v>
      </c>
      <c r="F758">
        <v>-5.1854872428802601E-2</v>
      </c>
    </row>
    <row r="759" spans="2:6" x14ac:dyDescent="0.2">
      <c r="B759" s="14" t="s">
        <v>624</v>
      </c>
      <c r="C759">
        <v>122.13725356473901</v>
      </c>
      <c r="D759">
        <v>-2.3934671131942142E-2</v>
      </c>
      <c r="E759">
        <v>-0.14931843931872413</v>
      </c>
      <c r="F759">
        <v>-5.9781182962104218E-2</v>
      </c>
    </row>
    <row r="760" spans="2:6" x14ac:dyDescent="0.2">
      <c r="B760" s="14" t="s">
        <v>625</v>
      </c>
      <c r="C760">
        <v>19.436548328161869</v>
      </c>
      <c r="D760">
        <v>3.08941675613017E-3</v>
      </c>
      <c r="E760">
        <v>6.2069591020286197E-3</v>
      </c>
      <c r="F760">
        <v>0.10329509306215012</v>
      </c>
    </row>
    <row r="761" spans="2:6" x14ac:dyDescent="0.2">
      <c r="B761" s="14" t="s">
        <v>626</v>
      </c>
      <c r="C761">
        <v>94.507476845777063</v>
      </c>
      <c r="D761">
        <v>-1.9613166168974683E-2</v>
      </c>
      <c r="E761">
        <v>-0.20107702622921275</v>
      </c>
      <c r="F761">
        <v>-2.4015993535930757E-2</v>
      </c>
    </row>
    <row r="762" spans="2:6" x14ac:dyDescent="0.2">
      <c r="B762" s="14" t="s">
        <v>627</v>
      </c>
      <c r="C762">
        <v>2.5538571464052353</v>
      </c>
      <c r="D762">
        <v>9.9339101148454567E-2</v>
      </c>
      <c r="E762">
        <v>0.67308937771159982</v>
      </c>
      <c r="F762">
        <v>0.35438123596045479</v>
      </c>
    </row>
    <row r="763" spans="2:6" x14ac:dyDescent="0.2">
      <c r="B763" s="14" t="s">
        <v>628</v>
      </c>
      <c r="C763">
        <v>1.6667571180675402</v>
      </c>
      <c r="D763">
        <v>-1.1134064630335949E-2</v>
      </c>
      <c r="E763">
        <v>-0.15201197717085169</v>
      </c>
      <c r="F763">
        <v>-0.13531758160233442</v>
      </c>
    </row>
    <row r="764" spans="2:6" x14ac:dyDescent="0.2">
      <c r="B764" s="14" t="s">
        <v>629</v>
      </c>
      <c r="C764">
        <v>46.208882094154177</v>
      </c>
      <c r="D764">
        <v>-2.7967882938595423E-2</v>
      </c>
      <c r="E764">
        <v>-0.34011826774852372</v>
      </c>
      <c r="F764">
        <v>-0.1801275064223673</v>
      </c>
    </row>
    <row r="765" spans="2:6" x14ac:dyDescent="0.2">
      <c r="B765" s="14" t="s">
        <v>630</v>
      </c>
      <c r="C765">
        <v>20.255408391269864</v>
      </c>
      <c r="D765">
        <v>-3.4262062355572276E-3</v>
      </c>
      <c r="E765">
        <v>-1.2423225844448993E-2</v>
      </c>
      <c r="F765">
        <v>1.7553520306989867E-2</v>
      </c>
    </row>
    <row r="766" spans="2:6" x14ac:dyDescent="0.2">
      <c r="B766" s="14" t="s">
        <v>631</v>
      </c>
      <c r="C766">
        <v>49.414128891831744</v>
      </c>
      <c r="D766">
        <v>2.634136302337442E-2</v>
      </c>
      <c r="E766">
        <v>0.12958022011755332</v>
      </c>
      <c r="F766">
        <v>-5.7832998095075361E-2</v>
      </c>
    </row>
    <row r="767" spans="2:6" x14ac:dyDescent="0.2">
      <c r="B767" s="14" t="s">
        <v>632</v>
      </c>
      <c r="C767">
        <v>14.577240850446559</v>
      </c>
      <c r="D767">
        <v>-1.0862629968533266E-2</v>
      </c>
      <c r="E767">
        <v>-0.14672382719057575</v>
      </c>
      <c r="F767">
        <v>-6.8263167102811106E-2</v>
      </c>
    </row>
    <row r="768" spans="2:6" x14ac:dyDescent="0.2">
      <c r="B768" s="14" t="s">
        <v>633</v>
      </c>
      <c r="C768">
        <v>15.60414030923703</v>
      </c>
      <c r="D768">
        <v>-1.2217331402775145E-3</v>
      </c>
      <c r="E768">
        <v>-5.6664945682238788E-2</v>
      </c>
      <c r="F768">
        <v>-7.5561974985227653E-2</v>
      </c>
    </row>
    <row r="769" spans="2:6" x14ac:dyDescent="0.2">
      <c r="B769" s="14" t="s">
        <v>634</v>
      </c>
      <c r="C769">
        <v>42.238173455100181</v>
      </c>
      <c r="D769">
        <v>-7.793045225223949E-3</v>
      </c>
      <c r="E769">
        <v>-9.0616417615740907E-2</v>
      </c>
      <c r="F769">
        <v>-5.2880743462691004E-2</v>
      </c>
    </row>
    <row r="770" spans="2:6" x14ac:dyDescent="0.2">
      <c r="B770" s="14" t="s">
        <v>635</v>
      </c>
      <c r="C770">
        <v>239.89934592956186</v>
      </c>
      <c r="D770">
        <v>2.8182475022253684E-2</v>
      </c>
      <c r="E770">
        <v>0.20721004345176652</v>
      </c>
      <c r="F770">
        <v>-6.4021637987154989E-2</v>
      </c>
    </row>
    <row r="771" spans="2:6" x14ac:dyDescent="0.2">
      <c r="B771" s="14" t="s">
        <v>636</v>
      </c>
      <c r="C771">
        <v>309.54967784897599</v>
      </c>
      <c r="D771">
        <v>2.5913568519886354E-2</v>
      </c>
      <c r="E771">
        <v>0.18995325901334237</v>
      </c>
      <c r="F771">
        <v>-5.7764995030762378E-2</v>
      </c>
    </row>
    <row r="772" spans="2:6" x14ac:dyDescent="0.2">
      <c r="B772" s="14" t="s">
        <v>637</v>
      </c>
      <c r="C772">
        <v>82.634035737246109</v>
      </c>
      <c r="D772">
        <v>2.5950172751953993E-2</v>
      </c>
      <c r="E772">
        <v>0.20033048079990401</v>
      </c>
      <c r="F772">
        <v>-4.9556751426005352E-2</v>
      </c>
    </row>
    <row r="773" spans="2:6" x14ac:dyDescent="0.2">
      <c r="B773" s="14" t="s">
        <v>638</v>
      </c>
      <c r="C773">
        <v>347.19257156859419</v>
      </c>
      <c r="D773">
        <v>1.7090420259480155E-2</v>
      </c>
      <c r="E773">
        <v>0.15336551763274198</v>
      </c>
      <c r="F773">
        <v>-6.5790393016096349E-2</v>
      </c>
    </row>
    <row r="774" spans="2:6" x14ac:dyDescent="0.2">
      <c r="B774" s="14" t="s">
        <v>639</v>
      </c>
      <c r="C774">
        <v>3.6881134585201019</v>
      </c>
      <c r="D774">
        <v>1.0342134338081621E-2</v>
      </c>
      <c r="E774">
        <v>7.7910833469974072E-2</v>
      </c>
      <c r="F774">
        <v>-9.4534655314360005E-2</v>
      </c>
    </row>
    <row r="775" spans="2:6" x14ac:dyDescent="0.2">
      <c r="B775" s="14" t="s">
        <v>640</v>
      </c>
      <c r="C775">
        <v>0.91501416741542374</v>
      </c>
      <c r="D775">
        <v>2.1804657149160356E-2</v>
      </c>
      <c r="E775">
        <v>0.14795370723994505</v>
      </c>
      <c r="F775">
        <v>-6.8930463758176685E-2</v>
      </c>
    </row>
    <row r="776" spans="2:6" x14ac:dyDescent="0.2">
      <c r="B776" s="14" t="s">
        <v>641</v>
      </c>
      <c r="C776">
        <v>5.5787916688572432</v>
      </c>
      <c r="D776">
        <v>4.6077546853595663E-4</v>
      </c>
      <c r="E776">
        <v>-3.7610183843894696E-2</v>
      </c>
      <c r="F776">
        <v>-9.4472712855520058E-2</v>
      </c>
    </row>
    <row r="777" spans="2:6" x14ac:dyDescent="0.2">
      <c r="B777" s="14" t="s">
        <v>642</v>
      </c>
      <c r="C777">
        <v>3.3154774048772646</v>
      </c>
      <c r="D777">
        <v>6.0862881640311173E-3</v>
      </c>
      <c r="E777">
        <v>2.5796900294450253E-2</v>
      </c>
      <c r="F777">
        <v>-9.2495618979770988E-2</v>
      </c>
    </row>
    <row r="778" spans="2:6" x14ac:dyDescent="0.2">
      <c r="B778" s="14" t="s">
        <v>643</v>
      </c>
      <c r="C778">
        <v>31.644134840573297</v>
      </c>
      <c r="D778">
        <v>-2.1622698587631106E-3</v>
      </c>
      <c r="E778">
        <v>-4.2597338789207573E-2</v>
      </c>
      <c r="F778">
        <v>-4.8519983512929077E-2</v>
      </c>
    </row>
    <row r="779" spans="2:6" x14ac:dyDescent="0.2">
      <c r="B779" s="14" t="s">
        <v>644</v>
      </c>
      <c r="C779">
        <v>21.861269623236904</v>
      </c>
      <c r="D779">
        <v>1.6593639462203491E-2</v>
      </c>
      <c r="E779">
        <v>2.8664097012476297E-2</v>
      </c>
      <c r="F779">
        <v>-1.7871984083972503E-2</v>
      </c>
    </row>
    <row r="780" spans="2:6" x14ac:dyDescent="0.2">
      <c r="B780" s="14" t="s">
        <v>645</v>
      </c>
      <c r="C780">
        <v>21.670765000000003</v>
      </c>
      <c r="D780">
        <v>2.6728478190185534E-2</v>
      </c>
      <c r="E780">
        <v>0.18836022475579028</v>
      </c>
      <c r="F780">
        <v>-6.2216019252780974E-2</v>
      </c>
    </row>
    <row r="781" spans="2:6" x14ac:dyDescent="0.2">
      <c r="B781" s="14" t="s">
        <v>646</v>
      </c>
      <c r="C781">
        <v>18.369305524185272</v>
      </c>
      <c r="D781">
        <v>-8.3947487513724717E-3</v>
      </c>
      <c r="E781">
        <v>-4.9904137210665667E-2</v>
      </c>
      <c r="F781">
        <v>-6.9295566241001083E-2</v>
      </c>
    </row>
    <row r="782" spans="2:6" x14ac:dyDescent="0.2">
      <c r="B782" s="14" t="s">
        <v>647</v>
      </c>
      <c r="C782">
        <v>44.664834174783145</v>
      </c>
      <c r="D782">
        <v>-7.091592883978759E-3</v>
      </c>
      <c r="E782">
        <v>-2.9342086608552531E-2</v>
      </c>
      <c r="F782">
        <v>-0.12539248901979327</v>
      </c>
    </row>
    <row r="783" spans="2:6" x14ac:dyDescent="0.2">
      <c r="B783" s="14" t="s">
        <v>648</v>
      </c>
      <c r="C783">
        <v>11.199955700000002</v>
      </c>
      <c r="D783">
        <v>-8.6999778326823929E-3</v>
      </c>
      <c r="E783">
        <v>-9.526465587855748E-2</v>
      </c>
      <c r="F783">
        <v>-0.13907394503426262</v>
      </c>
    </row>
    <row r="784" spans="2:6" x14ac:dyDescent="0.2">
      <c r="B784" s="14" t="s">
        <v>126</v>
      </c>
      <c r="C784">
        <v>1870.5716816539843</v>
      </c>
      <c r="D784">
        <v>-1.4936163848688899E-2</v>
      </c>
      <c r="E784">
        <v>-0.22574744461257845</v>
      </c>
      <c r="F784">
        <v>-0.14333175030326606</v>
      </c>
    </row>
    <row r="785" spans="2:6" x14ac:dyDescent="0.2">
      <c r="B785" s="14" t="s">
        <v>436</v>
      </c>
      <c r="C785">
        <v>353.01554349409338</v>
      </c>
      <c r="D785">
        <v>-7.5894206703286393E-3</v>
      </c>
      <c r="E785">
        <v>-0.13046134307457269</v>
      </c>
      <c r="F785">
        <v>-0.24933312758266268</v>
      </c>
    </row>
    <row r="786" spans="2:6" x14ac:dyDescent="0.2">
      <c r="B786" s="14" t="s">
        <v>437</v>
      </c>
      <c r="C786">
        <v>3129.6544187125328</v>
      </c>
      <c r="D786">
        <v>-2.2744780313321833E-2</v>
      </c>
      <c r="E786">
        <v>-0.19827686262328115</v>
      </c>
      <c r="F786">
        <v>-0.22965411481863374</v>
      </c>
    </row>
    <row r="787" spans="2:6" x14ac:dyDescent="0.2">
      <c r="B787" s="14" t="s">
        <v>438</v>
      </c>
      <c r="C787">
        <v>4734.5684787001728</v>
      </c>
      <c r="D787">
        <v>-5.9068120712590932E-2</v>
      </c>
      <c r="E787">
        <v>-0.37650651373603017</v>
      </c>
      <c r="F787">
        <v>-8.0490498186169823E-2</v>
      </c>
    </row>
    <row r="788" spans="2:6" x14ac:dyDescent="0.2">
      <c r="B788" s="14" t="s">
        <v>439</v>
      </c>
      <c r="C788">
        <v>414.30898530006942</v>
      </c>
      <c r="D788">
        <v>-1.7737829206743161E-2</v>
      </c>
      <c r="E788">
        <v>-0.15430288524914682</v>
      </c>
      <c r="F788">
        <v>-3.5317563727621515E-2</v>
      </c>
    </row>
    <row r="789" spans="2:6" x14ac:dyDescent="0.2">
      <c r="B789" s="14" t="s">
        <v>440</v>
      </c>
      <c r="C789">
        <v>87.062485873440636</v>
      </c>
      <c r="D789">
        <v>-2.7005479362274265E-2</v>
      </c>
      <c r="E789">
        <v>-0.35842551027346348</v>
      </c>
      <c r="F789">
        <v>-0.11693036382043331</v>
      </c>
    </row>
    <row r="790" spans="2:6" x14ac:dyDescent="0.2">
      <c r="B790" s="14" t="s">
        <v>441</v>
      </c>
      <c r="C790">
        <v>1079.3094521586715</v>
      </c>
      <c r="D790">
        <v>-6.0217757480940381E-2</v>
      </c>
      <c r="E790">
        <v>-0.45397989826682084</v>
      </c>
      <c r="F790">
        <v>-3.3958053290350509E-2</v>
      </c>
    </row>
    <row r="791" spans="2:6" x14ac:dyDescent="0.2">
      <c r="B791" s="14" t="s">
        <v>442</v>
      </c>
      <c r="C791">
        <v>731.48899788955089</v>
      </c>
      <c r="D791">
        <v>-3.388479275059364E-2</v>
      </c>
      <c r="E791">
        <v>-0.34210499327930188</v>
      </c>
      <c r="F791">
        <v>-0.10986431677751929</v>
      </c>
    </row>
    <row r="792" spans="2:6" x14ac:dyDescent="0.2">
      <c r="B792" s="14" t="s">
        <v>443</v>
      </c>
      <c r="C792">
        <v>2608.9269081874631</v>
      </c>
      <c r="D792">
        <v>-4.4717018240048034E-3</v>
      </c>
      <c r="E792">
        <v>-5.0425843831847228E-2</v>
      </c>
      <c r="F792">
        <v>-8.0299086726010049E-2</v>
      </c>
    </row>
    <row r="793" spans="2:6" x14ac:dyDescent="0.2">
      <c r="B793" s="14" t="s">
        <v>444</v>
      </c>
      <c r="C793">
        <v>987.19423611519085</v>
      </c>
      <c r="D793">
        <v>2.3315532374024173E-2</v>
      </c>
      <c r="E793">
        <v>0.18265708868678843</v>
      </c>
      <c r="F793">
        <v>-6.0670162160403329E-2</v>
      </c>
    </row>
    <row r="910" spans="2:12" x14ac:dyDescent="0.2">
      <c r="C910" s="14" t="s">
        <v>27</v>
      </c>
      <c r="D910" s="14" t="s">
        <v>371</v>
      </c>
      <c r="E910" s="14" t="s">
        <v>1042</v>
      </c>
      <c r="F910" s="14" t="s">
        <v>1084</v>
      </c>
      <c r="G910" s="14"/>
      <c r="H910" s="14"/>
      <c r="I910" s="14"/>
      <c r="J910" s="14"/>
      <c r="K910" s="14"/>
      <c r="L910" s="14"/>
    </row>
    <row r="911" spans="2:12" x14ac:dyDescent="0.2">
      <c r="B911" s="14" t="s">
        <v>476</v>
      </c>
      <c r="C911">
        <v>276.93582570059448</v>
      </c>
      <c r="D911">
        <v>-5.216624301185302E-3</v>
      </c>
      <c r="E911">
        <v>-0.18142290144219642</v>
      </c>
      <c r="F911">
        <v>-0.110244359105649</v>
      </c>
    </row>
    <row r="912" spans="2:12" x14ac:dyDescent="0.2">
      <c r="B912" s="14" t="s">
        <v>477</v>
      </c>
      <c r="C912">
        <v>103.15612528883588</v>
      </c>
      <c r="D912">
        <v>-1.8535669538488619E-2</v>
      </c>
      <c r="E912">
        <v>-0.27359262692324693</v>
      </c>
      <c r="F912">
        <v>-0.14498457650639063</v>
      </c>
    </row>
    <row r="913" spans="2:6" x14ac:dyDescent="0.2">
      <c r="B913" s="14" t="s">
        <v>478</v>
      </c>
      <c r="C913">
        <v>40.191902344250785</v>
      </c>
      <c r="D913">
        <v>-1.5047832677284045E-2</v>
      </c>
      <c r="E913">
        <v>-0.21722353963253838</v>
      </c>
      <c r="F913">
        <v>-0.12403774978915205</v>
      </c>
    </row>
    <row r="914" spans="2:6" x14ac:dyDescent="0.2">
      <c r="B914" s="14" t="s">
        <v>479</v>
      </c>
      <c r="C914">
        <v>32.971890003018579</v>
      </c>
      <c r="D914">
        <v>-1.8531230749774252E-2</v>
      </c>
      <c r="E914">
        <v>-0.23911672628146308</v>
      </c>
      <c r="F914">
        <v>-0.13997741357977267</v>
      </c>
    </row>
    <row r="915" spans="2:6" x14ac:dyDescent="0.2">
      <c r="B915" s="14" t="s">
        <v>480</v>
      </c>
      <c r="C915">
        <v>20.263085820865403</v>
      </c>
      <c r="D915">
        <v>5.3338170734495982E-2</v>
      </c>
      <c r="E915">
        <v>-0.19630396304853859</v>
      </c>
      <c r="F915">
        <v>-8.8606317931816392E-2</v>
      </c>
    </row>
    <row r="916" spans="2:6" x14ac:dyDescent="0.2">
      <c r="B916" s="14" t="s">
        <v>481</v>
      </c>
      <c r="C916">
        <v>160.33049724944448</v>
      </c>
      <c r="D916">
        <v>-2.9431036823623913E-2</v>
      </c>
      <c r="E916">
        <v>-0.13432245603380855</v>
      </c>
      <c r="F916">
        <v>-0.10381328640896026</v>
      </c>
    </row>
    <row r="917" spans="2:6" x14ac:dyDescent="0.2">
      <c r="B917" s="14" t="s">
        <v>482</v>
      </c>
      <c r="C917">
        <v>31.60012988105715</v>
      </c>
      <c r="D917">
        <v>-2.2447462773467208E-2</v>
      </c>
      <c r="E917">
        <v>-0.15189432396837121</v>
      </c>
      <c r="F917">
        <v>-0.11104314901956291</v>
      </c>
    </row>
    <row r="918" spans="2:6" x14ac:dyDescent="0.2">
      <c r="B918" s="14" t="s">
        <v>483</v>
      </c>
      <c r="C918">
        <v>99.403221175028392</v>
      </c>
      <c r="D918">
        <v>-2.3195917520513198E-2</v>
      </c>
      <c r="E918">
        <v>-0.53649802592985463</v>
      </c>
      <c r="F918">
        <v>7.5738299309513479E-3</v>
      </c>
    </row>
    <row r="919" spans="2:6" x14ac:dyDescent="0.2">
      <c r="B919" s="14" t="s">
        <v>484</v>
      </c>
      <c r="C919">
        <v>144.85345269788934</v>
      </c>
      <c r="D919">
        <v>-3.0735137109350052E-2</v>
      </c>
      <c r="E919">
        <v>-0.20289078340461897</v>
      </c>
      <c r="F919">
        <v>-0.13906408369955825</v>
      </c>
    </row>
    <row r="920" spans="2:6" x14ac:dyDescent="0.2">
      <c r="B920" s="14" t="s">
        <v>485</v>
      </c>
      <c r="C920">
        <v>55.734134303088631</v>
      </c>
      <c r="D920">
        <v>-5.0056473564219495E-2</v>
      </c>
      <c r="E920">
        <v>-0.15297188772313008</v>
      </c>
      <c r="F920">
        <v>2.9016087109412503E-2</v>
      </c>
    </row>
    <row r="921" spans="2:6" x14ac:dyDescent="0.2">
      <c r="B921" s="14" t="s">
        <v>486</v>
      </c>
      <c r="C921">
        <v>2.5388206317951614</v>
      </c>
      <c r="D921">
        <v>-5.7976511689605825E-2</v>
      </c>
      <c r="E921">
        <v>-0.25100667248122432</v>
      </c>
      <c r="F921">
        <v>0.13372801817879143</v>
      </c>
    </row>
    <row r="922" spans="2:6" x14ac:dyDescent="0.2">
      <c r="B922" s="14" t="s">
        <v>487</v>
      </c>
      <c r="C922">
        <v>37.32582113640801</v>
      </c>
      <c r="D922">
        <v>-1.7241155373703965E-2</v>
      </c>
      <c r="E922">
        <v>-0.48167012330659897</v>
      </c>
      <c r="F922">
        <v>2.283116260102247E-2</v>
      </c>
    </row>
    <row r="923" spans="2:6" x14ac:dyDescent="0.2">
      <c r="B923" s="14" t="s">
        <v>488</v>
      </c>
      <c r="C923">
        <v>38.747399391022007</v>
      </c>
      <c r="D923">
        <v>1.6326582605907802E-2</v>
      </c>
      <c r="E923">
        <v>1.2551520869985566E-3</v>
      </c>
      <c r="F923">
        <v>9.9901097432075758E-3</v>
      </c>
    </row>
    <row r="924" spans="2:6" x14ac:dyDescent="0.2">
      <c r="B924" s="14" t="s">
        <v>489</v>
      </c>
      <c r="C924">
        <v>8.7392899964119781</v>
      </c>
      <c r="D924">
        <v>-1.2917968852210748E-2</v>
      </c>
      <c r="E924">
        <v>-0.1844616180878389</v>
      </c>
      <c r="F924">
        <v>-0.10773436471405162</v>
      </c>
    </row>
    <row r="925" spans="2:6" x14ac:dyDescent="0.2">
      <c r="B925" s="14" t="s">
        <v>490</v>
      </c>
      <c r="C925">
        <v>16.440193387102539</v>
      </c>
      <c r="D925">
        <v>-8.7583380286471169E-3</v>
      </c>
      <c r="E925">
        <v>-0.21309776893230215</v>
      </c>
      <c r="F925">
        <v>-6.7163216264765069E-2</v>
      </c>
    </row>
    <row r="926" spans="2:6" x14ac:dyDescent="0.2">
      <c r="B926" s="14" t="s">
        <v>491</v>
      </c>
      <c r="C926">
        <v>70.96988226619348</v>
      </c>
      <c r="D926">
        <v>-2.4847756088886008E-2</v>
      </c>
      <c r="E926">
        <v>-0.34045753114324562</v>
      </c>
      <c r="F926">
        <v>-0.15151406674948076</v>
      </c>
    </row>
    <row r="927" spans="2:6" x14ac:dyDescent="0.2">
      <c r="B927" s="14" t="s">
        <v>492</v>
      </c>
      <c r="C927">
        <v>188.84466446896499</v>
      </c>
      <c r="D927">
        <v>-2.2557120870048131E-2</v>
      </c>
      <c r="E927">
        <v>-0.21731801031710241</v>
      </c>
      <c r="F927">
        <v>-0.14708204877148523</v>
      </c>
    </row>
    <row r="928" spans="2:6" x14ac:dyDescent="0.2">
      <c r="B928" s="14" t="s">
        <v>493</v>
      </c>
      <c r="C928">
        <v>156.30457339554965</v>
      </c>
      <c r="D928">
        <v>-2.1104267732374726E-2</v>
      </c>
      <c r="E928">
        <v>-0.20304688245194047</v>
      </c>
      <c r="F928">
        <v>-0.14379255531944413</v>
      </c>
    </row>
    <row r="929" spans="2:6" x14ac:dyDescent="0.2">
      <c r="B929" s="14" t="s">
        <v>494</v>
      </c>
      <c r="C929">
        <v>29.260614917611974</v>
      </c>
      <c r="D929">
        <v>-2.5698542710961281E-2</v>
      </c>
      <c r="E929">
        <v>-0.17401992518538689</v>
      </c>
      <c r="F929">
        <v>-0.10211651653371234</v>
      </c>
    </row>
    <row r="930" spans="2:6" x14ac:dyDescent="0.2">
      <c r="B930" s="14" t="s">
        <v>495</v>
      </c>
      <c r="C930">
        <v>66.27185824884404</v>
      </c>
      <c r="D930">
        <v>-5.081427708875097E-3</v>
      </c>
      <c r="E930">
        <v>-0.19641871170990033</v>
      </c>
      <c r="F930">
        <v>-9.7710293169483986E-2</v>
      </c>
    </row>
    <row r="931" spans="2:6" x14ac:dyDescent="0.2">
      <c r="B931" s="14" t="s">
        <v>496</v>
      </c>
      <c r="C931">
        <v>3.5765478830626463</v>
      </c>
      <c r="D931">
        <v>-2.7062586798409782E-2</v>
      </c>
      <c r="E931">
        <v>-0.42428234297282597</v>
      </c>
      <c r="F931">
        <v>-2.1611307337787711E-2</v>
      </c>
    </row>
    <row r="932" spans="2:6" x14ac:dyDescent="0.2">
      <c r="B932" s="14" t="s">
        <v>497</v>
      </c>
      <c r="C932">
        <v>5.7757251272760293</v>
      </c>
      <c r="D932">
        <v>-1.7325764128717225E-3</v>
      </c>
      <c r="E932">
        <v>-0.19853072987748854</v>
      </c>
      <c r="F932">
        <v>-6.4591444025408062E-2</v>
      </c>
    </row>
    <row r="933" spans="2:6" x14ac:dyDescent="0.2">
      <c r="B933" s="14" t="s">
        <v>498</v>
      </c>
      <c r="C933">
        <v>8.2273653764907699</v>
      </c>
      <c r="D933">
        <v>-6.602515208009585E-3</v>
      </c>
      <c r="E933">
        <v>-0.22618541557272165</v>
      </c>
      <c r="F933">
        <v>-6.7726703716952663E-2</v>
      </c>
    </row>
    <row r="934" spans="2:6" x14ac:dyDescent="0.2">
      <c r="B934" s="14" t="s">
        <v>499</v>
      </c>
      <c r="C934">
        <v>88.087902429537607</v>
      </c>
      <c r="D934">
        <v>-1.017354144303706E-2</v>
      </c>
      <c r="E934">
        <v>-0.3290379546027955</v>
      </c>
      <c r="F934">
        <v>-7.2098378497720272E-2</v>
      </c>
    </row>
    <row r="935" spans="2:6" x14ac:dyDescent="0.2">
      <c r="B935" s="14" t="s">
        <v>500</v>
      </c>
      <c r="C935">
        <v>21.514213948464413</v>
      </c>
      <c r="D935">
        <v>-8.7883277351541444E-3</v>
      </c>
      <c r="E935">
        <v>-0.3064935927484802</v>
      </c>
      <c r="F935">
        <v>-8.3903158823250834E-2</v>
      </c>
    </row>
    <row r="936" spans="2:6" x14ac:dyDescent="0.2">
      <c r="B936" s="14" t="s">
        <v>501</v>
      </c>
      <c r="C936">
        <v>3.2379211367559551</v>
      </c>
      <c r="D936">
        <v>-1.7046637905138162E-3</v>
      </c>
      <c r="E936">
        <v>-0.31374106449404415</v>
      </c>
      <c r="F936">
        <v>-7.7148861293507842E-2</v>
      </c>
    </row>
    <row r="937" spans="2:6" x14ac:dyDescent="0.2">
      <c r="B937" s="14" t="s">
        <v>502</v>
      </c>
      <c r="C937">
        <v>218.04116176075445</v>
      </c>
      <c r="D937">
        <v>-2.2130678584963981E-2</v>
      </c>
      <c r="E937">
        <v>-0.43602198963876848</v>
      </c>
      <c r="F937">
        <v>-0.23924033164226532</v>
      </c>
    </row>
    <row r="938" spans="2:6" x14ac:dyDescent="0.2">
      <c r="B938" s="14" t="s">
        <v>503</v>
      </c>
      <c r="C938">
        <v>18.774469331967033</v>
      </c>
      <c r="D938">
        <v>-1.6367476531775615E-2</v>
      </c>
      <c r="E938">
        <v>-0.32011445146586937</v>
      </c>
      <c r="F938">
        <v>-0.18278176245156708</v>
      </c>
    </row>
    <row r="939" spans="2:6" x14ac:dyDescent="0.2">
      <c r="B939" s="14" t="s">
        <v>504</v>
      </c>
      <c r="C939">
        <v>25.266853143793128</v>
      </c>
      <c r="D939">
        <v>-1.4671815162292656E-2</v>
      </c>
      <c r="E939">
        <v>-0.29553866288215547</v>
      </c>
      <c r="F939">
        <v>-0.16367075556027455</v>
      </c>
    </row>
    <row r="940" spans="2:6" x14ac:dyDescent="0.2">
      <c r="B940" s="14" t="s">
        <v>505</v>
      </c>
      <c r="C940">
        <v>38.323847153501099</v>
      </c>
      <c r="D940">
        <v>-1.6204283942655717E-2</v>
      </c>
      <c r="E940">
        <v>-0.37993076244063895</v>
      </c>
      <c r="F940">
        <v>-0.19457907359927695</v>
      </c>
    </row>
    <row r="941" spans="2:6" x14ac:dyDescent="0.2">
      <c r="B941" s="14" t="s">
        <v>506</v>
      </c>
      <c r="C941">
        <v>132.24881309209479</v>
      </c>
      <c r="D941">
        <v>-1.5419467175037394E-2</v>
      </c>
      <c r="E941">
        <v>-0.37039105614259382</v>
      </c>
      <c r="F941">
        <v>-0.18495145085460907</v>
      </c>
    </row>
    <row r="942" spans="2:6" x14ac:dyDescent="0.2">
      <c r="B942" s="14" t="s">
        <v>507</v>
      </c>
      <c r="C942">
        <v>130.66724481215203</v>
      </c>
      <c r="D942">
        <v>-1.5716499673212869E-2</v>
      </c>
      <c r="E942">
        <v>-0.37453912247790155</v>
      </c>
      <c r="F942">
        <v>-0.19153334083391593</v>
      </c>
    </row>
    <row r="943" spans="2:6" x14ac:dyDescent="0.2">
      <c r="B943" s="14" t="s">
        <v>508</v>
      </c>
      <c r="C943">
        <v>23.518242337837986</v>
      </c>
      <c r="D943">
        <v>-1.5358232073703348E-2</v>
      </c>
      <c r="E943">
        <v>-0.36079905903265708</v>
      </c>
      <c r="F943">
        <v>-0.18421554493732728</v>
      </c>
    </row>
    <row r="944" spans="2:6" x14ac:dyDescent="0.2">
      <c r="B944" s="14" t="s">
        <v>509</v>
      </c>
      <c r="C944">
        <v>203.92869833439102</v>
      </c>
      <c r="D944">
        <v>-2.8923232633693008E-2</v>
      </c>
      <c r="E944">
        <v>-0.26997649398468049</v>
      </c>
      <c r="F944">
        <v>-6.5795717614314242E-2</v>
      </c>
    </row>
    <row r="945" spans="2:6" x14ac:dyDescent="0.2">
      <c r="B945" s="14" t="s">
        <v>510</v>
      </c>
      <c r="C945">
        <v>150.34208426929126</v>
      </c>
      <c r="D945">
        <v>-8.8073990379688993E-4</v>
      </c>
      <c r="E945">
        <v>-0.31480476487212306</v>
      </c>
      <c r="F945">
        <v>-2.5193877737349601</v>
      </c>
    </row>
    <row r="946" spans="2:6" x14ac:dyDescent="0.2">
      <c r="B946" s="14" t="s">
        <v>511</v>
      </c>
      <c r="C946">
        <v>139.47373882416949</v>
      </c>
      <c r="D946">
        <v>7.8165711747679723E-4</v>
      </c>
      <c r="E946">
        <v>-3.1448981758785965E-2</v>
      </c>
      <c r="F946">
        <v>-3.1327145315651617E-2</v>
      </c>
    </row>
    <row r="947" spans="2:6" x14ac:dyDescent="0.2">
      <c r="B947" s="14" t="s">
        <v>512</v>
      </c>
      <c r="C947">
        <v>47.357920103165839</v>
      </c>
      <c r="D947">
        <v>-3.1330483974245649E-2</v>
      </c>
      <c r="E947">
        <v>-0.34174725085972524</v>
      </c>
      <c r="F947">
        <v>-2.1747428433638305E-3</v>
      </c>
    </row>
    <row r="948" spans="2:6" x14ac:dyDescent="0.2">
      <c r="B948" s="14" t="s">
        <v>513</v>
      </c>
      <c r="C948">
        <v>62.871081309754665</v>
      </c>
      <c r="D948">
        <v>-4.9352288037374237E-2</v>
      </c>
      <c r="E948">
        <v>-0.4265007430941492</v>
      </c>
      <c r="F948">
        <v>-0.21449235743943307</v>
      </c>
    </row>
    <row r="949" spans="2:6" x14ac:dyDescent="0.2">
      <c r="B949" s="14" t="s">
        <v>514</v>
      </c>
      <c r="C949">
        <v>9.848054359649641</v>
      </c>
      <c r="D949">
        <v>-3.7138286377946805E-2</v>
      </c>
      <c r="E949">
        <v>-0.49408871482050642</v>
      </c>
      <c r="F949">
        <v>-6.5792842379819305E-2</v>
      </c>
    </row>
    <row r="950" spans="2:6" x14ac:dyDescent="0.2">
      <c r="B950" s="14" t="s">
        <v>515</v>
      </c>
      <c r="C950">
        <v>15.650106242792887</v>
      </c>
      <c r="D950">
        <v>-7.5807403845051802E-3</v>
      </c>
      <c r="E950">
        <v>-0.22459153773677354</v>
      </c>
      <c r="F950">
        <v>-5.6038299220428911E-2</v>
      </c>
    </row>
    <row r="951" spans="2:6" x14ac:dyDescent="0.2">
      <c r="B951" s="14" t="s">
        <v>516</v>
      </c>
      <c r="C951">
        <v>405.22222599694391</v>
      </c>
      <c r="D951">
        <v>-3.3056340400838824E-2</v>
      </c>
      <c r="E951">
        <v>-0.20982398863154117</v>
      </c>
      <c r="F951">
        <v>-0.15357886806077747</v>
      </c>
    </row>
    <row r="952" spans="2:6" x14ac:dyDescent="0.2">
      <c r="B952" s="14" t="s">
        <v>517</v>
      </c>
      <c r="C952">
        <v>3.2564753290927526</v>
      </c>
      <c r="D952">
        <v>-1.2995509751645429E-2</v>
      </c>
      <c r="E952">
        <v>-1.7541570925524663</v>
      </c>
      <c r="F952">
        <v>-0.1352337097177303</v>
      </c>
    </row>
    <row r="953" spans="2:6" x14ac:dyDescent="0.2">
      <c r="B953" s="14" t="s">
        <v>518</v>
      </c>
      <c r="C953">
        <v>276.23152717996072</v>
      </c>
      <c r="D953">
        <v>-3.5495394496165567E-2</v>
      </c>
      <c r="E953">
        <v>-0.51987897022958141</v>
      </c>
      <c r="F953">
        <v>-0.22603721228515727</v>
      </c>
    </row>
    <row r="954" spans="2:6" x14ac:dyDescent="0.2">
      <c r="B954" s="14" t="s">
        <v>519</v>
      </c>
      <c r="C954">
        <v>37.559176590403226</v>
      </c>
      <c r="D954">
        <v>-0.13054671688504937</v>
      </c>
      <c r="E954">
        <v>-0.16111505174374319</v>
      </c>
      <c r="F954">
        <v>-0.11977099543835079</v>
      </c>
    </row>
    <row r="955" spans="2:6" x14ac:dyDescent="0.2">
      <c r="B955" s="14" t="s">
        <v>520</v>
      </c>
      <c r="C955">
        <v>107.08270648215239</v>
      </c>
      <c r="D955">
        <v>-6.146134382970514E-2</v>
      </c>
      <c r="E955">
        <v>-0.19006156569545407</v>
      </c>
      <c r="F955">
        <v>-0.15310450722051394</v>
      </c>
    </row>
    <row r="956" spans="2:6" x14ac:dyDescent="0.2">
      <c r="B956" s="14" t="s">
        <v>521</v>
      </c>
      <c r="C956">
        <v>119.01202307648896</v>
      </c>
      <c r="D956">
        <v>-1.9077837652414775E-2</v>
      </c>
      <c r="E956">
        <v>-0.77516028788271463</v>
      </c>
      <c r="F956">
        <v>-0.13465659812111896</v>
      </c>
    </row>
    <row r="957" spans="2:6" x14ac:dyDescent="0.2">
      <c r="B957" s="14" t="s">
        <v>522</v>
      </c>
      <c r="C957">
        <v>177.17156472960269</v>
      </c>
      <c r="D957">
        <v>-1.5414605807806403E-2</v>
      </c>
      <c r="E957">
        <v>-0.16792386821997685</v>
      </c>
      <c r="F957">
        <v>-0.12347000542742848</v>
      </c>
    </row>
    <row r="958" spans="2:6" x14ac:dyDescent="0.2">
      <c r="B958" s="14" t="s">
        <v>523</v>
      </c>
      <c r="C958">
        <v>42.480387213990923</v>
      </c>
      <c r="D958">
        <v>-4.951478717301061E-2</v>
      </c>
      <c r="E958">
        <v>-0.21477263888904918</v>
      </c>
      <c r="F958">
        <v>-9.8967674144889717E-2</v>
      </c>
    </row>
    <row r="959" spans="2:6" x14ac:dyDescent="0.2">
      <c r="B959" s="14" t="s">
        <v>524</v>
      </c>
      <c r="C959">
        <v>56.01028862264053</v>
      </c>
      <c r="D959">
        <v>-5.2259062577220128E-2</v>
      </c>
      <c r="E959">
        <v>-0.24797855467657559</v>
      </c>
      <c r="F959">
        <v>-0.1136297946403797</v>
      </c>
    </row>
    <row r="960" spans="2:6" x14ac:dyDescent="0.2">
      <c r="B960" s="14" t="s">
        <v>525</v>
      </c>
      <c r="C960">
        <v>27.091492909840607</v>
      </c>
      <c r="D960">
        <v>-1.1102978303678679E-2</v>
      </c>
      <c r="E960">
        <v>-0.35957404531813397</v>
      </c>
      <c r="F960">
        <v>-0.14881908347850192</v>
      </c>
    </row>
    <row r="961" spans="2:6" x14ac:dyDescent="0.2">
      <c r="B961" s="14" t="s">
        <v>526</v>
      </c>
      <c r="C961">
        <v>25.377418863027849</v>
      </c>
      <c r="D961">
        <v>6.5269782340893201E-3</v>
      </c>
      <c r="E961">
        <v>-4.6572525649679619E-2</v>
      </c>
      <c r="F961">
        <v>-4.5903158133497879E-2</v>
      </c>
    </row>
    <row r="962" spans="2:6" x14ac:dyDescent="0.2">
      <c r="B962" s="14" t="s">
        <v>527</v>
      </c>
      <c r="C962">
        <v>8.0223283791311211</v>
      </c>
      <c r="D962">
        <v>-2.296862649291409E-2</v>
      </c>
      <c r="E962">
        <v>-0.18176584670146489</v>
      </c>
      <c r="F962">
        <v>-0.11784920843178615</v>
      </c>
    </row>
    <row r="963" spans="2:6" x14ac:dyDescent="0.2">
      <c r="B963" s="14" t="s">
        <v>528</v>
      </c>
      <c r="C963">
        <v>124.8129718058025</v>
      </c>
      <c r="D963">
        <v>-5.3204215987123771E-2</v>
      </c>
      <c r="E963">
        <v>-0.16579778172899351</v>
      </c>
      <c r="F963">
        <v>-0.14164656169313172</v>
      </c>
    </row>
    <row r="964" spans="2:6" x14ac:dyDescent="0.2">
      <c r="B964" s="14" t="s">
        <v>529</v>
      </c>
      <c r="C964">
        <v>320.85017282532334</v>
      </c>
      <c r="D964">
        <v>-1.7444679358935566E-2</v>
      </c>
      <c r="E964">
        <v>-0.27803211182861887</v>
      </c>
      <c r="F964">
        <v>-0.15999044208718782</v>
      </c>
    </row>
    <row r="965" spans="2:6" x14ac:dyDescent="0.2">
      <c r="B965" s="14" t="s">
        <v>530</v>
      </c>
      <c r="C965">
        <v>18.511786271159075</v>
      </c>
      <c r="D965">
        <v>-3.9474820988250059E-2</v>
      </c>
      <c r="E965">
        <v>-1.2349045531805491</v>
      </c>
      <c r="F965">
        <v>-0.11019490078724159</v>
      </c>
    </row>
    <row r="966" spans="2:6" x14ac:dyDescent="0.2">
      <c r="B966" s="14" t="s">
        <v>531</v>
      </c>
      <c r="C966">
        <v>99.398241500103779</v>
      </c>
      <c r="D966">
        <v>-5.8177690108851543E-3</v>
      </c>
      <c r="E966">
        <v>-0.62705715258266626</v>
      </c>
      <c r="F966">
        <v>-6.8064142592716426E-2</v>
      </c>
    </row>
    <row r="967" spans="2:6" x14ac:dyDescent="0.2">
      <c r="B967" s="14" t="s">
        <v>532</v>
      </c>
      <c r="C967">
        <v>98.502614129322424</v>
      </c>
      <c r="D967">
        <v>-3.9435289708567023E-2</v>
      </c>
      <c r="E967">
        <v>-0.42506920376371715</v>
      </c>
      <c r="F967">
        <v>-0.11352891565035161</v>
      </c>
    </row>
    <row r="968" spans="2:6" x14ac:dyDescent="0.2">
      <c r="B968" s="14" t="s">
        <v>533</v>
      </c>
      <c r="C968">
        <v>42.456040626736296</v>
      </c>
      <c r="D968">
        <v>-1.750835769983583E-2</v>
      </c>
      <c r="E968">
        <v>-2.1263415655118467</v>
      </c>
      <c r="F968">
        <v>-0.12024182230538916</v>
      </c>
    </row>
    <row r="969" spans="2:6" x14ac:dyDescent="0.2">
      <c r="B969" s="14" t="s">
        <v>534</v>
      </c>
      <c r="C969">
        <v>431.82074234458634</v>
      </c>
      <c r="D969">
        <v>-9.3167810774497095E-2</v>
      </c>
      <c r="E969">
        <v>-0.28671342804375</v>
      </c>
      <c r="F969">
        <v>0.1446473765926326</v>
      </c>
    </row>
    <row r="970" spans="2:6" x14ac:dyDescent="0.2">
      <c r="B970" s="14" t="s">
        <v>535</v>
      </c>
      <c r="C970">
        <v>261.39785082380433</v>
      </c>
      <c r="D970">
        <v>-9.5008202767965511E-2</v>
      </c>
      <c r="E970">
        <v>-0.29201380242231956</v>
      </c>
      <c r="F970">
        <v>0.11344492435476639</v>
      </c>
    </row>
    <row r="971" spans="2:6" x14ac:dyDescent="0.2">
      <c r="B971" s="14" t="s">
        <v>536</v>
      </c>
      <c r="C971">
        <v>176.19605947897321</v>
      </c>
      <c r="D971">
        <v>-0.11942518325198659</v>
      </c>
      <c r="E971">
        <v>-0.29397071035855982</v>
      </c>
      <c r="F971">
        <v>8.4646092470452849E-2</v>
      </c>
    </row>
    <row r="972" spans="2:6" x14ac:dyDescent="0.2">
      <c r="B972" s="14" t="s">
        <v>537</v>
      </c>
      <c r="C972">
        <v>53.594820443854942</v>
      </c>
      <c r="D972">
        <v>-0.1793486304638936</v>
      </c>
      <c r="E972">
        <v>-1.4232757473098934</v>
      </c>
      <c r="F972">
        <v>0.43304995833464144</v>
      </c>
    </row>
    <row r="973" spans="2:6" x14ac:dyDescent="0.2">
      <c r="B973" s="14" t="s">
        <v>538</v>
      </c>
      <c r="C973">
        <v>57.224936448670519</v>
      </c>
      <c r="D973">
        <v>-0.233764704733741</v>
      </c>
      <c r="E973">
        <v>-1.9361681384954754</v>
      </c>
      <c r="F973">
        <v>0.29747378481410625</v>
      </c>
    </row>
    <row r="974" spans="2:6" x14ac:dyDescent="0.2">
      <c r="B974" s="14" t="s">
        <v>539</v>
      </c>
      <c r="C974">
        <v>211.67664222459186</v>
      </c>
      <c r="D974">
        <v>-1.4484373587864141E-2</v>
      </c>
      <c r="E974">
        <v>-0.3151424143647219</v>
      </c>
      <c r="F974">
        <v>-6.6499080313420222E-2</v>
      </c>
    </row>
    <row r="975" spans="2:6" x14ac:dyDescent="0.2">
      <c r="B975" s="14" t="s">
        <v>540</v>
      </c>
      <c r="C975">
        <v>285.20337166616281</v>
      </c>
      <c r="D975">
        <v>-3.1942153322628286E-2</v>
      </c>
      <c r="E975">
        <v>-0.33086979816903117</v>
      </c>
      <c r="F975">
        <v>3.6425108753679325E-4</v>
      </c>
    </row>
    <row r="976" spans="2:6" x14ac:dyDescent="0.2">
      <c r="B976" s="14" t="s">
        <v>541</v>
      </c>
      <c r="C976">
        <v>73.268089256896161</v>
      </c>
      <c r="D976">
        <v>-1.0033656587482565E-2</v>
      </c>
      <c r="E976">
        <v>-0.16210367799438519</v>
      </c>
      <c r="F976">
        <v>-6.1733811795849913E-2</v>
      </c>
    </row>
    <row r="977" spans="2:6" x14ac:dyDescent="0.2">
      <c r="B977" s="14" t="s">
        <v>542</v>
      </c>
      <c r="C977">
        <v>18.082384721655309</v>
      </c>
      <c r="D977">
        <v>-3.030433976726199E-2</v>
      </c>
      <c r="E977">
        <v>-0.36126033863767004</v>
      </c>
      <c r="F977">
        <v>-0.12354847384182799</v>
      </c>
    </row>
    <row r="978" spans="2:6" x14ac:dyDescent="0.2">
      <c r="B978" s="14" t="s">
        <v>543</v>
      </c>
      <c r="C978">
        <v>539.30330991118717</v>
      </c>
      <c r="D978">
        <v>-2.8367949034613371E-2</v>
      </c>
      <c r="E978">
        <v>-0.5083331676762004</v>
      </c>
      <c r="F978">
        <v>-0.40442823557296226</v>
      </c>
    </row>
    <row r="979" spans="2:6" x14ac:dyDescent="0.2">
      <c r="B979" s="14" t="s">
        <v>544</v>
      </c>
      <c r="C979">
        <v>20.931437585667677</v>
      </c>
      <c r="D979">
        <v>-3.8099820075887525E-2</v>
      </c>
      <c r="E979">
        <v>-0.40011765058655113</v>
      </c>
      <c r="F979">
        <v>-0.20844009962022181</v>
      </c>
    </row>
    <row r="980" spans="2:6" x14ac:dyDescent="0.2">
      <c r="B980" s="14" t="s">
        <v>545</v>
      </c>
      <c r="C980">
        <v>180.28684787392785</v>
      </c>
      <c r="D980">
        <v>-2.3199158032383149E-2</v>
      </c>
      <c r="E980">
        <v>-0.33007739176177386</v>
      </c>
      <c r="F980">
        <v>-2.7812943249505562E-2</v>
      </c>
    </row>
    <row r="981" spans="2:6" x14ac:dyDescent="0.2">
      <c r="B981" s="14" t="s">
        <v>546</v>
      </c>
      <c r="C981">
        <v>105.48527344409415</v>
      </c>
      <c r="D981">
        <v>1.8512316890317848E-3</v>
      </c>
      <c r="E981">
        <v>-0.16979843268730699</v>
      </c>
      <c r="F981">
        <v>-5.3472660045661424E-2</v>
      </c>
    </row>
    <row r="982" spans="2:6" x14ac:dyDescent="0.2">
      <c r="B982" s="14" t="s">
        <v>547</v>
      </c>
      <c r="C982">
        <v>234.46139496832032</v>
      </c>
      <c r="D982">
        <v>-5.8664443989475679E-2</v>
      </c>
      <c r="E982">
        <v>-0.5317902000443131</v>
      </c>
      <c r="F982">
        <v>0.11606608531604667</v>
      </c>
    </row>
    <row r="983" spans="2:6" x14ac:dyDescent="0.2">
      <c r="B983" s="14" t="s">
        <v>548</v>
      </c>
      <c r="C983">
        <v>52.272983658008798</v>
      </c>
      <c r="D983">
        <v>-6.2293515689093581E-3</v>
      </c>
      <c r="E983">
        <v>-0.21598400421273256</v>
      </c>
      <c r="F983">
        <v>-0.10075222215329971</v>
      </c>
    </row>
    <row r="984" spans="2:6" x14ac:dyDescent="0.2">
      <c r="B984" s="14" t="s">
        <v>549</v>
      </c>
      <c r="C984">
        <v>304.7060041364615</v>
      </c>
      <c r="D984">
        <v>-4.3919347449616897E-2</v>
      </c>
      <c r="E984">
        <v>-0.36683439749938263</v>
      </c>
      <c r="F984">
        <v>-2.9874560807874317E-2</v>
      </c>
    </row>
    <row r="985" spans="2:6" x14ac:dyDescent="0.2">
      <c r="B985" s="14" t="s">
        <v>550</v>
      </c>
      <c r="C985">
        <v>156.13832848385158</v>
      </c>
      <c r="D985">
        <v>6.5066061863960911E-3</v>
      </c>
      <c r="E985">
        <v>6.9891342270356205E-2</v>
      </c>
      <c r="F985">
        <v>-8.7488116914358205E-2</v>
      </c>
    </row>
    <row r="986" spans="2:6" x14ac:dyDescent="0.2">
      <c r="B986" s="14" t="s">
        <v>551</v>
      </c>
      <c r="C986">
        <v>90.188123871704391</v>
      </c>
      <c r="D986">
        <v>-5.9232254197050249E-2</v>
      </c>
      <c r="E986">
        <v>-0.50770860355890957</v>
      </c>
      <c r="F986">
        <v>2.0191581967043959E-2</v>
      </c>
    </row>
    <row r="987" spans="2:6" x14ac:dyDescent="0.2">
      <c r="B987" s="14" t="s">
        <v>552</v>
      </c>
      <c r="C987">
        <v>450.98529727370379</v>
      </c>
      <c r="D987">
        <v>-6.2711335158660564E-2</v>
      </c>
      <c r="E987">
        <v>-0.39314207463514439</v>
      </c>
      <c r="F987">
        <v>2.1145428919044917E-2</v>
      </c>
    </row>
    <row r="988" spans="2:6" x14ac:dyDescent="0.2">
      <c r="B988" s="14" t="s">
        <v>553</v>
      </c>
      <c r="C988">
        <v>33.984484710613444</v>
      </c>
      <c r="D988">
        <v>-0.11757584566187695</v>
      </c>
      <c r="E988">
        <v>-0.40653179670188111</v>
      </c>
      <c r="F988">
        <v>-0.11655097180425233</v>
      </c>
    </row>
    <row r="989" spans="2:6" x14ac:dyDescent="0.2">
      <c r="B989" s="14" t="s">
        <v>554</v>
      </c>
      <c r="C989">
        <v>110.32378410612858</v>
      </c>
      <c r="D989">
        <v>-4.994682020601493E-2</v>
      </c>
      <c r="E989">
        <v>-0.39653881064237728</v>
      </c>
      <c r="F989">
        <v>-0.20653664825832641</v>
      </c>
    </row>
    <row r="990" spans="2:6" x14ac:dyDescent="0.2">
      <c r="B990" s="14" t="s">
        <v>555</v>
      </c>
      <c r="C990">
        <v>122.71680083033347</v>
      </c>
      <c r="D990">
        <v>-5.4651635307656488E-2</v>
      </c>
      <c r="E990">
        <v>-0.44007431719516044</v>
      </c>
      <c r="F990">
        <v>-0.21743634581650184</v>
      </c>
    </row>
    <row r="991" spans="2:6" x14ac:dyDescent="0.2">
      <c r="B991" s="14" t="s">
        <v>556</v>
      </c>
      <c r="C991">
        <v>160.95432129836433</v>
      </c>
      <c r="D991">
        <v>-4.7207907484037026E-2</v>
      </c>
      <c r="E991">
        <v>-0.39459364236349437</v>
      </c>
      <c r="F991">
        <v>-0.15705302062074544</v>
      </c>
    </row>
    <row r="992" spans="2:6" x14ac:dyDescent="0.2">
      <c r="B992" s="14" t="s">
        <v>557</v>
      </c>
      <c r="C992">
        <v>774.96538380748439</v>
      </c>
      <c r="D992">
        <v>-4.755071810497169E-2</v>
      </c>
      <c r="E992">
        <v>-0.37940777514622326</v>
      </c>
      <c r="F992">
        <v>-3.6192515825050897E-2</v>
      </c>
    </row>
    <row r="993" spans="2:6" x14ac:dyDescent="0.2">
      <c r="B993" s="14" t="s">
        <v>558</v>
      </c>
      <c r="C993">
        <v>262.52794823185411</v>
      </c>
      <c r="D993">
        <v>-7.578525660177915E-2</v>
      </c>
      <c r="E993">
        <v>-0.38993363427461958</v>
      </c>
      <c r="F993">
        <v>0.13833095555733088</v>
      </c>
    </row>
    <row r="994" spans="2:6" x14ac:dyDescent="0.2">
      <c r="B994" s="14" t="s">
        <v>559</v>
      </c>
      <c r="C994">
        <v>723.39748606250669</v>
      </c>
      <c r="D994">
        <v>-8.9559822379903231E-2</v>
      </c>
      <c r="E994">
        <v>-0.34183460326350223</v>
      </c>
      <c r="F994">
        <v>0.11523851952683906</v>
      </c>
    </row>
    <row r="995" spans="2:6" x14ac:dyDescent="0.2">
      <c r="B995" s="14" t="s">
        <v>560</v>
      </c>
      <c r="C995">
        <v>1820.3388128326817</v>
      </c>
      <c r="D995">
        <v>-0.18212352213843319</v>
      </c>
      <c r="E995">
        <v>-0.21817257998945072</v>
      </c>
      <c r="F995">
        <v>0.36454523666280547</v>
      </c>
    </row>
    <row r="996" spans="2:6" x14ac:dyDescent="0.2">
      <c r="B996" s="14" t="s">
        <v>561</v>
      </c>
      <c r="C996">
        <v>203.03083179852825</v>
      </c>
      <c r="D996">
        <v>-0.12709387296440111</v>
      </c>
      <c r="E996">
        <v>-0.27393888285329737</v>
      </c>
      <c r="F996">
        <v>0.18727202400781184</v>
      </c>
    </row>
    <row r="997" spans="2:6" x14ac:dyDescent="0.2">
      <c r="B997" s="14" t="s">
        <v>562</v>
      </c>
      <c r="C997">
        <v>70.861725638224783</v>
      </c>
      <c r="D997">
        <v>-4.8323132316852035E-2</v>
      </c>
      <c r="E997">
        <v>-0.28761403063026769</v>
      </c>
      <c r="F997">
        <v>-2.2694994648020383E-2</v>
      </c>
    </row>
    <row r="998" spans="2:6" x14ac:dyDescent="0.2">
      <c r="B998" s="14" t="s">
        <v>563</v>
      </c>
      <c r="C998">
        <v>161.25947368032342</v>
      </c>
      <c r="D998">
        <v>-5.9413004876152087E-2</v>
      </c>
      <c r="E998">
        <v>-0.37214951262655172</v>
      </c>
      <c r="F998">
        <v>-0.11392232501962196</v>
      </c>
    </row>
    <row r="999" spans="2:6" x14ac:dyDescent="0.2">
      <c r="B999" s="14" t="s">
        <v>564</v>
      </c>
      <c r="C999">
        <v>131.08862711171903</v>
      </c>
      <c r="D999">
        <v>-9.6475288861352926E-2</v>
      </c>
      <c r="E999">
        <v>-0.3260882135775689</v>
      </c>
      <c r="F999">
        <v>0.15551893947332029</v>
      </c>
    </row>
    <row r="1000" spans="2:6" x14ac:dyDescent="0.2">
      <c r="B1000" s="14" t="s">
        <v>565</v>
      </c>
      <c r="C1000">
        <v>143.13340395120338</v>
      </c>
      <c r="D1000">
        <v>-8.296747680462957E-2</v>
      </c>
      <c r="E1000">
        <v>-0.32493415310957952</v>
      </c>
      <c r="F1000">
        <v>2.4915434953554083E-2</v>
      </c>
    </row>
    <row r="1001" spans="2:6" x14ac:dyDescent="0.2">
      <c r="B1001" s="14" t="s">
        <v>566</v>
      </c>
      <c r="C1001">
        <v>20.303066235875502</v>
      </c>
      <c r="D1001">
        <v>-9.3012437315320717E-2</v>
      </c>
      <c r="E1001">
        <v>-0.44883603154348695</v>
      </c>
      <c r="F1001">
        <v>-0.10152162953238619</v>
      </c>
    </row>
    <row r="1002" spans="2:6" x14ac:dyDescent="0.2">
      <c r="B1002" s="14" t="s">
        <v>567</v>
      </c>
      <c r="C1002">
        <v>84.386260459815418</v>
      </c>
      <c r="D1002">
        <v>-0.12137042829323264</v>
      </c>
      <c r="E1002">
        <v>-0.92869346492511218</v>
      </c>
      <c r="F1002">
        <v>-0.12641304531434416</v>
      </c>
    </row>
    <row r="1003" spans="2:6" x14ac:dyDescent="0.2">
      <c r="B1003" s="14" t="s">
        <v>568</v>
      </c>
      <c r="C1003">
        <v>78.742182129461099</v>
      </c>
      <c r="D1003">
        <v>-6.4540099910270765E-2</v>
      </c>
      <c r="E1003">
        <v>-0.27529935358733271</v>
      </c>
      <c r="F1003">
        <v>-2.3929864566685222E-2</v>
      </c>
    </row>
    <row r="1004" spans="2:6" x14ac:dyDescent="0.2">
      <c r="B1004" s="14" t="s">
        <v>569</v>
      </c>
      <c r="C1004">
        <v>207.54454370242672</v>
      </c>
      <c r="D1004">
        <v>-4.6354955416316734E-2</v>
      </c>
      <c r="E1004">
        <v>-0.38353917753257694</v>
      </c>
      <c r="F1004">
        <v>-0.13602819708093961</v>
      </c>
    </row>
    <row r="1005" spans="2:6" x14ac:dyDescent="0.2">
      <c r="B1005" s="14" t="s">
        <v>570</v>
      </c>
      <c r="C1005">
        <v>261.73941982179292</v>
      </c>
      <c r="D1005">
        <v>-5.6356349693054142E-2</v>
      </c>
      <c r="E1005">
        <v>-0.40970711396131065</v>
      </c>
      <c r="F1005">
        <v>-7.0790232921880136E-2</v>
      </c>
    </row>
    <row r="1006" spans="2:6" x14ac:dyDescent="0.2">
      <c r="B1006" s="14" t="s">
        <v>571</v>
      </c>
      <c r="C1006">
        <v>243.503997489575</v>
      </c>
      <c r="D1006">
        <v>-0.12025266858634032</v>
      </c>
      <c r="E1006">
        <v>-1.192501659075007</v>
      </c>
      <c r="F1006">
        <v>-0.21937452897187182</v>
      </c>
    </row>
    <row r="1007" spans="2:6" x14ac:dyDescent="0.2">
      <c r="B1007" s="14" t="s">
        <v>572</v>
      </c>
      <c r="C1007">
        <v>286.14062669984372</v>
      </c>
      <c r="D1007">
        <v>-3.2340606704761576E-2</v>
      </c>
      <c r="E1007">
        <v>-0.62564009569463508</v>
      </c>
      <c r="F1007">
        <v>-0.19880601022020938</v>
      </c>
    </row>
    <row r="1008" spans="2:6" x14ac:dyDescent="0.2">
      <c r="B1008" s="14" t="s">
        <v>573</v>
      </c>
      <c r="C1008">
        <v>34.547342305697519</v>
      </c>
      <c r="D1008">
        <v>-4.3915076116984864E-2</v>
      </c>
      <c r="E1008">
        <v>-0.37804612276743921</v>
      </c>
      <c r="F1008">
        <v>-0.18408356506522949</v>
      </c>
    </row>
    <row r="1009" spans="2:6" x14ac:dyDescent="0.2">
      <c r="B1009" s="14" t="s">
        <v>574</v>
      </c>
      <c r="C1009">
        <v>169.94118077272825</v>
      </c>
      <c r="D1009">
        <v>-7.1506109670105289E-2</v>
      </c>
      <c r="E1009">
        <v>-0.80326275697301108</v>
      </c>
      <c r="F1009">
        <v>-0.17143581902850924</v>
      </c>
    </row>
    <row r="1010" spans="2:6" x14ac:dyDescent="0.2">
      <c r="B1010" s="14" t="s">
        <v>575</v>
      </c>
      <c r="C1010">
        <v>38.648472349612035</v>
      </c>
      <c r="D1010">
        <v>-5.1302640874129057E-2</v>
      </c>
      <c r="E1010">
        <v>-0.36033095089749168</v>
      </c>
      <c r="F1010">
        <v>-0.12621809507945558</v>
      </c>
    </row>
    <row r="1011" spans="2:6" x14ac:dyDescent="0.2">
      <c r="B1011" s="14" t="s">
        <v>576</v>
      </c>
      <c r="C1011">
        <v>170.08477702144796</v>
      </c>
      <c r="D1011">
        <v>-3.6629198119142448E-2</v>
      </c>
      <c r="E1011">
        <v>-0.29103635030482966</v>
      </c>
      <c r="F1011">
        <v>-0.10298921313245391</v>
      </c>
    </row>
    <row r="1012" spans="2:6" x14ac:dyDescent="0.2">
      <c r="B1012" s="14" t="s">
        <v>577</v>
      </c>
      <c r="C1012">
        <v>29.452947514451161</v>
      </c>
      <c r="D1012">
        <v>-6.7129250925390682E-2</v>
      </c>
      <c r="E1012">
        <v>-1.2539481971424404</v>
      </c>
      <c r="F1012">
        <v>-0.12234953539177473</v>
      </c>
    </row>
    <row r="1013" spans="2:6" x14ac:dyDescent="0.2">
      <c r="B1013" s="14" t="s">
        <v>578</v>
      </c>
      <c r="C1013">
        <v>50.475486907391542</v>
      </c>
      <c r="D1013">
        <v>2.4510383705766969E-3</v>
      </c>
      <c r="E1013">
        <v>3.7419907836899746E-2</v>
      </c>
      <c r="F1013">
        <v>-7.0227803832390023E-2</v>
      </c>
    </row>
    <row r="1014" spans="2:6" x14ac:dyDescent="0.2">
      <c r="B1014" s="14" t="s">
        <v>579</v>
      </c>
      <c r="C1014">
        <v>104.08589317307175</v>
      </c>
      <c r="D1014">
        <v>-6.098025168327359E-2</v>
      </c>
      <c r="E1014">
        <v>-0.43084922553484617</v>
      </c>
      <c r="F1014">
        <v>-6.497851530449239E-2</v>
      </c>
    </row>
    <row r="1015" spans="2:6" x14ac:dyDescent="0.2">
      <c r="B1015" s="14" t="s">
        <v>580</v>
      </c>
      <c r="C1015">
        <v>69.902842439325454</v>
      </c>
      <c r="D1015">
        <v>-2.7200530903781495E-2</v>
      </c>
      <c r="E1015">
        <v>-0.31524695421818461</v>
      </c>
      <c r="F1015">
        <v>-0.1506834815909186</v>
      </c>
    </row>
    <row r="1016" spans="2:6" x14ac:dyDescent="0.2">
      <c r="B1016" s="14" t="s">
        <v>581</v>
      </c>
      <c r="C1016">
        <v>443.23806093874663</v>
      </c>
      <c r="D1016">
        <v>-1.8519311349307621E-2</v>
      </c>
      <c r="E1016">
        <v>-0.15906997553633007</v>
      </c>
      <c r="F1016">
        <v>-3.6264158132925939E-2</v>
      </c>
    </row>
    <row r="1017" spans="2:6" x14ac:dyDescent="0.2">
      <c r="B1017" s="14" t="s">
        <v>582</v>
      </c>
      <c r="C1017">
        <v>8.6018260789186005</v>
      </c>
      <c r="D1017">
        <v>-2.6305621502331622E-2</v>
      </c>
      <c r="E1017">
        <v>-0.34296422844211083</v>
      </c>
      <c r="F1017">
        <v>-0.11370662066564341</v>
      </c>
    </row>
    <row r="1018" spans="2:6" x14ac:dyDescent="0.2">
      <c r="B1018" s="14" t="s">
        <v>583</v>
      </c>
      <c r="C1018">
        <v>78.46065979452203</v>
      </c>
      <c r="D1018">
        <v>-2.6305621489297604E-2</v>
      </c>
      <c r="E1018">
        <v>-0.34296422844208863</v>
      </c>
      <c r="F1018">
        <v>-0.11370662066527704</v>
      </c>
    </row>
    <row r="1019" spans="2:6" x14ac:dyDescent="0.2">
      <c r="B1019" s="14" t="s">
        <v>584</v>
      </c>
      <c r="C1019">
        <v>12.739058873492274</v>
      </c>
      <c r="D1019">
        <v>1.0896846447394637E-3</v>
      </c>
      <c r="E1019">
        <v>-3.8434100192241694E-2</v>
      </c>
      <c r="F1019">
        <v>-0.19808689290800041</v>
      </c>
    </row>
    <row r="1020" spans="2:6" x14ac:dyDescent="0.2">
      <c r="B1020" s="14" t="s">
        <v>585</v>
      </c>
      <c r="C1020">
        <v>10.207281143395589</v>
      </c>
      <c r="D1020">
        <v>-1.3514178363405183E-2</v>
      </c>
      <c r="E1020">
        <v>-0.30551872195120344</v>
      </c>
      <c r="F1020">
        <v>-0.27677610222068827</v>
      </c>
    </row>
    <row r="1021" spans="2:6" x14ac:dyDescent="0.2">
      <c r="B1021" s="14" t="s">
        <v>586</v>
      </c>
      <c r="C1021">
        <v>37.032578486102601</v>
      </c>
      <c r="D1021">
        <v>-3.4831335578355826E-3</v>
      </c>
      <c r="E1021">
        <v>-0.11634908254924969</v>
      </c>
      <c r="F1021">
        <v>-5.7872648637102841E-2</v>
      </c>
    </row>
    <row r="1022" spans="2:6" x14ac:dyDescent="0.2">
      <c r="B1022" s="14" t="s">
        <v>587</v>
      </c>
      <c r="C1022">
        <v>8.6108049020293969</v>
      </c>
      <c r="D1022">
        <v>-1.3936320845164829E-2</v>
      </c>
      <c r="E1022">
        <v>-0.19970871994847705</v>
      </c>
      <c r="F1022">
        <v>-0.33150109313555554</v>
      </c>
    </row>
    <row r="1023" spans="2:6" x14ac:dyDescent="0.2">
      <c r="B1023" s="14" t="s">
        <v>588</v>
      </c>
      <c r="C1023">
        <v>33.731284025424948</v>
      </c>
      <c r="D1023">
        <v>-9.2966401772587304E-3</v>
      </c>
      <c r="E1023">
        <v>-0.12857186457168046</v>
      </c>
      <c r="F1023">
        <v>-0.12497173093740654</v>
      </c>
    </row>
    <row r="1024" spans="2:6" x14ac:dyDescent="0.2">
      <c r="B1024" s="14" t="s">
        <v>589</v>
      </c>
      <c r="C1024">
        <v>0.74230771715588839</v>
      </c>
      <c r="D1024">
        <v>-8.2867136896203064E-3</v>
      </c>
      <c r="E1024">
        <v>-0.14751706064147774</v>
      </c>
      <c r="F1024">
        <v>-9.8614528771046039E-2</v>
      </c>
    </row>
    <row r="1025" spans="2:6" x14ac:dyDescent="0.2">
      <c r="B1025" s="14" t="s">
        <v>590</v>
      </c>
      <c r="C1025">
        <v>651.55111044729028</v>
      </c>
      <c r="D1025">
        <v>-5.6472790608996792E-2</v>
      </c>
      <c r="E1025">
        <v>-0.44380751093798798</v>
      </c>
      <c r="F1025">
        <v>-0.22222239285891732</v>
      </c>
    </row>
    <row r="1026" spans="2:6" x14ac:dyDescent="0.2">
      <c r="B1026" s="14" t="s">
        <v>591</v>
      </c>
      <c r="C1026">
        <v>333.15344626315476</v>
      </c>
      <c r="D1026">
        <v>-5.4125467705279373E-2</v>
      </c>
      <c r="E1026">
        <v>-0.42769679926378812</v>
      </c>
      <c r="F1026">
        <v>-0.20326682631348625</v>
      </c>
    </row>
    <row r="1027" spans="2:6" x14ac:dyDescent="0.2">
      <c r="B1027" s="14" t="s">
        <v>592</v>
      </c>
      <c r="C1027">
        <v>9.5197116586642405</v>
      </c>
      <c r="D1027">
        <v>-5.409314996693837E-2</v>
      </c>
      <c r="E1027">
        <v>-0.43411006489222359</v>
      </c>
      <c r="F1027">
        <v>-0.22288749076045944</v>
      </c>
    </row>
    <row r="1028" spans="2:6" x14ac:dyDescent="0.2">
      <c r="B1028" s="14" t="s">
        <v>593</v>
      </c>
      <c r="C1028">
        <v>209.92867405785782</v>
      </c>
      <c r="D1028">
        <v>-5.6310746559373737E-2</v>
      </c>
      <c r="E1028">
        <v>-0.4426920094588116</v>
      </c>
      <c r="F1028">
        <v>-0.22224433326802906</v>
      </c>
    </row>
    <row r="1029" spans="2:6" x14ac:dyDescent="0.2">
      <c r="B1029" s="14" t="s">
        <v>594</v>
      </c>
      <c r="C1029">
        <v>277.34977498750288</v>
      </c>
      <c r="D1029">
        <v>-5.318978652700812E-2</v>
      </c>
      <c r="E1029">
        <v>-0.41808348135190521</v>
      </c>
      <c r="F1029">
        <v>-0.21353445443876851</v>
      </c>
    </row>
    <row r="1030" spans="2:6" x14ac:dyDescent="0.2">
      <c r="B1030" s="14" t="s">
        <v>595</v>
      </c>
      <c r="C1030">
        <v>234.16773862383752</v>
      </c>
      <c r="D1030">
        <v>-5.2958867589070202E-2</v>
      </c>
      <c r="E1030">
        <v>-0.41604273064752562</v>
      </c>
      <c r="F1030">
        <v>-0.21597503479234836</v>
      </c>
    </row>
    <row r="1031" spans="2:6" x14ac:dyDescent="0.2">
      <c r="B1031" s="14" t="s">
        <v>596</v>
      </c>
      <c r="C1031">
        <v>77.338030881052433</v>
      </c>
      <c r="D1031">
        <v>1.8418190811342328E-2</v>
      </c>
      <c r="E1031">
        <v>0.1102486114225476</v>
      </c>
      <c r="F1031">
        <v>-0.10849191941793013</v>
      </c>
    </row>
    <row r="1032" spans="2:6" x14ac:dyDescent="0.2">
      <c r="B1032" s="14" t="s">
        <v>597</v>
      </c>
      <c r="C1032">
        <v>86.293231846069986</v>
      </c>
      <c r="D1032">
        <v>-1.9917612669462237E-2</v>
      </c>
      <c r="E1032">
        <v>-0.21263621760636564</v>
      </c>
      <c r="F1032">
        <v>-0.1517361865182032</v>
      </c>
    </row>
    <row r="1033" spans="2:6" x14ac:dyDescent="0.2">
      <c r="B1033" s="14" t="s">
        <v>598</v>
      </c>
      <c r="C1033">
        <v>925.26642435174915</v>
      </c>
      <c r="D1033">
        <v>-5.2812252323075626E-2</v>
      </c>
      <c r="E1033">
        <v>-0.40307869309031963</v>
      </c>
      <c r="F1033">
        <v>-3.890444197610643E-2</v>
      </c>
    </row>
    <row r="1034" spans="2:6" x14ac:dyDescent="0.2">
      <c r="B1034" s="14" t="s">
        <v>599</v>
      </c>
      <c r="C1034">
        <v>5.0843587192240021</v>
      </c>
      <c r="D1034">
        <v>-6.3022210758489905E-3</v>
      </c>
      <c r="E1034">
        <v>-0.13406515645661976</v>
      </c>
      <c r="F1034">
        <v>-0.26179658310758747</v>
      </c>
    </row>
    <row r="1035" spans="2:6" x14ac:dyDescent="0.2">
      <c r="B1035" s="14" t="s">
        <v>600</v>
      </c>
      <c r="C1035">
        <v>2.7067252626275526</v>
      </c>
      <c r="D1035">
        <v>-5.2812252343725774E-2</v>
      </c>
      <c r="E1035">
        <v>-0.40307869309014199</v>
      </c>
      <c r="F1035">
        <v>-3.8904441982912097E-2</v>
      </c>
    </row>
    <row r="1036" spans="2:6" x14ac:dyDescent="0.2">
      <c r="B1036" s="14" t="s">
        <v>601</v>
      </c>
      <c r="C1036">
        <v>64.42748388078509</v>
      </c>
      <c r="D1036">
        <v>-1.3102254133934288E-2</v>
      </c>
      <c r="E1036">
        <v>-0.30619770040194449</v>
      </c>
      <c r="F1036">
        <v>-0.37151306541348683</v>
      </c>
    </row>
    <row r="1037" spans="2:6" x14ac:dyDescent="0.2">
      <c r="B1037" s="14" t="s">
        <v>602</v>
      </c>
      <c r="C1037">
        <v>262.31168665955431</v>
      </c>
      <c r="D1037">
        <v>-5.2812252323164444E-2</v>
      </c>
      <c r="E1037">
        <v>-0.40307869308895405</v>
      </c>
      <c r="F1037">
        <v>-3.8904441975817772E-2</v>
      </c>
    </row>
    <row r="1038" spans="2:6" x14ac:dyDescent="0.2">
      <c r="B1038" s="14" t="s">
        <v>603</v>
      </c>
      <c r="C1038">
        <v>2.9799781420607161</v>
      </c>
      <c r="D1038">
        <v>-5.7406939620530117E-3</v>
      </c>
      <c r="E1038">
        <v>-0.93891995695347674</v>
      </c>
      <c r="F1038">
        <v>-1.0582716979843143</v>
      </c>
    </row>
    <row r="1039" spans="2:6" x14ac:dyDescent="0.2">
      <c r="B1039" s="14" t="s">
        <v>604</v>
      </c>
      <c r="C1039">
        <v>64.890408487027827</v>
      </c>
      <c r="D1039">
        <v>-5.2812252323886089E-2</v>
      </c>
      <c r="E1039">
        <v>-0.40307869309169631</v>
      </c>
      <c r="F1039">
        <v>-3.8904441976284065E-2</v>
      </c>
    </row>
    <row r="1040" spans="2:6" x14ac:dyDescent="0.2">
      <c r="B1040" s="14" t="s">
        <v>605</v>
      </c>
      <c r="C1040">
        <v>49.881934372143554</v>
      </c>
      <c r="D1040">
        <v>-6.4810848710128433E-3</v>
      </c>
      <c r="E1040">
        <v>-0.44755134692708864</v>
      </c>
      <c r="F1040">
        <v>-0.62198841620515477</v>
      </c>
    </row>
    <row r="1041" spans="2:6" x14ac:dyDescent="0.2">
      <c r="B1041" s="14" t="s">
        <v>606</v>
      </c>
      <c r="C1041">
        <v>10.244784193111572</v>
      </c>
      <c r="D1041">
        <v>-5.2812252322964603E-2</v>
      </c>
      <c r="E1041">
        <v>-0.40307869308870981</v>
      </c>
      <c r="F1041">
        <v>-3.8904441975950999E-2</v>
      </c>
    </row>
    <row r="1042" spans="2:6" x14ac:dyDescent="0.2">
      <c r="B1042" s="14" t="s">
        <v>607</v>
      </c>
      <c r="C1042">
        <v>320.81213078973161</v>
      </c>
      <c r="D1042">
        <v>-1.5515997682269411E-2</v>
      </c>
      <c r="E1042">
        <v>-0.17232458993114985</v>
      </c>
      <c r="F1042">
        <v>-5.9575179613546858E-2</v>
      </c>
    </row>
    <row r="1043" spans="2:6" x14ac:dyDescent="0.2">
      <c r="B1043" s="14" t="s">
        <v>608</v>
      </c>
      <c r="C1043">
        <v>24.689001768624756</v>
      </c>
      <c r="D1043">
        <v>-8.6914201779864086E-3</v>
      </c>
      <c r="E1043">
        <v>-0.12840700246757875</v>
      </c>
      <c r="F1043">
        <v>-0.11096108822471473</v>
      </c>
    </row>
    <row r="1044" spans="2:6" x14ac:dyDescent="0.2">
      <c r="B1044" s="14" t="s">
        <v>609</v>
      </c>
      <c r="C1044">
        <v>39.357983184097428</v>
      </c>
      <c r="D1044">
        <v>7.4162432507796083E-3</v>
      </c>
      <c r="E1044">
        <v>-9.3004108742023028E-3</v>
      </c>
      <c r="F1044">
        <v>-2.109370697072066E-2</v>
      </c>
    </row>
    <row r="1045" spans="2:6" x14ac:dyDescent="0.2">
      <c r="B1045" s="14" t="s">
        <v>610</v>
      </c>
      <c r="C1045">
        <v>430.11528512078075</v>
      </c>
      <c r="D1045">
        <v>-1.7222057937194002E-2</v>
      </c>
      <c r="E1045">
        <v>-0.15599657173361869</v>
      </c>
      <c r="F1045">
        <v>-0.14069674047642033</v>
      </c>
    </row>
    <row r="1046" spans="2:6" x14ac:dyDescent="0.2">
      <c r="B1046" s="14" t="s">
        <v>611</v>
      </c>
      <c r="C1046">
        <v>18.710090107648888</v>
      </c>
      <c r="D1046">
        <v>1.6654089026513219E-2</v>
      </c>
      <c r="E1046">
        <v>9.854944077962724E-2</v>
      </c>
      <c r="F1046">
        <v>-8.8713009139651522E-2</v>
      </c>
    </row>
    <row r="1047" spans="2:6" x14ac:dyDescent="0.2">
      <c r="B1047" s="14" t="s">
        <v>612</v>
      </c>
      <c r="C1047">
        <v>29.63919934134308</v>
      </c>
      <c r="D1047">
        <v>1.6157573718977858E-2</v>
      </c>
      <c r="E1047">
        <v>9.6257408355149288E-2</v>
      </c>
      <c r="F1047">
        <v>-6.7094324015615214E-2</v>
      </c>
    </row>
    <row r="1048" spans="2:6" x14ac:dyDescent="0.2">
      <c r="B1048" s="14" t="s">
        <v>613</v>
      </c>
      <c r="C1048">
        <v>37.323840627978306</v>
      </c>
      <c r="D1048">
        <v>9.4016472407920659E-3</v>
      </c>
      <c r="E1048">
        <v>4.9237727303674816E-2</v>
      </c>
      <c r="F1048">
        <v>-2.6683485446643562E-2</v>
      </c>
    </row>
    <row r="1049" spans="2:6" x14ac:dyDescent="0.2">
      <c r="B1049" s="14" t="s">
        <v>614</v>
      </c>
      <c r="C1049">
        <v>385.97243678904152</v>
      </c>
      <c r="D1049">
        <v>6.7897646000458778E-3</v>
      </c>
      <c r="E1049">
        <v>6.5358426542649894E-2</v>
      </c>
      <c r="F1049">
        <v>-4.4989239827142313E-2</v>
      </c>
    </row>
    <row r="1050" spans="2:6" x14ac:dyDescent="0.2">
      <c r="B1050" s="14" t="s">
        <v>615</v>
      </c>
      <c r="C1050">
        <v>75.393000540633153</v>
      </c>
      <c r="D1050">
        <v>1.346731624969344E-2</v>
      </c>
      <c r="E1050">
        <v>4.8451512977942812E-2</v>
      </c>
      <c r="F1050">
        <v>-5.6717941340267419E-2</v>
      </c>
    </row>
    <row r="1051" spans="2:6" x14ac:dyDescent="0.2">
      <c r="B1051" s="14" t="s">
        <v>616</v>
      </c>
      <c r="C1051">
        <v>20.677493252428786</v>
      </c>
      <c r="D1051">
        <v>1.0381609181520091E-2</v>
      </c>
      <c r="E1051">
        <v>1.0160427579108955E-2</v>
      </c>
      <c r="F1051">
        <v>-7.1092172669673381E-2</v>
      </c>
    </row>
    <row r="1052" spans="2:6" x14ac:dyDescent="0.2">
      <c r="B1052" s="14" t="s">
        <v>617</v>
      </c>
      <c r="C1052">
        <v>394.91115715317295</v>
      </c>
      <c r="D1052">
        <v>-8.8573365999544684E-3</v>
      </c>
      <c r="E1052">
        <v>-0.10064095355711844</v>
      </c>
      <c r="F1052">
        <v>-4.8335647833874784E-2</v>
      </c>
    </row>
    <row r="1053" spans="2:6" x14ac:dyDescent="0.2">
      <c r="B1053" s="14" t="s">
        <v>618</v>
      </c>
      <c r="C1053">
        <v>43.57455111169007</v>
      </c>
      <c r="D1053">
        <v>4.4933347437314808E-2</v>
      </c>
      <c r="E1053">
        <v>0.32155929922412785</v>
      </c>
      <c r="F1053">
        <v>3.2558357367928892E-4</v>
      </c>
    </row>
    <row r="1054" spans="2:6" x14ac:dyDescent="0.2">
      <c r="B1054" s="14" t="s">
        <v>619</v>
      </c>
      <c r="C1054">
        <v>19.354552373690165</v>
      </c>
      <c r="D1054">
        <v>6.358012727392115E-3</v>
      </c>
      <c r="E1054">
        <v>-2.1750830174871449E-2</v>
      </c>
      <c r="F1054">
        <v>-5.7422673779339295E-2</v>
      </c>
    </row>
    <row r="1055" spans="2:6" x14ac:dyDescent="0.2">
      <c r="B1055" s="14" t="s">
        <v>620</v>
      </c>
      <c r="C1055">
        <v>20.656291126386019</v>
      </c>
      <c r="D1055">
        <v>-2.4264518969052684E-2</v>
      </c>
      <c r="E1055">
        <v>-0.21695702260853267</v>
      </c>
      <c r="F1055">
        <v>-4.3492723546278977E-2</v>
      </c>
    </row>
    <row r="1056" spans="2:6" x14ac:dyDescent="0.2">
      <c r="B1056" s="14" t="s">
        <v>621</v>
      </c>
      <c r="C1056">
        <v>364.04973931651767</v>
      </c>
      <c r="D1056">
        <v>4.0259523447216949E-3</v>
      </c>
      <c r="E1056">
        <v>2.481518399046756E-2</v>
      </c>
      <c r="F1056">
        <v>-7.2489642965578582E-3</v>
      </c>
    </row>
    <row r="1057" spans="2:6" x14ac:dyDescent="0.2">
      <c r="B1057" s="14" t="s">
        <v>622</v>
      </c>
      <c r="C1057">
        <v>15.781467968568837</v>
      </c>
      <c r="D1057">
        <v>-1.7958564310172065E-2</v>
      </c>
      <c r="E1057">
        <v>-0.19357075252268707</v>
      </c>
      <c r="F1057">
        <v>-3.2866940812603662E-2</v>
      </c>
    </row>
    <row r="1058" spans="2:6" x14ac:dyDescent="0.2">
      <c r="B1058" s="14" t="s">
        <v>623</v>
      </c>
      <c r="C1058">
        <v>37.905781898045191</v>
      </c>
      <c r="D1058">
        <v>-7.1573098820998382E-4</v>
      </c>
      <c r="E1058">
        <v>-4.7753180096710146E-2</v>
      </c>
      <c r="F1058">
        <v>-5.1854872428802601E-2</v>
      </c>
    </row>
    <row r="1059" spans="2:6" x14ac:dyDescent="0.2">
      <c r="B1059" s="14" t="s">
        <v>624</v>
      </c>
      <c r="C1059">
        <v>135.42432609821023</v>
      </c>
      <c r="D1059">
        <v>-2.6950609619069699E-2</v>
      </c>
      <c r="E1059">
        <v>-0.16825915120382007</v>
      </c>
      <c r="F1059">
        <v>-6.8190317732108596E-2</v>
      </c>
    </row>
    <row r="1060" spans="2:6" x14ac:dyDescent="0.2">
      <c r="B1060" s="14" t="s">
        <v>625</v>
      </c>
      <c r="C1060">
        <v>51.276953773119601</v>
      </c>
      <c r="D1060">
        <v>-2.6644221256977296E-2</v>
      </c>
      <c r="E1060">
        <v>-0.17359768427658295</v>
      </c>
      <c r="F1060">
        <v>3.2816472357777293E-2</v>
      </c>
    </row>
    <row r="1061" spans="2:6" x14ac:dyDescent="0.2">
      <c r="B1061" s="14" t="s">
        <v>626</v>
      </c>
      <c r="C1061">
        <v>99.666119724987098</v>
      </c>
      <c r="D1061">
        <v>-2.0448829624586384E-2</v>
      </c>
      <c r="E1061">
        <v>-0.20633266471392631</v>
      </c>
      <c r="F1061">
        <v>-2.7115353320950053E-2</v>
      </c>
    </row>
    <row r="1062" spans="2:6" x14ac:dyDescent="0.2">
      <c r="B1062" s="14" t="s">
        <v>627</v>
      </c>
      <c r="C1062">
        <v>38.661216447491668</v>
      </c>
      <c r="D1062">
        <v>3.7063562983385978E-3</v>
      </c>
      <c r="E1062">
        <v>3.4005746845577889E-2</v>
      </c>
      <c r="F1062">
        <v>-6.3665240896837449E-2</v>
      </c>
    </row>
    <row r="1063" spans="2:6" x14ac:dyDescent="0.2">
      <c r="B1063" s="14" t="s">
        <v>628</v>
      </c>
      <c r="C1063">
        <v>1.6828066460931732</v>
      </c>
      <c r="D1063">
        <v>-1.1134064630335949E-2</v>
      </c>
      <c r="E1063">
        <v>-0.15201197717087389</v>
      </c>
      <c r="F1063">
        <v>-0.13531758160233442</v>
      </c>
    </row>
    <row r="1064" spans="2:6" x14ac:dyDescent="0.2">
      <c r="B1064" s="14" t="s">
        <v>629</v>
      </c>
      <c r="C1064">
        <v>48.544870790195347</v>
      </c>
      <c r="D1064">
        <v>-2.8822868358679976E-2</v>
      </c>
      <c r="E1064">
        <v>-0.34383893412759381</v>
      </c>
      <c r="F1064">
        <v>-0.18112051986548527</v>
      </c>
    </row>
    <row r="1065" spans="2:6" x14ac:dyDescent="0.2">
      <c r="B1065" s="14" t="s">
        <v>630</v>
      </c>
      <c r="C1065">
        <v>20.796556489005582</v>
      </c>
      <c r="D1065">
        <v>-3.4262062355572276E-3</v>
      </c>
      <c r="E1065">
        <v>-1.2423225844448993E-2</v>
      </c>
      <c r="F1065">
        <v>1.7553520306989867E-2</v>
      </c>
    </row>
    <row r="1066" spans="2:6" x14ac:dyDescent="0.2">
      <c r="B1066" s="14" t="s">
        <v>631</v>
      </c>
      <c r="C1066">
        <v>75.014911055762852</v>
      </c>
      <c r="D1066">
        <v>7.240558167809219E-3</v>
      </c>
      <c r="E1066">
        <v>2.9560220565794104E-2</v>
      </c>
      <c r="F1066">
        <v>-0.10844246899103238</v>
      </c>
    </row>
    <row r="1067" spans="2:6" x14ac:dyDescent="0.2">
      <c r="B1067" s="14" t="s">
        <v>632</v>
      </c>
      <c r="C1067">
        <v>14.603904399666913</v>
      </c>
      <c r="D1067">
        <v>-1.0862629968533266E-2</v>
      </c>
      <c r="E1067">
        <v>-0.14672382719057575</v>
      </c>
      <c r="F1067">
        <v>-6.8263167102811106E-2</v>
      </c>
    </row>
    <row r="1068" spans="2:6" x14ac:dyDescent="0.2">
      <c r="B1068" s="14" t="s">
        <v>633</v>
      </c>
      <c r="C1068">
        <v>15.685170091009764</v>
      </c>
      <c r="D1068">
        <v>-1.2217331402775145E-3</v>
      </c>
      <c r="E1068">
        <v>-5.6664945682238788E-2</v>
      </c>
      <c r="F1068">
        <v>-7.5561974985227653E-2</v>
      </c>
    </row>
    <row r="1069" spans="2:6" x14ac:dyDescent="0.2">
      <c r="B1069" s="14" t="s">
        <v>634</v>
      </c>
      <c r="C1069">
        <v>42.353513474989917</v>
      </c>
      <c r="D1069">
        <v>-7.793045225223949E-3</v>
      </c>
      <c r="E1069">
        <v>-9.0616417615740907E-2</v>
      </c>
      <c r="F1069">
        <v>-5.2880743462691004E-2</v>
      </c>
    </row>
    <row r="1070" spans="2:6" x14ac:dyDescent="0.2">
      <c r="B1070" s="14" t="s">
        <v>635</v>
      </c>
      <c r="C1070">
        <v>245.58141087365536</v>
      </c>
      <c r="D1070">
        <v>2.7211407866634119E-2</v>
      </c>
      <c r="E1070">
        <v>0.20197478189540874</v>
      </c>
      <c r="F1070">
        <v>-6.6574803789754E-2</v>
      </c>
    </row>
    <row r="1071" spans="2:6" x14ac:dyDescent="0.2">
      <c r="B1071" s="14" t="s">
        <v>636</v>
      </c>
      <c r="C1071">
        <v>312.25364695782156</v>
      </c>
      <c r="D1071">
        <v>2.5913568519886354E-2</v>
      </c>
      <c r="E1071">
        <v>0.18995325901334237</v>
      </c>
      <c r="F1071">
        <v>-5.7764995030762378E-2</v>
      </c>
    </row>
    <row r="1072" spans="2:6" x14ac:dyDescent="0.2">
      <c r="B1072" s="14" t="s">
        <v>637</v>
      </c>
      <c r="C1072">
        <v>83.344952020536226</v>
      </c>
      <c r="D1072">
        <v>2.5950172751953993E-2</v>
      </c>
      <c r="E1072">
        <v>0.20033048079990401</v>
      </c>
      <c r="F1072">
        <v>-4.9556751426005352E-2</v>
      </c>
    </row>
    <row r="1073" spans="2:6" x14ac:dyDescent="0.2">
      <c r="B1073" s="14" t="s">
        <v>638</v>
      </c>
      <c r="C1073">
        <v>350.9964237523219</v>
      </c>
      <c r="D1073">
        <v>1.6930503850809409E-2</v>
      </c>
      <c r="E1073">
        <v>0.15246748843098512</v>
      </c>
      <c r="F1073">
        <v>-6.65028367567988E-2</v>
      </c>
    </row>
    <row r="1074" spans="2:6" x14ac:dyDescent="0.2">
      <c r="B1074" s="14" t="s">
        <v>639</v>
      </c>
      <c r="C1074">
        <v>3.694569397009007</v>
      </c>
      <c r="D1074">
        <v>1.0342134338059417E-2</v>
      </c>
      <c r="E1074">
        <v>7.7910833469974072E-2</v>
      </c>
      <c r="F1074">
        <v>-9.4534655314360005E-2</v>
      </c>
    </row>
    <row r="1075" spans="2:6" x14ac:dyDescent="0.2">
      <c r="B1075" s="14" t="s">
        <v>640</v>
      </c>
      <c r="C1075">
        <v>0.91517589553839862</v>
      </c>
      <c r="D1075">
        <v>2.1804657149160356E-2</v>
      </c>
      <c r="E1075">
        <v>0.14795370723994505</v>
      </c>
      <c r="F1075">
        <v>-6.8930463758176685E-2</v>
      </c>
    </row>
    <row r="1076" spans="2:6" x14ac:dyDescent="0.2">
      <c r="B1076" s="14" t="s">
        <v>641</v>
      </c>
      <c r="C1076">
        <v>6.5908067342455068</v>
      </c>
      <c r="D1076">
        <v>-8.0791875967101134E-4</v>
      </c>
      <c r="E1076">
        <v>-2.9755154564348185E-2</v>
      </c>
      <c r="F1076">
        <v>-0.10480235487285716</v>
      </c>
    </row>
    <row r="1077" spans="2:6" x14ac:dyDescent="0.2">
      <c r="B1077" s="14" t="s">
        <v>642</v>
      </c>
      <c r="C1077">
        <v>3.3584940975646673</v>
      </c>
      <c r="D1077">
        <v>6.0862881640533217E-3</v>
      </c>
      <c r="E1077">
        <v>2.5796900294450253E-2</v>
      </c>
      <c r="F1077">
        <v>-9.2495618979759886E-2</v>
      </c>
    </row>
    <row r="1078" spans="2:6" x14ac:dyDescent="0.2">
      <c r="B1078" s="14" t="s">
        <v>643</v>
      </c>
      <c r="C1078">
        <v>54.061202868777457</v>
      </c>
      <c r="D1078">
        <v>-4.7824414436181684E-3</v>
      </c>
      <c r="E1078">
        <v>-4.7016779370601114E-2</v>
      </c>
      <c r="F1078">
        <v>-6.8958848992095589E-2</v>
      </c>
    </row>
    <row r="1079" spans="2:6" x14ac:dyDescent="0.2">
      <c r="B1079" s="14" t="s">
        <v>644</v>
      </c>
      <c r="C1079">
        <v>31.197356487623733</v>
      </c>
      <c r="D1079">
        <v>1.1968232382986166E-2</v>
      </c>
      <c r="E1079">
        <v>2.5078680865786573E-2</v>
      </c>
      <c r="F1079">
        <v>-4.9355801914696684E-2</v>
      </c>
    </row>
    <row r="1080" spans="2:6" x14ac:dyDescent="0.2">
      <c r="B1080" s="14" t="s">
        <v>645</v>
      </c>
      <c r="C1080">
        <v>21.980520588472466</v>
      </c>
      <c r="D1080">
        <v>2.6728478190185534E-2</v>
      </c>
      <c r="E1080">
        <v>0.18836022475579028</v>
      </c>
      <c r="F1080">
        <v>-6.2216019252780974E-2</v>
      </c>
    </row>
    <row r="1081" spans="2:6" x14ac:dyDescent="0.2">
      <c r="B1081" s="14" t="s">
        <v>646</v>
      </c>
      <c r="C1081">
        <v>18.545042571790045</v>
      </c>
      <c r="D1081">
        <v>-8.3947487513724717E-3</v>
      </c>
      <c r="E1081">
        <v>-4.9904137210665667E-2</v>
      </c>
      <c r="F1081">
        <v>-6.9295566241001083E-2</v>
      </c>
    </row>
    <row r="1082" spans="2:6" x14ac:dyDescent="0.2">
      <c r="B1082" s="14" t="s">
        <v>647</v>
      </c>
      <c r="C1082">
        <v>46.987055069684217</v>
      </c>
      <c r="D1082">
        <v>-7.6328130009795103E-3</v>
      </c>
      <c r="E1082">
        <v>-3.0779865667140971E-2</v>
      </c>
      <c r="F1082">
        <v>-0.12816298894773315</v>
      </c>
    </row>
    <row r="1083" spans="2:6" x14ac:dyDescent="0.2">
      <c r="B1083" s="14" t="s">
        <v>648</v>
      </c>
      <c r="C1083">
        <v>11.199955700000004</v>
      </c>
      <c r="D1083">
        <v>-8.6999778326823929E-3</v>
      </c>
      <c r="E1083">
        <v>-9.526465587855748E-2</v>
      </c>
      <c r="F1083">
        <v>-0.13907394503426262</v>
      </c>
    </row>
    <row r="1084" spans="2:6" x14ac:dyDescent="0.2">
      <c r="B1084" s="14" t="s">
        <v>126</v>
      </c>
      <c r="C1084">
        <v>2228.6339104520644</v>
      </c>
      <c r="D1084">
        <v>-1.96448056195897E-2</v>
      </c>
      <c r="E1084">
        <v>-0.236491414493889</v>
      </c>
      <c r="F1084">
        <v>-0.14238044815381157</v>
      </c>
    </row>
    <row r="1085" spans="2:6" x14ac:dyDescent="0.2">
      <c r="B1085" s="14" t="s">
        <v>436</v>
      </c>
      <c r="C1085">
        <v>613.82157720042187</v>
      </c>
      <c r="D1085">
        <v>-1.2588326889917401E-2</v>
      </c>
      <c r="E1085">
        <v>-0.1871819931818508</v>
      </c>
      <c r="F1085">
        <v>-0.67261236193103535</v>
      </c>
    </row>
    <row r="1086" spans="2:6" x14ac:dyDescent="0.2">
      <c r="B1086" s="14" t="s">
        <v>437</v>
      </c>
      <c r="C1086">
        <v>5211.0788385054284</v>
      </c>
      <c r="D1086">
        <v>-4.5075911139791369E-2</v>
      </c>
      <c r="E1086">
        <v>-0.2586133347309616</v>
      </c>
      <c r="F1086">
        <v>2.3989941348334654E-3</v>
      </c>
    </row>
    <row r="1087" spans="2:6" x14ac:dyDescent="0.2">
      <c r="B1087" s="14" t="s">
        <v>438</v>
      </c>
      <c r="C1087">
        <v>8755.0231578268686</v>
      </c>
      <c r="D1087">
        <v>-0.18783903135941582</v>
      </c>
      <c r="E1087">
        <v>-0.35747271848737272</v>
      </c>
      <c r="F1087">
        <v>0.36983162321619911</v>
      </c>
    </row>
    <row r="1088" spans="2:6" x14ac:dyDescent="0.2">
      <c r="B1088" s="14" t="s">
        <v>439</v>
      </c>
      <c r="C1088">
        <v>443.23806093874663</v>
      </c>
      <c r="D1088">
        <v>-1.8519311349307621E-2</v>
      </c>
      <c r="E1088">
        <v>-0.15906997553633007</v>
      </c>
      <c r="F1088">
        <v>-3.6264158132925939E-2</v>
      </c>
    </row>
    <row r="1089" spans="2:6" x14ac:dyDescent="0.2">
      <c r="B1089" s="14" t="s">
        <v>440</v>
      </c>
      <c r="C1089">
        <v>87.062485873440636</v>
      </c>
      <c r="D1089">
        <v>-2.7005479362274265E-2</v>
      </c>
      <c r="E1089">
        <v>-0.35842551027346348</v>
      </c>
      <c r="F1089">
        <v>-0.11693036382043331</v>
      </c>
    </row>
    <row r="1090" spans="2:6" x14ac:dyDescent="0.2">
      <c r="B1090" s="14" t="s">
        <v>441</v>
      </c>
      <c r="C1090">
        <v>1088.8976870788715</v>
      </c>
      <c r="D1090">
        <v>-6.0590428364537541E-2</v>
      </c>
      <c r="E1090">
        <v>-0.45635217117115934</v>
      </c>
      <c r="F1090">
        <v>-3.3987800728663142E-2</v>
      </c>
    </row>
    <row r="1091" spans="2:6" x14ac:dyDescent="0.2">
      <c r="B1091" s="14" t="s">
        <v>442</v>
      </c>
      <c r="C1091">
        <v>783.3394905062662</v>
      </c>
      <c r="D1091">
        <v>-3.5023049221105662E-2</v>
      </c>
      <c r="E1091">
        <v>-0.3505548270103187</v>
      </c>
      <c r="F1091">
        <v>-0.11604521360011333</v>
      </c>
    </row>
    <row r="1092" spans="2:6" x14ac:dyDescent="0.2">
      <c r="B1092" s="14" t="s">
        <v>443</v>
      </c>
      <c r="C1092">
        <v>2890.5312854041022</v>
      </c>
      <c r="D1092">
        <v>-6.9944117188081023E-3</v>
      </c>
      <c r="E1092">
        <v>-6.6265789402419895E-2</v>
      </c>
      <c r="F1092">
        <v>-8.9065591736470218E-2</v>
      </c>
    </row>
    <row r="1093" spans="2:6" x14ac:dyDescent="0.2">
      <c r="B1093" s="14" t="s">
        <v>444</v>
      </c>
      <c r="C1093">
        <v>1000.144672994447</v>
      </c>
      <c r="D1093">
        <v>2.3050553440340238E-2</v>
      </c>
      <c r="E1093">
        <v>0.1812422584240414</v>
      </c>
      <c r="F1093">
        <v>-6.1490829677002257E-2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5" tint="-0.249977111117893"/>
  </sheetPr>
  <dimension ref="A1:AZ211"/>
  <sheetViews>
    <sheetView workbookViewId="0">
      <pane xSplit="4" ySplit="10" topLeftCell="E147" activePane="bottomRight" state="frozen"/>
      <selection pane="topRight" activeCell="E1" sqref="E1"/>
      <selection pane="bottomLeft" activeCell="A11" sqref="A11"/>
      <selection pane="bottomRight" activeCell="A151" sqref="A151:XFD151"/>
    </sheetView>
  </sheetViews>
  <sheetFormatPr defaultRowHeight="12.75" outlineLevelRow="1" outlineLevelCol="1" x14ac:dyDescent="0.2"/>
  <cols>
    <col min="1" max="1" width="2.7109375" style="49" customWidth="1"/>
    <col min="2" max="2" width="16.7109375" style="49" bestFit="1" customWidth="1"/>
    <col min="3" max="3" width="6" style="49" hidden="1" customWidth="1"/>
    <col min="4" max="4" width="8.7109375" style="49" customWidth="1"/>
    <col min="5" max="6" width="6.7109375" style="49" customWidth="1"/>
    <col min="7" max="11" width="6.7109375" style="49" hidden="1" customWidth="1" outlineLevel="1"/>
    <col min="12" max="12" width="6.7109375" style="49" customWidth="1" collapsed="1"/>
    <col min="13" max="13" width="6.7109375" style="49" customWidth="1"/>
    <col min="14" max="14" width="2.7109375" style="49" customWidth="1"/>
    <col min="15" max="15" width="20.7109375" style="49" customWidth="1"/>
    <col min="16" max="16" width="12" style="49" hidden="1" customWidth="1"/>
    <col min="17" max="17" width="8.7109375" style="49" customWidth="1"/>
    <col min="18" max="19" width="6.7109375" style="49" customWidth="1"/>
    <col min="20" max="24" width="6.7109375" style="49" hidden="1" customWidth="1" outlineLevel="1"/>
    <col min="25" max="25" width="6.7109375" style="49" customWidth="1" collapsed="1"/>
    <col min="26" max="26" width="6.7109375" style="49" customWidth="1"/>
    <col min="27" max="27" width="2.7109375" style="49" customWidth="1"/>
    <col min="28" max="28" width="20.7109375" style="49" customWidth="1"/>
    <col min="29" max="29" width="12" style="49" hidden="1" customWidth="1"/>
    <col min="30" max="30" width="8.7109375" style="49" customWidth="1"/>
    <col min="31" max="32" width="6.7109375" style="49" customWidth="1"/>
    <col min="33" max="36" width="6.7109375" style="49" hidden="1" customWidth="1" outlineLevel="1"/>
    <col min="37" max="37" width="6.7109375" style="49" hidden="1" customWidth="1" outlineLevel="1" collapsed="1"/>
    <col min="38" max="38" width="6.7109375" style="49" customWidth="1" collapsed="1"/>
    <col min="39" max="39" width="6.7109375" style="49" customWidth="1"/>
    <col min="40" max="40" width="2.7109375" style="49" customWidth="1"/>
    <col min="41" max="41" width="20.7109375" style="49" customWidth="1"/>
    <col min="42" max="42" width="12" style="49" hidden="1" customWidth="1"/>
    <col min="43" max="43" width="8.7109375" style="49" customWidth="1"/>
    <col min="44" max="45" width="6.7109375" style="49" customWidth="1"/>
    <col min="46" max="50" width="6.7109375" style="49" hidden="1" customWidth="1" outlineLevel="1"/>
    <col min="51" max="51" width="6.7109375" style="49" customWidth="1" collapsed="1"/>
    <col min="52" max="52" width="6.7109375" style="49" customWidth="1"/>
    <col min="53" max="16384" width="9.140625" style="49"/>
  </cols>
  <sheetData>
    <row r="1" spans="1:52" x14ac:dyDescent="0.2">
      <c r="A1" s="123" t="s">
        <v>165</v>
      </c>
      <c r="P1" s="119"/>
      <c r="AC1" s="119"/>
      <c r="AP1" s="119"/>
    </row>
    <row r="2" spans="1:52" x14ac:dyDescent="0.2">
      <c r="A2" s="50" t="s">
        <v>224</v>
      </c>
      <c r="C2" s="83"/>
      <c r="D2" s="83" t="s">
        <v>470</v>
      </c>
      <c r="E2" s="282"/>
      <c r="F2" s="282"/>
      <c r="G2" s="282"/>
      <c r="H2" s="282"/>
      <c r="I2" s="283"/>
      <c r="J2" s="283"/>
      <c r="K2" s="283"/>
      <c r="L2" s="283"/>
      <c r="M2" s="283"/>
      <c r="N2" s="283"/>
      <c r="O2" s="83" t="s">
        <v>469</v>
      </c>
      <c r="P2" s="282"/>
      <c r="Q2" s="282"/>
      <c r="R2" s="282"/>
      <c r="S2" s="282"/>
      <c r="T2" s="282"/>
      <c r="U2" s="283"/>
      <c r="V2" s="283"/>
      <c r="W2" s="283"/>
      <c r="X2" s="283"/>
      <c r="Y2" s="283"/>
      <c r="Z2" s="283"/>
      <c r="AB2" s="83" t="s">
        <v>469</v>
      </c>
      <c r="AC2" s="282"/>
      <c r="AD2" s="282"/>
      <c r="AE2" s="282"/>
      <c r="AF2" s="282"/>
      <c r="AG2" s="282"/>
      <c r="AH2" s="283"/>
      <c r="AI2" s="283"/>
      <c r="AJ2" s="283"/>
      <c r="AK2" s="283"/>
      <c r="AL2" s="283"/>
      <c r="AM2" s="283"/>
      <c r="AO2" s="83" t="s">
        <v>469</v>
      </c>
      <c r="AP2" s="282"/>
      <c r="AQ2" s="282"/>
      <c r="AR2" s="282"/>
      <c r="AS2" s="282"/>
      <c r="AT2" s="282"/>
      <c r="AU2" s="283"/>
      <c r="AV2" s="283"/>
      <c r="AW2" s="283"/>
      <c r="AX2" s="283"/>
      <c r="AY2" s="283"/>
      <c r="AZ2" s="283"/>
    </row>
    <row r="3" spans="1:52" ht="12.75" hidden="1" customHeight="1" x14ac:dyDescent="0.2">
      <c r="D3" s="49" t="str">
        <f t="shared" ref="D3:M3" si="0">IFERROR(VLOOKUP(D2,sims,4,0),"")</f>
        <v/>
      </c>
      <c r="E3" s="49" t="str">
        <f t="shared" si="0"/>
        <v/>
      </c>
      <c r="F3" s="49" t="str">
        <f t="shared" si="0"/>
        <v/>
      </c>
      <c r="G3" s="49" t="str">
        <f t="shared" si="0"/>
        <v/>
      </c>
      <c r="H3" s="49" t="str">
        <f t="shared" si="0"/>
        <v/>
      </c>
      <c r="I3" s="49" t="str">
        <f t="shared" si="0"/>
        <v/>
      </c>
      <c r="J3" s="49" t="str">
        <f t="shared" si="0"/>
        <v/>
      </c>
      <c r="K3" s="49" t="str">
        <f t="shared" si="0"/>
        <v/>
      </c>
      <c r="L3" s="49" t="str">
        <f t="shared" si="0"/>
        <v/>
      </c>
      <c r="M3" s="49" t="str">
        <f t="shared" si="0"/>
        <v/>
      </c>
      <c r="Q3" s="49" t="str">
        <f t="shared" ref="Q3:Z3" si="1">IFERROR(VLOOKUP(Q2,sims,4,0),"")</f>
        <v/>
      </c>
      <c r="R3" s="49" t="str">
        <f t="shared" si="1"/>
        <v/>
      </c>
      <c r="S3" s="49" t="str">
        <f t="shared" si="1"/>
        <v/>
      </c>
      <c r="T3" s="49" t="str">
        <f t="shared" si="1"/>
        <v/>
      </c>
      <c r="U3" s="49" t="str">
        <f t="shared" si="1"/>
        <v/>
      </c>
      <c r="V3" s="49" t="str">
        <f t="shared" si="1"/>
        <v/>
      </c>
      <c r="W3" s="49" t="str">
        <f t="shared" si="1"/>
        <v/>
      </c>
      <c r="X3" s="49" t="str">
        <f t="shared" si="1"/>
        <v/>
      </c>
      <c r="Y3" s="49" t="str">
        <f t="shared" si="1"/>
        <v/>
      </c>
      <c r="Z3" s="49" t="str">
        <f t="shared" si="1"/>
        <v/>
      </c>
      <c r="AD3" s="49" t="str">
        <f>IFERROR(VLOOKUP(AD2,sims,4,0),"")</f>
        <v/>
      </c>
      <c r="AE3" s="49" t="str">
        <f>IFERROR(VLOOKUP(AE2,sims,4,0),"")</f>
        <v/>
      </c>
    </row>
    <row r="4" spans="1:52" hidden="1" x14ac:dyDescent="0.2"/>
    <row r="5" spans="1:52" x14ac:dyDescent="0.2">
      <c r="P5" s="50"/>
      <c r="AC5" s="50"/>
      <c r="AP5" s="50"/>
    </row>
    <row r="6" spans="1:52" x14ac:dyDescent="0.2">
      <c r="B6" s="53"/>
      <c r="C6" s="338" t="s">
        <v>163</v>
      </c>
      <c r="D6" s="338"/>
      <c r="E6" s="338"/>
      <c r="F6" s="338"/>
      <c r="G6" s="338"/>
      <c r="H6" s="338"/>
      <c r="I6" s="338"/>
      <c r="J6" s="338"/>
      <c r="K6" s="338"/>
      <c r="L6" s="338"/>
      <c r="M6" s="338"/>
      <c r="O6" s="53"/>
      <c r="P6" s="338" t="s">
        <v>164</v>
      </c>
      <c r="Q6" s="338"/>
      <c r="R6" s="338"/>
      <c r="S6" s="338"/>
      <c r="T6" s="338"/>
      <c r="U6" s="338"/>
      <c r="V6" s="338"/>
      <c r="W6" s="338"/>
      <c r="X6" s="338"/>
      <c r="Y6" s="338"/>
      <c r="Z6" s="338"/>
      <c r="AB6" s="53"/>
      <c r="AC6" s="338" t="s">
        <v>227</v>
      </c>
      <c r="AD6" s="338"/>
      <c r="AE6" s="338"/>
      <c r="AF6" s="338"/>
      <c r="AG6" s="338"/>
      <c r="AH6" s="338"/>
      <c r="AI6" s="338"/>
      <c r="AJ6" s="338"/>
      <c r="AK6" s="338"/>
      <c r="AL6" s="338"/>
      <c r="AM6" s="338"/>
      <c r="AO6" s="53"/>
      <c r="AP6" s="338" t="s">
        <v>228</v>
      </c>
      <c r="AQ6" s="338"/>
      <c r="AR6" s="338"/>
      <c r="AS6" s="338"/>
      <c r="AT6" s="338"/>
      <c r="AU6" s="338"/>
      <c r="AV6" s="338"/>
      <c r="AW6" s="338"/>
      <c r="AX6" s="338"/>
      <c r="AY6" s="338"/>
      <c r="AZ6" s="338"/>
    </row>
    <row r="7" spans="1:52" ht="25.5" x14ac:dyDescent="0.2">
      <c r="B7" s="53"/>
      <c r="C7" s="53"/>
      <c r="D7" s="74" t="s">
        <v>127</v>
      </c>
      <c r="E7" s="90" t="s">
        <v>25</v>
      </c>
      <c r="F7" s="53"/>
      <c r="G7" s="53"/>
      <c r="H7" s="53"/>
      <c r="I7" s="53"/>
      <c r="J7" s="53"/>
      <c r="K7" s="53"/>
      <c r="L7" s="53"/>
      <c r="M7" s="53"/>
      <c r="O7" s="53"/>
      <c r="P7" s="53"/>
      <c r="Q7" s="74" t="s">
        <v>127</v>
      </c>
      <c r="R7" s="90" t="s">
        <v>25</v>
      </c>
      <c r="S7" s="53"/>
      <c r="T7" s="53"/>
      <c r="U7" s="53"/>
      <c r="V7" s="53"/>
      <c r="W7" s="53"/>
      <c r="X7" s="53"/>
      <c r="Y7" s="53"/>
      <c r="Z7" s="53"/>
      <c r="AB7" s="53"/>
      <c r="AC7" s="53"/>
      <c r="AD7" s="74" t="s">
        <v>127</v>
      </c>
      <c r="AE7" s="90" t="s">
        <v>25</v>
      </c>
      <c r="AF7" s="53"/>
      <c r="AG7" s="53"/>
      <c r="AH7" s="53"/>
      <c r="AI7" s="53"/>
      <c r="AJ7" s="53"/>
      <c r="AK7" s="53"/>
      <c r="AL7" s="53"/>
      <c r="AM7" s="53"/>
      <c r="AO7" s="53"/>
      <c r="AP7" s="53"/>
      <c r="AQ7" s="74" t="s">
        <v>127</v>
      </c>
      <c r="AR7" s="90" t="s">
        <v>25</v>
      </c>
      <c r="AS7" s="53"/>
      <c r="AT7" s="53"/>
      <c r="AU7" s="53"/>
      <c r="AV7" s="53"/>
      <c r="AW7" s="53"/>
      <c r="AX7" s="53"/>
      <c r="AY7" s="53"/>
      <c r="AZ7" s="53"/>
    </row>
    <row r="8" spans="1:52" s="232" customFormat="1" ht="51" x14ac:dyDescent="0.2">
      <c r="B8" s="233"/>
      <c r="C8" s="233"/>
      <c r="D8" s="91" t="str">
        <f>IFERROR(VLOOKUP(D2,sims,3,0),"")</f>
        <v/>
      </c>
      <c r="E8" s="91" t="str">
        <f t="shared" ref="E8:M8" ca="1" si="2">IFERROR(VLOOKUP(E9,sims,3,0),"")</f>
        <v>tm +10%</v>
      </c>
      <c r="F8" s="91" t="str">
        <f t="shared" ca="1" si="2"/>
        <v>tq manf 10%</v>
      </c>
      <c r="G8" s="91" t="str">
        <f t="shared" ca="1" si="2"/>
        <v>pwm cr_oil&amp;gas +10%</v>
      </c>
      <c r="H8" s="91" t="str">
        <f t="shared" ca="1" si="2"/>
        <v/>
      </c>
      <c r="I8" s="91" t="str">
        <f t="shared" ca="1" si="2"/>
        <v/>
      </c>
      <c r="J8" s="91" t="str">
        <f t="shared" ca="1" si="2"/>
        <v/>
      </c>
      <c r="K8" s="91" t="str">
        <f t="shared" ca="1" si="2"/>
        <v/>
      </c>
      <c r="L8" s="91" t="str">
        <f t="shared" ca="1" si="2"/>
        <v/>
      </c>
      <c r="M8" s="91" t="str">
        <f t="shared" ca="1" si="2"/>
        <v/>
      </c>
      <c r="O8" s="233"/>
      <c r="P8" s="233"/>
      <c r="Q8" s="91" t="str">
        <f>IFERROR(VLOOKUP(Q2,sims,3,0),"")</f>
        <v/>
      </c>
      <c r="R8" s="91" t="str">
        <f t="shared" ref="R8:Z8" ca="1" si="3">IFERROR(VLOOKUP(R9,sims,3,0),"")</f>
        <v>tm +10%</v>
      </c>
      <c r="S8" s="91" t="str">
        <f t="shared" ca="1" si="3"/>
        <v>tq manf 10%</v>
      </c>
      <c r="T8" s="91" t="str">
        <f t="shared" ca="1" si="3"/>
        <v>pwm cr_oil&amp;gas +10%</v>
      </c>
      <c r="U8" s="91" t="str">
        <f t="shared" ca="1" si="3"/>
        <v/>
      </c>
      <c r="V8" s="91" t="str">
        <f t="shared" ca="1" si="3"/>
        <v/>
      </c>
      <c r="W8" s="91" t="str">
        <f t="shared" ca="1" si="3"/>
        <v/>
      </c>
      <c r="X8" s="91" t="str">
        <f t="shared" ca="1" si="3"/>
        <v/>
      </c>
      <c r="Y8" s="91" t="str">
        <f t="shared" ca="1" si="3"/>
        <v/>
      </c>
      <c r="Z8" s="91" t="str">
        <f t="shared" ca="1" si="3"/>
        <v/>
      </c>
      <c r="AB8" s="233"/>
      <c r="AC8" s="233"/>
      <c r="AD8" s="91" t="str">
        <f>IFERROR(VLOOKUP(AD2,sims,3,0),"")</f>
        <v/>
      </c>
      <c r="AE8" s="91" t="str">
        <f t="shared" ref="AE8:AM8" ca="1" si="4">IFERROR(VLOOKUP(AE9,sims,3,0),"")</f>
        <v>tm +10%</v>
      </c>
      <c r="AF8" s="91" t="str">
        <f t="shared" ca="1" si="4"/>
        <v>tq manf 10%</v>
      </c>
      <c r="AG8" s="91" t="str">
        <f t="shared" ca="1" si="4"/>
        <v>pwm cr_oil&amp;gas +10%</v>
      </c>
      <c r="AH8" s="91" t="str">
        <f t="shared" ca="1" si="4"/>
        <v/>
      </c>
      <c r="AI8" s="91" t="str">
        <f t="shared" ca="1" si="4"/>
        <v/>
      </c>
      <c r="AJ8" s="91" t="str">
        <f t="shared" ca="1" si="4"/>
        <v/>
      </c>
      <c r="AK8" s="91" t="str">
        <f t="shared" ca="1" si="4"/>
        <v/>
      </c>
      <c r="AL8" s="91" t="str">
        <f t="shared" ca="1" si="4"/>
        <v/>
      </c>
      <c r="AM8" s="91" t="str">
        <f t="shared" ca="1" si="4"/>
        <v/>
      </c>
      <c r="AO8" s="233"/>
      <c r="AP8" s="233"/>
      <c r="AQ8" s="91" t="str">
        <f>IFERROR(VLOOKUP(AQ2,sims,3,0),"")</f>
        <v/>
      </c>
      <c r="AR8" s="91" t="str">
        <f t="shared" ref="AR8:AZ8" ca="1" si="5">IFERROR(VLOOKUP(AR9,sims,3,0),"")</f>
        <v>tm +10%</v>
      </c>
      <c r="AS8" s="91" t="str">
        <f t="shared" ca="1" si="5"/>
        <v>tq manf 10%</v>
      </c>
      <c r="AT8" s="91" t="str">
        <f t="shared" ca="1" si="5"/>
        <v>pwm cr_oil&amp;gas +10%</v>
      </c>
      <c r="AU8" s="91" t="str">
        <f t="shared" ca="1" si="5"/>
        <v/>
      </c>
      <c r="AV8" s="91" t="str">
        <f t="shared" ca="1" si="5"/>
        <v/>
      </c>
      <c r="AW8" s="91" t="str">
        <f t="shared" ca="1" si="5"/>
        <v/>
      </c>
      <c r="AX8" s="91" t="str">
        <f t="shared" ca="1" si="5"/>
        <v/>
      </c>
      <c r="AY8" s="91" t="str">
        <f t="shared" ca="1" si="5"/>
        <v/>
      </c>
      <c r="AZ8" s="91" t="str">
        <f t="shared" ca="1" si="5"/>
        <v/>
      </c>
    </row>
    <row r="9" spans="1:52" x14ac:dyDescent="0.2">
      <c r="B9" s="54"/>
      <c r="C9" s="120" cm="1">
        <f t="array" aca="1" ref="C9:M145" ca="1">OFFSET(Raw_Trade!$B$9,1,0,COUNTA(Raw_Trade!$B$9:$B$309)+1,11)</f>
        <v>0</v>
      </c>
      <c r="D9" s="125" t="str">
        <f ca="1"/>
        <v>base</v>
      </c>
      <c r="E9" s="125" t="str">
        <f ca="1"/>
        <v>sim1</v>
      </c>
      <c r="F9" s="125" t="str">
        <f ca="1"/>
        <v>sim2</v>
      </c>
      <c r="G9" s="125" t="str">
        <f ca="1"/>
        <v>sim3</v>
      </c>
      <c r="H9" s="125">
        <f ca="1"/>
        <v>0</v>
      </c>
      <c r="I9" s="125">
        <f ca="1"/>
        <v>0</v>
      </c>
      <c r="J9" s="125">
        <f ca="1"/>
        <v>0</v>
      </c>
      <c r="K9" s="125">
        <f ca="1"/>
        <v>0</v>
      </c>
      <c r="L9" s="125">
        <f ca="1"/>
        <v>0</v>
      </c>
      <c r="M9" s="125">
        <f ca="1"/>
        <v>0</v>
      </c>
      <c r="O9" s="54"/>
      <c r="P9" s="120" cm="1">
        <f t="array" aca="1" ref="P9:Z149" ca="1">OFFSET(Raw_Trade!$B$309,1,0,COUNTA(Raw_Trade!$B$309:$B$609)+1,11)</f>
        <v>0</v>
      </c>
      <c r="Q9" s="121" t="str">
        <f ca="1"/>
        <v>base</v>
      </c>
      <c r="R9" s="121" t="str">
        <f ca="1"/>
        <v>sim1</v>
      </c>
      <c r="S9" s="121" t="str">
        <f ca="1"/>
        <v>sim2</v>
      </c>
      <c r="T9" s="121" t="str">
        <f ca="1"/>
        <v>sim3</v>
      </c>
      <c r="U9" s="121">
        <f ca="1"/>
        <v>0</v>
      </c>
      <c r="V9" s="121">
        <f ca="1"/>
        <v>0</v>
      </c>
      <c r="W9" s="121">
        <f ca="1"/>
        <v>0</v>
      </c>
      <c r="X9" s="121">
        <f ca="1"/>
        <v>0</v>
      </c>
      <c r="Y9" s="121">
        <f ca="1"/>
        <v>0</v>
      </c>
      <c r="Z9" s="121">
        <f ca="1"/>
        <v>0</v>
      </c>
      <c r="AB9" s="54"/>
      <c r="AC9" s="120" cm="1">
        <f t="array" aca="1" ref="AC9:AM192" ca="1">OFFSET(Raw_Trade!$B$609,1,0,COUNTA(Raw_Trade!$B$609:$B$909)+1,11)</f>
        <v>0</v>
      </c>
      <c r="AD9" s="121" t="str">
        <f ca="1"/>
        <v>base</v>
      </c>
      <c r="AE9" s="121" t="str">
        <f ca="1"/>
        <v>sim1</v>
      </c>
      <c r="AF9" s="121" t="str">
        <f ca="1"/>
        <v>sim2</v>
      </c>
      <c r="AG9" s="121" t="str">
        <f ca="1"/>
        <v>sim3</v>
      </c>
      <c r="AH9" s="121">
        <f ca="1"/>
        <v>0</v>
      </c>
      <c r="AI9" s="121">
        <f ca="1"/>
        <v>0</v>
      </c>
      <c r="AJ9" s="121">
        <f ca="1"/>
        <v>0</v>
      </c>
      <c r="AK9" s="121">
        <f ca="1"/>
        <v>0</v>
      </c>
      <c r="AL9" s="121">
        <f ca="1"/>
        <v>0</v>
      </c>
      <c r="AM9" s="121">
        <f ca="1"/>
        <v>0</v>
      </c>
      <c r="AO9" s="54"/>
      <c r="AP9" s="120" cm="1">
        <f t="array" aca="1" ref="AP9:AZ192" ca="1">OFFSET(Raw_Trade!$B$909,1,0,COUNTA(Raw_Trade!$B$909:$B$1209)+1,11)</f>
        <v>0</v>
      </c>
      <c r="AQ9" s="121" t="str">
        <f ca="1"/>
        <v>base</v>
      </c>
      <c r="AR9" s="121" t="str">
        <f ca="1"/>
        <v>sim1</v>
      </c>
      <c r="AS9" s="121" t="str">
        <f ca="1"/>
        <v>sim2</v>
      </c>
      <c r="AT9" s="121" t="str">
        <f ca="1"/>
        <v>sim3</v>
      </c>
      <c r="AU9" s="121">
        <f ca="1"/>
        <v>0</v>
      </c>
      <c r="AV9" s="121">
        <f ca="1"/>
        <v>0</v>
      </c>
      <c r="AW9" s="121">
        <f ca="1"/>
        <v>0</v>
      </c>
      <c r="AX9" s="121">
        <f ca="1"/>
        <v>0</v>
      </c>
      <c r="AY9" s="121">
        <f ca="1"/>
        <v>0</v>
      </c>
      <c r="AZ9" s="121">
        <f ca="1"/>
        <v>0</v>
      </c>
    </row>
    <row r="10" spans="1:52" x14ac:dyDescent="0.2">
      <c r="B10" s="204" t="str" cm="1">
        <f t="array" aca="1" ref="B10" ca="1">IFERROR(_xlfn.XLOOKUP(C10,Com_codes_core,Com_labels_core),"")</f>
        <v>Corn and other grain food products</v>
      </c>
      <c r="C10" s="122" t="str">
        <f ca="1"/>
        <v>c_002</v>
      </c>
      <c r="D10" s="56">
        <f ca="1"/>
        <v>1.4733884672199768</v>
      </c>
      <c r="E10" s="56">
        <f ca="1"/>
        <v>1.804734585804102E-2</v>
      </c>
      <c r="F10" s="56">
        <f ca="1"/>
        <v>-0.31480087112515376</v>
      </c>
      <c r="G10" s="56">
        <f ca="1"/>
        <v>-0.11083574245036587</v>
      </c>
      <c r="H10" s="56">
        <f ca="1"/>
        <v>0</v>
      </c>
      <c r="I10" s="56">
        <f ca="1"/>
        <v>0</v>
      </c>
      <c r="J10" s="56">
        <f ca="1"/>
        <v>0</v>
      </c>
      <c r="K10" s="56">
        <f ca="1"/>
        <v>0</v>
      </c>
      <c r="L10" s="56">
        <f ca="1"/>
        <v>0</v>
      </c>
      <c r="M10" s="56">
        <f ca="1"/>
        <v>0</v>
      </c>
      <c r="O10" s="204" t="str" cm="1">
        <f t="array" aca="1" ref="O10" ca="1">IFERROR(_xlfn.XLOOKUP(P10,Com_codes_core,Com_labels_core),"")</f>
        <v>Paddy</v>
      </c>
      <c r="P10" s="122" t="str">
        <f ca="1"/>
        <v>c_001</v>
      </c>
      <c r="Q10" s="56">
        <f ca="1"/>
        <v>0.41132051335614173</v>
      </c>
      <c r="R10" s="56">
        <f ca="1"/>
        <v>-0.44355916856254618</v>
      </c>
      <c r="S10" s="56">
        <f ca="1"/>
        <v>-0.14489597919319364</v>
      </c>
      <c r="T10" s="56">
        <f ca="1"/>
        <v>-0.14547628041096106</v>
      </c>
      <c r="U10" s="56">
        <f ca="1"/>
        <v>0</v>
      </c>
      <c r="V10" s="56">
        <f ca="1"/>
        <v>0</v>
      </c>
      <c r="W10" s="56">
        <f ca="1"/>
        <v>0</v>
      </c>
      <c r="X10" s="56">
        <f ca="1"/>
        <v>0</v>
      </c>
      <c r="Y10" s="56">
        <f ca="1"/>
        <v>0</v>
      </c>
      <c r="Z10" s="56">
        <f ca="1"/>
        <v>0</v>
      </c>
      <c r="AB10" s="204" t="str" cm="1">
        <f t="array" aca="1" ref="AB10" ca="1">IFERROR(_xlfn.XLOOKUP(AC10,Com_codes_core,Com_labels_core),"")</f>
        <v>Paddy</v>
      </c>
      <c r="AC10" s="122" t="str">
        <f ca="1"/>
        <v>c_001</v>
      </c>
      <c r="AD10" s="56">
        <f ca="1"/>
        <v>276.39758875542265</v>
      </c>
      <c r="AE10" s="56">
        <f ca="1"/>
        <v>-4.5622529228572795E-3</v>
      </c>
      <c r="AF10" s="56">
        <f ca="1"/>
        <v>-0.1814772446827706</v>
      </c>
      <c r="AG10" s="56">
        <f ca="1"/>
        <v>-0.11019191556059793</v>
      </c>
      <c r="AH10" s="56">
        <f ca="1"/>
        <v>0</v>
      </c>
      <c r="AI10" s="56">
        <f ca="1"/>
        <v>0</v>
      </c>
      <c r="AJ10" s="56">
        <f ca="1"/>
        <v>0</v>
      </c>
      <c r="AK10" s="56">
        <f ca="1"/>
        <v>0</v>
      </c>
      <c r="AL10" s="56">
        <f ca="1"/>
        <v>0</v>
      </c>
      <c r="AM10" s="56">
        <f ca="1"/>
        <v>0</v>
      </c>
      <c r="AO10" s="204" t="str" cm="1">
        <f t="array" aca="1" ref="AO10" ca="1">IFERROR(_xlfn.XLOOKUP(AP10,Com_codes_core,Com_labels_core),"")</f>
        <v>Paddy</v>
      </c>
      <c r="AP10" s="122" t="str">
        <f ca="1"/>
        <v>c_001</v>
      </c>
      <c r="AQ10" s="56">
        <f ca="1"/>
        <v>276.93582570059448</v>
      </c>
      <c r="AR10" s="56">
        <f ca="1"/>
        <v>-5.216624301185302E-3</v>
      </c>
      <c r="AS10" s="56">
        <f ca="1"/>
        <v>-0.18142290144219642</v>
      </c>
      <c r="AT10" s="56">
        <f ca="1"/>
        <v>-0.110244359105649</v>
      </c>
      <c r="AU10" s="56">
        <f ca="1"/>
        <v>0</v>
      </c>
      <c r="AV10" s="56">
        <f ca="1"/>
        <v>0</v>
      </c>
      <c r="AW10" s="56">
        <f ca="1"/>
        <v>0</v>
      </c>
      <c r="AX10" s="56">
        <f ca="1"/>
        <v>0</v>
      </c>
      <c r="AY10" s="56">
        <f ca="1"/>
        <v>0</v>
      </c>
      <c r="AZ10" s="56">
        <f ca="1"/>
        <v>0</v>
      </c>
    </row>
    <row r="11" spans="1:52" x14ac:dyDescent="0.2">
      <c r="B11" s="204" t="str" cm="1">
        <f t="array" aca="1" ref="B11" ca="1">IFERROR(_xlfn.XLOOKUP(C11,Com_codes_core,Com_labels_core),"")</f>
        <v>Root crop products contain starch</v>
      </c>
      <c r="C11" s="122" t="str">
        <f ca="1"/>
        <v>c_003</v>
      </c>
      <c r="D11" s="56">
        <f ca="1"/>
        <v>2.7961100470381886</v>
      </c>
      <c r="E11" s="56">
        <f ca="1"/>
        <v>-3.8066100218170362E-3</v>
      </c>
      <c r="F11" s="56">
        <f ca="1"/>
        <v>-0.23782586150641327</v>
      </c>
      <c r="G11" s="56">
        <f ca="1"/>
        <v>-9.7998897486473169E-2</v>
      </c>
      <c r="H11" s="56">
        <f ca="1"/>
        <v>0</v>
      </c>
      <c r="I11" s="56">
        <f ca="1"/>
        <v>0</v>
      </c>
      <c r="J11" s="56">
        <f ca="1"/>
        <v>0</v>
      </c>
      <c r="K11" s="56">
        <f ca="1"/>
        <v>0</v>
      </c>
      <c r="L11" s="56">
        <f ca="1"/>
        <v>0</v>
      </c>
      <c r="M11" s="56">
        <f ca="1"/>
        <v>0</v>
      </c>
      <c r="O11" s="204" t="str" cm="1">
        <f t="array" aca="1" ref="O11" ca="1">IFERROR(_xlfn.XLOOKUP(P11,Com_codes_core,Com_labels_core),"")</f>
        <v>Corn and other grain food products</v>
      </c>
      <c r="P11" s="122" t="str">
        <f ca="1"/>
        <v>c_002</v>
      </c>
      <c r="Q11" s="56">
        <f ca="1"/>
        <v>72.798988742074201</v>
      </c>
      <c r="R11" s="56">
        <f ca="1"/>
        <v>-3.2678494900173494E-2</v>
      </c>
      <c r="S11" s="56">
        <f ca="1"/>
        <v>-0.26373534594976711</v>
      </c>
      <c r="T11" s="56">
        <f ca="1"/>
        <v>-0.1535711425598385</v>
      </c>
      <c r="U11" s="56">
        <f ca="1"/>
        <v>0</v>
      </c>
      <c r="V11" s="56">
        <f ca="1"/>
        <v>0</v>
      </c>
      <c r="W11" s="56">
        <f ca="1"/>
        <v>0</v>
      </c>
      <c r="X11" s="56">
        <f ca="1"/>
        <v>0</v>
      </c>
      <c r="Y11" s="56">
        <f ca="1"/>
        <v>0</v>
      </c>
      <c r="Z11" s="56">
        <f ca="1"/>
        <v>0</v>
      </c>
      <c r="AB11" s="204" t="str" cm="1">
        <f t="array" aca="1" ref="AB11" ca="1">IFERROR(_xlfn.XLOOKUP(AC11,Com_codes_core,Com_labels_core),"")</f>
        <v>Corn and other grain food products</v>
      </c>
      <c r="AC11" s="122" t="str">
        <f ca="1"/>
        <v>c_002</v>
      </c>
      <c r="AD11" s="56">
        <f ca="1"/>
        <v>29.377307772958169</v>
      </c>
      <c r="AE11" s="56">
        <f ca="1"/>
        <v>1.6523544487268005E-2</v>
      </c>
      <c r="AF11" s="56">
        <f ca="1"/>
        <v>-0.29801365009217706</v>
      </c>
      <c r="AG11" s="56">
        <f ca="1"/>
        <v>-0.12370192885415854</v>
      </c>
      <c r="AH11" s="56">
        <f ca="1"/>
        <v>0</v>
      </c>
      <c r="AI11" s="56">
        <f ca="1"/>
        <v>0</v>
      </c>
      <c r="AJ11" s="56">
        <f ca="1"/>
        <v>0</v>
      </c>
      <c r="AK11" s="56">
        <f ca="1"/>
        <v>0</v>
      </c>
      <c r="AL11" s="56">
        <f ca="1"/>
        <v>0</v>
      </c>
      <c r="AM11" s="56">
        <f ca="1"/>
        <v>0</v>
      </c>
      <c r="AO11" s="204" t="str" cm="1">
        <f t="array" aca="1" ref="AO11" ca="1">IFERROR(_xlfn.XLOOKUP(AP11,Com_codes_core,Com_labels_core),"")</f>
        <v>Corn and other grain food products</v>
      </c>
      <c r="AP11" s="122" t="str">
        <f ca="1"/>
        <v>c_002</v>
      </c>
      <c r="AQ11" s="56">
        <f ca="1"/>
        <v>103.15612528883588</v>
      </c>
      <c r="AR11" s="56">
        <f ca="1"/>
        <v>-1.8535669538488619E-2</v>
      </c>
      <c r="AS11" s="56">
        <f ca="1"/>
        <v>-0.27359262692324693</v>
      </c>
      <c r="AT11" s="56">
        <f ca="1"/>
        <v>-0.14498457650639063</v>
      </c>
      <c r="AU11" s="56">
        <f ca="1"/>
        <v>0</v>
      </c>
      <c r="AV11" s="56">
        <f ca="1"/>
        <v>0</v>
      </c>
      <c r="AW11" s="56">
        <f ca="1"/>
        <v>0</v>
      </c>
      <c r="AX11" s="56">
        <f ca="1"/>
        <v>0</v>
      </c>
      <c r="AY11" s="56">
        <f ca="1"/>
        <v>0</v>
      </c>
      <c r="AZ11" s="56">
        <f ca="1"/>
        <v>0</v>
      </c>
    </row>
    <row r="12" spans="1:52" ht="12.4" hidden="1" customHeight="1" outlineLevel="1" x14ac:dyDescent="0.2">
      <c r="B12" s="204" t="str" cm="1">
        <f t="array" aca="1" ref="B12" ca="1">IFERROR(_xlfn.XLOOKUP(C12,Com_codes_core,Com_labels_core),"")</f>
        <v>Oil-bearing plant products</v>
      </c>
      <c r="C12" s="122" t="str">
        <f ca="1"/>
        <v>c_004</v>
      </c>
      <c r="D12" s="56">
        <f ca="1"/>
        <v>0.52293192743003825</v>
      </c>
      <c r="E12" s="56">
        <f ca="1"/>
        <v>1.9965481073080937E-3</v>
      </c>
      <c r="F12" s="56">
        <f ca="1"/>
        <v>-0.26029094613846393</v>
      </c>
      <c r="G12" s="56">
        <f ca="1"/>
        <v>-0.10097953501514434</v>
      </c>
      <c r="H12" s="56">
        <f ca="1"/>
        <v>0</v>
      </c>
      <c r="I12" s="56">
        <f ca="1"/>
        <v>0</v>
      </c>
      <c r="J12" s="56">
        <f ca="1"/>
        <v>0</v>
      </c>
      <c r="K12" s="56">
        <f ca="1"/>
        <v>0</v>
      </c>
      <c r="L12" s="56">
        <f ca="1"/>
        <v>0</v>
      </c>
      <c r="M12" s="56">
        <f ca="1"/>
        <v>0</v>
      </c>
      <c r="O12" s="204" t="str" cm="1">
        <f t="array" aca="1" ref="O12" ca="1">IFERROR(_xlfn.XLOOKUP(P12,Com_codes_core,Com_labels_core),"")</f>
        <v>Root crop products contain starch</v>
      </c>
      <c r="P12" s="122" t="str">
        <f ca="1"/>
        <v>c_003</v>
      </c>
      <c r="Q12" s="56">
        <f ca="1"/>
        <v>5.5748615965161523</v>
      </c>
      <c r="R12" s="56">
        <f ca="1"/>
        <v>-5.7386982735785352E-2</v>
      </c>
      <c r="S12" s="56">
        <f ca="1"/>
        <v>-0.18729232356713421</v>
      </c>
      <c r="T12" s="56">
        <f ca="1"/>
        <v>-0.16208008178179023</v>
      </c>
      <c r="U12" s="56">
        <f ca="1"/>
        <v>0</v>
      </c>
      <c r="V12" s="56">
        <f ca="1"/>
        <v>0</v>
      </c>
      <c r="W12" s="56">
        <f ca="1"/>
        <v>0</v>
      </c>
      <c r="X12" s="56">
        <f ca="1"/>
        <v>0</v>
      </c>
      <c r="Y12" s="56">
        <f ca="1"/>
        <v>0</v>
      </c>
      <c r="Z12" s="56">
        <f ca="1"/>
        <v>0</v>
      </c>
      <c r="AB12" s="204" t="str" cm="1">
        <f t="array" aca="1" ref="AB12" ca="1">IFERROR(_xlfn.XLOOKUP(AC12,Com_codes_core,Com_labels_core),"")</f>
        <v>Root crop products contain starch</v>
      </c>
      <c r="AC12" s="122" t="str">
        <f ca="1"/>
        <v>c_003</v>
      </c>
      <c r="AD12" s="56">
        <f ca="1"/>
        <v>34.303616304700803</v>
      </c>
      <c r="AE12" s="56">
        <f ca="1"/>
        <v>-8.1646537420487775E-3</v>
      </c>
      <c r="AF12" s="56">
        <f ca="1"/>
        <v>-0.22208660814123649</v>
      </c>
      <c r="AG12" s="56">
        <f ca="1"/>
        <v>-0.11785333369959128</v>
      </c>
      <c r="AH12" s="56">
        <f ca="1"/>
        <v>0</v>
      </c>
      <c r="AI12" s="56">
        <f ca="1"/>
        <v>0</v>
      </c>
      <c r="AJ12" s="56">
        <f ca="1"/>
        <v>0</v>
      </c>
      <c r="AK12" s="56">
        <f ca="1"/>
        <v>0</v>
      </c>
      <c r="AL12" s="56">
        <f ca="1"/>
        <v>0</v>
      </c>
      <c r="AM12" s="56">
        <f ca="1"/>
        <v>0</v>
      </c>
      <c r="AO12" s="204" t="str" cm="1">
        <f t="array" aca="1" ref="AO12" ca="1">IFERROR(_xlfn.XLOOKUP(AP12,Com_codes_core,Com_labels_core),"")</f>
        <v>Root crop products contain starch</v>
      </c>
      <c r="AP12" s="122" t="str">
        <f ca="1"/>
        <v>c_003</v>
      </c>
      <c r="AQ12" s="56">
        <f ca="1"/>
        <v>40.191902344250785</v>
      </c>
      <c r="AR12" s="56">
        <f ca="1"/>
        <v>-1.5047832677284045E-2</v>
      </c>
      <c r="AS12" s="56">
        <f ca="1"/>
        <v>-0.21722353963253838</v>
      </c>
      <c r="AT12" s="56">
        <f ca="1"/>
        <v>-0.12403774978915205</v>
      </c>
      <c r="AU12" s="56">
        <f ca="1"/>
        <v>0</v>
      </c>
      <c r="AV12" s="56">
        <f ca="1"/>
        <v>0</v>
      </c>
      <c r="AW12" s="56">
        <f ca="1"/>
        <v>0</v>
      </c>
      <c r="AX12" s="56">
        <f ca="1"/>
        <v>0</v>
      </c>
      <c r="AY12" s="56">
        <f ca="1"/>
        <v>0</v>
      </c>
      <c r="AZ12" s="56">
        <f ca="1"/>
        <v>0</v>
      </c>
    </row>
    <row r="13" spans="1:52" ht="12.75" hidden="1" customHeight="1" outlineLevel="1" x14ac:dyDescent="0.2">
      <c r="B13" s="204" t="str" cm="1">
        <f t="array" aca="1" ref="B13" ca="1">IFERROR(_xlfn.XLOOKUP(C13,Com_codes_core,Com_labels_core),"")</f>
        <v>Fresh sugar cane</v>
      </c>
      <c r="C13" s="122" t="str">
        <f ca="1"/>
        <v>c_005</v>
      </c>
      <c r="D13" s="56">
        <f ca="1"/>
        <v>3.2427089170125586E-2</v>
      </c>
      <c r="E13" s="56">
        <f ca="1"/>
        <v>5.6683825177050728E-2</v>
      </c>
      <c r="F13" s="56">
        <f ca="1"/>
        <v>-0.21610757236285583</v>
      </c>
      <c r="G13" s="56">
        <f ca="1"/>
        <v>-7.8313134692409303E-2</v>
      </c>
      <c r="H13" s="56">
        <f ca="1"/>
        <v>0</v>
      </c>
      <c r="I13" s="56">
        <f ca="1"/>
        <v>0</v>
      </c>
      <c r="J13" s="56">
        <f ca="1"/>
        <v>0</v>
      </c>
      <c r="K13" s="56">
        <f ca="1"/>
        <v>0</v>
      </c>
      <c r="L13" s="56">
        <f ca="1"/>
        <v>0</v>
      </c>
      <c r="M13" s="56">
        <f ca="1"/>
        <v>0</v>
      </c>
      <c r="O13" s="204" t="str" cm="1">
        <f t="array" aca="1" ref="O13" ca="1">IFERROR(_xlfn.XLOOKUP(P13,Com_codes_core,Com_labels_core),"")</f>
        <v>Oil-bearing plant products</v>
      </c>
      <c r="P13" s="122" t="str">
        <f ca="1"/>
        <v>c_004</v>
      </c>
      <c r="Q13" s="56">
        <f ca="1"/>
        <v>18.02900011449551</v>
      </c>
      <c r="R13" s="56">
        <f ca="1"/>
        <v>-3.3114731100347683E-2</v>
      </c>
      <c r="S13" s="56">
        <f ca="1"/>
        <v>-0.23112034793044689</v>
      </c>
      <c r="T13" s="56">
        <f ca="1"/>
        <v>-0.1575273194557969</v>
      </c>
      <c r="U13" s="56">
        <f ca="1"/>
        <v>0</v>
      </c>
      <c r="V13" s="56">
        <f ca="1"/>
        <v>0</v>
      </c>
      <c r="W13" s="56">
        <f ca="1"/>
        <v>0</v>
      </c>
      <c r="X13" s="56">
        <f ca="1"/>
        <v>0</v>
      </c>
      <c r="Y13" s="56">
        <f ca="1"/>
        <v>0</v>
      </c>
      <c r="Z13" s="56">
        <f ca="1"/>
        <v>0</v>
      </c>
      <c r="AB13" s="204" t="str" cm="1">
        <f t="array" aca="1" ref="AB13" ca="1">IFERROR(_xlfn.XLOOKUP(AC13,Com_codes_core,Com_labels_core),"")</f>
        <v>Oil-bearing plant products</v>
      </c>
      <c r="AC13" s="122" t="str">
        <f ca="1"/>
        <v>c_004</v>
      </c>
      <c r="AD13" s="56">
        <f ca="1"/>
        <v>14.602790822693098</v>
      </c>
      <c r="AE13" s="56">
        <f ca="1"/>
        <v>-5.2185425514217343E-4</v>
      </c>
      <c r="AF13" s="56">
        <f ca="1"/>
        <v>-0.24898800810940758</v>
      </c>
      <c r="AG13" s="56">
        <f ca="1"/>
        <v>-0.11830374576797809</v>
      </c>
      <c r="AH13" s="56">
        <f ca="1"/>
        <v>0</v>
      </c>
      <c r="AI13" s="56">
        <f ca="1"/>
        <v>0</v>
      </c>
      <c r="AJ13" s="56">
        <f ca="1"/>
        <v>0</v>
      </c>
      <c r="AK13" s="56">
        <f ca="1"/>
        <v>0</v>
      </c>
      <c r="AL13" s="56">
        <f ca="1"/>
        <v>0</v>
      </c>
      <c r="AM13" s="56">
        <f ca="1"/>
        <v>0</v>
      </c>
      <c r="AO13" s="204" t="str" cm="1">
        <f t="array" aca="1" ref="AO13" ca="1">IFERROR(_xlfn.XLOOKUP(AP13,Com_codes_core,Com_labels_core),"")</f>
        <v>Oil-bearing plant products</v>
      </c>
      <c r="AP13" s="122" t="str">
        <f ca="1"/>
        <v>c_004</v>
      </c>
      <c r="AQ13" s="56">
        <f ca="1"/>
        <v>32.971890003018579</v>
      </c>
      <c r="AR13" s="56">
        <f ca="1"/>
        <v>-1.8531230749774252E-2</v>
      </c>
      <c r="AS13" s="56">
        <f ca="1"/>
        <v>-0.23911672628146308</v>
      </c>
      <c r="AT13" s="56">
        <f ca="1"/>
        <v>-0.13997741357977267</v>
      </c>
      <c r="AU13" s="56">
        <f ca="1"/>
        <v>0</v>
      </c>
      <c r="AV13" s="56">
        <f ca="1"/>
        <v>0</v>
      </c>
      <c r="AW13" s="56">
        <f ca="1"/>
        <v>0</v>
      </c>
      <c r="AX13" s="56">
        <f ca="1"/>
        <v>0</v>
      </c>
      <c r="AY13" s="56">
        <f ca="1"/>
        <v>0</v>
      </c>
      <c r="AZ13" s="56">
        <f ca="1"/>
        <v>0</v>
      </c>
    </row>
    <row r="14" spans="1:52" ht="12.75" hidden="1" customHeight="1" outlineLevel="1" x14ac:dyDescent="0.2">
      <c r="B14" s="204" t="str" cm="1">
        <f t="array" aca="1" ref="B14" ca="1">IFERROR(_xlfn.XLOOKUP(C14,Com_codes_core,Com_labels_core),"")</f>
        <v>Vegetables, beans of all kinds</v>
      </c>
      <c r="C14" s="122" t="str">
        <f ca="1"/>
        <v>c_006</v>
      </c>
      <c r="D14" s="56">
        <f ca="1"/>
        <v>0.88965103340393181</v>
      </c>
      <c r="E14" s="56">
        <f ca="1"/>
        <v>-1.8628231299744336E-2</v>
      </c>
      <c r="F14" s="56">
        <f ca="1"/>
        <v>-0.14114977456125555</v>
      </c>
      <c r="G14" s="56">
        <f ca="1"/>
        <v>-8.4546743292923665E-2</v>
      </c>
      <c r="H14" s="56">
        <f ca="1"/>
        <v>0</v>
      </c>
      <c r="I14" s="56">
        <f ca="1"/>
        <v>0</v>
      </c>
      <c r="J14" s="56">
        <f ca="1"/>
        <v>0</v>
      </c>
      <c r="K14" s="56">
        <f ca="1"/>
        <v>0</v>
      </c>
      <c r="L14" s="56">
        <f ca="1"/>
        <v>0</v>
      </c>
      <c r="M14" s="56">
        <f ca="1"/>
        <v>0</v>
      </c>
      <c r="O14" s="204" t="str" cm="1">
        <f t="array" aca="1" ref="O14" ca="1">IFERROR(_xlfn.XLOOKUP(P14,Com_codes_core,Com_labels_core),"")</f>
        <v>Fresh sugar cane</v>
      </c>
      <c r="P14" s="122" t="str">
        <f ca="1"/>
        <v>c_005</v>
      </c>
      <c r="Q14" s="56">
        <f ca="1"/>
        <v>0.11456163082772006</v>
      </c>
      <c r="R14" s="56">
        <f ca="1"/>
        <v>-8.8296501613793765E-3</v>
      </c>
      <c r="S14" s="56">
        <f ca="1"/>
        <v>-0.1504695751125551</v>
      </c>
      <c r="T14" s="56">
        <f ca="1"/>
        <v>-0.11228807851514366</v>
      </c>
      <c r="U14" s="56">
        <f ca="1"/>
        <v>0</v>
      </c>
      <c r="V14" s="56">
        <f ca="1"/>
        <v>0</v>
      </c>
      <c r="W14" s="56">
        <f ca="1"/>
        <v>0</v>
      </c>
      <c r="X14" s="56">
        <f ca="1"/>
        <v>0</v>
      </c>
      <c r="Y14" s="56">
        <f ca="1"/>
        <v>0</v>
      </c>
      <c r="Z14" s="56">
        <f ca="1"/>
        <v>0</v>
      </c>
      <c r="AB14" s="204" t="str" cm="1">
        <f t="array" aca="1" ref="AB14" ca="1">IFERROR(_xlfn.XLOOKUP(AC14,Com_codes_core,Com_labels_core),"")</f>
        <v>Fresh sugar cane</v>
      </c>
      <c r="AC14" s="122" t="str">
        <f ca="1"/>
        <v>c_005</v>
      </c>
      <c r="AD14" s="56">
        <f ca="1"/>
        <v>20.139185143670129</v>
      </c>
      <c r="AE14" s="56">
        <f ca="1"/>
        <v>5.369196992663916E-2</v>
      </c>
      <c r="AF14" s="56">
        <f ca="1"/>
        <v>-0.19656460570051104</v>
      </c>
      <c r="AG14" s="56">
        <f ca="1"/>
        <v>-8.8471581440530134E-2</v>
      </c>
      <c r="AH14" s="56">
        <f ca="1"/>
        <v>0</v>
      </c>
      <c r="AI14" s="56">
        <f ca="1"/>
        <v>0</v>
      </c>
      <c r="AJ14" s="56">
        <f ca="1"/>
        <v>0</v>
      </c>
      <c r="AK14" s="56">
        <f ca="1"/>
        <v>0</v>
      </c>
      <c r="AL14" s="56">
        <f ca="1"/>
        <v>0</v>
      </c>
      <c r="AM14" s="56">
        <f ca="1"/>
        <v>0</v>
      </c>
      <c r="AO14" s="204" t="str" cm="1">
        <f t="array" aca="1" ref="AO14" ca="1">IFERROR(_xlfn.XLOOKUP(AP14,Com_codes_core,Com_labels_core),"")</f>
        <v>Fresh sugar cane</v>
      </c>
      <c r="AP14" s="122" t="str">
        <f ca="1"/>
        <v>c_005</v>
      </c>
      <c r="AQ14" s="56">
        <f ca="1"/>
        <v>20.263085820865403</v>
      </c>
      <c r="AR14" s="56">
        <f ca="1"/>
        <v>5.3338170734495982E-2</v>
      </c>
      <c r="AS14" s="56">
        <f ca="1"/>
        <v>-0.19630396304853859</v>
      </c>
      <c r="AT14" s="56">
        <f ca="1"/>
        <v>-8.8606317931816392E-2</v>
      </c>
      <c r="AU14" s="56">
        <f ca="1"/>
        <v>0</v>
      </c>
      <c r="AV14" s="56">
        <f ca="1"/>
        <v>0</v>
      </c>
      <c r="AW14" s="56">
        <f ca="1"/>
        <v>0</v>
      </c>
      <c r="AX14" s="56">
        <f ca="1"/>
        <v>0</v>
      </c>
      <c r="AY14" s="56">
        <f ca="1"/>
        <v>0</v>
      </c>
      <c r="AZ14" s="56">
        <f ca="1"/>
        <v>0</v>
      </c>
    </row>
    <row r="15" spans="1:52" ht="12.75" hidden="1" customHeight="1" outlineLevel="1" x14ac:dyDescent="0.2">
      <c r="B15" s="204" t="str" cm="1">
        <f t="array" aca="1" ref="B15" ca="1">IFERROR(_xlfn.XLOOKUP(C15,Com_codes_core,Com_labels_core),"")</f>
        <v>Annual flower products</v>
      </c>
      <c r="C15" s="122" t="str">
        <f ca="1"/>
        <v>c_007</v>
      </c>
      <c r="D15" s="56">
        <f ca="1"/>
        <v>1.0444058559070237</v>
      </c>
      <c r="E15" s="56">
        <f ca="1"/>
        <v>-1.5090387982052977E-2</v>
      </c>
      <c r="F15" s="56">
        <f ca="1"/>
        <v>-0.1492346659438426</v>
      </c>
      <c r="G15" s="56">
        <f ca="1"/>
        <v>-8.6903011867622837E-2</v>
      </c>
      <c r="H15" s="56">
        <f ca="1"/>
        <v>0</v>
      </c>
      <c r="I15" s="56">
        <f ca="1"/>
        <v>0</v>
      </c>
      <c r="J15" s="56">
        <f ca="1"/>
        <v>0</v>
      </c>
      <c r="K15" s="56">
        <f ca="1"/>
        <v>0</v>
      </c>
      <c r="L15" s="56">
        <f ca="1"/>
        <v>0</v>
      </c>
      <c r="M15" s="56">
        <f ca="1"/>
        <v>0</v>
      </c>
      <c r="O15" s="204" t="str" cm="1">
        <f t="array" aca="1" ref="O15" ca="1">IFERROR(_xlfn.XLOOKUP(P15,Com_codes_core,Com_labels_core),"")</f>
        <v>Vegetables, beans of all kinds</v>
      </c>
      <c r="P15" s="122" t="str">
        <f ca="1"/>
        <v>c_006</v>
      </c>
      <c r="Q15" s="56">
        <f ca="1"/>
        <v>5.8818486674267465</v>
      </c>
      <c r="R15" s="56">
        <f ca="1"/>
        <v>-0.2084634116442774</v>
      </c>
      <c r="S15" s="56">
        <f ca="1"/>
        <v>-0.11757078034169144</v>
      </c>
      <c r="T15" s="56">
        <f ca="1"/>
        <v>-0.14259479646053785</v>
      </c>
      <c r="U15" s="56">
        <f ca="1"/>
        <v>0</v>
      </c>
      <c r="V15" s="56">
        <f ca="1"/>
        <v>0</v>
      </c>
      <c r="W15" s="56">
        <f ca="1"/>
        <v>0</v>
      </c>
      <c r="X15" s="56">
        <f ca="1"/>
        <v>0</v>
      </c>
      <c r="Y15" s="56">
        <f ca="1"/>
        <v>0</v>
      </c>
      <c r="Z15" s="56">
        <f ca="1"/>
        <v>0</v>
      </c>
      <c r="AB15" s="204" t="str" cm="1">
        <f t="array" aca="1" ref="AB15" ca="1">IFERROR(_xlfn.XLOOKUP(AC15,Com_codes_core,Com_labels_core),"")</f>
        <v>Vegetables, beans of all kinds</v>
      </c>
      <c r="AC15" s="122" t="str">
        <f ca="1"/>
        <v>c_006</v>
      </c>
      <c r="AD15" s="56">
        <f ca="1"/>
        <v>154.19513579912876</v>
      </c>
      <c r="AE15" s="56">
        <f ca="1"/>
        <v>-2.2592676945998313E-2</v>
      </c>
      <c r="AF15" s="56">
        <f ca="1"/>
        <v>-0.13496137740220959</v>
      </c>
      <c r="AG15" s="56">
        <f ca="1"/>
        <v>-0.10233352078654612</v>
      </c>
      <c r="AH15" s="56">
        <f ca="1"/>
        <v>0</v>
      </c>
      <c r="AI15" s="56">
        <f ca="1"/>
        <v>0</v>
      </c>
      <c r="AJ15" s="56">
        <f ca="1"/>
        <v>0</v>
      </c>
      <c r="AK15" s="56">
        <f ca="1"/>
        <v>0</v>
      </c>
      <c r="AL15" s="56">
        <f ca="1"/>
        <v>0</v>
      </c>
      <c r="AM15" s="56">
        <f ca="1"/>
        <v>0</v>
      </c>
      <c r="AO15" s="204" t="str" cm="1">
        <f t="array" aca="1" ref="AO15" ca="1">IFERROR(_xlfn.XLOOKUP(AP15,Com_codes_core,Com_labels_core),"")</f>
        <v>Vegetables, beans of all kinds</v>
      </c>
      <c r="AP15" s="122" t="str">
        <f ca="1"/>
        <v>c_006</v>
      </c>
      <c r="AQ15" s="56">
        <f ca="1"/>
        <v>160.33049724944448</v>
      </c>
      <c r="AR15" s="56">
        <f ca="1"/>
        <v>-2.9431036823623913E-2</v>
      </c>
      <c r="AS15" s="56">
        <f ca="1"/>
        <v>-0.13432245603380855</v>
      </c>
      <c r="AT15" s="56">
        <f ca="1"/>
        <v>-0.10381328640896026</v>
      </c>
      <c r="AU15" s="56">
        <f ca="1"/>
        <v>0</v>
      </c>
      <c r="AV15" s="56">
        <f ca="1"/>
        <v>0</v>
      </c>
      <c r="AW15" s="56">
        <f ca="1"/>
        <v>0</v>
      </c>
      <c r="AX15" s="56">
        <f ca="1"/>
        <v>0</v>
      </c>
      <c r="AY15" s="56">
        <f ca="1"/>
        <v>0</v>
      </c>
      <c r="AZ15" s="56">
        <f ca="1"/>
        <v>0</v>
      </c>
    </row>
    <row r="16" spans="1:52" ht="12.75" hidden="1" customHeight="1" outlineLevel="1" x14ac:dyDescent="0.2">
      <c r="B16" s="204" t="str" cm="1">
        <f t="array" aca="1" ref="B16" ca="1">IFERROR(_xlfn.XLOOKUP(C16,Com_codes_core,Com_labels_core),"")</f>
        <v>Other remaining annual crop products</v>
      </c>
      <c r="C16" s="122" t="str">
        <f ca="1"/>
        <v>c_008</v>
      </c>
      <c r="D16" s="56">
        <f ca="1"/>
        <v>3.9899476954370994</v>
      </c>
      <c r="E16" s="56">
        <f ca="1"/>
        <v>-3.538385834667146E-4</v>
      </c>
      <c r="F16" s="56">
        <f ca="1"/>
        <v>-0.53705450259267096</v>
      </c>
      <c r="G16" s="56">
        <f ca="1"/>
        <v>6.4949096830191344E-2</v>
      </c>
      <c r="H16" s="56">
        <f ca="1"/>
        <v>0</v>
      </c>
      <c r="I16" s="56">
        <f ca="1"/>
        <v>0</v>
      </c>
      <c r="J16" s="56">
        <f ca="1"/>
        <v>0</v>
      </c>
      <c r="K16" s="56">
        <f ca="1"/>
        <v>0</v>
      </c>
      <c r="L16" s="56">
        <f ca="1"/>
        <v>0</v>
      </c>
      <c r="M16" s="56">
        <f ca="1"/>
        <v>0</v>
      </c>
      <c r="O16" s="204" t="str" cm="1">
        <f t="array" aca="1" ref="O16" ca="1">IFERROR(_xlfn.XLOOKUP(P16,Com_codes_core,Com_labels_core),"")</f>
        <v>Annual flower products</v>
      </c>
      <c r="P16" s="122" t="str">
        <f ca="1"/>
        <v>c_007</v>
      </c>
      <c r="Q16" s="56">
        <f ca="1"/>
        <v>0.46639960139016212</v>
      </c>
      <c r="R16" s="56">
        <f ca="1"/>
        <v>-0.21274291079484975</v>
      </c>
      <c r="S16" s="56">
        <f ca="1"/>
        <v>-0.15246181982258022</v>
      </c>
      <c r="T16" s="56">
        <f ca="1"/>
        <v>-0.16217629178724158</v>
      </c>
      <c r="U16" s="56">
        <f ca="1"/>
        <v>0</v>
      </c>
      <c r="V16" s="56">
        <f ca="1"/>
        <v>0</v>
      </c>
      <c r="W16" s="56">
        <f ca="1"/>
        <v>0</v>
      </c>
      <c r="X16" s="56">
        <f ca="1"/>
        <v>0</v>
      </c>
      <c r="Y16" s="56">
        <f ca="1"/>
        <v>0</v>
      </c>
      <c r="Z16" s="56">
        <f ca="1"/>
        <v>0</v>
      </c>
      <c r="AB16" s="204" t="str" cm="1">
        <f t="array" aca="1" ref="AB16" ca="1">IFERROR(_xlfn.XLOOKUP(AC16,Com_codes_core,Com_labels_core),"")</f>
        <v>Annual flower products</v>
      </c>
      <c r="AC16" s="122" t="str">
        <f ca="1"/>
        <v>c_007</v>
      </c>
      <c r="AD16" s="56">
        <f ca="1"/>
        <v>31.012423837869051</v>
      </c>
      <c r="AE16" s="56">
        <f ca="1"/>
        <v>-1.958163091385634E-2</v>
      </c>
      <c r="AF16" s="56">
        <f ca="1"/>
        <v>-0.15188578929427043</v>
      </c>
      <c r="AG16" s="56">
        <f ca="1"/>
        <v>-0.11027386596049737</v>
      </c>
      <c r="AH16" s="56">
        <f ca="1"/>
        <v>0</v>
      </c>
      <c r="AI16" s="56">
        <f ca="1"/>
        <v>0</v>
      </c>
      <c r="AJ16" s="56">
        <f ca="1"/>
        <v>0</v>
      </c>
      <c r="AK16" s="56">
        <f ca="1"/>
        <v>0</v>
      </c>
      <c r="AL16" s="56">
        <f ca="1"/>
        <v>0</v>
      </c>
      <c r="AM16" s="56">
        <f ca="1"/>
        <v>0</v>
      </c>
      <c r="AO16" s="204" t="str" cm="1">
        <f t="array" aca="1" ref="AO16" ca="1">IFERROR(_xlfn.XLOOKUP(AP16,Com_codes_core,Com_labels_core),"")</f>
        <v>Annual flower products</v>
      </c>
      <c r="AP16" s="122" t="str">
        <f ca="1"/>
        <v>c_007</v>
      </c>
      <c r="AQ16" s="56">
        <f ca="1"/>
        <v>31.60012988105715</v>
      </c>
      <c r="AR16" s="56">
        <f ca="1"/>
        <v>-2.2447462773467208E-2</v>
      </c>
      <c r="AS16" s="56">
        <f ca="1"/>
        <v>-0.15189432396837121</v>
      </c>
      <c r="AT16" s="56">
        <f ca="1"/>
        <v>-0.11104314901956291</v>
      </c>
      <c r="AU16" s="56">
        <f ca="1"/>
        <v>0</v>
      </c>
      <c r="AV16" s="56">
        <f ca="1"/>
        <v>0</v>
      </c>
      <c r="AW16" s="56">
        <f ca="1"/>
        <v>0</v>
      </c>
      <c r="AX16" s="56">
        <f ca="1"/>
        <v>0</v>
      </c>
      <c r="AY16" s="56">
        <f ca="1"/>
        <v>0</v>
      </c>
      <c r="AZ16" s="56">
        <f ca="1"/>
        <v>0</v>
      </c>
    </row>
    <row r="17" spans="2:52" ht="12.75" hidden="1" customHeight="1" outlineLevel="1" x14ac:dyDescent="0.2">
      <c r="B17" s="204" t="str" cm="1">
        <f t="array" aca="1" ref="B17" ca="1">IFERROR(_xlfn.XLOOKUP(C17,Com_codes_core,Com_labels_core),"")</f>
        <v>Fruit tree products</v>
      </c>
      <c r="C17" s="122" t="str">
        <f ca="1"/>
        <v>c_009</v>
      </c>
      <c r="D17" s="56">
        <f ca="1"/>
        <v>53.300387853964452</v>
      </c>
      <c r="E17" s="56">
        <f ca="1"/>
        <v>-1.0921956094589458E-2</v>
      </c>
      <c r="F17" s="56">
        <f ca="1"/>
        <v>-0.2047399889878232</v>
      </c>
      <c r="G17" s="56">
        <f ca="1"/>
        <v>-9.0528287532498641E-2</v>
      </c>
      <c r="H17" s="56">
        <f ca="1"/>
        <v>0</v>
      </c>
      <c r="I17" s="56">
        <f ca="1"/>
        <v>0</v>
      </c>
      <c r="J17" s="56">
        <f ca="1"/>
        <v>0</v>
      </c>
      <c r="K17" s="56">
        <f ca="1"/>
        <v>0</v>
      </c>
      <c r="L17" s="56">
        <f ca="1"/>
        <v>0</v>
      </c>
      <c r="M17" s="56">
        <f ca="1"/>
        <v>0</v>
      </c>
      <c r="O17" s="204" t="str" cm="1">
        <f t="array" aca="1" ref="O17" ca="1">IFERROR(_xlfn.XLOOKUP(P17,Com_codes_core,Com_labels_core),"")</f>
        <v>Other remaining annual crop products</v>
      </c>
      <c r="P17" s="122" t="str">
        <f ca="1"/>
        <v>c_008</v>
      </c>
      <c r="Q17" s="56">
        <f ca="1"/>
        <v>63.617436979278573</v>
      </c>
      <c r="R17" s="56">
        <f ca="1"/>
        <v>-3.3441728141736515E-2</v>
      </c>
      <c r="S17" s="56">
        <f ca="1"/>
        <v>-0.53789405801017987</v>
      </c>
      <c r="T17" s="56">
        <f ca="1"/>
        <v>-1.0927647836911358E-2</v>
      </c>
      <c r="U17" s="56">
        <f ca="1"/>
        <v>0</v>
      </c>
      <c r="V17" s="56">
        <f ca="1"/>
        <v>0</v>
      </c>
      <c r="W17" s="56">
        <f ca="1"/>
        <v>0</v>
      </c>
      <c r="X17" s="56">
        <f ca="1"/>
        <v>0</v>
      </c>
      <c r="Y17" s="56">
        <f ca="1"/>
        <v>0</v>
      </c>
      <c r="Z17" s="56">
        <f ca="1"/>
        <v>0</v>
      </c>
      <c r="AB17" s="204" t="str" cm="1">
        <f t="array" aca="1" ref="AB17" ca="1">IFERROR(_xlfn.XLOOKUP(AC17,Com_codes_core,Com_labels_core),"")</f>
        <v>Other remaining annual crop products</v>
      </c>
      <c r="AC17" s="122" t="str">
        <f ca="1"/>
        <v>c_008</v>
      </c>
      <c r="AD17" s="56">
        <f ca="1"/>
        <v>34.964759084086815</v>
      </c>
      <c r="AE17" s="56">
        <f ca="1"/>
        <v>-4.5500929190089856E-3</v>
      </c>
      <c r="AF17" s="56">
        <f ca="1"/>
        <v>-0.53395791137759163</v>
      </c>
      <c r="AG17" s="56">
        <f ca="1"/>
        <v>4.1249316636871036E-2</v>
      </c>
      <c r="AH17" s="56">
        <f ca="1"/>
        <v>0</v>
      </c>
      <c r="AI17" s="56">
        <f ca="1"/>
        <v>0</v>
      </c>
      <c r="AJ17" s="56">
        <f ca="1"/>
        <v>0</v>
      </c>
      <c r="AK17" s="56">
        <f ca="1"/>
        <v>0</v>
      </c>
      <c r="AL17" s="56">
        <f ca="1"/>
        <v>0</v>
      </c>
      <c r="AM17" s="56">
        <f ca="1"/>
        <v>0</v>
      </c>
      <c r="AO17" s="204" t="str" cm="1">
        <f t="array" aca="1" ref="AO17" ca="1">IFERROR(_xlfn.XLOOKUP(AP17,Com_codes_core,Com_labels_core),"")</f>
        <v>Other remaining annual crop products</v>
      </c>
      <c r="AP17" s="122" t="str">
        <f ca="1"/>
        <v>c_008</v>
      </c>
      <c r="AQ17" s="56">
        <f ca="1"/>
        <v>99.403221175028392</v>
      </c>
      <c r="AR17" s="56">
        <f ca="1"/>
        <v>-2.3195917520513198E-2</v>
      </c>
      <c r="AS17" s="56">
        <f ca="1"/>
        <v>-0.53649802592985463</v>
      </c>
      <c r="AT17" s="56">
        <f ca="1"/>
        <v>7.5738299309513479E-3</v>
      </c>
      <c r="AU17" s="56">
        <f ca="1"/>
        <v>0</v>
      </c>
      <c r="AV17" s="56">
        <f ca="1"/>
        <v>0</v>
      </c>
      <c r="AW17" s="56">
        <f ca="1"/>
        <v>0</v>
      </c>
      <c r="AX17" s="56">
        <f ca="1"/>
        <v>0</v>
      </c>
      <c r="AY17" s="56">
        <f ca="1"/>
        <v>0</v>
      </c>
      <c r="AZ17" s="56">
        <f ca="1"/>
        <v>0</v>
      </c>
    </row>
    <row r="18" spans="2:52" ht="12.75" hidden="1" customHeight="1" outlineLevel="1" x14ac:dyDescent="0.2">
      <c r="B18" s="204" t="str" cm="1">
        <f t="array" aca="1" ref="B18" ca="1">IFERROR(_xlfn.XLOOKUP(C18,Com_codes_core,Com_labels_core),"")</f>
        <v>Dried cashews</v>
      </c>
      <c r="C18" s="122" t="str">
        <f ca="1"/>
        <v>c_010</v>
      </c>
      <c r="D18" s="56">
        <f ca="1"/>
        <v>1.7962652996074606</v>
      </c>
      <c r="E18" s="56">
        <f ca="1"/>
        <v>-1.0280490393321795E-2</v>
      </c>
      <c r="F18" s="56">
        <f ca="1"/>
        <v>-0.17085799059596285</v>
      </c>
      <c r="G18" s="56">
        <f ca="1"/>
        <v>0.11078675700573193</v>
      </c>
      <c r="H18" s="56">
        <f ca="1"/>
        <v>0</v>
      </c>
      <c r="I18" s="56">
        <f ca="1"/>
        <v>0</v>
      </c>
      <c r="J18" s="56">
        <f ca="1"/>
        <v>0</v>
      </c>
      <c r="K18" s="56">
        <f ca="1"/>
        <v>0</v>
      </c>
      <c r="L18" s="56">
        <f ca="1"/>
        <v>0</v>
      </c>
      <c r="M18" s="56">
        <f ca="1"/>
        <v>0</v>
      </c>
      <c r="O18" s="204" t="str" cm="1">
        <f t="array" aca="1" ref="O18" ca="1">IFERROR(_xlfn.XLOOKUP(P18,Com_codes_core,Com_labels_core),"")</f>
        <v>Fruit tree products</v>
      </c>
      <c r="P18" s="122" t="str">
        <f ca="1"/>
        <v>c_009</v>
      </c>
      <c r="Q18" s="56">
        <f ca="1"/>
        <v>28.741028754481921</v>
      </c>
      <c r="R18" s="56">
        <f ca="1"/>
        <v>-8.7966214748136373E-2</v>
      </c>
      <c r="S18" s="56">
        <f ca="1"/>
        <v>-0.20035171651536787</v>
      </c>
      <c r="T18" s="56">
        <f ca="1"/>
        <v>-0.19784524475565668</v>
      </c>
      <c r="U18" s="56">
        <f ca="1"/>
        <v>0</v>
      </c>
      <c r="V18" s="56">
        <f ca="1"/>
        <v>0</v>
      </c>
      <c r="W18" s="56">
        <f ca="1"/>
        <v>0</v>
      </c>
      <c r="X18" s="56">
        <f ca="1"/>
        <v>0</v>
      </c>
      <c r="Y18" s="56">
        <f ca="1"/>
        <v>0</v>
      </c>
      <c r="Z18" s="56">
        <f ca="1"/>
        <v>0</v>
      </c>
      <c r="AB18" s="204" t="str" cm="1">
        <f t="array" aca="1" ref="AB18" ca="1">IFERROR(_xlfn.XLOOKUP(AC18,Com_codes_core,Com_labels_core),"")</f>
        <v>Fruit tree products</v>
      </c>
      <c r="AC18" s="122" t="str">
        <f ca="1"/>
        <v>c_009</v>
      </c>
      <c r="AD18" s="56">
        <f ca="1"/>
        <v>115.5212431929809</v>
      </c>
      <c r="AE18" s="56">
        <f ca="1"/>
        <v>-1.6489095136895671E-2</v>
      </c>
      <c r="AF18" s="56">
        <f ca="1"/>
        <v>-0.20352247448016669</v>
      </c>
      <c r="AG18" s="56">
        <f ca="1"/>
        <v>-0.12443198191235405</v>
      </c>
      <c r="AH18" s="56">
        <f ca="1"/>
        <v>0</v>
      </c>
      <c r="AI18" s="56">
        <f ca="1"/>
        <v>0</v>
      </c>
      <c r="AJ18" s="56">
        <f ca="1"/>
        <v>0</v>
      </c>
      <c r="AK18" s="56">
        <f ca="1"/>
        <v>0</v>
      </c>
      <c r="AL18" s="56">
        <f ca="1"/>
        <v>0</v>
      </c>
      <c r="AM18" s="56">
        <f ca="1"/>
        <v>0</v>
      </c>
      <c r="AO18" s="204" t="str" cm="1">
        <f t="array" aca="1" ref="AO18" ca="1">IFERROR(_xlfn.XLOOKUP(AP18,Com_codes_core,Com_labels_core),"")</f>
        <v>Fruit tree products</v>
      </c>
      <c r="AP18" s="122" t="str">
        <f ca="1"/>
        <v>c_009</v>
      </c>
      <c r="AQ18" s="56">
        <f ca="1"/>
        <v>144.85345269788934</v>
      </c>
      <c r="AR18" s="56">
        <f ca="1"/>
        <v>-3.0735137109350052E-2</v>
      </c>
      <c r="AS18" s="56">
        <f ca="1"/>
        <v>-0.20289078340461897</v>
      </c>
      <c r="AT18" s="56">
        <f ca="1"/>
        <v>-0.13906408369955825</v>
      </c>
      <c r="AU18" s="56">
        <f ca="1"/>
        <v>0</v>
      </c>
      <c r="AV18" s="56">
        <f ca="1"/>
        <v>0</v>
      </c>
      <c r="AW18" s="56">
        <f ca="1"/>
        <v>0</v>
      </c>
      <c r="AX18" s="56">
        <f ca="1"/>
        <v>0</v>
      </c>
      <c r="AY18" s="56">
        <f ca="1"/>
        <v>0</v>
      </c>
      <c r="AZ18" s="56">
        <f ca="1"/>
        <v>0</v>
      </c>
    </row>
    <row r="19" spans="2:52" ht="12.75" hidden="1" customHeight="1" outlineLevel="1" x14ac:dyDescent="0.2">
      <c r="B19" s="204" t="str" cm="1">
        <f t="array" aca="1" ref="B19" ca="1">IFERROR(_xlfn.XLOOKUP(C19,Com_codes_core,Com_labels_core),"")</f>
        <v>Pepper seeds</v>
      </c>
      <c r="C19" s="122" t="str">
        <f ca="1"/>
        <v>c_011</v>
      </c>
      <c r="D19" s="56">
        <f ca="1"/>
        <v>13.750638132674872</v>
      </c>
      <c r="E19" s="56">
        <f ca="1"/>
        <v>0.12852171328920914</v>
      </c>
      <c r="F19" s="56">
        <f ca="1"/>
        <v>6.4650548723310663E-2</v>
      </c>
      <c r="G19" s="56">
        <f ca="1"/>
        <v>1.0261317302366013</v>
      </c>
      <c r="H19" s="56">
        <f ca="1"/>
        <v>0</v>
      </c>
      <c r="I19" s="56">
        <f ca="1"/>
        <v>0</v>
      </c>
      <c r="J19" s="56">
        <f ca="1"/>
        <v>0</v>
      </c>
      <c r="K19" s="56">
        <f ca="1"/>
        <v>0</v>
      </c>
      <c r="L19" s="56">
        <f ca="1"/>
        <v>0</v>
      </c>
      <c r="M19" s="56">
        <f ca="1"/>
        <v>0</v>
      </c>
      <c r="O19" s="204" t="str" cm="1">
        <f t="array" aca="1" ref="O19" ca="1">IFERROR(_xlfn.XLOOKUP(P19,Com_codes_core,Com_labels_core),"")</f>
        <v>Dried cashews</v>
      </c>
      <c r="P19" s="122" t="str">
        <f ca="1"/>
        <v>c_010</v>
      </c>
      <c r="Q19" s="56">
        <f ca="1"/>
        <v>48.646525215588234</v>
      </c>
      <c r="R19" s="56">
        <f ca="1"/>
        <v>-5.5274945895245065E-2</v>
      </c>
      <c r="S19" s="56">
        <f ca="1"/>
        <v>-0.15333881691148576</v>
      </c>
      <c r="T19" s="56">
        <f ca="1"/>
        <v>2.1997287724739856E-2</v>
      </c>
      <c r="U19" s="56">
        <f ca="1"/>
        <v>0</v>
      </c>
      <c r="V19" s="56">
        <f ca="1"/>
        <v>0</v>
      </c>
      <c r="W19" s="56">
        <f ca="1"/>
        <v>0</v>
      </c>
      <c r="X19" s="56">
        <f ca="1"/>
        <v>0</v>
      </c>
      <c r="Y19" s="56">
        <f ca="1"/>
        <v>0</v>
      </c>
      <c r="Z19" s="56">
        <f ca="1"/>
        <v>0</v>
      </c>
      <c r="AB19" s="204" t="str" cm="1">
        <f t="array" aca="1" ref="AB19" ca="1">IFERROR(_xlfn.XLOOKUP(AC19,Com_codes_core,Com_labels_core),"")</f>
        <v>Dried cashews</v>
      </c>
      <c r="AC19" s="122" t="str">
        <f ca="1"/>
        <v>c_010</v>
      </c>
      <c r="AD19" s="56">
        <f ca="1"/>
        <v>6.6015011447811265</v>
      </c>
      <c r="AE19" s="56">
        <f ca="1"/>
        <v>-1.1589495409691786E-2</v>
      </c>
      <c r="AF19" s="56">
        <f ca="1"/>
        <v>-0.15026792361594321</v>
      </c>
      <c r="AG19" s="56">
        <f ca="1"/>
        <v>8.0759389992746122E-2</v>
      </c>
      <c r="AH19" s="56">
        <f ca="1"/>
        <v>0</v>
      </c>
      <c r="AI19" s="56">
        <f ca="1"/>
        <v>0</v>
      </c>
      <c r="AJ19" s="56">
        <f ca="1"/>
        <v>0</v>
      </c>
      <c r="AK19" s="56">
        <f ca="1"/>
        <v>0</v>
      </c>
      <c r="AL19" s="56">
        <f ca="1"/>
        <v>0</v>
      </c>
      <c r="AM19" s="56">
        <f ca="1"/>
        <v>0</v>
      </c>
      <c r="AO19" s="204" t="str" cm="1">
        <f t="array" aca="1" ref="AO19" ca="1">IFERROR(_xlfn.XLOOKUP(AP19,Com_codes_core,Com_labels_core),"")</f>
        <v>Dried cashews</v>
      </c>
      <c r="AP19" s="122" t="str">
        <f ca="1"/>
        <v>c_010</v>
      </c>
      <c r="AQ19" s="56">
        <f ca="1"/>
        <v>55.734134303088631</v>
      </c>
      <c r="AR19" s="56">
        <f ca="1"/>
        <v>-5.0056473564219495E-2</v>
      </c>
      <c r="AS19" s="56">
        <f ca="1"/>
        <v>-0.15297188772313008</v>
      </c>
      <c r="AT19" s="56">
        <f ca="1"/>
        <v>2.9016087109412503E-2</v>
      </c>
      <c r="AU19" s="56">
        <f ca="1"/>
        <v>0</v>
      </c>
      <c r="AV19" s="56">
        <f ca="1"/>
        <v>0</v>
      </c>
      <c r="AW19" s="56">
        <f ca="1"/>
        <v>0</v>
      </c>
      <c r="AX19" s="56">
        <f ca="1"/>
        <v>0</v>
      </c>
      <c r="AY19" s="56">
        <f ca="1"/>
        <v>0</v>
      </c>
      <c r="AZ19" s="56">
        <f ca="1"/>
        <v>0</v>
      </c>
    </row>
    <row r="20" spans="2:52" ht="12.75" hidden="1" customHeight="1" outlineLevel="1" x14ac:dyDescent="0.2">
      <c r="B20" s="204" t="str" cm="1">
        <f t="array" aca="1" ref="B20" ca="1">IFERROR(_xlfn.XLOOKUP(C20,Com_codes_core,Com_labels_core),"")</f>
        <v>Dried latex</v>
      </c>
      <c r="C20" s="122" t="str">
        <f ca="1"/>
        <v>c_012</v>
      </c>
      <c r="D20" s="56">
        <f ca="1"/>
        <v>22.482774055852481</v>
      </c>
      <c r="E20" s="56">
        <f ca="1"/>
        <v>8.3012228264456311E-3</v>
      </c>
      <c r="F20" s="56">
        <f ca="1"/>
        <v>-0.46452516222210694</v>
      </c>
      <c r="G20" s="56">
        <f ca="1"/>
        <v>9.6170477670676213E-2</v>
      </c>
      <c r="H20" s="56">
        <f ca="1"/>
        <v>0</v>
      </c>
      <c r="I20" s="56">
        <f ca="1"/>
        <v>0</v>
      </c>
      <c r="J20" s="56">
        <f ca="1"/>
        <v>0</v>
      </c>
      <c r="K20" s="56">
        <f ca="1"/>
        <v>0</v>
      </c>
      <c r="L20" s="56">
        <f ca="1"/>
        <v>0</v>
      </c>
      <c r="M20" s="56">
        <f ca="1"/>
        <v>0</v>
      </c>
      <c r="O20" s="204" t="str" cm="1">
        <f t="array" aca="1" ref="O20" ca="1">IFERROR(_xlfn.XLOOKUP(P20,Com_codes_core,Com_labels_core),"")</f>
        <v>Pepper seeds</v>
      </c>
      <c r="P20" s="122" t="str">
        <f ca="1"/>
        <v>c_011</v>
      </c>
      <c r="Q20" s="56">
        <f ca="1"/>
        <v>1.648941290716283</v>
      </c>
      <c r="R20" s="56">
        <f ca="1"/>
        <v>-0.14142387890548891</v>
      </c>
      <c r="S20" s="56">
        <f ca="1"/>
        <v>-0.34519930696971235</v>
      </c>
      <c r="T20" s="56">
        <f ca="1"/>
        <v>-0.12809910738110775</v>
      </c>
      <c r="U20" s="56">
        <f ca="1"/>
        <v>0</v>
      </c>
      <c r="V20" s="56">
        <f ca="1"/>
        <v>0</v>
      </c>
      <c r="W20" s="56">
        <f ca="1"/>
        <v>0</v>
      </c>
      <c r="X20" s="56">
        <f ca="1"/>
        <v>0</v>
      </c>
      <c r="Y20" s="56">
        <f ca="1"/>
        <v>0</v>
      </c>
      <c r="Z20" s="56">
        <f ca="1"/>
        <v>0</v>
      </c>
      <c r="AB20" s="204" t="str" cm="1">
        <f t="array" aca="1" ref="AB20" ca="1">IFERROR(_xlfn.XLOOKUP(AC20,Com_codes_core,Com_labels_core),"")</f>
        <v>Pepper seeds</v>
      </c>
      <c r="AC20" s="122" t="str">
        <f ca="1"/>
        <v>c_011</v>
      </c>
      <c r="AD20" s="56">
        <f ca="1"/>
        <v>0.82989415701089853</v>
      </c>
      <c r="AE20" s="56">
        <f ca="1"/>
        <v>0.10812340195902603</v>
      </c>
      <c r="AF20" s="56">
        <f ca="1"/>
        <v>-6.347475342133313E-2</v>
      </c>
      <c r="AG20" s="56">
        <f ca="1"/>
        <v>0.65687785608015137</v>
      </c>
      <c r="AH20" s="56">
        <f ca="1"/>
        <v>0</v>
      </c>
      <c r="AI20" s="56">
        <f ca="1"/>
        <v>0</v>
      </c>
      <c r="AJ20" s="56">
        <f ca="1"/>
        <v>0</v>
      </c>
      <c r="AK20" s="56">
        <f ca="1"/>
        <v>0</v>
      </c>
      <c r="AL20" s="56">
        <f ca="1"/>
        <v>0</v>
      </c>
      <c r="AM20" s="56">
        <f ca="1"/>
        <v>0</v>
      </c>
      <c r="AO20" s="204" t="str" cm="1">
        <f t="array" aca="1" ref="AO20" ca="1">IFERROR(_xlfn.XLOOKUP(AP20,Com_codes_core,Com_labels_core),"")</f>
        <v>Pepper seeds</v>
      </c>
      <c r="AP20" s="122" t="str">
        <f ca="1"/>
        <v>c_011</v>
      </c>
      <c r="AQ20" s="56">
        <f ca="1"/>
        <v>2.5388206317951614</v>
      </c>
      <c r="AR20" s="56">
        <f ca="1"/>
        <v>-5.7976511689605825E-2</v>
      </c>
      <c r="AS20" s="56">
        <f ca="1"/>
        <v>-0.25100667248122432</v>
      </c>
      <c r="AT20" s="56">
        <f ca="1"/>
        <v>0.13372801817879143</v>
      </c>
      <c r="AU20" s="56">
        <f ca="1"/>
        <v>0</v>
      </c>
      <c r="AV20" s="56">
        <f ca="1"/>
        <v>0</v>
      </c>
      <c r="AW20" s="56">
        <f ca="1"/>
        <v>0</v>
      </c>
      <c r="AX20" s="56">
        <f ca="1"/>
        <v>0</v>
      </c>
      <c r="AY20" s="56">
        <f ca="1"/>
        <v>0</v>
      </c>
      <c r="AZ20" s="56">
        <f ca="1"/>
        <v>0</v>
      </c>
    </row>
    <row r="21" spans="2:52" ht="12.75" hidden="1" customHeight="1" outlineLevel="1" x14ac:dyDescent="0.2">
      <c r="B21" s="204" t="str" cm="1">
        <f t="array" aca="1" ref="B21" ca="1">IFERROR(_xlfn.XLOOKUP(C21,Com_codes_core,Com_labels_core),"")</f>
        <v>Coffee beans</v>
      </c>
      <c r="C21" s="122" t="str">
        <f ca="1"/>
        <v>c_013</v>
      </c>
      <c r="D21" s="56">
        <f ca="1"/>
        <v>22.730741806394754</v>
      </c>
      <c r="E21" s="56">
        <f ca="1"/>
        <v>3.6504169589846036E-2</v>
      </c>
      <c r="F21" s="56">
        <f ca="1"/>
        <v>6.1077529676856201E-2</v>
      </c>
      <c r="G21" s="56">
        <f ca="1"/>
        <v>6.6561867716674605E-2</v>
      </c>
      <c r="H21" s="56">
        <f ca="1"/>
        <v>0</v>
      </c>
      <c r="I21" s="56">
        <f ca="1"/>
        <v>0</v>
      </c>
      <c r="J21" s="56">
        <f ca="1"/>
        <v>0</v>
      </c>
      <c r="K21" s="56">
        <f ca="1"/>
        <v>0</v>
      </c>
      <c r="L21" s="56">
        <f ca="1"/>
        <v>0</v>
      </c>
      <c r="M21" s="56">
        <f ca="1"/>
        <v>0</v>
      </c>
      <c r="O21" s="204" t="str" cm="1">
        <f t="array" aca="1" ref="O21" ca="1">IFERROR(_xlfn.XLOOKUP(P21,Com_codes_core,Com_labels_core),"")</f>
        <v>Dried latex</v>
      </c>
      <c r="P21" s="122" t="str">
        <f ca="1"/>
        <v>c_012</v>
      </c>
      <c r="Q21" s="56">
        <f ca="1"/>
        <v>9.1618685048138566</v>
      </c>
      <c r="R21" s="56">
        <f ca="1"/>
        <v>-6.7241725606881353E-2</v>
      </c>
      <c r="S21" s="56">
        <f ca="1"/>
        <v>-0.50012081250631057</v>
      </c>
      <c r="T21" s="56">
        <f ca="1"/>
        <v>-5.6446307024538012E-2</v>
      </c>
      <c r="U21" s="56">
        <f ca="1"/>
        <v>0</v>
      </c>
      <c r="V21" s="56">
        <f ca="1"/>
        <v>0</v>
      </c>
      <c r="W21" s="56">
        <f ca="1"/>
        <v>0</v>
      </c>
      <c r="X21" s="56">
        <f ca="1"/>
        <v>0</v>
      </c>
      <c r="Y21" s="56">
        <f ca="1"/>
        <v>0</v>
      </c>
      <c r="Z21" s="56">
        <f ca="1"/>
        <v>0</v>
      </c>
      <c r="AB21" s="204" t="str" cm="1">
        <f t="array" aca="1" ref="AB21" ca="1">IFERROR(_xlfn.XLOOKUP(AC21,Com_codes_core,Com_labels_core),"")</f>
        <v>Dried latex</v>
      </c>
      <c r="AC21" s="122" t="str">
        <f ca="1"/>
        <v>c_012</v>
      </c>
      <c r="AD21" s="56">
        <f ca="1"/>
        <v>27.663827743973922</v>
      </c>
      <c r="AE21" s="56">
        <f ca="1"/>
        <v>-6.7379544944623504E-4</v>
      </c>
      <c r="AF21" s="56">
        <f ca="1"/>
        <v>-0.47555843856500468</v>
      </c>
      <c r="AG21" s="56">
        <f ca="1"/>
        <v>4.9106542392363117E-2</v>
      </c>
      <c r="AH21" s="56">
        <f ca="1"/>
        <v>0</v>
      </c>
      <c r="AI21" s="56">
        <f ca="1"/>
        <v>0</v>
      </c>
      <c r="AJ21" s="56">
        <f ca="1"/>
        <v>0</v>
      </c>
      <c r="AK21" s="56">
        <f ca="1"/>
        <v>0</v>
      </c>
      <c r="AL21" s="56">
        <f ca="1"/>
        <v>0</v>
      </c>
      <c r="AM21" s="56">
        <f ca="1"/>
        <v>0</v>
      </c>
      <c r="AO21" s="204" t="str" cm="1">
        <f t="array" aca="1" ref="AO21" ca="1">IFERROR(_xlfn.XLOOKUP(AP21,Com_codes_core,Com_labels_core),"")</f>
        <v>Dried latex</v>
      </c>
      <c r="AP21" s="122" t="str">
        <f ca="1"/>
        <v>c_012</v>
      </c>
      <c r="AQ21" s="56">
        <f ca="1"/>
        <v>37.32582113640801</v>
      </c>
      <c r="AR21" s="56">
        <f ca="1"/>
        <v>-1.7241155373703965E-2</v>
      </c>
      <c r="AS21" s="56">
        <f ca="1"/>
        <v>-0.48167012330659897</v>
      </c>
      <c r="AT21" s="56">
        <f ca="1"/>
        <v>2.283116260102247E-2</v>
      </c>
      <c r="AU21" s="56">
        <f ca="1"/>
        <v>0</v>
      </c>
      <c r="AV21" s="56">
        <f ca="1"/>
        <v>0</v>
      </c>
      <c r="AW21" s="56">
        <f ca="1"/>
        <v>0</v>
      </c>
      <c r="AX21" s="56">
        <f ca="1"/>
        <v>0</v>
      </c>
      <c r="AY21" s="56">
        <f ca="1"/>
        <v>0</v>
      </c>
      <c r="AZ21" s="56">
        <f ca="1"/>
        <v>0</v>
      </c>
    </row>
    <row r="22" spans="2:52" ht="12.75" hidden="1" customHeight="1" outlineLevel="1" x14ac:dyDescent="0.2">
      <c r="B22" s="204" t="str" cm="1">
        <f t="array" aca="1" ref="B22" ca="1">IFERROR(_xlfn.XLOOKUP(C22,Com_codes_core,Com_labels_core),"")</f>
        <v>Fresh tea buds, fresh tea leaves</v>
      </c>
      <c r="C22" s="122" t="str">
        <f ca="1"/>
        <v>c_014</v>
      </c>
      <c r="D22" s="56">
        <f ca="1"/>
        <v>1.3439615876549755</v>
      </c>
      <c r="E22" s="56">
        <f ca="1"/>
        <v>2.7956294112119195E-3</v>
      </c>
      <c r="F22" s="56">
        <f ca="1"/>
        <v>-0.19798936847333914</v>
      </c>
      <c r="G22" s="56">
        <f ca="1"/>
        <v>-7.6791937825215761E-2</v>
      </c>
      <c r="H22" s="56">
        <f ca="1"/>
        <v>0</v>
      </c>
      <c r="I22" s="56">
        <f ca="1"/>
        <v>0</v>
      </c>
      <c r="J22" s="56">
        <f ca="1"/>
        <v>0</v>
      </c>
      <c r="K22" s="56">
        <f ca="1"/>
        <v>0</v>
      </c>
      <c r="L22" s="56">
        <f ca="1"/>
        <v>0</v>
      </c>
      <c r="M22" s="56">
        <f ca="1"/>
        <v>0</v>
      </c>
      <c r="O22" s="204" t="str" cm="1">
        <f t="array" aca="1" ref="O22" ca="1">IFERROR(_xlfn.XLOOKUP(P22,Com_codes_core,Com_labels_core),"")</f>
        <v>Coffee beans</v>
      </c>
      <c r="P22" s="122" t="str">
        <f ca="1"/>
        <v>c_013</v>
      </c>
      <c r="Q22" s="56">
        <f ca="1"/>
        <v>1.7728398260724134</v>
      </c>
      <c r="R22" s="56">
        <f ca="1"/>
        <v>-0.15614801154898439</v>
      </c>
      <c r="S22" s="56">
        <f ca="1"/>
        <v>-0.10401623593477849</v>
      </c>
      <c r="T22" s="56">
        <f ca="1"/>
        <v>-9.546947737132383E-2</v>
      </c>
      <c r="U22" s="56">
        <f ca="1"/>
        <v>0</v>
      </c>
      <c r="V22" s="56">
        <f ca="1"/>
        <v>0</v>
      </c>
      <c r="W22" s="56">
        <f ca="1"/>
        <v>0</v>
      </c>
      <c r="X22" s="56">
        <f ca="1"/>
        <v>0</v>
      </c>
      <c r="Y22" s="56">
        <f ca="1"/>
        <v>0</v>
      </c>
      <c r="Z22" s="56">
        <f ca="1"/>
        <v>0</v>
      </c>
      <c r="AB22" s="204" t="str" cm="1">
        <f t="array" aca="1" ref="AB22" ca="1">IFERROR(_xlfn.XLOOKUP(AC22,Com_codes_core,Com_labels_core),"")</f>
        <v>Coffee beans</v>
      </c>
      <c r="AC22" s="122" t="str">
        <f ca="1"/>
        <v>c_013</v>
      </c>
      <c r="AD22" s="56">
        <f ca="1"/>
        <v>36.549076012472334</v>
      </c>
      <c r="AE22" s="56">
        <f ca="1"/>
        <v>2.4703410117998814E-2</v>
      </c>
      <c r="AF22" s="56">
        <f ca="1"/>
        <v>6.3654475766394825E-3</v>
      </c>
      <c r="AG22" s="56">
        <f ca="1"/>
        <v>1.5109548041114529E-2</v>
      </c>
      <c r="AH22" s="56">
        <f ca="1"/>
        <v>0</v>
      </c>
      <c r="AI22" s="56">
        <f ca="1"/>
        <v>0</v>
      </c>
      <c r="AJ22" s="56">
        <f ca="1"/>
        <v>0</v>
      </c>
      <c r="AK22" s="56">
        <f ca="1"/>
        <v>0</v>
      </c>
      <c r="AL22" s="56">
        <f ca="1"/>
        <v>0</v>
      </c>
      <c r="AM22" s="56">
        <f ca="1"/>
        <v>0</v>
      </c>
      <c r="AO22" s="204" t="str" cm="1">
        <f t="array" aca="1" ref="AO22" ca="1">IFERROR(_xlfn.XLOOKUP(AP22,Com_codes_core,Com_labels_core),"")</f>
        <v>Coffee beans</v>
      </c>
      <c r="AP22" s="122" t="str">
        <f ca="1"/>
        <v>c_013</v>
      </c>
      <c r="AQ22" s="56">
        <f ca="1"/>
        <v>38.747399391022007</v>
      </c>
      <c r="AR22" s="56">
        <f ca="1"/>
        <v>1.6326582605907802E-2</v>
      </c>
      <c r="AS22" s="56">
        <f ca="1"/>
        <v>1.2551520869985566E-3</v>
      </c>
      <c r="AT22" s="56">
        <f ca="1"/>
        <v>9.9901097432075758E-3</v>
      </c>
      <c r="AU22" s="56">
        <f ca="1"/>
        <v>0</v>
      </c>
      <c r="AV22" s="56">
        <f ca="1"/>
        <v>0</v>
      </c>
      <c r="AW22" s="56">
        <f ca="1"/>
        <v>0</v>
      </c>
      <c r="AX22" s="56">
        <f ca="1"/>
        <v>0</v>
      </c>
      <c r="AY22" s="56">
        <f ca="1"/>
        <v>0</v>
      </c>
      <c r="AZ22" s="56">
        <f ca="1"/>
        <v>0</v>
      </c>
    </row>
    <row r="23" spans="2:52" ht="12.75" hidden="1" customHeight="1" outlineLevel="1" x14ac:dyDescent="0.2">
      <c r="B23" s="204" t="str" cm="1">
        <f t="array" aca="1" ref="B23" ca="1">IFERROR(_xlfn.XLOOKUP(C23,Com_codes_core,Com_labels_core),"")</f>
        <v>Other remaining perennial plant products</v>
      </c>
      <c r="C23" s="122" t="str">
        <f ca="1"/>
        <v>c_015</v>
      </c>
      <c r="D23" s="56">
        <f ca="1"/>
        <v>2.0022117591331088</v>
      </c>
      <c r="E23" s="56">
        <f ca="1"/>
        <v>5.7970613972946339E-3</v>
      </c>
      <c r="F23" s="56">
        <f ca="1"/>
        <v>-0.22392458029687479</v>
      </c>
      <c r="G23" s="56">
        <f ca="1"/>
        <v>-3.3945747370844881E-2</v>
      </c>
      <c r="H23" s="56">
        <f ca="1"/>
        <v>0</v>
      </c>
      <c r="I23" s="56">
        <f ca="1"/>
        <v>0</v>
      </c>
      <c r="J23" s="56">
        <f ca="1"/>
        <v>0</v>
      </c>
      <c r="K23" s="56">
        <f ca="1"/>
        <v>0</v>
      </c>
      <c r="L23" s="56">
        <f ca="1"/>
        <v>0</v>
      </c>
      <c r="M23" s="56">
        <f ca="1"/>
        <v>0</v>
      </c>
      <c r="O23" s="204" t="str" cm="1">
        <f t="array" aca="1" ref="O23" ca="1">IFERROR(_xlfn.XLOOKUP(P23,Com_codes_core,Com_labels_core),"")</f>
        <v>Fresh tea buds, fresh tea leaves</v>
      </c>
      <c r="P23" s="122" t="str">
        <f ca="1"/>
        <v>c_014</v>
      </c>
      <c r="Q23" s="56">
        <f ca="1"/>
        <v>0.58317161701905385</v>
      </c>
      <c r="R23" s="56">
        <f ca="1"/>
        <v>-0.18330781227665627</v>
      </c>
      <c r="S23" s="56">
        <f ca="1"/>
        <v>-0.15839307843197314</v>
      </c>
      <c r="T23" s="56">
        <f ca="1"/>
        <v>-0.16461881028202452</v>
      </c>
      <c r="U23" s="56">
        <f ca="1"/>
        <v>0</v>
      </c>
      <c r="V23" s="56">
        <f ca="1"/>
        <v>0</v>
      </c>
      <c r="W23" s="56">
        <f ca="1"/>
        <v>0</v>
      </c>
      <c r="X23" s="56">
        <f ca="1"/>
        <v>0</v>
      </c>
      <c r="Y23" s="56">
        <f ca="1"/>
        <v>0</v>
      </c>
      <c r="Z23" s="56">
        <f ca="1"/>
        <v>0</v>
      </c>
      <c r="AB23" s="204" t="str" cm="1">
        <f t="array" aca="1" ref="AB23" ca="1">IFERROR(_xlfn.XLOOKUP(AC23,Com_codes_core,Com_labels_core),"")</f>
        <v>Fresh tea buds, fresh tea leaves</v>
      </c>
      <c r="AC23" s="122" t="str">
        <f ca="1"/>
        <v>c_014</v>
      </c>
      <c r="AD23" s="56">
        <f ca="1"/>
        <v>8.1001536055895205</v>
      </c>
      <c r="AE23" s="56">
        <f ca="1"/>
        <v>-6.3469948441419177E-4</v>
      </c>
      <c r="AF23" s="56">
        <f ca="1"/>
        <v>-0.18633805076835319</v>
      </c>
      <c r="AG23" s="56">
        <f ca="1"/>
        <v>-0.10363717499509706</v>
      </c>
      <c r="AH23" s="56">
        <f ca="1"/>
        <v>0</v>
      </c>
      <c r="AI23" s="56">
        <f ca="1"/>
        <v>0</v>
      </c>
      <c r="AJ23" s="56">
        <f ca="1"/>
        <v>0</v>
      </c>
      <c r="AK23" s="56">
        <f ca="1"/>
        <v>0</v>
      </c>
      <c r="AL23" s="56">
        <f ca="1"/>
        <v>0</v>
      </c>
      <c r="AM23" s="56">
        <f ca="1"/>
        <v>0</v>
      </c>
      <c r="AO23" s="204" t="str" cm="1">
        <f t="array" aca="1" ref="AO23" ca="1">IFERROR(_xlfn.XLOOKUP(AP23,Com_codes_core,Com_labels_core),"")</f>
        <v>Fresh tea buds, fresh tea leaves</v>
      </c>
      <c r="AP23" s="122" t="str">
        <f ca="1"/>
        <v>c_014</v>
      </c>
      <c r="AQ23" s="56">
        <f ca="1"/>
        <v>8.7392899964119781</v>
      </c>
      <c r="AR23" s="56">
        <f ca="1"/>
        <v>-1.2917968852210748E-2</v>
      </c>
      <c r="AS23" s="56">
        <f ca="1"/>
        <v>-0.1844616180878389</v>
      </c>
      <c r="AT23" s="56">
        <f ca="1"/>
        <v>-0.10773436471405162</v>
      </c>
      <c r="AU23" s="56">
        <f ca="1"/>
        <v>0</v>
      </c>
      <c r="AV23" s="56">
        <f ca="1"/>
        <v>0</v>
      </c>
      <c r="AW23" s="56">
        <f ca="1"/>
        <v>0</v>
      </c>
      <c r="AX23" s="56">
        <f ca="1"/>
        <v>0</v>
      </c>
      <c r="AY23" s="56">
        <f ca="1"/>
        <v>0</v>
      </c>
      <c r="AZ23" s="56">
        <f ca="1"/>
        <v>0</v>
      </c>
    </row>
    <row r="24" spans="2:52" ht="12.75" hidden="1" customHeight="1" outlineLevel="1" x14ac:dyDescent="0.2">
      <c r="B24" s="204" t="str" cm="1">
        <f t="array" aca="1" ref="B24" ca="1">IFERROR(_xlfn.XLOOKUP(C24,Com_codes_core,Com_labels_core),"")</f>
        <v>Poultry products</v>
      </c>
      <c r="C24" s="122" t="str">
        <f ca="1"/>
        <v>c_018</v>
      </c>
      <c r="D24" s="56">
        <f ca="1"/>
        <v>0.15218510602197388</v>
      </c>
      <c r="E24" s="56">
        <f ca="1"/>
        <v>-1.8253719453054096E-2</v>
      </c>
      <c r="F24" s="56">
        <f ca="1"/>
        <v>-0.20344337462786521</v>
      </c>
      <c r="G24" s="56">
        <f ca="1"/>
        <v>-0.11873237593218455</v>
      </c>
      <c r="H24" s="56">
        <f ca="1"/>
        <v>0</v>
      </c>
      <c r="I24" s="56">
        <f ca="1"/>
        <v>0</v>
      </c>
      <c r="J24" s="56">
        <f ca="1"/>
        <v>0</v>
      </c>
      <c r="K24" s="56">
        <f ca="1"/>
        <v>0</v>
      </c>
      <c r="L24" s="56">
        <f ca="1"/>
        <v>0</v>
      </c>
      <c r="M24" s="56">
        <f ca="1"/>
        <v>0</v>
      </c>
      <c r="O24" s="204" t="str" cm="1">
        <f t="array" aca="1" ref="O24" ca="1">IFERROR(_xlfn.XLOOKUP(P24,Com_codes_core,Com_labels_core),"")</f>
        <v>Other remaining perennial plant products</v>
      </c>
      <c r="P24" s="122" t="str">
        <f ca="1"/>
        <v>c_015</v>
      </c>
      <c r="Q24" s="56">
        <f ca="1"/>
        <v>1.8805309443154485</v>
      </c>
      <c r="R24" s="56">
        <f ca="1"/>
        <v>-9.4287532050119083E-2</v>
      </c>
      <c r="S24" s="56">
        <f ca="1"/>
        <v>-0.19524194468291123</v>
      </c>
      <c r="T24" s="56">
        <f ca="1"/>
        <v>-0.11917576587938683</v>
      </c>
      <c r="U24" s="56">
        <f ca="1"/>
        <v>0</v>
      </c>
      <c r="V24" s="56">
        <f ca="1"/>
        <v>0</v>
      </c>
      <c r="W24" s="56">
        <f ca="1"/>
        <v>0</v>
      </c>
      <c r="X24" s="56">
        <f ca="1"/>
        <v>0</v>
      </c>
      <c r="Y24" s="56">
        <f ca="1"/>
        <v>0</v>
      </c>
      <c r="Z24" s="56">
        <f ca="1"/>
        <v>0</v>
      </c>
      <c r="AB24" s="204" t="str" cm="1">
        <f t="array" aca="1" ref="AB24" ca="1">IFERROR(_xlfn.XLOOKUP(AC24,Com_codes_core,Com_labels_core),"")</f>
        <v>Other remaining perennial plant products</v>
      </c>
      <c r="AC24" s="122" t="str">
        <f ca="1"/>
        <v>c_015</v>
      </c>
      <c r="AD24" s="56">
        <f ca="1"/>
        <v>14.247480346915067</v>
      </c>
      <c r="AE24" s="56">
        <f ca="1"/>
        <v>2.5385100570485264E-3</v>
      </c>
      <c r="AF24" s="56">
        <f ca="1"/>
        <v>-0.21545422577424755</v>
      </c>
      <c r="AG24" s="56">
        <f ca="1"/>
        <v>-6.029516743027985E-2</v>
      </c>
      <c r="AH24" s="56">
        <f ca="1"/>
        <v>0</v>
      </c>
      <c r="AI24" s="56">
        <f ca="1"/>
        <v>0</v>
      </c>
      <c r="AJ24" s="56">
        <f ca="1"/>
        <v>0</v>
      </c>
      <c r="AK24" s="56">
        <f ca="1"/>
        <v>0</v>
      </c>
      <c r="AL24" s="56">
        <f ca="1"/>
        <v>0</v>
      </c>
      <c r="AM24" s="56">
        <f ca="1"/>
        <v>0</v>
      </c>
      <c r="AO24" s="204" t="str" cm="1">
        <f t="array" aca="1" ref="AO24" ca="1">IFERROR(_xlfn.XLOOKUP(AP24,Com_codes_core,Com_labels_core),"")</f>
        <v>Other remaining perennial plant products</v>
      </c>
      <c r="AP24" s="122" t="str">
        <f ca="1"/>
        <v>c_015</v>
      </c>
      <c r="AQ24" s="56">
        <f ca="1"/>
        <v>16.440193387102539</v>
      </c>
      <c r="AR24" s="56">
        <f ca="1"/>
        <v>-8.7583380286471169E-3</v>
      </c>
      <c r="AS24" s="56">
        <f ca="1"/>
        <v>-0.21309776893230215</v>
      </c>
      <c r="AT24" s="56">
        <f ca="1"/>
        <v>-6.7163216264765069E-2</v>
      </c>
      <c r="AU24" s="56">
        <f ca="1"/>
        <v>0</v>
      </c>
      <c r="AV24" s="56">
        <f ca="1"/>
        <v>0</v>
      </c>
      <c r="AW24" s="56">
        <f ca="1"/>
        <v>0</v>
      </c>
      <c r="AX24" s="56">
        <f ca="1"/>
        <v>0</v>
      </c>
      <c r="AY24" s="56">
        <f ca="1"/>
        <v>0</v>
      </c>
      <c r="AZ24" s="56">
        <f ca="1"/>
        <v>0</v>
      </c>
    </row>
    <row r="25" spans="2:52" ht="12.75" hidden="1" customHeight="1" outlineLevel="1" x14ac:dyDescent="0.2">
      <c r="B25" s="204" t="str" cm="1">
        <f t="array" aca="1" ref="B25" ca="1">IFERROR(_xlfn.XLOOKUP(C25,Com_codes_core,Com_labels_core),"")</f>
        <v>Other remaining livestock products</v>
      </c>
      <c r="C25" s="122" t="str">
        <f ca="1"/>
        <v>c_019</v>
      </c>
      <c r="D25" s="56">
        <f ca="1"/>
        <v>2.106099764218603</v>
      </c>
      <c r="E25" s="56">
        <f ca="1"/>
        <v>2.2673046612631254E-2</v>
      </c>
      <c r="F25" s="56">
        <f ca="1"/>
        <v>-0.16495215034716404</v>
      </c>
      <c r="G25" s="56">
        <f ca="1"/>
        <v>-5.9924547722167709E-2</v>
      </c>
      <c r="H25" s="56">
        <f ca="1"/>
        <v>0</v>
      </c>
      <c r="I25" s="56">
        <f ca="1"/>
        <v>0</v>
      </c>
      <c r="J25" s="56">
        <f ca="1"/>
        <v>0</v>
      </c>
      <c r="K25" s="56">
        <f ca="1"/>
        <v>0</v>
      </c>
      <c r="L25" s="56">
        <f ca="1"/>
        <v>0</v>
      </c>
      <c r="M25" s="56">
        <f ca="1"/>
        <v>0</v>
      </c>
      <c r="O25" s="204" t="str" cm="1">
        <f t="array" aca="1" ref="O25" ca="1">IFERROR(_xlfn.XLOOKUP(P25,Com_codes_core,Com_labels_core),"")</f>
        <v>Buffalo and cow livestock products</v>
      </c>
      <c r="P25" s="122" t="str">
        <f ca="1"/>
        <v>c_016</v>
      </c>
      <c r="Q25" s="56">
        <f ca="1"/>
        <v>14.780361161645272</v>
      </c>
      <c r="R25" s="56">
        <f ca="1"/>
        <v>-6.8023095537994571E-2</v>
      </c>
      <c r="S25" s="56">
        <f ca="1"/>
        <v>-0.34599956853965663</v>
      </c>
      <c r="T25" s="56">
        <f ca="1"/>
        <v>-0.20055051667458024</v>
      </c>
      <c r="U25" s="56">
        <f ca="1"/>
        <v>0</v>
      </c>
      <c r="V25" s="56">
        <f ca="1"/>
        <v>0</v>
      </c>
      <c r="W25" s="56">
        <f ca="1"/>
        <v>0</v>
      </c>
      <c r="X25" s="56">
        <f ca="1"/>
        <v>0</v>
      </c>
      <c r="Y25" s="56">
        <f ca="1"/>
        <v>0</v>
      </c>
      <c r="Z25" s="56">
        <f ca="1"/>
        <v>0</v>
      </c>
      <c r="AB25" s="204" t="str" cm="1">
        <f t="array" aca="1" ref="AB25" ca="1">IFERROR(_xlfn.XLOOKUP(AC25,Com_codes_core,Com_labels_core),"")</f>
        <v>Buffalo and cow livestock products</v>
      </c>
      <c r="AC25" s="122" t="str">
        <f ca="1"/>
        <v>c_016</v>
      </c>
      <c r="AD25" s="56">
        <f ca="1"/>
        <v>55.687417355620163</v>
      </c>
      <c r="AE25" s="56">
        <f ca="1"/>
        <v>-1.3383832220681402E-2</v>
      </c>
      <c r="AF25" s="56">
        <f ca="1"/>
        <v>-0.33898650886052817</v>
      </c>
      <c r="AG25" s="56">
        <f ca="1"/>
        <v>-0.13849320216232641</v>
      </c>
      <c r="AH25" s="56">
        <f ca="1"/>
        <v>0</v>
      </c>
      <c r="AI25" s="56">
        <f ca="1"/>
        <v>0</v>
      </c>
      <c r="AJ25" s="56">
        <f ca="1"/>
        <v>0</v>
      </c>
      <c r="AK25" s="56">
        <f ca="1"/>
        <v>0</v>
      </c>
      <c r="AL25" s="56">
        <f ca="1"/>
        <v>0</v>
      </c>
      <c r="AM25" s="56">
        <f ca="1"/>
        <v>0</v>
      </c>
      <c r="AO25" s="204" t="str" cm="1">
        <f t="array" aca="1" ref="AO25" ca="1">IFERROR(_xlfn.XLOOKUP(AP25,Com_codes_core,Com_labels_core),"")</f>
        <v>Buffalo and cow livestock products</v>
      </c>
      <c r="AP25" s="122" t="str">
        <f ca="1"/>
        <v>c_016</v>
      </c>
      <c r="AQ25" s="56">
        <f ca="1"/>
        <v>70.96988226619348</v>
      </c>
      <c r="AR25" s="56">
        <f ca="1"/>
        <v>-2.4847756088886008E-2</v>
      </c>
      <c r="AS25" s="56">
        <f ca="1"/>
        <v>-0.34045753114324562</v>
      </c>
      <c r="AT25" s="56">
        <f ca="1"/>
        <v>-0.15151406674948076</v>
      </c>
      <c r="AU25" s="56">
        <f ca="1"/>
        <v>0</v>
      </c>
      <c r="AV25" s="56">
        <f ca="1"/>
        <v>0</v>
      </c>
      <c r="AW25" s="56">
        <f ca="1"/>
        <v>0</v>
      </c>
      <c r="AX25" s="56">
        <f ca="1"/>
        <v>0</v>
      </c>
      <c r="AY25" s="56">
        <f ca="1"/>
        <v>0</v>
      </c>
      <c r="AZ25" s="56">
        <f ca="1"/>
        <v>0</v>
      </c>
    </row>
    <row r="26" spans="2:52" ht="12.75" hidden="1" customHeight="1" outlineLevel="1" x14ac:dyDescent="0.2">
      <c r="B26" s="204" t="str" cm="1">
        <f t="array" aca="1" ref="B26" ca="1">IFERROR(_xlfn.XLOOKUP(C26,Com_codes_core,Com_labels_core),"")</f>
        <v>Hunting and trapping products and related services</v>
      </c>
      <c r="C26" s="122" t="str">
        <f ca="1"/>
        <v>c_021</v>
      </c>
      <c r="D26" s="56">
        <f ca="1"/>
        <v>0.45318081859885151</v>
      </c>
      <c r="E26" s="56">
        <f ca="1"/>
        <v>-1.6838860584689197E-2</v>
      </c>
      <c r="F26" s="56">
        <f ca="1"/>
        <v>-0.37361100370494338</v>
      </c>
      <c r="G26" s="56">
        <f ca="1"/>
        <v>2.50712955752741E-2</v>
      </c>
      <c r="H26" s="56">
        <f ca="1"/>
        <v>0</v>
      </c>
      <c r="I26" s="56">
        <f ca="1"/>
        <v>0</v>
      </c>
      <c r="J26" s="56">
        <f ca="1"/>
        <v>0</v>
      </c>
      <c r="K26" s="56">
        <f ca="1"/>
        <v>0</v>
      </c>
      <c r="L26" s="56">
        <f ca="1"/>
        <v>0</v>
      </c>
      <c r="M26" s="56">
        <f ca="1"/>
        <v>0</v>
      </c>
      <c r="O26" s="204" t="str" cm="1">
        <f t="array" aca="1" ref="O26" ca="1">IFERROR(_xlfn.XLOOKUP(P26,Com_codes_core,Com_labels_core),"")</f>
        <v>Pig farming products</v>
      </c>
      <c r="P26" s="122" t="str">
        <f ca="1"/>
        <v>c_017</v>
      </c>
      <c r="Q26" s="56">
        <f ca="1"/>
        <v>8.109920128410382E-2</v>
      </c>
      <c r="R26" s="56">
        <f ca="1"/>
        <v>-0.2053592839957874</v>
      </c>
      <c r="S26" s="56">
        <f ca="1"/>
        <v>-0.22462461124149735</v>
      </c>
      <c r="T26" s="56">
        <f ca="1"/>
        <v>-0.2115960782517301</v>
      </c>
      <c r="U26" s="56">
        <f ca="1"/>
        <v>0</v>
      </c>
      <c r="V26" s="56">
        <f ca="1"/>
        <v>0</v>
      </c>
      <c r="W26" s="56">
        <f ca="1"/>
        <v>0</v>
      </c>
      <c r="X26" s="56">
        <f ca="1"/>
        <v>0</v>
      </c>
      <c r="Y26" s="56">
        <f ca="1"/>
        <v>0</v>
      </c>
      <c r="Z26" s="56">
        <f ca="1"/>
        <v>0</v>
      </c>
      <c r="AB26" s="204" t="str" cm="1">
        <f t="array" aca="1" ref="AB26" ca="1">IFERROR(_xlfn.XLOOKUP(AC26,Com_codes_core,Com_labels_core),"")</f>
        <v>Pig farming products</v>
      </c>
      <c r="AC26" s="122" t="str">
        <f ca="1"/>
        <v>c_017</v>
      </c>
      <c r="AD26" s="56">
        <f ca="1"/>
        <v>187.94685049145431</v>
      </c>
      <c r="AE26" s="56">
        <f ca="1"/>
        <v>-2.2478138389858682E-2</v>
      </c>
      <c r="AF26" s="56">
        <f ca="1"/>
        <v>-0.21731485734847178</v>
      </c>
      <c r="AG26" s="56">
        <f ca="1"/>
        <v>-0.14705419806199105</v>
      </c>
      <c r="AH26" s="56">
        <f ca="1"/>
        <v>0</v>
      </c>
      <c r="AI26" s="56">
        <f ca="1"/>
        <v>0</v>
      </c>
      <c r="AJ26" s="56">
        <f ca="1"/>
        <v>0</v>
      </c>
      <c r="AK26" s="56">
        <f ca="1"/>
        <v>0</v>
      </c>
      <c r="AL26" s="56">
        <f ca="1"/>
        <v>0</v>
      </c>
      <c r="AM26" s="56">
        <f ca="1"/>
        <v>0</v>
      </c>
      <c r="AO26" s="204" t="str" cm="1">
        <f t="array" aca="1" ref="AO26" ca="1">IFERROR(_xlfn.XLOOKUP(AP26,Com_codes_core,Com_labels_core),"")</f>
        <v>Pig farming products</v>
      </c>
      <c r="AP26" s="122" t="str">
        <f ca="1"/>
        <v>c_017</v>
      </c>
      <c r="AQ26" s="56">
        <f ca="1"/>
        <v>188.84466446896499</v>
      </c>
      <c r="AR26" s="56">
        <f ca="1"/>
        <v>-2.2557120870048131E-2</v>
      </c>
      <c r="AS26" s="56">
        <f ca="1"/>
        <v>-0.21731801031710241</v>
      </c>
      <c r="AT26" s="56">
        <f ca="1"/>
        <v>-0.14708204877148523</v>
      </c>
      <c r="AU26" s="56">
        <f ca="1"/>
        <v>0</v>
      </c>
      <c r="AV26" s="56">
        <f ca="1"/>
        <v>0</v>
      </c>
      <c r="AW26" s="56">
        <f ca="1"/>
        <v>0</v>
      </c>
      <c r="AX26" s="56">
        <f ca="1"/>
        <v>0</v>
      </c>
      <c r="AY26" s="56">
        <f ca="1"/>
        <v>0</v>
      </c>
      <c r="AZ26" s="56">
        <f ca="1"/>
        <v>0</v>
      </c>
    </row>
    <row r="27" spans="2:52" ht="12.75" hidden="1" customHeight="1" outlineLevel="1" x14ac:dyDescent="0.2">
      <c r="B27" s="204" t="str" cm="1">
        <f t="array" aca="1" ref="B27" ca="1">IFERROR(_xlfn.XLOOKUP(C27,Com_codes_core,Com_labels_core),"")</f>
        <v>Other agricultural products have not been classified yet</v>
      </c>
      <c r="C27" s="122" t="str">
        <f ca="1"/>
        <v>c_022</v>
      </c>
      <c r="D27" s="56">
        <f ca="1"/>
        <v>0.60980145743695757</v>
      </c>
      <c r="E27" s="56">
        <f ca="1"/>
        <v>3.2007230297281808E-3</v>
      </c>
      <c r="F27" s="56">
        <f ca="1"/>
        <v>-0.19126779290891127</v>
      </c>
      <c r="G27" s="56">
        <f ca="1"/>
        <v>-7.595422540206398E-2</v>
      </c>
      <c r="H27" s="56">
        <f ca="1"/>
        <v>0</v>
      </c>
      <c r="I27" s="56">
        <f ca="1"/>
        <v>0</v>
      </c>
      <c r="J27" s="56">
        <f ca="1"/>
        <v>0</v>
      </c>
      <c r="K27" s="56">
        <f ca="1"/>
        <v>0</v>
      </c>
      <c r="L27" s="56">
        <f ca="1"/>
        <v>0</v>
      </c>
      <c r="M27" s="56">
        <f ca="1"/>
        <v>0</v>
      </c>
      <c r="O27" s="204" t="str" cm="1">
        <f t="array" aca="1" ref="O27" ca="1">IFERROR(_xlfn.XLOOKUP(P27,Com_codes_core,Com_labels_core),"")</f>
        <v>Poultry products</v>
      </c>
      <c r="P27" s="122" t="str">
        <f ca="1"/>
        <v>c_018</v>
      </c>
      <c r="Q27" s="56">
        <f ca="1"/>
        <v>0.61167815280691118</v>
      </c>
      <c r="R27" s="56">
        <f ca="1"/>
        <v>-9.5851560322735008E-2</v>
      </c>
      <c r="S27" s="56">
        <f ca="1"/>
        <v>-0.19936911902992405</v>
      </c>
      <c r="T27" s="56">
        <f ca="1"/>
        <v>-0.20005912299858597</v>
      </c>
      <c r="U27" s="56">
        <f ca="1"/>
        <v>0</v>
      </c>
      <c r="V27" s="56">
        <f ca="1"/>
        <v>0</v>
      </c>
      <c r="W27" s="56">
        <f ca="1"/>
        <v>0</v>
      </c>
      <c r="X27" s="56">
        <f ca="1"/>
        <v>0</v>
      </c>
      <c r="Y27" s="56">
        <f ca="1"/>
        <v>0</v>
      </c>
      <c r="Z27" s="56">
        <f ca="1"/>
        <v>0</v>
      </c>
      <c r="AB27" s="204" t="str" cm="1">
        <f t="array" aca="1" ref="AB27" ca="1">IFERROR(_xlfn.XLOOKUP(AC27,Com_codes_core,Com_labels_core),"")</f>
        <v>Poultry products</v>
      </c>
      <c r="AC27" s="122" t="str">
        <f ca="1"/>
        <v>c_018</v>
      </c>
      <c r="AD27" s="56">
        <f ca="1"/>
        <v>155.36123971108097</v>
      </c>
      <c r="AE27" s="56">
        <f ca="1"/>
        <v>-2.0809819689104891E-2</v>
      </c>
      <c r="AF27" s="56">
        <f ca="1"/>
        <v>-0.20306136191989843</v>
      </c>
      <c r="AG27" s="56">
        <f ca="1"/>
        <v>-0.14357093670067655</v>
      </c>
      <c r="AH27" s="56">
        <f ca="1"/>
        <v>0</v>
      </c>
      <c r="AI27" s="56">
        <f ca="1"/>
        <v>0</v>
      </c>
      <c r="AJ27" s="56">
        <f ca="1"/>
        <v>0</v>
      </c>
      <c r="AK27" s="56">
        <f ca="1"/>
        <v>0</v>
      </c>
      <c r="AL27" s="56">
        <f ca="1"/>
        <v>0</v>
      </c>
      <c r="AM27" s="56">
        <f ca="1"/>
        <v>0</v>
      </c>
      <c r="AO27" s="204" t="str" cm="1">
        <f t="array" aca="1" ref="AO27" ca="1">IFERROR(_xlfn.XLOOKUP(AP27,Com_codes_core,Com_labels_core),"")</f>
        <v>Poultry products</v>
      </c>
      <c r="AP27" s="122" t="str">
        <f ca="1"/>
        <v>c_018</v>
      </c>
      <c r="AQ27" s="56">
        <f ca="1"/>
        <v>156.30457339554965</v>
      </c>
      <c r="AR27" s="56">
        <f ca="1"/>
        <v>-2.1104267732374726E-2</v>
      </c>
      <c r="AS27" s="56">
        <f ca="1"/>
        <v>-0.20304688245194047</v>
      </c>
      <c r="AT27" s="56">
        <f ca="1"/>
        <v>-0.14379255531944413</v>
      </c>
      <c r="AU27" s="56">
        <f ca="1"/>
        <v>0</v>
      </c>
      <c r="AV27" s="56">
        <f ca="1"/>
        <v>0</v>
      </c>
      <c r="AW27" s="56">
        <f ca="1"/>
        <v>0</v>
      </c>
      <c r="AX27" s="56">
        <f ca="1"/>
        <v>0</v>
      </c>
      <c r="AY27" s="56">
        <f ca="1"/>
        <v>0</v>
      </c>
      <c r="AZ27" s="56">
        <f ca="1"/>
        <v>0</v>
      </c>
    </row>
    <row r="28" spans="2:52" ht="12.75" hidden="1" customHeight="1" outlineLevel="1" x14ac:dyDescent="0.2">
      <c r="B28" s="204" t="str" cm="1">
        <f t="array" aca="1" ref="B28" ca="1">IFERROR(_xlfn.XLOOKUP(C28,Com_codes_core,Com_labels_core),"")</f>
        <v>Harvested wood</v>
      </c>
      <c r="C28" s="122" t="str">
        <f ca="1"/>
        <v>c_024</v>
      </c>
      <c r="D28" s="56">
        <f ca="1"/>
        <v>1.8197454947891899E-2</v>
      </c>
      <c r="E28" s="56">
        <f ca="1"/>
        <v>6.3709625505836698E-3</v>
      </c>
      <c r="F28" s="56">
        <f ca="1"/>
        <v>-0.34040005355192582</v>
      </c>
      <c r="G28" s="56">
        <f ca="1"/>
        <v>-8.0980850568990181E-2</v>
      </c>
      <c r="H28" s="56">
        <f ca="1"/>
        <v>0</v>
      </c>
      <c r="I28" s="56">
        <f ca="1"/>
        <v>0</v>
      </c>
      <c r="J28" s="56">
        <f ca="1"/>
        <v>0</v>
      </c>
      <c r="K28" s="56">
        <f ca="1"/>
        <v>0</v>
      </c>
      <c r="L28" s="56">
        <f ca="1"/>
        <v>0</v>
      </c>
      <c r="M28" s="56">
        <f ca="1"/>
        <v>0</v>
      </c>
      <c r="O28" s="204" t="str" cm="1">
        <f t="array" aca="1" ref="O28" ca="1">IFERROR(_xlfn.XLOOKUP(P28,Com_codes_core,Com_labels_core),"")</f>
        <v>Other remaining livestock products</v>
      </c>
      <c r="P28" s="122" t="str">
        <f ca="1"/>
        <v>c_019</v>
      </c>
      <c r="Q28" s="56">
        <f ca="1"/>
        <v>5.5077591963581964</v>
      </c>
      <c r="R28" s="56">
        <f ca="1"/>
        <v>-0.23296328067516914</v>
      </c>
      <c r="S28" s="56">
        <f ca="1"/>
        <v>-0.18513162205252565</v>
      </c>
      <c r="T28" s="56">
        <f ca="1"/>
        <v>-0.15643002931584604</v>
      </c>
      <c r="U28" s="56">
        <f ca="1"/>
        <v>0</v>
      </c>
      <c r="V28" s="56">
        <f ca="1"/>
        <v>0</v>
      </c>
      <c r="W28" s="56">
        <f ca="1"/>
        <v>0</v>
      </c>
      <c r="X28" s="56">
        <f ca="1"/>
        <v>0</v>
      </c>
      <c r="Y28" s="56">
        <f ca="1"/>
        <v>0</v>
      </c>
      <c r="Z28" s="56">
        <f ca="1"/>
        <v>0</v>
      </c>
      <c r="AB28" s="204" t="str" cm="1">
        <f t="array" aca="1" ref="AB28" ca="1">IFERROR(_xlfn.XLOOKUP(AC28,Com_codes_core,Com_labels_core),"")</f>
        <v>Other remaining livestock products</v>
      </c>
      <c r="AC28" s="122" t="str">
        <f ca="1"/>
        <v>c_019</v>
      </c>
      <c r="AD28" s="56">
        <f ca="1"/>
        <v>23.704929532282012</v>
      </c>
      <c r="AE28" s="56">
        <f ca="1"/>
        <v>2.2546765520203849E-2</v>
      </c>
      <c r="AF28" s="56">
        <f ca="1"/>
        <v>-0.17143790748106458</v>
      </c>
      <c r="AG28" s="56">
        <f ca="1"/>
        <v>-8.9490915215362232E-2</v>
      </c>
      <c r="AH28" s="56">
        <f ca="1"/>
        <v>0</v>
      </c>
      <c r="AI28" s="56">
        <f ca="1"/>
        <v>0</v>
      </c>
      <c r="AJ28" s="56">
        <f ca="1"/>
        <v>0</v>
      </c>
      <c r="AK28" s="56">
        <f ca="1"/>
        <v>0</v>
      </c>
      <c r="AL28" s="56">
        <f ca="1"/>
        <v>0</v>
      </c>
      <c r="AM28" s="56">
        <f ca="1"/>
        <v>0</v>
      </c>
      <c r="AO28" s="204" t="str" cm="1">
        <f t="array" aca="1" ref="AO28" ca="1">IFERROR(_xlfn.XLOOKUP(AP28,Com_codes_core,Com_labels_core),"")</f>
        <v>Other remaining livestock products</v>
      </c>
      <c r="AP28" s="122" t="str">
        <f ca="1"/>
        <v>c_019</v>
      </c>
      <c r="AQ28" s="56">
        <f ca="1"/>
        <v>29.260614917611974</v>
      </c>
      <c r="AR28" s="56">
        <f ca="1"/>
        <v>-2.5698542710961281E-2</v>
      </c>
      <c r="AS28" s="56">
        <f ca="1"/>
        <v>-0.17401992518538689</v>
      </c>
      <c r="AT28" s="56">
        <f ca="1"/>
        <v>-0.10211651653371234</v>
      </c>
      <c r="AU28" s="56">
        <f ca="1"/>
        <v>0</v>
      </c>
      <c r="AV28" s="56">
        <f ca="1"/>
        <v>0</v>
      </c>
      <c r="AW28" s="56">
        <f ca="1"/>
        <v>0</v>
      </c>
      <c r="AX28" s="56">
        <f ca="1"/>
        <v>0</v>
      </c>
      <c r="AY28" s="56">
        <f ca="1"/>
        <v>0</v>
      </c>
      <c r="AZ28" s="56">
        <f ca="1"/>
        <v>0</v>
      </c>
    </row>
    <row r="29" spans="2:52" ht="12.75" hidden="1" customHeight="1" outlineLevel="1" x14ac:dyDescent="0.2">
      <c r="B29" s="204" t="str" cm="1">
        <f t="array" aca="1" ref="B29" ca="1">IFERROR(_xlfn.XLOOKUP(C29,Com_codes_core,Com_labels_core),"")</f>
        <v>Other exploited and collected forest products except wood</v>
      </c>
      <c r="C29" s="122" t="str">
        <f ca="1"/>
        <v>c_025</v>
      </c>
      <c r="D29" s="56">
        <f ca="1"/>
        <v>4.81165398028784</v>
      </c>
      <c r="E29" s="56">
        <f ca="1"/>
        <v>-9.0108384708242895E-4</v>
      </c>
      <c r="F29" s="56">
        <f ca="1"/>
        <v>-0.4026558181384865</v>
      </c>
      <c r="G29" s="56">
        <f ca="1"/>
        <v>-9.55790862553485E-2</v>
      </c>
      <c r="H29" s="56">
        <f ca="1"/>
        <v>0</v>
      </c>
      <c r="I29" s="56">
        <f ca="1"/>
        <v>0</v>
      </c>
      <c r="J29" s="56">
        <f ca="1"/>
        <v>0</v>
      </c>
      <c r="K29" s="56">
        <f ca="1"/>
        <v>0</v>
      </c>
      <c r="L29" s="56">
        <f ca="1"/>
        <v>0</v>
      </c>
      <c r="M29" s="56">
        <f ca="1"/>
        <v>0</v>
      </c>
      <c r="O29" s="204" t="str" cm="1">
        <f t="array" aca="1" ref="O29" ca="1">IFERROR(_xlfn.XLOOKUP(P29,Com_codes_core,Com_labels_core),"")</f>
        <v>Hunting and trapping products and related services</v>
      </c>
      <c r="P29" s="122" t="str">
        <f ca="1"/>
        <v>c_021</v>
      </c>
      <c r="Q29" s="56">
        <f ca="1"/>
        <v>1.3483003826182507</v>
      </c>
      <c r="R29" s="56">
        <f ca="1"/>
        <v>-3.4172626700001985E-2</v>
      </c>
      <c r="S29" s="56">
        <f ca="1"/>
        <v>-0.46099980380772676</v>
      </c>
      <c r="T29" s="56">
        <f ca="1"/>
        <v>-5.4915444720282647E-2</v>
      </c>
      <c r="U29" s="56">
        <f ca="1"/>
        <v>0</v>
      </c>
      <c r="V29" s="56">
        <f ca="1"/>
        <v>0</v>
      </c>
      <c r="W29" s="56">
        <f ca="1"/>
        <v>0</v>
      </c>
      <c r="X29" s="56">
        <f ca="1"/>
        <v>0</v>
      </c>
      <c r="Y29" s="56">
        <f ca="1"/>
        <v>0</v>
      </c>
      <c r="Z29" s="56">
        <f ca="1"/>
        <v>0</v>
      </c>
      <c r="AB29" s="204" t="str" cm="1">
        <f t="array" aca="1" ref="AB29" ca="1">IFERROR(_xlfn.XLOOKUP(AC29,Com_codes_core,Com_labels_core),"")</f>
        <v>Agricultural services</v>
      </c>
      <c r="AC29" s="122" t="str">
        <f ca="1"/>
        <v>c_020</v>
      </c>
      <c r="AD29" s="56">
        <f ca="1"/>
        <v>65.970874220000013</v>
      </c>
      <c r="AE29" s="56">
        <f ca="1"/>
        <v>-5.081427708875097E-3</v>
      </c>
      <c r="AF29" s="56">
        <f ca="1"/>
        <v>-0.19641871170990033</v>
      </c>
      <c r="AG29" s="56">
        <f ca="1"/>
        <v>-9.7710293169483986E-2</v>
      </c>
      <c r="AH29" s="56">
        <f ca="1"/>
        <v>0</v>
      </c>
      <c r="AI29" s="56">
        <f ca="1"/>
        <v>0</v>
      </c>
      <c r="AJ29" s="56">
        <f ca="1"/>
        <v>0</v>
      </c>
      <c r="AK29" s="56">
        <f ca="1"/>
        <v>0</v>
      </c>
      <c r="AL29" s="56">
        <f ca="1"/>
        <v>0</v>
      </c>
      <c r="AM29" s="56">
        <f ca="1"/>
        <v>0</v>
      </c>
      <c r="AO29" s="204" t="str" cm="1">
        <f t="array" aca="1" ref="AO29" ca="1">IFERROR(_xlfn.XLOOKUP(AP29,Com_codes_core,Com_labels_core),"")</f>
        <v>Agricultural services</v>
      </c>
      <c r="AP29" s="122" t="str">
        <f ca="1"/>
        <v>c_020</v>
      </c>
      <c r="AQ29" s="56">
        <f ca="1"/>
        <v>66.27185824884404</v>
      </c>
      <c r="AR29" s="56">
        <f ca="1"/>
        <v>-5.081427708875097E-3</v>
      </c>
      <c r="AS29" s="56">
        <f ca="1"/>
        <v>-0.19641871170990033</v>
      </c>
      <c r="AT29" s="56">
        <f ca="1"/>
        <v>-9.7710293169483986E-2</v>
      </c>
      <c r="AU29" s="56">
        <f ca="1"/>
        <v>0</v>
      </c>
      <c r="AV29" s="56">
        <f ca="1"/>
        <v>0</v>
      </c>
      <c r="AW29" s="56">
        <f ca="1"/>
        <v>0</v>
      </c>
      <c r="AX29" s="56">
        <f ca="1"/>
        <v>0</v>
      </c>
      <c r="AY29" s="56">
        <f ca="1"/>
        <v>0</v>
      </c>
      <c r="AZ29" s="56">
        <f ca="1"/>
        <v>0</v>
      </c>
    </row>
    <row r="30" spans="2:52" ht="12.75" hidden="1" customHeight="1" outlineLevel="1" x14ac:dyDescent="0.2">
      <c r="B30" s="204" t="str" cm="1">
        <f t="array" aca="1" ref="B30" ca="1">IFERROR(_xlfn.XLOOKUP(C30,Com_codes_core,Com_labels_core),"")</f>
        <v>Marine aquatic products</v>
      </c>
      <c r="C30" s="122" t="str">
        <f ca="1"/>
        <v>c_027</v>
      </c>
      <c r="D30" s="56">
        <f ca="1"/>
        <v>0.22194387680629191</v>
      </c>
      <c r="E30" s="56">
        <f ca="1"/>
        <v>-2.4932562574153661E-2</v>
      </c>
      <c r="F30" s="56">
        <f ca="1"/>
        <v>-0.51706961262458773</v>
      </c>
      <c r="G30" s="56">
        <f ca="1"/>
        <v>-0.30584984633006407</v>
      </c>
      <c r="H30" s="56">
        <f ca="1"/>
        <v>0</v>
      </c>
      <c r="I30" s="56">
        <f ca="1"/>
        <v>0</v>
      </c>
      <c r="J30" s="56">
        <f ca="1"/>
        <v>0</v>
      </c>
      <c r="K30" s="56">
        <f ca="1"/>
        <v>0</v>
      </c>
      <c r="L30" s="56">
        <f ca="1"/>
        <v>0</v>
      </c>
      <c r="M30" s="56">
        <f ca="1"/>
        <v>0</v>
      </c>
      <c r="O30" s="204" t="str" cm="1">
        <f t="array" aca="1" ref="O30" ca="1">IFERROR(_xlfn.XLOOKUP(P30,Com_codes_core,Com_labels_core),"")</f>
        <v>Other agricultural products have not been classified yet</v>
      </c>
      <c r="P30" s="122" t="str">
        <f ca="1"/>
        <v>c_022</v>
      </c>
      <c r="Q30" s="56">
        <f ca="1"/>
        <v>1.0743695956942181</v>
      </c>
      <c r="R30" s="56">
        <f ca="1"/>
        <v>-2.6604695784326893E-2</v>
      </c>
      <c r="S30" s="56">
        <f ca="1"/>
        <v>-0.20755993566162756</v>
      </c>
      <c r="T30" s="56">
        <f ca="1"/>
        <v>-5.0528002673588812E-2</v>
      </c>
      <c r="U30" s="56">
        <f ca="1"/>
        <v>0</v>
      </c>
      <c r="V30" s="56">
        <f ca="1"/>
        <v>0</v>
      </c>
      <c r="W30" s="56">
        <f ca="1"/>
        <v>0</v>
      </c>
      <c r="X30" s="56">
        <f ca="1"/>
        <v>0</v>
      </c>
      <c r="Y30" s="56">
        <f ca="1"/>
        <v>0</v>
      </c>
      <c r="Z30" s="56">
        <f ca="1"/>
        <v>0</v>
      </c>
      <c r="AB30" s="204" t="str" cm="1">
        <f t="array" aca="1" ref="AB30" ca="1">IFERROR(_xlfn.XLOOKUP(AC30,Com_codes_core,Com_labels_core),"")</f>
        <v>Hunting and trapping products and related services</v>
      </c>
      <c r="AC30" s="122" t="str">
        <f ca="1"/>
        <v>c_021</v>
      </c>
      <c r="AD30" s="56">
        <f ca="1"/>
        <v>2.0693369812817735</v>
      </c>
      <c r="AE30" s="56">
        <f ca="1"/>
        <v>-2.2429569573645392E-2</v>
      </c>
      <c r="AF30" s="56">
        <f ca="1"/>
        <v>-0.40034824640324818</v>
      </c>
      <c r="AG30" s="56">
        <f ca="1"/>
        <v>9.6918343395202555E-5</v>
      </c>
      <c r="AH30" s="56">
        <f ca="1"/>
        <v>0</v>
      </c>
      <c r="AI30" s="56">
        <f ca="1"/>
        <v>0</v>
      </c>
      <c r="AJ30" s="56">
        <f ca="1"/>
        <v>0</v>
      </c>
      <c r="AK30" s="56">
        <f ca="1"/>
        <v>0</v>
      </c>
      <c r="AL30" s="56">
        <f ca="1"/>
        <v>0</v>
      </c>
      <c r="AM30" s="56">
        <f ca="1"/>
        <v>0</v>
      </c>
      <c r="AO30" s="204" t="str" cm="1">
        <f t="array" aca="1" ref="AO30" ca="1">IFERROR(_xlfn.XLOOKUP(AP30,Com_codes_core,Com_labels_core),"")</f>
        <v>Hunting and trapping products and related services</v>
      </c>
      <c r="AP30" s="122" t="str">
        <f ca="1"/>
        <v>c_021</v>
      </c>
      <c r="AQ30" s="56">
        <f ca="1"/>
        <v>3.5765478830626463</v>
      </c>
      <c r="AR30" s="56">
        <f ca="1"/>
        <v>-2.7062586798409782E-2</v>
      </c>
      <c r="AS30" s="56">
        <f ca="1"/>
        <v>-0.42428234297282597</v>
      </c>
      <c r="AT30" s="56">
        <f ca="1"/>
        <v>-2.1611307337787711E-2</v>
      </c>
      <c r="AU30" s="56">
        <f ca="1"/>
        <v>0</v>
      </c>
      <c r="AV30" s="56">
        <f ca="1"/>
        <v>0</v>
      </c>
      <c r="AW30" s="56">
        <f ca="1"/>
        <v>0</v>
      </c>
      <c r="AX30" s="56">
        <f ca="1"/>
        <v>0</v>
      </c>
      <c r="AY30" s="56">
        <f ca="1"/>
        <v>0</v>
      </c>
      <c r="AZ30" s="56">
        <f ca="1"/>
        <v>0</v>
      </c>
    </row>
    <row r="31" spans="2:52" ht="12.75" hidden="1" customHeight="1" outlineLevel="1" x14ac:dyDescent="0.2">
      <c r="B31" s="204" t="str" cm="1">
        <f t="array" aca="1" ref="B31" ca="1">IFERROR(_xlfn.XLOOKUP(C31,Com_codes_core,Com_labels_core),"")</f>
        <v>Inland exploited aquatic products</v>
      </c>
      <c r="C31" s="122" t="str">
        <f ca="1"/>
        <v>c_028</v>
      </c>
      <c r="D31" s="56">
        <f ca="1"/>
        <v>0.90239460404814664</v>
      </c>
      <c r="E31" s="56">
        <f ca="1"/>
        <v>-1.9340615744933842E-3</v>
      </c>
      <c r="F31" s="56">
        <f ca="1"/>
        <v>-0.43436388591837627</v>
      </c>
      <c r="G31" s="56">
        <f ca="1"/>
        <v>-0.27326796743235571</v>
      </c>
      <c r="H31" s="56">
        <f ca="1"/>
        <v>0</v>
      </c>
      <c r="I31" s="56">
        <f ca="1"/>
        <v>0</v>
      </c>
      <c r="J31" s="56">
        <f ca="1"/>
        <v>0</v>
      </c>
      <c r="K31" s="56">
        <f ca="1"/>
        <v>0</v>
      </c>
      <c r="L31" s="56">
        <f ca="1"/>
        <v>0</v>
      </c>
      <c r="M31" s="56">
        <f ca="1"/>
        <v>0</v>
      </c>
      <c r="O31" s="204" t="str" cm="1">
        <f t="array" aca="1" ref="O31" ca="1">IFERROR(_xlfn.XLOOKUP(P31,Com_codes_core,Com_labels_core),"")</f>
        <v>Harvested wood</v>
      </c>
      <c r="P31" s="122" t="str">
        <f ca="1"/>
        <v>c_024</v>
      </c>
      <c r="Q31" s="56">
        <f ca="1"/>
        <v>50.246080424014515</v>
      </c>
      <c r="R31" s="56">
        <f ca="1"/>
        <v>-1.7692920684220237E-2</v>
      </c>
      <c r="S31" s="56">
        <f ca="1"/>
        <v>-0.3246984458246005</v>
      </c>
      <c r="T31" s="56">
        <f ca="1"/>
        <v>-6.8509971801411496E-2</v>
      </c>
      <c r="U31" s="56">
        <f ca="1"/>
        <v>0</v>
      </c>
      <c r="V31" s="56">
        <f ca="1"/>
        <v>0</v>
      </c>
      <c r="W31" s="56">
        <f ca="1"/>
        <v>0</v>
      </c>
      <c r="X31" s="56">
        <f ca="1"/>
        <v>0</v>
      </c>
      <c r="Y31" s="56">
        <f ca="1"/>
        <v>0</v>
      </c>
      <c r="Z31" s="56">
        <f ca="1"/>
        <v>0</v>
      </c>
      <c r="AB31" s="204" t="str" cm="1">
        <f t="array" aca="1" ref="AB31" ca="1">IFERROR(_xlfn.XLOOKUP(AC31,Com_codes_core,Com_labels_core),"")</f>
        <v>Other agricultural products have not been classified yet</v>
      </c>
      <c r="AC31" s="122" t="str">
        <f ca="1"/>
        <v>c_022</v>
      </c>
      <c r="AD31" s="56">
        <f ca="1"/>
        <v>4.6727063232681063</v>
      </c>
      <c r="AE31" s="56">
        <f ca="1"/>
        <v>3.9873827161640563E-3</v>
      </c>
      <c r="AF31" s="56">
        <f ca="1"/>
        <v>-0.19645452936660757</v>
      </c>
      <c r="AG31" s="56">
        <f ca="1"/>
        <v>-6.7824573831321011E-2</v>
      </c>
      <c r="AH31" s="56">
        <f ca="1"/>
        <v>0</v>
      </c>
      <c r="AI31" s="56">
        <f ca="1"/>
        <v>0</v>
      </c>
      <c r="AJ31" s="56">
        <f ca="1"/>
        <v>0</v>
      </c>
      <c r="AK31" s="56">
        <f ca="1"/>
        <v>0</v>
      </c>
      <c r="AL31" s="56">
        <f ca="1"/>
        <v>0</v>
      </c>
      <c r="AM31" s="56">
        <f ca="1"/>
        <v>0</v>
      </c>
      <c r="AO31" s="204" t="str" cm="1">
        <f t="array" aca="1" ref="AO31" ca="1">IFERROR(_xlfn.XLOOKUP(AP31,Com_codes_core,Com_labels_core),"")</f>
        <v>Other agricultural products have not been classified yet</v>
      </c>
      <c r="AP31" s="122" t="str">
        <f ca="1"/>
        <v>c_022</v>
      </c>
      <c r="AQ31" s="56">
        <f ca="1"/>
        <v>5.7757251272760293</v>
      </c>
      <c r="AR31" s="56">
        <f ca="1"/>
        <v>-1.7325764128717225E-3</v>
      </c>
      <c r="AS31" s="56">
        <f ca="1"/>
        <v>-0.19853072987748854</v>
      </c>
      <c r="AT31" s="56">
        <f ca="1"/>
        <v>-6.4591444025408062E-2</v>
      </c>
      <c r="AU31" s="56">
        <f ca="1"/>
        <v>0</v>
      </c>
      <c r="AV31" s="56">
        <f ca="1"/>
        <v>0</v>
      </c>
      <c r="AW31" s="56">
        <f ca="1"/>
        <v>0</v>
      </c>
      <c r="AX31" s="56">
        <f ca="1"/>
        <v>0</v>
      </c>
      <c r="AY31" s="56">
        <f ca="1"/>
        <v>0</v>
      </c>
      <c r="AZ31" s="56">
        <f ca="1"/>
        <v>0</v>
      </c>
    </row>
    <row r="32" spans="2:52" ht="12.75" hidden="1" customHeight="1" outlineLevel="1" x14ac:dyDescent="0.2">
      <c r="B32" s="204" t="str" cm="1">
        <f t="array" aca="1" ref="B32" ca="1">IFERROR(_xlfn.XLOOKUP(C32,Com_codes_core,Com_labels_core),"")</f>
        <v>Marine aquaculture products</v>
      </c>
      <c r="C32" s="122" t="str">
        <f ca="1"/>
        <v>c_029</v>
      </c>
      <c r="D32" s="56">
        <f ca="1"/>
        <v>0.76646705740753329</v>
      </c>
      <c r="E32" s="56">
        <f ca="1"/>
        <v>-9.1496209537411666E-3</v>
      </c>
      <c r="F32" s="56">
        <f ca="1"/>
        <v>-0.28000087513672112</v>
      </c>
      <c r="G32" s="56">
        <f ca="1"/>
        <v>-0.12833479638950651</v>
      </c>
      <c r="H32" s="56">
        <f ca="1"/>
        <v>0</v>
      </c>
      <c r="I32" s="56">
        <f ca="1"/>
        <v>0</v>
      </c>
      <c r="J32" s="56">
        <f ca="1"/>
        <v>0</v>
      </c>
      <c r="K32" s="56">
        <f ca="1"/>
        <v>0</v>
      </c>
      <c r="L32" s="56">
        <f ca="1"/>
        <v>0</v>
      </c>
      <c r="M32" s="56">
        <f ca="1"/>
        <v>0</v>
      </c>
      <c r="O32" s="204" t="str" cm="1">
        <f t="array" aca="1" ref="O32" ca="1">IFERROR(_xlfn.XLOOKUP(P32,Com_codes_core,Com_labels_core),"")</f>
        <v>Other exploited and collected forest products except wood</v>
      </c>
      <c r="P32" s="122" t="str">
        <f ca="1"/>
        <v>c_025</v>
      </c>
      <c r="Q32" s="56">
        <f ca="1"/>
        <v>2.1595162823125915</v>
      </c>
      <c r="R32" s="56">
        <f ca="1"/>
        <v>-8.8043604291609956E-2</v>
      </c>
      <c r="S32" s="56">
        <f ca="1"/>
        <v>-0.15003914552481623</v>
      </c>
      <c r="T32" s="56">
        <f ca="1"/>
        <v>-6.57517815630837E-2</v>
      </c>
      <c r="U32" s="56">
        <f ca="1"/>
        <v>0</v>
      </c>
      <c r="V32" s="56">
        <f ca="1"/>
        <v>0</v>
      </c>
      <c r="W32" s="56">
        <f ca="1"/>
        <v>0</v>
      </c>
      <c r="X32" s="56">
        <f ca="1"/>
        <v>0</v>
      </c>
      <c r="Y32" s="56">
        <f ca="1"/>
        <v>0</v>
      </c>
      <c r="Z32" s="56">
        <f ca="1"/>
        <v>0</v>
      </c>
      <c r="AB32" s="204" t="str" cm="1">
        <f t="array" aca="1" ref="AB32" ca="1">IFERROR(_xlfn.XLOOKUP(AC32,Com_codes_core,Com_labels_core),"")</f>
        <v>Forest planting and care products and forestry seedlings</v>
      </c>
      <c r="AC32" s="122" t="str">
        <f ca="1"/>
        <v>c_023</v>
      </c>
      <c r="AD32" s="56">
        <f ca="1"/>
        <v>8.1786000657726188</v>
      </c>
      <c r="AE32" s="56">
        <f ca="1"/>
        <v>-6.602515208009585E-3</v>
      </c>
      <c r="AF32" s="56">
        <f ca="1"/>
        <v>-0.22618541557272165</v>
      </c>
      <c r="AG32" s="56">
        <f ca="1"/>
        <v>-6.7726703716952663E-2</v>
      </c>
      <c r="AH32" s="56">
        <f ca="1"/>
        <v>0</v>
      </c>
      <c r="AI32" s="56">
        <f ca="1"/>
        <v>0</v>
      </c>
      <c r="AJ32" s="56">
        <f ca="1"/>
        <v>0</v>
      </c>
      <c r="AK32" s="56">
        <f ca="1"/>
        <v>0</v>
      </c>
      <c r="AL32" s="56">
        <f ca="1"/>
        <v>0</v>
      </c>
      <c r="AM32" s="56">
        <f ca="1"/>
        <v>0</v>
      </c>
      <c r="AO32" s="204" t="str" cm="1">
        <f t="array" aca="1" ref="AO32" ca="1">IFERROR(_xlfn.XLOOKUP(AP32,Com_codes_core,Com_labels_core),"")</f>
        <v>Forest planting and care products and forestry seedlings</v>
      </c>
      <c r="AP32" s="122" t="str">
        <f ca="1"/>
        <v>c_023</v>
      </c>
      <c r="AQ32" s="56">
        <f ca="1"/>
        <v>8.2273653764907699</v>
      </c>
      <c r="AR32" s="56">
        <f ca="1"/>
        <v>-6.602515208009585E-3</v>
      </c>
      <c r="AS32" s="56">
        <f ca="1"/>
        <v>-0.22618541557272165</v>
      </c>
      <c r="AT32" s="56">
        <f ca="1"/>
        <v>-6.7726703716952663E-2</v>
      </c>
      <c r="AU32" s="56">
        <f ca="1"/>
        <v>0</v>
      </c>
      <c r="AV32" s="56">
        <f ca="1"/>
        <v>0</v>
      </c>
      <c r="AW32" s="56">
        <f ca="1"/>
        <v>0</v>
      </c>
      <c r="AX32" s="56">
        <f ca="1"/>
        <v>0</v>
      </c>
      <c r="AY32" s="56">
        <f ca="1"/>
        <v>0</v>
      </c>
      <c r="AZ32" s="56">
        <f ca="1"/>
        <v>0</v>
      </c>
    </row>
    <row r="33" spans="2:52" ht="12.75" hidden="1" customHeight="1" outlineLevel="1" x14ac:dyDescent="0.2">
      <c r="B33" s="204" t="str" cm="1">
        <f t="array" aca="1" ref="B33" ca="1">IFERROR(_xlfn.XLOOKUP(C33,Com_codes_core,Com_labels_core),"")</f>
        <v>Catfish</v>
      </c>
      <c r="C33" s="122" t="str">
        <f ca="1"/>
        <v>c_030</v>
      </c>
      <c r="D33" s="56">
        <f ca="1"/>
        <v>0.12739961326680871</v>
      </c>
      <c r="E33" s="56">
        <f ca="1"/>
        <v>-1.3034069077100252E-2</v>
      </c>
      <c r="F33" s="56">
        <f ca="1"/>
        <v>-0.37062477755459566</v>
      </c>
      <c r="G33" s="56">
        <f ca="1"/>
        <v>-0.16235888575910629</v>
      </c>
      <c r="H33" s="56">
        <f ca="1"/>
        <v>0</v>
      </c>
      <c r="I33" s="56">
        <f ca="1"/>
        <v>0</v>
      </c>
      <c r="J33" s="56">
        <f ca="1"/>
        <v>0</v>
      </c>
      <c r="K33" s="56">
        <f ca="1"/>
        <v>0</v>
      </c>
      <c r="L33" s="56">
        <f ca="1"/>
        <v>0</v>
      </c>
      <c r="M33" s="56">
        <f ca="1"/>
        <v>0</v>
      </c>
      <c r="O33" s="204" t="str" cm="1">
        <f t="array" aca="1" ref="O33" ca="1">IFERROR(_xlfn.XLOOKUP(P33,Com_codes_core,Com_labels_core),"")</f>
        <v>Marine aquatic products</v>
      </c>
      <c r="P33" s="122" t="str">
        <f ca="1"/>
        <v>c_027</v>
      </c>
      <c r="Q33" s="56">
        <f ca="1"/>
        <v>0.50352841035793039</v>
      </c>
      <c r="R33" s="56">
        <f ca="1"/>
        <v>-0.41000130901877041</v>
      </c>
      <c r="S33" s="56">
        <f ca="1"/>
        <v>-0.26035984341269414</v>
      </c>
      <c r="T33" s="56">
        <f ca="1"/>
        <v>-0.10105201705270517</v>
      </c>
      <c r="U33" s="56">
        <f ca="1"/>
        <v>0</v>
      </c>
      <c r="V33" s="56">
        <f ca="1"/>
        <v>0</v>
      </c>
      <c r="W33" s="56">
        <f ca="1"/>
        <v>0</v>
      </c>
      <c r="X33" s="56">
        <f ca="1"/>
        <v>0</v>
      </c>
      <c r="Y33" s="56">
        <f ca="1"/>
        <v>0</v>
      </c>
      <c r="Z33" s="56">
        <f ca="1"/>
        <v>0</v>
      </c>
      <c r="AB33" s="204" t="str" cm="1">
        <f t="array" aca="1" ref="AB33" ca="1">IFERROR(_xlfn.XLOOKUP(AC33,Com_codes_core,Com_labels_core),"")</f>
        <v>Harvested wood</v>
      </c>
      <c r="AC33" s="122" t="str">
        <f ca="1"/>
        <v>c_024</v>
      </c>
      <c r="AD33" s="56">
        <f ca="1"/>
        <v>36.683255181289582</v>
      </c>
      <c r="AE33" s="56">
        <f ca="1"/>
        <v>1.2727376612620134E-4</v>
      </c>
      <c r="AF33" s="56">
        <f ca="1"/>
        <v>-0.33498146311334853</v>
      </c>
      <c r="AG33" s="56">
        <f ca="1"/>
        <v>-7.7013220753496814E-2</v>
      </c>
      <c r="AH33" s="56">
        <f ca="1"/>
        <v>0</v>
      </c>
      <c r="AI33" s="56">
        <f ca="1"/>
        <v>0</v>
      </c>
      <c r="AJ33" s="56">
        <f ca="1"/>
        <v>0</v>
      </c>
      <c r="AK33" s="56">
        <f ca="1"/>
        <v>0</v>
      </c>
      <c r="AL33" s="56">
        <f ca="1"/>
        <v>0</v>
      </c>
      <c r="AM33" s="56">
        <f ca="1"/>
        <v>0</v>
      </c>
      <c r="AO33" s="204" t="str" cm="1">
        <f t="array" aca="1" ref="AO33" ca="1">IFERROR(_xlfn.XLOOKUP(AP33,Com_codes_core,Com_labels_core),"")</f>
        <v>Harvested wood</v>
      </c>
      <c r="AP33" s="122" t="str">
        <f ca="1"/>
        <v>c_024</v>
      </c>
      <c r="AQ33" s="56">
        <f ca="1"/>
        <v>88.087902429537607</v>
      </c>
      <c r="AR33" s="56">
        <f ca="1"/>
        <v>-1.017354144303706E-2</v>
      </c>
      <c r="AS33" s="56">
        <f ca="1"/>
        <v>-0.3290379546027955</v>
      </c>
      <c r="AT33" s="56">
        <f ca="1"/>
        <v>-7.2098378497720272E-2</v>
      </c>
      <c r="AU33" s="56">
        <f ca="1"/>
        <v>0</v>
      </c>
      <c r="AV33" s="56">
        <f ca="1"/>
        <v>0</v>
      </c>
      <c r="AW33" s="56">
        <f ca="1"/>
        <v>0</v>
      </c>
      <c r="AX33" s="56">
        <f ca="1"/>
        <v>0</v>
      </c>
      <c r="AY33" s="56">
        <f ca="1"/>
        <v>0</v>
      </c>
      <c r="AZ33" s="56">
        <f ca="1"/>
        <v>0</v>
      </c>
    </row>
    <row r="34" spans="2:52" ht="12.75" hidden="1" customHeight="1" outlineLevel="1" x14ac:dyDescent="0.2">
      <c r="B34" s="204" t="str" cm="1">
        <f t="array" aca="1" ref="B34" ca="1">IFERROR(_xlfn.XLOOKUP(C34,Com_codes_core,Com_labels_core),"")</f>
        <v>White leg shrimp, Black tiger shrimp</v>
      </c>
      <c r="C34" s="122" t="str">
        <f ca="1"/>
        <v>c_031</v>
      </c>
      <c r="D34" s="56">
        <f ca="1"/>
        <v>0.50240101009856475</v>
      </c>
      <c r="E34" s="56">
        <f ca="1"/>
        <v>-1.2035495097650895E-2</v>
      </c>
      <c r="F34" s="56">
        <f ca="1"/>
        <v>-0.36735177127132923</v>
      </c>
      <c r="G34" s="56">
        <f ca="1"/>
        <v>-0.15832709570802184</v>
      </c>
      <c r="H34" s="56">
        <f ca="1"/>
        <v>0</v>
      </c>
      <c r="I34" s="56">
        <f ca="1"/>
        <v>0</v>
      </c>
      <c r="J34" s="56">
        <f ca="1"/>
        <v>0</v>
      </c>
      <c r="K34" s="56">
        <f ca="1"/>
        <v>0</v>
      </c>
      <c r="L34" s="56">
        <f ca="1"/>
        <v>0</v>
      </c>
      <c r="M34" s="56">
        <f ca="1"/>
        <v>0</v>
      </c>
      <c r="O34" s="204" t="str" cm="1">
        <f t="array" aca="1" ref="O34" ca="1">IFERROR(_xlfn.XLOOKUP(P34,Com_codes_core,Com_labels_core),"")</f>
        <v>Inland exploited aquatic products</v>
      </c>
      <c r="P34" s="122" t="str">
        <f ca="1"/>
        <v>c_028</v>
      </c>
      <c r="Q34" s="56">
        <f ca="1"/>
        <v>1.4785832488603647</v>
      </c>
      <c r="R34" s="56">
        <f ca="1"/>
        <v>-0.19744595482058536</v>
      </c>
      <c r="S34" s="56">
        <f ca="1"/>
        <v>-0.12445835621359702</v>
      </c>
      <c r="T34" s="56">
        <f ca="1"/>
        <v>-3.1177259864012541E-2</v>
      </c>
      <c r="U34" s="56">
        <f ca="1"/>
        <v>0</v>
      </c>
      <c r="V34" s="56">
        <f ca="1"/>
        <v>0</v>
      </c>
      <c r="W34" s="56">
        <f ca="1"/>
        <v>0</v>
      </c>
      <c r="X34" s="56">
        <f ca="1"/>
        <v>0</v>
      </c>
      <c r="Y34" s="56">
        <f ca="1"/>
        <v>0</v>
      </c>
      <c r="Z34" s="56">
        <f ca="1"/>
        <v>0</v>
      </c>
      <c r="AB34" s="204" t="str" cm="1">
        <f t="array" aca="1" ref="AB34" ca="1">IFERROR(_xlfn.XLOOKUP(AC34,Com_codes_core,Com_labels_core),"")</f>
        <v>Other exploited and collected forest products except wood</v>
      </c>
      <c r="AC34" s="122" t="str">
        <f ca="1"/>
        <v>c_025</v>
      </c>
      <c r="AD34" s="56">
        <f ca="1"/>
        <v>18.07262894433665</v>
      </c>
      <c r="AE34" s="56">
        <f ca="1"/>
        <v>6.8797010575050166E-4</v>
      </c>
      <c r="AF34" s="56">
        <f ca="1"/>
        <v>-0.32516506118560606</v>
      </c>
      <c r="AG34" s="56">
        <f ca="1"/>
        <v>-8.6071769797058106E-2</v>
      </c>
      <c r="AH34" s="56">
        <f ca="1"/>
        <v>0</v>
      </c>
      <c r="AI34" s="56">
        <f ca="1"/>
        <v>0</v>
      </c>
      <c r="AJ34" s="56">
        <f ca="1"/>
        <v>0</v>
      </c>
      <c r="AK34" s="56">
        <f ca="1"/>
        <v>0</v>
      </c>
      <c r="AL34" s="56">
        <f ca="1"/>
        <v>0</v>
      </c>
      <c r="AM34" s="56">
        <f ca="1"/>
        <v>0</v>
      </c>
      <c r="AO34" s="204" t="str" cm="1">
        <f t="array" aca="1" ref="AO34" ca="1">IFERROR(_xlfn.XLOOKUP(AP34,Com_codes_core,Com_labels_core),"")</f>
        <v>Other exploited and collected forest products except wood</v>
      </c>
      <c r="AP34" s="122" t="str">
        <f ca="1"/>
        <v>c_025</v>
      </c>
      <c r="AQ34" s="56">
        <f ca="1"/>
        <v>21.514213948464413</v>
      </c>
      <c r="AR34" s="56">
        <f ca="1"/>
        <v>-8.7883277351541444E-3</v>
      </c>
      <c r="AS34" s="56">
        <f ca="1"/>
        <v>-0.3064935927484802</v>
      </c>
      <c r="AT34" s="56">
        <f ca="1"/>
        <v>-8.3903158823250834E-2</v>
      </c>
      <c r="AU34" s="56">
        <f ca="1"/>
        <v>0</v>
      </c>
      <c r="AV34" s="56">
        <f ca="1"/>
        <v>0</v>
      </c>
      <c r="AW34" s="56">
        <f ca="1"/>
        <v>0</v>
      </c>
      <c r="AX34" s="56">
        <f ca="1"/>
        <v>0</v>
      </c>
      <c r="AY34" s="56">
        <f ca="1"/>
        <v>0</v>
      </c>
      <c r="AZ34" s="56">
        <f ca="1"/>
        <v>0</v>
      </c>
    </row>
    <row r="35" spans="2:52" ht="12.75" hidden="1" customHeight="1" outlineLevel="1" x14ac:dyDescent="0.2">
      <c r="B35" s="204" t="str" cm="1">
        <f t="array" aca="1" ref="B35" ca="1">IFERROR(_xlfn.XLOOKUP(C35,Com_codes_core,Com_labels_core),"")</f>
        <v>Domestic aquatic breeds</v>
      </c>
      <c r="C35" s="122" t="str">
        <f ca="1"/>
        <v>c_033</v>
      </c>
      <c r="D35" s="56">
        <f ca="1"/>
        <v>0.10258408986784057</v>
      </c>
      <c r="E35" s="56">
        <f ca="1"/>
        <v>-1.0678921668472174E-2</v>
      </c>
      <c r="F35" s="56">
        <f ca="1"/>
        <v>-0.33562401658091545</v>
      </c>
      <c r="G35" s="56">
        <f ca="1"/>
        <v>-0.14487682708300698</v>
      </c>
      <c r="H35" s="56">
        <f ca="1"/>
        <v>0</v>
      </c>
      <c r="I35" s="56">
        <f ca="1"/>
        <v>0</v>
      </c>
      <c r="J35" s="56">
        <f ca="1"/>
        <v>0</v>
      </c>
      <c r="K35" s="56">
        <f ca="1"/>
        <v>0</v>
      </c>
      <c r="L35" s="56">
        <f ca="1"/>
        <v>0</v>
      </c>
      <c r="M35" s="56">
        <f ca="1"/>
        <v>0</v>
      </c>
      <c r="O35" s="204" t="str" cm="1">
        <f t="array" aca="1" ref="O35" ca="1">IFERROR(_xlfn.XLOOKUP(P35,Com_codes_core,Com_labels_core),"")</f>
        <v>Marine aquaculture products</v>
      </c>
      <c r="P35" s="122" t="str">
        <f ca="1"/>
        <v>c_029</v>
      </c>
      <c r="Q35" s="56">
        <f ca="1"/>
        <v>2.5377420367261276</v>
      </c>
      <c r="R35" s="56">
        <f ca="1"/>
        <v>-2.1215017744535825E-2</v>
      </c>
      <c r="S35" s="56">
        <f ca="1"/>
        <v>-0.31702148069651104</v>
      </c>
      <c r="T35" s="56">
        <f ca="1"/>
        <v>-0.21990344915594484</v>
      </c>
      <c r="U35" s="56">
        <f ca="1"/>
        <v>0</v>
      </c>
      <c r="V35" s="56">
        <f ca="1"/>
        <v>0</v>
      </c>
      <c r="W35" s="56">
        <f ca="1"/>
        <v>0</v>
      </c>
      <c r="X35" s="56">
        <f ca="1"/>
        <v>0</v>
      </c>
      <c r="Y35" s="56">
        <f ca="1"/>
        <v>0</v>
      </c>
      <c r="Z35" s="56">
        <f ca="1"/>
        <v>0</v>
      </c>
      <c r="AB35" s="204" t="str" cm="1">
        <f t="array" aca="1" ref="AB35" ca="1">IFERROR(_xlfn.XLOOKUP(AC35,Com_codes_core,Com_labels_core),"")</f>
        <v>Forestry services</v>
      </c>
      <c r="AC35" s="122" t="str">
        <f ca="1"/>
        <v>c_026</v>
      </c>
      <c r="AD35" s="56">
        <f ca="1"/>
        <v>3.2233698999999985</v>
      </c>
      <c r="AE35" s="56">
        <f ca="1"/>
        <v>-1.7046637905360207E-3</v>
      </c>
      <c r="AF35" s="56">
        <f ca="1"/>
        <v>-0.31374106449405526</v>
      </c>
      <c r="AG35" s="56">
        <f ca="1"/>
        <v>-7.7148861293530047E-2</v>
      </c>
      <c r="AH35" s="56">
        <f ca="1"/>
        <v>0</v>
      </c>
      <c r="AI35" s="56">
        <f ca="1"/>
        <v>0</v>
      </c>
      <c r="AJ35" s="56">
        <f ca="1"/>
        <v>0</v>
      </c>
      <c r="AK35" s="56">
        <f ca="1"/>
        <v>0</v>
      </c>
      <c r="AL35" s="56">
        <f ca="1"/>
        <v>0</v>
      </c>
      <c r="AM35" s="56">
        <f ca="1"/>
        <v>0</v>
      </c>
      <c r="AO35" s="204" t="str" cm="1">
        <f t="array" aca="1" ref="AO35" ca="1">IFERROR(_xlfn.XLOOKUP(AP35,Com_codes_core,Com_labels_core),"")</f>
        <v>Forestry services</v>
      </c>
      <c r="AP35" s="122" t="str">
        <f ca="1"/>
        <v>c_026</v>
      </c>
      <c r="AQ35" s="56">
        <f ca="1"/>
        <v>3.2379211367559551</v>
      </c>
      <c r="AR35" s="56">
        <f ca="1"/>
        <v>-1.7046637905138162E-3</v>
      </c>
      <c r="AS35" s="56">
        <f ca="1"/>
        <v>-0.31374106449404415</v>
      </c>
      <c r="AT35" s="56">
        <f ca="1"/>
        <v>-7.7148861293507842E-2</v>
      </c>
      <c r="AU35" s="56">
        <f ca="1"/>
        <v>0</v>
      </c>
      <c r="AV35" s="56">
        <f ca="1"/>
        <v>0</v>
      </c>
      <c r="AW35" s="56">
        <f ca="1"/>
        <v>0</v>
      </c>
      <c r="AX35" s="56">
        <f ca="1"/>
        <v>0</v>
      </c>
      <c r="AY35" s="56">
        <f ca="1"/>
        <v>0</v>
      </c>
      <c r="AZ35" s="56">
        <f ca="1"/>
        <v>0</v>
      </c>
    </row>
    <row r="36" spans="2:52" ht="12.75" hidden="1" customHeight="1" outlineLevel="1" x14ac:dyDescent="0.2">
      <c r="B36" s="204" t="str" cm="1">
        <f t="array" aca="1" ref="B36" ca="1">IFERROR(_xlfn.XLOOKUP(C36,Com_codes_core,Com_labels_core),"")</f>
        <v>Hard coal and lignite</v>
      </c>
      <c r="C36" s="122" t="str">
        <f ca="1"/>
        <v>c_034</v>
      </c>
      <c r="D36" s="56">
        <f ca="1"/>
        <v>3.748779274137779</v>
      </c>
      <c r="E36" s="56">
        <f ca="1"/>
        <v>2.9812015429175887E-3</v>
      </c>
      <c r="F36" s="56">
        <f ca="1"/>
        <v>-0.21724629685134778</v>
      </c>
      <c r="G36" s="56">
        <f ca="1"/>
        <v>-0.20638230418107417</v>
      </c>
      <c r="H36" s="56">
        <f ca="1"/>
        <v>0</v>
      </c>
      <c r="I36" s="56">
        <f ca="1"/>
        <v>0</v>
      </c>
      <c r="J36" s="56">
        <f ca="1"/>
        <v>0</v>
      </c>
      <c r="K36" s="56">
        <f ca="1"/>
        <v>0</v>
      </c>
      <c r="L36" s="56">
        <f ca="1"/>
        <v>0</v>
      </c>
      <c r="M36" s="56">
        <f ca="1"/>
        <v>0</v>
      </c>
      <c r="O36" s="204" t="str" cm="1">
        <f t="array" aca="1" ref="O36" ca="1">IFERROR(_xlfn.XLOOKUP(P36,Com_codes_core,Com_labels_core),"")</f>
        <v>Catfish</v>
      </c>
      <c r="P36" s="122" t="str">
        <f ca="1"/>
        <v>c_030</v>
      </c>
      <c r="Q36" s="56">
        <f ca="1"/>
        <v>2.8777808425141902E-5</v>
      </c>
      <c r="R36" s="56">
        <f ca="1"/>
        <v>-1.9943164855096285E-2</v>
      </c>
      <c r="S36" s="56">
        <f ca="1"/>
        <v>-0.39430790909095181</v>
      </c>
      <c r="T36" s="56">
        <f ca="1"/>
        <v>-0.26501572183690314</v>
      </c>
      <c r="U36" s="56">
        <f ca="1"/>
        <v>0</v>
      </c>
      <c r="V36" s="56">
        <f ca="1"/>
        <v>0</v>
      </c>
      <c r="W36" s="56">
        <f ca="1"/>
        <v>0</v>
      </c>
      <c r="X36" s="56">
        <f ca="1"/>
        <v>0</v>
      </c>
      <c r="Y36" s="56">
        <f ca="1"/>
        <v>0</v>
      </c>
      <c r="Z36" s="56">
        <f ca="1"/>
        <v>0</v>
      </c>
      <c r="AB36" s="204" t="str" cm="1">
        <f t="array" aca="1" ref="AB36" ca="1">IFERROR(_xlfn.XLOOKUP(AC36,Com_codes_core,Com_labels_core),"")</f>
        <v>Marine aquatic products</v>
      </c>
      <c r="AC36" s="122" t="str">
        <f ca="1"/>
        <v>c_027</v>
      </c>
      <c r="AD36" s="56">
        <f ca="1"/>
        <v>212.28406677018205</v>
      </c>
      <c r="AE36" s="56">
        <f ca="1"/>
        <v>-2.1208103104586318E-2</v>
      </c>
      <c r="AF36" s="56">
        <f ca="1"/>
        <v>-0.43643812689223571</v>
      </c>
      <c r="AG36" s="56">
        <f ca="1"/>
        <v>-0.23956778349276675</v>
      </c>
      <c r="AH36" s="56">
        <f ca="1"/>
        <v>0</v>
      </c>
      <c r="AI36" s="56">
        <f ca="1"/>
        <v>0</v>
      </c>
      <c r="AJ36" s="56">
        <f ca="1"/>
        <v>0</v>
      </c>
      <c r="AK36" s="56">
        <f ca="1"/>
        <v>0</v>
      </c>
      <c r="AL36" s="56">
        <f ca="1"/>
        <v>0</v>
      </c>
      <c r="AM36" s="56">
        <f ca="1"/>
        <v>0</v>
      </c>
      <c r="AO36" s="204" t="str" cm="1">
        <f t="array" aca="1" ref="AO36" ca="1">IFERROR(_xlfn.XLOOKUP(AP36,Com_codes_core,Com_labels_core),"")</f>
        <v>Marine aquatic products</v>
      </c>
      <c r="AP36" s="122" t="str">
        <f ca="1"/>
        <v>c_027</v>
      </c>
      <c r="AQ36" s="56">
        <f ca="1"/>
        <v>218.04116176075445</v>
      </c>
      <c r="AR36" s="56">
        <f ca="1"/>
        <v>-2.2130678584963981E-2</v>
      </c>
      <c r="AS36" s="56">
        <f ca="1"/>
        <v>-0.43602198963876848</v>
      </c>
      <c r="AT36" s="56">
        <f ca="1"/>
        <v>-0.23924033164226532</v>
      </c>
      <c r="AU36" s="56">
        <f ca="1"/>
        <v>0</v>
      </c>
      <c r="AV36" s="56">
        <f ca="1"/>
        <v>0</v>
      </c>
      <c r="AW36" s="56">
        <f ca="1"/>
        <v>0</v>
      </c>
      <c r="AX36" s="56">
        <f ca="1"/>
        <v>0</v>
      </c>
      <c r="AY36" s="56">
        <f ca="1"/>
        <v>0</v>
      </c>
      <c r="AZ36" s="56">
        <f ca="1"/>
        <v>0</v>
      </c>
    </row>
    <row r="37" spans="2:52" ht="12.75" hidden="1" customHeight="1" outlineLevel="1" x14ac:dyDescent="0.2">
      <c r="B37" s="204" t="str" cm="1">
        <f t="array" aca="1" ref="B37" ca="1">IFERROR(_xlfn.XLOOKUP(C37,Com_codes_core,Com_labels_core),"")</f>
        <v>Crude oil extraction</v>
      </c>
      <c r="C37" s="122" t="str">
        <f ca="1"/>
        <v>c_035</v>
      </c>
      <c r="D37" s="56">
        <f ca="1"/>
        <v>50.124256726063571</v>
      </c>
      <c r="E37" s="56">
        <f ca="1"/>
        <v>2.1295592093939497E-2</v>
      </c>
      <c r="F37" s="56">
        <f ca="1"/>
        <v>-2.7823921969039045E-2</v>
      </c>
      <c r="G37" s="56">
        <f ca="1"/>
        <v>0.41061524266445826</v>
      </c>
      <c r="H37" s="56">
        <f ca="1"/>
        <v>0</v>
      </c>
      <c r="I37" s="56">
        <f ca="1"/>
        <v>0</v>
      </c>
      <c r="J37" s="56">
        <f ca="1"/>
        <v>0</v>
      </c>
      <c r="K37" s="56">
        <f ca="1"/>
        <v>0</v>
      </c>
      <c r="L37" s="56">
        <f ca="1"/>
        <v>0</v>
      </c>
      <c r="M37" s="56">
        <f ca="1"/>
        <v>0</v>
      </c>
      <c r="O37" s="204" t="str" cm="1">
        <f t="array" aca="1" ref="O37" ca="1">IFERROR(_xlfn.XLOOKUP(P37,Com_codes_core,Com_labels_core),"")</f>
        <v>White leg shrimp, Black tiger shrimp</v>
      </c>
      <c r="P37" s="122" t="str">
        <f ca="1"/>
        <v>c_031</v>
      </c>
      <c r="Q37" s="56">
        <f ca="1"/>
        <v>0.43211894255865241</v>
      </c>
      <c r="R37" s="56">
        <f ca="1"/>
        <v>-1.9479846551895275E-2</v>
      </c>
      <c r="S37" s="56">
        <f ca="1"/>
        <v>-0.37137340001915931</v>
      </c>
      <c r="T37" s="56">
        <f ca="1"/>
        <v>-0.24301807627252758</v>
      </c>
      <c r="U37" s="56">
        <f ca="1"/>
        <v>0</v>
      </c>
      <c r="V37" s="56">
        <f ca="1"/>
        <v>0</v>
      </c>
      <c r="W37" s="56">
        <f ca="1"/>
        <v>0</v>
      </c>
      <c r="X37" s="56">
        <f ca="1"/>
        <v>0</v>
      </c>
      <c r="Y37" s="56">
        <f ca="1"/>
        <v>0</v>
      </c>
      <c r="Z37" s="56">
        <f ca="1"/>
        <v>0</v>
      </c>
      <c r="AB37" s="204" t="str" cm="1">
        <f t="array" aca="1" ref="AB37" ca="1">IFERROR(_xlfn.XLOOKUP(AC37,Com_codes_core,Com_labels_core),"")</f>
        <v>Inland exploited aquatic products</v>
      </c>
      <c r="AC37" s="122" t="str">
        <f ca="1"/>
        <v>c_028</v>
      </c>
      <c r="AD37" s="56">
        <f ca="1"/>
        <v>16.968667776181039</v>
      </c>
      <c r="AE37" s="56">
        <f ca="1"/>
        <v>-5.6678244684249535E-4</v>
      </c>
      <c r="AF37" s="56">
        <f ca="1"/>
        <v>-0.33713721562018684</v>
      </c>
      <c r="AG37" s="56">
        <f ca="1"/>
        <v>-0.19597642523626613</v>
      </c>
      <c r="AH37" s="56">
        <f ca="1"/>
        <v>0</v>
      </c>
      <c r="AI37" s="56">
        <f ca="1"/>
        <v>0</v>
      </c>
      <c r="AJ37" s="56">
        <f ca="1"/>
        <v>0</v>
      </c>
      <c r="AK37" s="56">
        <f ca="1"/>
        <v>0</v>
      </c>
      <c r="AL37" s="56">
        <f ca="1"/>
        <v>0</v>
      </c>
      <c r="AM37" s="56">
        <f ca="1"/>
        <v>0</v>
      </c>
      <c r="AO37" s="204" t="str" cm="1">
        <f t="array" aca="1" ref="AO37" ca="1">IFERROR(_xlfn.XLOOKUP(AP37,Com_codes_core,Com_labels_core),"")</f>
        <v>Inland exploited aquatic products</v>
      </c>
      <c r="AP37" s="122" t="str">
        <f ca="1"/>
        <v>c_028</v>
      </c>
      <c r="AQ37" s="56">
        <f ca="1"/>
        <v>18.774469331967033</v>
      </c>
      <c r="AR37" s="56">
        <f ca="1"/>
        <v>-1.6367476531775615E-2</v>
      </c>
      <c r="AS37" s="56">
        <f ca="1"/>
        <v>-0.32011445146586937</v>
      </c>
      <c r="AT37" s="56">
        <f ca="1"/>
        <v>-0.18278176245156708</v>
      </c>
      <c r="AU37" s="56">
        <f ca="1"/>
        <v>0</v>
      </c>
      <c r="AV37" s="56">
        <f ca="1"/>
        <v>0</v>
      </c>
      <c r="AW37" s="56">
        <f ca="1"/>
        <v>0</v>
      </c>
      <c r="AX37" s="56">
        <f ca="1"/>
        <v>0</v>
      </c>
      <c r="AY37" s="56">
        <f ca="1"/>
        <v>0</v>
      </c>
      <c r="AZ37" s="56">
        <f ca="1"/>
        <v>0</v>
      </c>
    </row>
    <row r="38" spans="2:52" ht="12.75" hidden="1" customHeight="1" outlineLevel="1" x14ac:dyDescent="0.2">
      <c r="B38" s="204" t="str" cm="1">
        <f t="array" aca="1" ref="B38" ca="1">IFERROR(_xlfn.XLOOKUP(C38,Com_codes_core,Com_labels_core),"")</f>
        <v>Metal ores and metal concentrates</v>
      </c>
      <c r="C38" s="122" t="str">
        <f ca="1"/>
        <v>c_037</v>
      </c>
      <c r="D38" s="56">
        <f ca="1"/>
        <v>1.7865323470657197</v>
      </c>
      <c r="E38" s="56">
        <f ca="1"/>
        <v>2.2997431336846397E-2</v>
      </c>
      <c r="F38" s="56">
        <f ca="1"/>
        <v>1.8915590710588681E-2</v>
      </c>
      <c r="G38" s="56">
        <f ca="1"/>
        <v>2.0792666787206038E-2</v>
      </c>
      <c r="H38" s="56">
        <f ca="1"/>
        <v>0</v>
      </c>
      <c r="I38" s="56">
        <f ca="1"/>
        <v>0</v>
      </c>
      <c r="J38" s="56">
        <f ca="1"/>
        <v>0</v>
      </c>
      <c r="K38" s="56">
        <f ca="1"/>
        <v>0</v>
      </c>
      <c r="L38" s="56">
        <f ca="1"/>
        <v>0</v>
      </c>
      <c r="M38" s="56">
        <f ca="1"/>
        <v>0</v>
      </c>
      <c r="O38" s="204" t="str" cm="1">
        <f t="array" aca="1" ref="O38" ca="1">IFERROR(_xlfn.XLOOKUP(P38,Com_codes_core,Com_labels_core),"")</f>
        <v>Domestic aquatic breeds</v>
      </c>
      <c r="P38" s="122" t="str">
        <f ca="1"/>
        <v>c_033</v>
      </c>
      <c r="Q38" s="56">
        <f ca="1"/>
        <v>1.0299065007585923E-2</v>
      </c>
      <c r="R38" s="56">
        <f ca="1"/>
        <v>-2.2286639037394362E-2</v>
      </c>
      <c r="S38" s="56">
        <f ca="1"/>
        <v>-0.40857241462436411</v>
      </c>
      <c r="T38" s="56">
        <f ca="1"/>
        <v>-0.26935972339749981</v>
      </c>
      <c r="U38" s="56">
        <f ca="1"/>
        <v>0</v>
      </c>
      <c r="V38" s="56">
        <f ca="1"/>
        <v>0</v>
      </c>
      <c r="W38" s="56">
        <f ca="1"/>
        <v>0</v>
      </c>
      <c r="X38" s="56">
        <f ca="1"/>
        <v>0</v>
      </c>
      <c r="Y38" s="56">
        <f ca="1"/>
        <v>0</v>
      </c>
      <c r="Z38" s="56">
        <f ca="1"/>
        <v>0</v>
      </c>
      <c r="AB38" s="204" t="str" cm="1">
        <f t="array" aca="1" ref="AB38" ca="1">IFERROR(_xlfn.XLOOKUP(AC38,Com_codes_core,Com_labels_core),"")</f>
        <v>Marine aquaculture products</v>
      </c>
      <c r="AC38" s="122" t="str">
        <f ca="1"/>
        <v>c_029</v>
      </c>
      <c r="AD38" s="56">
        <f ca="1"/>
        <v>22.239559632317928</v>
      </c>
      <c r="AE38" s="56">
        <f ca="1"/>
        <v>-1.3925135582726345E-2</v>
      </c>
      <c r="AF38" s="56">
        <f ca="1"/>
        <v>-0.29308685176574478</v>
      </c>
      <c r="AG38" s="56">
        <f ca="1"/>
        <v>-0.15725120101054424</v>
      </c>
      <c r="AH38" s="56">
        <f ca="1"/>
        <v>0</v>
      </c>
      <c r="AI38" s="56">
        <f ca="1"/>
        <v>0</v>
      </c>
      <c r="AJ38" s="56">
        <f ca="1"/>
        <v>0</v>
      </c>
      <c r="AK38" s="56">
        <f ca="1"/>
        <v>0</v>
      </c>
      <c r="AL38" s="56">
        <f ca="1"/>
        <v>0</v>
      </c>
      <c r="AM38" s="56">
        <f ca="1"/>
        <v>0</v>
      </c>
      <c r="AO38" s="204" t="str" cm="1">
        <f t="array" aca="1" ref="AO38" ca="1">IFERROR(_xlfn.XLOOKUP(AP38,Com_codes_core,Com_labels_core),"")</f>
        <v>Marine aquaculture products</v>
      </c>
      <c r="AP38" s="122" t="str">
        <f ca="1"/>
        <v>c_029</v>
      </c>
      <c r="AQ38" s="56">
        <f ca="1"/>
        <v>25.266853143793128</v>
      </c>
      <c r="AR38" s="56">
        <f ca="1"/>
        <v>-1.4671815162292656E-2</v>
      </c>
      <c r="AS38" s="56">
        <f ca="1"/>
        <v>-0.29553866288215547</v>
      </c>
      <c r="AT38" s="56">
        <f ca="1"/>
        <v>-0.16367075556027455</v>
      </c>
      <c r="AU38" s="56">
        <f ca="1"/>
        <v>0</v>
      </c>
      <c r="AV38" s="56">
        <f ca="1"/>
        <v>0</v>
      </c>
      <c r="AW38" s="56">
        <f ca="1"/>
        <v>0</v>
      </c>
      <c r="AX38" s="56">
        <f ca="1"/>
        <v>0</v>
      </c>
      <c r="AY38" s="56">
        <f ca="1"/>
        <v>0</v>
      </c>
      <c r="AZ38" s="56">
        <f ca="1"/>
        <v>0</v>
      </c>
    </row>
    <row r="39" spans="2:52" ht="12.75" hidden="1" customHeight="1" outlineLevel="1" x14ac:dyDescent="0.2">
      <c r="B39" s="204" t="str" cm="1">
        <f t="array" aca="1" ref="B39" ca="1">IFERROR(_xlfn.XLOOKUP(C39,Com_codes_core,Com_labels_core),"")</f>
        <v>Stone, sand, gravel, clay</v>
      </c>
      <c r="C39" s="122" t="str">
        <f ca="1"/>
        <v>c_038</v>
      </c>
      <c r="D39" s="56">
        <f ca="1"/>
        <v>5.490241961237917</v>
      </c>
      <c r="E39" s="56">
        <f ca="1"/>
        <v>-1.2605119878050797E-2</v>
      </c>
      <c r="F39" s="56">
        <f ca="1"/>
        <v>-0.23319505587826583</v>
      </c>
      <c r="G39" s="56">
        <f ca="1"/>
        <v>-0.16706965155922626</v>
      </c>
      <c r="H39" s="56">
        <f ca="1"/>
        <v>0</v>
      </c>
      <c r="I39" s="56">
        <f ca="1"/>
        <v>0</v>
      </c>
      <c r="J39" s="56">
        <f ca="1"/>
        <v>0</v>
      </c>
      <c r="K39" s="56">
        <f ca="1"/>
        <v>0</v>
      </c>
      <c r="L39" s="56">
        <f ca="1"/>
        <v>0</v>
      </c>
      <c r="M39" s="56">
        <f ca="1"/>
        <v>0</v>
      </c>
      <c r="O39" s="204" t="str" cm="1">
        <f t="array" aca="1" ref="O39" ca="1">IFERROR(_xlfn.XLOOKUP(P39,Com_codes_core,Com_labels_core),"")</f>
        <v>Hard coal and lignite</v>
      </c>
      <c r="P39" s="122" t="str">
        <f ca="1"/>
        <v>c_034</v>
      </c>
      <c r="Q39" s="56">
        <f ca="1"/>
        <v>83.513411324958852</v>
      </c>
      <c r="R39" s="56">
        <f ca="1"/>
        <v>-5.4673427510154582E-2</v>
      </c>
      <c r="S39" s="56">
        <f ca="1"/>
        <v>-0.3041757087253405</v>
      </c>
      <c r="T39" s="56">
        <f ca="1"/>
        <v>2.2068246824602511E-2</v>
      </c>
      <c r="U39" s="56">
        <f ca="1"/>
        <v>0</v>
      </c>
      <c r="V39" s="56">
        <f ca="1"/>
        <v>0</v>
      </c>
      <c r="W39" s="56">
        <f ca="1"/>
        <v>0</v>
      </c>
      <c r="X39" s="56">
        <f ca="1"/>
        <v>0</v>
      </c>
      <c r="Y39" s="56">
        <f ca="1"/>
        <v>0</v>
      </c>
      <c r="Z39" s="56">
        <f ca="1"/>
        <v>0</v>
      </c>
      <c r="AB39" s="204" t="str" cm="1">
        <f t="array" aca="1" ref="AB39" ca="1">IFERROR(_xlfn.XLOOKUP(AC39,Com_codes_core,Com_labels_core),"")</f>
        <v>Catfish</v>
      </c>
      <c r="AC39" s="122" t="str">
        <f ca="1"/>
        <v>c_030</v>
      </c>
      <c r="AD39" s="56">
        <f ca="1"/>
        <v>37.809214404952357</v>
      </c>
      <c r="AE39" s="56">
        <f ca="1"/>
        <v>-1.6204281096765527E-2</v>
      </c>
      <c r="AF39" s="56">
        <f ca="1"/>
        <v>-0.37993075149655997</v>
      </c>
      <c r="AG39" s="56">
        <f ca="1"/>
        <v>-0.19457901996060567</v>
      </c>
      <c r="AH39" s="56">
        <f ca="1"/>
        <v>0</v>
      </c>
      <c r="AI39" s="56">
        <f ca="1"/>
        <v>0</v>
      </c>
      <c r="AJ39" s="56">
        <f ca="1"/>
        <v>0</v>
      </c>
      <c r="AK39" s="56">
        <f ca="1"/>
        <v>0</v>
      </c>
      <c r="AL39" s="56">
        <f ca="1"/>
        <v>0</v>
      </c>
      <c r="AM39" s="56">
        <f ca="1"/>
        <v>0</v>
      </c>
      <c r="AO39" s="204" t="str" cm="1">
        <f t="array" aca="1" ref="AO39" ca="1">IFERROR(_xlfn.XLOOKUP(AP39,Com_codes_core,Com_labels_core),"")</f>
        <v>Catfish</v>
      </c>
      <c r="AP39" s="122" t="str">
        <f ca="1"/>
        <v>c_030</v>
      </c>
      <c r="AQ39" s="56">
        <f ca="1"/>
        <v>38.323847153501099</v>
      </c>
      <c r="AR39" s="56">
        <f ca="1"/>
        <v>-1.6204283942655717E-2</v>
      </c>
      <c r="AS39" s="56">
        <f ca="1"/>
        <v>-0.37993076244063895</v>
      </c>
      <c r="AT39" s="56">
        <f ca="1"/>
        <v>-0.19457907359927695</v>
      </c>
      <c r="AU39" s="56">
        <f ca="1"/>
        <v>0</v>
      </c>
      <c r="AV39" s="56">
        <f ca="1"/>
        <v>0</v>
      </c>
      <c r="AW39" s="56">
        <f ca="1"/>
        <v>0</v>
      </c>
      <c r="AX39" s="56">
        <f ca="1"/>
        <v>0</v>
      </c>
      <c r="AY39" s="56">
        <f ca="1"/>
        <v>0</v>
      </c>
      <c r="AZ39" s="56">
        <f ca="1"/>
        <v>0</v>
      </c>
    </row>
    <row r="40" spans="2:52" ht="12.75" hidden="1" customHeight="1" outlineLevel="1" x14ac:dyDescent="0.2">
      <c r="B40" s="204" t="str" cm="1">
        <f t="array" aca="1" ref="B40" ca="1">IFERROR(_xlfn.XLOOKUP(C40,Com_codes_core,Com_labels_core),"")</f>
        <v>Mining products have not been classified yet</v>
      </c>
      <c r="C40" s="122" t="str">
        <f ca="1"/>
        <v>c_039</v>
      </c>
      <c r="D40" s="56">
        <f ca="1"/>
        <v>3.0338962392004167</v>
      </c>
      <c r="E40" s="56">
        <f ca="1"/>
        <v>2.0561651784456458E-2</v>
      </c>
      <c r="F40" s="56">
        <f ca="1"/>
        <v>-0.19867414627274815</v>
      </c>
      <c r="G40" s="56">
        <f ca="1"/>
        <v>-8.350801420965448E-2</v>
      </c>
      <c r="H40" s="56">
        <f ca="1"/>
        <v>0</v>
      </c>
      <c r="I40" s="56">
        <f ca="1"/>
        <v>0</v>
      </c>
      <c r="J40" s="56">
        <f ca="1"/>
        <v>0</v>
      </c>
      <c r="K40" s="56">
        <f ca="1"/>
        <v>0</v>
      </c>
      <c r="L40" s="56">
        <f ca="1"/>
        <v>0</v>
      </c>
      <c r="M40" s="56">
        <f ca="1"/>
        <v>0</v>
      </c>
      <c r="O40" s="204" t="str" cm="1">
        <f t="array" aca="1" ref="O40" ca="1">IFERROR(_xlfn.XLOOKUP(P40,Com_codes_core,Com_labels_core),"")</f>
        <v>Crude oil extraction</v>
      </c>
      <c r="P40" s="122" t="str">
        <f ca="1"/>
        <v>c_035</v>
      </c>
      <c r="Q40" s="56">
        <f ca="1"/>
        <v>89.731309440193471</v>
      </c>
      <c r="R40" s="56">
        <f ca="1"/>
        <v>-1.029490018382706E-2</v>
      </c>
      <c r="S40" s="56">
        <f ca="1"/>
        <v>-0.39977475580632582</v>
      </c>
      <c r="T40" s="56">
        <f ca="1"/>
        <v>-4.203600188014434</v>
      </c>
      <c r="U40" s="56">
        <f ca="1"/>
        <v>0</v>
      </c>
      <c r="V40" s="56">
        <f ca="1"/>
        <v>0</v>
      </c>
      <c r="W40" s="56">
        <f ca="1"/>
        <v>0</v>
      </c>
      <c r="X40" s="56">
        <f ca="1"/>
        <v>0</v>
      </c>
      <c r="Y40" s="56">
        <f ca="1"/>
        <v>0</v>
      </c>
      <c r="Z40" s="56">
        <f ca="1"/>
        <v>0</v>
      </c>
      <c r="AB40" s="204" t="str" cm="1">
        <f t="array" aca="1" ref="AB40" ca="1">IFERROR(_xlfn.XLOOKUP(AC40,Com_codes_core,Com_labels_core),"")</f>
        <v>White leg shrimp, Black tiger shrimp</v>
      </c>
      <c r="AC40" s="122" t="str">
        <f ca="1"/>
        <v>c_031</v>
      </c>
      <c r="AD40" s="56">
        <f ca="1"/>
        <v>131.37510742455709</v>
      </c>
      <c r="AE40" s="56">
        <f ca="1"/>
        <v>-1.5406111388338584E-2</v>
      </c>
      <c r="AF40" s="56">
        <f ca="1"/>
        <v>-0.37038782499481115</v>
      </c>
      <c r="AG40" s="56">
        <f ca="1"/>
        <v>-0.18476037847537929</v>
      </c>
      <c r="AH40" s="56">
        <f ca="1"/>
        <v>0</v>
      </c>
      <c r="AI40" s="56">
        <f ca="1"/>
        <v>0</v>
      </c>
      <c r="AJ40" s="56">
        <f ca="1"/>
        <v>0</v>
      </c>
      <c r="AK40" s="56">
        <f ca="1"/>
        <v>0</v>
      </c>
      <c r="AL40" s="56">
        <f ca="1"/>
        <v>0</v>
      </c>
      <c r="AM40" s="56">
        <f ca="1"/>
        <v>0</v>
      </c>
      <c r="AO40" s="204" t="str" cm="1">
        <f t="array" aca="1" ref="AO40" ca="1">IFERROR(_xlfn.XLOOKUP(AP40,Com_codes_core,Com_labels_core),"")</f>
        <v>White leg shrimp, Black tiger shrimp</v>
      </c>
      <c r="AP40" s="122" t="str">
        <f ca="1"/>
        <v>c_031</v>
      </c>
      <c r="AQ40" s="56">
        <f ca="1"/>
        <v>132.24881309209479</v>
      </c>
      <c r="AR40" s="56">
        <f ca="1"/>
        <v>-1.5419467175037394E-2</v>
      </c>
      <c r="AS40" s="56">
        <f ca="1"/>
        <v>-0.37039105614259382</v>
      </c>
      <c r="AT40" s="56">
        <f ca="1"/>
        <v>-0.18495145085460907</v>
      </c>
      <c r="AU40" s="56">
        <f ca="1"/>
        <v>0</v>
      </c>
      <c r="AV40" s="56">
        <f ca="1"/>
        <v>0</v>
      </c>
      <c r="AW40" s="56">
        <f ca="1"/>
        <v>0</v>
      </c>
      <c r="AX40" s="56">
        <f ca="1"/>
        <v>0</v>
      </c>
      <c r="AY40" s="56">
        <f ca="1"/>
        <v>0</v>
      </c>
      <c r="AZ40" s="56">
        <f ca="1"/>
        <v>0</v>
      </c>
    </row>
    <row r="41" spans="2:52" ht="12.75" hidden="1" customHeight="1" outlineLevel="1" x14ac:dyDescent="0.2">
      <c r="B41" s="204" t="str" cm="1">
        <f t="array" aca="1" ref="B41" ca="1">IFERROR(_xlfn.XLOOKUP(C41,Com_codes_core,Com_labels_core),"")</f>
        <v>Mining support services</v>
      </c>
      <c r="C41" s="122" t="str">
        <f ca="1"/>
        <v>c_040</v>
      </c>
      <c r="D41" s="56">
        <f ca="1"/>
        <v>0.27445989384999997</v>
      </c>
      <c r="E41" s="56">
        <f ca="1"/>
        <v>1.0205405326080275E-2</v>
      </c>
      <c r="F41" s="56">
        <f ca="1"/>
        <v>-0.15220554779061812</v>
      </c>
      <c r="G41" s="56">
        <f ca="1"/>
        <v>-7.3709417071698979E-2</v>
      </c>
      <c r="H41" s="56">
        <f ca="1"/>
        <v>0</v>
      </c>
      <c r="I41" s="56">
        <f ca="1"/>
        <v>0</v>
      </c>
      <c r="J41" s="56">
        <f ca="1"/>
        <v>0</v>
      </c>
      <c r="K41" s="56">
        <f ca="1"/>
        <v>0</v>
      </c>
      <c r="L41" s="56">
        <f ca="1"/>
        <v>0</v>
      </c>
      <c r="M41" s="56">
        <f ca="1"/>
        <v>0</v>
      </c>
      <c r="O41" s="204" t="str" cm="1">
        <f t="array" aca="1" ref="O41" ca="1">IFERROR(_xlfn.XLOOKUP(P41,Com_codes_core,Com_labels_core),"")</f>
        <v>Gaseous or liquefied natural gas</v>
      </c>
      <c r="P41" s="122" t="str">
        <f ca="1"/>
        <v>c_036</v>
      </c>
      <c r="Q41" s="56">
        <f ca="1"/>
        <v>2.6005605346185227E-3</v>
      </c>
      <c r="R41" s="56">
        <f ca="1"/>
        <v>-5.6285782235077075E-2</v>
      </c>
      <c r="S41" s="56">
        <f ca="1"/>
        <v>-0.49937456783618606</v>
      </c>
      <c r="T41" s="56">
        <f ca="1"/>
        <v>-6.6399171440103437</v>
      </c>
      <c r="U41" s="56">
        <f ca="1"/>
        <v>0</v>
      </c>
      <c r="V41" s="56">
        <f ca="1"/>
        <v>0</v>
      </c>
      <c r="W41" s="56">
        <f ca="1"/>
        <v>0</v>
      </c>
      <c r="X41" s="56">
        <f ca="1"/>
        <v>0</v>
      </c>
      <c r="Y41" s="56">
        <f ca="1"/>
        <v>0</v>
      </c>
      <c r="Z41" s="56">
        <f ca="1"/>
        <v>0</v>
      </c>
      <c r="AB41" s="204" t="str" cm="1">
        <f t="array" aca="1" ref="AB41" ca="1">IFERROR(_xlfn.XLOOKUP(AC41,Com_codes_core,Com_labels_core),"")</f>
        <v>Other inland aquaculture products</v>
      </c>
      <c r="AC41" s="122" t="str">
        <f ca="1"/>
        <v>c_032</v>
      </c>
      <c r="AD41" s="56">
        <f ca="1"/>
        <v>130.09989322687017</v>
      </c>
      <c r="AE41" s="56">
        <f ca="1"/>
        <v>-1.5716499673212869E-2</v>
      </c>
      <c r="AF41" s="56">
        <f ca="1"/>
        <v>-0.37453912247790155</v>
      </c>
      <c r="AG41" s="56">
        <f ca="1"/>
        <v>-0.19153334083391593</v>
      </c>
      <c r="AH41" s="56">
        <f ca="1"/>
        <v>0</v>
      </c>
      <c r="AI41" s="56">
        <f ca="1"/>
        <v>0</v>
      </c>
      <c r="AJ41" s="56">
        <f ca="1"/>
        <v>0</v>
      </c>
      <c r="AK41" s="56">
        <f ca="1"/>
        <v>0</v>
      </c>
      <c r="AL41" s="56">
        <f ca="1"/>
        <v>0</v>
      </c>
      <c r="AM41" s="56">
        <f ca="1"/>
        <v>0</v>
      </c>
      <c r="AO41" s="204" t="str" cm="1">
        <f t="array" aca="1" ref="AO41" ca="1">IFERROR(_xlfn.XLOOKUP(AP41,Com_codes_core,Com_labels_core),"")</f>
        <v>Other inland aquaculture products</v>
      </c>
      <c r="AP41" s="122" t="str">
        <f ca="1"/>
        <v>c_032</v>
      </c>
      <c r="AQ41" s="56">
        <f ca="1"/>
        <v>130.66724481215203</v>
      </c>
      <c r="AR41" s="56">
        <f ca="1"/>
        <v>-1.5716499673212869E-2</v>
      </c>
      <c r="AS41" s="56">
        <f ca="1"/>
        <v>-0.37453912247790155</v>
      </c>
      <c r="AT41" s="56">
        <f ca="1"/>
        <v>-0.19153334083391593</v>
      </c>
      <c r="AU41" s="56">
        <f ca="1"/>
        <v>0</v>
      </c>
      <c r="AV41" s="56">
        <f ca="1"/>
        <v>0</v>
      </c>
      <c r="AW41" s="56">
        <f ca="1"/>
        <v>0</v>
      </c>
      <c r="AX41" s="56">
        <f ca="1"/>
        <v>0</v>
      </c>
      <c r="AY41" s="56">
        <f ca="1"/>
        <v>0</v>
      </c>
      <c r="AZ41" s="56">
        <f ca="1"/>
        <v>0</v>
      </c>
    </row>
    <row r="42" spans="2:52" ht="12.75" hidden="1" customHeight="1" outlineLevel="1" x14ac:dyDescent="0.2">
      <c r="B42" s="204" t="str" cm="1">
        <f t="array" aca="1" ref="B42" ca="1">IFERROR(_xlfn.XLOOKUP(C42,Com_codes_core,Com_labels_core),"")</f>
        <v>Products processed and preserved meat and meat products</v>
      </c>
      <c r="C42" s="122" t="str">
        <f ca="1"/>
        <v>c_041</v>
      </c>
      <c r="D42" s="56">
        <f ca="1"/>
        <v>15.249464645877445</v>
      </c>
      <c r="E42" s="56">
        <f ca="1"/>
        <v>-2.0050509676494688E-2</v>
      </c>
      <c r="F42" s="56">
        <f ca="1"/>
        <v>-0.20889114799182984</v>
      </c>
      <c r="G42" s="56">
        <f ca="1"/>
        <v>-0.12071579629855389</v>
      </c>
      <c r="H42" s="56">
        <f ca="1"/>
        <v>0</v>
      </c>
      <c r="I42" s="56">
        <f ca="1"/>
        <v>0</v>
      </c>
      <c r="J42" s="56">
        <f ca="1"/>
        <v>0</v>
      </c>
      <c r="K42" s="56">
        <f ca="1"/>
        <v>0</v>
      </c>
      <c r="L42" s="56">
        <f ca="1"/>
        <v>0</v>
      </c>
      <c r="M42" s="56">
        <f ca="1"/>
        <v>0</v>
      </c>
      <c r="O42" s="204" t="str" cm="1">
        <f t="array" aca="1" ref="O42" ca="1">IFERROR(_xlfn.XLOOKUP(P42,Com_codes_core,Com_labels_core),"")</f>
        <v>Metal ores and metal concentrates</v>
      </c>
      <c r="P42" s="122" t="str">
        <f ca="1"/>
        <v>c_037</v>
      </c>
      <c r="Q42" s="56">
        <f ca="1"/>
        <v>30.263641070978331</v>
      </c>
      <c r="R42" s="56">
        <f ca="1"/>
        <v>-4.7678159937969422E-2</v>
      </c>
      <c r="S42" s="56">
        <f ca="1"/>
        <v>-0.43002039941009151</v>
      </c>
      <c r="T42" s="56">
        <f ca="1"/>
        <v>-8.139538979279326E-3</v>
      </c>
      <c r="U42" s="56">
        <f ca="1"/>
        <v>0</v>
      </c>
      <c r="V42" s="56">
        <f ca="1"/>
        <v>0</v>
      </c>
      <c r="W42" s="56">
        <f ca="1"/>
        <v>0</v>
      </c>
      <c r="X42" s="56">
        <f ca="1"/>
        <v>0</v>
      </c>
      <c r="Y42" s="56">
        <f ca="1"/>
        <v>0</v>
      </c>
      <c r="Z42" s="56">
        <f ca="1"/>
        <v>0</v>
      </c>
      <c r="AB42" s="204" t="str" cm="1">
        <f t="array" aca="1" ref="AB42" ca="1">IFERROR(_xlfn.XLOOKUP(AC42,Com_codes_core,Com_labels_core),"")</f>
        <v>Domestic aquatic breeds</v>
      </c>
      <c r="AC42" s="122" t="str">
        <f ca="1"/>
        <v>c_033</v>
      </c>
      <c r="AD42" s="56">
        <f ca="1"/>
        <v>22.912224108284427</v>
      </c>
      <c r="AE42" s="56">
        <f ca="1"/>
        <v>-1.5355117594473278E-2</v>
      </c>
      <c r="AF42" s="56">
        <f ca="1"/>
        <v>-0.3607775775065325</v>
      </c>
      <c r="AG42" s="56">
        <f ca="1"/>
        <v>-0.18417724920799516</v>
      </c>
      <c r="AH42" s="56">
        <f ca="1"/>
        <v>0</v>
      </c>
      <c r="AI42" s="56">
        <f ca="1"/>
        <v>0</v>
      </c>
      <c r="AJ42" s="56">
        <f ca="1"/>
        <v>0</v>
      </c>
      <c r="AK42" s="56">
        <f ca="1"/>
        <v>0</v>
      </c>
      <c r="AL42" s="56">
        <f ca="1"/>
        <v>0</v>
      </c>
      <c r="AM42" s="56">
        <f ca="1"/>
        <v>0</v>
      </c>
      <c r="AO42" s="204" t="str" cm="1">
        <f t="array" aca="1" ref="AO42" ca="1">IFERROR(_xlfn.XLOOKUP(AP42,Com_codes_core,Com_labels_core),"")</f>
        <v>Domestic aquatic breeds</v>
      </c>
      <c r="AP42" s="122" t="str">
        <f ca="1"/>
        <v>c_033</v>
      </c>
      <c r="AQ42" s="56">
        <f ca="1"/>
        <v>23.518242337837986</v>
      </c>
      <c r="AR42" s="56">
        <f ca="1"/>
        <v>-1.5358232073703348E-2</v>
      </c>
      <c r="AS42" s="56">
        <f ca="1"/>
        <v>-0.36079905903265708</v>
      </c>
      <c r="AT42" s="56">
        <f ca="1"/>
        <v>-0.18421554493732728</v>
      </c>
      <c r="AU42" s="56">
        <f ca="1"/>
        <v>0</v>
      </c>
      <c r="AV42" s="56">
        <f ca="1"/>
        <v>0</v>
      </c>
      <c r="AW42" s="56">
        <f ca="1"/>
        <v>0</v>
      </c>
      <c r="AX42" s="56">
        <f ca="1"/>
        <v>0</v>
      </c>
      <c r="AY42" s="56">
        <f ca="1"/>
        <v>0</v>
      </c>
      <c r="AZ42" s="56">
        <f ca="1"/>
        <v>0</v>
      </c>
    </row>
    <row r="43" spans="2:52" ht="12.75" hidden="1" customHeight="1" outlineLevel="1" x14ac:dyDescent="0.2">
      <c r="B43" s="204" t="str" cm="1">
        <f t="array" aca="1" ref="B43" ca="1">IFERROR(_xlfn.XLOOKUP(C43,Com_codes_core,Com_labels_core),"")</f>
        <v>Aquatic products and processed and preserved aquatic products</v>
      </c>
      <c r="C43" s="122" t="str">
        <f ca="1"/>
        <v>c_043</v>
      </c>
      <c r="D43" s="56">
        <f ca="1"/>
        <v>198.5535528892502</v>
      </c>
      <c r="E43" s="56">
        <f ca="1"/>
        <v>-1.5540500689026349E-2</v>
      </c>
      <c r="F43" s="56">
        <f ca="1"/>
        <v>-0.54913454180725019</v>
      </c>
      <c r="G43" s="56">
        <f ca="1"/>
        <v>-0.22575529038415532</v>
      </c>
      <c r="H43" s="56">
        <f ca="1"/>
        <v>0</v>
      </c>
      <c r="I43" s="56">
        <f ca="1"/>
        <v>0</v>
      </c>
      <c r="J43" s="56">
        <f ca="1"/>
        <v>0</v>
      </c>
      <c r="K43" s="56">
        <f ca="1"/>
        <v>0</v>
      </c>
      <c r="L43" s="56">
        <f ca="1"/>
        <v>0</v>
      </c>
      <c r="M43" s="56">
        <f ca="1"/>
        <v>0</v>
      </c>
      <c r="O43" s="204" t="str" cm="1">
        <f t="array" aca="1" ref="O43" ca="1">IFERROR(_xlfn.XLOOKUP(P43,Com_codes_core,Com_labels_core),"")</f>
        <v>Stone, sand, gravel, clay</v>
      </c>
      <c r="P43" s="122" t="str">
        <f ca="1"/>
        <v>c_038</v>
      </c>
      <c r="Q43" s="56">
        <f ca="1"/>
        <v>4.6208424395239591</v>
      </c>
      <c r="R43" s="56">
        <f ca="1"/>
        <v>-0.1221695028172376</v>
      </c>
      <c r="S43" s="56">
        <f ca="1"/>
        <v>-0.74614677138808982</v>
      </c>
      <c r="T43" s="56">
        <f ca="1"/>
        <v>-0.29543893861889714</v>
      </c>
      <c r="U43" s="56">
        <f ca="1"/>
        <v>0</v>
      </c>
      <c r="V43" s="56">
        <f ca="1"/>
        <v>0</v>
      </c>
      <c r="W43" s="56">
        <f ca="1"/>
        <v>0</v>
      </c>
      <c r="X43" s="56">
        <f ca="1"/>
        <v>0</v>
      </c>
      <c r="Y43" s="56">
        <f ca="1"/>
        <v>0</v>
      </c>
      <c r="Z43" s="56">
        <f ca="1"/>
        <v>0</v>
      </c>
      <c r="AB43" s="204" t="str" cm="1">
        <f t="array" aca="1" ref="AB43" ca="1">IFERROR(_xlfn.XLOOKUP(AC43,Com_codes_core,Com_labels_core),"")</f>
        <v>Hard coal and lignite</v>
      </c>
      <c r="AC43" s="122" t="str">
        <f ca="1"/>
        <v>c_034</v>
      </c>
      <c r="AD43" s="56">
        <f ca="1"/>
        <v>107.71838481036525</v>
      </c>
      <c r="AE43" s="56">
        <f ca="1"/>
        <v>-8.9527396252675473E-3</v>
      </c>
      <c r="AF43" s="56">
        <f ca="1"/>
        <v>-0.24345051521093009</v>
      </c>
      <c r="AG43" s="56">
        <f ca="1"/>
        <v>-0.13384025513446529</v>
      </c>
      <c r="AH43" s="56">
        <f ca="1"/>
        <v>0</v>
      </c>
      <c r="AI43" s="56">
        <f ca="1"/>
        <v>0</v>
      </c>
      <c r="AJ43" s="56">
        <f ca="1"/>
        <v>0</v>
      </c>
      <c r="AK43" s="56">
        <f ca="1"/>
        <v>0</v>
      </c>
      <c r="AL43" s="56">
        <f ca="1"/>
        <v>0</v>
      </c>
      <c r="AM43" s="56">
        <f ca="1"/>
        <v>0</v>
      </c>
      <c r="AO43" s="204" t="str" cm="1">
        <f t="array" aca="1" ref="AO43" ca="1">IFERROR(_xlfn.XLOOKUP(AP43,Com_codes_core,Com_labels_core),"")</f>
        <v>Hard coal and lignite</v>
      </c>
      <c r="AP43" s="122" t="str">
        <f ca="1"/>
        <v>c_034</v>
      </c>
      <c r="AQ43" s="56">
        <f ca="1"/>
        <v>203.92869833439102</v>
      </c>
      <c r="AR43" s="56">
        <f ca="1"/>
        <v>-2.8923232633693008E-2</v>
      </c>
      <c r="AS43" s="56">
        <f ca="1"/>
        <v>-0.26997649398468049</v>
      </c>
      <c r="AT43" s="56">
        <f ca="1"/>
        <v>-6.5795717614314242E-2</v>
      </c>
      <c r="AU43" s="56">
        <f ca="1"/>
        <v>0</v>
      </c>
      <c r="AV43" s="56">
        <f ca="1"/>
        <v>0</v>
      </c>
      <c r="AW43" s="56">
        <f ca="1"/>
        <v>0</v>
      </c>
      <c r="AX43" s="56">
        <f ca="1"/>
        <v>0</v>
      </c>
      <c r="AY43" s="56">
        <f ca="1"/>
        <v>0</v>
      </c>
      <c r="AZ43" s="56">
        <f ca="1"/>
        <v>0</v>
      </c>
    </row>
    <row r="44" spans="2:52" ht="12.75" hidden="1" customHeight="1" outlineLevel="1" x14ac:dyDescent="0.2">
      <c r="B44" s="204" t="str" cm="1">
        <f t="array" aca="1" ref="B44" ca="1">IFERROR(_xlfn.XLOOKUP(C44,Com_codes_core,Com_labels_core),"")</f>
        <v>Processed vegetables and fruits</v>
      </c>
      <c r="C44" s="122" t="str">
        <f ca="1"/>
        <v>c_044</v>
      </c>
      <c r="D44" s="56">
        <f ca="1"/>
        <v>96.165265324847994</v>
      </c>
      <c r="E44" s="56">
        <f ca="1"/>
        <v>-6.1150793442299456E-2</v>
      </c>
      <c r="F44" s="56">
        <f ca="1"/>
        <v>-0.11524520131259708</v>
      </c>
      <c r="G44" s="56">
        <f ca="1"/>
        <v>0.13084737652158118</v>
      </c>
      <c r="H44" s="56">
        <f ca="1"/>
        <v>0</v>
      </c>
      <c r="I44" s="56">
        <f ca="1"/>
        <v>0</v>
      </c>
      <c r="J44" s="56">
        <f ca="1"/>
        <v>0</v>
      </c>
      <c r="K44" s="56">
        <f ca="1"/>
        <v>0</v>
      </c>
      <c r="L44" s="56">
        <f ca="1"/>
        <v>0</v>
      </c>
      <c r="M44" s="56">
        <f ca="1"/>
        <v>0</v>
      </c>
      <c r="O44" s="204" t="str" cm="1">
        <f t="array" aca="1" ref="O44" ca="1">IFERROR(_xlfn.XLOOKUP(P44,Com_codes_core,Com_labels_core),"")</f>
        <v>Mining products have not been classified yet</v>
      </c>
      <c r="P44" s="122" t="str">
        <f ca="1"/>
        <v>c_039</v>
      </c>
      <c r="Q44" s="56">
        <f ca="1"/>
        <v>5.8013579401995399</v>
      </c>
      <c r="R44" s="56">
        <f ca="1"/>
        <v>-6.2500727957137681E-2</v>
      </c>
      <c r="S44" s="56">
        <f ca="1"/>
        <v>-0.59411041275226895</v>
      </c>
      <c r="T44" s="56">
        <f ca="1"/>
        <v>-6.0206116713201752E-2</v>
      </c>
      <c r="U44" s="56">
        <f ca="1"/>
        <v>0</v>
      </c>
      <c r="V44" s="56">
        <f ca="1"/>
        <v>0</v>
      </c>
      <c r="W44" s="56">
        <f ca="1"/>
        <v>0</v>
      </c>
      <c r="X44" s="56">
        <f ca="1"/>
        <v>0</v>
      </c>
      <c r="Y44" s="56">
        <f ca="1"/>
        <v>0</v>
      </c>
      <c r="Z44" s="56">
        <f ca="1"/>
        <v>0</v>
      </c>
      <c r="AB44" s="204" t="str" cm="1">
        <f t="array" aca="1" ref="AB44" ca="1">IFERROR(_xlfn.XLOOKUP(AC44,Com_codes_core,Com_labels_core),"")</f>
        <v>Crude oil extraction</v>
      </c>
      <c r="AC44" s="122" t="str">
        <f ca="1"/>
        <v>c_035</v>
      </c>
      <c r="AD44" s="56">
        <f ca="1"/>
        <v>44.700743770039068</v>
      </c>
      <c r="AE44" s="56">
        <f ca="1"/>
        <v>1.8020864937451364E-2</v>
      </c>
      <c r="AF44" s="56">
        <f ca="1"/>
        <v>-0.14392497671182891</v>
      </c>
      <c r="AG44" s="56">
        <f ca="1"/>
        <v>0.99154788444222319</v>
      </c>
      <c r="AH44" s="56">
        <f ca="1"/>
        <v>0</v>
      </c>
      <c r="AI44" s="56">
        <f ca="1"/>
        <v>0</v>
      </c>
      <c r="AJ44" s="56">
        <f ca="1"/>
        <v>0</v>
      </c>
      <c r="AK44" s="56">
        <f ca="1"/>
        <v>0</v>
      </c>
      <c r="AL44" s="56">
        <f ca="1"/>
        <v>0</v>
      </c>
      <c r="AM44" s="56">
        <f ca="1"/>
        <v>0</v>
      </c>
      <c r="AO44" s="204" t="str" cm="1">
        <f t="array" aca="1" ref="AO44" ca="1">IFERROR(_xlfn.XLOOKUP(AP44,Com_codes_core,Com_labels_core),"")</f>
        <v>Crude oil extraction</v>
      </c>
      <c r="AP44" s="122" t="str">
        <f ca="1"/>
        <v>c_035</v>
      </c>
      <c r="AQ44" s="56">
        <f ca="1"/>
        <v>150.34208426929126</v>
      </c>
      <c r="AR44" s="56">
        <f ca="1"/>
        <v>-8.8073990379688993E-4</v>
      </c>
      <c r="AS44" s="56">
        <f ca="1"/>
        <v>-0.31480476487212306</v>
      </c>
      <c r="AT44" s="56">
        <f ca="1"/>
        <v>-2.5193877737349601</v>
      </c>
      <c r="AU44" s="56">
        <f ca="1"/>
        <v>0</v>
      </c>
      <c r="AV44" s="56">
        <f ca="1"/>
        <v>0</v>
      </c>
      <c r="AW44" s="56">
        <f ca="1"/>
        <v>0</v>
      </c>
      <c r="AX44" s="56">
        <f ca="1"/>
        <v>0</v>
      </c>
      <c r="AY44" s="56">
        <f ca="1"/>
        <v>0</v>
      </c>
      <c r="AZ44" s="56">
        <f ca="1"/>
        <v>0</v>
      </c>
    </row>
    <row r="45" spans="2:52" ht="12.75" hidden="1" customHeight="1" outlineLevel="1" x14ac:dyDescent="0.2">
      <c r="B45" s="204" t="str" cm="1">
        <f t="array" aca="1" ref="B45" ca="1">IFERROR(_xlfn.XLOOKUP(C45,Com_codes_core,Com_labels_core),"")</f>
        <v>Processed animal and vegetable oils and fats</v>
      </c>
      <c r="C45" s="122" t="str">
        <f ca="1"/>
        <v>c_045</v>
      </c>
      <c r="D45" s="56">
        <f ca="1"/>
        <v>6.6575848833875222</v>
      </c>
      <c r="E45" s="56">
        <f ca="1"/>
        <v>-3.6474458805335619E-2</v>
      </c>
      <c r="F45" s="56">
        <f ca="1"/>
        <v>-0.17449473200635834</v>
      </c>
      <c r="G45" s="56">
        <f ca="1"/>
        <v>-9.4506031612051622E-2</v>
      </c>
      <c r="H45" s="56">
        <f ca="1"/>
        <v>0</v>
      </c>
      <c r="I45" s="56">
        <f ca="1"/>
        <v>0</v>
      </c>
      <c r="J45" s="56">
        <f ca="1"/>
        <v>0</v>
      </c>
      <c r="K45" s="56">
        <f ca="1"/>
        <v>0</v>
      </c>
      <c r="L45" s="56">
        <f ca="1"/>
        <v>0</v>
      </c>
      <c r="M45" s="56">
        <f ca="1"/>
        <v>0</v>
      </c>
      <c r="O45" s="204" t="str" cm="1">
        <f t="array" aca="1" ref="O45" ca="1">IFERROR(_xlfn.XLOOKUP(P45,Com_codes_core,Com_labels_core),"")</f>
        <v>Mining support services</v>
      </c>
      <c r="P45" s="122" t="str">
        <f ca="1"/>
        <v>c_040</v>
      </c>
      <c r="Q45" s="56">
        <f ca="1"/>
        <v>1.3132346857099999</v>
      </c>
      <c r="R45" s="56">
        <f ca="1"/>
        <v>-3.9244176090857952E-2</v>
      </c>
      <c r="S45" s="56">
        <f ca="1"/>
        <v>-0.35335028002935198</v>
      </c>
      <c r="T45" s="56">
        <f ca="1"/>
        <v>-2.4563023869839107E-2</v>
      </c>
      <c r="U45" s="56">
        <f ca="1"/>
        <v>0</v>
      </c>
      <c r="V45" s="56">
        <f ca="1"/>
        <v>0</v>
      </c>
      <c r="W45" s="56">
        <f ca="1"/>
        <v>0</v>
      </c>
      <c r="X45" s="56">
        <f ca="1"/>
        <v>0</v>
      </c>
      <c r="Y45" s="56">
        <f ca="1"/>
        <v>0</v>
      </c>
      <c r="Z45" s="56">
        <f ca="1"/>
        <v>0</v>
      </c>
      <c r="AB45" s="204" t="str" cm="1">
        <f t="array" aca="1" ref="AB45" ca="1">IFERROR(_xlfn.XLOOKUP(AC45,Com_codes_core,Com_labels_core),"")</f>
        <v>Gaseous or liquefied natural gas</v>
      </c>
      <c r="AC45" s="122" t="str">
        <f ca="1"/>
        <v>c_036</v>
      </c>
      <c r="AD45" s="56">
        <f ca="1"/>
        <v>131.47619803661544</v>
      </c>
      <c r="AE45" s="56">
        <f ca="1"/>
        <v>7.8278635495809823E-4</v>
      </c>
      <c r="AF45" s="56">
        <f ca="1"/>
        <v>-3.14396952655005E-2</v>
      </c>
      <c r="AG45" s="56">
        <f ca="1"/>
        <v>-3.1189906745598961E-2</v>
      </c>
      <c r="AH45" s="56">
        <f ca="1"/>
        <v>0</v>
      </c>
      <c r="AI45" s="56">
        <f ca="1"/>
        <v>0</v>
      </c>
      <c r="AJ45" s="56">
        <f ca="1"/>
        <v>0</v>
      </c>
      <c r="AK45" s="56">
        <f ca="1"/>
        <v>0</v>
      </c>
      <c r="AL45" s="56">
        <f ca="1"/>
        <v>0</v>
      </c>
      <c r="AM45" s="56">
        <f ca="1"/>
        <v>0</v>
      </c>
      <c r="AO45" s="204" t="str" cm="1">
        <f t="array" aca="1" ref="AO45" ca="1">IFERROR(_xlfn.XLOOKUP(AP45,Com_codes_core,Com_labels_core),"")</f>
        <v>Gaseous or liquefied natural gas</v>
      </c>
      <c r="AP45" s="122" t="str">
        <f ca="1"/>
        <v>c_036</v>
      </c>
      <c r="AQ45" s="56">
        <f ca="1"/>
        <v>139.47373882416949</v>
      </c>
      <c r="AR45" s="56">
        <f ca="1"/>
        <v>7.8165711747679723E-4</v>
      </c>
      <c r="AS45" s="56">
        <f ca="1"/>
        <v>-3.1448981758785965E-2</v>
      </c>
      <c r="AT45" s="56">
        <f ca="1"/>
        <v>-3.1327145315651617E-2</v>
      </c>
      <c r="AU45" s="56">
        <f ca="1"/>
        <v>0</v>
      </c>
      <c r="AV45" s="56">
        <f ca="1"/>
        <v>0</v>
      </c>
      <c r="AW45" s="56">
        <f ca="1"/>
        <v>0</v>
      </c>
      <c r="AX45" s="56">
        <f ca="1"/>
        <v>0</v>
      </c>
      <c r="AY45" s="56">
        <f ca="1"/>
        <v>0</v>
      </c>
      <c r="AZ45" s="56">
        <f ca="1"/>
        <v>0</v>
      </c>
    </row>
    <row r="46" spans="2:52" ht="12.75" hidden="1" customHeight="1" outlineLevel="1" x14ac:dyDescent="0.2">
      <c r="B46" s="204" t="str" cm="1">
        <f t="array" aca="1" ref="B46" ca="1">IFERROR(_xlfn.XLOOKUP(C46,Com_codes_core,Com_labels_core),"")</f>
        <v>Milk and dairy products</v>
      </c>
      <c r="C46" s="122" t="str">
        <f ca="1"/>
        <v>c_046</v>
      </c>
      <c r="D46" s="56">
        <f ca="1"/>
        <v>6.5489306480924254</v>
      </c>
      <c r="E46" s="56">
        <f ca="1"/>
        <v>-3.9195810308867429E-3</v>
      </c>
      <c r="F46" s="56">
        <f ca="1"/>
        <v>-0.71442679484360339</v>
      </c>
      <c r="G46" s="56">
        <f ca="1"/>
        <v>-6.7124944176799595E-2</v>
      </c>
      <c r="H46" s="56">
        <f ca="1"/>
        <v>0</v>
      </c>
      <c r="I46" s="56">
        <f ca="1"/>
        <v>0</v>
      </c>
      <c r="J46" s="56">
        <f ca="1"/>
        <v>0</v>
      </c>
      <c r="K46" s="56">
        <f ca="1"/>
        <v>0</v>
      </c>
      <c r="L46" s="56">
        <f ca="1"/>
        <v>0</v>
      </c>
      <c r="M46" s="56">
        <f ca="1"/>
        <v>0</v>
      </c>
      <c r="O46" s="204" t="str" cm="1">
        <f t="array" aca="1" ref="O46" ca="1">IFERROR(_xlfn.XLOOKUP(P46,Com_codes_core,Com_labels_core),"")</f>
        <v>Products processed and preserved meat and meat products</v>
      </c>
      <c r="P46" s="122" t="str">
        <f ca="1"/>
        <v>c_041</v>
      </c>
      <c r="Q46" s="56">
        <f ca="1"/>
        <v>29.138900116976089</v>
      </c>
      <c r="R46" s="56">
        <f ca="1"/>
        <v>-0.17167640852264743</v>
      </c>
      <c r="S46" s="56">
        <f ca="1"/>
        <v>-0.21117454373825728</v>
      </c>
      <c r="T46" s="56">
        <f ca="1"/>
        <v>-0.21402504539758116</v>
      </c>
      <c r="U46" s="56">
        <f ca="1"/>
        <v>0</v>
      </c>
      <c r="V46" s="56">
        <f ca="1"/>
        <v>0</v>
      </c>
      <c r="W46" s="56">
        <f ca="1"/>
        <v>0</v>
      </c>
      <c r="X46" s="56">
        <f ca="1"/>
        <v>0</v>
      </c>
      <c r="Y46" s="56">
        <f ca="1"/>
        <v>0</v>
      </c>
      <c r="Z46" s="56">
        <f ca="1"/>
        <v>0</v>
      </c>
      <c r="AB46" s="204" t="str" cm="1">
        <f t="array" aca="1" ref="AB46" ca="1">IFERROR(_xlfn.XLOOKUP(AC46,Com_codes_core,Com_labels_core),"")</f>
        <v>Metal ores and metal concentrates</v>
      </c>
      <c r="AC46" s="122" t="str">
        <f ca="1"/>
        <v>c_037</v>
      </c>
      <c r="AD46" s="56">
        <f ca="1"/>
        <v>12.405030846943996</v>
      </c>
      <c r="AE46" s="56">
        <f ca="1"/>
        <v>8.5677677930551255E-3</v>
      </c>
      <c r="AF46" s="56">
        <f ca="1"/>
        <v>-0.12592412800285224</v>
      </c>
      <c r="AG46" s="56">
        <f ca="1"/>
        <v>1.2379264320383498E-2</v>
      </c>
      <c r="AH46" s="56">
        <f ca="1"/>
        <v>0</v>
      </c>
      <c r="AI46" s="56">
        <f ca="1"/>
        <v>0</v>
      </c>
      <c r="AJ46" s="56">
        <f ca="1"/>
        <v>0</v>
      </c>
      <c r="AK46" s="56">
        <f ca="1"/>
        <v>0</v>
      </c>
      <c r="AL46" s="56">
        <f ca="1"/>
        <v>0</v>
      </c>
      <c r="AM46" s="56">
        <f ca="1"/>
        <v>0</v>
      </c>
      <c r="AO46" s="204" t="str" cm="1">
        <f t="array" aca="1" ref="AO46" ca="1">IFERROR(_xlfn.XLOOKUP(AP46,Com_codes_core,Com_labels_core),"")</f>
        <v>Metal ores and metal concentrates</v>
      </c>
      <c r="AP46" s="122" t="str">
        <f ca="1"/>
        <v>c_037</v>
      </c>
      <c r="AQ46" s="56">
        <f ca="1"/>
        <v>47.357920103165839</v>
      </c>
      <c r="AR46" s="56">
        <f ca="1"/>
        <v>-3.1330483974245649E-2</v>
      </c>
      <c r="AS46" s="56">
        <f ca="1"/>
        <v>-0.34174725085972524</v>
      </c>
      <c r="AT46" s="56">
        <f ca="1"/>
        <v>-2.1747428433638305E-3</v>
      </c>
      <c r="AU46" s="56">
        <f ca="1"/>
        <v>0</v>
      </c>
      <c r="AV46" s="56">
        <f ca="1"/>
        <v>0</v>
      </c>
      <c r="AW46" s="56">
        <f ca="1"/>
        <v>0</v>
      </c>
      <c r="AX46" s="56">
        <f ca="1"/>
        <v>0</v>
      </c>
      <c r="AY46" s="56">
        <f ca="1"/>
        <v>0</v>
      </c>
      <c r="AZ46" s="56">
        <f ca="1"/>
        <v>0</v>
      </c>
    </row>
    <row r="47" spans="2:52" ht="12.75" hidden="1" customHeight="1" outlineLevel="1" x14ac:dyDescent="0.2">
      <c r="B47" s="204" t="str" cm="1">
        <f t="array" aca="1" ref="B47" ca="1">IFERROR(_xlfn.XLOOKUP(C47,Com_codes_core,Com_labels_core),"")</f>
        <v>Milling products and flour production</v>
      </c>
      <c r="C47" s="122" t="str">
        <f ca="1"/>
        <v>c_047</v>
      </c>
      <c r="D47" s="56">
        <f ca="1"/>
        <v>83.903779717309291</v>
      </c>
      <c r="E47" s="56">
        <f ca="1"/>
        <v>2.8535504633442343E-3</v>
      </c>
      <c r="F47" s="56">
        <f ca="1"/>
        <v>-0.15932073174412809</v>
      </c>
      <c r="G47" s="56">
        <f ca="1"/>
        <v>-8.2717430654233315E-2</v>
      </c>
      <c r="H47" s="56">
        <f ca="1"/>
        <v>0</v>
      </c>
      <c r="I47" s="56">
        <f ca="1"/>
        <v>0</v>
      </c>
      <c r="J47" s="56">
        <f ca="1"/>
        <v>0</v>
      </c>
      <c r="K47" s="56">
        <f ca="1"/>
        <v>0</v>
      </c>
      <c r="L47" s="56">
        <f ca="1"/>
        <v>0</v>
      </c>
      <c r="M47" s="56">
        <f ca="1"/>
        <v>0</v>
      </c>
      <c r="O47" s="204" t="str" cm="1">
        <f t="array" aca="1" ref="O47" ca="1">IFERROR(_xlfn.XLOOKUP(P47,Com_codes_core,Com_labels_core),"")</f>
        <v>Aquatic products and processed and preserved aquatic products</v>
      </c>
      <c r="P47" s="122" t="str">
        <f ca="1"/>
        <v>c_043</v>
      </c>
      <c r="Q47" s="56">
        <f ca="1"/>
        <v>46.72037767569833</v>
      </c>
      <c r="R47" s="56">
        <f ca="1"/>
        <v>-0.11286522436479984</v>
      </c>
      <c r="S47" s="56">
        <f ca="1"/>
        <v>-0.48176004361780711</v>
      </c>
      <c r="T47" s="56">
        <f ca="1"/>
        <v>-0.22752918763762064</v>
      </c>
      <c r="U47" s="56">
        <f ca="1"/>
        <v>0</v>
      </c>
      <c r="V47" s="56">
        <f ca="1"/>
        <v>0</v>
      </c>
      <c r="W47" s="56">
        <f ca="1"/>
        <v>0</v>
      </c>
      <c r="X47" s="56">
        <f ca="1"/>
        <v>0</v>
      </c>
      <c r="Y47" s="56">
        <f ca="1"/>
        <v>0</v>
      </c>
      <c r="Z47" s="56">
        <f ca="1"/>
        <v>0</v>
      </c>
      <c r="AB47" s="204" t="str" cm="1">
        <f t="array" aca="1" ref="AB47" ca="1">IFERROR(_xlfn.XLOOKUP(AC47,Com_codes_core,Com_labels_core),"")</f>
        <v>Stone, sand, gravel, clay</v>
      </c>
      <c r="AC47" s="122" t="str">
        <f ca="1"/>
        <v>c_038</v>
      </c>
      <c r="AD47" s="56">
        <f ca="1"/>
        <v>53.330823381142132</v>
      </c>
      <c r="AE47" s="56">
        <f ca="1"/>
        <v>-4.3039479766882049E-2</v>
      </c>
      <c r="AF47" s="56">
        <f ca="1"/>
        <v>-0.39873585401094536</v>
      </c>
      <c r="AG47" s="56">
        <f ca="1"/>
        <v>-0.20747433203756049</v>
      </c>
      <c r="AH47" s="56">
        <f ca="1"/>
        <v>0</v>
      </c>
      <c r="AI47" s="56">
        <f ca="1"/>
        <v>0</v>
      </c>
      <c r="AJ47" s="56">
        <f ca="1"/>
        <v>0</v>
      </c>
      <c r="AK47" s="56">
        <f ca="1"/>
        <v>0</v>
      </c>
      <c r="AL47" s="56">
        <f ca="1"/>
        <v>0</v>
      </c>
      <c r="AM47" s="56">
        <f ca="1"/>
        <v>0</v>
      </c>
      <c r="AO47" s="204" t="str" cm="1">
        <f t="array" aca="1" ref="AO47" ca="1">IFERROR(_xlfn.XLOOKUP(AP47,Com_codes_core,Com_labels_core),"")</f>
        <v>Stone, sand, gravel, clay</v>
      </c>
      <c r="AP47" s="122" t="str">
        <f ca="1"/>
        <v>c_038</v>
      </c>
      <c r="AQ47" s="56">
        <f ca="1"/>
        <v>62.871081309754665</v>
      </c>
      <c r="AR47" s="56">
        <f ca="1"/>
        <v>-4.9352288037374237E-2</v>
      </c>
      <c r="AS47" s="56">
        <f ca="1"/>
        <v>-0.4265007430941492</v>
      </c>
      <c r="AT47" s="56">
        <f ca="1"/>
        <v>-0.21449235743943307</v>
      </c>
      <c r="AU47" s="56">
        <f ca="1"/>
        <v>0</v>
      </c>
      <c r="AV47" s="56">
        <f ca="1"/>
        <v>0</v>
      </c>
      <c r="AW47" s="56">
        <f ca="1"/>
        <v>0</v>
      </c>
      <c r="AX47" s="56">
        <f ca="1"/>
        <v>0</v>
      </c>
      <c r="AY47" s="56">
        <f ca="1"/>
        <v>0</v>
      </c>
      <c r="AZ47" s="56">
        <f ca="1"/>
        <v>0</v>
      </c>
    </row>
    <row r="48" spans="2:52" ht="12.75" hidden="1" customHeight="1" outlineLevel="1" x14ac:dyDescent="0.2">
      <c r="B48" s="204" t="str" cm="1">
        <f t="array" aca="1" ref="B48" ca="1">IFERROR(_xlfn.XLOOKUP(C48,Com_codes_core,Com_labels_core),"")</f>
        <v>Sugar, Honey</v>
      </c>
      <c r="C48" s="122" t="str">
        <f ca="1"/>
        <v>c_048</v>
      </c>
      <c r="D48" s="56">
        <f ca="1"/>
        <v>0.86830696152728604</v>
      </c>
      <c r="E48" s="56">
        <f ca="1"/>
        <v>6.1235743419341127E-2</v>
      </c>
      <c r="F48" s="56">
        <f ca="1"/>
        <v>-0.17167405012973314</v>
      </c>
      <c r="G48" s="56">
        <f ca="1"/>
        <v>-6.2773082373390743E-2</v>
      </c>
      <c r="H48" s="56">
        <f ca="1"/>
        <v>0</v>
      </c>
      <c r="I48" s="56">
        <f ca="1"/>
        <v>0</v>
      </c>
      <c r="J48" s="56">
        <f ca="1"/>
        <v>0</v>
      </c>
      <c r="K48" s="56">
        <f ca="1"/>
        <v>0</v>
      </c>
      <c r="L48" s="56">
        <f ca="1"/>
        <v>0</v>
      </c>
      <c r="M48" s="56">
        <f ca="1"/>
        <v>0</v>
      </c>
      <c r="O48" s="204" t="str" cm="1">
        <f t="array" aca="1" ref="O48" ca="1">IFERROR(_xlfn.XLOOKUP(P48,Com_codes_core,Com_labels_core),"")</f>
        <v>Processed vegetables and fruits</v>
      </c>
      <c r="P48" s="122" t="str">
        <f ca="1"/>
        <v>c_044</v>
      </c>
      <c r="Q48" s="56">
        <f ca="1"/>
        <v>23.334841093644208</v>
      </c>
      <c r="R48" s="56">
        <f ca="1"/>
        <v>-0.17646406285046767</v>
      </c>
      <c r="S48" s="56">
        <f ca="1"/>
        <v>-0.1791114371567204</v>
      </c>
      <c r="T48" s="56">
        <f ca="1"/>
        <v>-0.20058699775997724</v>
      </c>
      <c r="U48" s="56">
        <f ca="1"/>
        <v>0</v>
      </c>
      <c r="V48" s="56">
        <f ca="1"/>
        <v>0</v>
      </c>
      <c r="W48" s="56">
        <f ca="1"/>
        <v>0</v>
      </c>
      <c r="X48" s="56">
        <f ca="1"/>
        <v>0</v>
      </c>
      <c r="Y48" s="56">
        <f ca="1"/>
        <v>0</v>
      </c>
      <c r="Z48" s="56">
        <f ca="1"/>
        <v>0</v>
      </c>
      <c r="AB48" s="204" t="str" cm="1">
        <f t="array" aca="1" ref="AB48" ca="1">IFERROR(_xlfn.XLOOKUP(AC48,Com_codes_core,Com_labels_core),"")</f>
        <v>Mining products have not been classified yet</v>
      </c>
      <c r="AC48" s="122" t="str">
        <f ca="1"/>
        <v>c_039</v>
      </c>
      <c r="AD48" s="56">
        <f ca="1"/>
        <v>3.3843626489874632</v>
      </c>
      <c r="AE48" s="56">
        <f ca="1"/>
        <v>6.358532750438961E-3</v>
      </c>
      <c r="AF48" s="56">
        <f ca="1"/>
        <v>-0.32230021564774169</v>
      </c>
      <c r="AG48" s="56">
        <f ca="1"/>
        <v>-7.5368377378715046E-2</v>
      </c>
      <c r="AH48" s="56">
        <f ca="1"/>
        <v>0</v>
      </c>
      <c r="AI48" s="56">
        <f ca="1"/>
        <v>0</v>
      </c>
      <c r="AJ48" s="56">
        <f ca="1"/>
        <v>0</v>
      </c>
      <c r="AK48" s="56">
        <f ca="1"/>
        <v>0</v>
      </c>
      <c r="AL48" s="56">
        <f ca="1"/>
        <v>0</v>
      </c>
      <c r="AM48" s="56">
        <f ca="1"/>
        <v>0</v>
      </c>
      <c r="AO48" s="204" t="str" cm="1">
        <f t="array" aca="1" ref="AO48" ca="1">IFERROR(_xlfn.XLOOKUP(AP48,Com_codes_core,Com_labels_core),"")</f>
        <v>Mining products have not been classified yet</v>
      </c>
      <c r="AP48" s="122" t="str">
        <f ca="1"/>
        <v>c_039</v>
      </c>
      <c r="AQ48" s="56">
        <f ca="1"/>
        <v>9.848054359649641</v>
      </c>
      <c r="AR48" s="56">
        <f ca="1"/>
        <v>-3.7138286377946805E-2</v>
      </c>
      <c r="AS48" s="56">
        <f ca="1"/>
        <v>-0.49408871482050642</v>
      </c>
      <c r="AT48" s="56">
        <f ca="1"/>
        <v>-6.5792842379819305E-2</v>
      </c>
      <c r="AU48" s="56">
        <f ca="1"/>
        <v>0</v>
      </c>
      <c r="AV48" s="56">
        <f ca="1"/>
        <v>0</v>
      </c>
      <c r="AW48" s="56">
        <f ca="1"/>
        <v>0</v>
      </c>
      <c r="AX48" s="56">
        <f ca="1"/>
        <v>0</v>
      </c>
      <c r="AY48" s="56">
        <f ca="1"/>
        <v>0</v>
      </c>
      <c r="AZ48" s="56">
        <f ca="1"/>
        <v>0</v>
      </c>
    </row>
    <row r="49" spans="2:52" ht="12.75" hidden="1" customHeight="1" outlineLevel="1" x14ac:dyDescent="0.2">
      <c r="B49" s="204" t="str" cm="1">
        <f t="array" aca="1" ref="B49" ca="1">IFERROR(_xlfn.XLOOKUP(C49,Com_codes_core,Com_labels_core),"")</f>
        <v>Cocoa, chocolate and confectionery; bakery products from flour</v>
      </c>
      <c r="C49" s="122" t="str">
        <f ca="1"/>
        <v>c_049</v>
      </c>
      <c r="D49" s="56">
        <f ca="1"/>
        <v>13.647889810278853</v>
      </c>
      <c r="E49" s="56">
        <f ca="1"/>
        <v>-2.6317218297267075E-2</v>
      </c>
      <c r="F49" s="56">
        <f ca="1"/>
        <v>-0.22749701649140697</v>
      </c>
      <c r="G49" s="56">
        <f ca="1"/>
        <v>-4.7151014314161799E-2</v>
      </c>
      <c r="H49" s="56">
        <f ca="1"/>
        <v>0</v>
      </c>
      <c r="I49" s="56">
        <f ca="1"/>
        <v>0</v>
      </c>
      <c r="J49" s="56">
        <f ca="1"/>
        <v>0</v>
      </c>
      <c r="K49" s="56">
        <f ca="1"/>
        <v>0</v>
      </c>
      <c r="L49" s="56">
        <f ca="1"/>
        <v>0</v>
      </c>
      <c r="M49" s="56">
        <f ca="1"/>
        <v>0</v>
      </c>
      <c r="O49" s="204" t="str" cm="1">
        <f t="array" aca="1" ref="O49" ca="1">IFERROR(_xlfn.XLOOKUP(P49,Com_codes_core,Com_labels_core),"")</f>
        <v>Processed animal and vegetable oils and fats</v>
      </c>
      <c r="P49" s="122" t="str">
        <f ca="1"/>
        <v>c_045</v>
      </c>
      <c r="Q49" s="56">
        <f ca="1"/>
        <v>68.748811011068412</v>
      </c>
      <c r="R49" s="56">
        <f ca="1"/>
        <v>-8.3606844065409192E-2</v>
      </c>
      <c r="S49" s="56">
        <f ca="1"/>
        <v>-0.19672848047442848</v>
      </c>
      <c r="T49" s="56">
        <f ca="1"/>
        <v>-0.1715096104476288</v>
      </c>
      <c r="U49" s="56">
        <f ca="1"/>
        <v>0</v>
      </c>
      <c r="V49" s="56">
        <f ca="1"/>
        <v>0</v>
      </c>
      <c r="W49" s="56">
        <f ca="1"/>
        <v>0</v>
      </c>
      <c r="X49" s="56">
        <f ca="1"/>
        <v>0</v>
      </c>
      <c r="Y49" s="56">
        <f ca="1"/>
        <v>0</v>
      </c>
      <c r="Z49" s="56">
        <f ca="1"/>
        <v>0</v>
      </c>
      <c r="AB49" s="204" t="str" cm="1">
        <f t="array" aca="1" ref="AB49" ca="1">IFERROR(_xlfn.XLOOKUP(AC49,Com_codes_core,Com_labels_core),"")</f>
        <v>Mining support services</v>
      </c>
      <c r="AC49" s="122" t="str">
        <f ca="1"/>
        <v>c_040</v>
      </c>
      <c r="AD49" s="56">
        <f ca="1"/>
        <v>14.105113066150002</v>
      </c>
      <c r="AE49" s="56">
        <f ca="1"/>
        <v>-4.6320362226182077E-3</v>
      </c>
      <c r="AF49" s="56">
        <f ca="1"/>
        <v>-0.21259156216647535</v>
      </c>
      <c r="AG49" s="56">
        <f ca="1"/>
        <v>-5.8968035555551079E-2</v>
      </c>
      <c r="AH49" s="56">
        <f ca="1"/>
        <v>0</v>
      </c>
      <c r="AI49" s="56">
        <f ca="1"/>
        <v>0</v>
      </c>
      <c r="AJ49" s="56">
        <f ca="1"/>
        <v>0</v>
      </c>
      <c r="AK49" s="56">
        <f ca="1"/>
        <v>0</v>
      </c>
      <c r="AL49" s="56">
        <f ca="1"/>
        <v>0</v>
      </c>
      <c r="AM49" s="56">
        <f ca="1"/>
        <v>0</v>
      </c>
      <c r="AO49" s="204" t="str" cm="1">
        <f t="array" aca="1" ref="AO49" ca="1">IFERROR(_xlfn.XLOOKUP(AP49,Com_codes_core,Com_labels_core),"")</f>
        <v>Mining support services</v>
      </c>
      <c r="AP49" s="122" t="str">
        <f ca="1"/>
        <v>c_040</v>
      </c>
      <c r="AQ49" s="56">
        <f ca="1"/>
        <v>15.650106242792887</v>
      </c>
      <c r="AR49" s="56">
        <f ca="1"/>
        <v>-7.5807403845051802E-3</v>
      </c>
      <c r="AS49" s="56">
        <f ca="1"/>
        <v>-0.22459153773677354</v>
      </c>
      <c r="AT49" s="56">
        <f ca="1"/>
        <v>-5.6038299220428911E-2</v>
      </c>
      <c r="AU49" s="56">
        <f ca="1"/>
        <v>0</v>
      </c>
      <c r="AV49" s="56">
        <f ca="1"/>
        <v>0</v>
      </c>
      <c r="AW49" s="56">
        <f ca="1"/>
        <v>0</v>
      </c>
      <c r="AX49" s="56">
        <f ca="1"/>
        <v>0</v>
      </c>
      <c r="AY49" s="56">
        <f ca="1"/>
        <v>0</v>
      </c>
      <c r="AZ49" s="56">
        <f ca="1"/>
        <v>0</v>
      </c>
    </row>
    <row r="50" spans="2:52" ht="12.75" hidden="1" customHeight="1" outlineLevel="1" x14ac:dyDescent="0.2">
      <c r="B50" s="204" t="str" cm="1">
        <f t="array" aca="1" ref="B50" ca="1">IFERROR(_xlfn.XLOOKUP(C50,Com_codes_core,Com_labels_core),"")</f>
        <v>Dishes, prepared foods</v>
      </c>
      <c r="C50" s="122" t="str">
        <f ca="1"/>
        <v>c_050</v>
      </c>
      <c r="D50" s="56">
        <f ca="1"/>
        <v>2.3819285980417773</v>
      </c>
      <c r="E50" s="56">
        <f ca="1"/>
        <v>-3.7020332309345427E-3</v>
      </c>
      <c r="F50" s="56">
        <f ca="1"/>
        <v>-0.35548489978620701</v>
      </c>
      <c r="G50" s="56">
        <f ca="1"/>
        <v>-0.12035602693609704</v>
      </c>
      <c r="H50" s="56">
        <f ca="1"/>
        <v>0</v>
      </c>
      <c r="I50" s="56">
        <f ca="1"/>
        <v>0</v>
      </c>
      <c r="J50" s="56">
        <f ca="1"/>
        <v>0</v>
      </c>
      <c r="K50" s="56">
        <f ca="1"/>
        <v>0</v>
      </c>
      <c r="L50" s="56">
        <f ca="1"/>
        <v>0</v>
      </c>
      <c r="M50" s="56">
        <f ca="1"/>
        <v>0</v>
      </c>
      <c r="O50" s="204" t="str" cm="1">
        <f t="array" aca="1" ref="O50" ca="1">IFERROR(_xlfn.XLOOKUP(P50,Com_codes_core,Com_labels_core),"")</f>
        <v>Milk and dairy products</v>
      </c>
      <c r="P50" s="122" t="str">
        <f ca="1"/>
        <v>c_046</v>
      </c>
      <c r="Q50" s="56">
        <f ca="1"/>
        <v>24.141999428518091</v>
      </c>
      <c r="R50" s="56">
        <f ca="1"/>
        <v>-5.0708788780062797E-2</v>
      </c>
      <c r="S50" s="56">
        <f ca="1"/>
        <v>-0.84368729173727175</v>
      </c>
      <c r="T50" s="56">
        <f ca="1"/>
        <v>-0.21157598635310748</v>
      </c>
      <c r="U50" s="56">
        <f ca="1"/>
        <v>0</v>
      </c>
      <c r="V50" s="56">
        <f ca="1"/>
        <v>0</v>
      </c>
      <c r="W50" s="56">
        <f ca="1"/>
        <v>0</v>
      </c>
      <c r="X50" s="56">
        <f ca="1"/>
        <v>0</v>
      </c>
      <c r="Y50" s="56">
        <f ca="1"/>
        <v>0</v>
      </c>
      <c r="Z50" s="56">
        <f ca="1"/>
        <v>0</v>
      </c>
      <c r="AB50" s="204" t="str" cm="1">
        <f t="array" aca="1" ref="AB50" ca="1">IFERROR(_xlfn.XLOOKUP(AC50,Com_codes_core,Com_labels_core),"")</f>
        <v>Products processed and preserved meat and meat products</v>
      </c>
      <c r="AC50" s="122" t="str">
        <f ca="1"/>
        <v>c_041</v>
      </c>
      <c r="AD50" s="56">
        <f ca="1"/>
        <v>371.29557410211186</v>
      </c>
      <c r="AE50" s="56">
        <f ca="1"/>
        <v>-2.2165943505514374E-2</v>
      </c>
      <c r="AF50" s="56">
        <f ca="1"/>
        <v>-0.20971799733142671</v>
      </c>
      <c r="AG50" s="56">
        <f ca="1"/>
        <v>-0.14883289992241311</v>
      </c>
      <c r="AH50" s="56">
        <f ca="1"/>
        <v>0</v>
      </c>
      <c r="AI50" s="56">
        <f ca="1"/>
        <v>0</v>
      </c>
      <c r="AJ50" s="56">
        <f ca="1"/>
        <v>0</v>
      </c>
      <c r="AK50" s="56">
        <f ca="1"/>
        <v>0</v>
      </c>
      <c r="AL50" s="56">
        <f ca="1"/>
        <v>0</v>
      </c>
      <c r="AM50" s="56">
        <f ca="1"/>
        <v>0</v>
      </c>
      <c r="AO50" s="204" t="str" cm="1">
        <f t="array" aca="1" ref="AO50" ca="1">IFERROR(_xlfn.XLOOKUP(AP50,Com_codes_core,Com_labels_core),"")</f>
        <v>Products processed and preserved meat and meat products</v>
      </c>
      <c r="AP50" s="122" t="str">
        <f ca="1"/>
        <v>c_041</v>
      </c>
      <c r="AQ50" s="56">
        <f ca="1"/>
        <v>405.22222599694391</v>
      </c>
      <c r="AR50" s="56">
        <f ca="1"/>
        <v>-3.3056340400838824E-2</v>
      </c>
      <c r="AS50" s="56">
        <f ca="1"/>
        <v>-0.20982398863154117</v>
      </c>
      <c r="AT50" s="56">
        <f ca="1"/>
        <v>-0.15357886806077747</v>
      </c>
      <c r="AU50" s="56">
        <f ca="1"/>
        <v>0</v>
      </c>
      <c r="AV50" s="56">
        <f ca="1"/>
        <v>0</v>
      </c>
      <c r="AW50" s="56">
        <f ca="1"/>
        <v>0</v>
      </c>
      <c r="AX50" s="56">
        <f ca="1"/>
        <v>0</v>
      </c>
      <c r="AY50" s="56">
        <f ca="1"/>
        <v>0</v>
      </c>
      <c r="AZ50" s="56">
        <f ca="1"/>
        <v>0</v>
      </c>
    </row>
    <row r="51" spans="2:52" ht="12.75" hidden="1" customHeight="1" outlineLevel="1" x14ac:dyDescent="0.2">
      <c r="B51" s="204" t="str" cm="1">
        <f t="array" aca="1" ref="B51" ca="1">IFERROR(_xlfn.XLOOKUP(C51,Com_codes_core,Com_labels_core),"")</f>
        <v>Coffee</v>
      </c>
      <c r="C51" s="122" t="str">
        <f ca="1"/>
        <v>c_051</v>
      </c>
      <c r="D51" s="56">
        <f ca="1"/>
        <v>25.999898005438453</v>
      </c>
      <c r="E51" s="56">
        <f ca="1"/>
        <v>2.9914208966408395E-2</v>
      </c>
      <c r="F51" s="56">
        <f ca="1"/>
        <v>6.9386176079411221E-2</v>
      </c>
      <c r="G51" s="56">
        <f ca="1"/>
        <v>6.0019139417399892E-2</v>
      </c>
      <c r="H51" s="56">
        <f ca="1"/>
        <v>0</v>
      </c>
      <c r="I51" s="56">
        <f ca="1"/>
        <v>0</v>
      </c>
      <c r="J51" s="56">
        <f ca="1"/>
        <v>0</v>
      </c>
      <c r="K51" s="56">
        <f ca="1"/>
        <v>0</v>
      </c>
      <c r="L51" s="56">
        <f ca="1"/>
        <v>0</v>
      </c>
      <c r="M51" s="56">
        <f ca="1"/>
        <v>0</v>
      </c>
      <c r="O51" s="204" t="str" cm="1">
        <f t="array" aca="1" ref="O51" ca="1">IFERROR(_xlfn.XLOOKUP(P51,Com_codes_core,Com_labels_core),"")</f>
        <v>Milling products and flour production</v>
      </c>
      <c r="P51" s="122" t="str">
        <f ca="1"/>
        <v>c_047</v>
      </c>
      <c r="Q51" s="56">
        <f ca="1"/>
        <v>9.2547575286741939</v>
      </c>
      <c r="R51" s="56">
        <f ca="1"/>
        <v>-0.2126876632153496</v>
      </c>
      <c r="S51" s="56">
        <f ca="1"/>
        <v>-0.18026246726983164</v>
      </c>
      <c r="T51" s="56">
        <f ca="1"/>
        <v>-0.19925338402156934</v>
      </c>
      <c r="U51" s="56">
        <f ca="1"/>
        <v>0</v>
      </c>
      <c r="V51" s="56">
        <f ca="1"/>
        <v>0</v>
      </c>
      <c r="W51" s="56">
        <f ca="1"/>
        <v>0</v>
      </c>
      <c r="X51" s="56">
        <f ca="1"/>
        <v>0</v>
      </c>
      <c r="Y51" s="56">
        <f ca="1"/>
        <v>0</v>
      </c>
      <c r="Z51" s="56">
        <f ca="1"/>
        <v>0</v>
      </c>
      <c r="AB51" s="204" t="str" cm="1">
        <f t="array" aca="1" ref="AB51" ca="1">IFERROR(_xlfn.XLOOKUP(AC51,Com_codes_core,Com_labels_core),"")</f>
        <v>Livestock and poultry slaughtering services</v>
      </c>
      <c r="AC51" s="122" t="str">
        <f ca="1"/>
        <v>c_042</v>
      </c>
      <c r="AD51" s="56">
        <f ca="1"/>
        <v>2.300193583992749</v>
      </c>
      <c r="AE51" s="56">
        <f ca="1"/>
        <v>-1.2995509751645429E-2</v>
      </c>
      <c r="AF51" s="56">
        <f ca="1"/>
        <v>-1.7541570925524663</v>
      </c>
      <c r="AG51" s="56">
        <f ca="1"/>
        <v>-0.1352337097177303</v>
      </c>
      <c r="AH51" s="56">
        <f ca="1"/>
        <v>0</v>
      </c>
      <c r="AI51" s="56">
        <f ca="1"/>
        <v>0</v>
      </c>
      <c r="AJ51" s="56">
        <f ca="1"/>
        <v>0</v>
      </c>
      <c r="AK51" s="56">
        <f ca="1"/>
        <v>0</v>
      </c>
      <c r="AL51" s="56">
        <f ca="1"/>
        <v>0</v>
      </c>
      <c r="AM51" s="56">
        <f ca="1"/>
        <v>0</v>
      </c>
      <c r="AO51" s="204" t="str" cm="1">
        <f t="array" aca="1" ref="AO51" ca="1">IFERROR(_xlfn.XLOOKUP(AP51,Com_codes_core,Com_labels_core),"")</f>
        <v>Livestock and poultry slaughtering services</v>
      </c>
      <c r="AP51" s="122" t="str">
        <f ca="1"/>
        <v>c_042</v>
      </c>
      <c r="AQ51" s="56">
        <f ca="1"/>
        <v>3.2564753290927526</v>
      </c>
      <c r="AR51" s="56">
        <f ca="1"/>
        <v>-1.2995509751645429E-2</v>
      </c>
      <c r="AS51" s="56">
        <f ca="1"/>
        <v>-1.7541570925524663</v>
      </c>
      <c r="AT51" s="56">
        <f ca="1"/>
        <v>-0.1352337097177303</v>
      </c>
      <c r="AU51" s="56">
        <f ca="1"/>
        <v>0</v>
      </c>
      <c r="AV51" s="56">
        <f ca="1"/>
        <v>0</v>
      </c>
      <c r="AW51" s="56">
        <f ca="1"/>
        <v>0</v>
      </c>
      <c r="AX51" s="56">
        <f ca="1"/>
        <v>0</v>
      </c>
      <c r="AY51" s="56">
        <f ca="1"/>
        <v>0</v>
      </c>
      <c r="AZ51" s="56">
        <f ca="1"/>
        <v>0</v>
      </c>
    </row>
    <row r="52" spans="2:52" ht="12.75" hidden="1" customHeight="1" outlineLevel="1" x14ac:dyDescent="0.2">
      <c r="B52" s="204" t="str" cm="1">
        <f t="array" aca="1" ref="B52" ca="1">IFERROR(_xlfn.XLOOKUP(C52,Com_codes_core,Com_labels_core),"")</f>
        <v>Tea (tea)</v>
      </c>
      <c r="C52" s="122" t="str">
        <f ca="1"/>
        <v>c_052</v>
      </c>
      <c r="D52" s="56">
        <f ca="1"/>
        <v>2.8245427593093595</v>
      </c>
      <c r="E52" s="56">
        <f ca="1"/>
        <v>-8.9437083271692863E-3</v>
      </c>
      <c r="F52" s="56">
        <f ca="1"/>
        <v>-0.17231797775383306</v>
      </c>
      <c r="G52" s="56">
        <f ca="1"/>
        <v>-8.1020049211300016E-2</v>
      </c>
      <c r="H52" s="56">
        <f ca="1"/>
        <v>0</v>
      </c>
      <c r="I52" s="56">
        <f ca="1"/>
        <v>0</v>
      </c>
      <c r="J52" s="56">
        <f ca="1"/>
        <v>0</v>
      </c>
      <c r="K52" s="56">
        <f ca="1"/>
        <v>0</v>
      </c>
      <c r="L52" s="56">
        <f ca="1"/>
        <v>0</v>
      </c>
      <c r="M52" s="56">
        <f ca="1"/>
        <v>0</v>
      </c>
      <c r="O52" s="204" t="str" cm="1">
        <f t="array" aca="1" ref="O52" ca="1">IFERROR(_xlfn.XLOOKUP(P52,Com_codes_core,Com_labels_core),"")</f>
        <v>Sugar, Honey</v>
      </c>
      <c r="P52" s="122" t="str">
        <f ca="1"/>
        <v>c_048</v>
      </c>
      <c r="Q52" s="56">
        <f ca="1"/>
        <v>8.2957987855237949</v>
      </c>
      <c r="R52" s="56">
        <f ca="1"/>
        <v>-0.49530012994796202</v>
      </c>
      <c r="S52" s="56">
        <f ca="1"/>
        <v>-0.26556758041786921</v>
      </c>
      <c r="T52" s="56">
        <f ca="1"/>
        <v>-0.14353003707385792</v>
      </c>
      <c r="U52" s="56">
        <f ca="1"/>
        <v>0</v>
      </c>
      <c r="V52" s="56">
        <f ca="1"/>
        <v>0</v>
      </c>
      <c r="W52" s="56">
        <f ca="1"/>
        <v>0</v>
      </c>
      <c r="X52" s="56">
        <f ca="1"/>
        <v>0</v>
      </c>
      <c r="Y52" s="56">
        <f ca="1"/>
        <v>0</v>
      </c>
      <c r="Z52" s="56">
        <f ca="1"/>
        <v>0</v>
      </c>
      <c r="AB52" s="204" t="str" cm="1">
        <f t="array" aca="1" ref="AB52" ca="1">IFERROR(_xlfn.XLOOKUP(AC52,Com_codes_core,Com_labels_core),"")</f>
        <v>Aquatic products and processed and preserved aquatic products</v>
      </c>
      <c r="AC52" s="122" t="str">
        <f ca="1"/>
        <v>c_043</v>
      </c>
      <c r="AD52" s="56">
        <f ca="1"/>
        <v>217.75384196217661</v>
      </c>
      <c r="AE52" s="56">
        <f ca="1"/>
        <v>-1.8884084487169606E-2</v>
      </c>
      <c r="AF52" s="56">
        <f ca="1"/>
        <v>-0.52805489410523432</v>
      </c>
      <c r="AG52" s="56">
        <f ca="1"/>
        <v>-0.22571709597574152</v>
      </c>
      <c r="AH52" s="56">
        <f ca="1"/>
        <v>0</v>
      </c>
      <c r="AI52" s="56">
        <f ca="1"/>
        <v>0</v>
      </c>
      <c r="AJ52" s="56">
        <f ca="1"/>
        <v>0</v>
      </c>
      <c r="AK52" s="56">
        <f ca="1"/>
        <v>0</v>
      </c>
      <c r="AL52" s="56">
        <f ca="1"/>
        <v>0</v>
      </c>
      <c r="AM52" s="56">
        <f ca="1"/>
        <v>0</v>
      </c>
      <c r="AO52" s="204" t="str" cm="1">
        <f t="array" aca="1" ref="AO52" ca="1">IFERROR(_xlfn.XLOOKUP(AP52,Com_codes_core,Com_labels_core),"")</f>
        <v>Aquatic products and processed and preserved aquatic products</v>
      </c>
      <c r="AP52" s="122" t="str">
        <f ca="1"/>
        <v>c_043</v>
      </c>
      <c r="AQ52" s="56">
        <f ca="1"/>
        <v>276.23152717996072</v>
      </c>
      <c r="AR52" s="56">
        <f ca="1"/>
        <v>-3.5495394496165567E-2</v>
      </c>
      <c r="AS52" s="56">
        <f ca="1"/>
        <v>-0.51987897022958141</v>
      </c>
      <c r="AT52" s="56">
        <f ca="1"/>
        <v>-0.22603721228515727</v>
      </c>
      <c r="AU52" s="56">
        <f ca="1"/>
        <v>0</v>
      </c>
      <c r="AV52" s="56">
        <f ca="1"/>
        <v>0</v>
      </c>
      <c r="AW52" s="56">
        <f ca="1"/>
        <v>0</v>
      </c>
      <c r="AX52" s="56">
        <f ca="1"/>
        <v>0</v>
      </c>
      <c r="AY52" s="56">
        <f ca="1"/>
        <v>0</v>
      </c>
      <c r="AZ52" s="56">
        <f ca="1"/>
        <v>0</v>
      </c>
    </row>
    <row r="53" spans="2:52" ht="12.75" hidden="1" customHeight="1" outlineLevel="1" x14ac:dyDescent="0.2">
      <c r="B53" s="204" t="str" cm="1">
        <f t="array" aca="1" ref="B53" ca="1">IFERROR(_xlfn.XLOOKUP(C53,Com_codes_core,Com_labels_core),"")</f>
        <v>Other remaining foods (pasta, noodles and similar products; other foods not yet classified...)</v>
      </c>
      <c r="C53" s="122" t="str">
        <f ca="1"/>
        <v>c_053</v>
      </c>
      <c r="D53" s="56">
        <f ca="1"/>
        <v>29.297534115770347</v>
      </c>
      <c r="E53" s="56">
        <f ca="1"/>
        <v>-1.820335887168234E-2</v>
      </c>
      <c r="F53" s="56">
        <f ca="1"/>
        <v>-0.12376753109308858</v>
      </c>
      <c r="G53" s="56">
        <f ca="1"/>
        <v>-7.6593629918042527E-2</v>
      </c>
      <c r="H53" s="56">
        <f ca="1"/>
        <v>0</v>
      </c>
      <c r="I53" s="56">
        <f ca="1"/>
        <v>0</v>
      </c>
      <c r="J53" s="56">
        <f ca="1"/>
        <v>0</v>
      </c>
      <c r="K53" s="56">
        <f ca="1"/>
        <v>0</v>
      </c>
      <c r="L53" s="56">
        <f ca="1"/>
        <v>0</v>
      </c>
      <c r="M53" s="56">
        <f ca="1"/>
        <v>0</v>
      </c>
      <c r="O53" s="204" t="str" cm="1">
        <f t="array" aca="1" ref="O53" ca="1">IFERROR(_xlfn.XLOOKUP(P53,Com_codes_core,Com_labels_core),"")</f>
        <v>Cocoa, chocolate and confectionery; bakery products from flour</v>
      </c>
      <c r="P53" s="122" t="str">
        <f ca="1"/>
        <v>c_049</v>
      </c>
      <c r="Q53" s="56">
        <f ca="1"/>
        <v>13.486219203849142</v>
      </c>
      <c r="R53" s="56">
        <f ca="1"/>
        <v>-0.1346022194858687</v>
      </c>
      <c r="S53" s="56">
        <f ca="1"/>
        <v>-0.26978523745783134</v>
      </c>
      <c r="T53" s="56">
        <f ca="1"/>
        <v>-0.18450779411689489</v>
      </c>
      <c r="U53" s="56">
        <f ca="1"/>
        <v>0</v>
      </c>
      <c r="V53" s="56">
        <f ca="1"/>
        <v>0</v>
      </c>
      <c r="W53" s="56">
        <f ca="1"/>
        <v>0</v>
      </c>
      <c r="X53" s="56">
        <f ca="1"/>
        <v>0</v>
      </c>
      <c r="Y53" s="56">
        <f ca="1"/>
        <v>0</v>
      </c>
      <c r="Z53" s="56">
        <f ca="1"/>
        <v>0</v>
      </c>
      <c r="AB53" s="204" t="str" cm="1">
        <f t="array" aca="1" ref="AB53" ca="1">IFERROR(_xlfn.XLOOKUP(AC53,Com_codes_core,Com_labels_core),"")</f>
        <v>Processed vegetables and fruits</v>
      </c>
      <c r="AC53" s="122" t="str">
        <f ca="1"/>
        <v>c_044</v>
      </c>
      <c r="AD53" s="56">
        <f ca="1"/>
        <v>13.783248875664176</v>
      </c>
      <c r="AE53" s="56">
        <f ca="1"/>
        <v>-5.2740504102843921E-2</v>
      </c>
      <c r="AF53" s="56">
        <f ca="1"/>
        <v>-0.13063686381863393</v>
      </c>
      <c r="AG53" s="56">
        <f ca="1"/>
        <v>1.7262597160017101E-2</v>
      </c>
      <c r="AH53" s="56">
        <f ca="1"/>
        <v>0</v>
      </c>
      <c r="AI53" s="56">
        <f ca="1"/>
        <v>0</v>
      </c>
      <c r="AJ53" s="56">
        <f ca="1"/>
        <v>0</v>
      </c>
      <c r="AK53" s="56">
        <f ca="1"/>
        <v>0</v>
      </c>
      <c r="AL53" s="56">
        <f ca="1"/>
        <v>0</v>
      </c>
      <c r="AM53" s="56">
        <f ca="1"/>
        <v>0</v>
      </c>
      <c r="AO53" s="204" t="str" cm="1">
        <f t="array" aca="1" ref="AO53" ca="1">IFERROR(_xlfn.XLOOKUP(AP53,Com_codes_core,Com_labels_core),"")</f>
        <v>Processed vegetables and fruits</v>
      </c>
      <c r="AP53" s="122" t="str">
        <f ca="1"/>
        <v>c_044</v>
      </c>
      <c r="AQ53" s="56">
        <f ca="1"/>
        <v>37.559176590403226</v>
      </c>
      <c r="AR53" s="56">
        <f ca="1"/>
        <v>-0.13054671688504937</v>
      </c>
      <c r="AS53" s="56">
        <f ca="1"/>
        <v>-0.16111505174374319</v>
      </c>
      <c r="AT53" s="56">
        <f ca="1"/>
        <v>-0.11977099543835079</v>
      </c>
      <c r="AU53" s="56">
        <f ca="1"/>
        <v>0</v>
      </c>
      <c r="AV53" s="56">
        <f ca="1"/>
        <v>0</v>
      </c>
      <c r="AW53" s="56">
        <f ca="1"/>
        <v>0</v>
      </c>
      <c r="AX53" s="56">
        <f ca="1"/>
        <v>0</v>
      </c>
      <c r="AY53" s="56">
        <f ca="1"/>
        <v>0</v>
      </c>
      <c r="AZ53" s="56">
        <f ca="1"/>
        <v>0</v>
      </c>
    </row>
    <row r="54" spans="2:52" ht="12.75" hidden="1" customHeight="1" outlineLevel="1" x14ac:dyDescent="0.2">
      <c r="B54" s="204" t="str" cm="1">
        <f t="array" aca="1" ref="B54" ca="1">IFERROR(_xlfn.XLOOKUP(C54,Com_codes_core,Com_labels_core),"")</f>
        <v>Feed for livestock, poultry and aquatic products</v>
      </c>
      <c r="C54" s="122" t="str">
        <f ca="1"/>
        <v>c_054</v>
      </c>
      <c r="D54" s="56">
        <f ca="1"/>
        <v>8.7039528916616025</v>
      </c>
      <c r="E54" s="56">
        <f ca="1"/>
        <v>-1.7488975172474941E-2</v>
      </c>
      <c r="F54" s="56">
        <f ca="1"/>
        <v>-0.27592414623017758</v>
      </c>
      <c r="G54" s="56">
        <f ca="1"/>
        <v>-0.13446682725783976</v>
      </c>
      <c r="H54" s="56">
        <f ca="1"/>
        <v>0</v>
      </c>
      <c r="I54" s="56">
        <f ca="1"/>
        <v>0</v>
      </c>
      <c r="J54" s="56">
        <f ca="1"/>
        <v>0</v>
      </c>
      <c r="K54" s="56">
        <f ca="1"/>
        <v>0</v>
      </c>
      <c r="L54" s="56">
        <f ca="1"/>
        <v>0</v>
      </c>
      <c r="M54" s="56">
        <f ca="1"/>
        <v>0</v>
      </c>
      <c r="O54" s="204" t="str" cm="1">
        <f t="array" aca="1" ref="O54" ca="1">IFERROR(_xlfn.XLOOKUP(P54,Com_codes_core,Com_labels_core),"")</f>
        <v>Coffee</v>
      </c>
      <c r="P54" s="122" t="str">
        <f ca="1"/>
        <v>c_051</v>
      </c>
      <c r="Q54" s="56">
        <f ca="1"/>
        <v>1.6625825494211579</v>
      </c>
      <c r="R54" s="56">
        <f ca="1"/>
        <v>-4.2607765208868553E-2</v>
      </c>
      <c r="S54" s="56">
        <f ca="1"/>
        <v>-0.21743055165783787</v>
      </c>
      <c r="T54" s="56">
        <f ca="1"/>
        <v>-0.21126189935327666</v>
      </c>
      <c r="U54" s="56">
        <f ca="1"/>
        <v>0</v>
      </c>
      <c r="V54" s="56">
        <f ca="1"/>
        <v>0</v>
      </c>
      <c r="W54" s="56">
        <f ca="1"/>
        <v>0</v>
      </c>
      <c r="X54" s="56">
        <f ca="1"/>
        <v>0</v>
      </c>
      <c r="Y54" s="56">
        <f ca="1"/>
        <v>0</v>
      </c>
      <c r="Z54" s="56">
        <f ca="1"/>
        <v>0</v>
      </c>
      <c r="AB54" s="204" t="str" cm="1">
        <f t="array" aca="1" ref="AB54" ca="1">IFERROR(_xlfn.XLOOKUP(AC54,Com_codes_core,Com_labels_core),"")</f>
        <v>Processed animal and vegetable oils and fats</v>
      </c>
      <c r="AC54" s="122" t="str">
        <f ca="1"/>
        <v>c_045</v>
      </c>
      <c r="AD54" s="56">
        <f ca="1"/>
        <v>36.865175503448292</v>
      </c>
      <c r="AE54" s="56">
        <f ca="1"/>
        <v>-2.0144099115115832E-2</v>
      </c>
      <c r="AF54" s="56">
        <f ca="1"/>
        <v>-0.17762692742984143</v>
      </c>
      <c r="AG54" s="56">
        <f ca="1"/>
        <v>-0.11876840516632514</v>
      </c>
      <c r="AH54" s="56">
        <f ca="1"/>
        <v>0</v>
      </c>
      <c r="AI54" s="56">
        <f ca="1"/>
        <v>0</v>
      </c>
      <c r="AJ54" s="56">
        <f ca="1"/>
        <v>0</v>
      </c>
      <c r="AK54" s="56">
        <f ca="1"/>
        <v>0</v>
      </c>
      <c r="AL54" s="56">
        <f ca="1"/>
        <v>0</v>
      </c>
      <c r="AM54" s="56">
        <f ca="1"/>
        <v>0</v>
      </c>
      <c r="AO54" s="204" t="str" cm="1">
        <f t="array" aca="1" ref="AO54" ca="1">IFERROR(_xlfn.XLOOKUP(AP54,Com_codes_core,Com_labels_core),"")</f>
        <v>Processed animal and vegetable oils and fats</v>
      </c>
      <c r="AP54" s="122" t="str">
        <f ca="1"/>
        <v>c_045</v>
      </c>
      <c r="AQ54" s="56">
        <f ca="1"/>
        <v>107.08270648215239</v>
      </c>
      <c r="AR54" s="56">
        <f ca="1"/>
        <v>-6.146134382970514E-2</v>
      </c>
      <c r="AS54" s="56">
        <f ca="1"/>
        <v>-0.19006156569545407</v>
      </c>
      <c r="AT54" s="56">
        <f ca="1"/>
        <v>-0.15310450722051394</v>
      </c>
      <c r="AU54" s="56">
        <f ca="1"/>
        <v>0</v>
      </c>
      <c r="AV54" s="56">
        <f ca="1"/>
        <v>0</v>
      </c>
      <c r="AW54" s="56">
        <f ca="1"/>
        <v>0</v>
      </c>
      <c r="AX54" s="56">
        <f ca="1"/>
        <v>0</v>
      </c>
      <c r="AY54" s="56">
        <f ca="1"/>
        <v>0</v>
      </c>
      <c r="AZ54" s="56">
        <f ca="1"/>
        <v>0</v>
      </c>
    </row>
    <row r="55" spans="2:52" ht="12.75" hidden="1" customHeight="1" outlineLevel="1" x14ac:dyDescent="0.2">
      <c r="B55" s="204" t="str" cm="1">
        <f t="array" aca="1" ref="B55" ca="1">IFERROR(_xlfn.XLOOKUP(C55,Com_codes_core,Com_labels_core),"")</f>
        <v>Wine of all kinds</v>
      </c>
      <c r="C55" s="122" t="str">
        <f ca="1"/>
        <v>c_055</v>
      </c>
      <c r="D55" s="56">
        <f ca="1"/>
        <v>2.0522152782615857</v>
      </c>
      <c r="E55" s="56">
        <f ca="1"/>
        <v>-5.2047993000625681E-3</v>
      </c>
      <c r="F55" s="56">
        <f ca="1"/>
        <v>-1.0956448302341881</v>
      </c>
      <c r="G55" s="56">
        <f ca="1"/>
        <v>-5.6023507522995342E-2</v>
      </c>
      <c r="H55" s="56">
        <f ca="1"/>
        <v>0</v>
      </c>
      <c r="I55" s="56">
        <f ca="1"/>
        <v>0</v>
      </c>
      <c r="J55" s="56">
        <f ca="1"/>
        <v>0</v>
      </c>
      <c r="K55" s="56">
        <f ca="1"/>
        <v>0</v>
      </c>
      <c r="L55" s="56">
        <f ca="1"/>
        <v>0</v>
      </c>
      <c r="M55" s="56">
        <f ca="1"/>
        <v>0</v>
      </c>
      <c r="O55" s="204" t="str" cm="1">
        <f t="array" aca="1" ref="O55" ca="1">IFERROR(_xlfn.XLOOKUP(P55,Com_codes_core,Com_labels_core),"")</f>
        <v>Tea (tea)</v>
      </c>
      <c r="P55" s="122" t="str">
        <f ca="1"/>
        <v>c_052</v>
      </c>
      <c r="Q55" s="56">
        <f ca="1"/>
        <v>0.51608346543200867</v>
      </c>
      <c r="R55" s="56">
        <f ca="1"/>
        <v>-0.17850565274302177</v>
      </c>
      <c r="S55" s="56">
        <f ca="1"/>
        <v>-0.19434349271826301</v>
      </c>
      <c r="T55" s="56">
        <f ca="1"/>
        <v>-0.18298934392423361</v>
      </c>
      <c r="U55" s="56">
        <f ca="1"/>
        <v>0</v>
      </c>
      <c r="V55" s="56">
        <f ca="1"/>
        <v>0</v>
      </c>
      <c r="W55" s="56">
        <f ca="1"/>
        <v>0</v>
      </c>
      <c r="X55" s="56">
        <f ca="1"/>
        <v>0</v>
      </c>
      <c r="Y55" s="56">
        <f ca="1"/>
        <v>0</v>
      </c>
      <c r="Z55" s="56">
        <f ca="1"/>
        <v>0</v>
      </c>
      <c r="AB55" s="204" t="str" cm="1">
        <f t="array" aca="1" ref="AB55" ca="1">IFERROR(_xlfn.XLOOKUP(AC55,Com_codes_core,Com_labels_core),"")</f>
        <v>Milk and dairy products</v>
      </c>
      <c r="AC55" s="122" t="str">
        <f ca="1"/>
        <v>c_046</v>
      </c>
      <c r="AD55" s="56">
        <f ca="1"/>
        <v>85.616627412993594</v>
      </c>
      <c r="AE55" s="56">
        <f ca="1"/>
        <v>-1.015602280926009E-2</v>
      </c>
      <c r="AF55" s="56">
        <f ca="1"/>
        <v>-0.7558249568441533</v>
      </c>
      <c r="AG55" s="56">
        <f ca="1"/>
        <v>-0.11295171895391309</v>
      </c>
      <c r="AH55" s="56">
        <f ca="1"/>
        <v>0</v>
      </c>
      <c r="AI55" s="56">
        <f ca="1"/>
        <v>0</v>
      </c>
      <c r="AJ55" s="56">
        <f ca="1"/>
        <v>0</v>
      </c>
      <c r="AK55" s="56">
        <f ca="1"/>
        <v>0</v>
      </c>
      <c r="AL55" s="56">
        <f ca="1"/>
        <v>0</v>
      </c>
      <c r="AM55" s="56">
        <f ca="1"/>
        <v>0</v>
      </c>
      <c r="AO55" s="204" t="str" cm="1">
        <f t="array" aca="1" ref="AO55" ca="1">IFERROR(_xlfn.XLOOKUP(AP55,Com_codes_core,Com_labels_core),"")</f>
        <v>Milk and dairy products</v>
      </c>
      <c r="AP55" s="122" t="str">
        <f ca="1"/>
        <v>c_046</v>
      </c>
      <c r="AQ55" s="56">
        <f ca="1"/>
        <v>119.01202307648896</v>
      </c>
      <c r="AR55" s="56">
        <f ca="1"/>
        <v>-1.9077837652414775E-2</v>
      </c>
      <c r="AS55" s="56">
        <f ca="1"/>
        <v>-0.77516028788271463</v>
      </c>
      <c r="AT55" s="56">
        <f ca="1"/>
        <v>-0.13465659812111896</v>
      </c>
      <c r="AU55" s="56">
        <f ca="1"/>
        <v>0</v>
      </c>
      <c r="AV55" s="56">
        <f ca="1"/>
        <v>0</v>
      </c>
      <c r="AW55" s="56">
        <f ca="1"/>
        <v>0</v>
      </c>
      <c r="AX55" s="56">
        <f ca="1"/>
        <v>0</v>
      </c>
      <c r="AY55" s="56">
        <f ca="1"/>
        <v>0</v>
      </c>
      <c r="AZ55" s="56">
        <f ca="1"/>
        <v>0</v>
      </c>
    </row>
    <row r="56" spans="2:52" ht="12.75" hidden="1" customHeight="1" outlineLevel="1" x14ac:dyDescent="0.2">
      <c r="B56" s="122" t="str" cm="1">
        <f t="array" aca="1" ref="B56" ca="1">IFERROR(_xlfn.XLOOKUP(C56,Com_codes_core,Com_labels_core),"")</f>
        <v>Beer</v>
      </c>
      <c r="C56" s="122" t="str">
        <f ca="1"/>
        <v>c_056</v>
      </c>
      <c r="D56" s="56">
        <f ca="1"/>
        <v>7.2598934804451041</v>
      </c>
      <c r="E56" s="56">
        <f ca="1"/>
        <v>9.2081434249546845E-3</v>
      </c>
      <c r="F56" s="56">
        <f ca="1"/>
        <v>-0.167179445734289</v>
      </c>
      <c r="G56" s="56">
        <f ca="1"/>
        <v>1.7510245549212655E-2</v>
      </c>
      <c r="H56" s="56">
        <f ca="1"/>
        <v>0</v>
      </c>
      <c r="I56" s="56">
        <f ca="1"/>
        <v>0</v>
      </c>
      <c r="J56" s="56">
        <f ca="1"/>
        <v>0</v>
      </c>
      <c r="K56" s="56">
        <f ca="1"/>
        <v>0</v>
      </c>
      <c r="L56" s="56">
        <f ca="1"/>
        <v>0</v>
      </c>
      <c r="M56" s="56">
        <f ca="1"/>
        <v>0</v>
      </c>
      <c r="O56" s="204" t="str" cm="1">
        <f t="array" aca="1" ref="O56" ca="1">IFERROR(_xlfn.XLOOKUP(P56,Com_codes_core,Com_labels_core),"")</f>
        <v>Other remaining foods (pasta, noodles and similar products; other foods not yet classified...)</v>
      </c>
      <c r="P56" s="122" t="str">
        <f ca="1"/>
        <v>c_053</v>
      </c>
      <c r="Q56" s="56">
        <f ca="1"/>
        <v>38.34314812649896</v>
      </c>
      <c r="R56" s="56">
        <f ca="1"/>
        <v>-0.12807614856815697</v>
      </c>
      <c r="S56" s="56">
        <f ca="1"/>
        <v>-0.20290837957605001</v>
      </c>
      <c r="T56" s="56">
        <f ca="1"/>
        <v>-0.19826008485761548</v>
      </c>
      <c r="U56" s="56">
        <f ca="1"/>
        <v>0</v>
      </c>
      <c r="V56" s="56">
        <f ca="1"/>
        <v>0</v>
      </c>
      <c r="W56" s="56">
        <f ca="1"/>
        <v>0</v>
      </c>
      <c r="X56" s="56">
        <f ca="1"/>
        <v>0</v>
      </c>
      <c r="Y56" s="56">
        <f ca="1"/>
        <v>0</v>
      </c>
      <c r="Z56" s="56">
        <f ca="1"/>
        <v>0</v>
      </c>
      <c r="AB56" s="204" t="str" cm="1">
        <f t="array" aca="1" ref="AB56" ca="1">IFERROR(_xlfn.XLOOKUP(AC56,Com_codes_core,Com_labels_core),"")</f>
        <v>Milling products and flour production</v>
      </c>
      <c r="AC56" s="122" t="str">
        <f ca="1"/>
        <v>c_047</v>
      </c>
      <c r="AD56" s="56">
        <f ca="1"/>
        <v>166.46677464093918</v>
      </c>
      <c r="AE56" s="56">
        <f ca="1"/>
        <v>-4.4308231238687767E-3</v>
      </c>
      <c r="AF56" s="56">
        <f ca="1"/>
        <v>-0.16723783711768414</v>
      </c>
      <c r="AG56" s="56">
        <f ca="1"/>
        <v>-0.11925439960590589</v>
      </c>
      <c r="AH56" s="56">
        <f ca="1"/>
        <v>0</v>
      </c>
      <c r="AI56" s="56">
        <f ca="1"/>
        <v>0</v>
      </c>
      <c r="AJ56" s="56">
        <f ca="1"/>
        <v>0</v>
      </c>
      <c r="AK56" s="56">
        <f ca="1"/>
        <v>0</v>
      </c>
      <c r="AL56" s="56">
        <f ca="1"/>
        <v>0</v>
      </c>
      <c r="AM56" s="56">
        <f ca="1"/>
        <v>0</v>
      </c>
      <c r="AO56" s="204" t="str" cm="1">
        <f t="array" aca="1" ref="AO56" ca="1">IFERROR(_xlfn.XLOOKUP(AP56,Com_codes_core,Com_labels_core),"")</f>
        <v>Milling products and flour production</v>
      </c>
      <c r="AP56" s="122" t="str">
        <f ca="1"/>
        <v>c_047</v>
      </c>
      <c r="AQ56" s="56">
        <f ca="1"/>
        <v>177.17156472960269</v>
      </c>
      <c r="AR56" s="56">
        <f ca="1"/>
        <v>-1.5414605807806403E-2</v>
      </c>
      <c r="AS56" s="56">
        <f ca="1"/>
        <v>-0.16792386821997685</v>
      </c>
      <c r="AT56" s="56">
        <f ca="1"/>
        <v>-0.12347000542742848</v>
      </c>
      <c r="AU56" s="56">
        <f ca="1"/>
        <v>0</v>
      </c>
      <c r="AV56" s="56">
        <f ca="1"/>
        <v>0</v>
      </c>
      <c r="AW56" s="56">
        <f ca="1"/>
        <v>0</v>
      </c>
      <c r="AX56" s="56">
        <f ca="1"/>
        <v>0</v>
      </c>
      <c r="AY56" s="56">
        <f ca="1"/>
        <v>0</v>
      </c>
      <c r="AZ56" s="56">
        <f ca="1"/>
        <v>0</v>
      </c>
    </row>
    <row r="57" spans="2:52" ht="12.75" hidden="1" customHeight="1" outlineLevel="1" x14ac:dyDescent="0.2">
      <c r="B57" s="122" t="str" cm="1">
        <f t="array" aca="1" ref="B57" ca="1">IFERROR(_xlfn.XLOOKUP(C57,Com_codes_core,Com_labels_core),"")</f>
        <v>Non-alcoholic drinks, mineral water, purified water</v>
      </c>
      <c r="C57" s="122" t="str">
        <f ca="1"/>
        <v>c_057</v>
      </c>
      <c r="D57" s="56">
        <f ca="1"/>
        <v>3.3039331694333391</v>
      </c>
      <c r="E57" s="56">
        <f ca="1"/>
        <v>-1.9111208503708177E-2</v>
      </c>
      <c r="F57" s="56">
        <f ca="1"/>
        <v>-0.34925014147281219</v>
      </c>
      <c r="G57" s="56">
        <f ca="1"/>
        <v>-6.5181065897990109E-2</v>
      </c>
      <c r="H57" s="56">
        <f ca="1"/>
        <v>0</v>
      </c>
      <c r="I57" s="56">
        <f ca="1"/>
        <v>0</v>
      </c>
      <c r="J57" s="56">
        <f ca="1"/>
        <v>0</v>
      </c>
      <c r="K57" s="56">
        <f ca="1"/>
        <v>0</v>
      </c>
      <c r="L57" s="56">
        <f ca="1"/>
        <v>0</v>
      </c>
      <c r="M57" s="56">
        <f ca="1"/>
        <v>0</v>
      </c>
      <c r="O57" s="204" t="str" cm="1">
        <f t="array" aca="1" ref="O57" ca="1">IFERROR(_xlfn.XLOOKUP(P57,Com_codes_core,Com_labels_core),"")</f>
        <v>Feed for livestock, poultry and aquatic products</v>
      </c>
      <c r="P57" s="122" t="str">
        <f ca="1"/>
        <v>c_054</v>
      </c>
      <c r="Q57" s="56">
        <f ca="1"/>
        <v>12.903410486148855</v>
      </c>
      <c r="R57" s="56">
        <f ca="1"/>
        <v>-3.6383149890839572E-2</v>
      </c>
      <c r="S57" s="56">
        <f ca="1"/>
        <v>-0.27978503693654178</v>
      </c>
      <c r="T57" s="56">
        <f ca="1"/>
        <v>-0.21095624912594868</v>
      </c>
      <c r="U57" s="56">
        <f ca="1"/>
        <v>0</v>
      </c>
      <c r="V57" s="56">
        <f ca="1"/>
        <v>0</v>
      </c>
      <c r="W57" s="56">
        <f ca="1"/>
        <v>0</v>
      </c>
      <c r="X57" s="56">
        <f ca="1"/>
        <v>0</v>
      </c>
      <c r="Y57" s="56">
        <f ca="1"/>
        <v>0</v>
      </c>
      <c r="Z57" s="56">
        <f ca="1"/>
        <v>0</v>
      </c>
      <c r="AB57" s="204" t="str" cm="1">
        <f t="array" aca="1" ref="AB57" ca="1">IFERROR(_xlfn.XLOOKUP(AC57,Com_codes_core,Com_labels_core),"")</f>
        <v>Sugar, Honey</v>
      </c>
      <c r="AC57" s="122" t="str">
        <f ca="1"/>
        <v>c_048</v>
      </c>
      <c r="AD57" s="56">
        <f ca="1"/>
        <v>33.745710069029613</v>
      </c>
      <c r="AE57" s="56">
        <f ca="1"/>
        <v>6.05106310467729E-2</v>
      </c>
      <c r="AF57" s="56">
        <f ca="1"/>
        <v>-0.20227992237201731</v>
      </c>
      <c r="AG57" s="56">
        <f ca="1"/>
        <v>-8.8008438107789466E-2</v>
      </c>
      <c r="AH57" s="56">
        <f ca="1"/>
        <v>0</v>
      </c>
      <c r="AI57" s="56">
        <f ca="1"/>
        <v>0</v>
      </c>
      <c r="AJ57" s="56">
        <f ca="1"/>
        <v>0</v>
      </c>
      <c r="AK57" s="56">
        <f ca="1"/>
        <v>0</v>
      </c>
      <c r="AL57" s="56">
        <f ca="1"/>
        <v>0</v>
      </c>
      <c r="AM57" s="56">
        <f ca="1"/>
        <v>0</v>
      </c>
      <c r="AO57" s="204" t="str" cm="1">
        <f t="array" aca="1" ref="AO57" ca="1">IFERROR(_xlfn.XLOOKUP(AP57,Com_codes_core,Com_labels_core),"")</f>
        <v>Sugar, Honey</v>
      </c>
      <c r="AP57" s="122" t="str">
        <f ca="1"/>
        <v>c_048</v>
      </c>
      <c r="AQ57" s="56">
        <f ca="1"/>
        <v>42.480387213990923</v>
      </c>
      <c r="AR57" s="56">
        <f ca="1"/>
        <v>-4.951478717301061E-2</v>
      </c>
      <c r="AS57" s="56">
        <f ca="1"/>
        <v>-0.21477263888904918</v>
      </c>
      <c r="AT57" s="56">
        <f ca="1"/>
        <v>-9.8967674144889717E-2</v>
      </c>
      <c r="AU57" s="56">
        <f ca="1"/>
        <v>0</v>
      </c>
      <c r="AV57" s="56">
        <f ca="1"/>
        <v>0</v>
      </c>
      <c r="AW57" s="56">
        <f ca="1"/>
        <v>0</v>
      </c>
      <c r="AX57" s="56">
        <f ca="1"/>
        <v>0</v>
      </c>
      <c r="AY57" s="56">
        <f ca="1"/>
        <v>0</v>
      </c>
      <c r="AZ57" s="56">
        <f ca="1"/>
        <v>0</v>
      </c>
    </row>
    <row r="58" spans="2:52" ht="12.75" hidden="1" customHeight="1" outlineLevel="1" x14ac:dyDescent="0.2">
      <c r="B58" s="122" t="str" cm="1">
        <f t="array" aca="1" ref="B58" ca="1">IFERROR(_xlfn.XLOOKUP(C58,Com_codes_core,Com_labels_core),"")</f>
        <v>Tobacco products</v>
      </c>
      <c r="C58" s="122" t="str">
        <f ca="1"/>
        <v>c_058</v>
      </c>
      <c r="D58" s="56">
        <f ca="1"/>
        <v>9.0081706433381896</v>
      </c>
      <c r="E58" s="56">
        <f ca="1"/>
        <v>-1.1032808785327308E-2</v>
      </c>
      <c r="F58" s="56">
        <f ca="1"/>
        <v>-1.8613728943985386</v>
      </c>
      <c r="G58" s="56">
        <f ca="1"/>
        <v>-7.8932697737776891E-2</v>
      </c>
      <c r="H58" s="56">
        <f ca="1"/>
        <v>0</v>
      </c>
      <c r="I58" s="56">
        <f ca="1"/>
        <v>0</v>
      </c>
      <c r="J58" s="56">
        <f ca="1"/>
        <v>0</v>
      </c>
      <c r="K58" s="56">
        <f ca="1"/>
        <v>0</v>
      </c>
      <c r="L58" s="56">
        <f ca="1"/>
        <v>0</v>
      </c>
      <c r="M58" s="56">
        <f ca="1"/>
        <v>0</v>
      </c>
      <c r="O58" s="204" t="str" cm="1">
        <f t="array" aca="1" ref="O58" ca="1">IFERROR(_xlfn.XLOOKUP(P58,Com_codes_core,Com_labels_core),"")</f>
        <v>Wine of all kinds</v>
      </c>
      <c r="P58" s="122" t="str">
        <f ca="1"/>
        <v>c_055</v>
      </c>
      <c r="Q58" s="56">
        <f ca="1"/>
        <v>3.0921930263092103</v>
      </c>
      <c r="R58" s="56">
        <f ca="1"/>
        <v>-0.16513570431220259</v>
      </c>
      <c r="S58" s="56">
        <f ca="1"/>
        <v>-1.4080554676261903</v>
      </c>
      <c r="T58" s="56">
        <f ca="1"/>
        <v>-0.17802642960372816</v>
      </c>
      <c r="U58" s="56">
        <f ca="1"/>
        <v>0</v>
      </c>
      <c r="V58" s="56">
        <f ca="1"/>
        <v>0</v>
      </c>
      <c r="W58" s="56">
        <f ca="1"/>
        <v>0</v>
      </c>
      <c r="X58" s="56">
        <f ca="1"/>
        <v>0</v>
      </c>
      <c r="Y58" s="56">
        <f ca="1"/>
        <v>0</v>
      </c>
      <c r="Z58" s="56">
        <f ca="1"/>
        <v>0</v>
      </c>
      <c r="AB58" s="204" t="str" cm="1">
        <f t="array" aca="1" ref="AB58" ca="1">IFERROR(_xlfn.XLOOKUP(AC58,Com_codes_core,Com_labels_core),"")</f>
        <v>Cocoa, chocolate and confectionery; bakery products from flour</v>
      </c>
      <c r="AC58" s="122" t="str">
        <f ca="1"/>
        <v>c_049</v>
      </c>
      <c r="AD58" s="56">
        <f ca="1"/>
        <v>41.222520470720049</v>
      </c>
      <c r="AE58" s="56">
        <f ca="1"/>
        <v>-2.5298899336068104E-2</v>
      </c>
      <c r="AF58" s="56">
        <f ca="1"/>
        <v>-0.2408428759321346</v>
      </c>
      <c r="AG58" s="56">
        <f ca="1"/>
        <v>-9.0425980945774143E-2</v>
      </c>
      <c r="AH58" s="56">
        <f ca="1"/>
        <v>0</v>
      </c>
      <c r="AI58" s="56">
        <f ca="1"/>
        <v>0</v>
      </c>
      <c r="AJ58" s="56">
        <f ca="1"/>
        <v>0</v>
      </c>
      <c r="AK58" s="56">
        <f ca="1"/>
        <v>0</v>
      </c>
      <c r="AL58" s="56">
        <f ca="1"/>
        <v>0</v>
      </c>
      <c r="AM58" s="56">
        <f ca="1"/>
        <v>0</v>
      </c>
      <c r="AO58" s="204" t="str" cm="1">
        <f t="array" aca="1" ref="AO58" ca="1">IFERROR(_xlfn.XLOOKUP(AP58,Com_codes_core,Com_labels_core),"")</f>
        <v>Cocoa, chocolate and confectionery; bakery products from flour</v>
      </c>
      <c r="AP58" s="122" t="str">
        <f ca="1"/>
        <v>c_049</v>
      </c>
      <c r="AQ58" s="56">
        <f ca="1"/>
        <v>56.01028862264053</v>
      </c>
      <c r="AR58" s="56">
        <f ca="1"/>
        <v>-5.2259062577220128E-2</v>
      </c>
      <c r="AS58" s="56">
        <f ca="1"/>
        <v>-0.24797855467657559</v>
      </c>
      <c r="AT58" s="56">
        <f ca="1"/>
        <v>-0.1136297946403797</v>
      </c>
      <c r="AU58" s="56">
        <f ca="1"/>
        <v>0</v>
      </c>
      <c r="AV58" s="56">
        <f ca="1"/>
        <v>0</v>
      </c>
      <c r="AW58" s="56">
        <f ca="1"/>
        <v>0</v>
      </c>
      <c r="AX58" s="56">
        <f ca="1"/>
        <v>0</v>
      </c>
      <c r="AY58" s="56">
        <f ca="1"/>
        <v>0</v>
      </c>
      <c r="AZ58" s="56">
        <f ca="1"/>
        <v>0</v>
      </c>
    </row>
    <row r="59" spans="2:52" ht="12.75" hidden="1" customHeight="1" outlineLevel="1" x14ac:dyDescent="0.2">
      <c r="B59" s="122" t="str" cm="1">
        <f t="array" aca="1" ref="B59" ca="1">IFERROR(_xlfn.XLOOKUP(C59,Com_codes_core,Com_labels_core),"")</f>
        <v>Yarn, woven fabric and finished textile products</v>
      </c>
      <c r="C59" s="122" t="str">
        <f ca="1"/>
        <v>c_059</v>
      </c>
      <c r="D59" s="56">
        <f ca="1"/>
        <v>88.032749403042743</v>
      </c>
      <c r="E59" s="56">
        <f ca="1"/>
        <v>-6.1185282157139032E-2</v>
      </c>
      <c r="F59" s="56">
        <f ca="1"/>
        <v>-0.235452340534692</v>
      </c>
      <c r="G59" s="56">
        <f ca="1"/>
        <v>0.16957277696354467</v>
      </c>
      <c r="H59" s="56">
        <f ca="1"/>
        <v>0</v>
      </c>
      <c r="I59" s="56">
        <f ca="1"/>
        <v>0</v>
      </c>
      <c r="J59" s="56">
        <f ca="1"/>
        <v>0</v>
      </c>
      <c r="K59" s="56">
        <f ca="1"/>
        <v>0</v>
      </c>
      <c r="L59" s="56">
        <f ca="1"/>
        <v>0</v>
      </c>
      <c r="M59" s="56">
        <f ca="1"/>
        <v>0</v>
      </c>
      <c r="O59" s="204" t="str" cm="1">
        <f t="array" aca="1" ref="O59" ca="1">IFERROR(_xlfn.XLOOKUP(P59,Com_codes_core,Com_labels_core),"")</f>
        <v>Beer</v>
      </c>
      <c r="P59" s="122" t="str">
        <f ca="1"/>
        <v>c_056</v>
      </c>
      <c r="Q59" s="56">
        <f ca="1"/>
        <v>10.616672025672708</v>
      </c>
      <c r="R59" s="56">
        <f ca="1"/>
        <v>-4.4328819964334354E-2</v>
      </c>
      <c r="S59" s="56">
        <f ca="1"/>
        <v>-1.3122835411043088</v>
      </c>
      <c r="T59" s="56">
        <f ca="1"/>
        <v>-0.19748950940507992</v>
      </c>
      <c r="U59" s="56">
        <f ca="1"/>
        <v>0</v>
      </c>
      <c r="V59" s="56">
        <f ca="1"/>
        <v>0</v>
      </c>
      <c r="W59" s="56">
        <f ca="1"/>
        <v>0</v>
      </c>
      <c r="X59" s="56">
        <f ca="1"/>
        <v>0</v>
      </c>
      <c r="Y59" s="56">
        <f ca="1"/>
        <v>0</v>
      </c>
      <c r="Z59" s="56">
        <f ca="1"/>
        <v>0</v>
      </c>
      <c r="AB59" s="204" t="str" cm="1">
        <f t="array" aca="1" ref="AB59" ca="1">IFERROR(_xlfn.XLOOKUP(AC59,Com_codes_core,Com_labels_core),"")</f>
        <v>Dishes, prepared foods</v>
      </c>
      <c r="AC59" s="122" t="str">
        <f ca="1"/>
        <v>c_050</v>
      </c>
      <c r="AD59" s="56">
        <f ca="1"/>
        <v>25.853593307199063</v>
      </c>
      <c r="AE59" s="56">
        <f ca="1"/>
        <v>-1.1102978303678679E-2</v>
      </c>
      <c r="AF59" s="56">
        <f ca="1"/>
        <v>-0.35957404531813397</v>
      </c>
      <c r="AG59" s="56">
        <f ca="1"/>
        <v>-0.14881908347850192</v>
      </c>
      <c r="AH59" s="56">
        <f ca="1"/>
        <v>0</v>
      </c>
      <c r="AI59" s="56">
        <f ca="1"/>
        <v>0</v>
      </c>
      <c r="AJ59" s="56">
        <f ca="1"/>
        <v>0</v>
      </c>
      <c r="AK59" s="56">
        <f ca="1"/>
        <v>0</v>
      </c>
      <c r="AL59" s="56">
        <f ca="1"/>
        <v>0</v>
      </c>
      <c r="AM59" s="56">
        <f ca="1"/>
        <v>0</v>
      </c>
      <c r="AO59" s="204" t="str" cm="1">
        <f t="array" aca="1" ref="AO59" ca="1">IFERROR(_xlfn.XLOOKUP(AP59,Com_codes_core,Com_labels_core),"")</f>
        <v>Dishes, prepared foods</v>
      </c>
      <c r="AP59" s="122" t="str">
        <f ca="1"/>
        <v>c_050</v>
      </c>
      <c r="AQ59" s="56">
        <f ca="1"/>
        <v>27.091492909840607</v>
      </c>
      <c r="AR59" s="56">
        <f ca="1"/>
        <v>-1.1102978303678679E-2</v>
      </c>
      <c r="AS59" s="56">
        <f ca="1"/>
        <v>-0.35957404531813397</v>
      </c>
      <c r="AT59" s="56">
        <f ca="1"/>
        <v>-0.14881908347850192</v>
      </c>
      <c r="AU59" s="56">
        <f ca="1"/>
        <v>0</v>
      </c>
      <c r="AV59" s="56">
        <f ca="1"/>
        <v>0</v>
      </c>
      <c r="AW59" s="56">
        <f ca="1"/>
        <v>0</v>
      </c>
      <c r="AX59" s="56">
        <f ca="1"/>
        <v>0</v>
      </c>
      <c r="AY59" s="56">
        <f ca="1"/>
        <v>0</v>
      </c>
      <c r="AZ59" s="56">
        <f ca="1"/>
        <v>0</v>
      </c>
    </row>
    <row r="60" spans="2:52" ht="12.75" hidden="1" customHeight="1" outlineLevel="1" x14ac:dyDescent="0.2">
      <c r="B60" s="122" t="str" cm="1">
        <f t="array" aca="1" ref="B60" ca="1">IFERROR(_xlfn.XLOOKUP(C60,Com_codes_core,Com_labels_core),"")</f>
        <v>Other textile products</v>
      </c>
      <c r="C60" s="122" t="str">
        <f ca="1"/>
        <v>c_060</v>
      </c>
      <c r="D60" s="56">
        <f ca="1"/>
        <v>104.26143229795073</v>
      </c>
      <c r="E60" s="56">
        <f ca="1"/>
        <v>-4.6352692116891081E-2</v>
      </c>
      <c r="F60" s="56">
        <f ca="1"/>
        <v>-0.21499102656604707</v>
      </c>
      <c r="G60" s="56">
        <f ca="1"/>
        <v>0.17525112215230898</v>
      </c>
      <c r="H60" s="56">
        <f ca="1"/>
        <v>0</v>
      </c>
      <c r="I60" s="56">
        <f ca="1"/>
        <v>0</v>
      </c>
      <c r="J60" s="56">
        <f ca="1"/>
        <v>0</v>
      </c>
      <c r="K60" s="56">
        <f ca="1"/>
        <v>0</v>
      </c>
      <c r="L60" s="56">
        <f ca="1"/>
        <v>0</v>
      </c>
      <c r="M60" s="56">
        <f ca="1"/>
        <v>0</v>
      </c>
      <c r="O60" s="204" t="str" cm="1">
        <f t="array" aca="1" ref="O60" ca="1">IFERROR(_xlfn.XLOOKUP(P60,Com_codes_core,Com_labels_core),"")</f>
        <v>Non-alcoholic drinks, mineral water, purified water</v>
      </c>
      <c r="P60" s="122" t="str">
        <f ca="1"/>
        <v>c_057</v>
      </c>
      <c r="Q60" s="56">
        <f ca="1"/>
        <v>5.0758324140230151</v>
      </c>
      <c r="R60" s="56">
        <f ca="1"/>
        <v>-0.32702315212811417</v>
      </c>
      <c r="S60" s="56">
        <f ca="1"/>
        <v>-0.55711383281519256</v>
      </c>
      <c r="T60" s="56">
        <f ca="1"/>
        <v>-0.20180539300005407</v>
      </c>
      <c r="U60" s="56">
        <f ca="1"/>
        <v>0</v>
      </c>
      <c r="V60" s="56">
        <f ca="1"/>
        <v>0</v>
      </c>
      <c r="W60" s="56">
        <f ca="1"/>
        <v>0</v>
      </c>
      <c r="X60" s="56">
        <f ca="1"/>
        <v>0</v>
      </c>
      <c r="Y60" s="56">
        <f ca="1"/>
        <v>0</v>
      </c>
      <c r="Z60" s="56">
        <f ca="1"/>
        <v>0</v>
      </c>
      <c r="AB60" s="204" t="str" cm="1">
        <f t="array" aca="1" ref="AB60" ca="1">IFERROR(_xlfn.XLOOKUP(AC60,Com_codes_core,Com_labels_core),"")</f>
        <v>Coffee</v>
      </c>
      <c r="AC60" s="122" t="str">
        <f ca="1"/>
        <v>c_051</v>
      </c>
      <c r="AD60" s="56">
        <f ca="1"/>
        <v>23.428619517283174</v>
      </c>
      <c r="AE60" s="56">
        <f ca="1"/>
        <v>1.0015074603964003E-2</v>
      </c>
      <c r="AF60" s="56">
        <f ca="1"/>
        <v>-3.4431922688704653E-2</v>
      </c>
      <c r="AG60" s="56">
        <f ca="1"/>
        <v>-3.4153811453874194E-2</v>
      </c>
      <c r="AH60" s="56">
        <f ca="1"/>
        <v>0</v>
      </c>
      <c r="AI60" s="56">
        <f ca="1"/>
        <v>0</v>
      </c>
      <c r="AJ60" s="56">
        <f ca="1"/>
        <v>0</v>
      </c>
      <c r="AK60" s="56">
        <f ca="1"/>
        <v>0</v>
      </c>
      <c r="AL60" s="56">
        <f ca="1"/>
        <v>0</v>
      </c>
      <c r="AM60" s="56">
        <f ca="1"/>
        <v>0</v>
      </c>
      <c r="AO60" s="204" t="str" cm="1">
        <f t="array" aca="1" ref="AO60" ca="1">IFERROR(_xlfn.XLOOKUP(AP60,Com_codes_core,Com_labels_core),"")</f>
        <v>Coffee</v>
      </c>
      <c r="AP60" s="122" t="str">
        <f ca="1"/>
        <v>c_051</v>
      </c>
      <c r="AQ60" s="56">
        <f ca="1"/>
        <v>25.377418863027849</v>
      </c>
      <c r="AR60" s="56">
        <f ca="1"/>
        <v>6.5269782340893201E-3</v>
      </c>
      <c r="AS60" s="56">
        <f ca="1"/>
        <v>-4.6572525649679619E-2</v>
      </c>
      <c r="AT60" s="56">
        <f ca="1"/>
        <v>-4.5903158133497879E-2</v>
      </c>
      <c r="AU60" s="56">
        <f ca="1"/>
        <v>0</v>
      </c>
      <c r="AV60" s="56">
        <f ca="1"/>
        <v>0</v>
      </c>
      <c r="AW60" s="56">
        <f ca="1"/>
        <v>0</v>
      </c>
      <c r="AX60" s="56">
        <f ca="1"/>
        <v>0</v>
      </c>
      <c r="AY60" s="56">
        <f ca="1"/>
        <v>0</v>
      </c>
      <c r="AZ60" s="56">
        <f ca="1"/>
        <v>0</v>
      </c>
    </row>
    <row r="61" spans="2:52" ht="12.75" hidden="1" customHeight="1" outlineLevel="1" x14ac:dyDescent="0.2">
      <c r="B61" s="122" t="str" cm="1">
        <f t="array" aca="1" ref="B61" ca="1">IFERROR(_xlfn.XLOOKUP(C61,Com_codes_core,Com_labels_core),"")</f>
        <v>All types of clothing include clothing made of woven, knitted, crocheted fabrics, leather, synthetic leather, and fur.</v>
      </c>
      <c r="C61" s="122" t="str">
        <f ca="1"/>
        <v>c_061</v>
      </c>
      <c r="D61" s="56">
        <f ca="1"/>
        <v>645.33396863664905</v>
      </c>
      <c r="E61" s="56">
        <f ca="1"/>
        <v>-0.11427157002594779</v>
      </c>
      <c r="F61" s="56">
        <f ca="1"/>
        <v>-0.17502676559991714</v>
      </c>
      <c r="G61" s="56">
        <f ca="1"/>
        <v>0.16279245073733684</v>
      </c>
      <c r="H61" s="56">
        <f ca="1"/>
        <v>0</v>
      </c>
      <c r="I61" s="56">
        <f ca="1"/>
        <v>0</v>
      </c>
      <c r="J61" s="56">
        <f ca="1"/>
        <v>0</v>
      </c>
      <c r="K61" s="56">
        <f ca="1"/>
        <v>0</v>
      </c>
      <c r="L61" s="56">
        <f ca="1"/>
        <v>0</v>
      </c>
      <c r="M61" s="56">
        <f ca="1"/>
        <v>0</v>
      </c>
      <c r="O61" s="204" t="str" cm="1">
        <f t="array" aca="1" ref="O61" ca="1">IFERROR(_xlfn.XLOOKUP(P61,Com_codes_core,Com_labels_core),"")</f>
        <v>Tobacco products</v>
      </c>
      <c r="P61" s="122" t="str">
        <f ca="1"/>
        <v>c_058</v>
      </c>
      <c r="Q61" s="56">
        <f ca="1"/>
        <v>2.944617189063544</v>
      </c>
      <c r="R61" s="56">
        <f ca="1"/>
        <v>-5.9993254662993323E-2</v>
      </c>
      <c r="S61" s="56">
        <f ca="1"/>
        <v>-2.5529702490905914</v>
      </c>
      <c r="T61" s="56">
        <f ca="1"/>
        <v>-0.18876997868637613</v>
      </c>
      <c r="U61" s="56">
        <f ca="1"/>
        <v>0</v>
      </c>
      <c r="V61" s="56">
        <f ca="1"/>
        <v>0</v>
      </c>
      <c r="W61" s="56">
        <f ca="1"/>
        <v>0</v>
      </c>
      <c r="X61" s="56">
        <f ca="1"/>
        <v>0</v>
      </c>
      <c r="Y61" s="56">
        <f ca="1"/>
        <v>0</v>
      </c>
      <c r="Z61" s="56">
        <f ca="1"/>
        <v>0</v>
      </c>
      <c r="AB61" s="204" t="str" cm="1">
        <f t="array" aca="1" ref="AB61" ca="1">IFERROR(_xlfn.XLOOKUP(AC61,Com_codes_core,Com_labels_core),"")</f>
        <v>Tea (tea)</v>
      </c>
      <c r="AC61" s="122" t="str">
        <f ca="1"/>
        <v>c_052</v>
      </c>
      <c r="AD61" s="56">
        <f ca="1"/>
        <v>7.4180161514645935</v>
      </c>
      <c r="AE61" s="56">
        <f ca="1"/>
        <v>-1.2134784009365518E-2</v>
      </c>
      <c r="AF61" s="56">
        <f ca="1"/>
        <v>-0.18089071513671673</v>
      </c>
      <c r="AG61" s="56">
        <f ca="1"/>
        <v>-0.11331504385766467</v>
      </c>
      <c r="AH61" s="56">
        <f ca="1"/>
        <v>0</v>
      </c>
      <c r="AI61" s="56">
        <f ca="1"/>
        <v>0</v>
      </c>
      <c r="AJ61" s="56">
        <f ca="1"/>
        <v>0</v>
      </c>
      <c r="AK61" s="56">
        <f ca="1"/>
        <v>0</v>
      </c>
      <c r="AL61" s="56">
        <f ca="1"/>
        <v>0</v>
      </c>
      <c r="AM61" s="56">
        <f ca="1"/>
        <v>0</v>
      </c>
      <c r="AO61" s="204" t="str" cm="1">
        <f t="array" aca="1" ref="AO61" ca="1">IFERROR(_xlfn.XLOOKUP(AP61,Com_codes_core,Com_labels_core),"")</f>
        <v>Tea (tea)</v>
      </c>
      <c r="AP61" s="122" t="str">
        <f ca="1"/>
        <v>c_052</v>
      </c>
      <c r="AQ61" s="56">
        <f ca="1"/>
        <v>8.0223283791311211</v>
      </c>
      <c r="AR61" s="56">
        <f ca="1"/>
        <v>-2.296862649291409E-2</v>
      </c>
      <c r="AS61" s="56">
        <f ca="1"/>
        <v>-0.18176584670146489</v>
      </c>
      <c r="AT61" s="56">
        <f ca="1"/>
        <v>-0.11784920843178615</v>
      </c>
      <c r="AU61" s="56">
        <f ca="1"/>
        <v>0</v>
      </c>
      <c r="AV61" s="56">
        <f ca="1"/>
        <v>0</v>
      </c>
      <c r="AW61" s="56">
        <f ca="1"/>
        <v>0</v>
      </c>
      <c r="AX61" s="56">
        <f ca="1"/>
        <v>0</v>
      </c>
      <c r="AY61" s="56">
        <f ca="1"/>
        <v>0</v>
      </c>
      <c r="AZ61" s="56">
        <f ca="1"/>
        <v>0</v>
      </c>
    </row>
    <row r="62" spans="2:52" ht="12.75" hidden="1" customHeight="1" outlineLevel="1" x14ac:dyDescent="0.2">
      <c r="B62" s="122" t="str" cm="1">
        <f t="array" aca="1" ref="B62" ca="1">IFERROR(_xlfn.XLOOKUP(C62,Com_codes_core,Com_labels_core),"")</f>
        <v>Leather, pre-processed; suitcases, handbags, saddle cushions; Preliminary and dyed fur skins</v>
      </c>
      <c r="C62" s="122" t="str">
        <f ca="1"/>
        <v>c_062</v>
      </c>
      <c r="D62" s="56">
        <f ca="1"/>
        <v>38.381338111610816</v>
      </c>
      <c r="E62" s="56">
        <f ca="1"/>
        <v>-0.10247126494744574</v>
      </c>
      <c r="F62" s="56">
        <f ca="1"/>
        <v>-1.1748120341491197</v>
      </c>
      <c r="G62" s="56">
        <f ca="1"/>
        <v>0.45670774098613975</v>
      </c>
      <c r="H62" s="56">
        <f ca="1"/>
        <v>0</v>
      </c>
      <c r="I62" s="56">
        <f ca="1"/>
        <v>0</v>
      </c>
      <c r="J62" s="56">
        <f ca="1"/>
        <v>0</v>
      </c>
      <c r="K62" s="56">
        <f ca="1"/>
        <v>0</v>
      </c>
      <c r="L62" s="56">
        <f ca="1"/>
        <v>0</v>
      </c>
      <c r="M62" s="56">
        <f ca="1"/>
        <v>0</v>
      </c>
      <c r="O62" s="204" t="str" cm="1">
        <f t="array" aca="1" ref="O62" ca="1">IFERROR(_xlfn.XLOOKUP(P62,Com_codes_core,Com_labels_core),"")</f>
        <v>Yarn, woven fabric and finished textile products</v>
      </c>
      <c r="P62" s="122" t="str">
        <f ca="1"/>
        <v>c_059</v>
      </c>
      <c r="Q62" s="56">
        <f ca="1"/>
        <v>183.38540946090217</v>
      </c>
      <c r="R62" s="56">
        <f ca="1"/>
        <v>-0.13715444751545292</v>
      </c>
      <c r="S62" s="56">
        <f ca="1"/>
        <v>-0.32040513642119794</v>
      </c>
      <c r="T62" s="56">
        <f ca="1"/>
        <v>0.12819158884576076</v>
      </c>
      <c r="U62" s="56">
        <f ca="1"/>
        <v>0</v>
      </c>
      <c r="V62" s="56">
        <f ca="1"/>
        <v>0</v>
      </c>
      <c r="W62" s="56">
        <f ca="1"/>
        <v>0</v>
      </c>
      <c r="X62" s="56">
        <f ca="1"/>
        <v>0</v>
      </c>
      <c r="Y62" s="56">
        <f ca="1"/>
        <v>0</v>
      </c>
      <c r="Z62" s="56">
        <f ca="1"/>
        <v>0</v>
      </c>
      <c r="AB62" s="204" t="str" cm="1">
        <f t="array" aca="1" ref="AB62" ca="1">IFERROR(_xlfn.XLOOKUP(AC62,Com_codes_core,Com_labels_core),"")</f>
        <v>Other remaining foods (pasta, noodles and similar products; other foods not yet classified...)</v>
      </c>
      <c r="AC62" s="122" t="str">
        <f ca="1"/>
        <v>c_053</v>
      </c>
      <c r="AD62" s="56">
        <f ca="1"/>
        <v>84.285097766091525</v>
      </c>
      <c r="AE62" s="56">
        <f ca="1"/>
        <v>-1.9116785842498984E-2</v>
      </c>
      <c r="AF62" s="56">
        <f ca="1"/>
        <v>-0.14890882865470356</v>
      </c>
      <c r="AG62" s="56">
        <f ca="1"/>
        <v>-0.11587663902185019</v>
      </c>
      <c r="AH62" s="56">
        <f ca="1"/>
        <v>0</v>
      </c>
      <c r="AI62" s="56">
        <f ca="1"/>
        <v>0</v>
      </c>
      <c r="AJ62" s="56">
        <f ca="1"/>
        <v>0</v>
      </c>
      <c r="AK62" s="56">
        <f ca="1"/>
        <v>0</v>
      </c>
      <c r="AL62" s="56">
        <f ca="1"/>
        <v>0</v>
      </c>
      <c r="AM62" s="56">
        <f ca="1"/>
        <v>0</v>
      </c>
      <c r="AO62" s="204" t="str" cm="1">
        <f t="array" aca="1" ref="AO62" ca="1">IFERROR(_xlfn.XLOOKUP(AP62,Com_codes_core,Com_labels_core),"")</f>
        <v>Other remaining foods (pasta, noodles and similar products; other foods not yet classified...)</v>
      </c>
      <c r="AP62" s="122" t="str">
        <f ca="1"/>
        <v>c_053</v>
      </c>
      <c r="AQ62" s="56">
        <f ca="1"/>
        <v>124.8129718058025</v>
      </c>
      <c r="AR62" s="56">
        <f ca="1"/>
        <v>-5.3204215987123771E-2</v>
      </c>
      <c r="AS62" s="56">
        <f ca="1"/>
        <v>-0.16579778172899351</v>
      </c>
      <c r="AT62" s="56">
        <f ca="1"/>
        <v>-0.14164656169313172</v>
      </c>
      <c r="AU62" s="56">
        <f ca="1"/>
        <v>0</v>
      </c>
      <c r="AV62" s="56">
        <f ca="1"/>
        <v>0</v>
      </c>
      <c r="AW62" s="56">
        <f ca="1"/>
        <v>0</v>
      </c>
      <c r="AX62" s="56">
        <f ca="1"/>
        <v>0</v>
      </c>
      <c r="AY62" s="56">
        <f ca="1"/>
        <v>0</v>
      </c>
      <c r="AZ62" s="56">
        <f ca="1"/>
        <v>0</v>
      </c>
    </row>
    <row r="63" spans="2:52" ht="12.75" hidden="1" customHeight="1" outlineLevel="1" x14ac:dyDescent="0.2">
      <c r="B63" s="122" t="str" cm="1">
        <f t="array" aca="1" ref="B63" ca="1">IFERROR(_xlfn.XLOOKUP(C63,Com_codes_core,Com_labels_core),"")</f>
        <v>Shoes and sandals</v>
      </c>
      <c r="C63" s="122" t="str">
        <f ca="1"/>
        <v>c_063</v>
      </c>
      <c r="D63" s="56">
        <f ca="1"/>
        <v>369.82146736940319</v>
      </c>
      <c r="E63" s="56">
        <f ca="1"/>
        <v>-0.22536056250956893</v>
      </c>
      <c r="F63" s="56">
        <f ca="1"/>
        <v>-1.6396525700661968</v>
      </c>
      <c r="G63" s="56">
        <f ca="1"/>
        <v>0.51844857769594022</v>
      </c>
      <c r="H63" s="56">
        <f ca="1"/>
        <v>0</v>
      </c>
      <c r="I63" s="56">
        <f ca="1"/>
        <v>0</v>
      </c>
      <c r="J63" s="56">
        <f ca="1"/>
        <v>0</v>
      </c>
      <c r="K63" s="56">
        <f ca="1"/>
        <v>0</v>
      </c>
      <c r="L63" s="56">
        <f ca="1"/>
        <v>0</v>
      </c>
      <c r="M63" s="56">
        <f ca="1"/>
        <v>0</v>
      </c>
      <c r="O63" s="204" t="str" cm="1">
        <f t="array" aca="1" ref="O63" ca="1">IFERROR(_xlfn.XLOOKUP(P63,Com_codes_core,Com_labels_core),"")</f>
        <v>Other textile products</v>
      </c>
      <c r="P63" s="122" t="str">
        <f ca="1"/>
        <v>c_060</v>
      </c>
      <c r="Q63" s="56">
        <f ca="1"/>
        <v>219.81110822330791</v>
      </c>
      <c r="R63" s="56">
        <f ca="1"/>
        <v>-0.10747181840611297</v>
      </c>
      <c r="S63" s="56">
        <f ca="1"/>
        <v>-0.30204482231024343</v>
      </c>
      <c r="T63" s="56">
        <f ca="1"/>
        <v>0.10699530022721948</v>
      </c>
      <c r="U63" s="56">
        <f ca="1"/>
        <v>0</v>
      </c>
      <c r="V63" s="56">
        <f ca="1"/>
        <v>0</v>
      </c>
      <c r="W63" s="56">
        <f ca="1"/>
        <v>0</v>
      </c>
      <c r="X63" s="56">
        <f ca="1"/>
        <v>0</v>
      </c>
      <c r="Y63" s="56">
        <f ca="1"/>
        <v>0</v>
      </c>
      <c r="Z63" s="56">
        <f ca="1"/>
        <v>0</v>
      </c>
      <c r="AB63" s="204" t="str" cm="1">
        <f t="array" aca="1" ref="AB63" ca="1">IFERROR(_xlfn.XLOOKUP(AC63,Com_codes_core,Com_labels_core),"")</f>
        <v>Feed for livestock, poultry and aquatic products</v>
      </c>
      <c r="AC63" s="122" t="str">
        <f ca="1"/>
        <v>c_054</v>
      </c>
      <c r="AD63" s="56">
        <f ca="1"/>
        <v>307.09430587091504</v>
      </c>
      <c r="AE63" s="56">
        <f ca="1"/>
        <v>-1.6648815312647613E-2</v>
      </c>
      <c r="AF63" s="56">
        <f ca="1"/>
        <v>-0.27795845690331555</v>
      </c>
      <c r="AG63" s="56">
        <f ca="1"/>
        <v>-0.15784815977311073</v>
      </c>
      <c r="AH63" s="56">
        <f ca="1"/>
        <v>0</v>
      </c>
      <c r="AI63" s="56">
        <f ca="1"/>
        <v>0</v>
      </c>
      <c r="AJ63" s="56">
        <f ca="1"/>
        <v>0</v>
      </c>
      <c r="AK63" s="56">
        <f ca="1"/>
        <v>0</v>
      </c>
      <c r="AL63" s="56">
        <f ca="1"/>
        <v>0</v>
      </c>
      <c r="AM63" s="56">
        <f ca="1"/>
        <v>0</v>
      </c>
      <c r="AO63" s="204" t="str" cm="1">
        <f t="array" aca="1" ref="AO63" ca="1">IFERROR(_xlfn.XLOOKUP(AP63,Com_codes_core,Com_labels_core),"")</f>
        <v>Feed for livestock, poultry and aquatic products</v>
      </c>
      <c r="AP63" s="122" t="str">
        <f ca="1"/>
        <v>c_054</v>
      </c>
      <c r="AQ63" s="56">
        <f ca="1"/>
        <v>320.85017282532334</v>
      </c>
      <c r="AR63" s="56">
        <f ca="1"/>
        <v>-1.7444679358935566E-2</v>
      </c>
      <c r="AS63" s="56">
        <f ca="1"/>
        <v>-0.27803211182861887</v>
      </c>
      <c r="AT63" s="56">
        <f ca="1"/>
        <v>-0.15999044208718782</v>
      </c>
      <c r="AU63" s="56">
        <f ca="1"/>
        <v>0</v>
      </c>
      <c r="AV63" s="56">
        <f ca="1"/>
        <v>0</v>
      </c>
      <c r="AW63" s="56">
        <f ca="1"/>
        <v>0</v>
      </c>
      <c r="AX63" s="56">
        <f ca="1"/>
        <v>0</v>
      </c>
      <c r="AY63" s="56">
        <f ca="1"/>
        <v>0</v>
      </c>
      <c r="AZ63" s="56">
        <f ca="1"/>
        <v>0</v>
      </c>
    </row>
    <row r="64" spans="2:52" ht="12.75" hidden="1" customHeight="1" outlineLevel="1" x14ac:dyDescent="0.2">
      <c r="B64" s="122" t="str" cm="1">
        <f t="array" aca="1" ref="B64" ca="1">IFERROR(_xlfn.XLOOKUP(C64,Com_codes_core,Com_labels_core),"")</f>
        <v>Wood processing products and products from wood, bamboo (except beds, cabinets, tables, chairs); of straw, thatch and plaiting materials</v>
      </c>
      <c r="C64" s="122" t="str">
        <f ca="1"/>
        <v>c_064</v>
      </c>
      <c r="D64" s="56">
        <f ca="1"/>
        <v>77.826051637958983</v>
      </c>
      <c r="E64" s="56">
        <f ca="1"/>
        <v>-3.0946807069609505E-3</v>
      </c>
      <c r="F64" s="56">
        <f ca="1"/>
        <v>-0.34358576913449124</v>
      </c>
      <c r="G64" s="56">
        <f ca="1"/>
        <v>-5.8072867371605774E-2</v>
      </c>
      <c r="H64" s="56">
        <f ca="1"/>
        <v>0</v>
      </c>
      <c r="I64" s="56">
        <f ca="1"/>
        <v>0</v>
      </c>
      <c r="J64" s="56">
        <f ca="1"/>
        <v>0</v>
      </c>
      <c r="K64" s="56">
        <f ca="1"/>
        <v>0</v>
      </c>
      <c r="L64" s="56">
        <f ca="1"/>
        <v>0</v>
      </c>
      <c r="M64" s="56">
        <f ca="1"/>
        <v>0</v>
      </c>
      <c r="O64" s="204" t="str" cm="1">
        <f t="array" aca="1" ref="O64" ca="1">IFERROR(_xlfn.XLOOKUP(P64,Com_codes_core,Com_labels_core),"")</f>
        <v>All types of clothing include clothing made of woven, knitted, crocheted fabrics, leather, synthetic leather, and fur.</v>
      </c>
      <c r="P64" s="122" t="str">
        <f ca="1"/>
        <v>c_061</v>
      </c>
      <c r="Q64" s="56">
        <f ca="1"/>
        <v>22.670101781477012</v>
      </c>
      <c r="R64" s="56">
        <f ca="1"/>
        <v>-0.29456583136555636</v>
      </c>
      <c r="S64" s="56">
        <f ca="1"/>
        <v>-0.46438268405406546</v>
      </c>
      <c r="T64" s="56">
        <f ca="1"/>
        <v>-2.9951828575158768E-2</v>
      </c>
      <c r="U64" s="56">
        <f ca="1"/>
        <v>0</v>
      </c>
      <c r="V64" s="56">
        <f ca="1"/>
        <v>0</v>
      </c>
      <c r="W64" s="56">
        <f ca="1"/>
        <v>0</v>
      </c>
      <c r="X64" s="56">
        <f ca="1"/>
        <v>0</v>
      </c>
      <c r="Y64" s="56">
        <f ca="1"/>
        <v>0</v>
      </c>
      <c r="Z64" s="56">
        <f ca="1"/>
        <v>0</v>
      </c>
      <c r="AB64" s="204" t="str" cm="1">
        <f t="array" aca="1" ref="AB64" ca="1">IFERROR(_xlfn.XLOOKUP(AC64,Com_codes_core,Com_labels_core),"")</f>
        <v>Wine of all kinds</v>
      </c>
      <c r="AC64" s="122" t="str">
        <f ca="1"/>
        <v>c_055</v>
      </c>
      <c r="AD64" s="56">
        <f ca="1"/>
        <v>12.425840357582059</v>
      </c>
      <c r="AE64" s="56">
        <f ca="1"/>
        <v>-8.1687718979983615E-3</v>
      </c>
      <c r="AF64" s="56">
        <f ca="1"/>
        <v>-1.1917481324003831</v>
      </c>
      <c r="AG64" s="56">
        <f ca="1"/>
        <v>-9.3304669426597098E-2</v>
      </c>
      <c r="AH64" s="56">
        <f ca="1"/>
        <v>0</v>
      </c>
      <c r="AI64" s="56">
        <f ca="1"/>
        <v>0</v>
      </c>
      <c r="AJ64" s="56">
        <f ca="1"/>
        <v>0</v>
      </c>
      <c r="AK64" s="56">
        <f ca="1"/>
        <v>0</v>
      </c>
      <c r="AL64" s="56">
        <f ca="1"/>
        <v>0</v>
      </c>
      <c r="AM64" s="56">
        <f ca="1"/>
        <v>0</v>
      </c>
      <c r="AO64" s="204" t="str" cm="1">
        <f t="array" aca="1" ref="AO64" ca="1">IFERROR(_xlfn.XLOOKUP(AP64,Com_codes_core,Com_labels_core),"")</f>
        <v>Wine of all kinds</v>
      </c>
      <c r="AP64" s="122" t="str">
        <f ca="1"/>
        <v>c_055</v>
      </c>
      <c r="AQ64" s="56">
        <f ca="1"/>
        <v>18.511786271159075</v>
      </c>
      <c r="AR64" s="56">
        <f ca="1"/>
        <v>-3.9474820988250059E-2</v>
      </c>
      <c r="AS64" s="56">
        <f ca="1"/>
        <v>-1.2349045531805491</v>
      </c>
      <c r="AT64" s="56">
        <f ca="1"/>
        <v>-0.11019490078724159</v>
      </c>
      <c r="AU64" s="56">
        <f ca="1"/>
        <v>0</v>
      </c>
      <c r="AV64" s="56">
        <f ca="1"/>
        <v>0</v>
      </c>
      <c r="AW64" s="56">
        <f ca="1"/>
        <v>0</v>
      </c>
      <c r="AX64" s="56">
        <f ca="1"/>
        <v>0</v>
      </c>
      <c r="AY64" s="56">
        <f ca="1"/>
        <v>0</v>
      </c>
      <c r="AZ64" s="56">
        <f ca="1"/>
        <v>0</v>
      </c>
    </row>
    <row r="65" spans="2:52" ht="12.75" hidden="1" customHeight="1" outlineLevel="1" x14ac:dyDescent="0.2">
      <c r="B65" s="122" t="str" cm="1">
        <f t="array" aca="1" ref="B65" ca="1">IFERROR(_xlfn.XLOOKUP(C65,Com_codes_core,Com_labels_core),"")</f>
        <v>Paper and paper products</v>
      </c>
      <c r="C65" s="122" t="str">
        <f ca="1"/>
        <v>c_065</v>
      </c>
      <c r="D65" s="56">
        <f ca="1"/>
        <v>27.300240939861279</v>
      </c>
      <c r="E65" s="56">
        <f ca="1"/>
        <v>-2.6417948424950488E-3</v>
      </c>
      <c r="F65" s="56">
        <f ca="1"/>
        <v>-0.29015046940320532</v>
      </c>
      <c r="G65" s="56">
        <f ca="1"/>
        <v>2.4064908254950446E-2</v>
      </c>
      <c r="H65" s="56">
        <f ca="1"/>
        <v>0</v>
      </c>
      <c r="I65" s="56">
        <f ca="1"/>
        <v>0</v>
      </c>
      <c r="J65" s="56">
        <f ca="1"/>
        <v>0</v>
      </c>
      <c r="K65" s="56">
        <f ca="1"/>
        <v>0</v>
      </c>
      <c r="L65" s="56">
        <f ca="1"/>
        <v>0</v>
      </c>
      <c r="M65" s="56">
        <f ca="1"/>
        <v>0</v>
      </c>
      <c r="O65" s="204" t="str" cm="1">
        <f t="array" aca="1" ref="O65" ca="1">IFERROR(_xlfn.XLOOKUP(P65,Com_codes_core,Com_labels_core),"")</f>
        <v>Leather, pre-processed; suitcases, handbags, saddle cushions; Preliminary and dyed fur skins</v>
      </c>
      <c r="P65" s="122" t="str">
        <f ca="1"/>
        <v>c_062</v>
      </c>
      <c r="Q65" s="56">
        <f ca="1"/>
        <v>18.58594581048046</v>
      </c>
      <c r="R65" s="56">
        <f ca="1"/>
        <v>-0.30965691355975267</v>
      </c>
      <c r="S65" s="56">
        <f ca="1"/>
        <v>-1.5591151290662908</v>
      </c>
      <c r="T65" s="56">
        <f ca="1"/>
        <v>0.41356002115404689</v>
      </c>
      <c r="U65" s="56">
        <f ca="1"/>
        <v>0</v>
      </c>
      <c r="V65" s="56">
        <f ca="1"/>
        <v>0</v>
      </c>
      <c r="W65" s="56">
        <f ca="1"/>
        <v>0</v>
      </c>
      <c r="X65" s="56">
        <f ca="1"/>
        <v>0</v>
      </c>
      <c r="Y65" s="56">
        <f ca="1"/>
        <v>0</v>
      </c>
      <c r="Z65" s="56">
        <f ca="1"/>
        <v>0</v>
      </c>
      <c r="AB65" s="204" t="str" cm="1">
        <f t="array" aca="1" ref="AB65" ca="1">IFERROR(_xlfn.XLOOKUP(AC65,Com_codes_core,Com_labels_core),"")</f>
        <v>Beer</v>
      </c>
      <c r="AC65" s="122" t="str">
        <f ca="1"/>
        <v>c_056</v>
      </c>
      <c r="AD65" s="56">
        <f ca="1"/>
        <v>74.71287628197058</v>
      </c>
      <c r="AE65" s="56">
        <f ca="1"/>
        <v>-3.4364300034450679E-4</v>
      </c>
      <c r="AF65" s="56">
        <f ca="1"/>
        <v>-0.52913559203939808</v>
      </c>
      <c r="AG65" s="56">
        <f ca="1"/>
        <v>-4.9653391959991744E-2</v>
      </c>
      <c r="AH65" s="56">
        <f ca="1"/>
        <v>0</v>
      </c>
      <c r="AI65" s="56">
        <f ca="1"/>
        <v>0</v>
      </c>
      <c r="AJ65" s="56">
        <f ca="1"/>
        <v>0</v>
      </c>
      <c r="AK65" s="56">
        <f ca="1"/>
        <v>0</v>
      </c>
      <c r="AL65" s="56">
        <f ca="1"/>
        <v>0</v>
      </c>
      <c r="AM65" s="56">
        <f ca="1"/>
        <v>0</v>
      </c>
      <c r="AO65" s="204" t="str" cm="1">
        <f t="array" aca="1" ref="AO65" ca="1">IFERROR(_xlfn.XLOOKUP(AP65,Com_codes_core,Com_labels_core),"")</f>
        <v>Beer</v>
      </c>
      <c r="AP65" s="122" t="str">
        <f ca="1"/>
        <v>c_056</v>
      </c>
      <c r="AQ65" s="56">
        <f ca="1"/>
        <v>99.398241500103779</v>
      </c>
      <c r="AR65" s="56">
        <f ca="1"/>
        <v>-5.8177690108851543E-3</v>
      </c>
      <c r="AS65" s="56">
        <f ca="1"/>
        <v>-0.62705715258266626</v>
      </c>
      <c r="AT65" s="56">
        <f ca="1"/>
        <v>-6.8064142592716426E-2</v>
      </c>
      <c r="AU65" s="56">
        <f ca="1"/>
        <v>0</v>
      </c>
      <c r="AV65" s="56">
        <f ca="1"/>
        <v>0</v>
      </c>
      <c r="AW65" s="56">
        <f ca="1"/>
        <v>0</v>
      </c>
      <c r="AX65" s="56">
        <f ca="1"/>
        <v>0</v>
      </c>
      <c r="AY65" s="56">
        <f ca="1"/>
        <v>0</v>
      </c>
      <c r="AZ65" s="56">
        <f ca="1"/>
        <v>0</v>
      </c>
    </row>
    <row r="66" spans="2:52" ht="12.75" hidden="1" customHeight="1" outlineLevel="1" x14ac:dyDescent="0.2">
      <c r="B66" s="122" t="str" cm="1">
        <f t="array" aca="1" ref="B66" ca="1">IFERROR(_xlfn.XLOOKUP(C66,Com_codes_core,Com_labels_core),"")</f>
        <v>Printing and copying services of all types</v>
      </c>
      <c r="C66" s="122" t="str">
        <f ca="1"/>
        <v>c_066</v>
      </c>
      <c r="D66" s="56">
        <f ca="1"/>
        <v>0.5116503934238299</v>
      </c>
      <c r="E66" s="56">
        <f ca="1"/>
        <v>-7.1014712866745988E-3</v>
      </c>
      <c r="F66" s="56">
        <f ca="1"/>
        <v>-0.12938937590529775</v>
      </c>
      <c r="G66" s="56">
        <f ca="1"/>
        <v>-3.5979367549376917E-2</v>
      </c>
      <c r="H66" s="56">
        <f ca="1"/>
        <v>0</v>
      </c>
      <c r="I66" s="56">
        <f ca="1"/>
        <v>0</v>
      </c>
      <c r="J66" s="56">
        <f ca="1"/>
        <v>0</v>
      </c>
      <c r="K66" s="56">
        <f ca="1"/>
        <v>0</v>
      </c>
      <c r="L66" s="56">
        <f ca="1"/>
        <v>0</v>
      </c>
      <c r="M66" s="56">
        <f ca="1"/>
        <v>0</v>
      </c>
      <c r="O66" s="204" t="str" cm="1">
        <f t="array" aca="1" ref="O66" ca="1">IFERROR(_xlfn.XLOOKUP(P66,Com_codes_core,Com_labels_core),"")</f>
        <v>Shoes and sandals</v>
      </c>
      <c r="P66" s="122" t="str">
        <f ca="1"/>
        <v>c_063</v>
      </c>
      <c r="Q66" s="56">
        <f ca="1"/>
        <v>35.943479689296382</v>
      </c>
      <c r="R66" s="56">
        <f ca="1"/>
        <v>-0.25057576894693678</v>
      </c>
      <c r="S66" s="56">
        <f ca="1"/>
        <v>-1.9999130781437557</v>
      </c>
      <c r="T66" s="56">
        <f ca="1"/>
        <v>0.25346673119923668</v>
      </c>
      <c r="U66" s="56">
        <f ca="1"/>
        <v>0</v>
      </c>
      <c r="V66" s="56">
        <f ca="1"/>
        <v>0</v>
      </c>
      <c r="W66" s="56">
        <f ca="1"/>
        <v>0</v>
      </c>
      <c r="X66" s="56">
        <f ca="1"/>
        <v>0</v>
      </c>
      <c r="Y66" s="56">
        <f ca="1"/>
        <v>0</v>
      </c>
      <c r="Z66" s="56">
        <f ca="1"/>
        <v>0</v>
      </c>
      <c r="AB66" s="204" t="str" cm="1">
        <f t="array" aca="1" ref="AB66" ca="1">IFERROR(_xlfn.XLOOKUP(AC66,Com_codes_core,Com_labels_core),"")</f>
        <v>Non-alcoholic drinks, mineral water, purified water</v>
      </c>
      <c r="AC66" s="122" t="str">
        <f ca="1"/>
        <v>c_057</v>
      </c>
      <c r="AD66" s="56">
        <f ca="1"/>
        <v>88.209138385061976</v>
      </c>
      <c r="AE66" s="56">
        <f ca="1"/>
        <v>-2.2850523941264633E-2</v>
      </c>
      <c r="AF66" s="56">
        <f ca="1"/>
        <v>-0.41746331899399358</v>
      </c>
      <c r="AG66" s="56">
        <f ca="1"/>
        <v>-0.1084458146541567</v>
      </c>
      <c r="AH66" s="56">
        <f ca="1"/>
        <v>0</v>
      </c>
      <c r="AI66" s="56">
        <f ca="1"/>
        <v>0</v>
      </c>
      <c r="AJ66" s="56">
        <f ca="1"/>
        <v>0</v>
      </c>
      <c r="AK66" s="56">
        <f ca="1"/>
        <v>0</v>
      </c>
      <c r="AL66" s="56">
        <f ca="1"/>
        <v>0</v>
      </c>
      <c r="AM66" s="56">
        <f ca="1"/>
        <v>0</v>
      </c>
      <c r="AO66" s="204" t="str" cm="1">
        <f t="array" aca="1" ref="AO66" ca="1">IFERROR(_xlfn.XLOOKUP(AP66,Com_codes_core,Com_labels_core),"")</f>
        <v>Non-alcoholic drinks, mineral water, purified water</v>
      </c>
      <c r="AP66" s="122" t="str">
        <f ca="1"/>
        <v>c_057</v>
      </c>
      <c r="AQ66" s="56">
        <f ca="1"/>
        <v>98.502614129322424</v>
      </c>
      <c r="AR66" s="56">
        <f ca="1"/>
        <v>-3.9435289708567023E-2</v>
      </c>
      <c r="AS66" s="56">
        <f ca="1"/>
        <v>-0.42506920376371715</v>
      </c>
      <c r="AT66" s="56">
        <f ca="1"/>
        <v>-0.11352891565035161</v>
      </c>
      <c r="AU66" s="56">
        <f ca="1"/>
        <v>0</v>
      </c>
      <c r="AV66" s="56">
        <f ca="1"/>
        <v>0</v>
      </c>
      <c r="AW66" s="56">
        <f ca="1"/>
        <v>0</v>
      </c>
      <c r="AX66" s="56">
        <f ca="1"/>
        <v>0</v>
      </c>
      <c r="AY66" s="56">
        <f ca="1"/>
        <v>0</v>
      </c>
      <c r="AZ66" s="56">
        <f ca="1"/>
        <v>0</v>
      </c>
    </row>
    <row r="67" spans="2:52" ht="12.75" hidden="1" customHeight="1" outlineLevel="1" x14ac:dyDescent="0.2">
      <c r="B67" s="122" t="str" cm="1">
        <f t="array" aca="1" ref="B67" ca="1">IFERROR(_xlfn.XLOOKUP(C67,Com_codes_core,Com_labels_core),"")</f>
        <v>Coke</v>
      </c>
      <c r="C67" s="122" t="str">
        <f ca="1"/>
        <v>c_067</v>
      </c>
      <c r="D67" s="56">
        <f ca="1"/>
        <v>0.55855771697856393</v>
      </c>
      <c r="E67" s="56">
        <f ca="1"/>
        <v>-1.1471027402287781E-3</v>
      </c>
      <c r="F67" s="56">
        <f ca="1"/>
        <v>-0.32902893534358935</v>
      </c>
      <c r="G67" s="56">
        <f ca="1"/>
        <v>-0.19835623486698095</v>
      </c>
      <c r="H67" s="56">
        <f ca="1"/>
        <v>0</v>
      </c>
      <c r="I67" s="56">
        <f ca="1"/>
        <v>0</v>
      </c>
      <c r="J67" s="56">
        <f ca="1"/>
        <v>0</v>
      </c>
      <c r="K67" s="56">
        <f ca="1"/>
        <v>0</v>
      </c>
      <c r="L67" s="56">
        <f ca="1"/>
        <v>0</v>
      </c>
      <c r="M67" s="56">
        <f ca="1"/>
        <v>0</v>
      </c>
      <c r="O67" s="204" t="str" cm="1">
        <f t="array" aca="1" ref="O67" ca="1">IFERROR(_xlfn.XLOOKUP(P67,Com_codes_core,Com_labels_core),"")</f>
        <v>Wood processing products and products from wood, bamboo (except beds, cabinets, tables, chairs); of straw, thatch and plaiting materials</v>
      </c>
      <c r="P67" s="122" t="str">
        <f ca="1"/>
        <v>c_064</v>
      </c>
      <c r="Q67" s="56">
        <f ca="1"/>
        <v>41.789140924746526</v>
      </c>
      <c r="R67" s="56">
        <f ca="1"/>
        <v>-4.8186920482506945E-2</v>
      </c>
      <c r="S67" s="56">
        <f ca="1"/>
        <v>-0.28138776656526643</v>
      </c>
      <c r="T67" s="56">
        <f ca="1"/>
        <v>-7.8034818617267465E-2</v>
      </c>
      <c r="U67" s="56">
        <f ca="1"/>
        <v>0</v>
      </c>
      <c r="V67" s="56">
        <f ca="1"/>
        <v>0</v>
      </c>
      <c r="W67" s="56">
        <f ca="1"/>
        <v>0</v>
      </c>
      <c r="X67" s="56">
        <f ca="1"/>
        <v>0</v>
      </c>
      <c r="Y67" s="56">
        <f ca="1"/>
        <v>0</v>
      </c>
      <c r="Z67" s="56">
        <f ca="1"/>
        <v>0</v>
      </c>
      <c r="AB67" s="204" t="str" cm="1">
        <f t="array" aca="1" ref="AB67" ca="1">IFERROR(_xlfn.XLOOKUP(AC67,Com_codes_core,Com_labels_core),"")</f>
        <v>Tobacco products</v>
      </c>
      <c r="AC67" s="122" t="str">
        <f ca="1"/>
        <v>c_058</v>
      </c>
      <c r="AD67" s="56">
        <f ca="1"/>
        <v>29.710943199058224</v>
      </c>
      <c r="AE67" s="56">
        <f ca="1"/>
        <v>-1.3296323562617118E-2</v>
      </c>
      <c r="AF67" s="56">
        <f ca="1"/>
        <v>-2.0839136420985338</v>
      </c>
      <c r="AG67" s="56">
        <f ca="1"/>
        <v>-0.11344641550922185</v>
      </c>
      <c r="AH67" s="56">
        <f ca="1"/>
        <v>0</v>
      </c>
      <c r="AI67" s="56">
        <f ca="1"/>
        <v>0</v>
      </c>
      <c r="AJ67" s="56">
        <f ca="1"/>
        <v>0</v>
      </c>
      <c r="AK67" s="56">
        <f ca="1"/>
        <v>0</v>
      </c>
      <c r="AL67" s="56">
        <f ca="1"/>
        <v>0</v>
      </c>
      <c r="AM67" s="56">
        <f ca="1"/>
        <v>0</v>
      </c>
      <c r="AO67" s="204" t="str" cm="1">
        <f t="array" aca="1" ref="AO67" ca="1">IFERROR(_xlfn.XLOOKUP(AP67,Com_codes_core,Com_labels_core),"")</f>
        <v>Tobacco products</v>
      </c>
      <c r="AP67" s="122" t="str">
        <f ca="1"/>
        <v>c_058</v>
      </c>
      <c r="AQ67" s="56">
        <f ca="1"/>
        <v>42.456040626736296</v>
      </c>
      <c r="AR67" s="56">
        <f ca="1"/>
        <v>-1.750835769983583E-2</v>
      </c>
      <c r="AS67" s="56">
        <f ca="1"/>
        <v>-2.1263415655118467</v>
      </c>
      <c r="AT67" s="56">
        <f ca="1"/>
        <v>-0.12024182230538916</v>
      </c>
      <c r="AU67" s="56">
        <f ca="1"/>
        <v>0</v>
      </c>
      <c r="AV67" s="56">
        <f ca="1"/>
        <v>0</v>
      </c>
      <c r="AW67" s="56">
        <f ca="1"/>
        <v>0</v>
      </c>
      <c r="AX67" s="56">
        <f ca="1"/>
        <v>0</v>
      </c>
      <c r="AY67" s="56">
        <f ca="1"/>
        <v>0</v>
      </c>
      <c r="AZ67" s="56">
        <f ca="1"/>
        <v>0</v>
      </c>
    </row>
    <row r="68" spans="2:52" ht="12.75" hidden="1" customHeight="1" outlineLevel="1" x14ac:dyDescent="0.2">
      <c r="B68" s="122" t="str" cm="1">
        <f t="array" aca="1" ref="B68" ca="1">IFERROR(_xlfn.XLOOKUP(C68,Com_codes_core,Com_labels_core),"")</f>
        <v>Fuel oil and gasoline; lubricants</v>
      </c>
      <c r="C68" s="122" t="str">
        <f ca="1"/>
        <v>c_068</v>
      </c>
      <c r="D68" s="56">
        <f ca="1"/>
        <v>48.376000989847334</v>
      </c>
      <c r="E68" s="56">
        <f ca="1"/>
        <v>3.1254301130934081E-3</v>
      </c>
      <c r="F68" s="56">
        <f ca="1"/>
        <v>-0.24892287816783432</v>
      </c>
      <c r="G68" s="56">
        <f ca="1"/>
        <v>-3.9302617601002954</v>
      </c>
      <c r="H68" s="56">
        <f ca="1"/>
        <v>0</v>
      </c>
      <c r="I68" s="56">
        <f ca="1"/>
        <v>0</v>
      </c>
      <c r="J68" s="56">
        <f ca="1"/>
        <v>0</v>
      </c>
      <c r="K68" s="56">
        <f ca="1"/>
        <v>0</v>
      </c>
      <c r="L68" s="56">
        <f ca="1"/>
        <v>0</v>
      </c>
      <c r="M68" s="56">
        <f ca="1"/>
        <v>0</v>
      </c>
      <c r="O68" s="204" t="str" cm="1">
        <f t="array" aca="1" ref="O68" ca="1">IFERROR(_xlfn.XLOOKUP(P68,Com_codes_core,Com_labels_core),"")</f>
        <v>Paper and paper products</v>
      </c>
      <c r="P68" s="122" t="str">
        <f ca="1"/>
        <v>c_065</v>
      </c>
      <c r="Q68" s="56">
        <f ca="1"/>
        <v>74.216600281056657</v>
      </c>
      <c r="R68" s="56">
        <f ca="1"/>
        <v>-0.11017685289709256</v>
      </c>
      <c r="S68" s="56">
        <f ca="1"/>
        <v>-0.3718272411349699</v>
      </c>
      <c r="T68" s="56">
        <f ca="1"/>
        <v>-2.4506343863217595E-2</v>
      </c>
      <c r="U68" s="56">
        <f ca="1"/>
        <v>0</v>
      </c>
      <c r="V68" s="56">
        <f ca="1"/>
        <v>0</v>
      </c>
      <c r="W68" s="56">
        <f ca="1"/>
        <v>0</v>
      </c>
      <c r="X68" s="56">
        <f ca="1"/>
        <v>0</v>
      </c>
      <c r="Y68" s="56">
        <f ca="1"/>
        <v>0</v>
      </c>
      <c r="Z68" s="56">
        <f ca="1"/>
        <v>0</v>
      </c>
      <c r="AB68" s="204" t="str" cm="1">
        <f t="array" aca="1" ref="AB68" ca="1">IFERROR(_xlfn.XLOOKUP(AC68,Com_codes_core,Com_labels_core),"")</f>
        <v>Yarn, woven fabric and finished textile products</v>
      </c>
      <c r="AC68" s="122" t="str">
        <f ca="1"/>
        <v>c_059</v>
      </c>
      <c r="AD68" s="56">
        <f ca="1"/>
        <v>243.16674163665257</v>
      </c>
      <c r="AE68" s="56">
        <f ca="1"/>
        <v>-5.9976759490742992E-2</v>
      </c>
      <c r="AF68" s="56">
        <f ca="1"/>
        <v>-0.26129389664626412</v>
      </c>
      <c r="AG68" s="56">
        <f ca="1"/>
        <v>0.15706014654024436</v>
      </c>
      <c r="AH68" s="56">
        <f ca="1"/>
        <v>0</v>
      </c>
      <c r="AI68" s="56">
        <f ca="1"/>
        <v>0</v>
      </c>
      <c r="AJ68" s="56">
        <f ca="1"/>
        <v>0</v>
      </c>
      <c r="AK68" s="56">
        <f ca="1"/>
        <v>0</v>
      </c>
      <c r="AL68" s="56">
        <f ca="1"/>
        <v>0</v>
      </c>
      <c r="AM68" s="56">
        <f ca="1"/>
        <v>0</v>
      </c>
      <c r="AO68" s="204" t="str" cm="1">
        <f t="array" aca="1" ref="AO68" ca="1">IFERROR(_xlfn.XLOOKUP(AP68,Com_codes_core,Com_labels_core),"")</f>
        <v>Yarn, woven fabric and finished textile products</v>
      </c>
      <c r="AP68" s="122" t="str">
        <f ca="1"/>
        <v>c_059</v>
      </c>
      <c r="AQ68" s="56">
        <f ca="1"/>
        <v>431.82074234458634</v>
      </c>
      <c r="AR68" s="56">
        <f ca="1"/>
        <v>-9.3167810774497095E-2</v>
      </c>
      <c r="AS68" s="56">
        <f ca="1"/>
        <v>-0.28671342804375</v>
      </c>
      <c r="AT68" s="56">
        <f ca="1"/>
        <v>0.1446473765926326</v>
      </c>
      <c r="AU68" s="56">
        <f ca="1"/>
        <v>0</v>
      </c>
      <c r="AV68" s="56">
        <f ca="1"/>
        <v>0</v>
      </c>
      <c r="AW68" s="56">
        <f ca="1"/>
        <v>0</v>
      </c>
      <c r="AX68" s="56">
        <f ca="1"/>
        <v>0</v>
      </c>
      <c r="AY68" s="56">
        <f ca="1"/>
        <v>0</v>
      </c>
      <c r="AZ68" s="56">
        <f ca="1"/>
        <v>0</v>
      </c>
    </row>
    <row r="69" spans="2:52" ht="12.75" hidden="1" customHeight="1" outlineLevel="1" x14ac:dyDescent="0.2">
      <c r="B69" s="122" t="str" cm="1">
        <f t="array" aca="1" ref="B69" ca="1">IFERROR(_xlfn.XLOOKUP(C69,Com_codes_core,Com_labels_core),"")</f>
        <v>Basic chemicals</v>
      </c>
      <c r="C69" s="122" t="str">
        <f ca="1"/>
        <v>c_070</v>
      </c>
      <c r="D69" s="56">
        <f ca="1"/>
        <v>35.427039083632934</v>
      </c>
      <c r="E69" s="56">
        <f ca="1"/>
        <v>2.590471618071355E-2</v>
      </c>
      <c r="F69" s="56">
        <f ca="1"/>
        <v>-0.10407237618206278</v>
      </c>
      <c r="G69" s="56">
        <f ca="1"/>
        <v>-0.19348423246214885</v>
      </c>
      <c r="H69" s="56">
        <f ca="1"/>
        <v>0</v>
      </c>
      <c r="I69" s="56">
        <f ca="1"/>
        <v>0</v>
      </c>
      <c r="J69" s="56">
        <f ca="1"/>
        <v>0</v>
      </c>
      <c r="K69" s="56">
        <f ca="1"/>
        <v>0</v>
      </c>
      <c r="L69" s="56">
        <f ca="1"/>
        <v>0</v>
      </c>
      <c r="M69" s="56">
        <f ca="1"/>
        <v>0</v>
      </c>
      <c r="O69" s="204" t="str" cm="1">
        <f t="array" aca="1" ref="O69" ca="1">IFERROR(_xlfn.XLOOKUP(P69,Com_codes_core,Com_labels_core),"")</f>
        <v>Printing and copying services of all types</v>
      </c>
      <c r="P69" s="122" t="str">
        <f ca="1"/>
        <v>c_066</v>
      </c>
      <c r="Q69" s="56">
        <f ca="1"/>
        <v>0.67920666745720693</v>
      </c>
      <c r="R69" s="56">
        <f ca="1"/>
        <v>-0.17120117795097478</v>
      </c>
      <c r="S69" s="56">
        <f ca="1"/>
        <v>-0.23602113470435615</v>
      </c>
      <c r="T69" s="56">
        <f ca="1"/>
        <v>-0.11993228040297899</v>
      </c>
      <c r="U69" s="56">
        <f ca="1"/>
        <v>0</v>
      </c>
      <c r="V69" s="56">
        <f ca="1"/>
        <v>0</v>
      </c>
      <c r="W69" s="56">
        <f ca="1"/>
        <v>0</v>
      </c>
      <c r="X69" s="56">
        <f ca="1"/>
        <v>0</v>
      </c>
      <c r="Y69" s="56">
        <f ca="1"/>
        <v>0</v>
      </c>
      <c r="Z69" s="56">
        <f ca="1"/>
        <v>0</v>
      </c>
      <c r="AB69" s="204" t="str" cm="1">
        <f t="array" aca="1" ref="AB69" ca="1">IFERROR(_xlfn.XLOOKUP(AC69,Com_codes_core,Com_labels_core),"")</f>
        <v>Other textile products</v>
      </c>
      <c r="AC69" s="122" t="str">
        <f ca="1"/>
        <v>c_060</v>
      </c>
      <c r="AD69" s="56">
        <f ca="1"/>
        <v>36.431212587284691</v>
      </c>
      <c r="AE69" s="56">
        <f ca="1"/>
        <v>-1.9760659254597357E-2</v>
      </c>
      <c r="AF69" s="56">
        <f ca="1"/>
        <v>-0.23146010691328378</v>
      </c>
      <c r="AG69" s="56">
        <f ca="1"/>
        <v>0.15237192995027904</v>
      </c>
      <c r="AH69" s="56">
        <f ca="1"/>
        <v>0</v>
      </c>
      <c r="AI69" s="56">
        <f ca="1"/>
        <v>0</v>
      </c>
      <c r="AJ69" s="56">
        <f ca="1"/>
        <v>0</v>
      </c>
      <c r="AK69" s="56">
        <f ca="1"/>
        <v>0</v>
      </c>
      <c r="AL69" s="56">
        <f ca="1"/>
        <v>0</v>
      </c>
      <c r="AM69" s="56">
        <f ca="1"/>
        <v>0</v>
      </c>
      <c r="AO69" s="204" t="str" cm="1">
        <f t="array" aca="1" ref="AO69" ca="1">IFERROR(_xlfn.XLOOKUP(AP69,Com_codes_core,Com_labels_core),"")</f>
        <v>Other textile products</v>
      </c>
      <c r="AP69" s="122" t="str">
        <f ca="1"/>
        <v>c_060</v>
      </c>
      <c r="AQ69" s="56">
        <f ca="1"/>
        <v>261.39785082380433</v>
      </c>
      <c r="AR69" s="56">
        <f ca="1"/>
        <v>-9.5008202767965511E-2</v>
      </c>
      <c r="AS69" s="56">
        <f ca="1"/>
        <v>-0.29201380242231956</v>
      </c>
      <c r="AT69" s="56">
        <f ca="1"/>
        <v>0.11344492435476639</v>
      </c>
      <c r="AU69" s="56">
        <f ca="1"/>
        <v>0</v>
      </c>
      <c r="AV69" s="56">
        <f ca="1"/>
        <v>0</v>
      </c>
      <c r="AW69" s="56">
        <f ca="1"/>
        <v>0</v>
      </c>
      <c r="AX69" s="56">
        <f ca="1"/>
        <v>0</v>
      </c>
      <c r="AY69" s="56">
        <f ca="1"/>
        <v>0</v>
      </c>
      <c r="AZ69" s="56">
        <f ca="1"/>
        <v>0</v>
      </c>
    </row>
    <row r="70" spans="2:52" ht="12.75" hidden="1" customHeight="1" outlineLevel="1" x14ac:dyDescent="0.2">
      <c r="B70" s="122" t="str" cm="1">
        <f t="array" aca="1" ref="B70" ca="1">IFERROR(_xlfn.XLOOKUP(C70,Com_codes_core,Com_labels_core),"")</f>
        <v>Fertilizers and nitrogen compounds</v>
      </c>
      <c r="C70" s="122" t="str">
        <f ca="1"/>
        <v>c_071</v>
      </c>
      <c r="D70" s="56">
        <f ca="1"/>
        <v>5.8236536615353831</v>
      </c>
      <c r="E70" s="56">
        <f ca="1"/>
        <v>2.6144704516006811E-2</v>
      </c>
      <c r="F70" s="56">
        <f ca="1"/>
        <v>-5.2987024460626753E-2</v>
      </c>
      <c r="G70" s="56">
        <f ca="1"/>
        <v>8.0671021625677852E-3</v>
      </c>
      <c r="H70" s="56">
        <f ca="1"/>
        <v>0</v>
      </c>
      <c r="I70" s="56">
        <f ca="1"/>
        <v>0</v>
      </c>
      <c r="J70" s="56">
        <f ca="1"/>
        <v>0</v>
      </c>
      <c r="K70" s="56">
        <f ca="1"/>
        <v>0</v>
      </c>
      <c r="L70" s="56">
        <f ca="1"/>
        <v>0</v>
      </c>
      <c r="M70" s="56">
        <f ca="1"/>
        <v>0</v>
      </c>
      <c r="O70" s="204" t="str" cm="1">
        <f t="array" aca="1" ref="O70" ca="1">IFERROR(_xlfn.XLOOKUP(P70,Com_codes_core,Com_labels_core),"")</f>
        <v>Coke</v>
      </c>
      <c r="P70" s="122" t="str">
        <f ca="1"/>
        <v>c_067</v>
      </c>
      <c r="Q70" s="56">
        <f ca="1"/>
        <v>7.2890525576327558</v>
      </c>
      <c r="R70" s="56">
        <f ca="1"/>
        <v>-5.3243974858196985E-2</v>
      </c>
      <c r="S70" s="56">
        <f ca="1"/>
        <v>-0.38163620740123694</v>
      </c>
      <c r="T70" s="56">
        <f ca="1"/>
        <v>-7.9784934826387932E-2</v>
      </c>
      <c r="U70" s="56">
        <f ca="1"/>
        <v>0</v>
      </c>
      <c r="V70" s="56">
        <f ca="1"/>
        <v>0</v>
      </c>
      <c r="W70" s="56">
        <f ca="1"/>
        <v>0</v>
      </c>
      <c r="X70" s="56">
        <f ca="1"/>
        <v>0</v>
      </c>
      <c r="Y70" s="56">
        <f ca="1"/>
        <v>0</v>
      </c>
      <c r="Z70" s="56">
        <f ca="1"/>
        <v>0</v>
      </c>
      <c r="AB70" s="204" t="str" cm="1">
        <f t="array" aca="1" ref="AB70" ca="1">IFERROR(_xlfn.XLOOKUP(AC70,Com_codes_core,Com_labels_core),"")</f>
        <v>All types of clothing include clothing made of woven, knitted, crocheted fabrics, leather, synthetic leather, and fur.</v>
      </c>
      <c r="AC70" s="122" t="str">
        <f ca="1"/>
        <v>c_061</v>
      </c>
      <c r="AD70" s="56">
        <f ca="1"/>
        <v>151.35684909818391</v>
      </c>
      <c r="AE70" s="56">
        <f ca="1"/>
        <v>-9.3154927469440985E-2</v>
      </c>
      <c r="AF70" s="56">
        <f ca="1"/>
        <v>-0.26841066516989365</v>
      </c>
      <c r="AG70" s="56">
        <f ca="1"/>
        <v>0.10182663031643724</v>
      </c>
      <c r="AH70" s="56">
        <f ca="1"/>
        <v>0</v>
      </c>
      <c r="AI70" s="56">
        <f ca="1"/>
        <v>0</v>
      </c>
      <c r="AJ70" s="56">
        <f ca="1"/>
        <v>0</v>
      </c>
      <c r="AK70" s="56">
        <f ca="1"/>
        <v>0</v>
      </c>
      <c r="AL70" s="56">
        <f ca="1"/>
        <v>0</v>
      </c>
      <c r="AM70" s="56">
        <f ca="1"/>
        <v>0</v>
      </c>
      <c r="AO70" s="204" t="str" cm="1">
        <f t="array" aca="1" ref="AO70" ca="1">IFERROR(_xlfn.XLOOKUP(AP70,Com_codes_core,Com_labels_core),"")</f>
        <v>All types of clothing include clothing made of woven, knitted, crocheted fabrics, leather, synthetic leather, and fur.</v>
      </c>
      <c r="AP70" s="122" t="str">
        <f ca="1"/>
        <v>c_061</v>
      </c>
      <c r="AQ70" s="56">
        <f ca="1"/>
        <v>176.19605947897321</v>
      </c>
      <c r="AR70" s="56">
        <f ca="1"/>
        <v>-0.11942518325198659</v>
      </c>
      <c r="AS70" s="56">
        <f ca="1"/>
        <v>-0.29397071035855982</v>
      </c>
      <c r="AT70" s="56">
        <f ca="1"/>
        <v>8.4646092470452849E-2</v>
      </c>
      <c r="AU70" s="56">
        <f ca="1"/>
        <v>0</v>
      </c>
      <c r="AV70" s="56">
        <f ca="1"/>
        <v>0</v>
      </c>
      <c r="AW70" s="56">
        <f ca="1"/>
        <v>0</v>
      </c>
      <c r="AX70" s="56">
        <f ca="1"/>
        <v>0</v>
      </c>
      <c r="AY70" s="56">
        <f ca="1"/>
        <v>0</v>
      </c>
      <c r="AZ70" s="56">
        <f ca="1"/>
        <v>0</v>
      </c>
    </row>
    <row r="71" spans="2:52" ht="12.75" hidden="1" customHeight="1" outlineLevel="1" x14ac:dyDescent="0.2">
      <c r="B71" s="122" t="str" cm="1">
        <f t="array" aca="1" ref="B71" ca="1">IFERROR(_xlfn.XLOOKUP(C71,Com_codes_core,Com_labels_core),"")</f>
        <v>Plastic and synthetic rubber in primary forms</v>
      </c>
      <c r="C71" s="122" t="str">
        <f ca="1"/>
        <v>c_072</v>
      </c>
      <c r="D71" s="56">
        <f ca="1"/>
        <v>48.582256253714831</v>
      </c>
      <c r="E71" s="56">
        <f ca="1"/>
        <v>-2.2699100818146523E-2</v>
      </c>
      <c r="F71" s="56">
        <f ca="1"/>
        <v>-0.54127735387343723</v>
      </c>
      <c r="G71" s="56">
        <f ca="1"/>
        <v>-1.6613921843910973E-2</v>
      </c>
      <c r="H71" s="56">
        <f ca="1"/>
        <v>0</v>
      </c>
      <c r="I71" s="56">
        <f ca="1"/>
        <v>0</v>
      </c>
      <c r="J71" s="56">
        <f ca="1"/>
        <v>0</v>
      </c>
      <c r="K71" s="56">
        <f ca="1"/>
        <v>0</v>
      </c>
      <c r="L71" s="56">
        <f ca="1"/>
        <v>0</v>
      </c>
      <c r="M71" s="56">
        <f ca="1"/>
        <v>0</v>
      </c>
      <c r="O71" s="204" t="str" cm="1">
        <f t="array" aca="1" ref="O71" ca="1">IFERROR(_xlfn.XLOOKUP(P71,Com_codes_core,Com_labels_core),"")</f>
        <v>Fuel oil and gasoline; lubricants</v>
      </c>
      <c r="P71" s="122" t="str">
        <f ca="1"/>
        <v>c_068</v>
      </c>
      <c r="Q71" s="56">
        <f ca="1"/>
        <v>294.01851289338151</v>
      </c>
      <c r="R71" s="56">
        <f ca="1"/>
        <v>-4.4161621593585831E-2</v>
      </c>
      <c r="S71" s="56">
        <f ca="1"/>
        <v>-0.5952991249366768</v>
      </c>
      <c r="T71" s="56">
        <f ca="1"/>
        <v>0.77380821853336723</v>
      </c>
      <c r="U71" s="56">
        <f ca="1"/>
        <v>0</v>
      </c>
      <c r="V71" s="56">
        <f ca="1"/>
        <v>0</v>
      </c>
      <c r="W71" s="56">
        <f ca="1"/>
        <v>0</v>
      </c>
      <c r="X71" s="56">
        <f ca="1"/>
        <v>0</v>
      </c>
      <c r="Y71" s="56">
        <f ca="1"/>
        <v>0</v>
      </c>
      <c r="Z71" s="56">
        <f ca="1"/>
        <v>0</v>
      </c>
      <c r="AB71" s="204" t="str" cm="1">
        <f t="array" aca="1" ref="AB71" ca="1">IFERROR(_xlfn.XLOOKUP(AC71,Com_codes_core,Com_labels_core),"")</f>
        <v>Leather, pre-processed; suitcases, handbags, saddle cushions; Preliminary and dyed fur skins</v>
      </c>
      <c r="AC71" s="122" t="str">
        <f ca="1"/>
        <v>c_062</v>
      </c>
      <c r="AD71" s="56">
        <f ca="1"/>
        <v>34.062249251000353</v>
      </c>
      <c r="AE71" s="56">
        <f ca="1"/>
        <v>-0.10814374923200365</v>
      </c>
      <c r="AF71" s="56">
        <f ca="1"/>
        <v>-1.3490425266118766</v>
      </c>
      <c r="AG71" s="56">
        <f ca="1"/>
        <v>0.44368685256059859</v>
      </c>
      <c r="AH71" s="56">
        <f ca="1"/>
        <v>0</v>
      </c>
      <c r="AI71" s="56">
        <f ca="1"/>
        <v>0</v>
      </c>
      <c r="AJ71" s="56">
        <f ca="1"/>
        <v>0</v>
      </c>
      <c r="AK71" s="56">
        <f ca="1"/>
        <v>0</v>
      </c>
      <c r="AL71" s="56">
        <f ca="1"/>
        <v>0</v>
      </c>
      <c r="AM71" s="56">
        <f ca="1"/>
        <v>0</v>
      </c>
      <c r="AO71" s="204" t="str" cm="1">
        <f t="array" aca="1" ref="AO71" ca="1">IFERROR(_xlfn.XLOOKUP(AP71,Com_codes_core,Com_labels_core),"")</f>
        <v>Leather, pre-processed; suitcases, handbags, saddle cushions; Preliminary and dyed fur skins</v>
      </c>
      <c r="AP71" s="122" t="str">
        <f ca="1"/>
        <v>c_062</v>
      </c>
      <c r="AQ71" s="56">
        <f ca="1"/>
        <v>53.594820443854942</v>
      </c>
      <c r="AR71" s="56">
        <f ca="1"/>
        <v>-0.1793486304638936</v>
      </c>
      <c r="AS71" s="56">
        <f ca="1"/>
        <v>-1.4232757473098934</v>
      </c>
      <c r="AT71" s="56">
        <f ca="1"/>
        <v>0.43304995833464144</v>
      </c>
      <c r="AU71" s="56">
        <f ca="1"/>
        <v>0</v>
      </c>
      <c r="AV71" s="56">
        <f ca="1"/>
        <v>0</v>
      </c>
      <c r="AW71" s="56">
        <f ca="1"/>
        <v>0</v>
      </c>
      <c r="AX71" s="56">
        <f ca="1"/>
        <v>0</v>
      </c>
      <c r="AY71" s="56">
        <f ca="1"/>
        <v>0</v>
      </c>
      <c r="AZ71" s="56">
        <f ca="1"/>
        <v>0</v>
      </c>
    </row>
    <row r="72" spans="2:52" ht="12.75" hidden="1" customHeight="1" outlineLevel="1" x14ac:dyDescent="0.2">
      <c r="B72" s="122" t="str" cm="1">
        <f t="array" aca="1" ref="B72" ca="1">IFERROR(_xlfn.XLOOKUP(C72,Com_codes_core,Com_labels_core),"")</f>
        <v>Pesticides and other chemical products used in agriculture</v>
      </c>
      <c r="C72" s="122" t="str">
        <f ca="1"/>
        <v>c_073</v>
      </c>
      <c r="D72" s="56">
        <f ca="1"/>
        <v>3.3772983548331572</v>
      </c>
      <c r="E72" s="56">
        <f ca="1"/>
        <v>2.3934596871333369E-3</v>
      </c>
      <c r="F72" s="56">
        <f ca="1"/>
        <v>-0.21504898870919886</v>
      </c>
      <c r="G72" s="56">
        <f ca="1"/>
        <v>-6.8387656560753296E-2</v>
      </c>
      <c r="H72" s="56">
        <f ca="1"/>
        <v>0</v>
      </c>
      <c r="I72" s="56">
        <f ca="1"/>
        <v>0</v>
      </c>
      <c r="J72" s="56">
        <f ca="1"/>
        <v>0</v>
      </c>
      <c r="K72" s="56">
        <f ca="1"/>
        <v>0</v>
      </c>
      <c r="L72" s="56">
        <f ca="1"/>
        <v>0</v>
      </c>
      <c r="M72" s="56">
        <f ca="1"/>
        <v>0</v>
      </c>
      <c r="O72" s="204" t="str" cm="1">
        <f t="array" aca="1" ref="O72" ca="1">IFERROR(_xlfn.XLOOKUP(P72,Com_codes_core,Com_labels_core),"")</f>
        <v>Remaining petroleum products</v>
      </c>
      <c r="P72" s="122" t="str">
        <f ca="1"/>
        <v>c_069</v>
      </c>
      <c r="Q72" s="56">
        <f ca="1"/>
        <v>10.315005092791674</v>
      </c>
      <c r="R72" s="56">
        <f ca="1"/>
        <v>-5.1229673775721185E-2</v>
      </c>
      <c r="S72" s="56">
        <f ca="1"/>
        <v>-0.48646129465855781</v>
      </c>
      <c r="T72" s="56">
        <f ca="1"/>
        <v>8.7554677416123994E-2</v>
      </c>
      <c r="U72" s="56">
        <f ca="1"/>
        <v>0</v>
      </c>
      <c r="V72" s="56">
        <f ca="1"/>
        <v>0</v>
      </c>
      <c r="W72" s="56">
        <f ca="1"/>
        <v>0</v>
      </c>
      <c r="X72" s="56">
        <f ca="1"/>
        <v>0</v>
      </c>
      <c r="Y72" s="56">
        <f ca="1"/>
        <v>0</v>
      </c>
      <c r="Z72" s="56">
        <f ca="1"/>
        <v>0</v>
      </c>
      <c r="AB72" s="204" t="str" cm="1">
        <f t="array" aca="1" ref="AB72" ca="1">IFERROR(_xlfn.XLOOKUP(AC72,Com_codes_core,Com_labels_core),"")</f>
        <v>Shoes and sandals</v>
      </c>
      <c r="AC72" s="122" t="str">
        <f ca="1"/>
        <v>c_063</v>
      </c>
      <c r="AD72" s="56">
        <f ca="1"/>
        <v>13.438002560978482</v>
      </c>
      <c r="AE72" s="56">
        <f ca="1"/>
        <v>-0.18877918632930202</v>
      </c>
      <c r="AF72" s="56">
        <f ca="1"/>
        <v>-1.7653741121364086</v>
      </c>
      <c r="AG72" s="56">
        <f ca="1"/>
        <v>0.41531795844755859</v>
      </c>
      <c r="AH72" s="56">
        <f ca="1"/>
        <v>0</v>
      </c>
      <c r="AI72" s="56">
        <f ca="1"/>
        <v>0</v>
      </c>
      <c r="AJ72" s="56">
        <f ca="1"/>
        <v>0</v>
      </c>
      <c r="AK72" s="56">
        <f ca="1"/>
        <v>0</v>
      </c>
      <c r="AL72" s="56">
        <f ca="1"/>
        <v>0</v>
      </c>
      <c r="AM72" s="56">
        <f ca="1"/>
        <v>0</v>
      </c>
      <c r="AO72" s="204" t="str" cm="1">
        <f t="array" aca="1" ref="AO72" ca="1">IFERROR(_xlfn.XLOOKUP(AP72,Com_codes_core,Com_labels_core),"")</f>
        <v>Shoes and sandals</v>
      </c>
      <c r="AP72" s="122" t="str">
        <f ca="1"/>
        <v>c_063</v>
      </c>
      <c r="AQ72" s="56">
        <f ca="1"/>
        <v>57.224936448670519</v>
      </c>
      <c r="AR72" s="56">
        <f ca="1"/>
        <v>-0.233764704733741</v>
      </c>
      <c r="AS72" s="56">
        <f ca="1"/>
        <v>-1.9361681384954754</v>
      </c>
      <c r="AT72" s="56">
        <f ca="1"/>
        <v>0.29747378481410625</v>
      </c>
      <c r="AU72" s="56">
        <f ca="1"/>
        <v>0</v>
      </c>
      <c r="AV72" s="56">
        <f ca="1"/>
        <v>0</v>
      </c>
      <c r="AW72" s="56">
        <f ca="1"/>
        <v>0</v>
      </c>
      <c r="AX72" s="56">
        <f ca="1"/>
        <v>0</v>
      </c>
      <c r="AY72" s="56">
        <f ca="1"/>
        <v>0</v>
      </c>
      <c r="AZ72" s="56">
        <f ca="1"/>
        <v>0</v>
      </c>
    </row>
    <row r="73" spans="2:52" ht="12.75" hidden="1" customHeight="1" outlineLevel="1" x14ac:dyDescent="0.2">
      <c r="B73" s="122" t="str" cm="1">
        <f t="array" aca="1" ref="B73" ca="1">IFERROR(_xlfn.XLOOKUP(C73,Com_codes_core,Com_labels_core),"")</f>
        <v>Other chemical products; synthetic fibers, artificial fibers</v>
      </c>
      <c r="C73" s="122" t="str">
        <f ca="1"/>
        <v>c_074</v>
      </c>
      <c r="D73" s="56">
        <f ca="1"/>
        <v>54.002098725451418</v>
      </c>
      <c r="E73" s="56">
        <f ca="1"/>
        <v>-1.2505928269401778E-2</v>
      </c>
      <c r="F73" s="56">
        <f ca="1"/>
        <v>-0.34450641582838282</v>
      </c>
      <c r="G73" s="56">
        <f ca="1"/>
        <v>-0.12783138679766104</v>
      </c>
      <c r="H73" s="56">
        <f ca="1"/>
        <v>0</v>
      </c>
      <c r="I73" s="56">
        <f ca="1"/>
        <v>0</v>
      </c>
      <c r="J73" s="56">
        <f ca="1"/>
        <v>0</v>
      </c>
      <c r="K73" s="56">
        <f ca="1"/>
        <v>0</v>
      </c>
      <c r="L73" s="56">
        <f ca="1"/>
        <v>0</v>
      </c>
      <c r="M73" s="56">
        <f ca="1"/>
        <v>0</v>
      </c>
      <c r="O73" s="204" t="str" cm="1">
        <f t="array" aca="1" ref="O73" ca="1">IFERROR(_xlfn.XLOOKUP(P73,Com_codes_core,Com_labels_core),"")</f>
        <v>Basic chemicals</v>
      </c>
      <c r="P73" s="122" t="str">
        <f ca="1"/>
        <v>c_070</v>
      </c>
      <c r="Q73" s="56">
        <f ca="1"/>
        <v>151.33271636195272</v>
      </c>
      <c r="R73" s="56">
        <f ca="1"/>
        <v>-3.0039940617621053E-2</v>
      </c>
      <c r="S73" s="56">
        <f ca="1"/>
        <v>-0.35399877475682517</v>
      </c>
      <c r="T73" s="56">
        <f ca="1"/>
        <v>-1.3597433264189718E-2</v>
      </c>
      <c r="U73" s="56">
        <f ca="1"/>
        <v>0</v>
      </c>
      <c r="V73" s="56">
        <f ca="1"/>
        <v>0</v>
      </c>
      <c r="W73" s="56">
        <f ca="1"/>
        <v>0</v>
      </c>
      <c r="X73" s="56">
        <f ca="1"/>
        <v>0</v>
      </c>
      <c r="Y73" s="56">
        <f ca="1"/>
        <v>0</v>
      </c>
      <c r="Z73" s="56">
        <f ca="1"/>
        <v>0</v>
      </c>
      <c r="AB73" s="204" t="str" cm="1">
        <f t="array" aca="1" ref="AB73" ca="1">IFERROR(_xlfn.XLOOKUP(AC73,Com_codes_core,Com_labels_core),"")</f>
        <v>Wood processing products and products from wood, bamboo (except beds, cabinets, tables, chairs); of straw, thatch and plaiting materials</v>
      </c>
      <c r="AC73" s="122" t="str">
        <f ca="1"/>
        <v>c_064</v>
      </c>
      <c r="AD73" s="56">
        <f ca="1"/>
        <v>166.89661672996863</v>
      </c>
      <c r="AE73" s="56">
        <f ca="1"/>
        <v>-6.0430723185733726E-3</v>
      </c>
      <c r="AF73" s="56">
        <f ca="1"/>
        <v>-0.32359166458200139</v>
      </c>
      <c r="AG73" s="56">
        <f ca="1"/>
        <v>-6.3610356089227604E-2</v>
      </c>
      <c r="AH73" s="56">
        <f ca="1"/>
        <v>0</v>
      </c>
      <c r="AI73" s="56">
        <f ca="1"/>
        <v>0</v>
      </c>
      <c r="AJ73" s="56">
        <f ca="1"/>
        <v>0</v>
      </c>
      <c r="AK73" s="56">
        <f ca="1"/>
        <v>0</v>
      </c>
      <c r="AL73" s="56">
        <f ca="1"/>
        <v>0</v>
      </c>
      <c r="AM73" s="56">
        <f ca="1"/>
        <v>0</v>
      </c>
      <c r="AO73" s="204" t="str" cm="1">
        <f t="array" aca="1" ref="AO73" ca="1">IFERROR(_xlfn.XLOOKUP(AP73,Com_codes_core,Com_labels_core),"")</f>
        <v>Wood processing products and products from wood, bamboo (except beds, cabinets, tables, chairs); of straw, thatch and plaiting materials</v>
      </c>
      <c r="AP73" s="122" t="str">
        <f ca="1"/>
        <v>c_064</v>
      </c>
      <c r="AQ73" s="56">
        <f ca="1"/>
        <v>211.67664222459186</v>
      </c>
      <c r="AR73" s="56">
        <f ca="1"/>
        <v>-1.4484373587864141E-2</v>
      </c>
      <c r="AS73" s="56">
        <f ca="1"/>
        <v>-0.3151424143647219</v>
      </c>
      <c r="AT73" s="56">
        <f ca="1"/>
        <v>-6.6499080313420222E-2</v>
      </c>
      <c r="AU73" s="56">
        <f ca="1"/>
        <v>0</v>
      </c>
      <c r="AV73" s="56">
        <f ca="1"/>
        <v>0</v>
      </c>
      <c r="AW73" s="56">
        <f ca="1"/>
        <v>0</v>
      </c>
      <c r="AX73" s="56">
        <f ca="1"/>
        <v>0</v>
      </c>
      <c r="AY73" s="56">
        <f ca="1"/>
        <v>0</v>
      </c>
      <c r="AZ73" s="56">
        <f ca="1"/>
        <v>0</v>
      </c>
    </row>
    <row r="74" spans="2:52" ht="12.75" hidden="1" customHeight="1" outlineLevel="1" x14ac:dyDescent="0.2">
      <c r="B74" s="122" t="str" cm="1">
        <f t="array" aca="1" ref="B74" ca="1">IFERROR(_xlfn.XLOOKUP(C74,Com_codes_core,Com_labels_core),"")</f>
        <v>Medicines of all kinds; Pharmaceutical chemistry and medicinal materials</v>
      </c>
      <c r="C74" s="122" t="str">
        <f ca="1"/>
        <v>c_075</v>
      </c>
      <c r="D74" s="56">
        <f ca="1"/>
        <v>6.1466804059012876</v>
      </c>
      <c r="E74" s="56">
        <f ca="1"/>
        <v>2.6461384680653843E-2</v>
      </c>
      <c r="F74" s="56">
        <f ca="1"/>
        <v>0.11873293397435258</v>
      </c>
      <c r="G74" s="56">
        <f ca="1"/>
        <v>-3.2432590427355912E-2</v>
      </c>
      <c r="H74" s="56">
        <f ca="1"/>
        <v>0</v>
      </c>
      <c r="I74" s="56">
        <f ca="1"/>
        <v>0</v>
      </c>
      <c r="J74" s="56">
        <f ca="1"/>
        <v>0</v>
      </c>
      <c r="K74" s="56">
        <f ca="1"/>
        <v>0</v>
      </c>
      <c r="L74" s="56">
        <f ca="1"/>
        <v>0</v>
      </c>
      <c r="M74" s="56">
        <f ca="1"/>
        <v>0</v>
      </c>
      <c r="O74" s="204" t="str" cm="1">
        <f t="array" aca="1" ref="O74" ca="1">IFERROR(_xlfn.XLOOKUP(P74,Com_codes_core,Com_labels_core),"")</f>
        <v>Fertilizers and nitrogen compounds</v>
      </c>
      <c r="P74" s="122" t="str">
        <f ca="1"/>
        <v>c_071</v>
      </c>
      <c r="Q74" s="56">
        <f ca="1"/>
        <v>27.936110648004373</v>
      </c>
      <c r="R74" s="56">
        <f ca="1"/>
        <v>-3.5873100720129614E-2</v>
      </c>
      <c r="S74" s="56">
        <f ca="1"/>
        <v>-0.28631819141403669</v>
      </c>
      <c r="T74" s="56">
        <f ca="1"/>
        <v>-0.11577197078349588</v>
      </c>
      <c r="U74" s="56">
        <f ca="1"/>
        <v>0</v>
      </c>
      <c r="V74" s="56">
        <f ca="1"/>
        <v>0</v>
      </c>
      <c r="W74" s="56">
        <f ca="1"/>
        <v>0</v>
      </c>
      <c r="X74" s="56">
        <f ca="1"/>
        <v>0</v>
      </c>
      <c r="Y74" s="56">
        <f ca="1"/>
        <v>0</v>
      </c>
      <c r="Z74" s="56">
        <f ca="1"/>
        <v>0</v>
      </c>
      <c r="AB74" s="204" t="str" cm="1">
        <f t="array" aca="1" ref="AB74" ca="1">IFERROR(_xlfn.XLOOKUP(AC74,Com_codes_core,Com_labels_core),"")</f>
        <v>Paper and paper products</v>
      </c>
      <c r="AC74" s="122" t="str">
        <f ca="1"/>
        <v>c_065</v>
      </c>
      <c r="AD74" s="56">
        <f ca="1"/>
        <v>207.54160349579479</v>
      </c>
      <c r="AE74" s="56">
        <f ca="1"/>
        <v>-3.9442807857947848E-3</v>
      </c>
      <c r="AF74" s="56">
        <f ca="1"/>
        <v>-0.31621763239171319</v>
      </c>
      <c r="AG74" s="56">
        <f ca="1"/>
        <v>9.260088097162722E-3</v>
      </c>
      <c r="AH74" s="56">
        <f ca="1"/>
        <v>0</v>
      </c>
      <c r="AI74" s="56">
        <f ca="1"/>
        <v>0</v>
      </c>
      <c r="AJ74" s="56">
        <f ca="1"/>
        <v>0</v>
      </c>
      <c r="AK74" s="56">
        <f ca="1"/>
        <v>0</v>
      </c>
      <c r="AL74" s="56">
        <f ca="1"/>
        <v>0</v>
      </c>
      <c r="AM74" s="56">
        <f ca="1"/>
        <v>0</v>
      </c>
      <c r="AO74" s="204" t="str" cm="1">
        <f t="array" aca="1" ref="AO74" ca="1">IFERROR(_xlfn.XLOOKUP(AP74,Com_codes_core,Com_labels_core),"")</f>
        <v>Paper and paper products</v>
      </c>
      <c r="AP74" s="122" t="str">
        <f ca="1"/>
        <v>c_065</v>
      </c>
      <c r="AQ74" s="56">
        <f ca="1"/>
        <v>285.20337166616281</v>
      </c>
      <c r="AR74" s="56">
        <f ca="1"/>
        <v>-3.1942153322628286E-2</v>
      </c>
      <c r="AS74" s="56">
        <f ca="1"/>
        <v>-0.33086979816903117</v>
      </c>
      <c r="AT74" s="56">
        <f ca="1"/>
        <v>3.6425108753679325E-4</v>
      </c>
      <c r="AU74" s="56">
        <f ca="1"/>
        <v>0</v>
      </c>
      <c r="AV74" s="56">
        <f ca="1"/>
        <v>0</v>
      </c>
      <c r="AW74" s="56">
        <f ca="1"/>
        <v>0</v>
      </c>
      <c r="AX74" s="56">
        <f ca="1"/>
        <v>0</v>
      </c>
      <c r="AY74" s="56">
        <f ca="1"/>
        <v>0</v>
      </c>
      <c r="AZ74" s="56">
        <f ca="1"/>
        <v>0</v>
      </c>
    </row>
    <row r="75" spans="2:52" ht="12.75" hidden="1" customHeight="1" outlineLevel="1" x14ac:dyDescent="0.2">
      <c r="B75" s="122" t="str" cm="1">
        <f t="array" aca="1" ref="B75" ca="1">IFERROR(_xlfn.XLOOKUP(C75,Com_codes_core,Com_labels_core),"")</f>
        <v>Products from rubber</v>
      </c>
      <c r="C75" s="122" t="str">
        <f ca="1"/>
        <v>c_076</v>
      </c>
      <c r="D75" s="56">
        <f ca="1"/>
        <v>42.734857262351419</v>
      </c>
      <c r="E75" s="56">
        <f ca="1"/>
        <v>-1.4888244065458522E-2</v>
      </c>
      <c r="F75" s="56">
        <f ca="1"/>
        <v>-0.38322054135097039</v>
      </c>
      <c r="G75" s="56">
        <f ca="1"/>
        <v>5.8280656714204682E-2</v>
      </c>
      <c r="H75" s="56">
        <f ca="1"/>
        <v>0</v>
      </c>
      <c r="I75" s="56">
        <f ca="1"/>
        <v>0</v>
      </c>
      <c r="J75" s="56">
        <f ca="1"/>
        <v>0</v>
      </c>
      <c r="K75" s="56">
        <f ca="1"/>
        <v>0</v>
      </c>
      <c r="L75" s="56">
        <f ca="1"/>
        <v>0</v>
      </c>
      <c r="M75" s="56">
        <f ca="1"/>
        <v>0</v>
      </c>
      <c r="O75" s="204" t="str" cm="1">
        <f t="array" aca="1" ref="O75" ca="1">IFERROR(_xlfn.XLOOKUP(P75,Com_codes_core,Com_labels_core),"")</f>
        <v>Plastic and synthetic rubber in primary forms</v>
      </c>
      <c r="P75" s="122" t="str">
        <f ca="1"/>
        <v>c_072</v>
      </c>
      <c r="Q75" s="56">
        <f ca="1"/>
        <v>221.78884090001321</v>
      </c>
      <c r="R75" s="56">
        <f ca="1"/>
        <v>-6.0240841980518933E-2</v>
      </c>
      <c r="S75" s="56">
        <f ca="1"/>
        <v>-0.53468953910853489</v>
      </c>
      <c r="T75" s="56">
        <f ca="1"/>
        <v>0.11695411597267835</v>
      </c>
      <c r="U75" s="56">
        <f ca="1"/>
        <v>0</v>
      </c>
      <c r="V75" s="56">
        <f ca="1"/>
        <v>0</v>
      </c>
      <c r="W75" s="56">
        <f ca="1"/>
        <v>0</v>
      </c>
      <c r="X75" s="56">
        <f ca="1"/>
        <v>0</v>
      </c>
      <c r="Y75" s="56">
        <f ca="1"/>
        <v>0</v>
      </c>
      <c r="Z75" s="56">
        <f ca="1"/>
        <v>0</v>
      </c>
      <c r="AB75" s="204" t="str" cm="1">
        <f t="array" aca="1" ref="AB75" ca="1">IFERROR(_xlfn.XLOOKUP(AC75,Com_codes_core,Com_labels_core),"")</f>
        <v>Printing and copying services of all types</v>
      </c>
      <c r="AC75" s="122" t="str">
        <f ca="1"/>
        <v>c_066</v>
      </c>
      <c r="AD75" s="56">
        <f ca="1"/>
        <v>70.469586329830335</v>
      </c>
      <c r="AE75" s="56">
        <f ca="1"/>
        <v>-8.478468425321406E-3</v>
      </c>
      <c r="AF75" s="56">
        <f ca="1"/>
        <v>-0.16139085910834572</v>
      </c>
      <c r="AG75" s="56">
        <f ca="1"/>
        <v>-6.1172642094919905E-2</v>
      </c>
      <c r="AH75" s="56">
        <f ca="1"/>
        <v>0</v>
      </c>
      <c r="AI75" s="56">
        <f ca="1"/>
        <v>0</v>
      </c>
      <c r="AJ75" s="56">
        <f ca="1"/>
        <v>0</v>
      </c>
      <c r="AK75" s="56">
        <f ca="1"/>
        <v>0</v>
      </c>
      <c r="AL75" s="56">
        <f ca="1"/>
        <v>0</v>
      </c>
      <c r="AM75" s="56">
        <f ca="1"/>
        <v>0</v>
      </c>
      <c r="AO75" s="204" t="str" cm="1">
        <f t="array" aca="1" ref="AO75" ca="1">IFERROR(_xlfn.XLOOKUP(AP75,Com_codes_core,Com_labels_core),"")</f>
        <v>Printing and copying services of all types</v>
      </c>
      <c r="AP75" s="122" t="str">
        <f ca="1"/>
        <v>c_066</v>
      </c>
      <c r="AQ75" s="56">
        <f ca="1"/>
        <v>73.268089256896161</v>
      </c>
      <c r="AR75" s="56">
        <f ca="1"/>
        <v>-1.0033656587482565E-2</v>
      </c>
      <c r="AS75" s="56">
        <f ca="1"/>
        <v>-0.16210367799438519</v>
      </c>
      <c r="AT75" s="56">
        <f ca="1"/>
        <v>-6.1733811795849913E-2</v>
      </c>
      <c r="AU75" s="56">
        <f ca="1"/>
        <v>0</v>
      </c>
      <c r="AV75" s="56">
        <f ca="1"/>
        <v>0</v>
      </c>
      <c r="AW75" s="56">
        <f ca="1"/>
        <v>0</v>
      </c>
      <c r="AX75" s="56">
        <f ca="1"/>
        <v>0</v>
      </c>
      <c r="AY75" s="56">
        <f ca="1"/>
        <v>0</v>
      </c>
      <c r="AZ75" s="56">
        <f ca="1"/>
        <v>0</v>
      </c>
    </row>
    <row r="76" spans="2:52" ht="12.75" hidden="1" customHeight="1" outlineLevel="1" x14ac:dyDescent="0.2">
      <c r="B76" s="122" t="str" cm="1">
        <f t="array" aca="1" ref="B76" ca="1">IFERROR(_xlfn.XLOOKUP(C76,Com_codes_core,Com_labels_core),"")</f>
        <v>Products from plastic</v>
      </c>
      <c r="C76" s="122" t="str">
        <f ca="1"/>
        <v>c_077</v>
      </c>
      <c r="D76" s="56">
        <f ca="1"/>
        <v>83.270287172689564</v>
      </c>
      <c r="E76" s="56">
        <f ca="1"/>
        <v>-2.6789549924988165E-2</v>
      </c>
      <c r="F76" s="56">
        <f ca="1"/>
        <v>-0.38060105318371562</v>
      </c>
      <c r="G76" s="56">
        <f ca="1"/>
        <v>5.3520585447963676E-2</v>
      </c>
      <c r="H76" s="56">
        <f ca="1"/>
        <v>0</v>
      </c>
      <c r="I76" s="56">
        <f ca="1"/>
        <v>0</v>
      </c>
      <c r="J76" s="56">
        <f ca="1"/>
        <v>0</v>
      </c>
      <c r="K76" s="56">
        <f ca="1"/>
        <v>0</v>
      </c>
      <c r="L76" s="56">
        <f ca="1"/>
        <v>0</v>
      </c>
      <c r="M76" s="56">
        <f ca="1"/>
        <v>0</v>
      </c>
      <c r="O76" s="204" t="str" cm="1">
        <f t="array" aca="1" ref="O76" ca="1">IFERROR(_xlfn.XLOOKUP(P76,Com_codes_core,Com_labels_core),"")</f>
        <v>Pesticides and other chemical products used in agriculture</v>
      </c>
      <c r="P76" s="122" t="str">
        <f ca="1"/>
        <v>c_073</v>
      </c>
      <c r="Q76" s="56">
        <f ca="1"/>
        <v>21.230566539361028</v>
      </c>
      <c r="R76" s="56">
        <f ca="1"/>
        <v>-1.8267729986709558E-2</v>
      </c>
      <c r="S76" s="56">
        <f ca="1"/>
        <v>-0.21798958502240451</v>
      </c>
      <c r="T76" s="56">
        <f ca="1"/>
        <v>-0.12304569098232632</v>
      </c>
      <c r="U76" s="56">
        <f ca="1"/>
        <v>0</v>
      </c>
      <c r="V76" s="56">
        <f ca="1"/>
        <v>0</v>
      </c>
      <c r="W76" s="56">
        <f ca="1"/>
        <v>0</v>
      </c>
      <c r="X76" s="56">
        <f ca="1"/>
        <v>0</v>
      </c>
      <c r="Y76" s="56">
        <f ca="1"/>
        <v>0</v>
      </c>
      <c r="Z76" s="56">
        <f ca="1"/>
        <v>0</v>
      </c>
      <c r="AB76" s="204" t="str" cm="1">
        <f t="array" aca="1" ref="AB76" ca="1">IFERROR(_xlfn.XLOOKUP(AC76,Com_codes_core,Com_labels_core),"")</f>
        <v>Coke</v>
      </c>
      <c r="AC76" s="122" t="str">
        <f ca="1"/>
        <v>c_067</v>
      </c>
      <c r="AD76" s="56">
        <f ca="1"/>
        <v>8.6690542185509205</v>
      </c>
      <c r="AE76" s="56">
        <f ca="1"/>
        <v>-1.1010577544789957E-2</v>
      </c>
      <c r="AF76" s="56">
        <f ca="1"/>
        <v>-0.34412343757266317</v>
      </c>
      <c r="AG76" s="56">
        <f ca="1"/>
        <v>-0.1603242337046562</v>
      </c>
      <c r="AH76" s="56">
        <f ca="1"/>
        <v>0</v>
      </c>
      <c r="AI76" s="56">
        <f ca="1"/>
        <v>0</v>
      </c>
      <c r="AJ76" s="56">
        <f ca="1"/>
        <v>0</v>
      </c>
      <c r="AK76" s="56">
        <f ca="1"/>
        <v>0</v>
      </c>
      <c r="AL76" s="56">
        <f ca="1"/>
        <v>0</v>
      </c>
      <c r="AM76" s="56">
        <f ca="1"/>
        <v>0</v>
      </c>
      <c r="AO76" s="204" t="str" cm="1">
        <f t="array" aca="1" ref="AO76" ca="1">IFERROR(_xlfn.XLOOKUP(AP76,Com_codes_core,Com_labels_core),"")</f>
        <v>Coke</v>
      </c>
      <c r="AP76" s="122" t="str">
        <f ca="1"/>
        <v>c_067</v>
      </c>
      <c r="AQ76" s="56">
        <f ca="1"/>
        <v>18.082384721655309</v>
      </c>
      <c r="AR76" s="56">
        <f ca="1"/>
        <v>-3.030433976726199E-2</v>
      </c>
      <c r="AS76" s="56">
        <f ca="1"/>
        <v>-0.36126033863767004</v>
      </c>
      <c r="AT76" s="56">
        <f ca="1"/>
        <v>-0.12354847384182799</v>
      </c>
      <c r="AU76" s="56">
        <f ca="1"/>
        <v>0</v>
      </c>
      <c r="AV76" s="56">
        <f ca="1"/>
        <v>0</v>
      </c>
      <c r="AW76" s="56">
        <f ca="1"/>
        <v>0</v>
      </c>
      <c r="AX76" s="56">
        <f ca="1"/>
        <v>0</v>
      </c>
      <c r="AY76" s="56">
        <f ca="1"/>
        <v>0</v>
      </c>
      <c r="AZ76" s="56">
        <f ca="1"/>
        <v>0</v>
      </c>
    </row>
    <row r="77" spans="2:52" ht="12.75" hidden="1" customHeight="1" outlineLevel="1" x14ac:dyDescent="0.2">
      <c r="B77" s="122" t="str" cm="1">
        <f t="array" aca="1" ref="B77" ca="1">IFERROR(_xlfn.XLOOKUP(C77,Com_codes_core,Com_labels_core),"")</f>
        <v>Glass and products from glass</v>
      </c>
      <c r="C77" s="122" t="str">
        <f ca="1"/>
        <v>c_078</v>
      </c>
      <c r="D77" s="56">
        <f ca="1"/>
        <v>18.494937818461135</v>
      </c>
      <c r="E77" s="56">
        <f ca="1"/>
        <v>-0.12564219858502979</v>
      </c>
      <c r="F77" s="56">
        <f ca="1"/>
        <v>-0.14488269126597952</v>
      </c>
      <c r="G77" s="56">
        <f ca="1"/>
        <v>-0.15107689441896666</v>
      </c>
      <c r="H77" s="56">
        <f ca="1"/>
        <v>0</v>
      </c>
      <c r="I77" s="56">
        <f ca="1"/>
        <v>0</v>
      </c>
      <c r="J77" s="56">
        <f ca="1"/>
        <v>0</v>
      </c>
      <c r="K77" s="56">
        <f ca="1"/>
        <v>0</v>
      </c>
      <c r="L77" s="56">
        <f ca="1"/>
        <v>0</v>
      </c>
      <c r="M77" s="56">
        <f ca="1"/>
        <v>0</v>
      </c>
      <c r="O77" s="204" t="str" cm="1">
        <f t="array" aca="1" ref="O77" ca="1">IFERROR(_xlfn.XLOOKUP(P77,Com_codes_core,Com_labels_core),"")</f>
        <v>Other chemical products; synthetic fibers, artificial fibers</v>
      </c>
      <c r="P77" s="122" t="str">
        <f ca="1"/>
        <v>c_074</v>
      </c>
      <c r="Q77" s="56">
        <f ca="1"/>
        <v>163.022464139286</v>
      </c>
      <c r="R77" s="56">
        <f ca="1"/>
        <v>-7.0851547349881638E-2</v>
      </c>
      <c r="S77" s="56">
        <f ca="1"/>
        <v>-0.37841185048077541</v>
      </c>
      <c r="T77" s="56">
        <f ca="1"/>
        <v>1.2874330797152389E-2</v>
      </c>
      <c r="U77" s="56">
        <f ca="1"/>
        <v>0</v>
      </c>
      <c r="V77" s="56">
        <f ca="1"/>
        <v>0</v>
      </c>
      <c r="W77" s="56">
        <f ca="1"/>
        <v>0</v>
      </c>
      <c r="X77" s="56">
        <f ca="1"/>
        <v>0</v>
      </c>
      <c r="Y77" s="56">
        <f ca="1"/>
        <v>0</v>
      </c>
      <c r="Z77" s="56">
        <f ca="1"/>
        <v>0</v>
      </c>
      <c r="AB77" s="204" t="str" cm="1">
        <f t="array" aca="1" ref="AB77" ca="1">IFERROR(_xlfn.XLOOKUP(AC77,Com_codes_core,Com_labels_core),"")</f>
        <v>Fuel oil and gasoline; lubricants</v>
      </c>
      <c r="AC77" s="122" t="str">
        <f ca="1"/>
        <v>c_068</v>
      </c>
      <c r="AD77" s="56">
        <f ca="1"/>
        <v>173.4723209900805</v>
      </c>
      <c r="AE77" s="56">
        <f ca="1"/>
        <v>-1.5910854326839363E-3</v>
      </c>
      <c r="AF77" s="56">
        <f ca="1"/>
        <v>-0.36068601357821528</v>
      </c>
      <c r="AG77" s="56">
        <f ca="1"/>
        <v>-2.3569259231505657</v>
      </c>
      <c r="AH77" s="56">
        <f ca="1"/>
        <v>0</v>
      </c>
      <c r="AI77" s="56">
        <f ca="1"/>
        <v>0</v>
      </c>
      <c r="AJ77" s="56">
        <f ca="1"/>
        <v>0</v>
      </c>
      <c r="AK77" s="56">
        <f ca="1"/>
        <v>0</v>
      </c>
      <c r="AL77" s="56">
        <f ca="1"/>
        <v>0</v>
      </c>
      <c r="AM77" s="56">
        <f ca="1"/>
        <v>0</v>
      </c>
      <c r="AO77" s="204" t="str" cm="1">
        <f t="array" aca="1" ref="AO77" ca="1">IFERROR(_xlfn.XLOOKUP(AP77,Com_codes_core,Com_labels_core),"")</f>
        <v>Fuel oil and gasoline; lubricants</v>
      </c>
      <c r="AP77" s="122" t="str">
        <f ca="1"/>
        <v>c_068</v>
      </c>
      <c r="AQ77" s="56">
        <f ca="1"/>
        <v>539.30330991118717</v>
      </c>
      <c r="AR77" s="56">
        <f ca="1"/>
        <v>-2.8367949034613371E-2</v>
      </c>
      <c r="AS77" s="56">
        <f ca="1"/>
        <v>-0.5083331676762004</v>
      </c>
      <c r="AT77" s="56">
        <f ca="1"/>
        <v>-0.40442823557296226</v>
      </c>
      <c r="AU77" s="56">
        <f ca="1"/>
        <v>0</v>
      </c>
      <c r="AV77" s="56">
        <f ca="1"/>
        <v>0</v>
      </c>
      <c r="AW77" s="56">
        <f ca="1"/>
        <v>0</v>
      </c>
      <c r="AX77" s="56">
        <f ca="1"/>
        <v>0</v>
      </c>
      <c r="AY77" s="56">
        <f ca="1"/>
        <v>0</v>
      </c>
      <c r="AZ77" s="56">
        <f ca="1"/>
        <v>0</v>
      </c>
    </row>
    <row r="78" spans="2:52" ht="12.75" hidden="1" customHeight="1" outlineLevel="1" x14ac:dyDescent="0.2">
      <c r="B78" s="122" t="str" cm="1">
        <f t="array" aca="1" ref="B78" ca="1">IFERROR(_xlfn.XLOOKUP(C78,Com_codes_core,Com_labels_core),"")</f>
        <v>Refractory products; Construction material products from clay; Other ceramic products</v>
      </c>
      <c r="C78" s="122" t="str">
        <f ca="1"/>
        <v>c_079</v>
      </c>
      <c r="D78" s="56">
        <f ca="1"/>
        <v>12.409597960558196</v>
      </c>
      <c r="E78" s="56">
        <f ca="1"/>
        <v>-1.1912637299693607E-2</v>
      </c>
      <c r="F78" s="56">
        <f ca="1"/>
        <v>-0.29056022732293352</v>
      </c>
      <c r="G78" s="56">
        <f ca="1"/>
        <v>-0.15976747116118739</v>
      </c>
      <c r="H78" s="56">
        <f ca="1"/>
        <v>0</v>
      </c>
      <c r="I78" s="56">
        <f ca="1"/>
        <v>0</v>
      </c>
      <c r="J78" s="56">
        <f ca="1"/>
        <v>0</v>
      </c>
      <c r="K78" s="56">
        <f ca="1"/>
        <v>0</v>
      </c>
      <c r="L78" s="56">
        <f ca="1"/>
        <v>0</v>
      </c>
      <c r="M78" s="56">
        <f ca="1"/>
        <v>0</v>
      </c>
      <c r="O78" s="204" t="str" cm="1">
        <f t="array" aca="1" ref="O78" ca="1">IFERROR(_xlfn.XLOOKUP(P78,Com_codes_core,Com_labels_core),"")</f>
        <v>Medicines of all kinds; Pharmaceutical chemistry and medicinal materials</v>
      </c>
      <c r="P78" s="122" t="str">
        <f ca="1"/>
        <v>c_075</v>
      </c>
      <c r="Q78" s="56">
        <f ca="1"/>
        <v>91.37465839921272</v>
      </c>
      <c r="R78" s="56">
        <f ca="1"/>
        <v>-5.5267765503574928E-3</v>
      </c>
      <c r="S78" s="56">
        <f ca="1"/>
        <v>4.9896372524127486E-2</v>
      </c>
      <c r="T78" s="56">
        <f ca="1"/>
        <v>-0.10906796386251916</v>
      </c>
      <c r="U78" s="56">
        <f ca="1"/>
        <v>0</v>
      </c>
      <c r="V78" s="56">
        <f ca="1"/>
        <v>0</v>
      </c>
      <c r="W78" s="56">
        <f ca="1"/>
        <v>0</v>
      </c>
      <c r="X78" s="56">
        <f ca="1"/>
        <v>0</v>
      </c>
      <c r="Y78" s="56">
        <f ca="1"/>
        <v>0</v>
      </c>
      <c r="Z78" s="56">
        <f ca="1"/>
        <v>0</v>
      </c>
      <c r="AB78" s="204" t="str" cm="1">
        <f t="array" aca="1" ref="AB78" ca="1">IFERROR(_xlfn.XLOOKUP(AC78,Com_codes_core,Com_labels_core),"")</f>
        <v>Remaining petroleum products</v>
      </c>
      <c r="AC78" s="122" t="str">
        <f ca="1"/>
        <v>c_069</v>
      </c>
      <c r="AD78" s="56">
        <f ca="1"/>
        <v>10.357406016402201</v>
      </c>
      <c r="AE78" s="56">
        <f ca="1"/>
        <v>-2.5021268039060462E-2</v>
      </c>
      <c r="AF78" s="56">
        <f ca="1"/>
        <v>-0.3140210713746372</v>
      </c>
      <c r="AG78" s="56">
        <f ca="1"/>
        <v>-0.50198185429527475</v>
      </c>
      <c r="AH78" s="56">
        <f ca="1"/>
        <v>0</v>
      </c>
      <c r="AI78" s="56">
        <f ca="1"/>
        <v>0</v>
      </c>
      <c r="AJ78" s="56">
        <f ca="1"/>
        <v>0</v>
      </c>
      <c r="AK78" s="56">
        <f ca="1"/>
        <v>0</v>
      </c>
      <c r="AL78" s="56">
        <f ca="1"/>
        <v>0</v>
      </c>
      <c r="AM78" s="56">
        <f ca="1"/>
        <v>0</v>
      </c>
      <c r="AO78" s="204" t="str" cm="1">
        <f t="array" aca="1" ref="AO78" ca="1">IFERROR(_xlfn.XLOOKUP(AP78,Com_codes_core,Com_labels_core),"")</f>
        <v>Remaining petroleum products</v>
      </c>
      <c r="AP78" s="122" t="str">
        <f ca="1"/>
        <v>c_069</v>
      </c>
      <c r="AQ78" s="56">
        <f ca="1"/>
        <v>20.931437585667677</v>
      </c>
      <c r="AR78" s="56">
        <f ca="1"/>
        <v>-3.8099820075887525E-2</v>
      </c>
      <c r="AS78" s="56">
        <f ca="1"/>
        <v>-0.40011765058655113</v>
      </c>
      <c r="AT78" s="56">
        <f ca="1"/>
        <v>-0.20844009962022181</v>
      </c>
      <c r="AU78" s="56">
        <f ca="1"/>
        <v>0</v>
      </c>
      <c r="AV78" s="56">
        <f ca="1"/>
        <v>0</v>
      </c>
      <c r="AW78" s="56">
        <f ca="1"/>
        <v>0</v>
      </c>
      <c r="AX78" s="56">
        <f ca="1"/>
        <v>0</v>
      </c>
      <c r="AY78" s="56">
        <f ca="1"/>
        <v>0</v>
      </c>
      <c r="AZ78" s="56">
        <f ca="1"/>
        <v>0</v>
      </c>
    </row>
    <row r="79" spans="2:52" ht="12.75" hidden="1" customHeight="1" outlineLevel="1" x14ac:dyDescent="0.2">
      <c r="B79" s="122" t="str" cm="1">
        <f t="array" aca="1" ref="B79" ca="1">IFERROR(_xlfn.XLOOKUP(C79,Com_codes_core,Com_labels_core),"")</f>
        <v>Cement of all kinds</v>
      </c>
      <c r="C79" s="122" t="str">
        <f ca="1"/>
        <v>c_080</v>
      </c>
      <c r="D79" s="56">
        <f ca="1"/>
        <v>27.290743482481485</v>
      </c>
      <c r="E79" s="56">
        <f ca="1"/>
        <v>-3.0161340455114871E-2</v>
      </c>
      <c r="F79" s="56">
        <f ca="1"/>
        <v>-0.33600892930298887</v>
      </c>
      <c r="G79" s="56">
        <f ca="1"/>
        <v>-0.19826916749179357</v>
      </c>
      <c r="H79" s="56">
        <f ca="1"/>
        <v>0</v>
      </c>
      <c r="I79" s="56">
        <f ca="1"/>
        <v>0</v>
      </c>
      <c r="J79" s="56">
        <f ca="1"/>
        <v>0</v>
      </c>
      <c r="K79" s="56">
        <f ca="1"/>
        <v>0</v>
      </c>
      <c r="L79" s="56">
        <f ca="1"/>
        <v>0</v>
      </c>
      <c r="M79" s="56">
        <f ca="1"/>
        <v>0</v>
      </c>
      <c r="O79" s="204" t="str" cm="1">
        <f t="array" aca="1" ref="O79" ca="1">IFERROR(_xlfn.XLOOKUP(P79,Com_codes_core,Com_labels_core),"")</f>
        <v>Products from rubber</v>
      </c>
      <c r="P79" s="122" t="str">
        <f ca="1"/>
        <v>c_076</v>
      </c>
      <c r="Q79" s="56">
        <f ca="1"/>
        <v>37.93440895025401</v>
      </c>
      <c r="R79" s="56">
        <f ca="1"/>
        <v>-0.11472389736870703</v>
      </c>
      <c r="S79" s="56">
        <f ca="1"/>
        <v>-0.5865686448995211</v>
      </c>
      <c r="T79" s="56">
        <f ca="1"/>
        <v>-4.3228019370178394E-3</v>
      </c>
      <c r="U79" s="56">
        <f ca="1"/>
        <v>0</v>
      </c>
      <c r="V79" s="56">
        <f ca="1"/>
        <v>0</v>
      </c>
      <c r="W79" s="56">
        <f ca="1"/>
        <v>0</v>
      </c>
      <c r="X79" s="56">
        <f ca="1"/>
        <v>0</v>
      </c>
      <c r="Y79" s="56">
        <f ca="1"/>
        <v>0</v>
      </c>
      <c r="Z79" s="56">
        <f ca="1"/>
        <v>0</v>
      </c>
      <c r="AB79" s="204" t="str" cm="1">
        <f t="array" aca="1" ref="AB79" ca="1">IFERROR(_xlfn.XLOOKUP(AC79,Com_codes_core,Com_labels_core),"")</f>
        <v>Basic chemicals</v>
      </c>
      <c r="AC79" s="122" t="str">
        <f ca="1"/>
        <v>c_070</v>
      </c>
      <c r="AD79" s="56">
        <f ca="1"/>
        <v>24.514754203875448</v>
      </c>
      <c r="AE79" s="56">
        <f ca="1"/>
        <v>1.9044678043056429E-2</v>
      </c>
      <c r="AF79" s="56">
        <f ca="1"/>
        <v>-0.18222583881561949</v>
      </c>
      <c r="AG79" s="56">
        <f ca="1"/>
        <v>-0.1155032145486512</v>
      </c>
      <c r="AH79" s="56">
        <f ca="1"/>
        <v>0</v>
      </c>
      <c r="AI79" s="56">
        <f ca="1"/>
        <v>0</v>
      </c>
      <c r="AJ79" s="56">
        <f ca="1"/>
        <v>0</v>
      </c>
      <c r="AK79" s="56">
        <f ca="1"/>
        <v>0</v>
      </c>
      <c r="AL79" s="56">
        <f ca="1"/>
        <v>0</v>
      </c>
      <c r="AM79" s="56">
        <f ca="1"/>
        <v>0</v>
      </c>
      <c r="AO79" s="204" t="str" cm="1">
        <f t="array" aca="1" ref="AO79" ca="1">IFERROR(_xlfn.XLOOKUP(AP79,Com_codes_core,Com_labels_core),"")</f>
        <v>Basic chemicals</v>
      </c>
      <c r="AP79" s="122" t="str">
        <f ca="1"/>
        <v>c_070</v>
      </c>
      <c r="AQ79" s="56">
        <f ca="1"/>
        <v>180.28684787392785</v>
      </c>
      <c r="AR79" s="56">
        <f ca="1"/>
        <v>-2.3199158032383149E-2</v>
      </c>
      <c r="AS79" s="56">
        <f ca="1"/>
        <v>-0.33007739176177386</v>
      </c>
      <c r="AT79" s="56">
        <f ca="1"/>
        <v>-2.7812943249505562E-2</v>
      </c>
      <c r="AU79" s="56">
        <f ca="1"/>
        <v>0</v>
      </c>
      <c r="AV79" s="56">
        <f ca="1"/>
        <v>0</v>
      </c>
      <c r="AW79" s="56">
        <f ca="1"/>
        <v>0</v>
      </c>
      <c r="AX79" s="56">
        <f ca="1"/>
        <v>0</v>
      </c>
      <c r="AY79" s="56">
        <f ca="1"/>
        <v>0</v>
      </c>
      <c r="AZ79" s="56">
        <f ca="1"/>
        <v>0</v>
      </c>
    </row>
    <row r="80" spans="2:52" ht="12.75" hidden="1" customHeight="1" outlineLevel="1" x14ac:dyDescent="0.2">
      <c r="B80" s="122" t="str" cm="1">
        <f t="array" aca="1" ref="B80" ca="1">IFERROR(_xlfn.XLOOKUP(C80,Com_codes_core,Com_labels_core),"")</f>
        <v>Uncategorized non-metallic mineral products (except cement; bricks, tiles, paving stones and baked clay construction products)</v>
      </c>
      <c r="C80" s="122" t="str">
        <f ca="1"/>
        <v>c_081</v>
      </c>
      <c r="D80" s="56">
        <f ca="1"/>
        <v>18.098486420317617</v>
      </c>
      <c r="E80" s="56">
        <f ca="1"/>
        <v>-2.2906477338002773E-2</v>
      </c>
      <c r="F80" s="56">
        <f ca="1"/>
        <v>-0.36539368383874393</v>
      </c>
      <c r="G80" s="56">
        <f ca="1"/>
        <v>-0.16201553110803957</v>
      </c>
      <c r="H80" s="56">
        <f ca="1"/>
        <v>0</v>
      </c>
      <c r="I80" s="56">
        <f ca="1"/>
        <v>0</v>
      </c>
      <c r="J80" s="56">
        <f ca="1"/>
        <v>0</v>
      </c>
      <c r="K80" s="56">
        <f ca="1"/>
        <v>0</v>
      </c>
      <c r="L80" s="56">
        <f ca="1"/>
        <v>0</v>
      </c>
      <c r="M80" s="56">
        <f ca="1"/>
        <v>0</v>
      </c>
      <c r="O80" s="204" t="str" cm="1">
        <f t="array" aca="1" ref="O80" ca="1">IFERROR(_xlfn.XLOOKUP(P80,Com_codes_core,Com_labels_core),"")</f>
        <v>Products from plastic</v>
      </c>
      <c r="P80" s="122" t="str">
        <f ca="1"/>
        <v>c_077</v>
      </c>
      <c r="Q80" s="56">
        <f ca="1"/>
        <v>163.24071601188081</v>
      </c>
      <c r="R80" s="56">
        <f ca="1"/>
        <v>-0.12980534986416492</v>
      </c>
      <c r="S80" s="56">
        <f ca="1"/>
        <v>-0.40327218967908252</v>
      </c>
      <c r="T80" s="56">
        <f ca="1"/>
        <v>-4.3948167579688224E-3</v>
      </c>
      <c r="U80" s="56">
        <f ca="1"/>
        <v>0</v>
      </c>
      <c r="V80" s="56">
        <f ca="1"/>
        <v>0</v>
      </c>
      <c r="W80" s="56">
        <f ca="1"/>
        <v>0</v>
      </c>
      <c r="X80" s="56">
        <f ca="1"/>
        <v>0</v>
      </c>
      <c r="Y80" s="56">
        <f ca="1"/>
        <v>0</v>
      </c>
      <c r="Z80" s="56">
        <f ca="1"/>
        <v>0</v>
      </c>
      <c r="AB80" s="204" t="str" cm="1">
        <f t="array" aca="1" ref="AB80" ca="1">IFERROR(_xlfn.XLOOKUP(AC80,Com_codes_core,Com_labels_core),"")</f>
        <v>Fertilizers and nitrogen compounds</v>
      </c>
      <c r="AC80" s="122" t="str">
        <f ca="1"/>
        <v>c_071</v>
      </c>
      <c r="AD80" s="56">
        <f ca="1"/>
        <v>76.537689441936593</v>
      </c>
      <c r="AE80" s="56">
        <f ca="1"/>
        <v>1.5625607456204449E-2</v>
      </c>
      <c r="AF80" s="56">
        <f ca="1"/>
        <v>-0.12722048596187641</v>
      </c>
      <c r="AG80" s="56">
        <f ca="1"/>
        <v>-3.0719702005621574E-2</v>
      </c>
      <c r="AH80" s="56">
        <f ca="1"/>
        <v>0</v>
      </c>
      <c r="AI80" s="56">
        <f ca="1"/>
        <v>0</v>
      </c>
      <c r="AJ80" s="56">
        <f ca="1"/>
        <v>0</v>
      </c>
      <c r="AK80" s="56">
        <f ca="1"/>
        <v>0</v>
      </c>
      <c r="AL80" s="56">
        <f ca="1"/>
        <v>0</v>
      </c>
      <c r="AM80" s="56">
        <f ca="1"/>
        <v>0</v>
      </c>
      <c r="AO80" s="204" t="str" cm="1">
        <f t="array" aca="1" ref="AO80" ca="1">IFERROR(_xlfn.XLOOKUP(AP80,Com_codes_core,Com_labels_core),"")</f>
        <v>Fertilizers and nitrogen compounds</v>
      </c>
      <c r="AP80" s="122" t="str">
        <f ca="1"/>
        <v>c_071</v>
      </c>
      <c r="AQ80" s="56">
        <f ca="1"/>
        <v>105.48527344409415</v>
      </c>
      <c r="AR80" s="56">
        <f ca="1"/>
        <v>1.8512316890317848E-3</v>
      </c>
      <c r="AS80" s="56">
        <f ca="1"/>
        <v>-0.16979843268730699</v>
      </c>
      <c r="AT80" s="56">
        <f ca="1"/>
        <v>-5.3472660045661424E-2</v>
      </c>
      <c r="AU80" s="56">
        <f ca="1"/>
        <v>0</v>
      </c>
      <c r="AV80" s="56">
        <f ca="1"/>
        <v>0</v>
      </c>
      <c r="AW80" s="56">
        <f ca="1"/>
        <v>0</v>
      </c>
      <c r="AX80" s="56">
        <f ca="1"/>
        <v>0</v>
      </c>
      <c r="AY80" s="56">
        <f ca="1"/>
        <v>0</v>
      </c>
      <c r="AZ80" s="56">
        <f ca="1"/>
        <v>0</v>
      </c>
    </row>
    <row r="81" spans="2:52" ht="12.75" hidden="1" customHeight="1" outlineLevel="1" x14ac:dyDescent="0.2">
      <c r="B81" s="122" t="str" cm="1">
        <f t="array" aca="1" ref="B81" ca="1">IFERROR(_xlfn.XLOOKUP(C81,Com_codes_core,Com_labels_core),"")</f>
        <v>Cast iron, iron and steel products</v>
      </c>
      <c r="C81" s="122" t="str">
        <f ca="1"/>
        <v>c_082</v>
      </c>
      <c r="D81" s="56">
        <f ca="1"/>
        <v>109.92936469223979</v>
      </c>
      <c r="E81" s="56">
        <f ca="1"/>
        <v>-1.8890598328913377E-2</v>
      </c>
      <c r="F81" s="56">
        <f ca="1"/>
        <v>-0.26271943381194207</v>
      </c>
      <c r="G81" s="56">
        <f ca="1"/>
        <v>-8.3019621676116984E-4</v>
      </c>
      <c r="H81" s="56">
        <f ca="1"/>
        <v>0</v>
      </c>
      <c r="I81" s="56">
        <f ca="1"/>
        <v>0</v>
      </c>
      <c r="J81" s="56">
        <f ca="1"/>
        <v>0</v>
      </c>
      <c r="K81" s="56">
        <f ca="1"/>
        <v>0</v>
      </c>
      <c r="L81" s="56">
        <f ca="1"/>
        <v>0</v>
      </c>
      <c r="M81" s="56">
        <f ca="1"/>
        <v>0</v>
      </c>
      <c r="O81" s="204" t="str" cm="1">
        <f t="array" aca="1" ref="O81" ca="1">IFERROR(_xlfn.XLOOKUP(P81,Com_codes_core,Com_labels_core),"")</f>
        <v>Glass and products from glass</v>
      </c>
      <c r="P81" s="122" t="str">
        <f ca="1"/>
        <v>c_078</v>
      </c>
      <c r="Q81" s="56">
        <f ca="1"/>
        <v>31.389382217671773</v>
      </c>
      <c r="R81" s="56">
        <f ca="1"/>
        <v>-0.12323067562400869</v>
      </c>
      <c r="S81" s="56">
        <f ca="1"/>
        <v>-0.41482412344533426</v>
      </c>
      <c r="T81" s="56">
        <f ca="1"/>
        <v>-0.1162054637618759</v>
      </c>
      <c r="U81" s="56">
        <f ca="1"/>
        <v>0</v>
      </c>
      <c r="V81" s="56">
        <f ca="1"/>
        <v>0</v>
      </c>
      <c r="W81" s="56">
        <f ca="1"/>
        <v>0</v>
      </c>
      <c r="X81" s="56">
        <f ca="1"/>
        <v>0</v>
      </c>
      <c r="Y81" s="56">
        <f ca="1"/>
        <v>0</v>
      </c>
      <c r="Z81" s="56">
        <f ca="1"/>
        <v>0</v>
      </c>
      <c r="AB81" s="204" t="str" cm="1">
        <f t="array" aca="1" ref="AB81" ca="1">IFERROR(_xlfn.XLOOKUP(AC81,Com_codes_core,Com_labels_core),"")</f>
        <v>Plastic and synthetic rubber in primary forms</v>
      </c>
      <c r="AC81" s="122" t="str">
        <f ca="1"/>
        <v>c_072</v>
      </c>
      <c r="AD81" s="56">
        <f ca="1"/>
        <v>7.0058888617209671</v>
      </c>
      <c r="AE81" s="56">
        <f ca="1"/>
        <v>-8.7412760643945653E-3</v>
      </c>
      <c r="AF81" s="56">
        <f ca="1"/>
        <v>-0.43994196329234514</v>
      </c>
      <c r="AG81" s="56">
        <f ca="1"/>
        <v>8.7959081410904361E-2</v>
      </c>
      <c r="AH81" s="56">
        <f ca="1"/>
        <v>0</v>
      </c>
      <c r="AI81" s="56">
        <f ca="1"/>
        <v>0</v>
      </c>
      <c r="AJ81" s="56">
        <f ca="1"/>
        <v>0</v>
      </c>
      <c r="AK81" s="56">
        <f ca="1"/>
        <v>0</v>
      </c>
      <c r="AL81" s="56">
        <f ca="1"/>
        <v>0</v>
      </c>
      <c r="AM81" s="56">
        <f ca="1"/>
        <v>0</v>
      </c>
      <c r="AO81" s="204" t="str" cm="1">
        <f t="array" aca="1" ref="AO81" ca="1">IFERROR(_xlfn.XLOOKUP(AP81,Com_codes_core,Com_labels_core),"")</f>
        <v>Plastic and synthetic rubber in primary forms</v>
      </c>
      <c r="AP81" s="122" t="str">
        <f ca="1"/>
        <v>c_072</v>
      </c>
      <c r="AQ81" s="56">
        <f ca="1"/>
        <v>234.46139496832032</v>
      </c>
      <c r="AR81" s="56">
        <f ca="1"/>
        <v>-5.8664443989475679E-2</v>
      </c>
      <c r="AS81" s="56">
        <f ca="1"/>
        <v>-0.5317902000443131</v>
      </c>
      <c r="AT81" s="56">
        <f ca="1"/>
        <v>0.11606608531604667</v>
      </c>
      <c r="AU81" s="56">
        <f ca="1"/>
        <v>0</v>
      </c>
      <c r="AV81" s="56">
        <f ca="1"/>
        <v>0</v>
      </c>
      <c r="AW81" s="56">
        <f ca="1"/>
        <v>0</v>
      </c>
      <c r="AX81" s="56">
        <f ca="1"/>
        <v>0</v>
      </c>
      <c r="AY81" s="56">
        <f ca="1"/>
        <v>0</v>
      </c>
      <c r="AZ81" s="56">
        <f ca="1"/>
        <v>0</v>
      </c>
    </row>
    <row r="82" spans="2:52" ht="12.75" hidden="1" customHeight="1" outlineLevel="1" x14ac:dyDescent="0.2">
      <c r="B82" s="122" t="str" cm="1">
        <f t="array" aca="1" ref="B82" ca="1">IFERROR(_xlfn.XLOOKUP(C82,Com_codes_core,Com_labels_core),"")</f>
        <v>Non-ferrous metal products, precious metals and metal casting services</v>
      </c>
      <c r="C82" s="122" t="str">
        <f ca="1"/>
        <v>c_083</v>
      </c>
      <c r="D82" s="56">
        <f ca="1"/>
        <v>52.390705187530173</v>
      </c>
      <c r="E82" s="56">
        <f ca="1"/>
        <v>-2.8998832712345823E-2</v>
      </c>
      <c r="F82" s="56">
        <f ca="1"/>
        <v>-0.25282671797347556</v>
      </c>
      <c r="G82" s="56">
        <f ca="1"/>
        <v>0.14295406145365952</v>
      </c>
      <c r="H82" s="56">
        <f ca="1"/>
        <v>0</v>
      </c>
      <c r="I82" s="56">
        <f ca="1"/>
        <v>0</v>
      </c>
      <c r="J82" s="56">
        <f ca="1"/>
        <v>0</v>
      </c>
      <c r="K82" s="56">
        <f ca="1"/>
        <v>0</v>
      </c>
      <c r="L82" s="56">
        <f ca="1"/>
        <v>0</v>
      </c>
      <c r="M82" s="56">
        <f ca="1"/>
        <v>0</v>
      </c>
      <c r="O82" s="204" t="str" cm="1">
        <f t="array" aca="1" ref="O82" ca="1">IFERROR(_xlfn.XLOOKUP(P82,Com_codes_core,Com_labels_core),"")</f>
        <v>Refractory products; Construction material products from clay; Other ceramic products</v>
      </c>
      <c r="P82" s="122" t="str">
        <f ca="1"/>
        <v>c_079</v>
      </c>
      <c r="Q82" s="56">
        <f ca="1"/>
        <v>16.557232896836592</v>
      </c>
      <c r="R82" s="56">
        <f ca="1"/>
        <v>-0.18601368727975132</v>
      </c>
      <c r="S82" s="56">
        <f ca="1"/>
        <v>-0.54047106337998807</v>
      </c>
      <c r="T82" s="56">
        <f ca="1"/>
        <v>-0.27200575138538463</v>
      </c>
      <c r="U82" s="56">
        <f ca="1"/>
        <v>0</v>
      </c>
      <c r="V82" s="56">
        <f ca="1"/>
        <v>0</v>
      </c>
      <c r="W82" s="56">
        <f ca="1"/>
        <v>0</v>
      </c>
      <c r="X82" s="56">
        <f ca="1"/>
        <v>0</v>
      </c>
      <c r="Y82" s="56">
        <f ca="1"/>
        <v>0</v>
      </c>
      <c r="Z82" s="56">
        <f ca="1"/>
        <v>0</v>
      </c>
      <c r="AB82" s="204" t="str" cm="1">
        <f t="array" aca="1" ref="AB82" ca="1">IFERROR(_xlfn.XLOOKUP(AC82,Com_codes_core,Com_labels_core),"")</f>
        <v>Pesticides and other chemical products used in agriculture</v>
      </c>
      <c r="AC82" s="122" t="str">
        <f ca="1"/>
        <v>c_073</v>
      </c>
      <c r="AD82" s="56">
        <f ca="1"/>
        <v>30.3618719459784</v>
      </c>
      <c r="AE82" s="56">
        <f ca="1"/>
        <v>2.1897257169722906E-3</v>
      </c>
      <c r="AF82" s="56">
        <f ca="1"/>
        <v>-0.2145815657964345</v>
      </c>
      <c r="AG82" s="56">
        <f ca="1"/>
        <v>-8.5159270288592825E-2</v>
      </c>
      <c r="AH82" s="56">
        <f ca="1"/>
        <v>0</v>
      </c>
      <c r="AI82" s="56">
        <f ca="1"/>
        <v>0</v>
      </c>
      <c r="AJ82" s="56">
        <f ca="1"/>
        <v>0</v>
      </c>
      <c r="AK82" s="56">
        <f ca="1"/>
        <v>0</v>
      </c>
      <c r="AL82" s="56">
        <f ca="1"/>
        <v>0</v>
      </c>
      <c r="AM82" s="56">
        <f ca="1"/>
        <v>0</v>
      </c>
      <c r="AO82" s="204" t="str" cm="1">
        <f t="array" aca="1" ref="AO82" ca="1">IFERROR(_xlfn.XLOOKUP(AP82,Com_codes_core,Com_labels_core),"")</f>
        <v>Pesticides and other chemical products used in agriculture</v>
      </c>
      <c r="AP82" s="122" t="str">
        <f ca="1"/>
        <v>c_073</v>
      </c>
      <c r="AQ82" s="56">
        <f ca="1"/>
        <v>52.272983658008798</v>
      </c>
      <c r="AR82" s="56">
        <f ca="1"/>
        <v>-6.2293515689093581E-3</v>
      </c>
      <c r="AS82" s="56">
        <f ca="1"/>
        <v>-0.21598400421273256</v>
      </c>
      <c r="AT82" s="56">
        <f ca="1"/>
        <v>-0.10075222215329971</v>
      </c>
      <c r="AU82" s="56">
        <f ca="1"/>
        <v>0</v>
      </c>
      <c r="AV82" s="56">
        <f ca="1"/>
        <v>0</v>
      </c>
      <c r="AW82" s="56">
        <f ca="1"/>
        <v>0</v>
      </c>
      <c r="AX82" s="56">
        <f ca="1"/>
        <v>0</v>
      </c>
      <c r="AY82" s="56">
        <f ca="1"/>
        <v>0</v>
      </c>
      <c r="AZ82" s="56">
        <f ca="1"/>
        <v>0</v>
      </c>
    </row>
    <row r="83" spans="2:52" ht="12.75" hidden="1" customHeight="1" outlineLevel="1" x14ac:dyDescent="0.2">
      <c r="B83" s="122" t="str" cm="1">
        <f t="array" aca="1" ref="B83" ca="1">IFERROR(_xlfn.XLOOKUP(C83,Com_codes_core,Com_labels_core),"")</f>
        <v>Prefabricated metal products (except machinery and equipment)</v>
      </c>
      <c r="C83" s="122" t="str">
        <f ca="1"/>
        <v>c_084</v>
      </c>
      <c r="D83" s="56">
        <f ca="1"/>
        <v>101.22210533211526</v>
      </c>
      <c r="E83" s="56">
        <f ca="1"/>
        <v>-5.7875845681965021E-2</v>
      </c>
      <c r="F83" s="56">
        <f ca="1"/>
        <v>-0.31302140003678369</v>
      </c>
      <c r="G83" s="56">
        <f ca="1"/>
        <v>0.13477091041256273</v>
      </c>
      <c r="H83" s="56">
        <f ca="1"/>
        <v>0</v>
      </c>
      <c r="I83" s="56">
        <f ca="1"/>
        <v>0</v>
      </c>
      <c r="J83" s="56">
        <f ca="1"/>
        <v>0</v>
      </c>
      <c r="K83" s="56">
        <f ca="1"/>
        <v>0</v>
      </c>
      <c r="L83" s="56">
        <f ca="1"/>
        <v>0</v>
      </c>
      <c r="M83" s="56">
        <f ca="1"/>
        <v>0</v>
      </c>
      <c r="O83" s="204" t="str" cm="1">
        <f t="array" aca="1" ref="O83" ca="1">IFERROR(_xlfn.XLOOKUP(P83,Com_codes_core,Com_labels_core),"")</f>
        <v>Cement of all kinds</v>
      </c>
      <c r="P83" s="122" t="str">
        <f ca="1"/>
        <v>c_080</v>
      </c>
      <c r="Q83" s="56">
        <f ca="1"/>
        <v>0.96169515298838126</v>
      </c>
      <c r="R83" s="56">
        <f ca="1"/>
        <v>-0.25335245559737762</v>
      </c>
      <c r="S83" s="56">
        <f ca="1"/>
        <v>-0.62415229814770656</v>
      </c>
      <c r="T83" s="56">
        <f ca="1"/>
        <v>-0.25791407736944771</v>
      </c>
      <c r="U83" s="56">
        <f ca="1"/>
        <v>0</v>
      </c>
      <c r="V83" s="56">
        <f ca="1"/>
        <v>0</v>
      </c>
      <c r="W83" s="56">
        <f ca="1"/>
        <v>0</v>
      </c>
      <c r="X83" s="56">
        <f ca="1"/>
        <v>0</v>
      </c>
      <c r="Y83" s="56">
        <f ca="1"/>
        <v>0</v>
      </c>
      <c r="Z83" s="56">
        <f ca="1"/>
        <v>0</v>
      </c>
      <c r="AB83" s="204" t="str" cm="1">
        <f t="array" aca="1" ref="AB83" ca="1">IFERROR(_xlfn.XLOOKUP(AC83,Com_codes_core,Com_labels_core),"")</f>
        <v>Other chemical products; synthetic fibers, artificial fibers</v>
      </c>
      <c r="AC83" s="122" t="str">
        <f ca="1"/>
        <v>c_074</v>
      </c>
      <c r="AD83" s="56">
        <f ca="1"/>
        <v>135.0560702322349</v>
      </c>
      <c r="AE83" s="56">
        <f ca="1"/>
        <v>-1.139641581762163E-2</v>
      </c>
      <c r="AF83" s="56">
        <f ca="1"/>
        <v>-0.35285701225796773</v>
      </c>
      <c r="AG83" s="56">
        <f ca="1"/>
        <v>-8.1440808332100545E-2</v>
      </c>
      <c r="AH83" s="56">
        <f ca="1"/>
        <v>0</v>
      </c>
      <c r="AI83" s="56">
        <f ca="1"/>
        <v>0</v>
      </c>
      <c r="AJ83" s="56">
        <f ca="1"/>
        <v>0</v>
      </c>
      <c r="AK83" s="56">
        <f ca="1"/>
        <v>0</v>
      </c>
      <c r="AL83" s="56">
        <f ca="1"/>
        <v>0</v>
      </c>
      <c r="AM83" s="56">
        <f ca="1"/>
        <v>0</v>
      </c>
      <c r="AO83" s="204" t="str" cm="1">
        <f t="array" aca="1" ref="AO83" ca="1">IFERROR(_xlfn.XLOOKUP(AP83,Com_codes_core,Com_labels_core),"")</f>
        <v>Other chemical products; synthetic fibers, artificial fibers</v>
      </c>
      <c r="AP83" s="122" t="str">
        <f ca="1"/>
        <v>c_074</v>
      </c>
      <c r="AQ83" s="56">
        <f ca="1"/>
        <v>304.7060041364615</v>
      </c>
      <c r="AR83" s="56">
        <f ca="1"/>
        <v>-4.3919347449616897E-2</v>
      </c>
      <c r="AS83" s="56">
        <f ca="1"/>
        <v>-0.36683439749938263</v>
      </c>
      <c r="AT83" s="56">
        <f ca="1"/>
        <v>-2.9874560807874317E-2</v>
      </c>
      <c r="AU83" s="56">
        <f ca="1"/>
        <v>0</v>
      </c>
      <c r="AV83" s="56">
        <f ca="1"/>
        <v>0</v>
      </c>
      <c r="AW83" s="56">
        <f ca="1"/>
        <v>0</v>
      </c>
      <c r="AX83" s="56">
        <f ca="1"/>
        <v>0</v>
      </c>
      <c r="AY83" s="56">
        <f ca="1"/>
        <v>0</v>
      </c>
      <c r="AZ83" s="56">
        <f ca="1"/>
        <v>0</v>
      </c>
    </row>
    <row r="84" spans="2:52" ht="12.75" hidden="1" customHeight="1" outlineLevel="1" x14ac:dyDescent="0.2">
      <c r="B84" s="122" t="str" cm="1">
        <f t="array" aca="1" ref="B84" ca="1">IFERROR(_xlfn.XLOOKUP(C84,Com_codes_core,Com_labels_core),"")</f>
        <v>Electronic components products; Computer and computer peripheral equipment, Communication equipment</v>
      </c>
      <c r="C84" s="122" t="str">
        <f ca="1"/>
        <v>c_085</v>
      </c>
      <c r="D84" s="56">
        <f ca="1"/>
        <v>2042.4347485998958</v>
      </c>
      <c r="E84" s="56">
        <f ca="1"/>
        <v>-0.20945143731443405</v>
      </c>
      <c r="F84" s="56">
        <f ca="1"/>
        <v>-0.22063922018258353</v>
      </c>
      <c r="G84" s="56">
        <f ca="1"/>
        <v>0.43271823830144385</v>
      </c>
      <c r="H84" s="56">
        <f ca="1"/>
        <v>0</v>
      </c>
      <c r="I84" s="56">
        <f ca="1"/>
        <v>0</v>
      </c>
      <c r="J84" s="56">
        <f ca="1"/>
        <v>0</v>
      </c>
      <c r="K84" s="56">
        <f ca="1"/>
        <v>0</v>
      </c>
      <c r="L84" s="56">
        <f ca="1"/>
        <v>0</v>
      </c>
      <c r="M84" s="56">
        <f ca="1"/>
        <v>0</v>
      </c>
      <c r="O84" s="204" t="str" cm="1">
        <f t="array" aca="1" ref="O84" ca="1">IFERROR(_xlfn.XLOOKUP(P84,Com_codes_core,Com_labels_core),"")</f>
        <v>Uncategorized non-metallic mineral products (except cement; bricks, tiles, paving stones and baked clay construction products)</v>
      </c>
      <c r="P84" s="122" t="str">
        <f ca="1"/>
        <v>c_081</v>
      </c>
      <c r="Q84" s="56">
        <f ca="1"/>
        <v>16.563554886943784</v>
      </c>
      <c r="R84" s="56">
        <f ca="1"/>
        <v>-0.17978861091885179</v>
      </c>
      <c r="S84" s="56">
        <f ca="1"/>
        <v>-0.43915875425840634</v>
      </c>
      <c r="T84" s="56">
        <f ca="1"/>
        <v>-0.15066954464123539</v>
      </c>
      <c r="U84" s="56">
        <f ca="1"/>
        <v>0</v>
      </c>
      <c r="V84" s="56">
        <f ca="1"/>
        <v>0</v>
      </c>
      <c r="W84" s="56">
        <f ca="1"/>
        <v>0</v>
      </c>
      <c r="X84" s="56">
        <f ca="1"/>
        <v>0</v>
      </c>
      <c r="Y84" s="56">
        <f ca="1"/>
        <v>0</v>
      </c>
      <c r="Z84" s="56">
        <f ca="1"/>
        <v>0</v>
      </c>
      <c r="AB84" s="204" t="str" cm="1">
        <f t="array" aca="1" ref="AB84" ca="1">IFERROR(_xlfn.XLOOKUP(AC84,Com_codes_core,Com_labels_core),"")</f>
        <v>Medicines of all kinds; Pharmaceutical chemistry and medicinal materials</v>
      </c>
      <c r="AC84" s="122" t="str">
        <f ca="1"/>
        <v>c_075</v>
      </c>
      <c r="AD84" s="56">
        <f ca="1"/>
        <v>62.823391156316625</v>
      </c>
      <c r="AE84" s="56">
        <f ca="1"/>
        <v>2.4012478099399992E-2</v>
      </c>
      <c r="AF84" s="56">
        <f ca="1"/>
        <v>9.8983591749735034E-2</v>
      </c>
      <c r="AG84" s="56">
        <f ca="1"/>
        <v>-5.6089014469229426E-2</v>
      </c>
      <c r="AH84" s="56">
        <f ca="1"/>
        <v>0</v>
      </c>
      <c r="AI84" s="56">
        <f ca="1"/>
        <v>0</v>
      </c>
      <c r="AJ84" s="56">
        <f ca="1"/>
        <v>0</v>
      </c>
      <c r="AK84" s="56">
        <f ca="1"/>
        <v>0</v>
      </c>
      <c r="AL84" s="56">
        <f ca="1"/>
        <v>0</v>
      </c>
      <c r="AM84" s="56">
        <f ca="1"/>
        <v>0</v>
      </c>
      <c r="AO84" s="204" t="str" cm="1">
        <f t="array" aca="1" ref="AO84" ca="1">IFERROR(_xlfn.XLOOKUP(AP84,Com_codes_core,Com_labels_core),"")</f>
        <v>Medicines of all kinds; Pharmaceutical chemistry and medicinal materials</v>
      </c>
      <c r="AP84" s="122" t="str">
        <f ca="1"/>
        <v>c_075</v>
      </c>
      <c r="AQ84" s="56">
        <f ca="1"/>
        <v>156.13832848385158</v>
      </c>
      <c r="AR84" s="56">
        <f ca="1"/>
        <v>6.5066061863960911E-3</v>
      </c>
      <c r="AS84" s="56">
        <f ca="1"/>
        <v>6.9891342270356205E-2</v>
      </c>
      <c r="AT84" s="56">
        <f ca="1"/>
        <v>-8.7488116914358205E-2</v>
      </c>
      <c r="AU84" s="56">
        <f ca="1"/>
        <v>0</v>
      </c>
      <c r="AV84" s="56">
        <f ca="1"/>
        <v>0</v>
      </c>
      <c r="AW84" s="56">
        <f ca="1"/>
        <v>0</v>
      </c>
      <c r="AX84" s="56">
        <f ca="1"/>
        <v>0</v>
      </c>
      <c r="AY84" s="56">
        <f ca="1"/>
        <v>0</v>
      </c>
      <c r="AZ84" s="56">
        <f ca="1"/>
        <v>0</v>
      </c>
    </row>
    <row r="85" spans="2:52" ht="12.75" hidden="1" customHeight="1" outlineLevel="1" x14ac:dyDescent="0.2">
      <c r="B85" s="122" t="str" cm="1">
        <f t="array" aca="1" ref="B85" ca="1">IFERROR(_xlfn.XLOOKUP(C85,Com_codes_core,Com_labels_core),"")</f>
        <v>Consumer electronic products</v>
      </c>
      <c r="C85" s="122" t="str">
        <f ca="1"/>
        <v>c_086</v>
      </c>
      <c r="D85" s="56">
        <f ca="1"/>
        <v>169.13931085008929</v>
      </c>
      <c r="E85" s="56">
        <f ca="1"/>
        <v>-0.12546835532838418</v>
      </c>
      <c r="F85" s="56">
        <f ca="1"/>
        <v>-0.25816649465488783</v>
      </c>
      <c r="G85" s="56">
        <f ca="1"/>
        <v>0.26764499927991459</v>
      </c>
      <c r="H85" s="56">
        <f ca="1"/>
        <v>0</v>
      </c>
      <c r="I85" s="56">
        <f ca="1"/>
        <v>0</v>
      </c>
      <c r="J85" s="56">
        <f ca="1"/>
        <v>0</v>
      </c>
      <c r="K85" s="56">
        <f ca="1"/>
        <v>0</v>
      </c>
      <c r="L85" s="56">
        <f ca="1"/>
        <v>0</v>
      </c>
      <c r="M85" s="56">
        <f ca="1"/>
        <v>0</v>
      </c>
      <c r="O85" s="204" t="str" cm="1">
        <f t="array" aca="1" ref="O85" ca="1">IFERROR(_xlfn.XLOOKUP(P85,Com_codes_core,Com_labels_core),"")</f>
        <v>Cast iron, iron and steel products</v>
      </c>
      <c r="P85" s="122" t="str">
        <f ca="1"/>
        <v>c_082</v>
      </c>
      <c r="Q85" s="56">
        <f ca="1"/>
        <v>254.56386691653364</v>
      </c>
      <c r="R85" s="56">
        <f ca="1"/>
        <v>-8.143047646803625E-2</v>
      </c>
      <c r="S85" s="56">
        <f ca="1"/>
        <v>-0.47642735097266353</v>
      </c>
      <c r="T85" s="56">
        <f ca="1"/>
        <v>-6.6373073159597951E-2</v>
      </c>
      <c r="U85" s="56">
        <f ca="1"/>
        <v>0</v>
      </c>
      <c r="V85" s="56">
        <f ca="1"/>
        <v>0</v>
      </c>
      <c r="W85" s="56">
        <f ca="1"/>
        <v>0</v>
      </c>
      <c r="X85" s="56">
        <f ca="1"/>
        <v>0</v>
      </c>
      <c r="Y85" s="56">
        <f ca="1"/>
        <v>0</v>
      </c>
      <c r="Z85" s="56">
        <f ca="1"/>
        <v>0</v>
      </c>
      <c r="AB85" s="204" t="str" cm="1">
        <f t="array" aca="1" ref="AB85" ca="1">IFERROR(_xlfn.XLOOKUP(AC85,Com_codes_core,Com_labels_core),"")</f>
        <v>Products from rubber</v>
      </c>
      <c r="AC85" s="122" t="str">
        <f ca="1"/>
        <v>c_076</v>
      </c>
      <c r="AD85" s="56">
        <f ca="1"/>
        <v>49.921617952069717</v>
      </c>
      <c r="AE85" s="56">
        <f ca="1"/>
        <v>-1.7035845455537491E-2</v>
      </c>
      <c r="AF85" s="56">
        <f ca="1"/>
        <v>-0.44772471541492109</v>
      </c>
      <c r="AG85" s="56">
        <f ca="1"/>
        <v>3.8825298261135899E-2</v>
      </c>
      <c r="AH85" s="56">
        <f ca="1"/>
        <v>0</v>
      </c>
      <c r="AI85" s="56">
        <f ca="1"/>
        <v>0</v>
      </c>
      <c r="AJ85" s="56">
        <f ca="1"/>
        <v>0</v>
      </c>
      <c r="AK85" s="56">
        <f ca="1"/>
        <v>0</v>
      </c>
      <c r="AL85" s="56">
        <f ca="1"/>
        <v>0</v>
      </c>
      <c r="AM85" s="56">
        <f ca="1"/>
        <v>0</v>
      </c>
      <c r="AO85" s="204" t="str" cm="1">
        <f t="array" aca="1" ref="AO85" ca="1">IFERROR(_xlfn.XLOOKUP(AP85,Com_codes_core,Com_labels_core),"")</f>
        <v>Products from rubber</v>
      </c>
      <c r="AP85" s="122" t="str">
        <f ca="1"/>
        <v>c_076</v>
      </c>
      <c r="AQ85" s="56">
        <f ca="1"/>
        <v>90.188123871704391</v>
      </c>
      <c r="AR85" s="56">
        <f ca="1"/>
        <v>-5.9232254197050249E-2</v>
      </c>
      <c r="AS85" s="56">
        <f ca="1"/>
        <v>-0.50770860355890957</v>
      </c>
      <c r="AT85" s="56">
        <f ca="1"/>
        <v>2.0191581967043959E-2</v>
      </c>
      <c r="AU85" s="56">
        <f ca="1"/>
        <v>0</v>
      </c>
      <c r="AV85" s="56">
        <f ca="1"/>
        <v>0</v>
      </c>
      <c r="AW85" s="56">
        <f ca="1"/>
        <v>0</v>
      </c>
      <c r="AX85" s="56">
        <f ca="1"/>
        <v>0</v>
      </c>
      <c r="AY85" s="56">
        <f ca="1"/>
        <v>0</v>
      </c>
      <c r="AZ85" s="56">
        <f ca="1"/>
        <v>0</v>
      </c>
    </row>
    <row r="86" spans="2:52" ht="12.75" hidden="1" customHeight="1" outlineLevel="1" x14ac:dyDescent="0.2">
      <c r="B86" s="122" t="str" cm="1">
        <f t="array" aca="1" ref="B86" ca="1">IFERROR(_xlfn.XLOOKUP(C86,Com_codes_core,Com_labels_core),"")</f>
        <v>Measurement, testing, navigation and control equipment; clock; Radiation equipment, medical electronic equipment, electrotherapy; Optical equipment and instruments; tape, magnetic and optical disks</v>
      </c>
      <c r="C86" s="122" t="str">
        <f ca="1"/>
        <v>c_087</v>
      </c>
      <c r="D86" s="56">
        <f ca="1"/>
        <v>30.764697687897879</v>
      </c>
      <c r="E86" s="56">
        <f ca="1"/>
        <v>-0.13669214766524052</v>
      </c>
      <c r="F86" s="56">
        <f ca="1"/>
        <v>-0.47177208290677397</v>
      </c>
      <c r="G86" s="56">
        <f ca="1"/>
        <v>0.20087826021606414</v>
      </c>
      <c r="H86" s="56">
        <f ca="1"/>
        <v>0</v>
      </c>
      <c r="I86" s="56">
        <f ca="1"/>
        <v>0</v>
      </c>
      <c r="J86" s="56">
        <f ca="1"/>
        <v>0</v>
      </c>
      <c r="K86" s="56">
        <f ca="1"/>
        <v>0</v>
      </c>
      <c r="L86" s="56">
        <f ca="1"/>
        <v>0</v>
      </c>
      <c r="M86" s="56">
        <f ca="1"/>
        <v>0</v>
      </c>
      <c r="O86" s="204" t="str" cm="1">
        <f t="array" aca="1" ref="O86" ca="1">IFERROR(_xlfn.XLOOKUP(P86,Com_codes_core,Com_labels_core),"")</f>
        <v>Non-ferrous metal products, precious metals and metal casting services</v>
      </c>
      <c r="P86" s="122" t="str">
        <f ca="1"/>
        <v>c_083</v>
      </c>
      <c r="Q86" s="56">
        <f ca="1"/>
        <v>180.46134589474735</v>
      </c>
      <c r="R86" s="56">
        <f ca="1"/>
        <v>-9.1528181503930384E-2</v>
      </c>
      <c r="S86" s="56">
        <f ca="1"/>
        <v>-0.42644446625721422</v>
      </c>
      <c r="T86" s="56">
        <f ca="1"/>
        <v>0.13625969988504405</v>
      </c>
      <c r="U86" s="56">
        <f ca="1"/>
        <v>0</v>
      </c>
      <c r="V86" s="56">
        <f ca="1"/>
        <v>0</v>
      </c>
      <c r="W86" s="56">
        <f ca="1"/>
        <v>0</v>
      </c>
      <c r="X86" s="56">
        <f ca="1"/>
        <v>0</v>
      </c>
      <c r="Y86" s="56">
        <f ca="1"/>
        <v>0</v>
      </c>
      <c r="Z86" s="56">
        <f ca="1"/>
        <v>0</v>
      </c>
      <c r="AB86" s="204" t="str" cm="1">
        <f t="array" aca="1" ref="AB86" ca="1">IFERROR(_xlfn.XLOOKUP(AC86,Com_codes_core,Com_labels_core),"")</f>
        <v>Products from plastic</v>
      </c>
      <c r="AC86" s="122" t="str">
        <f ca="1"/>
        <v>c_077</v>
      </c>
      <c r="AD86" s="56">
        <f ca="1"/>
        <v>280.82916661986349</v>
      </c>
      <c r="AE86" s="56">
        <f ca="1"/>
        <v>-2.3681248533724553E-2</v>
      </c>
      <c r="AF86" s="56">
        <f ca="1"/>
        <v>-0.38725295268310367</v>
      </c>
      <c r="AG86" s="56">
        <f ca="1"/>
        <v>3.5995776741271079E-2</v>
      </c>
      <c r="AH86" s="56">
        <f ca="1"/>
        <v>0</v>
      </c>
      <c r="AI86" s="56">
        <f ca="1"/>
        <v>0</v>
      </c>
      <c r="AJ86" s="56">
        <f ca="1"/>
        <v>0</v>
      </c>
      <c r="AK86" s="56">
        <f ca="1"/>
        <v>0</v>
      </c>
      <c r="AL86" s="56">
        <f ca="1"/>
        <v>0</v>
      </c>
      <c r="AM86" s="56">
        <f ca="1"/>
        <v>0</v>
      </c>
      <c r="AO86" s="204" t="str" cm="1">
        <f t="array" aca="1" ref="AO86" ca="1">IFERROR(_xlfn.XLOOKUP(AP86,Com_codes_core,Com_labels_core),"")</f>
        <v>Products from plastic</v>
      </c>
      <c r="AP86" s="122" t="str">
        <f ca="1"/>
        <v>c_077</v>
      </c>
      <c r="AQ86" s="56">
        <f ca="1"/>
        <v>450.98529727370379</v>
      </c>
      <c r="AR86" s="56">
        <f ca="1"/>
        <v>-6.2711335158660564E-2</v>
      </c>
      <c r="AS86" s="56">
        <f ca="1"/>
        <v>-0.39314207463514439</v>
      </c>
      <c r="AT86" s="56">
        <f ca="1"/>
        <v>2.1145428919044917E-2</v>
      </c>
      <c r="AU86" s="56">
        <f ca="1"/>
        <v>0</v>
      </c>
      <c r="AV86" s="56">
        <f ca="1"/>
        <v>0</v>
      </c>
      <c r="AW86" s="56">
        <f ca="1"/>
        <v>0</v>
      </c>
      <c r="AX86" s="56">
        <f ca="1"/>
        <v>0</v>
      </c>
      <c r="AY86" s="56">
        <f ca="1"/>
        <v>0</v>
      </c>
      <c r="AZ86" s="56">
        <f ca="1"/>
        <v>0</v>
      </c>
    </row>
    <row r="87" spans="2:52" ht="12.75" hidden="1" customHeight="1" outlineLevel="1" x14ac:dyDescent="0.2">
      <c r="B87" s="122" t="str" cm="1">
        <f t="array" aca="1" ref="B87" ca="1">IFERROR(_xlfn.XLOOKUP(C87,Com_codes_core,Com_labels_core),"")</f>
        <v>Motors, generators, power transformers, power distribution and control equipment</v>
      </c>
      <c r="C87" s="122" t="str">
        <f ca="1"/>
        <v>c_088</v>
      </c>
      <c r="D87" s="56">
        <f ca="1"/>
        <v>67.082747160776307</v>
      </c>
      <c r="E87" s="56">
        <f ca="1"/>
        <v>-8.4139784385373062E-2</v>
      </c>
      <c r="F87" s="56">
        <f ca="1"/>
        <v>-0.22088443008333458</v>
      </c>
      <c r="G87" s="56">
        <f ca="1"/>
        <v>0.2108866289389999</v>
      </c>
      <c r="H87" s="56">
        <f ca="1"/>
        <v>0</v>
      </c>
      <c r="I87" s="56">
        <f ca="1"/>
        <v>0</v>
      </c>
      <c r="J87" s="56">
        <f ca="1"/>
        <v>0</v>
      </c>
      <c r="K87" s="56">
        <f ca="1"/>
        <v>0</v>
      </c>
      <c r="L87" s="56">
        <f ca="1"/>
        <v>0</v>
      </c>
      <c r="M87" s="56">
        <f ca="1"/>
        <v>0</v>
      </c>
      <c r="O87" s="204" t="str" cm="1">
        <f t="array" aca="1" ref="O87" ca="1">IFERROR(_xlfn.XLOOKUP(P87,Com_codes_core,Com_labels_core),"")</f>
        <v>Prefabricated metal products (except machinery and equipment)</v>
      </c>
      <c r="P87" s="122" t="str">
        <f ca="1"/>
        <v>c_084</v>
      </c>
      <c r="Q87" s="56">
        <f ca="1"/>
        <v>172.68558332059749</v>
      </c>
      <c r="R87" s="56">
        <f ca="1"/>
        <v>-0.17788641709091113</v>
      </c>
      <c r="S87" s="56">
        <f ca="1"/>
        <v>-0.37351608802378422</v>
      </c>
      <c r="T87" s="56">
        <f ca="1"/>
        <v>9.315208808045039E-2</v>
      </c>
      <c r="U87" s="56">
        <f ca="1"/>
        <v>0</v>
      </c>
      <c r="V87" s="56">
        <f ca="1"/>
        <v>0</v>
      </c>
      <c r="W87" s="56">
        <f ca="1"/>
        <v>0</v>
      </c>
      <c r="X87" s="56">
        <f ca="1"/>
        <v>0</v>
      </c>
      <c r="Y87" s="56">
        <f ca="1"/>
        <v>0</v>
      </c>
      <c r="Z87" s="56">
        <f ca="1"/>
        <v>0</v>
      </c>
      <c r="AB87" s="204" t="str" cm="1">
        <f t="array" aca="1" ref="AB87" ca="1">IFERROR(_xlfn.XLOOKUP(AC87,Com_codes_core,Com_labels_core),"")</f>
        <v>Glass and products from glass</v>
      </c>
      <c r="AC87" s="122" t="str">
        <f ca="1"/>
        <v>c_078</v>
      </c>
      <c r="AD87" s="56">
        <f ca="1"/>
        <v>1.4826803161714337</v>
      </c>
      <c r="AE87" s="56">
        <f ca="1"/>
        <v>2.2482881498087082E-3</v>
      </c>
      <c r="AF87" s="56">
        <f ca="1"/>
        <v>-0.23074567757861431</v>
      </c>
      <c r="AG87" s="56">
        <f ca="1"/>
        <v>-0.12386521872265188</v>
      </c>
      <c r="AH87" s="56">
        <f ca="1"/>
        <v>0</v>
      </c>
      <c r="AI87" s="56">
        <f ca="1"/>
        <v>0</v>
      </c>
      <c r="AJ87" s="56">
        <f ca="1"/>
        <v>0</v>
      </c>
      <c r="AK87" s="56">
        <f ca="1"/>
        <v>0</v>
      </c>
      <c r="AL87" s="56">
        <f ca="1"/>
        <v>0</v>
      </c>
      <c r="AM87" s="56">
        <f ca="1"/>
        <v>0</v>
      </c>
      <c r="AO87" s="204" t="str" cm="1">
        <f t="array" aca="1" ref="AO87" ca="1">IFERROR(_xlfn.XLOOKUP(AP87,Com_codes_core,Com_labels_core),"")</f>
        <v>Glass and products from glass</v>
      </c>
      <c r="AP87" s="122" t="str">
        <f ca="1"/>
        <v>c_078</v>
      </c>
      <c r="AQ87" s="56">
        <f ca="1"/>
        <v>33.984484710613444</v>
      </c>
      <c r="AR87" s="56">
        <f ca="1"/>
        <v>-0.11757584566187695</v>
      </c>
      <c r="AS87" s="56">
        <f ca="1"/>
        <v>-0.40653179670188111</v>
      </c>
      <c r="AT87" s="56">
        <f ca="1"/>
        <v>-0.11655097180425233</v>
      </c>
      <c r="AU87" s="56">
        <f ca="1"/>
        <v>0</v>
      </c>
      <c r="AV87" s="56">
        <f ca="1"/>
        <v>0</v>
      </c>
      <c r="AW87" s="56">
        <f ca="1"/>
        <v>0</v>
      </c>
      <c r="AX87" s="56">
        <f ca="1"/>
        <v>0</v>
      </c>
      <c r="AY87" s="56">
        <f ca="1"/>
        <v>0</v>
      </c>
      <c r="AZ87" s="56">
        <f ca="1"/>
        <v>0</v>
      </c>
    </row>
    <row r="88" spans="2:52" ht="12.75" hidden="1" customHeight="1" outlineLevel="1" x14ac:dyDescent="0.2">
      <c r="B88" s="122" t="str" cm="1">
        <f t="array" aca="1" ref="B88" ca="1">IFERROR(_xlfn.XLOOKUP(C88,Com_codes_core,Com_labels_core),"")</f>
        <v>Batteries and accumulators</v>
      </c>
      <c r="C88" s="122" t="str">
        <f ca="1"/>
        <v>c_089</v>
      </c>
      <c r="D88" s="56">
        <f ca="1"/>
        <v>37.184903478119281</v>
      </c>
      <c r="E88" s="56">
        <f ca="1"/>
        <v>-8.1260743054301088E-2</v>
      </c>
      <c r="F88" s="56">
        <f ca="1"/>
        <v>-0.3555461774354618</v>
      </c>
      <c r="G88" s="56">
        <f ca="1"/>
        <v>0.1709511725660029</v>
      </c>
      <c r="H88" s="56">
        <f ca="1"/>
        <v>0</v>
      </c>
      <c r="I88" s="56">
        <f ca="1"/>
        <v>0</v>
      </c>
      <c r="J88" s="56">
        <f ca="1"/>
        <v>0</v>
      </c>
      <c r="K88" s="56">
        <f ca="1"/>
        <v>0</v>
      </c>
      <c r="L88" s="56">
        <f ca="1"/>
        <v>0</v>
      </c>
      <c r="M88" s="56">
        <f ca="1"/>
        <v>0</v>
      </c>
      <c r="O88" s="204" t="str" cm="1">
        <f t="array" aca="1" ref="O88" ca="1">IFERROR(_xlfn.XLOOKUP(P88,Com_codes_core,Com_labels_core),"")</f>
        <v>Electronic components products; Computer and computer peripheral equipment, Communication equipment</v>
      </c>
      <c r="P88" s="122" t="str">
        <f ca="1"/>
        <v>c_085</v>
      </c>
      <c r="Q88" s="56">
        <f ca="1"/>
        <v>1591.5287979109532</v>
      </c>
      <c r="R88" s="56">
        <f ca="1"/>
        <v>-0.18033162292776517</v>
      </c>
      <c r="S88" s="56">
        <f ca="1"/>
        <v>-0.21820512891126409</v>
      </c>
      <c r="T88" s="56">
        <f ca="1"/>
        <v>0.35822767692574864</v>
      </c>
      <c r="U88" s="56">
        <f ca="1"/>
        <v>0</v>
      </c>
      <c r="V88" s="56">
        <f ca="1"/>
        <v>0</v>
      </c>
      <c r="W88" s="56">
        <f ca="1"/>
        <v>0</v>
      </c>
      <c r="X88" s="56">
        <f ca="1"/>
        <v>0</v>
      </c>
      <c r="Y88" s="56">
        <f ca="1"/>
        <v>0</v>
      </c>
      <c r="Z88" s="56">
        <f ca="1"/>
        <v>0</v>
      </c>
      <c r="AB88" s="204" t="str" cm="1">
        <f t="array" aca="1" ref="AB88" ca="1">IFERROR(_xlfn.XLOOKUP(AC88,Com_codes_core,Com_labels_core),"")</f>
        <v>Refractory products; Construction material products from clay; Other ceramic products</v>
      </c>
      <c r="AC88" s="122" t="str">
        <f ca="1"/>
        <v>c_079</v>
      </c>
      <c r="AD88" s="56">
        <f ca="1"/>
        <v>92.604917717168945</v>
      </c>
      <c r="AE88" s="56">
        <f ca="1"/>
        <v>-2.5590916952478171E-2</v>
      </c>
      <c r="AF88" s="56">
        <f ca="1"/>
        <v>-0.37077318868933284</v>
      </c>
      <c r="AG88" s="56">
        <f ca="1"/>
        <v>-0.1948246748765925</v>
      </c>
      <c r="AH88" s="56">
        <f ca="1"/>
        <v>0</v>
      </c>
      <c r="AI88" s="56">
        <f ca="1"/>
        <v>0</v>
      </c>
      <c r="AJ88" s="56">
        <f ca="1"/>
        <v>0</v>
      </c>
      <c r="AK88" s="56">
        <f ca="1"/>
        <v>0</v>
      </c>
      <c r="AL88" s="56">
        <f ca="1"/>
        <v>0</v>
      </c>
      <c r="AM88" s="56">
        <f ca="1"/>
        <v>0</v>
      </c>
      <c r="AO88" s="204" t="str" cm="1">
        <f t="array" aca="1" ref="AO88" ca="1">IFERROR(_xlfn.XLOOKUP(AP88,Com_codes_core,Com_labels_core),"")</f>
        <v>Refractory products; Construction material products from clay; Other ceramic products</v>
      </c>
      <c r="AP88" s="122" t="str">
        <f ca="1"/>
        <v>c_079</v>
      </c>
      <c r="AQ88" s="56">
        <f ca="1"/>
        <v>110.32378410612858</v>
      </c>
      <c r="AR88" s="56">
        <f ca="1"/>
        <v>-4.994682020601493E-2</v>
      </c>
      <c r="AS88" s="56">
        <f ca="1"/>
        <v>-0.39653881064237728</v>
      </c>
      <c r="AT88" s="56">
        <f ca="1"/>
        <v>-0.20653664825832641</v>
      </c>
      <c r="AU88" s="56">
        <f ca="1"/>
        <v>0</v>
      </c>
      <c r="AV88" s="56">
        <f ca="1"/>
        <v>0</v>
      </c>
      <c r="AW88" s="56">
        <f ca="1"/>
        <v>0</v>
      </c>
      <c r="AX88" s="56">
        <f ca="1"/>
        <v>0</v>
      </c>
      <c r="AY88" s="56">
        <f ca="1"/>
        <v>0</v>
      </c>
      <c r="AZ88" s="56">
        <f ca="1"/>
        <v>0</v>
      </c>
    </row>
    <row r="89" spans="2:52" ht="12.75" hidden="1" customHeight="1" outlineLevel="1" x14ac:dyDescent="0.2">
      <c r="B89" s="122" t="str" cm="1">
        <f t="array" aca="1" ref="B89" ca="1">IFERROR(_xlfn.XLOOKUP(C89,Com_codes_core,Com_labels_core),"")</f>
        <v>Wires and wiring equipment</v>
      </c>
      <c r="C89" s="122" t="str">
        <f ca="1"/>
        <v>c_090</v>
      </c>
      <c r="D89" s="56">
        <f ca="1"/>
        <v>115.40772979467025</v>
      </c>
      <c r="E89" s="56">
        <f ca="1"/>
        <v>-6.1248680491621244E-2</v>
      </c>
      <c r="F89" s="56">
        <f ca="1"/>
        <v>-0.35909921633922037</v>
      </c>
      <c r="G89" s="56">
        <f ca="1"/>
        <v>0.12340277012832246</v>
      </c>
      <c r="H89" s="56">
        <f ca="1"/>
        <v>0</v>
      </c>
      <c r="I89" s="56">
        <f ca="1"/>
        <v>0</v>
      </c>
      <c r="J89" s="56">
        <f ca="1"/>
        <v>0</v>
      </c>
      <c r="K89" s="56">
        <f ca="1"/>
        <v>0</v>
      </c>
      <c r="L89" s="56">
        <f ca="1"/>
        <v>0</v>
      </c>
      <c r="M89" s="56">
        <f ca="1"/>
        <v>0</v>
      </c>
      <c r="O89" s="204" t="str" cm="1">
        <f t="array" aca="1" ref="O89" ca="1">IFERROR(_xlfn.XLOOKUP(P89,Com_codes_core,Com_labels_core),"")</f>
        <v>Consumer electronic products</v>
      </c>
      <c r="P89" s="122" t="str">
        <f ca="1"/>
        <v>c_086</v>
      </c>
      <c r="Q89" s="56">
        <f ca="1"/>
        <v>65.446837193279308</v>
      </c>
      <c r="R89" s="56">
        <f ca="1"/>
        <v>-0.16979644506631697</v>
      </c>
      <c r="S89" s="56">
        <f ca="1"/>
        <v>-0.28795533824232944</v>
      </c>
      <c r="T89" s="56">
        <f ca="1"/>
        <v>0.1193747274283341</v>
      </c>
      <c r="U89" s="56">
        <f ca="1"/>
        <v>0</v>
      </c>
      <c r="V89" s="56">
        <f ca="1"/>
        <v>0</v>
      </c>
      <c r="W89" s="56">
        <f ca="1"/>
        <v>0</v>
      </c>
      <c r="X89" s="56">
        <f ca="1"/>
        <v>0</v>
      </c>
      <c r="Y89" s="56">
        <f ca="1"/>
        <v>0</v>
      </c>
      <c r="Z89" s="56">
        <f ca="1"/>
        <v>0</v>
      </c>
      <c r="AB89" s="204" t="str" cm="1">
        <f t="array" aca="1" ref="AB89" ca="1">IFERROR(_xlfn.XLOOKUP(AC89,Com_codes_core,Com_labels_core),"")</f>
        <v>Cement of all kinds</v>
      </c>
      <c r="AC89" s="122" t="str">
        <f ca="1"/>
        <v>c_080</v>
      </c>
      <c r="AD89" s="56">
        <f ca="1"/>
        <v>118.3923730317143</v>
      </c>
      <c r="AE89" s="56">
        <f ca="1"/>
        <v>-5.3035284374536307E-2</v>
      </c>
      <c r="AF89" s="56">
        <f ca="1"/>
        <v>-0.43857706746955882</v>
      </c>
      <c r="AG89" s="56">
        <f ca="1"/>
        <v>-0.2171074512091864</v>
      </c>
      <c r="AH89" s="56">
        <f ca="1"/>
        <v>0</v>
      </c>
      <c r="AI89" s="56">
        <f ca="1"/>
        <v>0</v>
      </c>
      <c r="AJ89" s="56">
        <f ca="1"/>
        <v>0</v>
      </c>
      <c r="AK89" s="56">
        <f ca="1"/>
        <v>0</v>
      </c>
      <c r="AL89" s="56">
        <f ca="1"/>
        <v>0</v>
      </c>
      <c r="AM89" s="56">
        <f ca="1"/>
        <v>0</v>
      </c>
      <c r="AO89" s="204" t="str" cm="1">
        <f t="array" aca="1" ref="AO89" ca="1">IFERROR(_xlfn.XLOOKUP(AP89,Com_codes_core,Com_labels_core),"")</f>
        <v>Cement of all kinds</v>
      </c>
      <c r="AP89" s="122" t="str">
        <f ca="1"/>
        <v>c_080</v>
      </c>
      <c r="AQ89" s="56">
        <f ca="1"/>
        <v>122.71680083033347</v>
      </c>
      <c r="AR89" s="56">
        <f ca="1"/>
        <v>-5.4651635307656488E-2</v>
      </c>
      <c r="AS89" s="56">
        <f ca="1"/>
        <v>-0.44007431719516044</v>
      </c>
      <c r="AT89" s="56">
        <f ca="1"/>
        <v>-0.21743634581650184</v>
      </c>
      <c r="AU89" s="56">
        <f ca="1"/>
        <v>0</v>
      </c>
      <c r="AV89" s="56">
        <f ca="1"/>
        <v>0</v>
      </c>
      <c r="AW89" s="56">
        <f ca="1"/>
        <v>0</v>
      </c>
      <c r="AX89" s="56">
        <f ca="1"/>
        <v>0</v>
      </c>
      <c r="AY89" s="56">
        <f ca="1"/>
        <v>0</v>
      </c>
      <c r="AZ89" s="56">
        <f ca="1"/>
        <v>0</v>
      </c>
    </row>
    <row r="90" spans="2:52" ht="12.75" hidden="1" customHeight="1" outlineLevel="1" x14ac:dyDescent="0.2">
      <c r="B90" s="122" t="str" cm="1">
        <f t="array" aca="1" ref="B90" ca="1">IFERROR(_xlfn.XLOOKUP(C90,Com_codes_core,Com_labels_core),"")</f>
        <v>Electrical lighting equipment</v>
      </c>
      <c r="C90" s="122" t="str">
        <f ca="1"/>
        <v>c_091</v>
      </c>
      <c r="D90" s="56">
        <f ca="1"/>
        <v>5.9279740096649158</v>
      </c>
      <c r="E90" s="56">
        <f ca="1"/>
        <v>-5.3353814286716261E-2</v>
      </c>
      <c r="F90" s="56">
        <f ca="1"/>
        <v>-0.45408523252820077</v>
      </c>
      <c r="G90" s="56">
        <f ca="1"/>
        <v>-3.2242247903035981E-2</v>
      </c>
      <c r="H90" s="56">
        <f ca="1"/>
        <v>0</v>
      </c>
      <c r="I90" s="56">
        <f ca="1"/>
        <v>0</v>
      </c>
      <c r="J90" s="56">
        <f ca="1"/>
        <v>0</v>
      </c>
      <c r="K90" s="56">
        <f ca="1"/>
        <v>0</v>
      </c>
      <c r="L90" s="56">
        <f ca="1"/>
        <v>0</v>
      </c>
      <c r="M90" s="56">
        <f ca="1"/>
        <v>0</v>
      </c>
      <c r="O90" s="204" t="str" cm="1">
        <f t="array" aca="1" ref="O90" ca="1">IFERROR(_xlfn.XLOOKUP(P90,Com_codes_core,Com_labels_core),"")</f>
        <v>Measurement, testing, navigation and control equipment; clock; Radiation equipment, medical electronic equipment, electrotherapy; Optical equipment and instruments; tape, magnetic and optical disks</v>
      </c>
      <c r="P90" s="122" t="str">
        <f ca="1"/>
        <v>c_087</v>
      </c>
      <c r="Q90" s="56">
        <f ca="1"/>
        <v>60.506945636994182</v>
      </c>
      <c r="R90" s="56">
        <f ca="1"/>
        <v>-5.2872188960018107E-2</v>
      </c>
      <c r="S90" s="56">
        <f ca="1"/>
        <v>-0.28578891517385685</v>
      </c>
      <c r="T90" s="56">
        <f ca="1"/>
        <v>-3.3574237315359134E-2</v>
      </c>
      <c r="U90" s="56">
        <f ca="1"/>
        <v>0</v>
      </c>
      <c r="V90" s="56">
        <f ca="1"/>
        <v>0</v>
      </c>
      <c r="W90" s="56">
        <f ca="1"/>
        <v>0</v>
      </c>
      <c r="X90" s="56">
        <f ca="1"/>
        <v>0</v>
      </c>
      <c r="Y90" s="56">
        <f ca="1"/>
        <v>0</v>
      </c>
      <c r="Z90" s="56">
        <f ca="1"/>
        <v>0</v>
      </c>
      <c r="AB90" s="204" t="str" cm="1">
        <f t="array" aca="1" ref="AB90" ca="1">IFERROR(_xlfn.XLOOKUP(AC90,Com_codes_core,Com_labels_core),"")</f>
        <v>Uncategorized non-metallic mineral products (except cement; bricks, tiles, paving stones and baked clay construction products)</v>
      </c>
      <c r="AC90" s="122" t="str">
        <f ca="1"/>
        <v>c_081</v>
      </c>
      <c r="AD90" s="56">
        <f ca="1"/>
        <v>142.57008889071454</v>
      </c>
      <c r="AE90" s="56">
        <f ca="1"/>
        <v>-3.1788594620729693E-2</v>
      </c>
      <c r="AF90" s="56">
        <f ca="1"/>
        <v>-0.38941429446631703</v>
      </c>
      <c r="AG90" s="56">
        <f ca="1"/>
        <v>-0.15779460440101811</v>
      </c>
      <c r="AH90" s="56">
        <f ca="1"/>
        <v>0</v>
      </c>
      <c r="AI90" s="56">
        <f ca="1"/>
        <v>0</v>
      </c>
      <c r="AJ90" s="56">
        <f ca="1"/>
        <v>0</v>
      </c>
      <c r="AK90" s="56">
        <f ca="1"/>
        <v>0</v>
      </c>
      <c r="AL90" s="56">
        <f ca="1"/>
        <v>0</v>
      </c>
      <c r="AM90" s="56">
        <f ca="1"/>
        <v>0</v>
      </c>
      <c r="AO90" s="204" t="str" cm="1">
        <f t="array" aca="1" ref="AO90" ca="1">IFERROR(_xlfn.XLOOKUP(AP90,Com_codes_core,Com_labels_core),"")</f>
        <v>Uncategorized non-metallic mineral products (except cement; bricks, tiles, paving stones and baked clay construction products)</v>
      </c>
      <c r="AP90" s="122" t="str">
        <f ca="1"/>
        <v>c_081</v>
      </c>
      <c r="AQ90" s="56">
        <f ca="1"/>
        <v>160.95432129836433</v>
      </c>
      <c r="AR90" s="56">
        <f ca="1"/>
        <v>-4.7207907484037026E-2</v>
      </c>
      <c r="AS90" s="56">
        <f ca="1"/>
        <v>-0.39459364236349437</v>
      </c>
      <c r="AT90" s="56">
        <f ca="1"/>
        <v>-0.15705302062074544</v>
      </c>
      <c r="AU90" s="56">
        <f ca="1"/>
        <v>0</v>
      </c>
      <c r="AV90" s="56">
        <f ca="1"/>
        <v>0</v>
      </c>
      <c r="AW90" s="56">
        <f ca="1"/>
        <v>0</v>
      </c>
      <c r="AX90" s="56">
        <f ca="1"/>
        <v>0</v>
      </c>
      <c r="AY90" s="56">
        <f ca="1"/>
        <v>0</v>
      </c>
      <c r="AZ90" s="56">
        <f ca="1"/>
        <v>0</v>
      </c>
    </row>
    <row r="91" spans="2:52" ht="12.75" hidden="1" customHeight="1" outlineLevel="1" x14ac:dyDescent="0.2">
      <c r="B91" s="122" t="str" cm="1">
        <f t="array" aca="1" ref="B91" ca="1">IFERROR(_xlfn.XLOOKUP(C91,Com_codes_core,Com_labels_core),"")</f>
        <v>Household electrical appliances (family refrigerators, dishwashers, washing machines, vacuum cleaners, etc.)</v>
      </c>
      <c r="C91" s="122" t="str">
        <f ca="1"/>
        <v>c_092</v>
      </c>
      <c r="D91" s="56">
        <f ca="1"/>
        <v>29.313321418899719</v>
      </c>
      <c r="E91" s="56">
        <f ca="1"/>
        <v>-6.0084550927597125E-2</v>
      </c>
      <c r="F91" s="56">
        <f ca="1"/>
        <v>-0.85266918150813664</v>
      </c>
      <c r="G91" s="56">
        <f ca="1"/>
        <v>-5.3907912933304214E-2</v>
      </c>
      <c r="H91" s="56">
        <f ca="1"/>
        <v>0</v>
      </c>
      <c r="I91" s="56">
        <f ca="1"/>
        <v>0</v>
      </c>
      <c r="J91" s="56">
        <f ca="1"/>
        <v>0</v>
      </c>
      <c r="K91" s="56">
        <f ca="1"/>
        <v>0</v>
      </c>
      <c r="L91" s="56">
        <f ca="1"/>
        <v>0</v>
      </c>
      <c r="M91" s="56">
        <f ca="1"/>
        <v>0</v>
      </c>
      <c r="O91" s="204" t="str" cm="1">
        <f t="array" aca="1" ref="O91" ca="1">IFERROR(_xlfn.XLOOKUP(P91,Com_codes_core,Com_labels_core),"")</f>
        <v>Motors, generators, power transformers, power distribution and control equipment</v>
      </c>
      <c r="P91" s="122" t="str">
        <f ca="1"/>
        <v>c_088</v>
      </c>
      <c r="Q91" s="56">
        <f ca="1"/>
        <v>145.04825146598932</v>
      </c>
      <c r="R91" s="56">
        <f ca="1"/>
        <v>-6.5210756639610956E-2</v>
      </c>
      <c r="S91" s="56">
        <f ca="1"/>
        <v>-0.38178263334820439</v>
      </c>
      <c r="T91" s="56">
        <f ca="1"/>
        <v>-0.12548047453698752</v>
      </c>
      <c r="U91" s="56">
        <f ca="1"/>
        <v>0</v>
      </c>
      <c r="V91" s="56">
        <f ca="1"/>
        <v>0</v>
      </c>
      <c r="W91" s="56">
        <f ca="1"/>
        <v>0</v>
      </c>
      <c r="X91" s="56">
        <f ca="1"/>
        <v>0</v>
      </c>
      <c r="Y91" s="56">
        <f ca="1"/>
        <v>0</v>
      </c>
      <c r="Z91" s="56">
        <f ca="1"/>
        <v>0</v>
      </c>
      <c r="AB91" s="204" t="str" cm="1">
        <f t="array" aca="1" ref="AB91" ca="1">IFERROR(_xlfn.XLOOKUP(AC91,Com_codes_core,Com_labels_core),"")</f>
        <v>Cast iron, iron and steel products</v>
      </c>
      <c r="AC91" s="122" t="str">
        <f ca="1"/>
        <v>c_082</v>
      </c>
      <c r="AD91" s="56">
        <f ca="1"/>
        <v>510.27203837895104</v>
      </c>
      <c r="AE91" s="56">
        <f ca="1"/>
        <v>-3.0642691250926113E-2</v>
      </c>
      <c r="AF91" s="56">
        <f ca="1"/>
        <v>-0.33095625077274038</v>
      </c>
      <c r="AG91" s="56">
        <f ca="1"/>
        <v>-2.1131209221747493E-2</v>
      </c>
      <c r="AH91" s="56">
        <f ca="1"/>
        <v>0</v>
      </c>
      <c r="AI91" s="56">
        <f ca="1"/>
        <v>0</v>
      </c>
      <c r="AJ91" s="56">
        <f ca="1"/>
        <v>0</v>
      </c>
      <c r="AK91" s="56">
        <f ca="1"/>
        <v>0</v>
      </c>
      <c r="AL91" s="56">
        <f ca="1"/>
        <v>0</v>
      </c>
      <c r="AM91" s="56">
        <f ca="1"/>
        <v>0</v>
      </c>
      <c r="AO91" s="204" t="str" cm="1">
        <f t="array" aca="1" ref="AO91" ca="1">IFERROR(_xlfn.XLOOKUP(AP91,Com_codes_core,Com_labels_core),"")</f>
        <v>Cast iron, iron and steel products</v>
      </c>
      <c r="AP91" s="122" t="str">
        <f ca="1"/>
        <v>c_082</v>
      </c>
      <c r="AQ91" s="56">
        <f ca="1"/>
        <v>774.96538380748439</v>
      </c>
      <c r="AR91" s="56">
        <f ca="1"/>
        <v>-4.755071810497169E-2</v>
      </c>
      <c r="AS91" s="56">
        <f ca="1"/>
        <v>-0.37940777514622326</v>
      </c>
      <c r="AT91" s="56">
        <f ca="1"/>
        <v>-3.6192515825050897E-2</v>
      </c>
      <c r="AU91" s="56">
        <f ca="1"/>
        <v>0</v>
      </c>
      <c r="AV91" s="56">
        <f ca="1"/>
        <v>0</v>
      </c>
      <c r="AW91" s="56">
        <f ca="1"/>
        <v>0</v>
      </c>
      <c r="AX91" s="56">
        <f ca="1"/>
        <v>0</v>
      </c>
      <c r="AY91" s="56">
        <f ca="1"/>
        <v>0</v>
      </c>
      <c r="AZ91" s="56">
        <f ca="1"/>
        <v>0</v>
      </c>
    </row>
    <row r="92" spans="2:52" ht="12.75" hidden="1" customHeight="1" outlineLevel="1" x14ac:dyDescent="0.2">
      <c r="B92" s="122" t="str" cm="1">
        <f t="array" aca="1" ref="B92" ca="1">IFERROR(_xlfn.XLOOKUP(C92,Com_codes_core,Com_labels_core),"")</f>
        <v>Other electrical equipment</v>
      </c>
      <c r="C92" s="122" t="str">
        <f ca="1"/>
        <v>c_093</v>
      </c>
      <c r="D92" s="56">
        <f ca="1"/>
        <v>15.934891444523394</v>
      </c>
      <c r="E92" s="56">
        <f ca="1"/>
        <v>-7.8402190526638549E-2</v>
      </c>
      <c r="F92" s="56">
        <f ca="1"/>
        <v>-0.15094485885203124</v>
      </c>
      <c r="G92" s="56">
        <f ca="1"/>
        <v>0.17970305494716676</v>
      </c>
      <c r="H92" s="56">
        <f ca="1"/>
        <v>0</v>
      </c>
      <c r="I92" s="56">
        <f ca="1"/>
        <v>0</v>
      </c>
      <c r="J92" s="56">
        <f ca="1"/>
        <v>0</v>
      </c>
      <c r="K92" s="56">
        <f ca="1"/>
        <v>0</v>
      </c>
      <c r="L92" s="56">
        <f ca="1"/>
        <v>0</v>
      </c>
      <c r="M92" s="56">
        <f ca="1"/>
        <v>0</v>
      </c>
      <c r="O92" s="204" t="str" cm="1">
        <f t="array" aca="1" ref="O92" ca="1">IFERROR(_xlfn.XLOOKUP(P92,Com_codes_core,Com_labels_core),"")</f>
        <v>Batteries and accumulators</v>
      </c>
      <c r="P92" s="122" t="str">
        <f ca="1"/>
        <v>c_089</v>
      </c>
      <c r="Q92" s="56">
        <f ca="1"/>
        <v>49.227468577898478</v>
      </c>
      <c r="R92" s="56">
        <f ca="1"/>
        <v>-0.12452319702318526</v>
      </c>
      <c r="S92" s="56">
        <f ca="1"/>
        <v>-0.30577260820423557</v>
      </c>
      <c r="T92" s="56">
        <f ca="1"/>
        <v>0.14353344692756842</v>
      </c>
      <c r="U92" s="56">
        <f ca="1"/>
        <v>0</v>
      </c>
      <c r="V92" s="56">
        <f ca="1"/>
        <v>0</v>
      </c>
      <c r="W92" s="56">
        <f ca="1"/>
        <v>0</v>
      </c>
      <c r="X92" s="56">
        <f ca="1"/>
        <v>0</v>
      </c>
      <c r="Y92" s="56">
        <f ca="1"/>
        <v>0</v>
      </c>
      <c r="Z92" s="56">
        <f ca="1"/>
        <v>0</v>
      </c>
      <c r="AB92" s="204" t="str" cm="1">
        <f t="array" aca="1" ref="AB92" ca="1">IFERROR(_xlfn.XLOOKUP(AC92,Com_codes_core,Com_labels_core),"")</f>
        <v>Non-ferrous metal products, precious metals and metal casting services</v>
      </c>
      <c r="AC92" s="122" t="str">
        <f ca="1"/>
        <v>c_083</v>
      </c>
      <c r="AD92" s="56">
        <f ca="1"/>
        <v>77.797126723241831</v>
      </c>
      <c r="AE92" s="56">
        <f ca="1"/>
        <v>-3.9253687458495889E-2</v>
      </c>
      <c r="AF92" s="56">
        <f ca="1"/>
        <v>-0.30516797068890211</v>
      </c>
      <c r="AG92" s="56">
        <f ca="1"/>
        <v>0.14313575921900412</v>
      </c>
      <c r="AH92" s="56">
        <f ca="1"/>
        <v>0</v>
      </c>
      <c r="AI92" s="56">
        <f ca="1"/>
        <v>0</v>
      </c>
      <c r="AJ92" s="56">
        <f ca="1"/>
        <v>0</v>
      </c>
      <c r="AK92" s="56">
        <f ca="1"/>
        <v>0</v>
      </c>
      <c r="AL92" s="56">
        <f ca="1"/>
        <v>0</v>
      </c>
      <c r="AM92" s="56">
        <f ca="1"/>
        <v>0</v>
      </c>
      <c r="AO92" s="204" t="str" cm="1">
        <f t="array" aca="1" ref="AO92" ca="1">IFERROR(_xlfn.XLOOKUP(AP92,Com_codes_core,Com_labels_core),"")</f>
        <v>Non-ferrous metal products, precious metals and metal casting services</v>
      </c>
      <c r="AP92" s="122" t="str">
        <f ca="1"/>
        <v>c_083</v>
      </c>
      <c r="AQ92" s="56">
        <f ca="1"/>
        <v>262.52794823185411</v>
      </c>
      <c r="AR92" s="56">
        <f ca="1"/>
        <v>-7.578525660177915E-2</v>
      </c>
      <c r="AS92" s="56">
        <f ca="1"/>
        <v>-0.38993363427461958</v>
      </c>
      <c r="AT92" s="56">
        <f ca="1"/>
        <v>0.13833095555733088</v>
      </c>
      <c r="AU92" s="56">
        <f ca="1"/>
        <v>0</v>
      </c>
      <c r="AV92" s="56">
        <f ca="1"/>
        <v>0</v>
      </c>
      <c r="AW92" s="56">
        <f ca="1"/>
        <v>0</v>
      </c>
      <c r="AX92" s="56">
        <f ca="1"/>
        <v>0</v>
      </c>
      <c r="AY92" s="56">
        <f ca="1"/>
        <v>0</v>
      </c>
      <c r="AZ92" s="56">
        <f ca="1"/>
        <v>0</v>
      </c>
    </row>
    <row r="93" spans="2:52" ht="12.75" hidden="1" customHeight="1" outlineLevel="1" x14ac:dyDescent="0.2">
      <c r="B93" s="122" t="str" cm="1">
        <f t="array" aca="1" ref="B93" ca="1">IFERROR(_xlfn.XLOOKUP(C93,Com_codes_core,Com_labels_core),"")</f>
        <v>Common machine</v>
      </c>
      <c r="C93" s="122" t="str">
        <f ca="1"/>
        <v>c_094</v>
      </c>
      <c r="D93" s="56">
        <f ca="1"/>
        <v>55.062115660944983</v>
      </c>
      <c r="E93" s="56">
        <f ca="1"/>
        <v>-1.1020484292867394E-2</v>
      </c>
      <c r="F93" s="56">
        <f ca="1"/>
        <v>-0.21041084926590736</v>
      </c>
      <c r="G93" s="56">
        <f ca="1"/>
        <v>2.7813723225511566E-2</v>
      </c>
      <c r="H93" s="56">
        <f ca="1"/>
        <v>0</v>
      </c>
      <c r="I93" s="56">
        <f ca="1"/>
        <v>0</v>
      </c>
      <c r="J93" s="56">
        <f ca="1"/>
        <v>0</v>
      </c>
      <c r="K93" s="56">
        <f ca="1"/>
        <v>0</v>
      </c>
      <c r="L93" s="56">
        <f ca="1"/>
        <v>0</v>
      </c>
      <c r="M93" s="56">
        <f ca="1"/>
        <v>0</v>
      </c>
      <c r="O93" s="204" t="str" cm="1">
        <f t="array" aca="1" ref="O93" ca="1">IFERROR(_xlfn.XLOOKUP(P93,Com_codes_core,Com_labels_core),"")</f>
        <v>Wires and wiring equipment</v>
      </c>
      <c r="P93" s="122" t="str">
        <f ca="1"/>
        <v>c_090</v>
      </c>
      <c r="Q93" s="56">
        <f ca="1"/>
        <v>91.672400964769864</v>
      </c>
      <c r="R93" s="56">
        <f ca="1"/>
        <v>-0.10024992639008357</v>
      </c>
      <c r="S93" s="56">
        <f ca="1"/>
        <v>-0.31738742738502967</v>
      </c>
      <c r="T93" s="56">
        <f ca="1"/>
        <v>-4.5193049479697045E-3</v>
      </c>
      <c r="U93" s="56">
        <f ca="1"/>
        <v>0</v>
      </c>
      <c r="V93" s="56">
        <f ca="1"/>
        <v>0</v>
      </c>
      <c r="W93" s="56">
        <f ca="1"/>
        <v>0</v>
      </c>
      <c r="X93" s="56">
        <f ca="1"/>
        <v>0</v>
      </c>
      <c r="Y93" s="56">
        <f ca="1"/>
        <v>0</v>
      </c>
      <c r="Z93" s="56">
        <f ca="1"/>
        <v>0</v>
      </c>
      <c r="AB93" s="204" t="str" cm="1">
        <f t="array" aca="1" ref="AB93" ca="1">IFERROR(_xlfn.XLOOKUP(AC93,Com_codes_core,Com_labels_core),"")</f>
        <v>Prefabricated metal products (except machinery and equipment)</v>
      </c>
      <c r="AC93" s="122" t="str">
        <f ca="1"/>
        <v>c_084</v>
      </c>
      <c r="AD93" s="56">
        <f ca="1"/>
        <v>543.51386719176844</v>
      </c>
      <c r="AE93" s="56">
        <f ca="1"/>
        <v>-6.1473266496814283E-2</v>
      </c>
      <c r="AF93" s="56">
        <f ca="1"/>
        <v>-0.3317657282379427</v>
      </c>
      <c r="AG93" s="56">
        <f ca="1"/>
        <v>0.12225729248229733</v>
      </c>
      <c r="AH93" s="56">
        <f ca="1"/>
        <v>0</v>
      </c>
      <c r="AI93" s="56">
        <f ca="1"/>
        <v>0</v>
      </c>
      <c r="AJ93" s="56">
        <f ca="1"/>
        <v>0</v>
      </c>
      <c r="AK93" s="56">
        <f ca="1"/>
        <v>0</v>
      </c>
      <c r="AL93" s="56">
        <f ca="1"/>
        <v>0</v>
      </c>
      <c r="AM93" s="56">
        <f ca="1"/>
        <v>0</v>
      </c>
      <c r="AO93" s="204" t="str" cm="1">
        <f t="array" aca="1" ref="AO93" ca="1">IFERROR(_xlfn.XLOOKUP(AP93,Com_codes_core,Com_labels_core),"")</f>
        <v>Prefabricated metal products (except machinery and equipment)</v>
      </c>
      <c r="AP93" s="122" t="str">
        <f ca="1"/>
        <v>c_084</v>
      </c>
      <c r="AQ93" s="56">
        <f ca="1"/>
        <v>723.39748606250669</v>
      </c>
      <c r="AR93" s="56">
        <f ca="1"/>
        <v>-8.9559822379903231E-2</v>
      </c>
      <c r="AS93" s="56">
        <f ca="1"/>
        <v>-0.34183460326350223</v>
      </c>
      <c r="AT93" s="56">
        <f ca="1"/>
        <v>0.11523851952683906</v>
      </c>
      <c r="AU93" s="56">
        <f ca="1"/>
        <v>0</v>
      </c>
      <c r="AV93" s="56">
        <f ca="1"/>
        <v>0</v>
      </c>
      <c r="AW93" s="56">
        <f ca="1"/>
        <v>0</v>
      </c>
      <c r="AX93" s="56">
        <f ca="1"/>
        <v>0</v>
      </c>
      <c r="AY93" s="56">
        <f ca="1"/>
        <v>0</v>
      </c>
      <c r="AZ93" s="56">
        <f ca="1"/>
        <v>0</v>
      </c>
    </row>
    <row r="94" spans="2:52" ht="12.75" hidden="1" customHeight="1" outlineLevel="1" x14ac:dyDescent="0.2">
      <c r="B94" s="122" t="str" cm="1">
        <f t="array" aca="1" ref="B94" ca="1">IFERROR(_xlfn.XLOOKUP(C94,Com_codes_core,Com_labels_core),"")</f>
        <v>Specialized machine</v>
      </c>
      <c r="C94" s="122" t="str">
        <f ca="1"/>
        <v>c_095</v>
      </c>
      <c r="D94" s="56">
        <f ca="1"/>
        <v>46.088851505562403</v>
      </c>
      <c r="E94" s="56">
        <f ca="1"/>
        <v>9.4750186097058986E-5</v>
      </c>
      <c r="F94" s="56">
        <f ca="1"/>
        <v>4.8553357454350632E-3</v>
      </c>
      <c r="G94" s="56">
        <f ca="1"/>
        <v>0.21947920857288139</v>
      </c>
      <c r="H94" s="56">
        <f ca="1"/>
        <v>0</v>
      </c>
      <c r="I94" s="56">
        <f ca="1"/>
        <v>0</v>
      </c>
      <c r="J94" s="56">
        <f ca="1"/>
        <v>0</v>
      </c>
      <c r="K94" s="56">
        <f ca="1"/>
        <v>0</v>
      </c>
      <c r="L94" s="56">
        <f ca="1"/>
        <v>0</v>
      </c>
      <c r="M94" s="56">
        <f ca="1"/>
        <v>0</v>
      </c>
      <c r="O94" s="204" t="str" cm="1">
        <f t="array" aca="1" ref="O94" ca="1">IFERROR(_xlfn.XLOOKUP(P94,Com_codes_core,Com_labels_core),"")</f>
        <v>Electrical lighting equipment</v>
      </c>
      <c r="P94" s="122" t="str">
        <f ca="1"/>
        <v>c_091</v>
      </c>
      <c r="Q94" s="56">
        <f ca="1"/>
        <v>10.510671035129006</v>
      </c>
      <c r="R94" s="56">
        <f ca="1"/>
        <v>-0.1452017738176048</v>
      </c>
      <c r="S94" s="56">
        <f ca="1"/>
        <v>-0.44770016191696405</v>
      </c>
      <c r="T94" s="56">
        <f ca="1"/>
        <v>-0.13470113610284384</v>
      </c>
      <c r="U94" s="56">
        <f ca="1"/>
        <v>0</v>
      </c>
      <c r="V94" s="56">
        <f ca="1"/>
        <v>0</v>
      </c>
      <c r="W94" s="56">
        <f ca="1"/>
        <v>0</v>
      </c>
      <c r="X94" s="56">
        <f ca="1"/>
        <v>0</v>
      </c>
      <c r="Y94" s="56">
        <f ca="1"/>
        <v>0</v>
      </c>
      <c r="Z94" s="56">
        <f ca="1"/>
        <v>0</v>
      </c>
      <c r="AB94" s="204" t="str" cm="1">
        <f t="array" aca="1" ref="AB94" ca="1">IFERROR(_xlfn.XLOOKUP(AC94,Com_codes_core,Com_labels_core),"")</f>
        <v>Electronic components products; Computer and computer peripheral equipment, Communication equipment</v>
      </c>
      <c r="AC94" s="122" t="str">
        <f ca="1"/>
        <v>c_085</v>
      </c>
      <c r="AD94" s="56">
        <f ca="1"/>
        <v>221.18649920262902</v>
      </c>
      <c r="AE94" s="56">
        <f ca="1"/>
        <v>-0.19501562695900532</v>
      </c>
      <c r="AF94" s="56">
        <f ca="1"/>
        <v>-0.21793837652288595</v>
      </c>
      <c r="AG94" s="56">
        <f ca="1"/>
        <v>0.41001946050840399</v>
      </c>
      <c r="AH94" s="56">
        <f ca="1"/>
        <v>0</v>
      </c>
      <c r="AI94" s="56">
        <f ca="1"/>
        <v>0</v>
      </c>
      <c r="AJ94" s="56">
        <f ca="1"/>
        <v>0</v>
      </c>
      <c r="AK94" s="56">
        <f ca="1"/>
        <v>0</v>
      </c>
      <c r="AL94" s="56">
        <f ca="1"/>
        <v>0</v>
      </c>
      <c r="AM94" s="56">
        <f ca="1"/>
        <v>0</v>
      </c>
      <c r="AO94" s="204" t="str" cm="1">
        <f t="array" aca="1" ref="AO94" ca="1">IFERROR(_xlfn.XLOOKUP(AP94,Com_codes_core,Com_labels_core),"")</f>
        <v>Electronic components products; Computer and computer peripheral equipment, Communication equipment</v>
      </c>
      <c r="AP94" s="122" t="str">
        <f ca="1"/>
        <v>c_085</v>
      </c>
      <c r="AQ94" s="56">
        <f ca="1"/>
        <v>1820.3388128326817</v>
      </c>
      <c r="AR94" s="56">
        <f ca="1"/>
        <v>-0.18212352213843319</v>
      </c>
      <c r="AS94" s="56">
        <f ca="1"/>
        <v>-0.21817257998945072</v>
      </c>
      <c r="AT94" s="56">
        <f ca="1"/>
        <v>0.36454523666280547</v>
      </c>
      <c r="AU94" s="56">
        <f ca="1"/>
        <v>0</v>
      </c>
      <c r="AV94" s="56">
        <f ca="1"/>
        <v>0</v>
      </c>
      <c r="AW94" s="56">
        <f ca="1"/>
        <v>0</v>
      </c>
      <c r="AX94" s="56">
        <f ca="1"/>
        <v>0</v>
      </c>
      <c r="AY94" s="56">
        <f ca="1"/>
        <v>0</v>
      </c>
      <c r="AZ94" s="56">
        <f ca="1"/>
        <v>0</v>
      </c>
    </row>
    <row r="95" spans="2:52" ht="12.75" hidden="1" customHeight="1" outlineLevel="1" x14ac:dyDescent="0.2">
      <c r="B95" s="122" t="str" cm="1">
        <f t="array" aca="1" ref="B95" ca="1">IFERROR(_xlfn.XLOOKUP(C95,Com_codes_core,Com_labels_core),"")</f>
        <v>Cars of all kinds</v>
      </c>
      <c r="C95" s="122" t="str">
        <f ca="1"/>
        <v>c_096</v>
      </c>
      <c r="D95" s="56">
        <f ca="1"/>
        <v>1.1564790185122411</v>
      </c>
      <c r="E95" s="56">
        <f ca="1"/>
        <v>1.9630002557802229E-2</v>
      </c>
      <c r="F95" s="56">
        <f ca="1"/>
        <v>-1.133687062120492</v>
      </c>
      <c r="G95" s="56">
        <f ca="1"/>
        <v>-0.12260085776962804</v>
      </c>
      <c r="H95" s="56">
        <f ca="1"/>
        <v>0</v>
      </c>
      <c r="I95" s="56">
        <f ca="1"/>
        <v>0</v>
      </c>
      <c r="J95" s="56">
        <f ca="1"/>
        <v>0</v>
      </c>
      <c r="K95" s="56">
        <f ca="1"/>
        <v>0</v>
      </c>
      <c r="L95" s="56">
        <f ca="1"/>
        <v>0</v>
      </c>
      <c r="M95" s="56">
        <f ca="1"/>
        <v>0</v>
      </c>
      <c r="O95" s="204" t="str" cm="1">
        <f t="array" aca="1" ref="O95" ca="1">IFERROR(_xlfn.XLOOKUP(P95,Com_codes_core,Com_labels_core),"")</f>
        <v>Household electrical appliances (family refrigerators, dishwashers, washing machines, vacuum cleaners, etc.)</v>
      </c>
      <c r="P95" s="122" t="str">
        <f ca="1"/>
        <v>c_092</v>
      </c>
      <c r="Q95" s="56">
        <f ca="1"/>
        <v>30.843442899502065</v>
      </c>
      <c r="R95" s="56">
        <f ca="1"/>
        <v>-0.2234113413534744</v>
      </c>
      <c r="S95" s="56">
        <f ca="1"/>
        <v>-0.98144277881022646</v>
      </c>
      <c r="T95" s="56">
        <f ca="1"/>
        <v>-0.17595492208941632</v>
      </c>
      <c r="U95" s="56">
        <f ca="1"/>
        <v>0</v>
      </c>
      <c r="V95" s="56">
        <f ca="1"/>
        <v>0</v>
      </c>
      <c r="W95" s="56">
        <f ca="1"/>
        <v>0</v>
      </c>
      <c r="X95" s="56">
        <f ca="1"/>
        <v>0</v>
      </c>
      <c r="Y95" s="56">
        <f ca="1"/>
        <v>0</v>
      </c>
      <c r="Z95" s="56">
        <f ca="1"/>
        <v>0</v>
      </c>
      <c r="AB95" s="204" t="str" cm="1">
        <f t="array" aca="1" ref="AB95" ca="1">IFERROR(_xlfn.XLOOKUP(AC95,Com_codes_core,Com_labels_core),"")</f>
        <v>Consumer electronic products</v>
      </c>
      <c r="AC95" s="122" t="str">
        <f ca="1"/>
        <v>c_086</v>
      </c>
      <c r="AD95" s="56">
        <f ca="1"/>
        <v>130.86781669165268</v>
      </c>
      <c r="AE95" s="56">
        <f ca="1"/>
        <v>-0.10572857977279027</v>
      </c>
      <c r="AF95" s="56">
        <f ca="1"/>
        <v>-0.2669282146236629</v>
      </c>
      <c r="AG95" s="56">
        <f ca="1"/>
        <v>0.22125205579111018</v>
      </c>
      <c r="AH95" s="56">
        <f ca="1"/>
        <v>0</v>
      </c>
      <c r="AI95" s="56">
        <f ca="1"/>
        <v>0</v>
      </c>
      <c r="AJ95" s="56">
        <f ca="1"/>
        <v>0</v>
      </c>
      <c r="AK95" s="56">
        <f ca="1"/>
        <v>0</v>
      </c>
      <c r="AL95" s="56">
        <f ca="1"/>
        <v>0</v>
      </c>
      <c r="AM95" s="56">
        <f ca="1"/>
        <v>0</v>
      </c>
      <c r="AO95" s="204" t="str" cm="1">
        <f t="array" aca="1" ref="AO95" ca="1">IFERROR(_xlfn.XLOOKUP(AP95,Com_codes_core,Com_labels_core),"")</f>
        <v>Consumer electronic products</v>
      </c>
      <c r="AP95" s="122" t="str">
        <f ca="1"/>
        <v>c_086</v>
      </c>
      <c r="AQ95" s="56">
        <f ca="1"/>
        <v>203.03083179852825</v>
      </c>
      <c r="AR95" s="56">
        <f ca="1"/>
        <v>-0.12709387296440111</v>
      </c>
      <c r="AS95" s="56">
        <f ca="1"/>
        <v>-0.27393888285329737</v>
      </c>
      <c r="AT95" s="56">
        <f ca="1"/>
        <v>0.18727202400781184</v>
      </c>
      <c r="AU95" s="56">
        <f ca="1"/>
        <v>0</v>
      </c>
      <c r="AV95" s="56">
        <f ca="1"/>
        <v>0</v>
      </c>
      <c r="AW95" s="56">
        <f ca="1"/>
        <v>0</v>
      </c>
      <c r="AX95" s="56">
        <f ca="1"/>
        <v>0</v>
      </c>
      <c r="AY95" s="56">
        <f ca="1"/>
        <v>0</v>
      </c>
      <c r="AZ95" s="56">
        <f ca="1"/>
        <v>0</v>
      </c>
    </row>
    <row r="96" spans="2:52" ht="12.75" hidden="1" customHeight="1" outlineLevel="1" x14ac:dyDescent="0.2">
      <c r="B96" s="122" t="str" cm="1">
        <f t="array" aca="1" ref="B96" ca="1">IFERROR(_xlfn.XLOOKUP(C96,Com_codes_core,Com_labels_core),"")</f>
        <v>Remaining motor vehicles (except cars of all kinds), car bodies and other motor vehicles, trailers and semi-trailers; Spare parts and accessories for cars and other motor vehicles</v>
      </c>
      <c r="C96" s="122" t="str">
        <f ca="1"/>
        <v>c_097</v>
      </c>
      <c r="D96" s="56">
        <f ca="1"/>
        <v>38.614414555099025</v>
      </c>
      <c r="E96" s="56">
        <f ca="1"/>
        <v>-1.4325087800415304E-4</v>
      </c>
      <c r="F96" s="56">
        <f ca="1"/>
        <v>-0.62082401116991814</v>
      </c>
      <c r="G96" s="56">
        <f ca="1"/>
        <v>-0.14118177589649283</v>
      </c>
      <c r="H96" s="56">
        <f ca="1"/>
        <v>0</v>
      </c>
      <c r="I96" s="56">
        <f ca="1"/>
        <v>0</v>
      </c>
      <c r="J96" s="56">
        <f ca="1"/>
        <v>0</v>
      </c>
      <c r="K96" s="56">
        <f ca="1"/>
        <v>0</v>
      </c>
      <c r="L96" s="56">
        <f ca="1"/>
        <v>0</v>
      </c>
      <c r="M96" s="56">
        <f ca="1"/>
        <v>0</v>
      </c>
      <c r="O96" s="204" t="str" cm="1">
        <f t="array" aca="1" ref="O96" ca="1">IFERROR(_xlfn.XLOOKUP(P96,Com_codes_core,Com_labels_core),"")</f>
        <v>Other electrical equipment</v>
      </c>
      <c r="P96" s="122" t="str">
        <f ca="1"/>
        <v>c_093</v>
      </c>
      <c r="Q96" s="56">
        <f ca="1"/>
        <v>72.176304313089858</v>
      </c>
      <c r="R96" s="56">
        <f ca="1"/>
        <v>-6.6368341812139686E-2</v>
      </c>
      <c r="S96" s="56">
        <f ca="1"/>
        <v>-0.28222212090841525</v>
      </c>
      <c r="T96" s="56">
        <f ca="1"/>
        <v>-2.8256175055263455E-2</v>
      </c>
      <c r="U96" s="56">
        <f ca="1"/>
        <v>0</v>
      </c>
      <c r="V96" s="56">
        <f ca="1"/>
        <v>0</v>
      </c>
      <c r="W96" s="56">
        <f ca="1"/>
        <v>0</v>
      </c>
      <c r="X96" s="56">
        <f ca="1"/>
        <v>0</v>
      </c>
      <c r="Y96" s="56">
        <f ca="1"/>
        <v>0</v>
      </c>
      <c r="Z96" s="56">
        <f ca="1"/>
        <v>0</v>
      </c>
      <c r="AB96" s="204" t="str" cm="1">
        <f t="array" aca="1" ref="AB96" ca="1">IFERROR(_xlfn.XLOOKUP(AC96,Com_codes_core,Com_labels_core),"")</f>
        <v>Measurement, testing, navigation and control equipment; clock; Radiation equipment, medical electronic equipment, electrotherapy; Optical equipment and instruments; tape, magnetic and optical disks</v>
      </c>
      <c r="AC96" s="122" t="str">
        <f ca="1"/>
        <v>c_087</v>
      </c>
      <c r="AD96" s="56">
        <f ca="1"/>
        <v>6.5474566744229676</v>
      </c>
      <c r="AE96" s="56">
        <f ca="1"/>
        <v>-6.2699805034038825E-3</v>
      </c>
      <c r="AF96" s="56">
        <f ca="1"/>
        <v>-0.30447819369869844</v>
      </c>
      <c r="AG96" s="56">
        <f ca="1"/>
        <v>7.7923328733242592E-2</v>
      </c>
      <c r="AH96" s="56">
        <f ca="1"/>
        <v>0</v>
      </c>
      <c r="AI96" s="56">
        <f ca="1"/>
        <v>0</v>
      </c>
      <c r="AJ96" s="56">
        <f ca="1"/>
        <v>0</v>
      </c>
      <c r="AK96" s="56">
        <f ca="1"/>
        <v>0</v>
      </c>
      <c r="AL96" s="56">
        <f ca="1"/>
        <v>0</v>
      </c>
      <c r="AM96" s="56">
        <f ca="1"/>
        <v>0</v>
      </c>
      <c r="AO96" s="204" t="str" cm="1">
        <f t="array" aca="1" ref="AO96" ca="1">IFERROR(_xlfn.XLOOKUP(AP96,Com_codes_core,Com_labels_core),"")</f>
        <v>Measurement, testing, navigation and control equipment; clock; Radiation equipment, medical electronic equipment, electrotherapy; Optical equipment and instruments; tape, magnetic and optical disks</v>
      </c>
      <c r="AP96" s="122" t="str">
        <f ca="1"/>
        <v>c_087</v>
      </c>
      <c r="AQ96" s="56">
        <f ca="1"/>
        <v>70.861725638224783</v>
      </c>
      <c r="AR96" s="56">
        <f ca="1"/>
        <v>-4.8323132316852035E-2</v>
      </c>
      <c r="AS96" s="56">
        <f ca="1"/>
        <v>-0.28761403063026769</v>
      </c>
      <c r="AT96" s="56">
        <f ca="1"/>
        <v>-2.2694994648020383E-2</v>
      </c>
      <c r="AU96" s="56">
        <f ca="1"/>
        <v>0</v>
      </c>
      <c r="AV96" s="56">
        <f ca="1"/>
        <v>0</v>
      </c>
      <c r="AW96" s="56">
        <f ca="1"/>
        <v>0</v>
      </c>
      <c r="AX96" s="56">
        <f ca="1"/>
        <v>0</v>
      </c>
      <c r="AY96" s="56">
        <f ca="1"/>
        <v>0</v>
      </c>
      <c r="AZ96" s="56">
        <f ca="1"/>
        <v>0</v>
      </c>
    </row>
    <row r="97" spans="2:52" ht="12.75" hidden="1" customHeight="1" outlineLevel="1" x14ac:dyDescent="0.2">
      <c r="B97" s="122" t="str" cm="1">
        <f t="array" aca="1" ref="B97" ca="1">IFERROR(_xlfn.XLOOKUP(C97,Com_codes_core,Com_labels_core),"")</f>
        <v>Ships and boats; Locomotives, trams and rolling stock; Aircraft, spacecraft and related machinery, Combat vehicles used in the military</v>
      </c>
      <c r="C97" s="122" t="str">
        <f ca="1"/>
        <v>c_098</v>
      </c>
      <c r="D97" s="56">
        <f ca="1"/>
        <v>28.84693410343387</v>
      </c>
      <c r="E97" s="56">
        <f ca="1"/>
        <v>6.7819760932286144E-3</v>
      </c>
      <c r="F97" s="56">
        <f ca="1"/>
        <v>-0.22290363098879107</v>
      </c>
      <c r="G97" s="56">
        <f ca="1"/>
        <v>1.8909521589027811E-2</v>
      </c>
      <c r="H97" s="56">
        <f ca="1"/>
        <v>0</v>
      </c>
      <c r="I97" s="56">
        <f ca="1"/>
        <v>0</v>
      </c>
      <c r="J97" s="56">
        <f ca="1"/>
        <v>0</v>
      </c>
      <c r="K97" s="56">
        <f ca="1"/>
        <v>0</v>
      </c>
      <c r="L97" s="56">
        <f ca="1"/>
        <v>0</v>
      </c>
      <c r="M97" s="56">
        <f ca="1"/>
        <v>0</v>
      </c>
      <c r="O97" s="204" t="str" cm="1">
        <f t="array" aca="1" ref="O97" ca="1">IFERROR(_xlfn.XLOOKUP(P97,Com_codes_core,Com_labels_core),"")</f>
        <v>Common machine</v>
      </c>
      <c r="P97" s="122" t="str">
        <f ca="1"/>
        <v>c_094</v>
      </c>
      <c r="Q97" s="56">
        <f ca="1"/>
        <v>180.8085643462118</v>
      </c>
      <c r="R97" s="56">
        <f ca="1"/>
        <v>-5.2783923086940909E-2</v>
      </c>
      <c r="S97" s="56">
        <f ca="1"/>
        <v>-0.3968909850444402</v>
      </c>
      <c r="T97" s="56">
        <f ca="1"/>
        <v>-0.14564648915853518</v>
      </c>
      <c r="U97" s="56">
        <f ca="1"/>
        <v>0</v>
      </c>
      <c r="V97" s="56">
        <f ca="1"/>
        <v>0</v>
      </c>
      <c r="W97" s="56">
        <f ca="1"/>
        <v>0</v>
      </c>
      <c r="X97" s="56">
        <f ca="1"/>
        <v>0</v>
      </c>
      <c r="Y97" s="56">
        <f ca="1"/>
        <v>0</v>
      </c>
      <c r="Z97" s="56">
        <f ca="1"/>
        <v>0</v>
      </c>
      <c r="AB97" s="204" t="str" cm="1">
        <f t="array" aca="1" ref="AB97" ca="1">IFERROR(_xlfn.XLOOKUP(AC97,Com_codes_core,Com_labels_core),"")</f>
        <v>Motors, generators, power transformers, power distribution and control equipment</v>
      </c>
      <c r="AC97" s="122" t="str">
        <f ca="1"/>
        <v>c_088</v>
      </c>
      <c r="AD97" s="56">
        <f ca="1"/>
        <v>11.345168953568848</v>
      </c>
      <c r="AE97" s="56">
        <f ca="1"/>
        <v>1.4753749684737194E-2</v>
      </c>
      <c r="AF97" s="56">
        <f ca="1"/>
        <v>-0.24887248324166888</v>
      </c>
      <c r="AG97" s="56">
        <f ca="1"/>
        <v>3.401742340793934E-2</v>
      </c>
      <c r="AH97" s="56">
        <f ca="1"/>
        <v>0</v>
      </c>
      <c r="AI97" s="56">
        <f ca="1"/>
        <v>0</v>
      </c>
      <c r="AJ97" s="56">
        <f ca="1"/>
        <v>0</v>
      </c>
      <c r="AK97" s="56">
        <f ca="1"/>
        <v>0</v>
      </c>
      <c r="AL97" s="56">
        <f ca="1"/>
        <v>0</v>
      </c>
      <c r="AM97" s="56">
        <f ca="1"/>
        <v>0</v>
      </c>
      <c r="AO97" s="204" t="str" cm="1">
        <f t="array" aca="1" ref="AO97" ca="1">IFERROR(_xlfn.XLOOKUP(AP97,Com_codes_core,Com_labels_core),"")</f>
        <v>Motors, generators, power transformers, power distribution and control equipment</v>
      </c>
      <c r="AP97" s="122" t="str">
        <f ca="1"/>
        <v>c_088</v>
      </c>
      <c r="AQ97" s="56">
        <f ca="1"/>
        <v>161.25947368032342</v>
      </c>
      <c r="AR97" s="56">
        <f ca="1"/>
        <v>-5.9413004876152087E-2</v>
      </c>
      <c r="AS97" s="56">
        <f ca="1"/>
        <v>-0.37214951262655172</v>
      </c>
      <c r="AT97" s="56">
        <f ca="1"/>
        <v>-0.11392232501962196</v>
      </c>
      <c r="AU97" s="56">
        <f ca="1"/>
        <v>0</v>
      </c>
      <c r="AV97" s="56">
        <f ca="1"/>
        <v>0</v>
      </c>
      <c r="AW97" s="56">
        <f ca="1"/>
        <v>0</v>
      </c>
      <c r="AX97" s="56">
        <f ca="1"/>
        <v>0</v>
      </c>
      <c r="AY97" s="56">
        <f ca="1"/>
        <v>0</v>
      </c>
      <c r="AZ97" s="56">
        <f ca="1"/>
        <v>0</v>
      </c>
    </row>
    <row r="98" spans="2:52" ht="12.75" hidden="1" customHeight="1" outlineLevel="1" x14ac:dyDescent="0.2">
      <c r="B98" s="122" t="str" cm="1">
        <f t="array" aca="1" ref="B98" ca="1">IFERROR(_xlfn.XLOOKUP(C98,Com_codes_core,Com_labels_core),"")</f>
        <v>Motorcycles, motorbikes</v>
      </c>
      <c r="C98" s="122" t="str">
        <f ca="1"/>
        <v>c_099</v>
      </c>
      <c r="D98" s="56">
        <f ca="1"/>
        <v>23.833617042186145</v>
      </c>
      <c r="E98" s="56">
        <f ca="1"/>
        <v>-2.9926554700099306E-2</v>
      </c>
      <c r="F98" s="56">
        <f ca="1"/>
        <v>-0.82099828746889925</v>
      </c>
      <c r="G98" s="56">
        <f ca="1"/>
        <v>-0.11973805345661948</v>
      </c>
      <c r="H98" s="56">
        <f ca="1"/>
        <v>0</v>
      </c>
      <c r="I98" s="56">
        <f ca="1"/>
        <v>0</v>
      </c>
      <c r="J98" s="56">
        <f ca="1"/>
        <v>0</v>
      </c>
      <c r="K98" s="56">
        <f ca="1"/>
        <v>0</v>
      </c>
      <c r="L98" s="56">
        <f ca="1"/>
        <v>0</v>
      </c>
      <c r="M98" s="56">
        <f ca="1"/>
        <v>0</v>
      </c>
      <c r="O98" s="204" t="str" cm="1">
        <f t="array" aca="1" ref="O98" ca="1">IFERROR(_xlfn.XLOOKUP(P98,Com_codes_core,Com_labels_core),"")</f>
        <v>Specialized machine</v>
      </c>
      <c r="P98" s="122" t="str">
        <f ca="1"/>
        <v>c_095</v>
      </c>
      <c r="Q98" s="56">
        <f ca="1"/>
        <v>243.40545653750897</v>
      </c>
      <c r="R98" s="56">
        <f ca="1"/>
        <v>-5.9116329142461232E-2</v>
      </c>
      <c r="S98" s="56">
        <f ca="1"/>
        <v>-0.42133475835944845</v>
      </c>
      <c r="T98" s="56">
        <f ca="1"/>
        <v>-7.611775996351211E-2</v>
      </c>
      <c r="U98" s="56">
        <f ca="1"/>
        <v>0</v>
      </c>
      <c r="V98" s="56">
        <f ca="1"/>
        <v>0</v>
      </c>
      <c r="W98" s="56">
        <f ca="1"/>
        <v>0</v>
      </c>
      <c r="X98" s="56">
        <f ca="1"/>
        <v>0</v>
      </c>
      <c r="Y98" s="56">
        <f ca="1"/>
        <v>0</v>
      </c>
      <c r="Z98" s="56">
        <f ca="1"/>
        <v>0</v>
      </c>
      <c r="AB98" s="204" t="str" cm="1">
        <f t="array" aca="1" ref="AB98" ca="1">IFERROR(_xlfn.XLOOKUP(AC98,Com_codes_core,Com_labels_core),"")</f>
        <v>Batteries and accumulators</v>
      </c>
      <c r="AC98" s="122" t="str">
        <f ca="1"/>
        <v>c_089</v>
      </c>
      <c r="AD98" s="56">
        <f ca="1"/>
        <v>79.62526001505347</v>
      </c>
      <c r="AE98" s="56">
        <f ca="1"/>
        <v>-7.9129339428274381E-2</v>
      </c>
      <c r="AF98" s="56">
        <f ca="1"/>
        <v>-0.33864516182064985</v>
      </c>
      <c r="AG98" s="56">
        <f ca="1"/>
        <v>0.16292986764068207</v>
      </c>
      <c r="AH98" s="56">
        <f ca="1"/>
        <v>0</v>
      </c>
      <c r="AI98" s="56">
        <f ca="1"/>
        <v>0</v>
      </c>
      <c r="AJ98" s="56">
        <f ca="1"/>
        <v>0</v>
      </c>
      <c r="AK98" s="56">
        <f ca="1"/>
        <v>0</v>
      </c>
      <c r="AL98" s="56">
        <f ca="1"/>
        <v>0</v>
      </c>
      <c r="AM98" s="56">
        <f ca="1"/>
        <v>0</v>
      </c>
      <c r="AO98" s="204" t="str" cm="1">
        <f t="array" aca="1" ref="AO98" ca="1">IFERROR(_xlfn.XLOOKUP(AP98,Com_codes_core,Com_labels_core),"")</f>
        <v>Batteries and accumulators</v>
      </c>
      <c r="AP98" s="122" t="str">
        <f ca="1"/>
        <v>c_089</v>
      </c>
      <c r="AQ98" s="56">
        <f ca="1"/>
        <v>131.08862711171903</v>
      </c>
      <c r="AR98" s="56">
        <f ca="1"/>
        <v>-9.6475288861352926E-2</v>
      </c>
      <c r="AS98" s="56">
        <f ca="1"/>
        <v>-0.3260882135775689</v>
      </c>
      <c r="AT98" s="56">
        <f ca="1"/>
        <v>0.15551893947332029</v>
      </c>
      <c r="AU98" s="56">
        <f ca="1"/>
        <v>0</v>
      </c>
      <c r="AV98" s="56">
        <f ca="1"/>
        <v>0</v>
      </c>
      <c r="AW98" s="56">
        <f ca="1"/>
        <v>0</v>
      </c>
      <c r="AX98" s="56">
        <f ca="1"/>
        <v>0</v>
      </c>
      <c r="AY98" s="56">
        <f ca="1"/>
        <v>0</v>
      </c>
      <c r="AZ98" s="56">
        <f ca="1"/>
        <v>0</v>
      </c>
    </row>
    <row r="99" spans="2:52" ht="12.75" hidden="1" customHeight="1" outlineLevel="1" x14ac:dyDescent="0.2">
      <c r="B99" s="122" t="str" cm="1">
        <f t="array" aca="1" ref="B99" ca="1">IFERROR(_xlfn.XLOOKUP(C99,Com_codes_core,Com_labels_core),"")</f>
        <v>Other means of transport remain</v>
      </c>
      <c r="C99" s="122" t="str">
        <f ca="1"/>
        <v>c_100</v>
      </c>
      <c r="D99" s="56">
        <f ca="1"/>
        <v>10.495421520908048</v>
      </c>
      <c r="E99" s="56">
        <f ca="1"/>
        <v>3.7013285165921062E-3</v>
      </c>
      <c r="F99" s="56">
        <f ca="1"/>
        <v>-0.33307278292231679</v>
      </c>
      <c r="G99" s="56">
        <f ca="1"/>
        <v>-8.5063593172496343E-2</v>
      </c>
      <c r="H99" s="56">
        <f ca="1"/>
        <v>0</v>
      </c>
      <c r="I99" s="56">
        <f ca="1"/>
        <v>0</v>
      </c>
      <c r="J99" s="56">
        <f ca="1"/>
        <v>0</v>
      </c>
      <c r="K99" s="56">
        <f ca="1"/>
        <v>0</v>
      </c>
      <c r="L99" s="56">
        <f ca="1"/>
        <v>0</v>
      </c>
      <c r="M99" s="56">
        <f ca="1"/>
        <v>0</v>
      </c>
      <c r="O99" s="204" t="str" cm="1">
        <f t="array" aca="1" ref="O99" ca="1">IFERROR(_xlfn.XLOOKUP(P99,Com_codes_core,Com_labels_core),"")</f>
        <v>Cars of all kinds</v>
      </c>
      <c r="P99" s="122" t="str">
        <f ca="1"/>
        <v>c_096</v>
      </c>
      <c r="Q99" s="56">
        <f ca="1"/>
        <v>92.277535191751852</v>
      </c>
      <c r="R99" s="56">
        <f ca="1"/>
        <v>-0.27486599536408196</v>
      </c>
      <c r="S99" s="56">
        <f ca="1"/>
        <v>-1.224675215942328</v>
      </c>
      <c r="T99" s="56">
        <f ca="1"/>
        <v>-0.26919068096399323</v>
      </c>
      <c r="U99" s="56">
        <f ca="1"/>
        <v>0</v>
      </c>
      <c r="V99" s="56">
        <f ca="1"/>
        <v>0</v>
      </c>
      <c r="W99" s="56">
        <f ca="1"/>
        <v>0</v>
      </c>
      <c r="X99" s="56">
        <f ca="1"/>
        <v>0</v>
      </c>
      <c r="Y99" s="56">
        <f ca="1"/>
        <v>0</v>
      </c>
      <c r="Z99" s="56">
        <f ca="1"/>
        <v>0</v>
      </c>
      <c r="AB99" s="204" t="str" cm="1">
        <f t="array" aca="1" ref="AB99" ca="1">IFERROR(_xlfn.XLOOKUP(AC99,Com_codes_core,Com_labels_core),"")</f>
        <v>Wires and wiring equipment</v>
      </c>
      <c r="AC99" s="122" t="str">
        <f ca="1"/>
        <v>c_090</v>
      </c>
      <c r="AD99" s="56">
        <f ca="1"/>
        <v>47.599906366626115</v>
      </c>
      <c r="AE99" s="56">
        <f ca="1"/>
        <v>-4.9671265012896093E-2</v>
      </c>
      <c r="AF99" s="56">
        <f ca="1"/>
        <v>-0.33946605169458133</v>
      </c>
      <c r="AG99" s="56">
        <f ca="1"/>
        <v>8.1638524951044289E-2</v>
      </c>
      <c r="AH99" s="56">
        <f ca="1"/>
        <v>0</v>
      </c>
      <c r="AI99" s="56">
        <f ca="1"/>
        <v>0</v>
      </c>
      <c r="AJ99" s="56">
        <f ca="1"/>
        <v>0</v>
      </c>
      <c r="AK99" s="56">
        <f ca="1"/>
        <v>0</v>
      </c>
      <c r="AL99" s="56">
        <f ca="1"/>
        <v>0</v>
      </c>
      <c r="AM99" s="56">
        <f ca="1"/>
        <v>0</v>
      </c>
      <c r="AO99" s="204" t="str" cm="1">
        <f t="array" aca="1" ref="AO99" ca="1">IFERROR(_xlfn.XLOOKUP(AP99,Com_codes_core,Com_labels_core),"")</f>
        <v>Wires and wiring equipment</v>
      </c>
      <c r="AP99" s="122" t="str">
        <f ca="1"/>
        <v>c_090</v>
      </c>
      <c r="AQ99" s="56">
        <f ca="1"/>
        <v>143.13340395120338</v>
      </c>
      <c r="AR99" s="56">
        <f ca="1"/>
        <v>-8.296747680462957E-2</v>
      </c>
      <c r="AS99" s="56">
        <f ca="1"/>
        <v>-0.32493415310957952</v>
      </c>
      <c r="AT99" s="56">
        <f ca="1"/>
        <v>2.4915434953554083E-2</v>
      </c>
      <c r="AU99" s="56">
        <f ca="1"/>
        <v>0</v>
      </c>
      <c r="AV99" s="56">
        <f ca="1"/>
        <v>0</v>
      </c>
      <c r="AW99" s="56">
        <f ca="1"/>
        <v>0</v>
      </c>
      <c r="AX99" s="56">
        <f ca="1"/>
        <v>0</v>
      </c>
      <c r="AY99" s="56">
        <f ca="1"/>
        <v>0</v>
      </c>
      <c r="AZ99" s="56">
        <f ca="1"/>
        <v>0</v>
      </c>
    </row>
    <row r="100" spans="2:52" ht="12.75" hidden="1" customHeight="1" outlineLevel="1" x14ac:dyDescent="0.2">
      <c r="B100" s="122" t="str" cm="1">
        <f t="array" aca="1" ref="B100" ca="1">IFERROR(_xlfn.XLOOKUP(C100,Com_codes_core,Com_labels_core),"")</f>
        <v>Bed, wardrobe, table, chair</v>
      </c>
      <c r="C100" s="122" t="str">
        <f ca="1"/>
        <v>c_101</v>
      </c>
      <c r="D100" s="56">
        <f ca="1"/>
        <v>201.47759815146438</v>
      </c>
      <c r="E100" s="56">
        <f ca="1"/>
        <v>-1.6215613951620078E-2</v>
      </c>
      <c r="F100" s="56">
        <f ca="1"/>
        <v>-0.32440993159893461</v>
      </c>
      <c r="G100" s="56">
        <f ca="1"/>
        <v>-6.7986794463148481E-2</v>
      </c>
      <c r="H100" s="56">
        <f ca="1"/>
        <v>0</v>
      </c>
      <c r="I100" s="56">
        <f ca="1"/>
        <v>0</v>
      </c>
      <c r="J100" s="56">
        <f ca="1"/>
        <v>0</v>
      </c>
      <c r="K100" s="56">
        <f ca="1"/>
        <v>0</v>
      </c>
      <c r="L100" s="56">
        <f ca="1"/>
        <v>0</v>
      </c>
      <c r="M100" s="56">
        <f ca="1"/>
        <v>0</v>
      </c>
      <c r="O100" s="204" t="str" cm="1">
        <f t="array" aca="1" ref="O100" ca="1">IFERROR(_xlfn.XLOOKUP(P100,Com_codes_core,Com_labels_core),"")</f>
        <v>Remaining motor vehicles (except cars of all kinds), car bodies and other motor vehicles, trailers and semi-trailers; Spare parts and accessories for cars and other motor vehicles</v>
      </c>
      <c r="P100" s="122" t="str">
        <f ca="1"/>
        <v>c_097</v>
      </c>
      <c r="Q100" s="56">
        <f ca="1"/>
        <v>69.675134876099804</v>
      </c>
      <c r="R100" s="56">
        <f ca="1"/>
        <v>-0.1295518975967358</v>
      </c>
      <c r="S100" s="56">
        <f ca="1"/>
        <v>-0.63092625665790436</v>
      </c>
      <c r="T100" s="56">
        <f ca="1"/>
        <v>-0.25877537835556907</v>
      </c>
      <c r="U100" s="56">
        <f ca="1"/>
        <v>0</v>
      </c>
      <c r="V100" s="56">
        <f ca="1"/>
        <v>0</v>
      </c>
      <c r="W100" s="56">
        <f ca="1"/>
        <v>0</v>
      </c>
      <c r="X100" s="56">
        <f ca="1"/>
        <v>0</v>
      </c>
      <c r="Y100" s="56">
        <f ca="1"/>
        <v>0</v>
      </c>
      <c r="Z100" s="56">
        <f ca="1"/>
        <v>0</v>
      </c>
      <c r="AB100" s="204" t="str" cm="1">
        <f t="array" aca="1" ref="AB100" ca="1">IFERROR(_xlfn.XLOOKUP(AC100,Com_codes_core,Com_labels_core),"")</f>
        <v>Electrical lighting equipment</v>
      </c>
      <c r="AC100" s="122" t="str">
        <f ca="1"/>
        <v>c_091</v>
      </c>
      <c r="AD100" s="56">
        <f ca="1"/>
        <v>9.3523266059236345</v>
      </c>
      <c r="AE100" s="56">
        <f ca="1"/>
        <v>-3.4312606064379469E-2</v>
      </c>
      <c r="AF100" s="56">
        <f ca="1"/>
        <v>-0.45011256366634944</v>
      </c>
      <c r="AG100" s="56">
        <f ca="1"/>
        <v>-6.4213834784832002E-2</v>
      </c>
      <c r="AH100" s="56">
        <f ca="1"/>
        <v>0</v>
      </c>
      <c r="AI100" s="56">
        <f ca="1"/>
        <v>0</v>
      </c>
      <c r="AJ100" s="56">
        <f ca="1"/>
        <v>0</v>
      </c>
      <c r="AK100" s="56">
        <f ca="1"/>
        <v>0</v>
      </c>
      <c r="AL100" s="56">
        <f ca="1"/>
        <v>0</v>
      </c>
      <c r="AM100" s="56">
        <f ca="1"/>
        <v>0</v>
      </c>
      <c r="AO100" s="204" t="str" cm="1">
        <f t="array" aca="1" ref="AO100" ca="1">IFERROR(_xlfn.XLOOKUP(AP100,Com_codes_core,Com_labels_core),"")</f>
        <v>Electrical lighting equipment</v>
      </c>
      <c r="AP100" s="122" t="str">
        <f ca="1"/>
        <v>c_091</v>
      </c>
      <c r="AQ100" s="56">
        <f ca="1"/>
        <v>20.303066235875502</v>
      </c>
      <c r="AR100" s="56">
        <f ca="1"/>
        <v>-9.3012437315320717E-2</v>
      </c>
      <c r="AS100" s="56">
        <f ca="1"/>
        <v>-0.44883603154348695</v>
      </c>
      <c r="AT100" s="56">
        <f ca="1"/>
        <v>-0.10152162953238619</v>
      </c>
      <c r="AU100" s="56">
        <f ca="1"/>
        <v>0</v>
      </c>
      <c r="AV100" s="56">
        <f ca="1"/>
        <v>0</v>
      </c>
      <c r="AW100" s="56">
        <f ca="1"/>
        <v>0</v>
      </c>
      <c r="AX100" s="56">
        <f ca="1"/>
        <v>0</v>
      </c>
      <c r="AY100" s="56">
        <f ca="1"/>
        <v>0</v>
      </c>
      <c r="AZ100" s="56">
        <f ca="1"/>
        <v>0</v>
      </c>
    </row>
    <row r="101" spans="2:52" ht="12.75" hidden="1" customHeight="1" outlineLevel="1" x14ac:dyDescent="0.2">
      <c r="B101" s="122" t="str" cm="1">
        <f t="array" aca="1" ref="B101" ca="1">IFERROR(_xlfn.XLOOKUP(C101,Com_codes_core,Com_labels_core),"")</f>
        <v>Jewelry, imitation jewelry and related details; Musical instrument; Sports Instruments; Toys, games</v>
      </c>
      <c r="C101" s="122" t="str">
        <f ca="1"/>
        <v>c_102</v>
      </c>
      <c r="D101" s="56">
        <f ca="1"/>
        <v>46.557510328036557</v>
      </c>
      <c r="E101" s="56">
        <f ca="1"/>
        <v>-9.3870875171719881E-2</v>
      </c>
      <c r="F101" s="56">
        <f ca="1"/>
        <v>-1.5372897291218046</v>
      </c>
      <c r="G101" s="56">
        <f ca="1"/>
        <v>0.36925953806581369</v>
      </c>
      <c r="H101" s="56">
        <f ca="1"/>
        <v>0</v>
      </c>
      <c r="I101" s="56">
        <f ca="1"/>
        <v>0</v>
      </c>
      <c r="J101" s="56">
        <f ca="1"/>
        <v>0</v>
      </c>
      <c r="K101" s="56">
        <f ca="1"/>
        <v>0</v>
      </c>
      <c r="L101" s="56">
        <f ca="1"/>
        <v>0</v>
      </c>
      <c r="M101" s="56">
        <f ca="1"/>
        <v>0</v>
      </c>
      <c r="O101" s="204" t="str" cm="1">
        <f t="array" aca="1" ref="O101" ca="1">IFERROR(_xlfn.XLOOKUP(P101,Com_codes_core,Com_labels_core),"")</f>
        <v>Ships and boats; Locomotives, trams and rolling stock; Aircraft, spacecraft and related machinery, Combat vehicles used in the military</v>
      </c>
      <c r="P101" s="122" t="str">
        <f ca="1"/>
        <v>c_098</v>
      </c>
      <c r="Q101" s="56">
        <f ca="1"/>
        <v>22.729121408033148</v>
      </c>
      <c r="R101" s="56">
        <f ca="1"/>
        <v>-5.9410144446403468E-2</v>
      </c>
      <c r="S101" s="56">
        <f ca="1"/>
        <v>-0.42006561976566381</v>
      </c>
      <c r="T101" s="56">
        <f ca="1"/>
        <v>-0.23688840656160837</v>
      </c>
      <c r="U101" s="56">
        <f ca="1"/>
        <v>0</v>
      </c>
      <c r="V101" s="56">
        <f ca="1"/>
        <v>0</v>
      </c>
      <c r="W101" s="56">
        <f ca="1"/>
        <v>0</v>
      </c>
      <c r="X101" s="56">
        <f ca="1"/>
        <v>0</v>
      </c>
      <c r="Y101" s="56">
        <f ca="1"/>
        <v>0</v>
      </c>
      <c r="Z101" s="56">
        <f ca="1"/>
        <v>0</v>
      </c>
      <c r="AB101" s="204" t="str" cm="1">
        <f t="array" aca="1" ref="AB101" ca="1">IFERROR(_xlfn.XLOOKUP(AC101,Com_codes_core,Com_labels_core),"")</f>
        <v>Household electrical appliances (family refrigerators, dishwashers, washing machines, vacuum cleaners, etc.)</v>
      </c>
      <c r="AC101" s="122" t="str">
        <f ca="1"/>
        <v>c_092</v>
      </c>
      <c r="AD101" s="56">
        <f ca="1"/>
        <v>44.726842858537125</v>
      </c>
      <c r="AE101" s="56">
        <f ca="1"/>
        <v>-5.091657311713238E-2</v>
      </c>
      <c r="AF101" s="56">
        <f ca="1"/>
        <v>-0.8922943702046271</v>
      </c>
      <c r="AG101" s="56">
        <f ca="1"/>
        <v>-9.2228710336028641E-2</v>
      </c>
      <c r="AH101" s="56">
        <f ca="1"/>
        <v>0</v>
      </c>
      <c r="AI101" s="56">
        <f ca="1"/>
        <v>0</v>
      </c>
      <c r="AJ101" s="56">
        <f ca="1"/>
        <v>0</v>
      </c>
      <c r="AK101" s="56">
        <f ca="1"/>
        <v>0</v>
      </c>
      <c r="AL101" s="56">
        <f ca="1"/>
        <v>0</v>
      </c>
      <c r="AM101" s="56">
        <f ca="1"/>
        <v>0</v>
      </c>
      <c r="AO101" s="204" t="str" cm="1">
        <f t="array" aca="1" ref="AO101" ca="1">IFERROR(_xlfn.XLOOKUP(AP101,Com_codes_core,Com_labels_core),"")</f>
        <v>Household electrical appliances (family refrigerators, dishwashers, washing machines, vacuum cleaners, etc.)</v>
      </c>
      <c r="AP101" s="122" t="str">
        <f ca="1"/>
        <v>c_092</v>
      </c>
      <c r="AQ101" s="56">
        <f ca="1"/>
        <v>84.386260459815418</v>
      </c>
      <c r="AR101" s="56">
        <f ca="1"/>
        <v>-0.12137042829323264</v>
      </c>
      <c r="AS101" s="56">
        <f ca="1"/>
        <v>-0.92869346492511218</v>
      </c>
      <c r="AT101" s="56">
        <f ca="1"/>
        <v>-0.12641304531434416</v>
      </c>
      <c r="AU101" s="56">
        <f ca="1"/>
        <v>0</v>
      </c>
      <c r="AV101" s="56">
        <f ca="1"/>
        <v>0</v>
      </c>
      <c r="AW101" s="56">
        <f ca="1"/>
        <v>0</v>
      </c>
      <c r="AX101" s="56">
        <f ca="1"/>
        <v>0</v>
      </c>
      <c r="AY101" s="56">
        <f ca="1"/>
        <v>0</v>
      </c>
      <c r="AZ101" s="56">
        <f ca="1"/>
        <v>0</v>
      </c>
    </row>
    <row r="102" spans="2:52" ht="12.75" hidden="1" customHeight="1" outlineLevel="1" x14ac:dyDescent="0.2">
      <c r="B102" s="122" t="str" cm="1">
        <f t="array" aca="1" ref="B102" ca="1">IFERROR(_xlfn.XLOOKUP(C102,Com_codes_core,Com_labels_core),"")</f>
        <v>Medical, dental, orthopedic and rehabilitation equipment and instruments</v>
      </c>
      <c r="C102" s="122" t="str">
        <f ca="1"/>
        <v>c_103</v>
      </c>
      <c r="D102" s="56">
        <f ca="1"/>
        <v>17.899541561200248</v>
      </c>
      <c r="E102" s="56">
        <f ca="1"/>
        <v>7.0101814769296666E-3</v>
      </c>
      <c r="F102" s="56">
        <f ca="1"/>
        <v>7.139705659660045E-2</v>
      </c>
      <c r="G102" s="56">
        <f ca="1"/>
        <v>6.5166554841300517E-2</v>
      </c>
      <c r="H102" s="56">
        <f ca="1"/>
        <v>0</v>
      </c>
      <c r="I102" s="56">
        <f ca="1"/>
        <v>0</v>
      </c>
      <c r="J102" s="56">
        <f ca="1"/>
        <v>0</v>
      </c>
      <c r="K102" s="56">
        <f ca="1"/>
        <v>0</v>
      </c>
      <c r="L102" s="56">
        <f ca="1"/>
        <v>0</v>
      </c>
      <c r="M102" s="56">
        <f ca="1"/>
        <v>0</v>
      </c>
      <c r="O102" s="204" t="str" cm="1">
        <f t="array" aca="1" ref="O102" ca="1">IFERROR(_xlfn.XLOOKUP(P102,Com_codes_core,Com_labels_core),"")</f>
        <v>Motorcycles, motorbikes</v>
      </c>
      <c r="P102" s="122" t="str">
        <f ca="1"/>
        <v>c_099</v>
      </c>
      <c r="Q102" s="56">
        <f ca="1"/>
        <v>14.978059403291336</v>
      </c>
      <c r="R102" s="56">
        <f ca="1"/>
        <v>-0.49482519557255689</v>
      </c>
      <c r="S102" s="56">
        <f ca="1"/>
        <v>-0.77337992522056309</v>
      </c>
      <c r="T102" s="56">
        <f ca="1"/>
        <v>-0.25723814855997951</v>
      </c>
      <c r="U102" s="56">
        <f ca="1"/>
        <v>0</v>
      </c>
      <c r="V102" s="56">
        <f ca="1"/>
        <v>0</v>
      </c>
      <c r="W102" s="56">
        <f ca="1"/>
        <v>0</v>
      </c>
      <c r="X102" s="56">
        <f ca="1"/>
        <v>0</v>
      </c>
      <c r="Y102" s="56">
        <f ca="1"/>
        <v>0</v>
      </c>
      <c r="Z102" s="56">
        <f ca="1"/>
        <v>0</v>
      </c>
      <c r="AB102" s="204" t="str" cm="1">
        <f t="array" aca="1" ref="AB102" ca="1">IFERROR(_xlfn.XLOOKUP(AC102,Com_codes_core,Com_labels_core),"")</f>
        <v>Other electrical equipment</v>
      </c>
      <c r="AC102" s="122" t="str">
        <f ca="1"/>
        <v>c_093</v>
      </c>
      <c r="AD102" s="56">
        <f ca="1"/>
        <v>3.9391813793484229</v>
      </c>
      <c r="AE102" s="56">
        <f ca="1"/>
        <v>-3.1033374335553976E-2</v>
      </c>
      <c r="AF102" s="56">
        <f ca="1"/>
        <v>-0.14833416804046484</v>
      </c>
      <c r="AG102" s="56">
        <f ca="1"/>
        <v>5.5387046202248769E-2</v>
      </c>
      <c r="AH102" s="56">
        <f ca="1"/>
        <v>0</v>
      </c>
      <c r="AI102" s="56">
        <f ca="1"/>
        <v>0</v>
      </c>
      <c r="AJ102" s="56">
        <f ca="1"/>
        <v>0</v>
      </c>
      <c r="AK102" s="56">
        <f ca="1"/>
        <v>0</v>
      </c>
      <c r="AL102" s="56">
        <f ca="1"/>
        <v>0</v>
      </c>
      <c r="AM102" s="56">
        <f ca="1"/>
        <v>0</v>
      </c>
      <c r="AO102" s="204" t="str" cm="1">
        <f t="array" aca="1" ref="AO102" ca="1">IFERROR(_xlfn.XLOOKUP(AP102,Com_codes_core,Com_labels_core),"")</f>
        <v>Other electrical equipment</v>
      </c>
      <c r="AP102" s="122" t="str">
        <f ca="1"/>
        <v>c_093</v>
      </c>
      <c r="AQ102" s="56">
        <f ca="1"/>
        <v>78.742182129461099</v>
      </c>
      <c r="AR102" s="56">
        <f ca="1"/>
        <v>-6.4540099910270765E-2</v>
      </c>
      <c r="AS102" s="56">
        <f ca="1"/>
        <v>-0.27529935358733271</v>
      </c>
      <c r="AT102" s="56">
        <f ca="1"/>
        <v>-2.3929864566685222E-2</v>
      </c>
      <c r="AU102" s="56">
        <f ca="1"/>
        <v>0</v>
      </c>
      <c r="AV102" s="56">
        <f ca="1"/>
        <v>0</v>
      </c>
      <c r="AW102" s="56">
        <f ca="1"/>
        <v>0</v>
      </c>
      <c r="AX102" s="56">
        <f ca="1"/>
        <v>0</v>
      </c>
      <c r="AY102" s="56">
        <f ca="1"/>
        <v>0</v>
      </c>
      <c r="AZ102" s="56">
        <f ca="1"/>
        <v>0</v>
      </c>
    </row>
    <row r="103" spans="2:52" ht="12.75" hidden="1" customHeight="1" outlineLevel="1" x14ac:dyDescent="0.2">
      <c r="B103" s="122" t="str" cm="1">
        <f t="array" aca="1" ref="B103" ca="1">IFERROR(_xlfn.XLOOKUP(C103,Com_codes_core,Com_labels_core),"")</f>
        <v>Other processing and manufacturing products not yet classified</v>
      </c>
      <c r="C103" s="122" t="str">
        <f ca="1"/>
        <v>c_104</v>
      </c>
      <c r="D103" s="56">
        <f ca="1"/>
        <v>49.001540110344337</v>
      </c>
      <c r="E103" s="56">
        <f ca="1"/>
        <v>-8.3556802566653321E-2</v>
      </c>
      <c r="F103" s="56">
        <f ca="1"/>
        <v>-0.57501314478091148</v>
      </c>
      <c r="G103" s="56">
        <f ca="1"/>
        <v>0.23907070230981819</v>
      </c>
      <c r="H103" s="56">
        <f ca="1"/>
        <v>0</v>
      </c>
      <c r="I103" s="56">
        <f ca="1"/>
        <v>0</v>
      </c>
      <c r="J103" s="56">
        <f ca="1"/>
        <v>0</v>
      </c>
      <c r="K103" s="56">
        <f ca="1"/>
        <v>0</v>
      </c>
      <c r="L103" s="56">
        <f ca="1"/>
        <v>0</v>
      </c>
      <c r="M103" s="56">
        <f ca="1"/>
        <v>0</v>
      </c>
      <c r="O103" s="204" t="str" cm="1">
        <f t="array" aca="1" ref="O103" ca="1">IFERROR(_xlfn.XLOOKUP(P103,Com_codes_core,Com_labels_core),"")</f>
        <v>Other means of transport remain</v>
      </c>
      <c r="P103" s="122" t="str">
        <f ca="1"/>
        <v>c_100</v>
      </c>
      <c r="Q103" s="56">
        <f ca="1"/>
        <v>4.9601005314670346</v>
      </c>
      <c r="R103" s="56">
        <f ca="1"/>
        <v>-0.42315788437573554</v>
      </c>
      <c r="S103" s="56">
        <f ca="1"/>
        <v>-0.39794269900114143</v>
      </c>
      <c r="T103" s="56">
        <f ca="1"/>
        <v>-0.18665498877523667</v>
      </c>
      <c r="U103" s="56">
        <f ca="1"/>
        <v>0</v>
      </c>
      <c r="V103" s="56">
        <f ca="1"/>
        <v>0</v>
      </c>
      <c r="W103" s="56">
        <f ca="1"/>
        <v>0</v>
      </c>
      <c r="X103" s="56">
        <f ca="1"/>
        <v>0</v>
      </c>
      <c r="Y103" s="56">
        <f ca="1"/>
        <v>0</v>
      </c>
      <c r="Z103" s="56">
        <f ca="1"/>
        <v>0</v>
      </c>
      <c r="AB103" s="204" t="str" cm="1">
        <f t="array" aca="1" ref="AB103" ca="1">IFERROR(_xlfn.XLOOKUP(AC103,Com_codes_core,Com_labels_core),"")</f>
        <v>Common machine</v>
      </c>
      <c r="AC103" s="122" t="str">
        <f ca="1"/>
        <v>c_094</v>
      </c>
      <c r="AD103" s="56">
        <f ca="1"/>
        <v>19.342215213170721</v>
      </c>
      <c r="AE103" s="56">
        <f ca="1"/>
        <v>1.3770798307399801E-2</v>
      </c>
      <c r="AF103" s="56">
        <f ca="1"/>
        <v>-0.25860442466018041</v>
      </c>
      <c r="AG103" s="56">
        <f ca="1"/>
        <v>-4.6053580730054389E-2</v>
      </c>
      <c r="AH103" s="56">
        <f ca="1"/>
        <v>0</v>
      </c>
      <c r="AI103" s="56">
        <f ca="1"/>
        <v>0</v>
      </c>
      <c r="AJ103" s="56">
        <f ca="1"/>
        <v>0</v>
      </c>
      <c r="AK103" s="56">
        <f ca="1"/>
        <v>0</v>
      </c>
      <c r="AL103" s="56">
        <f ca="1"/>
        <v>0</v>
      </c>
      <c r="AM103" s="56">
        <f ca="1"/>
        <v>0</v>
      </c>
      <c r="AO103" s="204" t="str" cm="1">
        <f t="array" aca="1" ref="AO103" ca="1">IFERROR(_xlfn.XLOOKUP(AP103,Com_codes_core,Com_labels_core),"")</f>
        <v>Common machine</v>
      </c>
      <c r="AP103" s="122" t="str">
        <f ca="1"/>
        <v>c_094</v>
      </c>
      <c r="AQ103" s="56">
        <f ca="1"/>
        <v>207.54454370242672</v>
      </c>
      <c r="AR103" s="56">
        <f ca="1"/>
        <v>-4.6354955416316734E-2</v>
      </c>
      <c r="AS103" s="56">
        <f ca="1"/>
        <v>-0.38353917753257694</v>
      </c>
      <c r="AT103" s="56">
        <f ca="1"/>
        <v>-0.13602819708093961</v>
      </c>
      <c r="AU103" s="56">
        <f ca="1"/>
        <v>0</v>
      </c>
      <c r="AV103" s="56">
        <f ca="1"/>
        <v>0</v>
      </c>
      <c r="AW103" s="56">
        <f ca="1"/>
        <v>0</v>
      </c>
      <c r="AX103" s="56">
        <f ca="1"/>
        <v>0</v>
      </c>
      <c r="AY103" s="56">
        <f ca="1"/>
        <v>0</v>
      </c>
      <c r="AZ103" s="56">
        <f ca="1"/>
        <v>0</v>
      </c>
    </row>
    <row r="104" spans="2:52" ht="12.75" hidden="1" customHeight="1" outlineLevel="1" x14ac:dyDescent="0.2">
      <c r="B104" s="122" t="str" cm="1">
        <f t="array" aca="1" ref="B104" ca="1">IFERROR(_xlfn.XLOOKUP(C104,Com_codes_core,Com_labels_core),"")</f>
        <v>Electricity commodity</v>
      </c>
      <c r="C104" s="122" t="str">
        <f ca="1"/>
        <v>c_106</v>
      </c>
      <c r="D104" s="56">
        <f ca="1"/>
        <v>3.3709363024411476</v>
      </c>
      <c r="E104" s="56">
        <f ca="1"/>
        <v>1.5049885205398184E-2</v>
      </c>
      <c r="F104" s="56">
        <f ca="1"/>
        <v>5.7898954234869571E-2</v>
      </c>
      <c r="G104" s="56">
        <f ca="1"/>
        <v>3.0753897048763079E-3</v>
      </c>
      <c r="H104" s="56">
        <f ca="1"/>
        <v>0</v>
      </c>
      <c r="I104" s="56">
        <f ca="1"/>
        <v>0</v>
      </c>
      <c r="J104" s="56">
        <f ca="1"/>
        <v>0</v>
      </c>
      <c r="K104" s="56">
        <f ca="1"/>
        <v>0</v>
      </c>
      <c r="L104" s="56">
        <f ca="1"/>
        <v>0</v>
      </c>
      <c r="M104" s="56">
        <f ca="1"/>
        <v>0</v>
      </c>
      <c r="O104" s="204" t="str" cm="1">
        <f t="array" aca="1" ref="O104" ca="1">IFERROR(_xlfn.XLOOKUP(P104,Com_codes_core,Com_labels_core),"")</f>
        <v>Bed, wardrobe, table, chair</v>
      </c>
      <c r="P104" s="122" t="str">
        <f ca="1"/>
        <v>c_101</v>
      </c>
      <c r="Q104" s="56">
        <f ca="1"/>
        <v>14.744579966744762</v>
      </c>
      <c r="R104" s="56">
        <f ca="1"/>
        <v>-0.23600731704158662</v>
      </c>
      <c r="S104" s="56">
        <f ca="1"/>
        <v>-0.23415228052665604</v>
      </c>
      <c r="T104" s="56">
        <f ca="1"/>
        <v>-0.16224806139739645</v>
      </c>
      <c r="U104" s="56">
        <f ca="1"/>
        <v>0</v>
      </c>
      <c r="V104" s="56">
        <f ca="1"/>
        <v>0</v>
      </c>
      <c r="W104" s="56">
        <f ca="1"/>
        <v>0</v>
      </c>
      <c r="X104" s="56">
        <f ca="1"/>
        <v>0</v>
      </c>
      <c r="Y104" s="56">
        <f ca="1"/>
        <v>0</v>
      </c>
      <c r="Z104" s="56">
        <f ca="1"/>
        <v>0</v>
      </c>
      <c r="AB104" s="204" t="str" cm="1">
        <f t="array" aca="1" ref="AB104" ca="1">IFERROR(_xlfn.XLOOKUP(AC104,Com_codes_core,Com_labels_core),"")</f>
        <v>Specialized machine</v>
      </c>
      <c r="AC104" s="122" t="str">
        <f ca="1"/>
        <v>c_095</v>
      </c>
      <c r="AD104" s="56">
        <f ca="1"/>
        <v>13.047635119616396</v>
      </c>
      <c r="AE104" s="56">
        <f ca="1"/>
        <v>-4.8485785968166439E-3</v>
      </c>
      <c r="AF104" s="56">
        <f ca="1"/>
        <v>-0.19243570891616102</v>
      </c>
      <c r="AG104" s="56">
        <f ca="1"/>
        <v>2.8669966035743677E-2</v>
      </c>
      <c r="AH104" s="56">
        <f ca="1"/>
        <v>0</v>
      </c>
      <c r="AI104" s="56">
        <f ca="1"/>
        <v>0</v>
      </c>
      <c r="AJ104" s="56">
        <f ca="1"/>
        <v>0</v>
      </c>
      <c r="AK104" s="56">
        <f ca="1"/>
        <v>0</v>
      </c>
      <c r="AL104" s="56">
        <f ca="1"/>
        <v>0</v>
      </c>
      <c r="AM104" s="56">
        <f ca="1"/>
        <v>0</v>
      </c>
      <c r="AO104" s="204" t="str" cm="1">
        <f t="array" aca="1" ref="AO104" ca="1">IFERROR(_xlfn.XLOOKUP(AP104,Com_codes_core,Com_labels_core),"")</f>
        <v>Specialized machine</v>
      </c>
      <c r="AP104" s="122" t="str">
        <f ca="1"/>
        <v>c_095</v>
      </c>
      <c r="AQ104" s="56">
        <f ca="1"/>
        <v>261.73941982179292</v>
      </c>
      <c r="AR104" s="56">
        <f ca="1"/>
        <v>-5.6356349693054142E-2</v>
      </c>
      <c r="AS104" s="56">
        <f ca="1"/>
        <v>-0.40970711396131065</v>
      </c>
      <c r="AT104" s="56">
        <f ca="1"/>
        <v>-7.0790232921880136E-2</v>
      </c>
      <c r="AU104" s="56">
        <f ca="1"/>
        <v>0</v>
      </c>
      <c r="AV104" s="56">
        <f ca="1"/>
        <v>0</v>
      </c>
      <c r="AW104" s="56">
        <f ca="1"/>
        <v>0</v>
      </c>
      <c r="AX104" s="56">
        <f ca="1"/>
        <v>0</v>
      </c>
      <c r="AY104" s="56">
        <f ca="1"/>
        <v>0</v>
      </c>
      <c r="AZ104" s="56">
        <f ca="1"/>
        <v>0</v>
      </c>
    </row>
    <row r="105" spans="2:52" ht="12.75" hidden="1" customHeight="1" outlineLevel="1" x14ac:dyDescent="0.2">
      <c r="B105" s="122" t="str" cm="1">
        <f t="array" aca="1" ref="B105" ca="1">IFERROR(_xlfn.XLOOKUP(C105,Com_codes_core,Com_labels_core),"")</f>
        <v>Specialized construction services</v>
      </c>
      <c r="C105" s="122" t="str">
        <f ca="1"/>
        <v>c_120</v>
      </c>
      <c r="D105" s="56">
        <f ca="1"/>
        <v>4.7018979714999993</v>
      </c>
      <c r="E105" s="56">
        <f ca="1"/>
        <v>-5.1361518879133872E-2</v>
      </c>
      <c r="F105" s="56">
        <f ca="1"/>
        <v>-0.40333835064250145</v>
      </c>
      <c r="G105" s="56">
        <f ca="1"/>
        <v>-0.20667737072860293</v>
      </c>
      <c r="H105" s="56">
        <f ca="1"/>
        <v>0</v>
      </c>
      <c r="I105" s="56">
        <f ca="1"/>
        <v>0</v>
      </c>
      <c r="J105" s="56">
        <f ca="1"/>
        <v>0</v>
      </c>
      <c r="K105" s="56">
        <f ca="1"/>
        <v>0</v>
      </c>
      <c r="L105" s="56">
        <f ca="1"/>
        <v>0</v>
      </c>
      <c r="M105" s="56">
        <f ca="1"/>
        <v>0</v>
      </c>
      <c r="O105" s="204" t="str" cm="1">
        <f t="array" aca="1" ref="O105" ca="1">IFERROR(_xlfn.XLOOKUP(P105,Com_codes_core,Com_labels_core),"")</f>
        <v>Jewelry, imitation jewelry and related details; Musical instrument; Sports Instruments; Toys, games</v>
      </c>
      <c r="P105" s="122" t="str">
        <f ca="1"/>
        <v>c_102</v>
      </c>
      <c r="Q105" s="56">
        <f ca="1"/>
        <v>21.120868704661994</v>
      </c>
      <c r="R105" s="56">
        <f ca="1"/>
        <v>-7.1309524437090932E-2</v>
      </c>
      <c r="S105" s="56">
        <f ca="1"/>
        <v>-1.2395945809084874</v>
      </c>
      <c r="T105" s="56">
        <f ca="1"/>
        <v>-0.16075019513240862</v>
      </c>
      <c r="U105" s="56">
        <f ca="1"/>
        <v>0</v>
      </c>
      <c r="V105" s="56">
        <f ca="1"/>
        <v>0</v>
      </c>
      <c r="W105" s="56">
        <f ca="1"/>
        <v>0</v>
      </c>
      <c r="X105" s="56">
        <f ca="1"/>
        <v>0</v>
      </c>
      <c r="Y105" s="56">
        <f ca="1"/>
        <v>0</v>
      </c>
      <c r="Z105" s="56">
        <f ca="1"/>
        <v>0</v>
      </c>
      <c r="AB105" s="204" t="str" cm="1">
        <f t="array" aca="1" ref="AB105" ca="1">IFERROR(_xlfn.XLOOKUP(AC105,Com_codes_core,Com_labels_core),"")</f>
        <v>Cars of all kinds</v>
      </c>
      <c r="AC105" s="122" t="str">
        <f ca="1"/>
        <v>c_096</v>
      </c>
      <c r="AD105" s="56">
        <f ca="1"/>
        <v>91.514935085941445</v>
      </c>
      <c r="AE105" s="56">
        <f ca="1"/>
        <v>3.5996028014229076E-2</v>
      </c>
      <c r="AF105" s="56">
        <f ca="1"/>
        <v>-1.1600448369746941</v>
      </c>
      <c r="AG105" s="56">
        <f ca="1"/>
        <v>-0.16910725444929664</v>
      </c>
      <c r="AH105" s="56">
        <f ca="1"/>
        <v>0</v>
      </c>
      <c r="AI105" s="56">
        <f ca="1"/>
        <v>0</v>
      </c>
      <c r="AJ105" s="56">
        <f ca="1"/>
        <v>0</v>
      </c>
      <c r="AK105" s="56">
        <f ca="1"/>
        <v>0</v>
      </c>
      <c r="AL105" s="56">
        <f ca="1"/>
        <v>0</v>
      </c>
      <c r="AM105" s="56">
        <f ca="1"/>
        <v>0</v>
      </c>
      <c r="AO105" s="204" t="str" cm="1">
        <f t="array" aca="1" ref="AO105" ca="1">IFERROR(_xlfn.XLOOKUP(AP105,Com_codes_core,Com_labels_core),"")</f>
        <v>Cars of all kinds</v>
      </c>
      <c r="AP105" s="122" t="str">
        <f ca="1"/>
        <v>c_096</v>
      </c>
      <c r="AQ105" s="56">
        <f ca="1"/>
        <v>243.503997489575</v>
      </c>
      <c r="AR105" s="56">
        <f ca="1"/>
        <v>-0.12025266858634032</v>
      </c>
      <c r="AS105" s="56">
        <f ca="1"/>
        <v>-1.192501659075007</v>
      </c>
      <c r="AT105" s="56">
        <f ca="1"/>
        <v>-0.21937452897187182</v>
      </c>
      <c r="AU105" s="56">
        <f ca="1"/>
        <v>0</v>
      </c>
      <c r="AV105" s="56">
        <f ca="1"/>
        <v>0</v>
      </c>
      <c r="AW105" s="56">
        <f ca="1"/>
        <v>0</v>
      </c>
      <c r="AX105" s="56">
        <f ca="1"/>
        <v>0</v>
      </c>
      <c r="AY105" s="56">
        <f ca="1"/>
        <v>0</v>
      </c>
      <c r="AZ105" s="56">
        <f ca="1"/>
        <v>0</v>
      </c>
    </row>
    <row r="106" spans="2:52" ht="12.75" hidden="1" customHeight="1" outlineLevel="1" x14ac:dyDescent="0.2">
      <c r="B106" s="122" t="str" cm="1">
        <f t="array" aca="1" ref="B106" ca="1">IFERROR(_xlfn.XLOOKUP(C106,Com_codes_core,Com_labels_core),"")</f>
        <v>Car, motorbike, motorbike and other motor vehicle repair services</v>
      </c>
      <c r="C106" s="122" t="str">
        <f ca="1"/>
        <v>c_122</v>
      </c>
      <c r="D106" s="56">
        <f ca="1"/>
        <v>1.1525701749799999</v>
      </c>
      <c r="E106" s="56">
        <f ca="1"/>
        <v>-7.8730020857231686E-3</v>
      </c>
      <c r="F106" s="56">
        <f ca="1"/>
        <v>-0.16760586843395098</v>
      </c>
      <c r="G106" s="56">
        <f ca="1"/>
        <v>-0.14023713228774604</v>
      </c>
      <c r="H106" s="56">
        <f ca="1"/>
        <v>0</v>
      </c>
      <c r="I106" s="56">
        <f ca="1"/>
        <v>0</v>
      </c>
      <c r="J106" s="56">
        <f ca="1"/>
        <v>0</v>
      </c>
      <c r="K106" s="56">
        <f ca="1"/>
        <v>0</v>
      </c>
      <c r="L106" s="56">
        <f ca="1"/>
        <v>0</v>
      </c>
      <c r="M106" s="56">
        <f ca="1"/>
        <v>0</v>
      </c>
      <c r="O106" s="204" t="str" cm="1">
        <f t="array" aca="1" ref="O106" ca="1">IFERROR(_xlfn.XLOOKUP(P106,Com_codes_core,Com_labels_core),"")</f>
        <v>Medical, dental, orthopedic and rehabilitation equipment and instruments</v>
      </c>
      <c r="P106" s="122" t="str">
        <f ca="1"/>
        <v>c_103</v>
      </c>
      <c r="Q106" s="56">
        <f ca="1"/>
        <v>32.903160142441592</v>
      </c>
      <c r="R106" s="56">
        <f ca="1"/>
        <v>-1.9089306860897715E-3</v>
      </c>
      <c r="S106" s="56">
        <f ca="1"/>
        <v>2.538233996960404E-2</v>
      </c>
      <c r="T106" s="56">
        <f ca="1"/>
        <v>-0.11009152383627541</v>
      </c>
      <c r="U106" s="56">
        <f ca="1"/>
        <v>0</v>
      </c>
      <c r="V106" s="56">
        <f ca="1"/>
        <v>0</v>
      </c>
      <c r="W106" s="56">
        <f ca="1"/>
        <v>0</v>
      </c>
      <c r="X106" s="56">
        <f ca="1"/>
        <v>0</v>
      </c>
      <c r="Y106" s="56">
        <f ca="1"/>
        <v>0</v>
      </c>
      <c r="Z106" s="56">
        <f ca="1"/>
        <v>0</v>
      </c>
      <c r="AB106" s="204" t="str" cm="1">
        <f t="array" aca="1" ref="AB106" ca="1">IFERROR(_xlfn.XLOOKUP(AC106,Com_codes_core,Com_labels_core),"")</f>
        <v>Remaining motor vehicles (except cars of all kinds), car bodies and other motor vehicles, trailers and semi-trailers; Spare parts and accessories for cars and other motor vehicles</v>
      </c>
      <c r="AC106" s="122" t="str">
        <f ca="1"/>
        <v>c_097</v>
      </c>
      <c r="AD106" s="56">
        <f ca="1"/>
        <v>192.8526716029794</v>
      </c>
      <c r="AE106" s="56">
        <f ca="1"/>
        <v>2.8137964090291234E-3</v>
      </c>
      <c r="AF106" s="56">
        <f ca="1"/>
        <v>-0.62373017644595796</v>
      </c>
      <c r="AG106" s="56">
        <f ca="1"/>
        <v>-0.17712719911798791</v>
      </c>
      <c r="AH106" s="56">
        <f ca="1"/>
        <v>0</v>
      </c>
      <c r="AI106" s="56">
        <f ca="1"/>
        <v>0</v>
      </c>
      <c r="AJ106" s="56">
        <f ca="1"/>
        <v>0</v>
      </c>
      <c r="AK106" s="56">
        <f ca="1"/>
        <v>0</v>
      </c>
      <c r="AL106" s="56">
        <f ca="1"/>
        <v>0</v>
      </c>
      <c r="AM106" s="56">
        <f ca="1"/>
        <v>0</v>
      </c>
      <c r="AO106" s="204" t="str" cm="1">
        <f t="array" aca="1" ref="AO106" ca="1">IFERROR(_xlfn.XLOOKUP(AP106,Com_codes_core,Com_labels_core),"")</f>
        <v>Remaining motor vehicles (except cars of all kinds), car bodies and other motor vehicles, trailers and semi-trailers; Spare parts and accessories for cars and other motor vehicles</v>
      </c>
      <c r="AP106" s="122" t="str">
        <f ca="1"/>
        <v>c_097</v>
      </c>
      <c r="AQ106" s="56">
        <f ca="1"/>
        <v>286.14062669984372</v>
      </c>
      <c r="AR106" s="56">
        <f ca="1"/>
        <v>-3.2340606704761576E-2</v>
      </c>
      <c r="AS106" s="56">
        <f ca="1"/>
        <v>-0.62564009569463508</v>
      </c>
      <c r="AT106" s="56">
        <f ca="1"/>
        <v>-0.19880601022020938</v>
      </c>
      <c r="AU106" s="56">
        <f ca="1"/>
        <v>0</v>
      </c>
      <c r="AV106" s="56">
        <f ca="1"/>
        <v>0</v>
      </c>
      <c r="AW106" s="56">
        <f ca="1"/>
        <v>0</v>
      </c>
      <c r="AX106" s="56">
        <f ca="1"/>
        <v>0</v>
      </c>
      <c r="AY106" s="56">
        <f ca="1"/>
        <v>0</v>
      </c>
      <c r="AZ106" s="56">
        <f ca="1"/>
        <v>0</v>
      </c>
    </row>
    <row r="107" spans="2:52" ht="12.75" hidden="1" customHeight="1" outlineLevel="1" x14ac:dyDescent="0.2">
      <c r="B107" s="122" t="str" cm="1">
        <f t="array" aca="1" ref="B107" ca="1">IFERROR(_xlfn.XLOOKUP(C107,Com_codes_core,Com_labels_core),"")</f>
        <v>Railway passenger transport service</v>
      </c>
      <c r="C107" s="122" t="str">
        <f ca="1"/>
        <v>c_124</v>
      </c>
      <c r="D107" s="56">
        <f ca="1"/>
        <v>1.248990342877869</v>
      </c>
      <c r="E107" s="56">
        <f ca="1"/>
        <v>2.2308748357002806E-2</v>
      </c>
      <c r="F107" s="56">
        <f ca="1"/>
        <v>-0.11272162404907249</v>
      </c>
      <c r="G107" s="56">
        <f ca="1"/>
        <v>-0.30430356181078144</v>
      </c>
      <c r="H107" s="56">
        <f ca="1"/>
        <v>0</v>
      </c>
      <c r="I107" s="56">
        <f ca="1"/>
        <v>0</v>
      </c>
      <c r="J107" s="56">
        <f ca="1"/>
        <v>0</v>
      </c>
      <c r="K107" s="56">
        <f ca="1"/>
        <v>0</v>
      </c>
      <c r="L107" s="56">
        <f ca="1"/>
        <v>0</v>
      </c>
      <c r="M107" s="56">
        <f ca="1"/>
        <v>0</v>
      </c>
      <c r="O107" s="204" t="str" cm="1">
        <f t="array" aca="1" ref="O107" ca="1">IFERROR(_xlfn.XLOOKUP(P107,Com_codes_core,Com_labels_core),"")</f>
        <v>Other processing and manufacturing products not yet classified</v>
      </c>
      <c r="P107" s="122" t="str">
        <f ca="1"/>
        <v>c_104</v>
      </c>
      <c r="Q107" s="56">
        <f ca="1"/>
        <v>92.824135621468983</v>
      </c>
      <c r="R107" s="56">
        <f ca="1"/>
        <v>-6.3156468662906029E-2</v>
      </c>
      <c r="S107" s="56">
        <f ca="1"/>
        <v>-0.43062557090569609</v>
      </c>
      <c r="T107" s="56">
        <f ca="1"/>
        <v>-7.2459033652194638E-2</v>
      </c>
      <c r="U107" s="56">
        <f ca="1"/>
        <v>0</v>
      </c>
      <c r="V107" s="56">
        <f ca="1"/>
        <v>0</v>
      </c>
      <c r="W107" s="56">
        <f ca="1"/>
        <v>0</v>
      </c>
      <c r="X107" s="56">
        <f ca="1"/>
        <v>0</v>
      </c>
      <c r="Y107" s="56">
        <f ca="1"/>
        <v>0</v>
      </c>
      <c r="Z107" s="56">
        <f ca="1"/>
        <v>0</v>
      </c>
      <c r="AB107" s="204" t="str" cm="1">
        <f t="array" aca="1" ref="AB107" ca="1">IFERROR(_xlfn.XLOOKUP(AC107,Com_codes_core,Com_labels_core),"")</f>
        <v>Ships and boats; Locomotives, trams and rolling stock; Aircraft, spacecraft and related machinery, Combat vehicles used in the military</v>
      </c>
      <c r="AC107" s="122" t="str">
        <f ca="1"/>
        <v>c_098</v>
      </c>
      <c r="AD107" s="56">
        <f ca="1"/>
        <v>10.07223460017712</v>
      </c>
      <c r="AE107" s="56">
        <f ca="1"/>
        <v>-8.9361121626607698E-3</v>
      </c>
      <c r="AF107" s="56">
        <f ca="1"/>
        <v>-0.28313131793865631</v>
      </c>
      <c r="AG107" s="56">
        <f ca="1"/>
        <v>-6.4776739383909376E-2</v>
      </c>
      <c r="AH107" s="56">
        <f ca="1"/>
        <v>0</v>
      </c>
      <c r="AI107" s="56">
        <f ca="1"/>
        <v>0</v>
      </c>
      <c r="AJ107" s="56">
        <f ca="1"/>
        <v>0</v>
      </c>
      <c r="AK107" s="56">
        <f ca="1"/>
        <v>0</v>
      </c>
      <c r="AL107" s="56">
        <f ca="1"/>
        <v>0</v>
      </c>
      <c r="AM107" s="56">
        <f ca="1"/>
        <v>0</v>
      </c>
      <c r="AO107" s="204" t="str" cm="1">
        <f t="array" aca="1" ref="AO107" ca="1">IFERROR(_xlfn.XLOOKUP(AP107,Com_codes_core,Com_labels_core),"")</f>
        <v>Ships and boats; Locomotives, trams and rolling stock; Aircraft, spacecraft and related machinery, Combat vehicles used in the military</v>
      </c>
      <c r="AP107" s="122" t="str">
        <f ca="1"/>
        <v>c_098</v>
      </c>
      <c r="AQ107" s="56">
        <f ca="1"/>
        <v>34.547342305697519</v>
      </c>
      <c r="AR107" s="56">
        <f ca="1"/>
        <v>-4.3915076116984864E-2</v>
      </c>
      <c r="AS107" s="56">
        <f ca="1"/>
        <v>-0.37804612276743921</v>
      </c>
      <c r="AT107" s="56">
        <f ca="1"/>
        <v>-0.18408356506522949</v>
      </c>
      <c r="AU107" s="56">
        <f ca="1"/>
        <v>0</v>
      </c>
      <c r="AV107" s="56">
        <f ca="1"/>
        <v>0</v>
      </c>
      <c r="AW107" s="56">
        <f ca="1"/>
        <v>0</v>
      </c>
      <c r="AX107" s="56">
        <f ca="1"/>
        <v>0</v>
      </c>
      <c r="AY107" s="56">
        <f ca="1"/>
        <v>0</v>
      </c>
      <c r="AZ107" s="56">
        <f ca="1"/>
        <v>0</v>
      </c>
    </row>
    <row r="108" spans="2:52" ht="12.75" hidden="1" customHeight="1" outlineLevel="1" x14ac:dyDescent="0.2">
      <c r="B108" s="122" t="str" cm="1">
        <f t="array" aca="1" ref="B108" ca="1">IFERROR(_xlfn.XLOOKUP(C108,Com_codes_core,Com_labels_core),"")</f>
        <v>Bus transport services, other road passenger transport services</v>
      </c>
      <c r="C108" s="122" t="str">
        <f ca="1"/>
        <v>c_126</v>
      </c>
      <c r="D108" s="56">
        <f ca="1"/>
        <v>2.0703086858160025</v>
      </c>
      <c r="E108" s="56">
        <f ca="1"/>
        <v>-3.6986648200287853E-3</v>
      </c>
      <c r="F108" s="56">
        <f ca="1"/>
        <v>-0.36311739160082013</v>
      </c>
      <c r="G108" s="56">
        <f ca="1"/>
        <v>-0.45946552494566806</v>
      </c>
      <c r="H108" s="56">
        <f ca="1"/>
        <v>0</v>
      </c>
      <c r="I108" s="56">
        <f ca="1"/>
        <v>0</v>
      </c>
      <c r="J108" s="56">
        <f ca="1"/>
        <v>0</v>
      </c>
      <c r="K108" s="56">
        <f ca="1"/>
        <v>0</v>
      </c>
      <c r="L108" s="56">
        <f ca="1"/>
        <v>0</v>
      </c>
      <c r="M108" s="56">
        <f ca="1"/>
        <v>0</v>
      </c>
      <c r="O108" s="204" t="str" cm="1">
        <f t="array" aca="1" ref="O108" ca="1">IFERROR(_xlfn.XLOOKUP(P108,Com_codes_core,Com_labels_core),"")</f>
        <v>Electricity commodity</v>
      </c>
      <c r="P108" s="122" t="str">
        <f ca="1"/>
        <v>c_106</v>
      </c>
      <c r="Q108" s="56">
        <f ca="1"/>
        <v>5.1699386386772481</v>
      </c>
      <c r="R108" s="56">
        <f ca="1"/>
        <v>-8.1117435724809006E-2</v>
      </c>
      <c r="S108" s="56">
        <f ca="1"/>
        <v>-0.54004086120232886</v>
      </c>
      <c r="T108" s="56">
        <f ca="1"/>
        <v>-0.11208081010600779</v>
      </c>
      <c r="U108" s="56">
        <f ca="1"/>
        <v>0</v>
      </c>
      <c r="V108" s="56">
        <f ca="1"/>
        <v>0</v>
      </c>
      <c r="W108" s="56">
        <f ca="1"/>
        <v>0</v>
      </c>
      <c r="X108" s="56">
        <f ca="1"/>
        <v>0</v>
      </c>
      <c r="Y108" s="56">
        <f ca="1"/>
        <v>0</v>
      </c>
      <c r="Z108" s="56">
        <f ca="1"/>
        <v>0</v>
      </c>
      <c r="AB108" s="204" t="str" cm="1">
        <f t="array" aca="1" ref="AB108" ca="1">IFERROR(_xlfn.XLOOKUP(AC108,Com_codes_core,Com_labels_core),"")</f>
        <v>Motorcycles, motorbikes</v>
      </c>
      <c r="AC108" s="122" t="str">
        <f ca="1"/>
        <v>c_099</v>
      </c>
      <c r="AD108" s="56">
        <f ca="1"/>
        <v>141.31172197795843</v>
      </c>
      <c r="AE108" s="56">
        <f ca="1"/>
        <v>-2.6486520226431942E-2</v>
      </c>
      <c r="AF108" s="56">
        <f ca="1"/>
        <v>-0.80642937565249539</v>
      </c>
      <c r="AG108" s="56">
        <f ca="1"/>
        <v>-0.16233518927407653</v>
      </c>
      <c r="AH108" s="56">
        <f ca="1"/>
        <v>0</v>
      </c>
      <c r="AI108" s="56">
        <f ca="1"/>
        <v>0</v>
      </c>
      <c r="AJ108" s="56">
        <f ca="1"/>
        <v>0</v>
      </c>
      <c r="AK108" s="56">
        <f ca="1"/>
        <v>0</v>
      </c>
      <c r="AL108" s="56">
        <f ca="1"/>
        <v>0</v>
      </c>
      <c r="AM108" s="56">
        <f ca="1"/>
        <v>0</v>
      </c>
      <c r="AO108" s="204" t="str" cm="1">
        <f t="array" aca="1" ref="AO108" ca="1">IFERROR(_xlfn.XLOOKUP(AP108,Com_codes_core,Com_labels_core),"")</f>
        <v>Motorcycles, motorbikes</v>
      </c>
      <c r="AP108" s="122" t="str">
        <f ca="1"/>
        <v>c_099</v>
      </c>
      <c r="AQ108" s="56">
        <f ca="1"/>
        <v>169.94118077272825</v>
      </c>
      <c r="AR108" s="56">
        <f ca="1"/>
        <v>-7.1506109670105289E-2</v>
      </c>
      <c r="AS108" s="56">
        <f ca="1"/>
        <v>-0.80326275697301108</v>
      </c>
      <c r="AT108" s="56">
        <f ca="1"/>
        <v>-0.17143581902850924</v>
      </c>
      <c r="AU108" s="56">
        <f ca="1"/>
        <v>0</v>
      </c>
      <c r="AV108" s="56">
        <f ca="1"/>
        <v>0</v>
      </c>
      <c r="AW108" s="56">
        <f ca="1"/>
        <v>0</v>
      </c>
      <c r="AX108" s="56">
        <f ca="1"/>
        <v>0</v>
      </c>
      <c r="AY108" s="56">
        <f ca="1"/>
        <v>0</v>
      </c>
      <c r="AZ108" s="56">
        <f ca="1"/>
        <v>0</v>
      </c>
    </row>
    <row r="109" spans="2:52" ht="12.75" hidden="1" customHeight="1" outlineLevel="1" x14ac:dyDescent="0.2">
      <c r="B109" s="122" t="str" cm="1">
        <f t="array" aca="1" ref="B109" ca="1">IFERROR(_xlfn.XLOOKUP(C109,Com_codes_core,Com_labels_core),"")</f>
        <v>Waterway passenger transport service</v>
      </c>
      <c r="C109" s="122" t="str">
        <f ca="1"/>
        <v>c_128</v>
      </c>
      <c r="D109" s="56">
        <f ca="1"/>
        <v>8.6492002348073473</v>
      </c>
      <c r="E109" s="56">
        <f ca="1"/>
        <v>5.3892918993714289E-3</v>
      </c>
      <c r="F109" s="56">
        <f ca="1"/>
        <v>-1.316715767841059</v>
      </c>
      <c r="G109" s="56">
        <f ca="1"/>
        <v>-1.4854374647612412</v>
      </c>
      <c r="H109" s="56">
        <f ca="1"/>
        <v>0</v>
      </c>
      <c r="I109" s="56">
        <f ca="1"/>
        <v>0</v>
      </c>
      <c r="J109" s="56">
        <f ca="1"/>
        <v>0</v>
      </c>
      <c r="K109" s="56">
        <f ca="1"/>
        <v>0</v>
      </c>
      <c r="L109" s="56">
        <f ca="1"/>
        <v>0</v>
      </c>
      <c r="M109" s="56">
        <f ca="1"/>
        <v>0</v>
      </c>
      <c r="O109" s="204" t="str" cm="1">
        <f t="array" aca="1" ref="O109" ca="1">IFERROR(_xlfn.XLOOKUP(P109,Com_codes_core,Com_labels_core),"")</f>
        <v>Specialized construction services</v>
      </c>
      <c r="P109" s="122" t="str">
        <f ca="1"/>
        <v>c_120</v>
      </c>
      <c r="Q109" s="56">
        <f ca="1"/>
        <v>4.896083245409999</v>
      </c>
      <c r="R109" s="56">
        <f ca="1"/>
        <v>-5.6437714080626034E-2</v>
      </c>
      <c r="S109" s="56">
        <f ca="1"/>
        <v>-0.44370646150543314</v>
      </c>
      <c r="T109" s="56">
        <f ca="1"/>
        <v>-0.23622178467989086</v>
      </c>
      <c r="U109" s="56">
        <f ca="1"/>
        <v>0</v>
      </c>
      <c r="V109" s="56">
        <f ca="1"/>
        <v>0</v>
      </c>
      <c r="W109" s="56">
        <f ca="1"/>
        <v>0</v>
      </c>
      <c r="X109" s="56">
        <f ca="1"/>
        <v>0</v>
      </c>
      <c r="Y109" s="56">
        <f ca="1"/>
        <v>0</v>
      </c>
      <c r="Z109" s="56">
        <f ca="1"/>
        <v>0</v>
      </c>
      <c r="AB109" s="204" t="str" cm="1">
        <f t="array" aca="1" ref="AB109" ca="1">IFERROR(_xlfn.XLOOKUP(AC109,Com_codes_core,Com_labels_core),"")</f>
        <v>Other means of transport remain</v>
      </c>
      <c r="AC109" s="122" t="str">
        <f ca="1"/>
        <v>c_100</v>
      </c>
      <c r="AD109" s="56">
        <f ca="1"/>
        <v>32.516092188426541</v>
      </c>
      <c r="AE109" s="56">
        <f ca="1"/>
        <v>5.595572644656599E-3</v>
      </c>
      <c r="AF109" s="56">
        <f ca="1"/>
        <v>-0.3545917604496851</v>
      </c>
      <c r="AG109" s="56">
        <f ca="1"/>
        <v>-0.11699427792369876</v>
      </c>
      <c r="AH109" s="56">
        <f ca="1"/>
        <v>0</v>
      </c>
      <c r="AI109" s="56">
        <f ca="1"/>
        <v>0</v>
      </c>
      <c r="AJ109" s="56">
        <f ca="1"/>
        <v>0</v>
      </c>
      <c r="AK109" s="56">
        <f ca="1"/>
        <v>0</v>
      </c>
      <c r="AL109" s="56">
        <f ca="1"/>
        <v>0</v>
      </c>
      <c r="AM109" s="56">
        <f ca="1"/>
        <v>0</v>
      </c>
      <c r="AO109" s="204" t="str" cm="1">
        <f t="array" aca="1" ref="AO109" ca="1">IFERROR(_xlfn.XLOOKUP(AP109,Com_codes_core,Com_labels_core),"")</f>
        <v>Other means of transport remain</v>
      </c>
      <c r="AP109" s="122" t="str">
        <f ca="1"/>
        <v>c_100</v>
      </c>
      <c r="AQ109" s="56">
        <f ca="1"/>
        <v>38.648472349612035</v>
      </c>
      <c r="AR109" s="56">
        <f ca="1"/>
        <v>-5.1302640874129057E-2</v>
      </c>
      <c r="AS109" s="56">
        <f ca="1"/>
        <v>-0.36033095089749168</v>
      </c>
      <c r="AT109" s="56">
        <f ca="1"/>
        <v>-0.12621809507945558</v>
      </c>
      <c r="AU109" s="56">
        <f ca="1"/>
        <v>0</v>
      </c>
      <c r="AV109" s="56">
        <f ca="1"/>
        <v>0</v>
      </c>
      <c r="AW109" s="56">
        <f ca="1"/>
        <v>0</v>
      </c>
      <c r="AX109" s="56">
        <f ca="1"/>
        <v>0</v>
      </c>
      <c r="AY109" s="56">
        <f ca="1"/>
        <v>0</v>
      </c>
      <c r="AZ109" s="56">
        <f ca="1"/>
        <v>0</v>
      </c>
    </row>
    <row r="110" spans="2:52" hidden="1" outlineLevel="1" x14ac:dyDescent="0.2">
      <c r="B110" s="122" t="str" cm="1">
        <f t="array" aca="1" ref="B110" ca="1">IFERROR(_xlfn.XLOOKUP(C110,Com_codes_core,Com_labels_core),"")</f>
        <v>Air passenger transportation services</v>
      </c>
      <c r="C110" s="122" t="str">
        <f ca="1"/>
        <v>c_130</v>
      </c>
      <c r="D110" s="56">
        <f ca="1"/>
        <v>67.979107183284938</v>
      </c>
      <c r="E110" s="56">
        <f ca="1"/>
        <v>3.4674451827210184E-2</v>
      </c>
      <c r="F110" s="56">
        <f ca="1"/>
        <v>-0.96062099144350599</v>
      </c>
      <c r="G110" s="56">
        <f ca="1"/>
        <v>-1.3896710040544491</v>
      </c>
      <c r="H110" s="56">
        <f ca="1"/>
        <v>0</v>
      </c>
      <c r="I110" s="56">
        <f ca="1"/>
        <v>0</v>
      </c>
      <c r="J110" s="56">
        <f ca="1"/>
        <v>0</v>
      </c>
      <c r="K110" s="56">
        <f ca="1"/>
        <v>0</v>
      </c>
      <c r="L110" s="56">
        <f ca="1"/>
        <v>0</v>
      </c>
      <c r="M110" s="56">
        <f ca="1"/>
        <v>0</v>
      </c>
      <c r="O110" s="204" t="str" cm="1">
        <f t="array" aca="1" ref="O110" ca="1">IFERROR(_xlfn.XLOOKUP(P110,Com_codes_core,Com_labels_core),"")</f>
        <v>Car, motorbike, motorbike and other motor vehicle repair services</v>
      </c>
      <c r="P110" s="122" t="str">
        <f ca="1"/>
        <v>c_122</v>
      </c>
      <c r="Q110" s="56">
        <f ca="1"/>
        <v>3.71411900368</v>
      </c>
      <c r="R110" s="56">
        <f ca="1"/>
        <v>-4.4213688943117724E-2</v>
      </c>
      <c r="S110" s="56">
        <f ca="1"/>
        <v>-0.30342315241826956</v>
      </c>
      <c r="T110" s="56">
        <f ca="1"/>
        <v>-0.1749319733624688</v>
      </c>
      <c r="U110" s="56">
        <f ca="1"/>
        <v>0</v>
      </c>
      <c r="V110" s="56">
        <f ca="1"/>
        <v>0</v>
      </c>
      <c r="W110" s="56">
        <f ca="1"/>
        <v>0</v>
      </c>
      <c r="X110" s="56">
        <f ca="1"/>
        <v>0</v>
      </c>
      <c r="Y110" s="56">
        <f ca="1"/>
        <v>0</v>
      </c>
      <c r="Z110" s="56">
        <f ca="1"/>
        <v>0</v>
      </c>
      <c r="AB110" s="204" t="str" cm="1">
        <f t="array" aca="1" ref="AB110" ca="1">IFERROR(_xlfn.XLOOKUP(AC110,Com_codes_core,Com_labels_core),"")</f>
        <v>Bed, wardrobe, table, chair</v>
      </c>
      <c r="AC110" s="122" t="str">
        <f ca="1"/>
        <v>c_101</v>
      </c>
      <c r="AD110" s="56">
        <f ca="1"/>
        <v>151.84153209831629</v>
      </c>
      <c r="AE110" s="56">
        <f ca="1"/>
        <v>-1.7238262485697042E-2</v>
      </c>
      <c r="AF110" s="56">
        <f ca="1"/>
        <v>-0.29655761261886404</v>
      </c>
      <c r="AG110" s="56">
        <f ca="1"/>
        <v>-9.7232203220376512E-2</v>
      </c>
      <c r="AH110" s="56">
        <f ca="1"/>
        <v>0</v>
      </c>
      <c r="AI110" s="56">
        <f ca="1"/>
        <v>0</v>
      </c>
      <c r="AJ110" s="56">
        <f ca="1"/>
        <v>0</v>
      </c>
      <c r="AK110" s="56">
        <f ca="1"/>
        <v>0</v>
      </c>
      <c r="AL110" s="56">
        <f ca="1"/>
        <v>0</v>
      </c>
      <c r="AM110" s="56">
        <f ca="1"/>
        <v>0</v>
      </c>
      <c r="AO110" s="204" t="str" cm="1">
        <f t="array" aca="1" ref="AO110" ca="1">IFERROR(_xlfn.XLOOKUP(AP110,Com_codes_core,Com_labels_core),"")</f>
        <v>Bed, wardrobe, table, chair</v>
      </c>
      <c r="AP110" s="122" t="str">
        <f ca="1"/>
        <v>c_101</v>
      </c>
      <c r="AQ110" s="56">
        <f ca="1"/>
        <v>170.08477702144796</v>
      </c>
      <c r="AR110" s="56">
        <f ca="1"/>
        <v>-3.6629198119142448E-2</v>
      </c>
      <c r="AS110" s="56">
        <f ca="1"/>
        <v>-0.29103635030482966</v>
      </c>
      <c r="AT110" s="56">
        <f ca="1"/>
        <v>-0.10298921313245391</v>
      </c>
      <c r="AU110" s="56">
        <f ca="1"/>
        <v>0</v>
      </c>
      <c r="AV110" s="56">
        <f ca="1"/>
        <v>0</v>
      </c>
      <c r="AW110" s="56">
        <f ca="1"/>
        <v>0</v>
      </c>
      <c r="AX110" s="56">
        <f ca="1"/>
        <v>0</v>
      </c>
      <c r="AY110" s="56">
        <f ca="1"/>
        <v>0</v>
      </c>
      <c r="AZ110" s="56">
        <f ca="1"/>
        <v>0</v>
      </c>
    </row>
    <row r="111" spans="2:52" hidden="1" outlineLevel="1" x14ac:dyDescent="0.2">
      <c r="B111" s="122" t="str" cm="1">
        <f t="array" aca="1" ref="B111" ca="1">IFERROR(_xlfn.XLOOKUP(C111,Com_codes_core,Com_labels_core),"")</f>
        <v>Warehousing services and transportation support activities</v>
      </c>
      <c r="C111" s="122" t="str">
        <f ca="1"/>
        <v>c_132</v>
      </c>
      <c r="D111" s="56">
        <f ca="1"/>
        <v>47.742235136239991</v>
      </c>
      <c r="E111" s="56">
        <f ca="1"/>
        <v>8.2037629894449182E-3</v>
      </c>
      <c r="F111" s="56">
        <f ca="1"/>
        <v>-3.1585528214428393E-2</v>
      </c>
      <c r="G111" s="56">
        <f ca="1"/>
        <v>-1.8229718337869905E-3</v>
      </c>
      <c r="H111" s="56">
        <f ca="1"/>
        <v>0</v>
      </c>
      <c r="I111" s="56">
        <f ca="1"/>
        <v>0</v>
      </c>
      <c r="J111" s="56">
        <f ca="1"/>
        <v>0</v>
      </c>
      <c r="K111" s="56">
        <f ca="1"/>
        <v>0</v>
      </c>
      <c r="L111" s="56">
        <f ca="1"/>
        <v>0</v>
      </c>
      <c r="M111" s="56">
        <f ca="1"/>
        <v>0</v>
      </c>
      <c r="O111" s="204" t="str" cm="1">
        <f t="array" aca="1" ref="O111" ca="1">IFERROR(_xlfn.XLOOKUP(P111,Com_codes_core,Com_labels_core),"")</f>
        <v>Railway passenger transport service</v>
      </c>
      <c r="P111" s="122" t="str">
        <f ca="1"/>
        <v>c_124</v>
      </c>
      <c r="Q111" s="56">
        <f ca="1"/>
        <v>1.8487463506478041</v>
      </c>
      <c r="R111" s="56">
        <f ca="1"/>
        <v>-2.7627747963188121E-2</v>
      </c>
      <c r="S111" s="56">
        <f ca="1"/>
        <v>-0.14997502287454889</v>
      </c>
      <c r="T111" s="56">
        <f ca="1"/>
        <v>-0.23008977103670114</v>
      </c>
      <c r="U111" s="56">
        <f ca="1"/>
        <v>0</v>
      </c>
      <c r="V111" s="56">
        <f ca="1"/>
        <v>0</v>
      </c>
      <c r="W111" s="56">
        <f ca="1"/>
        <v>0</v>
      </c>
      <c r="X111" s="56">
        <f ca="1"/>
        <v>0</v>
      </c>
      <c r="Y111" s="56">
        <f ca="1"/>
        <v>0</v>
      </c>
      <c r="Z111" s="56">
        <f ca="1"/>
        <v>0</v>
      </c>
      <c r="AB111" s="204" t="str" cm="1">
        <f t="array" aca="1" ref="AB111" ca="1">IFERROR(_xlfn.XLOOKUP(AC111,Com_codes_core,Com_labels_core),"")</f>
        <v>Jewelry, imitation jewelry and related details; Musical instrument; Sports Instruments; Toys, games</v>
      </c>
      <c r="AC111" s="122" t="str">
        <f ca="1"/>
        <v>c_102</v>
      </c>
      <c r="AD111" s="56">
        <f ca="1"/>
        <v>3.5394395388868833</v>
      </c>
      <c r="AE111" s="56">
        <f ca="1"/>
        <v>-4.2179144998943929E-2</v>
      </c>
      <c r="AF111" s="56">
        <f ca="1"/>
        <v>-1.3395384941335298</v>
      </c>
      <c r="AG111" s="56">
        <f ca="1"/>
        <v>0.10723762108524326</v>
      </c>
      <c r="AH111" s="56">
        <f ca="1"/>
        <v>0</v>
      </c>
      <c r="AI111" s="56">
        <f ca="1"/>
        <v>0</v>
      </c>
      <c r="AJ111" s="56">
        <f ca="1"/>
        <v>0</v>
      </c>
      <c r="AK111" s="56">
        <f ca="1"/>
        <v>0</v>
      </c>
      <c r="AL111" s="56">
        <f ca="1"/>
        <v>0</v>
      </c>
      <c r="AM111" s="56">
        <f ca="1"/>
        <v>0</v>
      </c>
      <c r="AO111" s="204" t="str" cm="1">
        <f t="array" aca="1" ref="AO111" ca="1">IFERROR(_xlfn.XLOOKUP(AP111,Com_codes_core,Com_labels_core),"")</f>
        <v>Jewelry, imitation jewelry and related details; Musical instrument; Sports Instruments; Toys, games</v>
      </c>
      <c r="AP111" s="122" t="str">
        <f ca="1"/>
        <v>c_102</v>
      </c>
      <c r="AQ111" s="56">
        <f ca="1"/>
        <v>29.452947514451161</v>
      </c>
      <c r="AR111" s="56">
        <f ca="1"/>
        <v>-6.7129250925390682E-2</v>
      </c>
      <c r="AS111" s="56">
        <f ca="1"/>
        <v>-1.2539481971424404</v>
      </c>
      <c r="AT111" s="56">
        <f ca="1"/>
        <v>-0.12234953539177473</v>
      </c>
      <c r="AU111" s="56">
        <f ca="1"/>
        <v>0</v>
      </c>
      <c r="AV111" s="56">
        <f ca="1"/>
        <v>0</v>
      </c>
      <c r="AW111" s="56">
        <f ca="1"/>
        <v>0</v>
      </c>
      <c r="AX111" s="56">
        <f ca="1"/>
        <v>0</v>
      </c>
      <c r="AY111" s="56">
        <f ca="1"/>
        <v>0</v>
      </c>
      <c r="AZ111" s="56">
        <f ca="1"/>
        <v>0</v>
      </c>
    </row>
    <row r="112" spans="2:52" hidden="1" outlineLevel="1" x14ac:dyDescent="0.2">
      <c r="B112" s="122" t="str" cm="1">
        <f t="array" aca="1" ref="B112" ca="1">IFERROR(_xlfn.XLOOKUP(C112,Com_codes_core,Com_labels_core),"")</f>
        <v>Postal and delivery services</v>
      </c>
      <c r="C112" s="122" t="str">
        <f ca="1"/>
        <v>c_133</v>
      </c>
      <c r="D112" s="56">
        <f ca="1"/>
        <v>0.23610077506627</v>
      </c>
      <c r="E112" s="56">
        <f ca="1"/>
        <v>1.5832043733343681E-3</v>
      </c>
      <c r="F112" s="56">
        <f ca="1"/>
        <v>-0.12080028762220252</v>
      </c>
      <c r="G112" s="56">
        <f ca="1"/>
        <v>-0.10485238668305197</v>
      </c>
      <c r="H112" s="56">
        <f ca="1"/>
        <v>0</v>
      </c>
      <c r="I112" s="56">
        <f ca="1"/>
        <v>0</v>
      </c>
      <c r="J112" s="56">
        <f ca="1"/>
        <v>0</v>
      </c>
      <c r="K112" s="56">
        <f ca="1"/>
        <v>0</v>
      </c>
      <c r="L112" s="56">
        <f ca="1"/>
        <v>0</v>
      </c>
      <c r="M112" s="56">
        <f ca="1"/>
        <v>0</v>
      </c>
      <c r="O112" s="204" t="str" cm="1">
        <f t="array" aca="1" ref="O112" ca="1">IFERROR(_xlfn.XLOOKUP(P112,Com_codes_core,Com_labels_core),"")</f>
        <v>Bus transport services, other road passenger transport services</v>
      </c>
      <c r="P112" s="122" t="str">
        <f ca="1"/>
        <v>c_126</v>
      </c>
      <c r="Q112" s="56">
        <f ca="1"/>
        <v>0.80838944500758891</v>
      </c>
      <c r="R112" s="56">
        <f ca="1"/>
        <v>-3.4124552823233678E-2</v>
      </c>
      <c r="S112" s="56">
        <f ca="1"/>
        <v>-0.17881151708415421</v>
      </c>
      <c r="T112" s="56">
        <f ca="1"/>
        <v>-0.17457491446594142</v>
      </c>
      <c r="U112" s="56">
        <f ca="1"/>
        <v>0</v>
      </c>
      <c r="V112" s="56">
        <f ca="1"/>
        <v>0</v>
      </c>
      <c r="W112" s="56">
        <f ca="1"/>
        <v>0</v>
      </c>
      <c r="X112" s="56">
        <f ca="1"/>
        <v>0</v>
      </c>
      <c r="Y112" s="56">
        <f ca="1"/>
        <v>0</v>
      </c>
      <c r="Z112" s="56">
        <f ca="1"/>
        <v>0</v>
      </c>
      <c r="AB112" s="204" t="str" cm="1">
        <f t="array" aca="1" ref="AB112" ca="1">IFERROR(_xlfn.XLOOKUP(AC112,Com_codes_core,Com_labels_core),"")</f>
        <v>Medical, dental, orthopedic and rehabilitation equipment and instruments</v>
      </c>
      <c r="AC112" s="122" t="str">
        <f ca="1"/>
        <v>c_103</v>
      </c>
      <c r="AD112" s="56">
        <f ca="1"/>
        <v>16.777944887911595</v>
      </c>
      <c r="AE112" s="56">
        <f ca="1"/>
        <v>1.1002144649263634E-2</v>
      </c>
      <c r="AF112" s="56">
        <f ca="1"/>
        <v>6.1032743276467905E-2</v>
      </c>
      <c r="AG112" s="56">
        <f ca="1"/>
        <v>8.0147907088656822E-3</v>
      </c>
      <c r="AH112" s="56">
        <f ca="1"/>
        <v>0</v>
      </c>
      <c r="AI112" s="56">
        <f ca="1"/>
        <v>0</v>
      </c>
      <c r="AJ112" s="56">
        <f ca="1"/>
        <v>0</v>
      </c>
      <c r="AK112" s="56">
        <f ca="1"/>
        <v>0</v>
      </c>
      <c r="AL112" s="56">
        <f ca="1"/>
        <v>0</v>
      </c>
      <c r="AM112" s="56">
        <f ca="1"/>
        <v>0</v>
      </c>
      <c r="AO112" s="204" t="str" cm="1">
        <f t="array" aca="1" ref="AO112" ca="1">IFERROR(_xlfn.XLOOKUP(AP112,Com_codes_core,Com_labels_core),"")</f>
        <v>Medical, dental, orthopedic and rehabilitation equipment and instruments</v>
      </c>
      <c r="AP112" s="122" t="str">
        <f ca="1"/>
        <v>c_103</v>
      </c>
      <c r="AQ112" s="56">
        <f ca="1"/>
        <v>50.475486907391542</v>
      </c>
      <c r="AR112" s="56">
        <f ca="1"/>
        <v>2.4510383705766969E-3</v>
      </c>
      <c r="AS112" s="56">
        <f ca="1"/>
        <v>3.7419907836899746E-2</v>
      </c>
      <c r="AT112" s="56">
        <f ca="1"/>
        <v>-7.0227803832390023E-2</v>
      </c>
      <c r="AU112" s="56">
        <f ca="1"/>
        <v>0</v>
      </c>
      <c r="AV112" s="56">
        <f ca="1"/>
        <v>0</v>
      </c>
      <c r="AW112" s="56">
        <f ca="1"/>
        <v>0</v>
      </c>
      <c r="AX112" s="56">
        <f ca="1"/>
        <v>0</v>
      </c>
      <c r="AY112" s="56">
        <f ca="1"/>
        <v>0</v>
      </c>
      <c r="AZ112" s="56">
        <f ca="1"/>
        <v>0</v>
      </c>
    </row>
    <row r="113" spans="2:52" hidden="1" outlineLevel="1" x14ac:dyDescent="0.2">
      <c r="B113" s="122" t="str" cm="1">
        <f t="array" aca="1" ref="B113" ca="1">IFERROR(_xlfn.XLOOKUP(C113,Com_codes_core,Com_labels_core),"")</f>
        <v>Lodging</v>
      </c>
      <c r="C113" s="122" t="str">
        <f ca="1"/>
        <v>c_134</v>
      </c>
      <c r="D113" s="56">
        <f ca="1"/>
        <v>51.086945281425706</v>
      </c>
      <c r="E113" s="56">
        <f ca="1"/>
        <v>7.5169179850709256E-2</v>
      </c>
      <c r="F113" s="56">
        <f ca="1"/>
        <v>0.34924734937897828</v>
      </c>
      <c r="G113" s="56">
        <f ca="1"/>
        <v>0.16459148718501737</v>
      </c>
      <c r="H113" s="56">
        <f ca="1"/>
        <v>0</v>
      </c>
      <c r="I113" s="56">
        <f ca="1"/>
        <v>0</v>
      </c>
      <c r="J113" s="56">
        <f ca="1"/>
        <v>0</v>
      </c>
      <c r="K113" s="56">
        <f ca="1"/>
        <v>0</v>
      </c>
      <c r="L113" s="56">
        <f ca="1"/>
        <v>0</v>
      </c>
      <c r="M113" s="56">
        <f ca="1"/>
        <v>0</v>
      </c>
      <c r="O113" s="204" t="str" cm="1">
        <f t="array" aca="1" ref="O113" ca="1">IFERROR(_xlfn.XLOOKUP(P113,Com_codes_core,Com_labels_core),"")</f>
        <v>Waterway passenger transport service</v>
      </c>
      <c r="P113" s="122" t="str">
        <f ca="1"/>
        <v>c_128</v>
      </c>
      <c r="Q113" s="56">
        <f ca="1"/>
        <v>4.6108339999999998E-2</v>
      </c>
      <c r="R113" s="56">
        <f ca="1"/>
        <v>-3.0353458103205E-2</v>
      </c>
      <c r="S113" s="56">
        <f ca="1"/>
        <v>-9.8087474137964481E-2</v>
      </c>
      <c r="T113" s="56">
        <f ca="1"/>
        <v>-0.10677503766903795</v>
      </c>
      <c r="U113" s="56">
        <f ca="1"/>
        <v>0</v>
      </c>
      <c r="V113" s="56">
        <f ca="1"/>
        <v>0</v>
      </c>
      <c r="W113" s="56">
        <f ca="1"/>
        <v>0</v>
      </c>
      <c r="X113" s="56">
        <f ca="1"/>
        <v>0</v>
      </c>
      <c r="Y113" s="56">
        <f ca="1"/>
        <v>0</v>
      </c>
      <c r="Z113" s="56">
        <f ca="1"/>
        <v>0</v>
      </c>
      <c r="AB113" s="204" t="str" cm="1">
        <f t="array" aca="1" ref="AB113" ca="1">IFERROR(_xlfn.XLOOKUP(AC113,Com_codes_core,Com_labels_core),"")</f>
        <v>Other processing and manufacturing products not yet classified</v>
      </c>
      <c r="AC113" s="122" t="str">
        <f ca="1"/>
        <v>c_104</v>
      </c>
      <c r="AD113" s="56">
        <f ca="1"/>
        <v>4.890002574918201</v>
      </c>
      <c r="AE113" s="56">
        <f ca="1"/>
        <v>-1.9657520589400068E-2</v>
      </c>
      <c r="AF113" s="56">
        <f ca="1"/>
        <v>-0.4350945979516796</v>
      </c>
      <c r="AG113" s="56">
        <f ca="1"/>
        <v>7.7171760795469169E-2</v>
      </c>
      <c r="AH113" s="56">
        <f ca="1"/>
        <v>0</v>
      </c>
      <c r="AI113" s="56">
        <f ca="1"/>
        <v>0</v>
      </c>
      <c r="AJ113" s="56">
        <f ca="1"/>
        <v>0</v>
      </c>
      <c r="AK113" s="56">
        <f ca="1"/>
        <v>0</v>
      </c>
      <c r="AL113" s="56">
        <f ca="1"/>
        <v>0</v>
      </c>
      <c r="AM113" s="56">
        <f ca="1"/>
        <v>0</v>
      </c>
      <c r="AO113" s="204" t="str" cm="1">
        <f t="array" aca="1" ref="AO113" ca="1">IFERROR(_xlfn.XLOOKUP(AP113,Com_codes_core,Com_labels_core),"")</f>
        <v>Other processing and manufacturing products not yet classified</v>
      </c>
      <c r="AP113" s="122" t="str">
        <f ca="1"/>
        <v>c_104</v>
      </c>
      <c r="AQ113" s="56">
        <f ca="1"/>
        <v>104.08589317307175</v>
      </c>
      <c r="AR113" s="56">
        <f ca="1"/>
        <v>-6.098025168327359E-2</v>
      </c>
      <c r="AS113" s="56">
        <f ca="1"/>
        <v>-0.43084922553484617</v>
      </c>
      <c r="AT113" s="56">
        <f ca="1"/>
        <v>-6.497851530449239E-2</v>
      </c>
      <c r="AU113" s="56">
        <f ca="1"/>
        <v>0</v>
      </c>
      <c r="AV113" s="56">
        <f ca="1"/>
        <v>0</v>
      </c>
      <c r="AW113" s="56">
        <f ca="1"/>
        <v>0</v>
      </c>
      <c r="AX113" s="56">
        <f ca="1"/>
        <v>0</v>
      </c>
      <c r="AY113" s="56">
        <f ca="1"/>
        <v>0</v>
      </c>
      <c r="AZ113" s="56">
        <f ca="1"/>
        <v>0</v>
      </c>
    </row>
    <row r="114" spans="2:52" hidden="1" outlineLevel="1" x14ac:dyDescent="0.2">
      <c r="B114" s="53" t="str" cm="1">
        <f t="array" aca="1" ref="B114" ca="1">IFERROR(_xlfn.XLOOKUP(C114,Com_codes_core,Com_labels_core),"")</f>
        <v>Food Service</v>
      </c>
      <c r="C114" s="53" t="str">
        <f ca="1"/>
        <v>c_135</v>
      </c>
      <c r="D114" s="56">
        <f ca="1"/>
        <v>74.217400171608091</v>
      </c>
      <c r="E114" s="56">
        <f ca="1"/>
        <v>-1.1679149088850149E-2</v>
      </c>
      <c r="F114" s="56">
        <f ca="1"/>
        <v>-0.16301071770624675</v>
      </c>
      <c r="G114" s="56">
        <f ca="1"/>
        <v>-0.10472938099277407</v>
      </c>
      <c r="H114" s="56">
        <f ca="1"/>
        <v>0</v>
      </c>
      <c r="I114" s="56">
        <f ca="1"/>
        <v>0</v>
      </c>
      <c r="J114" s="56">
        <f ca="1"/>
        <v>0</v>
      </c>
      <c r="K114" s="56">
        <f ca="1"/>
        <v>0</v>
      </c>
      <c r="L114" s="56">
        <f ca="1"/>
        <v>0</v>
      </c>
      <c r="M114" s="56">
        <f ca="1"/>
        <v>0</v>
      </c>
      <c r="O114" s="204" t="str" cm="1">
        <f t="array" aca="1" ref="O114" ca="1">IFERROR(_xlfn.XLOOKUP(P114,Com_codes_core,Com_labels_core),"")</f>
        <v>Waterway cargo transportation services</v>
      </c>
      <c r="P114" s="53" t="str">
        <f ca="1"/>
        <v>c_129</v>
      </c>
      <c r="Q114" s="56">
        <f ca="1"/>
        <v>4.9537902668816969E-9</v>
      </c>
      <c r="R114" s="56">
        <f ca="1"/>
        <v>-8.2001594952441081E-2</v>
      </c>
      <c r="S114" s="56">
        <f ca="1"/>
        <v>-0.23181112845067631</v>
      </c>
      <c r="T114" s="56">
        <f ca="1"/>
        <v>0.3125591220795032</v>
      </c>
      <c r="U114" s="56">
        <f ca="1"/>
        <v>0</v>
      </c>
      <c r="V114" s="56">
        <f ca="1"/>
        <v>0</v>
      </c>
      <c r="W114" s="56">
        <f ca="1"/>
        <v>0</v>
      </c>
      <c r="X114" s="56">
        <f ca="1"/>
        <v>0</v>
      </c>
      <c r="Y114" s="56">
        <f ca="1"/>
        <v>0</v>
      </c>
      <c r="Z114" s="56">
        <f ca="1"/>
        <v>0</v>
      </c>
      <c r="AB114" s="204" t="str" cm="1">
        <f t="array" aca="1" ref="AB114" ca="1">IFERROR(_xlfn.XLOOKUP(AC114,Com_codes_core,Com_labels_core),"")</f>
        <v>Repair, maintenance and installation services of machinery and equipment</v>
      </c>
      <c r="AC114" s="75" t="str">
        <f ca="1"/>
        <v>c_105</v>
      </c>
      <c r="AD114" s="56">
        <f ca="1"/>
        <v>69.706917529455112</v>
      </c>
      <c r="AE114" s="56">
        <f ca="1"/>
        <v>-2.7200530903781495E-2</v>
      </c>
      <c r="AF114" s="56">
        <f ca="1"/>
        <v>-0.31524695421818461</v>
      </c>
      <c r="AG114" s="56">
        <f ca="1"/>
        <v>-0.1506834815909186</v>
      </c>
      <c r="AH114" s="56">
        <f ca="1"/>
        <v>0</v>
      </c>
      <c r="AI114" s="56">
        <f ca="1"/>
        <v>0</v>
      </c>
      <c r="AJ114" s="56">
        <f ca="1"/>
        <v>0</v>
      </c>
      <c r="AK114" s="56">
        <f ca="1"/>
        <v>0</v>
      </c>
      <c r="AL114" s="56">
        <f ca="1"/>
        <v>0</v>
      </c>
      <c r="AM114" s="56">
        <f ca="1"/>
        <v>0</v>
      </c>
      <c r="AO114" s="204" t="str" cm="1">
        <f t="array" aca="1" ref="AO114" ca="1">IFERROR(_xlfn.XLOOKUP(AP114,Com_codes_core,Com_labels_core),"")</f>
        <v>Repair, maintenance and installation services of machinery and equipment</v>
      </c>
      <c r="AP114" s="53" t="str">
        <f ca="1"/>
        <v>c_105</v>
      </c>
      <c r="AQ114" s="56">
        <f ca="1"/>
        <v>69.902842439325454</v>
      </c>
      <c r="AR114" s="56">
        <f ca="1"/>
        <v>-2.7200530903781495E-2</v>
      </c>
      <c r="AS114" s="56">
        <f ca="1"/>
        <v>-0.31524695421818461</v>
      </c>
      <c r="AT114" s="56">
        <f ca="1"/>
        <v>-0.1506834815909186</v>
      </c>
      <c r="AU114" s="56">
        <f ca="1"/>
        <v>0</v>
      </c>
      <c r="AV114" s="56">
        <f ca="1"/>
        <v>0</v>
      </c>
      <c r="AW114" s="56">
        <f ca="1"/>
        <v>0</v>
      </c>
      <c r="AX114" s="56">
        <f ca="1"/>
        <v>0</v>
      </c>
      <c r="AY114" s="56">
        <f ca="1"/>
        <v>0</v>
      </c>
      <c r="AZ114" s="56">
        <f ca="1"/>
        <v>0</v>
      </c>
    </row>
    <row r="115" spans="2:52" hidden="1" outlineLevel="1" x14ac:dyDescent="0.2">
      <c r="B115" s="53" t="str" cm="1">
        <f t="array" aca="1" ref="B115" ca="1">IFERROR(_xlfn.XLOOKUP(C115,Com_codes_core,Com_labels_core),"")</f>
        <v>Publishing activities</v>
      </c>
      <c r="C115" s="53" t="str">
        <f ca="1"/>
        <v>c_136</v>
      </c>
      <c r="D115" s="56">
        <f ca="1"/>
        <v>8.1912008606452602</v>
      </c>
      <c r="E115" s="56">
        <f ca="1"/>
        <v>5.3343638114888847E-2</v>
      </c>
      <c r="F115" s="56">
        <f ca="1"/>
        <v>0.19976000172903241</v>
      </c>
      <c r="G115" s="56">
        <f ca="1"/>
        <v>9.1389525970209107E-3</v>
      </c>
      <c r="H115" s="56">
        <f ca="1"/>
        <v>0</v>
      </c>
      <c r="I115" s="56">
        <f ca="1"/>
        <v>0</v>
      </c>
      <c r="J115" s="56">
        <f ca="1"/>
        <v>0</v>
      </c>
      <c r="K115" s="56">
        <f ca="1"/>
        <v>0</v>
      </c>
      <c r="L115" s="56">
        <f ca="1"/>
        <v>0</v>
      </c>
      <c r="M115" s="56">
        <f ca="1"/>
        <v>0</v>
      </c>
      <c r="O115" s="204" t="str" cm="1">
        <f t="array" aca="1" ref="O115" ca="1">IFERROR(_xlfn.XLOOKUP(P115,Com_codes_core,Com_labels_core),"")</f>
        <v>Air passenger transportation services</v>
      </c>
      <c r="P115" s="53" t="str">
        <f ca="1"/>
        <v>c_130</v>
      </c>
      <c r="Q115" s="56">
        <f ca="1"/>
        <v>22.315802504510781</v>
      </c>
      <c r="R115" s="56">
        <f ca="1"/>
        <v>-3.0613816701541285E-2</v>
      </c>
      <c r="S115" s="56">
        <f ca="1"/>
        <v>-0.14506309426618458</v>
      </c>
      <c r="T115" s="56">
        <f ca="1"/>
        <v>-0.16824940254804854</v>
      </c>
      <c r="U115" s="56">
        <f ca="1"/>
        <v>0</v>
      </c>
      <c r="V115" s="56">
        <f ca="1"/>
        <v>0</v>
      </c>
      <c r="W115" s="56">
        <f ca="1"/>
        <v>0</v>
      </c>
      <c r="X115" s="56">
        <f ca="1"/>
        <v>0</v>
      </c>
      <c r="Y115" s="56">
        <f ca="1"/>
        <v>0</v>
      </c>
      <c r="Z115" s="56">
        <f ca="1"/>
        <v>0</v>
      </c>
      <c r="AB115" s="204" t="str" cm="1">
        <f t="array" aca="1" ref="AB115" ca="1">IFERROR(_xlfn.XLOOKUP(AC115,Com_codes_core,Com_labels_core),"")</f>
        <v>Electricity commodity</v>
      </c>
      <c r="AC115" s="75" t="str">
        <f ca="1"/>
        <v>c_106</v>
      </c>
      <c r="AD115" s="56">
        <f ca="1"/>
        <v>414.30898530006942</v>
      </c>
      <c r="AE115" s="56">
        <f ca="1"/>
        <v>-1.7737829206743161E-2</v>
      </c>
      <c r="AF115" s="56">
        <f ca="1"/>
        <v>-0.15430288524914682</v>
      </c>
      <c r="AG115" s="56">
        <f ca="1"/>
        <v>-3.5317563727621515E-2</v>
      </c>
      <c r="AH115" s="56">
        <f ca="1"/>
        <v>0</v>
      </c>
      <c r="AI115" s="56">
        <f ca="1"/>
        <v>0</v>
      </c>
      <c r="AJ115" s="56">
        <f ca="1"/>
        <v>0</v>
      </c>
      <c r="AK115" s="56">
        <f ca="1"/>
        <v>0</v>
      </c>
      <c r="AL115" s="56">
        <f ca="1"/>
        <v>0</v>
      </c>
      <c r="AM115" s="56">
        <f ca="1"/>
        <v>0</v>
      </c>
      <c r="AO115" s="204" t="str" cm="1">
        <f t="array" aca="1" ref="AO115" ca="1">IFERROR(_xlfn.XLOOKUP(AP115,Com_codes_core,Com_labels_core),"")</f>
        <v>Electricity commodity</v>
      </c>
      <c r="AP115" s="53" t="str">
        <f ca="1"/>
        <v>c_106</v>
      </c>
      <c r="AQ115" s="56">
        <f ca="1"/>
        <v>443.23806093874663</v>
      </c>
      <c r="AR115" s="56">
        <f ca="1"/>
        <v>-1.8519311349307621E-2</v>
      </c>
      <c r="AS115" s="56">
        <f ca="1"/>
        <v>-0.15906997553633007</v>
      </c>
      <c r="AT115" s="56">
        <f ca="1"/>
        <v>-3.6264158132925939E-2</v>
      </c>
      <c r="AU115" s="56">
        <f ca="1"/>
        <v>0</v>
      </c>
      <c r="AV115" s="56">
        <f ca="1"/>
        <v>0</v>
      </c>
      <c r="AW115" s="56">
        <f ca="1"/>
        <v>0</v>
      </c>
      <c r="AX115" s="56">
        <f ca="1"/>
        <v>0</v>
      </c>
      <c r="AY115" s="56">
        <f ca="1"/>
        <v>0</v>
      </c>
      <c r="AZ115" s="56">
        <f ca="1"/>
        <v>0</v>
      </c>
    </row>
    <row r="116" spans="2:52" hidden="1" outlineLevel="1" x14ac:dyDescent="0.2">
      <c r="B116" s="53" t="str" cm="1">
        <f t="array" aca="1" ref="B116" ca="1">IFERROR(_xlfn.XLOOKUP(C116,Com_codes_core,Com_labels_core),"")</f>
        <v>Film services, television program production, recording and music publishing</v>
      </c>
      <c r="C116" s="53" t="str">
        <f ca="1"/>
        <v>c_137</v>
      </c>
      <c r="D116" s="56">
        <f ca="1"/>
        <v>0.38253646158324933</v>
      </c>
      <c r="E116" s="56">
        <f ca="1"/>
        <v>4.3006532352496407E-2</v>
      </c>
      <c r="F116" s="56">
        <f ca="1"/>
        <v>0.23074238534850355</v>
      </c>
      <c r="G116" s="56">
        <f ca="1"/>
        <v>8.5579284871739603E-3</v>
      </c>
      <c r="H116" s="56">
        <f ca="1"/>
        <v>0</v>
      </c>
      <c r="I116" s="56">
        <f ca="1"/>
        <v>0</v>
      </c>
      <c r="J116" s="56">
        <f ca="1"/>
        <v>0</v>
      </c>
      <c r="K116" s="56">
        <f ca="1"/>
        <v>0</v>
      </c>
      <c r="L116" s="56">
        <f ca="1"/>
        <v>0</v>
      </c>
      <c r="M116" s="56">
        <f ca="1"/>
        <v>0</v>
      </c>
      <c r="O116" s="204" t="str" cm="1">
        <f t="array" aca="1" ref="O116" ca="1">IFERROR(_xlfn.XLOOKUP(P116,Com_codes_core,Com_labels_core),"")</f>
        <v>Air cargo transportation services</v>
      </c>
      <c r="P116" s="53" t="str">
        <f ca="1"/>
        <v>c_131</v>
      </c>
      <c r="Q116" s="56">
        <f ca="1"/>
        <v>4.7092871824361282E-9</v>
      </c>
      <c r="R116" s="56">
        <f ca="1"/>
        <v>-8.0059086128481116E-2</v>
      </c>
      <c r="S116" s="56">
        <f ca="1"/>
        <v>-0.11135869018563671</v>
      </c>
      <c r="T116" s="56">
        <f ca="1"/>
        <v>0.49091666010914192</v>
      </c>
      <c r="U116" s="56">
        <f ca="1"/>
        <v>0</v>
      </c>
      <c r="V116" s="56">
        <f ca="1"/>
        <v>0</v>
      </c>
      <c r="W116" s="56">
        <f ca="1"/>
        <v>0</v>
      </c>
      <c r="X116" s="56">
        <f ca="1"/>
        <v>0</v>
      </c>
      <c r="Y116" s="56">
        <f ca="1"/>
        <v>0</v>
      </c>
      <c r="Z116" s="56">
        <f ca="1"/>
        <v>0</v>
      </c>
      <c r="AB116" s="204" t="str" cm="1">
        <f t="array" aca="1" ref="AB116" ca="1">IFERROR(_xlfn.XLOOKUP(AC116,Com_codes_core,Com_labels_core),"")</f>
        <v>Electricity transmission service</v>
      </c>
      <c r="AC116" s="75" t="str">
        <f ca="1"/>
        <v>c_107</v>
      </c>
      <c r="AD116" s="56">
        <f ca="1"/>
        <v>8.6018260789186005</v>
      </c>
      <c r="AE116" s="56">
        <f ca="1"/>
        <v>-2.6305621502331622E-2</v>
      </c>
      <c r="AF116" s="56">
        <f ca="1"/>
        <v>-0.34296422844212193</v>
      </c>
      <c r="AG116" s="56">
        <f ca="1"/>
        <v>-0.11370662066566561</v>
      </c>
      <c r="AH116" s="56">
        <f ca="1"/>
        <v>0</v>
      </c>
      <c r="AI116" s="56">
        <f ca="1"/>
        <v>0</v>
      </c>
      <c r="AJ116" s="56">
        <f ca="1"/>
        <v>0</v>
      </c>
      <c r="AK116" s="56">
        <f ca="1"/>
        <v>0</v>
      </c>
      <c r="AL116" s="56">
        <f ca="1"/>
        <v>0</v>
      </c>
      <c r="AM116" s="56">
        <f ca="1"/>
        <v>0</v>
      </c>
      <c r="AO116" s="204" t="str" cm="1">
        <f t="array" aca="1" ref="AO116" ca="1">IFERROR(_xlfn.XLOOKUP(AP116,Com_codes_core,Com_labels_core),"")</f>
        <v>Electricity transmission service</v>
      </c>
      <c r="AP116" s="53" t="str">
        <f ca="1"/>
        <v>c_107</v>
      </c>
      <c r="AQ116" s="56">
        <f ca="1"/>
        <v>8.6018260789186005</v>
      </c>
      <c r="AR116" s="56">
        <f ca="1"/>
        <v>-2.6305621502331622E-2</v>
      </c>
      <c r="AS116" s="56">
        <f ca="1"/>
        <v>-0.34296422844211083</v>
      </c>
      <c r="AT116" s="56">
        <f ca="1"/>
        <v>-0.11370662066564341</v>
      </c>
      <c r="AU116" s="56">
        <f ca="1"/>
        <v>0</v>
      </c>
      <c r="AV116" s="56">
        <f ca="1"/>
        <v>0</v>
      </c>
      <c r="AW116" s="56">
        <f ca="1"/>
        <v>0</v>
      </c>
      <c r="AX116" s="56">
        <f ca="1"/>
        <v>0</v>
      </c>
      <c r="AY116" s="56">
        <f ca="1"/>
        <v>0</v>
      </c>
      <c r="AZ116" s="56">
        <f ca="1"/>
        <v>0</v>
      </c>
    </row>
    <row r="117" spans="2:52" hidden="1" outlineLevel="1" x14ac:dyDescent="0.2">
      <c r="B117" s="53" t="str" cm="1">
        <f t="array" aca="1" ref="B117" ca="1">IFERROR(_xlfn.XLOOKUP(C117,Com_codes_core,Com_labels_core),"")</f>
        <v>Telecommunication services</v>
      </c>
      <c r="C117" s="53" t="str">
        <f ca="1"/>
        <v>c_139</v>
      </c>
      <c r="D117" s="56">
        <f ca="1"/>
        <v>19.734587035539402</v>
      </c>
      <c r="E117" s="56">
        <f ca="1"/>
        <v>2.4380489307262998E-2</v>
      </c>
      <c r="F117" s="56">
        <f ca="1"/>
        <v>0.17347858737133404</v>
      </c>
      <c r="G117" s="56">
        <f ca="1"/>
        <v>1.7914184942346978E-2</v>
      </c>
      <c r="H117" s="56">
        <f ca="1"/>
        <v>0</v>
      </c>
      <c r="I117" s="56">
        <f ca="1"/>
        <v>0</v>
      </c>
      <c r="J117" s="56">
        <f ca="1"/>
        <v>0</v>
      </c>
      <c r="K117" s="56">
        <f ca="1"/>
        <v>0</v>
      </c>
      <c r="L117" s="56">
        <f ca="1"/>
        <v>0</v>
      </c>
      <c r="M117" s="56">
        <f ca="1"/>
        <v>0</v>
      </c>
      <c r="O117" s="204" t="str" cm="1">
        <f t="array" aca="1" ref="O117" ca="1">IFERROR(_xlfn.XLOOKUP(P117,Com_codes_core,Com_labels_core),"")</f>
        <v>Warehousing services and transportation support activities</v>
      </c>
      <c r="P117" s="53" t="str">
        <f ca="1"/>
        <v>c_132</v>
      </c>
      <c r="Q117" s="56">
        <f ca="1"/>
        <v>14.347351381279998</v>
      </c>
      <c r="R117" s="56">
        <f ca="1"/>
        <v>-6.3208653109003698E-2</v>
      </c>
      <c r="S117" s="56">
        <f ca="1"/>
        <v>-0.45478536189796914</v>
      </c>
      <c r="T117" s="56">
        <f ca="1"/>
        <v>-0.17563394399483512</v>
      </c>
      <c r="U117" s="56">
        <f ca="1"/>
        <v>0</v>
      </c>
      <c r="V117" s="56">
        <f ca="1"/>
        <v>0</v>
      </c>
      <c r="W117" s="56">
        <f ca="1"/>
        <v>0</v>
      </c>
      <c r="X117" s="56">
        <f ca="1"/>
        <v>0</v>
      </c>
      <c r="Y117" s="56">
        <f ca="1"/>
        <v>0</v>
      </c>
      <c r="Z117" s="56">
        <f ca="1"/>
        <v>0</v>
      </c>
      <c r="AB117" s="204" t="str" cm="1">
        <f t="array" aca="1" ref="AB117" ca="1">IFERROR(_xlfn.XLOOKUP(AC117,Com_codes_core,Com_labels_core),"")</f>
        <v>Electricity distribution service</v>
      </c>
      <c r="AC117" s="75" t="str">
        <f ca="1"/>
        <v>c_108</v>
      </c>
      <c r="AD117" s="56">
        <f ca="1"/>
        <v>78.46065979452203</v>
      </c>
      <c r="AE117" s="56">
        <f ca="1"/>
        <v>-2.6305621489297604E-2</v>
      </c>
      <c r="AF117" s="56">
        <f ca="1"/>
        <v>-0.34296422844208863</v>
      </c>
      <c r="AG117" s="56">
        <f ca="1"/>
        <v>-0.11370662066527704</v>
      </c>
      <c r="AH117" s="56">
        <f ca="1"/>
        <v>0</v>
      </c>
      <c r="AI117" s="56">
        <f ca="1"/>
        <v>0</v>
      </c>
      <c r="AJ117" s="56">
        <f ca="1"/>
        <v>0</v>
      </c>
      <c r="AK117" s="56">
        <f ca="1"/>
        <v>0</v>
      </c>
      <c r="AL117" s="56">
        <f ca="1"/>
        <v>0</v>
      </c>
      <c r="AM117" s="56">
        <f ca="1"/>
        <v>0</v>
      </c>
      <c r="AO117" s="204" t="str" cm="1">
        <f t="array" aca="1" ref="AO117" ca="1">IFERROR(_xlfn.XLOOKUP(AP117,Com_codes_core,Com_labels_core),"")</f>
        <v>Electricity distribution service</v>
      </c>
      <c r="AP117" s="53" t="str">
        <f ca="1"/>
        <v>c_108</v>
      </c>
      <c r="AQ117" s="56">
        <f ca="1"/>
        <v>78.46065979452203</v>
      </c>
      <c r="AR117" s="56">
        <f ca="1"/>
        <v>-2.6305621489297604E-2</v>
      </c>
      <c r="AS117" s="56">
        <f ca="1"/>
        <v>-0.34296422844208863</v>
      </c>
      <c r="AT117" s="56">
        <f ca="1"/>
        <v>-0.11370662066527704</v>
      </c>
      <c r="AU117" s="56">
        <f ca="1"/>
        <v>0</v>
      </c>
      <c r="AV117" s="56">
        <f ca="1"/>
        <v>0</v>
      </c>
      <c r="AW117" s="56">
        <f ca="1"/>
        <v>0</v>
      </c>
      <c r="AX117" s="56">
        <f ca="1"/>
        <v>0</v>
      </c>
      <c r="AY117" s="56">
        <f ca="1"/>
        <v>0</v>
      </c>
      <c r="AZ117" s="56">
        <f ca="1"/>
        <v>0</v>
      </c>
    </row>
    <row r="118" spans="2:52" hidden="1" outlineLevel="1" x14ac:dyDescent="0.2">
      <c r="B118" s="53" t="str" cm="1">
        <f t="array" aca="1" ref="B118" ca="1">IFERROR(_xlfn.XLOOKUP(C118,Com_codes_core,Com_labels_core),"")</f>
        <v>Computer programming services, consulting services and other activities related to computers</v>
      </c>
      <c r="C118" s="53" t="str">
        <f ca="1"/>
        <v>c_140</v>
      </c>
      <c r="D118" s="56">
        <f ca="1"/>
        <v>13.17364707146727</v>
      </c>
      <c r="E118" s="56">
        <f ca="1"/>
        <v>4.389163034994592E-2</v>
      </c>
      <c r="F118" s="56">
        <f ca="1"/>
        <v>0.242795220587122</v>
      </c>
      <c r="G118" s="56">
        <f ca="1"/>
        <v>5.4608945850187496E-2</v>
      </c>
      <c r="H118" s="56">
        <f ca="1"/>
        <v>0</v>
      </c>
      <c r="I118" s="56">
        <f ca="1"/>
        <v>0</v>
      </c>
      <c r="J118" s="56">
        <f ca="1"/>
        <v>0</v>
      </c>
      <c r="K118" s="56">
        <f ca="1"/>
        <v>0</v>
      </c>
      <c r="L118" s="56">
        <f ca="1"/>
        <v>0</v>
      </c>
      <c r="M118" s="56">
        <f ca="1"/>
        <v>0</v>
      </c>
      <c r="O118" s="204" t="str" cm="1">
        <f t="array" aca="1" ref="O118" ca="1">IFERROR(_xlfn.XLOOKUP(P118,Com_codes_core,Com_labels_core),"")</f>
        <v>Postal and delivery services</v>
      </c>
      <c r="P118" s="53" t="str">
        <f ca="1"/>
        <v>c_133</v>
      </c>
      <c r="Q118" s="56">
        <f ca="1"/>
        <v>0.55885366425460103</v>
      </c>
      <c r="R118" s="56">
        <f ca="1"/>
        <v>-3.0935145454979995E-2</v>
      </c>
      <c r="S118" s="56">
        <f ca="1"/>
        <v>-0.14487562671223753</v>
      </c>
      <c r="T118" s="56">
        <f ca="1"/>
        <v>-0.12418681623813654</v>
      </c>
      <c r="U118" s="56">
        <f ca="1"/>
        <v>0</v>
      </c>
      <c r="V118" s="56">
        <f ca="1"/>
        <v>0</v>
      </c>
      <c r="W118" s="56">
        <f ca="1"/>
        <v>0</v>
      </c>
      <c r="X118" s="56">
        <f ca="1"/>
        <v>0</v>
      </c>
      <c r="Y118" s="56">
        <f ca="1"/>
        <v>0</v>
      </c>
      <c r="Z118" s="56">
        <f ca="1"/>
        <v>0</v>
      </c>
      <c r="AB118" s="204" t="str" cm="1">
        <f t="array" aca="1" ref="AB118" ca="1">IFERROR(_xlfn.XLOOKUP(AC118,Com_codes_core,Com_labels_core),"")</f>
        <v>Gas, gas fuel distribution services by pipeline</v>
      </c>
      <c r="AC118" s="53" t="str">
        <f ca="1"/>
        <v>c_109</v>
      </c>
      <c r="AD118" s="56">
        <f ca="1"/>
        <v>10.705519319129074</v>
      </c>
      <c r="AE118" s="56">
        <f ca="1"/>
        <v>1.0896846447394637E-3</v>
      </c>
      <c r="AF118" s="56">
        <f ca="1"/>
        <v>-3.8434100192241694E-2</v>
      </c>
      <c r="AG118" s="56">
        <f ca="1"/>
        <v>-0.19808689290798931</v>
      </c>
      <c r="AH118" s="56">
        <f ca="1"/>
        <v>0</v>
      </c>
      <c r="AI118" s="56">
        <f ca="1"/>
        <v>0</v>
      </c>
      <c r="AJ118" s="56">
        <f ca="1"/>
        <v>0</v>
      </c>
      <c r="AK118" s="56">
        <f ca="1"/>
        <v>0</v>
      </c>
      <c r="AL118" s="56">
        <f ca="1"/>
        <v>0</v>
      </c>
      <c r="AM118" s="56">
        <f ca="1"/>
        <v>0</v>
      </c>
      <c r="AO118" s="204" t="str" cm="1">
        <f t="array" aca="1" ref="AO118" ca="1">IFERROR(_xlfn.XLOOKUP(AP118,Com_codes_core,Com_labels_core),"")</f>
        <v>Gas, gas fuel distribution services by pipeline</v>
      </c>
      <c r="AP118" s="53" t="str">
        <f ca="1"/>
        <v>c_109</v>
      </c>
      <c r="AQ118" s="56">
        <f ca="1"/>
        <v>12.739058873492274</v>
      </c>
      <c r="AR118" s="56">
        <f ca="1"/>
        <v>1.0896846447394637E-3</v>
      </c>
      <c r="AS118" s="56">
        <f ca="1"/>
        <v>-3.8434100192241694E-2</v>
      </c>
      <c r="AT118" s="56">
        <f ca="1"/>
        <v>-0.19808689290800041</v>
      </c>
      <c r="AU118" s="56">
        <f ca="1"/>
        <v>0</v>
      </c>
      <c r="AV118" s="56">
        <f ca="1"/>
        <v>0</v>
      </c>
      <c r="AW118" s="56">
        <f ca="1"/>
        <v>0</v>
      </c>
      <c r="AX118" s="56">
        <f ca="1"/>
        <v>0</v>
      </c>
      <c r="AY118" s="56">
        <f ca="1"/>
        <v>0</v>
      </c>
      <c r="AZ118" s="56">
        <f ca="1"/>
        <v>0</v>
      </c>
    </row>
    <row r="119" spans="2:52" hidden="1" outlineLevel="1" x14ac:dyDescent="0.2">
      <c r="B119" s="53" t="str" cm="1">
        <f t="array" aca="1" ref="B119" ca="1">IFERROR(_xlfn.XLOOKUP(C119,Com_codes_core,Com_labels_core),"")</f>
        <v>Other information services</v>
      </c>
      <c r="C119" s="53" t="str">
        <f ca="1"/>
        <v>c_141</v>
      </c>
      <c r="D119" s="56">
        <f ca="1"/>
        <v>1.5088653087494563</v>
      </c>
      <c r="E119" s="56">
        <f ca="1"/>
        <v>4.5090077934362149E-2</v>
      </c>
      <c r="F119" s="56">
        <f ca="1"/>
        <v>0.2308680983599487</v>
      </c>
      <c r="G119" s="56">
        <f ca="1"/>
        <v>4.1412279708707977E-2</v>
      </c>
      <c r="H119" s="56">
        <f ca="1"/>
        <v>0</v>
      </c>
      <c r="I119" s="56">
        <f ca="1"/>
        <v>0</v>
      </c>
      <c r="J119" s="56">
        <f ca="1"/>
        <v>0</v>
      </c>
      <c r="K119" s="56">
        <f ca="1"/>
        <v>0</v>
      </c>
      <c r="L119" s="56">
        <f ca="1"/>
        <v>0</v>
      </c>
      <c r="M119" s="56">
        <f ca="1"/>
        <v>0</v>
      </c>
      <c r="O119" s="204" t="str" cm="1">
        <f t="array" aca="1" ref="O119" ca="1">IFERROR(_xlfn.XLOOKUP(P119,Com_codes_core,Com_labels_core),"")</f>
        <v>Lodging</v>
      </c>
      <c r="P119" s="53" t="str">
        <f ca="1"/>
        <v>c_134</v>
      </c>
      <c r="Q119" s="56">
        <f ca="1"/>
        <v>9.4955413757309834</v>
      </c>
      <c r="R119" s="56">
        <f ca="1"/>
        <v>-6.4318994883116876E-2</v>
      </c>
      <c r="S119" s="56">
        <f ca="1"/>
        <v>-0.38760482438896515</v>
      </c>
      <c r="T119" s="56">
        <f ca="1"/>
        <v>-0.21741551457652442</v>
      </c>
      <c r="U119" s="56">
        <f ca="1"/>
        <v>0</v>
      </c>
      <c r="V119" s="56">
        <f ca="1"/>
        <v>0</v>
      </c>
      <c r="W119" s="56">
        <f ca="1"/>
        <v>0</v>
      </c>
      <c r="X119" s="56">
        <f ca="1"/>
        <v>0</v>
      </c>
      <c r="Y119" s="56">
        <f ca="1"/>
        <v>0</v>
      </c>
      <c r="Z119" s="56">
        <f ca="1"/>
        <v>0</v>
      </c>
      <c r="AB119" s="204" t="str" cm="1">
        <f t="array" aca="1" ref="AB119" ca="1">IFERROR(_xlfn.XLOOKUP(AC119,Com_codes_core,Com_labels_core),"")</f>
        <v>Steam, hot water, ice; Steam, hot water, ice and air conditioning distribution services by pipes</v>
      </c>
      <c r="AC119" s="53" t="str">
        <f ca="1"/>
        <v>c_110</v>
      </c>
      <c r="AD119" s="56">
        <f ca="1"/>
        <v>10.187605678911444</v>
      </c>
      <c r="AE119" s="56">
        <f ca="1"/>
        <v>-1.3514178363405183E-2</v>
      </c>
      <c r="AF119" s="56">
        <f ca="1"/>
        <v>-0.30551872195120344</v>
      </c>
      <c r="AG119" s="56">
        <f ca="1"/>
        <v>-0.27677610222068827</v>
      </c>
      <c r="AH119" s="56">
        <f ca="1"/>
        <v>0</v>
      </c>
      <c r="AI119" s="56">
        <f ca="1"/>
        <v>0</v>
      </c>
      <c r="AJ119" s="56">
        <f ca="1"/>
        <v>0</v>
      </c>
      <c r="AK119" s="56">
        <f ca="1"/>
        <v>0</v>
      </c>
      <c r="AL119" s="56">
        <f ca="1"/>
        <v>0</v>
      </c>
      <c r="AM119" s="56">
        <f ca="1"/>
        <v>0</v>
      </c>
      <c r="AO119" s="204" t="str" cm="1">
        <f t="array" aca="1" ref="AO119" ca="1">IFERROR(_xlfn.XLOOKUP(AP119,Com_codes_core,Com_labels_core),"")</f>
        <v>Steam, hot water, ice; Steam, hot water, ice and air conditioning distribution services by pipes</v>
      </c>
      <c r="AP119" s="53" t="str">
        <f ca="1"/>
        <v>c_110</v>
      </c>
      <c r="AQ119" s="56">
        <f ca="1"/>
        <v>10.207281143395589</v>
      </c>
      <c r="AR119" s="56">
        <f ca="1"/>
        <v>-1.3514178363405183E-2</v>
      </c>
      <c r="AS119" s="56">
        <f ca="1"/>
        <v>-0.30551872195120344</v>
      </c>
      <c r="AT119" s="56">
        <f ca="1"/>
        <v>-0.27677610222068827</v>
      </c>
      <c r="AU119" s="56">
        <f ca="1"/>
        <v>0</v>
      </c>
      <c r="AV119" s="56">
        <f ca="1"/>
        <v>0</v>
      </c>
      <c r="AW119" s="56">
        <f ca="1"/>
        <v>0</v>
      </c>
      <c r="AX119" s="56">
        <f ca="1"/>
        <v>0</v>
      </c>
      <c r="AY119" s="56">
        <f ca="1"/>
        <v>0</v>
      </c>
      <c r="AZ119" s="56">
        <f ca="1"/>
        <v>0</v>
      </c>
    </row>
    <row r="120" spans="2:52" hidden="1" outlineLevel="1" x14ac:dyDescent="0.2">
      <c r="B120" s="53" t="str" cm="1">
        <f t="array" aca="1" ref="B120" ca="1">IFERROR(_xlfn.XLOOKUP(C120,Com_codes_core,Com_labels_core),"")</f>
        <v>Financial services (except insurance and social insurance)</v>
      </c>
      <c r="C120" s="53" t="str">
        <f ca="1"/>
        <v>c_142</v>
      </c>
      <c r="D120" s="56">
        <f ca="1"/>
        <v>7.6582553149999999</v>
      </c>
      <c r="E120" s="56">
        <f ca="1"/>
        <v>2.3207747133002776E-2</v>
      </c>
      <c r="F120" s="56">
        <f ca="1"/>
        <v>0.11702804623883178</v>
      </c>
      <c r="G120" s="56">
        <f ca="1"/>
        <v>5.159357038584389E-2</v>
      </c>
      <c r="H120" s="56">
        <f ca="1"/>
        <v>0</v>
      </c>
      <c r="I120" s="56">
        <f ca="1"/>
        <v>0</v>
      </c>
      <c r="J120" s="56">
        <f ca="1"/>
        <v>0</v>
      </c>
      <c r="K120" s="56">
        <f ca="1"/>
        <v>0</v>
      </c>
      <c r="L120" s="56">
        <f ca="1"/>
        <v>0</v>
      </c>
      <c r="M120" s="56">
        <f ca="1"/>
        <v>0</v>
      </c>
      <c r="O120" s="204" t="str" cm="1">
        <f t="array" aca="1" ref="O120" ca="1">IFERROR(_xlfn.XLOOKUP(P120,Com_codes_core,Com_labels_core),"")</f>
        <v>Food Service</v>
      </c>
      <c r="P120" s="53" t="str">
        <f ca="1"/>
        <v>c_135</v>
      </c>
      <c r="Q120" s="56">
        <f ca="1"/>
        <v>22.100390939508525</v>
      </c>
      <c r="R120" s="56">
        <f ca="1"/>
        <v>-2.8152069702891414E-2</v>
      </c>
      <c r="S120" s="56">
        <f ca="1"/>
        <v>-0.14216273718233863</v>
      </c>
      <c r="T120" s="56">
        <f ca="1"/>
        <v>-0.21158685727737936</v>
      </c>
      <c r="U120" s="56">
        <f ca="1"/>
        <v>0</v>
      </c>
      <c r="V120" s="56">
        <f ca="1"/>
        <v>0</v>
      </c>
      <c r="W120" s="56">
        <f ca="1"/>
        <v>0</v>
      </c>
      <c r="X120" s="56">
        <f ca="1"/>
        <v>0</v>
      </c>
      <c r="Y120" s="56">
        <f ca="1"/>
        <v>0</v>
      </c>
      <c r="Z120" s="56">
        <f ca="1"/>
        <v>0</v>
      </c>
      <c r="AB120" s="204" t="str" cm="1">
        <f t="array" aca="1" ref="AB120" ca="1">IFERROR(_xlfn.XLOOKUP(AC120,Com_codes_core,Com_labels_core),"")</f>
        <v>Natural water is exploited</v>
      </c>
      <c r="AC120" s="53" t="str">
        <f ca="1"/>
        <v>c_111</v>
      </c>
      <c r="AD120" s="56">
        <f ca="1"/>
        <v>34.411887499999999</v>
      </c>
      <c r="AE120" s="56">
        <f ca="1"/>
        <v>-3.4831335578355826E-3</v>
      </c>
      <c r="AF120" s="56">
        <f ca="1"/>
        <v>-0.11634908254924969</v>
      </c>
      <c r="AG120" s="56">
        <f ca="1"/>
        <v>-5.7872648637102841E-2</v>
      </c>
      <c r="AH120" s="56">
        <f ca="1"/>
        <v>0</v>
      </c>
      <c r="AI120" s="56">
        <f ca="1"/>
        <v>0</v>
      </c>
      <c r="AJ120" s="56">
        <f ca="1"/>
        <v>0</v>
      </c>
      <c r="AK120" s="56">
        <f ca="1"/>
        <v>0</v>
      </c>
      <c r="AL120" s="56">
        <f ca="1"/>
        <v>0</v>
      </c>
      <c r="AM120" s="56">
        <f ca="1"/>
        <v>0</v>
      </c>
      <c r="AO120" s="204" t="str" cm="1">
        <f t="array" aca="1" ref="AO120" ca="1">IFERROR(_xlfn.XLOOKUP(AP120,Com_codes_core,Com_labels_core),"")</f>
        <v>Natural water is exploited</v>
      </c>
      <c r="AP120" s="53" t="str">
        <f ca="1"/>
        <v>c_111</v>
      </c>
      <c r="AQ120" s="56">
        <f ca="1"/>
        <v>37.032578486102601</v>
      </c>
      <c r="AR120" s="56">
        <f ca="1"/>
        <v>-3.4831335578355826E-3</v>
      </c>
      <c r="AS120" s="56">
        <f ca="1"/>
        <v>-0.11634908254924969</v>
      </c>
      <c r="AT120" s="56">
        <f ca="1"/>
        <v>-5.7872648637102841E-2</v>
      </c>
      <c r="AU120" s="56">
        <f ca="1"/>
        <v>0</v>
      </c>
      <c r="AV120" s="56">
        <f ca="1"/>
        <v>0</v>
      </c>
      <c r="AW120" s="56">
        <f ca="1"/>
        <v>0</v>
      </c>
      <c r="AX120" s="56">
        <f ca="1"/>
        <v>0</v>
      </c>
      <c r="AY120" s="56">
        <f ca="1"/>
        <v>0</v>
      </c>
      <c r="AZ120" s="56">
        <f ca="1"/>
        <v>0</v>
      </c>
    </row>
    <row r="121" spans="2:52" hidden="1" outlineLevel="1" x14ac:dyDescent="0.2">
      <c r="B121" s="53" t="str" cm="1">
        <f t="array" aca="1" ref="B121" ca="1">IFERROR(_xlfn.XLOOKUP(C121,Com_codes_core,Com_labels_core),"")</f>
        <v>Life insurance and Life reinsurance services</v>
      </c>
      <c r="C121" s="53" t="str">
        <f ca="1"/>
        <v>c_143</v>
      </c>
      <c r="D121" s="56">
        <f ca="1"/>
        <v>1.9378874218600002</v>
      </c>
      <c r="E121" s="56">
        <f ca="1"/>
        <v>6.5713484772778052E-2</v>
      </c>
      <c r="F121" s="56">
        <f ca="1"/>
        <v>0.43682573125514157</v>
      </c>
      <c r="G121" s="56">
        <f ca="1"/>
        <v>7.2026326891205805E-2</v>
      </c>
      <c r="H121" s="56">
        <f ca="1"/>
        <v>0</v>
      </c>
      <c r="I121" s="56">
        <f ca="1"/>
        <v>0</v>
      </c>
      <c r="J121" s="56">
        <f ca="1"/>
        <v>0</v>
      </c>
      <c r="K121" s="56">
        <f ca="1"/>
        <v>0</v>
      </c>
      <c r="L121" s="56">
        <f ca="1"/>
        <v>0</v>
      </c>
      <c r="M121" s="56">
        <f ca="1"/>
        <v>0</v>
      </c>
      <c r="O121" s="204" t="str" cm="1">
        <f t="array" aca="1" ref="O121" ca="1">IFERROR(_xlfn.XLOOKUP(P121,Com_codes_core,Com_labels_core),"")</f>
        <v>Publishing activities</v>
      </c>
      <c r="P121" s="53" t="str">
        <f ca="1"/>
        <v>c_136</v>
      </c>
      <c r="Q121" s="56">
        <f ca="1"/>
        <v>4.4951127930362933</v>
      </c>
      <c r="R121" s="56">
        <f ca="1"/>
        <v>-3.500616439024995E-2</v>
      </c>
      <c r="S121" s="56">
        <f ca="1"/>
        <v>1.6896894221796188E-3</v>
      </c>
      <c r="T121" s="56">
        <f ca="1"/>
        <v>-0.18310140462807212</v>
      </c>
      <c r="U121" s="56">
        <f ca="1"/>
        <v>0</v>
      </c>
      <c r="V121" s="56">
        <f ca="1"/>
        <v>0</v>
      </c>
      <c r="W121" s="56">
        <f ca="1"/>
        <v>0</v>
      </c>
      <c r="X121" s="56">
        <f ca="1"/>
        <v>0</v>
      </c>
      <c r="Y121" s="56">
        <f ca="1"/>
        <v>0</v>
      </c>
      <c r="Z121" s="56">
        <f ca="1"/>
        <v>0</v>
      </c>
      <c r="AB121" s="204" t="str" cm="1">
        <f t="array" aca="1" ref="AB121" ca="1">IFERROR(_xlfn.XLOOKUP(AC121,Com_codes_core,Com_labels_core),"")</f>
        <v>Drainage and wastewater treatment services</v>
      </c>
      <c r="AC121" s="53" t="str">
        <f ca="1"/>
        <v>c_112</v>
      </c>
      <c r="AD121" s="56">
        <f ca="1"/>
        <v>8.4815023000000025</v>
      </c>
      <c r="AE121" s="56">
        <f ca="1"/>
        <v>-1.3936320845164829E-2</v>
      </c>
      <c r="AF121" s="56">
        <f ca="1"/>
        <v>-0.19970871994847705</v>
      </c>
      <c r="AG121" s="56">
        <f ca="1"/>
        <v>-0.33150109313555554</v>
      </c>
      <c r="AH121" s="56">
        <f ca="1"/>
        <v>0</v>
      </c>
      <c r="AI121" s="56">
        <f ca="1"/>
        <v>0</v>
      </c>
      <c r="AJ121" s="56">
        <f ca="1"/>
        <v>0</v>
      </c>
      <c r="AK121" s="56">
        <f ca="1"/>
        <v>0</v>
      </c>
      <c r="AL121" s="56">
        <f ca="1"/>
        <v>0</v>
      </c>
      <c r="AM121" s="56">
        <f ca="1"/>
        <v>0</v>
      </c>
      <c r="AO121" s="204" t="str" cm="1">
        <f t="array" aca="1" ref="AO121" ca="1">IFERROR(_xlfn.XLOOKUP(AP121,Com_codes_core,Com_labels_core),"")</f>
        <v>Drainage and wastewater treatment services</v>
      </c>
      <c r="AP121" s="53" t="str">
        <f ca="1"/>
        <v>c_112</v>
      </c>
      <c r="AQ121" s="56">
        <f ca="1"/>
        <v>8.6108049020293969</v>
      </c>
      <c r="AR121" s="56">
        <f ca="1"/>
        <v>-1.3936320845164829E-2</v>
      </c>
      <c r="AS121" s="56">
        <f ca="1"/>
        <v>-0.19970871994847705</v>
      </c>
      <c r="AT121" s="56">
        <f ca="1"/>
        <v>-0.33150109313555554</v>
      </c>
      <c r="AU121" s="56">
        <f ca="1"/>
        <v>0</v>
      </c>
      <c r="AV121" s="56">
        <f ca="1"/>
        <v>0</v>
      </c>
      <c r="AW121" s="56">
        <f ca="1"/>
        <v>0</v>
      </c>
      <c r="AX121" s="56">
        <f ca="1"/>
        <v>0</v>
      </c>
      <c r="AY121" s="56">
        <f ca="1"/>
        <v>0</v>
      </c>
      <c r="AZ121" s="56">
        <f ca="1"/>
        <v>0</v>
      </c>
    </row>
    <row r="122" spans="2:52" hidden="1" outlineLevel="1" x14ac:dyDescent="0.2">
      <c r="B122" s="53" t="str" cm="1">
        <f t="array" aca="1" ref="B122" ca="1">IFERROR(_xlfn.XLOOKUP(C122,Com_codes_core,Com_labels_core),"")</f>
        <v>Non-life insurance and non-life reinsurance services</v>
      </c>
      <c r="C122" s="53" t="str">
        <f ca="1"/>
        <v>c_144</v>
      </c>
      <c r="D122" s="56">
        <f ca="1"/>
        <v>0.44612979817681653</v>
      </c>
      <c r="E122" s="56">
        <f ca="1"/>
        <v>3.2194228029069905E-2</v>
      </c>
      <c r="F122" s="56">
        <f ca="1"/>
        <v>0.13344029789348344</v>
      </c>
      <c r="G122" s="56">
        <f ca="1"/>
        <v>1.3130527646953993E-2</v>
      </c>
      <c r="H122" s="56">
        <f ca="1"/>
        <v>0</v>
      </c>
      <c r="I122" s="56">
        <f ca="1"/>
        <v>0</v>
      </c>
      <c r="J122" s="56">
        <f ca="1"/>
        <v>0</v>
      </c>
      <c r="K122" s="56">
        <f ca="1"/>
        <v>0</v>
      </c>
      <c r="L122" s="56">
        <f ca="1"/>
        <v>0</v>
      </c>
      <c r="M122" s="56">
        <f ca="1"/>
        <v>0</v>
      </c>
      <c r="O122" s="204" t="str" cm="1">
        <f t="array" aca="1" ref="O122" ca="1">IFERROR(_xlfn.XLOOKUP(P122,Com_codes_core,Com_labels_core),"")</f>
        <v>Film services, television program production, recording and music publishing</v>
      </c>
      <c r="P122" s="53" t="str">
        <f ca="1"/>
        <v>c_137</v>
      </c>
      <c r="Q122" s="56">
        <f ca="1"/>
        <v>5.2343374631244766</v>
      </c>
      <c r="R122" s="56">
        <f ca="1"/>
        <v>-2.01396825923017E-2</v>
      </c>
      <c r="S122" s="56">
        <f ca="1"/>
        <v>-8.5295120038419991E-2</v>
      </c>
      <c r="T122" s="56">
        <f ca="1"/>
        <v>-0.16930290468344378</v>
      </c>
      <c r="U122" s="56">
        <f ca="1"/>
        <v>0</v>
      </c>
      <c r="V122" s="56">
        <f ca="1"/>
        <v>0</v>
      </c>
      <c r="W122" s="56">
        <f ca="1"/>
        <v>0</v>
      </c>
      <c r="X122" s="56">
        <f ca="1"/>
        <v>0</v>
      </c>
      <c r="Y122" s="56">
        <f ca="1"/>
        <v>0</v>
      </c>
      <c r="Z122" s="56">
        <f ca="1"/>
        <v>0</v>
      </c>
      <c r="AB122" s="204" t="str" cm="1">
        <f t="array" aca="1" ref="AB122" ca="1">IFERROR(_xlfn.XLOOKUP(AC122,Com_codes_core,Com_labels_core),"")</f>
        <v>Waste collection, treatment and destruction services; scrap recycling</v>
      </c>
      <c r="AC122" s="53" t="str">
        <f ca="1"/>
        <v>c_113</v>
      </c>
      <c r="AD122" s="56">
        <f ca="1"/>
        <v>32.680274189999992</v>
      </c>
      <c r="AE122" s="56">
        <f ca="1"/>
        <v>-9.2966401772587304E-3</v>
      </c>
      <c r="AF122" s="56">
        <f ca="1"/>
        <v>-0.12857186457168046</v>
      </c>
      <c r="AG122" s="56">
        <f ca="1"/>
        <v>-0.12497173093740654</v>
      </c>
      <c r="AH122" s="56">
        <f ca="1"/>
        <v>0</v>
      </c>
      <c r="AI122" s="56">
        <f ca="1"/>
        <v>0</v>
      </c>
      <c r="AJ122" s="56">
        <f ca="1"/>
        <v>0</v>
      </c>
      <c r="AK122" s="56">
        <f ca="1"/>
        <v>0</v>
      </c>
      <c r="AL122" s="56">
        <f ca="1"/>
        <v>0</v>
      </c>
      <c r="AM122" s="56">
        <f ca="1"/>
        <v>0</v>
      </c>
      <c r="AO122" s="204" t="str" cm="1">
        <f t="array" aca="1" ref="AO122" ca="1">IFERROR(_xlfn.XLOOKUP(AP122,Com_codes_core,Com_labels_core),"")</f>
        <v>Waste collection, treatment and destruction services; scrap recycling</v>
      </c>
      <c r="AP122" s="53" t="str">
        <f ca="1"/>
        <v>c_113</v>
      </c>
      <c r="AQ122" s="56">
        <f ca="1"/>
        <v>33.731284025424948</v>
      </c>
      <c r="AR122" s="56">
        <f ca="1"/>
        <v>-9.2966401772587304E-3</v>
      </c>
      <c r="AS122" s="56">
        <f ca="1"/>
        <v>-0.12857186457168046</v>
      </c>
      <c r="AT122" s="56">
        <f ca="1"/>
        <v>-0.12497173093740654</v>
      </c>
      <c r="AU122" s="56">
        <f ca="1"/>
        <v>0</v>
      </c>
      <c r="AV122" s="56">
        <f ca="1"/>
        <v>0</v>
      </c>
      <c r="AW122" s="56">
        <f ca="1"/>
        <v>0</v>
      </c>
      <c r="AX122" s="56">
        <f ca="1"/>
        <v>0</v>
      </c>
      <c r="AY122" s="56">
        <f ca="1"/>
        <v>0</v>
      </c>
      <c r="AZ122" s="56">
        <f ca="1"/>
        <v>0</v>
      </c>
    </row>
    <row r="123" spans="2:52" hidden="1" outlineLevel="1" x14ac:dyDescent="0.2">
      <c r="B123" s="53" t="str" cm="1">
        <f t="array" aca="1" ref="B123" ca="1">IFERROR(_xlfn.XLOOKUP(C123,Com_codes_core,Com_labels_core),"")</f>
        <v>Real estate business services</v>
      </c>
      <c r="C123" s="53" t="str">
        <f ca="1"/>
        <v>c_146</v>
      </c>
      <c r="D123" s="56">
        <f ca="1"/>
        <v>3.2428844474969951</v>
      </c>
      <c r="E123" s="56">
        <f ca="1"/>
        <v>1.7468882317506207E-2</v>
      </c>
      <c r="F123" s="56">
        <f ca="1"/>
        <v>9.6452944061065082E-2</v>
      </c>
      <c r="G123" s="56">
        <f ca="1"/>
        <v>7.1847297235927421E-2</v>
      </c>
      <c r="H123" s="56">
        <f ca="1"/>
        <v>0</v>
      </c>
      <c r="I123" s="56">
        <f ca="1"/>
        <v>0</v>
      </c>
      <c r="J123" s="56">
        <f ca="1"/>
        <v>0</v>
      </c>
      <c r="K123" s="56">
        <f ca="1"/>
        <v>0</v>
      </c>
      <c r="L123" s="56">
        <f ca="1"/>
        <v>0</v>
      </c>
      <c r="M123" s="56">
        <f ca="1"/>
        <v>0</v>
      </c>
      <c r="O123" s="204" t="str" cm="1">
        <f t="array" aca="1" ref="O123" ca="1">IFERROR(_xlfn.XLOOKUP(P123,Com_codes_core,Com_labels_core),"")</f>
        <v>Telecommunication services</v>
      </c>
      <c r="P123" s="53" t="str">
        <f ca="1"/>
        <v>c_139</v>
      </c>
      <c r="Q123" s="56">
        <f ca="1"/>
        <v>5.9663926834345311</v>
      </c>
      <c r="R123" s="56">
        <f ca="1"/>
        <v>-3.2114053195664294E-2</v>
      </c>
      <c r="S123" s="56">
        <f ca="1"/>
        <v>-0.17340887827430596</v>
      </c>
      <c r="T123" s="56">
        <f ca="1"/>
        <v>-0.18400426444474816</v>
      </c>
      <c r="U123" s="56">
        <f ca="1"/>
        <v>0</v>
      </c>
      <c r="V123" s="56">
        <f ca="1"/>
        <v>0</v>
      </c>
      <c r="W123" s="56">
        <f ca="1"/>
        <v>0</v>
      </c>
      <c r="X123" s="56">
        <f ca="1"/>
        <v>0</v>
      </c>
      <c r="Y123" s="56">
        <f ca="1"/>
        <v>0</v>
      </c>
      <c r="Z123" s="56">
        <f ca="1"/>
        <v>0</v>
      </c>
      <c r="AB123" s="204" t="str" cm="1">
        <f t="array" aca="1" ref="AB123" ca="1">IFERROR(_xlfn.XLOOKUP(AC123,Com_codes_core,Com_labels_core),"")</f>
        <v>Pollution treatment services and other waste management activities</v>
      </c>
      <c r="AC123" s="53" t="str">
        <f ca="1"/>
        <v>c_114</v>
      </c>
      <c r="AD123" s="56">
        <f ca="1"/>
        <v>0.73522450000000006</v>
      </c>
      <c r="AE123" s="56">
        <f ca="1"/>
        <v>-8.2867136896092042E-3</v>
      </c>
      <c r="AF123" s="56">
        <f ca="1"/>
        <v>-0.14751706064143333</v>
      </c>
      <c r="AG123" s="56">
        <f ca="1"/>
        <v>-9.8614528771012733E-2</v>
      </c>
      <c r="AH123" s="56">
        <f ca="1"/>
        <v>0</v>
      </c>
      <c r="AI123" s="56">
        <f ca="1"/>
        <v>0</v>
      </c>
      <c r="AJ123" s="56">
        <f ca="1"/>
        <v>0</v>
      </c>
      <c r="AK123" s="56">
        <f ca="1"/>
        <v>0</v>
      </c>
      <c r="AL123" s="56">
        <f ca="1"/>
        <v>0</v>
      </c>
      <c r="AM123" s="56">
        <f ca="1"/>
        <v>0</v>
      </c>
      <c r="AO123" s="204" t="str" cm="1">
        <f t="array" aca="1" ref="AO123" ca="1">IFERROR(_xlfn.XLOOKUP(AP123,Com_codes_core,Com_labels_core),"")</f>
        <v>Pollution treatment services and other waste management activities</v>
      </c>
      <c r="AP123" s="53" t="str">
        <f ca="1"/>
        <v>c_114</v>
      </c>
      <c r="AQ123" s="56">
        <f ca="1"/>
        <v>0.74230771715588839</v>
      </c>
      <c r="AR123" s="56">
        <f ca="1"/>
        <v>-8.2867136896203064E-3</v>
      </c>
      <c r="AS123" s="56">
        <f ca="1"/>
        <v>-0.14751706064147774</v>
      </c>
      <c r="AT123" s="56">
        <f ca="1"/>
        <v>-9.8614528771046039E-2</v>
      </c>
      <c r="AU123" s="56">
        <f ca="1"/>
        <v>0</v>
      </c>
      <c r="AV123" s="56">
        <f ca="1"/>
        <v>0</v>
      </c>
      <c r="AW123" s="56">
        <f ca="1"/>
        <v>0</v>
      </c>
      <c r="AX123" s="56">
        <f ca="1"/>
        <v>0</v>
      </c>
      <c r="AY123" s="56">
        <f ca="1"/>
        <v>0</v>
      </c>
      <c r="AZ123" s="56">
        <f ca="1"/>
        <v>0</v>
      </c>
    </row>
    <row r="124" spans="2:52" hidden="1" outlineLevel="1" x14ac:dyDescent="0.2">
      <c r="B124" s="53" t="str" cm="1">
        <f t="array" aca="1" ref="B124" ca="1">IFERROR(_xlfn.XLOOKUP(C124,Com_codes_core,Com_labels_core),"")</f>
        <v>Legal, accounting and auditing services</v>
      </c>
      <c r="C124" s="53" t="str">
        <f ca="1"/>
        <v>c_147</v>
      </c>
      <c r="D124" s="56">
        <f ca="1"/>
        <v>4.3940556394900003</v>
      </c>
      <c r="E124" s="56">
        <f ca="1"/>
        <v>3.5375932021097789E-2</v>
      </c>
      <c r="F124" s="56">
        <f ca="1"/>
        <v>0.13780597859056609</v>
      </c>
      <c r="G124" s="56">
        <f ca="1"/>
        <v>0.10057735264008549</v>
      </c>
      <c r="H124" s="56">
        <f ca="1"/>
        <v>0</v>
      </c>
      <c r="I124" s="56">
        <f ca="1"/>
        <v>0</v>
      </c>
      <c r="J124" s="56">
        <f ca="1"/>
        <v>0</v>
      </c>
      <c r="K124" s="56">
        <f ca="1"/>
        <v>0</v>
      </c>
      <c r="L124" s="56">
        <f ca="1"/>
        <v>0</v>
      </c>
      <c r="M124" s="56">
        <f ca="1"/>
        <v>0</v>
      </c>
      <c r="O124" s="204" t="str" cm="1">
        <f t="array" aca="1" ref="O124" ca="1">IFERROR(_xlfn.XLOOKUP(P124,Com_codes_core,Com_labels_core),"")</f>
        <v>Computer programming services, consulting services and other activities related to computers</v>
      </c>
      <c r="P124" s="53" t="str">
        <f ca="1"/>
        <v>c_140</v>
      </c>
      <c r="Q124" s="56">
        <f ca="1"/>
        <v>6.5928395271218347</v>
      </c>
      <c r="R124" s="56">
        <f ca="1"/>
        <v>-4.0005644077212299E-2</v>
      </c>
      <c r="S124" s="56">
        <f ca="1"/>
        <v>-0.29229508081398681</v>
      </c>
      <c r="T124" s="56">
        <f ca="1"/>
        <v>-0.2521487857859106</v>
      </c>
      <c r="U124" s="56">
        <f ca="1"/>
        <v>0</v>
      </c>
      <c r="V124" s="56">
        <f ca="1"/>
        <v>0</v>
      </c>
      <c r="W124" s="56">
        <f ca="1"/>
        <v>0</v>
      </c>
      <c r="X124" s="56">
        <f ca="1"/>
        <v>0</v>
      </c>
      <c r="Y124" s="56">
        <f ca="1"/>
        <v>0</v>
      </c>
      <c r="Z124" s="56">
        <f ca="1"/>
        <v>0</v>
      </c>
      <c r="AB124" s="204" t="str" cm="1">
        <f t="array" aca="1" ref="AB124" ca="1">IFERROR(_xlfn.XLOOKUP(AC124,Com_codes_core,Com_labels_core),"")</f>
        <v>House to live in</v>
      </c>
      <c r="AC124" s="53" t="str">
        <f ca="1"/>
        <v>c_115</v>
      </c>
      <c r="AD124" s="56">
        <f ca="1"/>
        <v>641.54915765907992</v>
      </c>
      <c r="AE124" s="56">
        <f ca="1"/>
        <v>-5.6472790608996792E-2</v>
      </c>
      <c r="AF124" s="56">
        <f ca="1"/>
        <v>-0.44380751093798798</v>
      </c>
      <c r="AG124" s="56">
        <f ca="1"/>
        <v>-0.22222239285891732</v>
      </c>
      <c r="AH124" s="56">
        <f ca="1"/>
        <v>0</v>
      </c>
      <c r="AI124" s="56">
        <f ca="1"/>
        <v>0</v>
      </c>
      <c r="AJ124" s="56">
        <f ca="1"/>
        <v>0</v>
      </c>
      <c r="AK124" s="56">
        <f ca="1"/>
        <v>0</v>
      </c>
      <c r="AL124" s="56">
        <f ca="1"/>
        <v>0</v>
      </c>
      <c r="AM124" s="56">
        <f ca="1"/>
        <v>0</v>
      </c>
      <c r="AO124" s="204" t="str" cm="1">
        <f t="array" aca="1" ref="AO124" ca="1">IFERROR(_xlfn.XLOOKUP(AP124,Com_codes_core,Com_labels_core),"")</f>
        <v>House to live in</v>
      </c>
      <c r="AP124" s="53" t="str">
        <f ca="1"/>
        <v>c_115</v>
      </c>
      <c r="AQ124" s="56">
        <f ca="1"/>
        <v>651.55111044729028</v>
      </c>
      <c r="AR124" s="56">
        <f ca="1"/>
        <v>-5.6472790608996792E-2</v>
      </c>
      <c r="AS124" s="56">
        <f ca="1"/>
        <v>-0.44380751093798798</v>
      </c>
      <c r="AT124" s="56">
        <f ca="1"/>
        <v>-0.22222239285891732</v>
      </c>
      <c r="AU124" s="56">
        <f ca="1"/>
        <v>0</v>
      </c>
      <c r="AV124" s="56">
        <f ca="1"/>
        <v>0</v>
      </c>
      <c r="AW124" s="56">
        <f ca="1"/>
        <v>0</v>
      </c>
      <c r="AX124" s="56">
        <f ca="1"/>
        <v>0</v>
      </c>
      <c r="AY124" s="56">
        <f ca="1"/>
        <v>0</v>
      </c>
      <c r="AZ124" s="56">
        <f ca="1"/>
        <v>0</v>
      </c>
    </row>
    <row r="125" spans="2:52" hidden="1" outlineLevel="1" x14ac:dyDescent="0.2">
      <c r="B125" s="53" t="str" cm="1">
        <f t="array" aca="1" ref="B125" ca="1">IFERROR(_xlfn.XLOOKUP(C125,Com_codes_core,Com_labels_core),"")</f>
        <v>Architectural services; Technical testing and analysis</v>
      </c>
      <c r="C125" s="53" t="str">
        <f ca="1"/>
        <v>c_149</v>
      </c>
      <c r="D125" s="56">
        <f ca="1"/>
        <v>2.23134395179</v>
      </c>
      <c r="E125" s="56">
        <f ca="1"/>
        <v>-4.1679418427142956E-3</v>
      </c>
      <c r="F125" s="56">
        <f ca="1"/>
        <v>-2.5165171760710425E-2</v>
      </c>
      <c r="G125" s="56">
        <f ca="1"/>
        <v>-4.6648372564295215E-3</v>
      </c>
      <c r="H125" s="56">
        <f ca="1"/>
        <v>0</v>
      </c>
      <c r="I125" s="56">
        <f ca="1"/>
        <v>0</v>
      </c>
      <c r="J125" s="56">
        <f ca="1"/>
        <v>0</v>
      </c>
      <c r="K125" s="56">
        <f ca="1"/>
        <v>0</v>
      </c>
      <c r="L125" s="56">
        <f ca="1"/>
        <v>0</v>
      </c>
      <c r="M125" s="56">
        <f ca="1"/>
        <v>0</v>
      </c>
      <c r="O125" s="204" t="str" cm="1">
        <f t="array" aca="1" ref="O125" ca="1">IFERROR(_xlfn.XLOOKUP(P125,Com_codes_core,Com_labels_core),"")</f>
        <v>Other information services</v>
      </c>
      <c r="P125" s="53" t="str">
        <f ca="1"/>
        <v>c_141</v>
      </c>
      <c r="Q125" s="56">
        <f ca="1"/>
        <v>3.9121306977234669</v>
      </c>
      <c r="R125" s="56">
        <f ca="1"/>
        <v>-3.4609281832320704E-2</v>
      </c>
      <c r="S125" s="56">
        <f ca="1"/>
        <v>-0.27524154010257762</v>
      </c>
      <c r="T125" s="56">
        <f ca="1"/>
        <v>-0.21677858378239545</v>
      </c>
      <c r="U125" s="56">
        <f ca="1"/>
        <v>0</v>
      </c>
      <c r="V125" s="56">
        <f ca="1"/>
        <v>0</v>
      </c>
      <c r="W125" s="56">
        <f ca="1"/>
        <v>0</v>
      </c>
      <c r="X125" s="56">
        <f ca="1"/>
        <v>0</v>
      </c>
      <c r="Y125" s="56">
        <f ca="1"/>
        <v>0</v>
      </c>
      <c r="Z125" s="56">
        <f ca="1"/>
        <v>0</v>
      </c>
      <c r="AB125" s="204" t="str" cm="1">
        <f t="array" aca="1" ref="AB125" ca="1">IFERROR(_xlfn.XLOOKUP(AC125,Com_codes_core,Com_labels_core),"")</f>
        <v>Other types of houses and house construction services</v>
      </c>
      <c r="AC125" s="53" t="str">
        <f ca="1"/>
        <v>c_116</v>
      </c>
      <c r="AD125" s="56">
        <f ca="1"/>
        <v>329.54244033439375</v>
      </c>
      <c r="AE125" s="56">
        <f ca="1"/>
        <v>-5.4125467705279373E-2</v>
      </c>
      <c r="AF125" s="56">
        <f ca="1"/>
        <v>-0.42769679926378812</v>
      </c>
      <c r="AG125" s="56">
        <f ca="1"/>
        <v>-0.20326682631348625</v>
      </c>
      <c r="AH125" s="56">
        <f ca="1"/>
        <v>0</v>
      </c>
      <c r="AI125" s="56">
        <f ca="1"/>
        <v>0</v>
      </c>
      <c r="AJ125" s="56">
        <f ca="1"/>
        <v>0</v>
      </c>
      <c r="AK125" s="56">
        <f ca="1"/>
        <v>0</v>
      </c>
      <c r="AL125" s="56">
        <f ca="1"/>
        <v>0</v>
      </c>
      <c r="AM125" s="56">
        <f ca="1"/>
        <v>0</v>
      </c>
      <c r="AO125" s="204" t="str" cm="1">
        <f t="array" aca="1" ref="AO125" ca="1">IFERROR(_xlfn.XLOOKUP(AP125,Com_codes_core,Com_labels_core),"")</f>
        <v>Other types of houses and house construction services</v>
      </c>
      <c r="AP125" s="53" t="str">
        <f ca="1"/>
        <v>c_116</v>
      </c>
      <c r="AQ125" s="56">
        <f ca="1"/>
        <v>333.15344626315476</v>
      </c>
      <c r="AR125" s="56">
        <f ca="1"/>
        <v>-5.4125467705279373E-2</v>
      </c>
      <c r="AS125" s="56">
        <f ca="1"/>
        <v>-0.42769679926378812</v>
      </c>
      <c r="AT125" s="56">
        <f ca="1"/>
        <v>-0.20326682631348625</v>
      </c>
      <c r="AU125" s="56">
        <f ca="1"/>
        <v>0</v>
      </c>
      <c r="AV125" s="56">
        <f ca="1"/>
        <v>0</v>
      </c>
      <c r="AW125" s="56">
        <f ca="1"/>
        <v>0</v>
      </c>
      <c r="AX125" s="56">
        <f ca="1"/>
        <v>0</v>
      </c>
      <c r="AY125" s="56">
        <f ca="1"/>
        <v>0</v>
      </c>
      <c r="AZ125" s="56">
        <f ca="1"/>
        <v>0</v>
      </c>
    </row>
    <row r="126" spans="2:52" hidden="1" outlineLevel="1" x14ac:dyDescent="0.2">
      <c r="B126" s="53" t="str" cm="1">
        <f t="array" aca="1" ref="B126" ca="1">IFERROR(_xlfn.XLOOKUP(C126,Com_codes_core,Com_labels_core),"")</f>
        <v>Scientific research and technology development services</v>
      </c>
      <c r="C126" s="53" t="str">
        <f ca="1"/>
        <v>c_150</v>
      </c>
      <c r="D126" s="56">
        <f ca="1"/>
        <v>2.1400724927599999</v>
      </c>
      <c r="E126" s="56">
        <f ca="1"/>
        <v>2.4003077445433618E-2</v>
      </c>
      <c r="F126" s="56">
        <f ca="1"/>
        <v>0.13281137572385138</v>
      </c>
      <c r="G126" s="56">
        <f ca="1"/>
        <v>0.15288184175787922</v>
      </c>
      <c r="H126" s="56">
        <f ca="1"/>
        <v>0</v>
      </c>
      <c r="I126" s="56">
        <f ca="1"/>
        <v>0</v>
      </c>
      <c r="J126" s="56">
        <f ca="1"/>
        <v>0</v>
      </c>
      <c r="K126" s="56">
        <f ca="1"/>
        <v>0</v>
      </c>
      <c r="L126" s="56">
        <f ca="1"/>
        <v>0</v>
      </c>
      <c r="M126" s="56">
        <f ca="1"/>
        <v>0</v>
      </c>
      <c r="O126" s="204" t="str" cm="1">
        <f t="array" aca="1" ref="O126" ca="1">IFERROR(_xlfn.XLOOKUP(P126,Com_codes_core,Com_labels_core),"")</f>
        <v>Financial services (except insurance and social insurance)</v>
      </c>
      <c r="P126" s="53" t="str">
        <f ca="1"/>
        <v>c_142</v>
      </c>
      <c r="Q126" s="56">
        <f ca="1"/>
        <v>14.359604445</v>
      </c>
      <c r="R126" s="56">
        <f ca="1"/>
        <v>-7.5156871347448195E-2</v>
      </c>
      <c r="S126" s="56">
        <f ca="1"/>
        <v>-0.54938251030026697</v>
      </c>
      <c r="T126" s="56">
        <f ca="1"/>
        <v>-0.25473249619988314</v>
      </c>
      <c r="U126" s="56">
        <f ca="1"/>
        <v>0</v>
      </c>
      <c r="V126" s="56">
        <f ca="1"/>
        <v>0</v>
      </c>
      <c r="W126" s="56">
        <f ca="1"/>
        <v>0</v>
      </c>
      <c r="X126" s="56">
        <f ca="1"/>
        <v>0</v>
      </c>
      <c r="Y126" s="56">
        <f ca="1"/>
        <v>0</v>
      </c>
      <c r="Z126" s="56">
        <f ca="1"/>
        <v>0</v>
      </c>
      <c r="AB126" s="204" t="str" cm="1">
        <f t="array" aca="1" ref="AB126" ca="1">IFERROR(_xlfn.XLOOKUP(AC126,Com_codes_core,Com_labels_core),"")</f>
        <v>Railways, railway construction services</v>
      </c>
      <c r="AC126" s="53" t="str">
        <f ca="1"/>
        <v>c_117</v>
      </c>
      <c r="AD126" s="56">
        <f ca="1"/>
        <v>9.4783321152509199</v>
      </c>
      <c r="AE126" s="56">
        <f ca="1"/>
        <v>-5.4093149966927268E-2</v>
      </c>
      <c r="AF126" s="56">
        <f ca="1"/>
        <v>-0.43411006489220139</v>
      </c>
      <c r="AG126" s="56">
        <f ca="1"/>
        <v>-0.22288749076043723</v>
      </c>
      <c r="AH126" s="56">
        <f ca="1"/>
        <v>0</v>
      </c>
      <c r="AI126" s="56">
        <f ca="1"/>
        <v>0</v>
      </c>
      <c r="AJ126" s="56">
        <f ca="1"/>
        <v>0</v>
      </c>
      <c r="AK126" s="56">
        <f ca="1"/>
        <v>0</v>
      </c>
      <c r="AL126" s="56">
        <f ca="1"/>
        <v>0</v>
      </c>
      <c r="AM126" s="56">
        <f ca="1"/>
        <v>0</v>
      </c>
      <c r="AO126" s="204" t="str" cm="1">
        <f t="array" aca="1" ref="AO126" ca="1">IFERROR(_xlfn.XLOOKUP(AP126,Com_codes_core,Com_labels_core),"")</f>
        <v>Railways, railway construction services</v>
      </c>
      <c r="AP126" s="53" t="str">
        <f ca="1"/>
        <v>c_117</v>
      </c>
      <c r="AQ126" s="56">
        <f ca="1"/>
        <v>9.5197116586642405</v>
      </c>
      <c r="AR126" s="56">
        <f ca="1"/>
        <v>-5.409314996693837E-2</v>
      </c>
      <c r="AS126" s="56">
        <f ca="1"/>
        <v>-0.43411006489222359</v>
      </c>
      <c r="AT126" s="56">
        <f ca="1"/>
        <v>-0.22288749076045944</v>
      </c>
      <c r="AU126" s="56">
        <f ca="1"/>
        <v>0</v>
      </c>
      <c r="AV126" s="56">
        <f ca="1"/>
        <v>0</v>
      </c>
      <c r="AW126" s="56">
        <f ca="1"/>
        <v>0</v>
      </c>
      <c r="AX126" s="56">
        <f ca="1"/>
        <v>0</v>
      </c>
      <c r="AY126" s="56">
        <f ca="1"/>
        <v>0</v>
      </c>
      <c r="AZ126" s="56">
        <f ca="1"/>
        <v>0</v>
      </c>
    </row>
    <row r="127" spans="2:52" hidden="1" outlineLevel="1" x14ac:dyDescent="0.2">
      <c r="B127" s="53" t="str" cm="1">
        <f t="array" aca="1" ref="B127" ca="1">IFERROR(_xlfn.XLOOKUP(C127,Com_codes_core,Com_labels_core),"")</f>
        <v>Advertising and market research services</v>
      </c>
      <c r="C127" s="53" t="str">
        <f ca="1"/>
        <v>c_151</v>
      </c>
      <c r="D127" s="56">
        <f ca="1"/>
        <v>1.3974054603799999</v>
      </c>
      <c r="E127" s="56">
        <f ca="1"/>
        <v>-5.1937896450526821E-3</v>
      </c>
      <c r="F127" s="56">
        <f ca="1"/>
        <v>-0.11038807810771489</v>
      </c>
      <c r="G127" s="56">
        <f ca="1"/>
        <v>2.9464344754814853E-2</v>
      </c>
      <c r="H127" s="56">
        <f ca="1"/>
        <v>0</v>
      </c>
      <c r="I127" s="56">
        <f ca="1"/>
        <v>0</v>
      </c>
      <c r="J127" s="56">
        <f ca="1"/>
        <v>0</v>
      </c>
      <c r="K127" s="56">
        <f ca="1"/>
        <v>0</v>
      </c>
      <c r="L127" s="56">
        <f ca="1"/>
        <v>0</v>
      </c>
      <c r="M127" s="56">
        <f ca="1"/>
        <v>0</v>
      </c>
      <c r="O127" s="204" t="str" cm="1">
        <f t="array" aca="1" ref="O127" ca="1">IFERROR(_xlfn.XLOOKUP(P127,Com_codes_core,Com_labels_core),"")</f>
        <v>Life insurance and Life reinsurance services</v>
      </c>
      <c r="P127" s="53" t="str">
        <f ca="1"/>
        <v>c_143</v>
      </c>
      <c r="Q127" s="56">
        <f ca="1"/>
        <v>0.26187231702999997</v>
      </c>
      <c r="R127" s="56">
        <f ca="1"/>
        <v>-2.5463193639274628E-3</v>
      </c>
      <c r="S127" s="56">
        <f ca="1"/>
        <v>5.8600939048902845E-2</v>
      </c>
      <c r="T127" s="56">
        <f ca="1"/>
        <v>-0.16336267171757068</v>
      </c>
      <c r="U127" s="56">
        <f ca="1"/>
        <v>0</v>
      </c>
      <c r="V127" s="56">
        <f ca="1"/>
        <v>0</v>
      </c>
      <c r="W127" s="56">
        <f ca="1"/>
        <v>0</v>
      </c>
      <c r="X127" s="56">
        <f ca="1"/>
        <v>0</v>
      </c>
      <c r="Y127" s="56">
        <f ca="1"/>
        <v>0</v>
      </c>
      <c r="Z127" s="56">
        <f ca="1"/>
        <v>0</v>
      </c>
      <c r="AB127" s="204" t="str" cm="1">
        <f t="array" aca="1" ref="AB127" ca="1">IFERROR(_xlfn.XLOOKUP(AC127,Com_codes_core,Com_labels_core),"")</f>
        <v>Road works, road construction services</v>
      </c>
      <c r="AC127" s="53" t="str">
        <f ca="1"/>
        <v>c_118</v>
      </c>
      <c r="AD127" s="56">
        <f ca="1"/>
        <v>201.15729920182952</v>
      </c>
      <c r="AE127" s="56">
        <f ca="1"/>
        <v>-5.6310746559362634E-2</v>
      </c>
      <c r="AF127" s="56">
        <f ca="1"/>
        <v>-0.4426920094588116</v>
      </c>
      <c r="AG127" s="56">
        <f ca="1"/>
        <v>-0.22224433326802906</v>
      </c>
      <c r="AH127" s="56">
        <f ca="1"/>
        <v>0</v>
      </c>
      <c r="AI127" s="56">
        <f ca="1"/>
        <v>0</v>
      </c>
      <c r="AJ127" s="56">
        <f ca="1"/>
        <v>0</v>
      </c>
      <c r="AK127" s="56">
        <f ca="1"/>
        <v>0</v>
      </c>
      <c r="AL127" s="56">
        <f ca="1"/>
        <v>0</v>
      </c>
      <c r="AM127" s="56">
        <f ca="1"/>
        <v>0</v>
      </c>
      <c r="AO127" s="204" t="str" cm="1">
        <f t="array" aca="1" ref="AO127" ca="1">IFERROR(_xlfn.XLOOKUP(AP127,Com_codes_core,Com_labels_core),"")</f>
        <v>Road works, road construction services</v>
      </c>
      <c r="AP127" s="53" t="str">
        <f ca="1"/>
        <v>c_118</v>
      </c>
      <c r="AQ127" s="56">
        <f ca="1"/>
        <v>209.92867405785782</v>
      </c>
      <c r="AR127" s="56">
        <f ca="1"/>
        <v>-5.6310746559373737E-2</v>
      </c>
      <c r="AS127" s="56">
        <f ca="1"/>
        <v>-0.4426920094588116</v>
      </c>
      <c r="AT127" s="56">
        <f ca="1"/>
        <v>-0.22224433326802906</v>
      </c>
      <c r="AU127" s="56">
        <f ca="1"/>
        <v>0</v>
      </c>
      <c r="AV127" s="56">
        <f ca="1"/>
        <v>0</v>
      </c>
      <c r="AW127" s="56">
        <f ca="1"/>
        <v>0</v>
      </c>
      <c r="AX127" s="56">
        <f ca="1"/>
        <v>0</v>
      </c>
      <c r="AY127" s="56">
        <f ca="1"/>
        <v>0</v>
      </c>
      <c r="AZ127" s="56">
        <f ca="1"/>
        <v>0</v>
      </c>
    </row>
    <row r="128" spans="2:52" hidden="1" outlineLevel="1" x14ac:dyDescent="0.2">
      <c r="B128" s="53" t="str" cm="1">
        <f t="array" aca="1" ref="B128" ca="1">IFERROR(_xlfn.XLOOKUP(C128,Com_codes_core,Com_labels_core),"")</f>
        <v>Other professional, scientific and technological services</v>
      </c>
      <c r="C128" s="53" t="str">
        <f ca="1"/>
        <v>c_152</v>
      </c>
      <c r="D128" s="56">
        <f ca="1"/>
        <v>32.664729338779992</v>
      </c>
      <c r="E128" s="56">
        <f ca="1"/>
        <v>0.14331450061548789</v>
      </c>
      <c r="F128" s="56">
        <f ca="1"/>
        <v>0.96810111592005033</v>
      </c>
      <c r="G128" s="56">
        <f ca="1"/>
        <v>0.5470564850486026</v>
      </c>
      <c r="H128" s="56">
        <f ca="1"/>
        <v>0</v>
      </c>
      <c r="I128" s="56">
        <f ca="1"/>
        <v>0</v>
      </c>
      <c r="J128" s="56">
        <f ca="1"/>
        <v>0</v>
      </c>
      <c r="K128" s="56">
        <f ca="1"/>
        <v>0</v>
      </c>
      <c r="L128" s="56">
        <f ca="1"/>
        <v>0</v>
      </c>
      <c r="M128" s="56">
        <f ca="1"/>
        <v>0</v>
      </c>
      <c r="O128" s="204" t="str" cm="1">
        <f t="array" aca="1" ref="O128" ca="1">IFERROR(_xlfn.XLOOKUP(P128,Com_codes_core,Com_labels_core),"")</f>
        <v>Legal, accounting and auditing services</v>
      </c>
      <c r="P128" s="53" t="str">
        <f ca="1"/>
        <v>c_147</v>
      </c>
      <c r="Q128" s="56">
        <f ca="1"/>
        <v>3.4781365195599996</v>
      </c>
      <c r="R128" s="56">
        <f ca="1"/>
        <v>-8.1474792867775037E-2</v>
      </c>
      <c r="S128" s="56">
        <f ca="1"/>
        <v>-0.58683185717670616</v>
      </c>
      <c r="T128" s="56">
        <f ca="1"/>
        <v>-0.19162638912343377</v>
      </c>
      <c r="U128" s="56">
        <f ca="1"/>
        <v>0</v>
      </c>
      <c r="V128" s="56">
        <f ca="1"/>
        <v>0</v>
      </c>
      <c r="W128" s="56">
        <f ca="1"/>
        <v>0</v>
      </c>
      <c r="X128" s="56">
        <f ca="1"/>
        <v>0</v>
      </c>
      <c r="Y128" s="56">
        <f ca="1"/>
        <v>0</v>
      </c>
      <c r="Z128" s="56">
        <f ca="1"/>
        <v>0</v>
      </c>
      <c r="AB128" s="204" t="str" cm="1">
        <f t="array" aca="1" ref="AB128" ca="1">IFERROR(_xlfn.XLOOKUP(AC128,Com_codes_core,Com_labels_core),"")</f>
        <v>Public works and construction services of public works and other civil engineering works</v>
      </c>
      <c r="AC128" s="53" t="str">
        <f ca="1"/>
        <v>c_119</v>
      </c>
      <c r="AD128" s="56">
        <f ca="1"/>
        <v>273.81160323800492</v>
      </c>
      <c r="AE128" s="56">
        <f ca="1"/>
        <v>-5.318978652700812E-2</v>
      </c>
      <c r="AF128" s="56">
        <f ca="1"/>
        <v>-0.41808348135190521</v>
      </c>
      <c r="AG128" s="56">
        <f ca="1"/>
        <v>-0.21353445443876851</v>
      </c>
      <c r="AH128" s="56">
        <f ca="1"/>
        <v>0</v>
      </c>
      <c r="AI128" s="56">
        <f ca="1"/>
        <v>0</v>
      </c>
      <c r="AJ128" s="56">
        <f ca="1"/>
        <v>0</v>
      </c>
      <c r="AK128" s="56">
        <f ca="1"/>
        <v>0</v>
      </c>
      <c r="AL128" s="56">
        <f ca="1"/>
        <v>0</v>
      </c>
      <c r="AM128" s="56">
        <f ca="1"/>
        <v>0</v>
      </c>
      <c r="AO128" s="204" t="str" cm="1">
        <f t="array" aca="1" ref="AO128" ca="1">IFERROR(_xlfn.XLOOKUP(AP128,Com_codes_core,Com_labels_core),"")</f>
        <v>Public works and construction services of public works and other civil engineering works</v>
      </c>
      <c r="AP128" s="53" t="str">
        <f ca="1"/>
        <v>c_119</v>
      </c>
      <c r="AQ128" s="56">
        <f ca="1"/>
        <v>277.34977498750288</v>
      </c>
      <c r="AR128" s="56">
        <f ca="1"/>
        <v>-5.318978652700812E-2</v>
      </c>
      <c r="AS128" s="56">
        <f ca="1"/>
        <v>-0.41808348135190521</v>
      </c>
      <c r="AT128" s="56">
        <f ca="1"/>
        <v>-0.21353445443876851</v>
      </c>
      <c r="AU128" s="56">
        <f ca="1"/>
        <v>0</v>
      </c>
      <c r="AV128" s="56">
        <f ca="1"/>
        <v>0</v>
      </c>
      <c r="AW128" s="56">
        <f ca="1"/>
        <v>0</v>
      </c>
      <c r="AX128" s="56">
        <f ca="1"/>
        <v>0</v>
      </c>
      <c r="AY128" s="56">
        <f ca="1"/>
        <v>0</v>
      </c>
      <c r="AZ128" s="56">
        <f ca="1"/>
        <v>0</v>
      </c>
    </row>
    <row r="129" spans="2:52" hidden="1" outlineLevel="1" x14ac:dyDescent="0.2">
      <c r="B129" s="53" t="str" cm="1">
        <f t="array" aca="1" ref="B129" ca="1">IFERROR(_xlfn.XLOOKUP(C129,Com_codes_core,Com_labels_core),"")</f>
        <v>Machinery and equipment rental service (without operator); rental of personal and household items; leasing non-financial intangible assets</v>
      </c>
      <c r="C129" s="53" t="str">
        <f ca="1"/>
        <v>c_154</v>
      </c>
      <c r="D129" s="56">
        <f ca="1"/>
        <v>0.87699897994619758</v>
      </c>
      <c r="E129" s="56">
        <f ca="1"/>
        <v>-9.1229396547820585E-3</v>
      </c>
      <c r="F129" s="56">
        <f ca="1"/>
        <v>-0.25810846683733679</v>
      </c>
      <c r="G129" s="56">
        <f ca="1"/>
        <v>-0.15824023206050253</v>
      </c>
      <c r="H129" s="56">
        <f ca="1"/>
        <v>0</v>
      </c>
      <c r="I129" s="56">
        <f ca="1"/>
        <v>0</v>
      </c>
      <c r="J129" s="56">
        <f ca="1"/>
        <v>0</v>
      </c>
      <c r="K129" s="56">
        <f ca="1"/>
        <v>0</v>
      </c>
      <c r="L129" s="56">
        <f ca="1"/>
        <v>0</v>
      </c>
      <c r="M129" s="56">
        <f ca="1"/>
        <v>0</v>
      </c>
      <c r="O129" s="204" t="str" cm="1">
        <f t="array" aca="1" ref="O129" ca="1">IFERROR(_xlfn.XLOOKUP(P129,Com_codes_core,Com_labels_core),"")</f>
        <v>Architectural services; Technical testing and analysis</v>
      </c>
      <c r="P129" s="53" t="str">
        <f ca="1"/>
        <v>c_149</v>
      </c>
      <c r="Q129" s="56">
        <f ca="1"/>
        <v>8.545521052145773</v>
      </c>
      <c r="R129" s="56">
        <f ca="1"/>
        <v>-7.0041849194391048E-2</v>
      </c>
      <c r="S129" s="56">
        <f ca="1"/>
        <v>-0.4384101461265888</v>
      </c>
      <c r="T129" s="56">
        <f ca="1"/>
        <v>-0.18826787974212111</v>
      </c>
      <c r="U129" s="56">
        <f ca="1"/>
        <v>0</v>
      </c>
      <c r="V129" s="56">
        <f ca="1"/>
        <v>0</v>
      </c>
      <c r="W129" s="56">
        <f ca="1"/>
        <v>0</v>
      </c>
      <c r="X129" s="56">
        <f ca="1"/>
        <v>0</v>
      </c>
      <c r="Y129" s="56">
        <f ca="1"/>
        <v>0</v>
      </c>
      <c r="Z129" s="56">
        <f ca="1"/>
        <v>0</v>
      </c>
      <c r="AB129" s="204" t="str" cm="1">
        <f t="array" aca="1" ref="AB129" ca="1">IFERROR(_xlfn.XLOOKUP(AC129,Com_codes_core,Com_labels_core),"")</f>
        <v>Specialized construction services</v>
      </c>
      <c r="AC129" s="53" t="str">
        <f ca="1"/>
        <v>c_120</v>
      </c>
      <c r="AD129" s="56">
        <f ca="1"/>
        <v>228.74888569388614</v>
      </c>
      <c r="AE129" s="56">
        <f ca="1"/>
        <v>-5.2884405348541108E-2</v>
      </c>
      <c r="AF129" s="56">
        <f ca="1"/>
        <v>-0.41545050312467025</v>
      </c>
      <c r="AG129" s="56">
        <f ca="1"/>
        <v>-0.21554161432038033</v>
      </c>
      <c r="AH129" s="56">
        <f ca="1"/>
        <v>0</v>
      </c>
      <c r="AI129" s="56">
        <f ca="1"/>
        <v>0</v>
      </c>
      <c r="AJ129" s="56">
        <f ca="1"/>
        <v>0</v>
      </c>
      <c r="AK129" s="56">
        <f ca="1"/>
        <v>0</v>
      </c>
      <c r="AL129" s="56">
        <f ca="1"/>
        <v>0</v>
      </c>
      <c r="AM129" s="56">
        <f ca="1"/>
        <v>0</v>
      </c>
      <c r="AO129" s="204" t="str" cm="1">
        <f t="array" aca="1" ref="AO129" ca="1">IFERROR(_xlfn.XLOOKUP(AP129,Com_codes_core,Com_labels_core),"")</f>
        <v>Specialized construction services</v>
      </c>
      <c r="AP129" s="53" t="str">
        <f ca="1"/>
        <v>c_120</v>
      </c>
      <c r="AQ129" s="56">
        <f ca="1"/>
        <v>234.16773862383752</v>
      </c>
      <c r="AR129" s="56">
        <f ca="1"/>
        <v>-5.2958867589070202E-2</v>
      </c>
      <c r="AS129" s="56">
        <f ca="1"/>
        <v>-0.41604273064752562</v>
      </c>
      <c r="AT129" s="56">
        <f ca="1"/>
        <v>-0.21597503479234836</v>
      </c>
      <c r="AU129" s="56">
        <f ca="1"/>
        <v>0</v>
      </c>
      <c r="AV129" s="56">
        <f ca="1"/>
        <v>0</v>
      </c>
      <c r="AW129" s="56">
        <f ca="1"/>
        <v>0</v>
      </c>
      <c r="AX129" s="56">
        <f ca="1"/>
        <v>0</v>
      </c>
      <c r="AY129" s="56">
        <f ca="1"/>
        <v>0</v>
      </c>
      <c r="AZ129" s="56">
        <f ca="1"/>
        <v>0</v>
      </c>
    </row>
    <row r="130" spans="2:52" hidden="1" outlineLevel="1" x14ac:dyDescent="0.2">
      <c r="B130" s="53" t="str" cm="1">
        <f t="array" aca="1" ref="B130" ca="1">IFERROR(_xlfn.XLOOKUP(C130,Com_codes_core,Com_labels_core),"")</f>
        <v>Services of travel agencies, tour businesses and support services, related to promotion and organization of tours</v>
      </c>
      <c r="C130" s="53" t="str">
        <f ca="1"/>
        <v>c_156</v>
      </c>
      <c r="D130" s="56">
        <f ca="1"/>
        <v>10.480797670628396</v>
      </c>
      <c r="E130" s="56">
        <f ca="1"/>
        <v>5.1092917051209774E-2</v>
      </c>
      <c r="F130" s="56">
        <f ca="1"/>
        <v>0.25926482426095188</v>
      </c>
      <c r="G130" s="56">
        <f ca="1"/>
        <v>7.7634737372100915E-3</v>
      </c>
      <c r="H130" s="56">
        <f ca="1"/>
        <v>0</v>
      </c>
      <c r="I130" s="56">
        <f ca="1"/>
        <v>0</v>
      </c>
      <c r="J130" s="56">
        <f ca="1"/>
        <v>0</v>
      </c>
      <c r="K130" s="56">
        <f ca="1"/>
        <v>0</v>
      </c>
      <c r="L130" s="56">
        <f ca="1"/>
        <v>0</v>
      </c>
      <c r="M130" s="56">
        <f ca="1"/>
        <v>0</v>
      </c>
      <c r="O130" s="204" t="str" cm="1">
        <f t="array" aca="1" ref="O130" ca="1">IFERROR(_xlfn.XLOOKUP(P130,Com_codes_core,Com_labels_core),"")</f>
        <v>Scientific research and technology development services</v>
      </c>
      <c r="P130" s="53" t="str">
        <f ca="1"/>
        <v>c_150</v>
      </c>
      <c r="Q130" s="56">
        <f ca="1"/>
        <v>30.32974312699</v>
      </c>
      <c r="R130" s="56">
        <f ca="1"/>
        <v>-4.5692121235640926E-2</v>
      </c>
      <c r="S130" s="56">
        <f ca="1"/>
        <v>-0.28858118539084598</v>
      </c>
      <c r="T130" s="56">
        <f ca="1"/>
        <v>-1.2311865749947692E-2</v>
      </c>
      <c r="U130" s="56">
        <f ca="1"/>
        <v>0</v>
      </c>
      <c r="V130" s="56">
        <f ca="1"/>
        <v>0</v>
      </c>
      <c r="W130" s="56">
        <f ca="1"/>
        <v>0</v>
      </c>
      <c r="X130" s="56">
        <f ca="1"/>
        <v>0</v>
      </c>
      <c r="Y130" s="56">
        <f ca="1"/>
        <v>0</v>
      </c>
      <c r="Z130" s="56">
        <f ca="1"/>
        <v>0</v>
      </c>
      <c r="AB130" s="204" t="str" cm="1">
        <f t="array" aca="1" ref="AB130" ca="1">IFERROR(_xlfn.XLOOKUP(AC130,Com_codes_core,Com_labels_core),"")</f>
        <v>Services Selling cars, motorbikes, motorbikes and other motor vehicles</v>
      </c>
      <c r="AC130" s="53" t="str">
        <f ca="1"/>
        <v>c_121</v>
      </c>
      <c r="AD130" s="56">
        <f ca="1"/>
        <v>74.942394779863903</v>
      </c>
      <c r="AE130" s="56">
        <f ca="1"/>
        <v>1.8418190811342328E-2</v>
      </c>
      <c r="AF130" s="56">
        <f ca="1"/>
        <v>0.1102486114225476</v>
      </c>
      <c r="AG130" s="56">
        <f ca="1"/>
        <v>-0.10849191941793013</v>
      </c>
      <c r="AH130" s="56">
        <f ca="1"/>
        <v>0</v>
      </c>
      <c r="AI130" s="56">
        <f ca="1"/>
        <v>0</v>
      </c>
      <c r="AJ130" s="56">
        <f ca="1"/>
        <v>0</v>
      </c>
      <c r="AK130" s="56">
        <f ca="1"/>
        <v>0</v>
      </c>
      <c r="AL130" s="56">
        <f ca="1"/>
        <v>0</v>
      </c>
      <c r="AM130" s="56">
        <f ca="1"/>
        <v>0</v>
      </c>
      <c r="AO130" s="204" t="str" cm="1">
        <f t="array" aca="1" ref="AO130" ca="1">IFERROR(_xlfn.XLOOKUP(AP130,Com_codes_core,Com_labels_core),"")</f>
        <v>Services Selling cars, motorbikes, motorbikes and other motor vehicles</v>
      </c>
      <c r="AP130" s="53" t="str">
        <f ca="1"/>
        <v>c_121</v>
      </c>
      <c r="AQ130" s="56">
        <f ca="1"/>
        <v>77.338030881052433</v>
      </c>
      <c r="AR130" s="56">
        <f ca="1"/>
        <v>1.8418190811342328E-2</v>
      </c>
      <c r="AS130" s="56">
        <f ca="1"/>
        <v>0.1102486114225476</v>
      </c>
      <c r="AT130" s="56">
        <f ca="1"/>
        <v>-0.10849191941793013</v>
      </c>
      <c r="AU130" s="56">
        <f ca="1"/>
        <v>0</v>
      </c>
      <c r="AV130" s="56">
        <f ca="1"/>
        <v>0</v>
      </c>
      <c r="AW130" s="56">
        <f ca="1"/>
        <v>0</v>
      </c>
      <c r="AX130" s="56">
        <f ca="1"/>
        <v>0</v>
      </c>
      <c r="AY130" s="56">
        <f ca="1"/>
        <v>0</v>
      </c>
      <c r="AZ130" s="56">
        <f ca="1"/>
        <v>0</v>
      </c>
    </row>
    <row r="131" spans="2:52" hidden="1" outlineLevel="1" x14ac:dyDescent="0.2">
      <c r="B131" s="53" t="str" cm="1">
        <f t="array" aca="1" ref="B131" ca="1">IFERROR(_xlfn.XLOOKUP(C131,Com_codes_core,Com_labels_core),"")</f>
        <v>Services of the Communist Party, socio-political organizations, state management, national security and defense and compulsory social security</v>
      </c>
      <c r="C131" s="53" t="str">
        <f ca="1"/>
        <v>c_160</v>
      </c>
      <c r="D131" s="56">
        <f ca="1"/>
        <v>4.12669643</v>
      </c>
      <c r="E131" s="56">
        <f ca="1"/>
        <v>4.8464106447654309E-2</v>
      </c>
      <c r="F131" s="56">
        <f ca="1"/>
        <v>0.3165566249777152</v>
      </c>
      <c r="G131" s="56">
        <f ca="1"/>
        <v>-1.0695815713224199E-2</v>
      </c>
      <c r="H131" s="56">
        <f ca="1"/>
        <v>0</v>
      </c>
      <c r="I131" s="56">
        <f ca="1"/>
        <v>0</v>
      </c>
      <c r="J131" s="56">
        <f ca="1"/>
        <v>0</v>
      </c>
      <c r="K131" s="56">
        <f ca="1"/>
        <v>0</v>
      </c>
      <c r="L131" s="56">
        <f ca="1"/>
        <v>0</v>
      </c>
      <c r="M131" s="56">
        <f ca="1"/>
        <v>0</v>
      </c>
      <c r="O131" s="204" t="str" cm="1">
        <f t="array" aca="1" ref="O131" ca="1">IFERROR(_xlfn.XLOOKUP(P131,Com_codes_core,Com_labels_core),"")</f>
        <v>Advertising and market research services</v>
      </c>
      <c r="P131" s="53" t="str">
        <f ca="1"/>
        <v>c_151</v>
      </c>
      <c r="Q131" s="56">
        <f ca="1"/>
        <v>2.4071319980400001</v>
      </c>
      <c r="R131" s="56">
        <f ca="1"/>
        <v>-5.3250298386309236E-2</v>
      </c>
      <c r="S131" s="56">
        <f ca="1"/>
        <v>-0.41236451240600491</v>
      </c>
      <c r="T131" s="56">
        <f ca="1"/>
        <v>-0.14869228679104118</v>
      </c>
      <c r="U131" s="56">
        <f ca="1"/>
        <v>0</v>
      </c>
      <c r="V131" s="56">
        <f ca="1"/>
        <v>0</v>
      </c>
      <c r="W131" s="56">
        <f ca="1"/>
        <v>0</v>
      </c>
      <c r="X131" s="56">
        <f ca="1"/>
        <v>0</v>
      </c>
      <c r="Y131" s="56">
        <f ca="1"/>
        <v>0</v>
      </c>
      <c r="Z131" s="56">
        <f ca="1"/>
        <v>0</v>
      </c>
      <c r="AB131" s="204" t="str" cm="1">
        <f t="array" aca="1" ref="AB131" ca="1">IFERROR(_xlfn.XLOOKUP(AC131,Com_codes_core,Com_labels_core),"")</f>
        <v>Car, motorbike, motorbike and other motor vehicle repair services</v>
      </c>
      <c r="AC131" s="53" t="str">
        <f ca="1"/>
        <v>c_122</v>
      </c>
      <c r="AD131" s="56">
        <f ca="1"/>
        <v>79.100633027058464</v>
      </c>
      <c r="AE131" s="56">
        <f ca="1"/>
        <v>-1.8776598781788945E-2</v>
      </c>
      <c r="AF131" s="56">
        <f ca="1"/>
        <v>-0.20837047332971093</v>
      </c>
      <c r="AG131" s="56">
        <f ca="1"/>
        <v>-0.15064685411600998</v>
      </c>
      <c r="AH131" s="56">
        <f ca="1"/>
        <v>0</v>
      </c>
      <c r="AI131" s="56">
        <f ca="1"/>
        <v>0</v>
      </c>
      <c r="AJ131" s="56">
        <f ca="1"/>
        <v>0</v>
      </c>
      <c r="AK131" s="56">
        <f ca="1"/>
        <v>0</v>
      </c>
      <c r="AL131" s="56">
        <f ca="1"/>
        <v>0</v>
      </c>
      <c r="AM131" s="56">
        <f ca="1"/>
        <v>0</v>
      </c>
      <c r="AO131" s="204" t="str" cm="1">
        <f t="array" aca="1" ref="AO131" ca="1">IFERROR(_xlfn.XLOOKUP(AP131,Com_codes_core,Com_labels_core),"")</f>
        <v>Car, motorbike, motorbike and other motor vehicle repair services</v>
      </c>
      <c r="AP131" s="53" t="str">
        <f ca="1"/>
        <v>c_122</v>
      </c>
      <c r="AQ131" s="56">
        <f ca="1"/>
        <v>86.293231846069986</v>
      </c>
      <c r="AR131" s="56">
        <f ca="1"/>
        <v>-1.9917612669462237E-2</v>
      </c>
      <c r="AS131" s="56">
        <f ca="1"/>
        <v>-0.21263621760636564</v>
      </c>
      <c r="AT131" s="56">
        <f ca="1"/>
        <v>-0.1517361865182032</v>
      </c>
      <c r="AU131" s="56">
        <f ca="1"/>
        <v>0</v>
      </c>
      <c r="AV131" s="56">
        <f ca="1"/>
        <v>0</v>
      </c>
      <c r="AW131" s="56">
        <f ca="1"/>
        <v>0</v>
      </c>
      <c r="AX131" s="56">
        <f ca="1"/>
        <v>0</v>
      </c>
      <c r="AY131" s="56">
        <f ca="1"/>
        <v>0</v>
      </c>
      <c r="AZ131" s="56">
        <f ca="1"/>
        <v>0</v>
      </c>
    </row>
    <row r="132" spans="2:52" hidden="1" outlineLevel="1" x14ac:dyDescent="0.2">
      <c r="B132" s="53" t="str" cm="1">
        <f t="array" aca="1" ref="B132" ca="1">IFERROR(_xlfn.XLOOKUP(C132,Com_codes_core,Com_labels_core),"")</f>
        <v>Health services</v>
      </c>
      <c r="C132" s="53" t="str">
        <f ca="1"/>
        <v>c_163</v>
      </c>
      <c r="D132" s="56">
        <f ca="1"/>
        <v>11.472625341374867</v>
      </c>
      <c r="E132" s="56">
        <f ca="1"/>
        <v>2.8781050017046006E-2</v>
      </c>
      <c r="F132" s="56">
        <f ca="1"/>
        <v>0.21901595530002815</v>
      </c>
      <c r="G132" s="56">
        <f ca="1"/>
        <v>-1.3707251520367336E-2</v>
      </c>
      <c r="H132" s="56">
        <f ca="1"/>
        <v>0</v>
      </c>
      <c r="I132" s="56">
        <f ca="1"/>
        <v>0</v>
      </c>
      <c r="J132" s="56">
        <f ca="1"/>
        <v>0</v>
      </c>
      <c r="K132" s="56">
        <f ca="1"/>
        <v>0</v>
      </c>
      <c r="L132" s="56">
        <f ca="1"/>
        <v>0</v>
      </c>
      <c r="M132" s="56">
        <f ca="1"/>
        <v>0</v>
      </c>
      <c r="O132" s="204" t="str" cm="1">
        <f t="array" aca="1" ref="O132" ca="1">IFERROR(_xlfn.XLOOKUP(P132,Com_codes_core,Com_labels_core),"")</f>
        <v>Other professional, scientific and technological services</v>
      </c>
      <c r="P132" s="53" t="str">
        <f ca="1"/>
        <v>c_152</v>
      </c>
      <c r="Q132" s="56">
        <f ca="1"/>
        <v>35.362722200489998</v>
      </c>
      <c r="R132" s="56">
        <f ca="1"/>
        <v>-3.1950818693893268E-3</v>
      </c>
      <c r="S132" s="56">
        <f ca="1"/>
        <v>-1.1923573805983079E-2</v>
      </c>
      <c r="T132" s="56">
        <f ca="1"/>
        <v>-9.3759721362007831E-2</v>
      </c>
      <c r="U132" s="56">
        <f ca="1"/>
        <v>0</v>
      </c>
      <c r="V132" s="56">
        <f ca="1"/>
        <v>0</v>
      </c>
      <c r="W132" s="56">
        <f ca="1"/>
        <v>0</v>
      </c>
      <c r="X132" s="56">
        <f ca="1"/>
        <v>0</v>
      </c>
      <c r="Y132" s="56">
        <f ca="1"/>
        <v>0</v>
      </c>
      <c r="Z132" s="56">
        <f ca="1"/>
        <v>0</v>
      </c>
      <c r="AB132" s="204" t="str" cm="1">
        <f t="array" aca="1" ref="AB132" ca="1">IFERROR(_xlfn.XLOOKUP(AC132,Com_codes_core,Com_labels_core),"")</f>
        <v>Commercial services</v>
      </c>
      <c r="AC132" s="53" t="str">
        <f ca="1"/>
        <v>c_123</v>
      </c>
      <c r="AD132" s="56">
        <f ca="1"/>
        <v>925.26642435174915</v>
      </c>
      <c r="AE132" s="56">
        <f ca="1"/>
        <v>-5.2812252323075626E-2</v>
      </c>
      <c r="AF132" s="56">
        <f ca="1"/>
        <v>-0.40307869309031963</v>
      </c>
      <c r="AG132" s="56">
        <f ca="1"/>
        <v>-3.890444197610643E-2</v>
      </c>
      <c r="AH132" s="56">
        <f ca="1"/>
        <v>0</v>
      </c>
      <c r="AI132" s="56">
        <f ca="1"/>
        <v>0</v>
      </c>
      <c r="AJ132" s="56">
        <f ca="1"/>
        <v>0</v>
      </c>
      <c r="AK132" s="56">
        <f ca="1"/>
        <v>0</v>
      </c>
      <c r="AL132" s="56">
        <f ca="1"/>
        <v>0</v>
      </c>
      <c r="AM132" s="56">
        <f ca="1"/>
        <v>0</v>
      </c>
      <c r="AO132" s="204" t="str" cm="1">
        <f t="array" aca="1" ref="AO132" ca="1">IFERROR(_xlfn.XLOOKUP(AP132,Com_codes_core,Com_labels_core),"")</f>
        <v>Commercial services</v>
      </c>
      <c r="AP132" s="53" t="str">
        <f ca="1"/>
        <v>c_123</v>
      </c>
      <c r="AQ132" s="56">
        <f ca="1"/>
        <v>925.26642435174915</v>
      </c>
      <c r="AR132" s="56">
        <f ca="1"/>
        <v>-5.2812252323075626E-2</v>
      </c>
      <c r="AS132" s="56">
        <f ca="1"/>
        <v>-0.40307869309031963</v>
      </c>
      <c r="AT132" s="56">
        <f ca="1"/>
        <v>-3.890444197610643E-2</v>
      </c>
      <c r="AU132" s="56">
        <f ca="1"/>
        <v>0</v>
      </c>
      <c r="AV132" s="56">
        <f ca="1"/>
        <v>0</v>
      </c>
      <c r="AW132" s="56">
        <f ca="1"/>
        <v>0</v>
      </c>
      <c r="AX132" s="56">
        <f ca="1"/>
        <v>0</v>
      </c>
      <c r="AY132" s="56">
        <f ca="1"/>
        <v>0</v>
      </c>
      <c r="AZ132" s="56">
        <f ca="1"/>
        <v>0</v>
      </c>
    </row>
    <row r="133" spans="2:52" hidden="1" outlineLevel="1" x14ac:dyDescent="0.2">
      <c r="B133" s="53" t="str" cm="1">
        <f t="array" aca="1" ref="B133" ca="1">IFERROR(_xlfn.XLOOKUP(C133,Com_codes_core,Com_labels_core),"")</f>
        <v>Creative, artistic and entertainment services</v>
      </c>
      <c r="C133" s="53" t="str">
        <f ca="1"/>
        <v>c_166</v>
      </c>
      <c r="D133" s="56">
        <f ca="1"/>
        <v>0.35811868904536925</v>
      </c>
      <c r="E133" s="56">
        <f ca="1"/>
        <v>4.1780757300546867E-3</v>
      </c>
      <c r="F133" s="56">
        <f ca="1"/>
        <v>-6.0624081458793277E-2</v>
      </c>
      <c r="G133" s="56">
        <f ca="1"/>
        <v>-6.4204687444768815E-2</v>
      </c>
      <c r="H133" s="56">
        <f ca="1"/>
        <v>0</v>
      </c>
      <c r="I133" s="56">
        <f ca="1"/>
        <v>0</v>
      </c>
      <c r="J133" s="56">
        <f ca="1"/>
        <v>0</v>
      </c>
      <c r="K133" s="56">
        <f ca="1"/>
        <v>0</v>
      </c>
      <c r="L133" s="56">
        <f ca="1"/>
        <v>0</v>
      </c>
      <c r="M133" s="56">
        <f ca="1"/>
        <v>0</v>
      </c>
      <c r="O133" s="204" t="str" cm="1">
        <f t="array" aca="1" ref="O133" ca="1">IFERROR(_xlfn.XLOOKUP(P133,Com_codes_core,Com_labels_core),"")</f>
        <v>Machinery and equipment rental service (without operator); rental of personal and household items; leasing non-financial intangible assets</v>
      </c>
      <c r="P133" s="53" t="str">
        <f ca="1"/>
        <v>c_154</v>
      </c>
      <c r="Q133" s="56">
        <f ca="1"/>
        <v>0.91631104082000003</v>
      </c>
      <c r="R133" s="56">
        <f ca="1"/>
        <v>-7.1925602984812542E-2</v>
      </c>
      <c r="S133" s="56">
        <f ca="1"/>
        <v>-0.53121233398248924</v>
      </c>
      <c r="T133" s="56">
        <f ca="1"/>
        <v>-0.23117915223409558</v>
      </c>
      <c r="U133" s="56">
        <f ca="1"/>
        <v>0</v>
      </c>
      <c r="V133" s="56">
        <f ca="1"/>
        <v>0</v>
      </c>
      <c r="W133" s="56">
        <f ca="1"/>
        <v>0</v>
      </c>
      <c r="X133" s="56">
        <f ca="1"/>
        <v>0</v>
      </c>
      <c r="Y133" s="56">
        <f ca="1"/>
        <v>0</v>
      </c>
      <c r="Z133" s="56">
        <f ca="1"/>
        <v>0</v>
      </c>
      <c r="AB133" s="204" t="str" cm="1">
        <f t="array" aca="1" ref="AB133" ca="1">IFERROR(_xlfn.XLOOKUP(AC133,Com_codes_core,Com_labels_core),"")</f>
        <v>Railway passenger transport service</v>
      </c>
      <c r="AC133" s="53" t="str">
        <f ca="1"/>
        <v>c_124</v>
      </c>
      <c r="AD133" s="56">
        <f ca="1"/>
        <v>2.8938263623230061</v>
      </c>
      <c r="AE133" s="56">
        <f ca="1"/>
        <v>7.3251809720398242E-3</v>
      </c>
      <c r="AF133" s="56">
        <f ca="1"/>
        <v>-0.12389910285606209</v>
      </c>
      <c r="AG133" s="56">
        <f ca="1"/>
        <v>-0.28204522285566469</v>
      </c>
      <c r="AH133" s="56">
        <f ca="1"/>
        <v>0</v>
      </c>
      <c r="AI133" s="56">
        <f ca="1"/>
        <v>0</v>
      </c>
      <c r="AJ133" s="56">
        <f ca="1"/>
        <v>0</v>
      </c>
      <c r="AK133" s="56">
        <f ca="1"/>
        <v>0</v>
      </c>
      <c r="AL133" s="56">
        <f ca="1"/>
        <v>0</v>
      </c>
      <c r="AM133" s="56">
        <f ca="1"/>
        <v>0</v>
      </c>
      <c r="AO133" s="204" t="str" cm="1">
        <f t="array" aca="1" ref="AO133" ca="1">IFERROR(_xlfn.XLOOKUP(AP133,Com_codes_core,Com_labels_core),"")</f>
        <v>Railway passenger transport service</v>
      </c>
      <c r="AP133" s="53" t="str">
        <f ca="1"/>
        <v>c_124</v>
      </c>
      <c r="AQ133" s="56">
        <f ca="1"/>
        <v>5.0843587192240021</v>
      </c>
      <c r="AR133" s="56">
        <f ca="1"/>
        <v>-6.3022210758489905E-3</v>
      </c>
      <c r="AS133" s="56">
        <f ca="1"/>
        <v>-0.13406515645661976</v>
      </c>
      <c r="AT133" s="56">
        <f ca="1"/>
        <v>-0.26179658310758747</v>
      </c>
      <c r="AU133" s="56">
        <f ca="1"/>
        <v>0</v>
      </c>
      <c r="AV133" s="56">
        <f ca="1"/>
        <v>0</v>
      </c>
      <c r="AW133" s="56">
        <f ca="1"/>
        <v>0</v>
      </c>
      <c r="AX133" s="56">
        <f ca="1"/>
        <v>0</v>
      </c>
      <c r="AY133" s="56">
        <f ca="1"/>
        <v>0</v>
      </c>
      <c r="AZ133" s="56">
        <f ca="1"/>
        <v>0</v>
      </c>
    </row>
    <row r="134" spans="2:52" hidden="1" outlineLevel="1" x14ac:dyDescent="0.2">
      <c r="B134" s="53" t="str" cm="1">
        <f t="array" aca="1" ref="B134" ca="1">IFERROR(_xlfn.XLOOKUP(C134,Com_codes_core,Com_labels_core),"")</f>
        <v>Lottery, betting and gambling services</v>
      </c>
      <c r="C134" s="53" t="str">
        <f ca="1"/>
        <v>c_168</v>
      </c>
      <c r="D134" s="56">
        <f ca="1"/>
        <v>0.48282983036124311</v>
      </c>
      <c r="E134" s="56">
        <f ca="1"/>
        <v>5.6738351808638399E-3</v>
      </c>
      <c r="F134" s="56">
        <f ca="1"/>
        <v>-2.9380017959645954E-2</v>
      </c>
      <c r="G134" s="56">
        <f ca="1"/>
        <v>1.2613997170984881E-2</v>
      </c>
      <c r="H134" s="56">
        <f ca="1"/>
        <v>0</v>
      </c>
      <c r="I134" s="56">
        <f ca="1"/>
        <v>0</v>
      </c>
      <c r="J134" s="56">
        <f ca="1"/>
        <v>0</v>
      </c>
      <c r="K134" s="56">
        <f ca="1"/>
        <v>0</v>
      </c>
      <c r="L134" s="56">
        <f ca="1"/>
        <v>0</v>
      </c>
      <c r="M134" s="56">
        <f ca="1"/>
        <v>0</v>
      </c>
      <c r="O134" s="204" t="str" cm="1">
        <f t="array" aca="1" ref="O134" ca="1">IFERROR(_xlfn.XLOOKUP(P134,Com_codes_core,Com_labels_core),"")</f>
        <v>Services of travel agencies, tour businesses and support services, related to promotion and organization of tours</v>
      </c>
      <c r="P134" s="53" t="str">
        <f ca="1"/>
        <v>c_156</v>
      </c>
      <c r="Q134" s="56">
        <f ca="1"/>
        <v>24.423625608524915</v>
      </c>
      <c r="R134" s="56">
        <f ca="1"/>
        <v>-3.1388452967806568E-2</v>
      </c>
      <c r="S134" s="56">
        <f ca="1"/>
        <v>-0.17236521874532951</v>
      </c>
      <c r="T134" s="56">
        <f ca="1"/>
        <v>-0.21072415924611176</v>
      </c>
      <c r="U134" s="56">
        <f ca="1"/>
        <v>0</v>
      </c>
      <c r="V134" s="56">
        <f ca="1"/>
        <v>0</v>
      </c>
      <c r="W134" s="56">
        <f ca="1"/>
        <v>0</v>
      </c>
      <c r="X134" s="56">
        <f ca="1"/>
        <v>0</v>
      </c>
      <c r="Y134" s="56">
        <f ca="1"/>
        <v>0</v>
      </c>
      <c r="Z134" s="56">
        <f ca="1"/>
        <v>0</v>
      </c>
      <c r="AB134" s="204" t="str" cm="1">
        <f t="array" aca="1" ref="AB134" ca="1">IFERROR(_xlfn.XLOOKUP(AC134,Com_codes_core,Com_labels_core),"")</f>
        <v>Railway freight transport services</v>
      </c>
      <c r="AC134" s="53" t="str">
        <f ca="1"/>
        <v>c_125</v>
      </c>
      <c r="AD134" s="56">
        <f ca="1"/>
        <v>2.7067252626275526</v>
      </c>
      <c r="AE134" s="56">
        <f ca="1"/>
        <v>-5.2812252343725774E-2</v>
      </c>
      <c r="AF134" s="56">
        <f ca="1"/>
        <v>-0.40307869309014199</v>
      </c>
      <c r="AG134" s="56">
        <f ca="1"/>
        <v>-3.8904441982912097E-2</v>
      </c>
      <c r="AH134" s="56">
        <f ca="1"/>
        <v>0</v>
      </c>
      <c r="AI134" s="56">
        <f ca="1"/>
        <v>0</v>
      </c>
      <c r="AJ134" s="56">
        <f ca="1"/>
        <v>0</v>
      </c>
      <c r="AK134" s="56">
        <f ca="1"/>
        <v>0</v>
      </c>
      <c r="AL134" s="56">
        <f ca="1"/>
        <v>0</v>
      </c>
      <c r="AM134" s="56">
        <f ca="1"/>
        <v>0</v>
      </c>
      <c r="AO134" s="204" t="str" cm="1">
        <f t="array" aca="1" ref="AO134" ca="1">IFERROR(_xlfn.XLOOKUP(AP134,Com_codes_core,Com_labels_core),"")</f>
        <v>Railway freight transport services</v>
      </c>
      <c r="AP134" s="53" t="str">
        <f ca="1"/>
        <v>c_125</v>
      </c>
      <c r="AQ134" s="56">
        <f ca="1"/>
        <v>2.7067252626275526</v>
      </c>
      <c r="AR134" s="56">
        <f ca="1"/>
        <v>-5.2812252343725774E-2</v>
      </c>
      <c r="AS134" s="56">
        <f ca="1"/>
        <v>-0.40307869309014199</v>
      </c>
      <c r="AT134" s="56">
        <f ca="1"/>
        <v>-3.8904441982912097E-2</v>
      </c>
      <c r="AU134" s="56">
        <f ca="1"/>
        <v>0</v>
      </c>
      <c r="AV134" s="56">
        <f ca="1"/>
        <v>0</v>
      </c>
      <c r="AW134" s="56">
        <f ca="1"/>
        <v>0</v>
      </c>
      <c r="AX134" s="56">
        <f ca="1"/>
        <v>0</v>
      </c>
      <c r="AY134" s="56">
        <f ca="1"/>
        <v>0</v>
      </c>
      <c r="AZ134" s="56">
        <f ca="1"/>
        <v>0</v>
      </c>
    </row>
    <row r="135" spans="2:52" hidden="1" outlineLevel="1" x14ac:dyDescent="0.2">
      <c r="B135" s="53" t="str" cm="1">
        <f t="array" aca="1" ref="B135" ca="1">IFERROR(_xlfn.XLOOKUP(C135,Com_codes_core,Com_labels_core),"")</f>
        <v>Sports, entertainment and recreation services</v>
      </c>
      <c r="C135" s="53" t="str">
        <f ca="1"/>
        <v>c_169</v>
      </c>
      <c r="D135" s="56">
        <f ca="1"/>
        <v>25.749402324343752</v>
      </c>
      <c r="E135" s="56">
        <f ca="1"/>
        <v>2.895503309414682E-2</v>
      </c>
      <c r="F135" s="56">
        <f ca="1"/>
        <v>3.8246045202883217E-2</v>
      </c>
      <c r="G135" s="56">
        <f ca="1"/>
        <v>6.6284622891377154E-2</v>
      </c>
      <c r="H135" s="56">
        <f ca="1"/>
        <v>0</v>
      </c>
      <c r="I135" s="56">
        <f ca="1"/>
        <v>0</v>
      </c>
      <c r="J135" s="56">
        <f ca="1"/>
        <v>0</v>
      </c>
      <c r="K135" s="56">
        <f ca="1"/>
        <v>0</v>
      </c>
      <c r="L135" s="56">
        <f ca="1"/>
        <v>0</v>
      </c>
      <c r="M135" s="56">
        <f ca="1"/>
        <v>0</v>
      </c>
      <c r="O135" s="204" t="str" cm="1">
        <f t="array" aca="1" ref="O135" ca="1">IFERROR(_xlfn.XLOOKUP(P135,Com_codes_core,Com_labels_core),"")</f>
        <v>Services of the Communist Party, socio-political organizations, state management, national security and defense and compulsory social security</v>
      </c>
      <c r="P135" s="53" t="str">
        <f ca="1"/>
        <v>c_160</v>
      </c>
      <c r="Q135" s="56">
        <f ca="1"/>
        <v>5.0258090599999994</v>
      </c>
      <c r="R135" s="56">
        <f ca="1"/>
        <v>-1.9125345412429606E-2</v>
      </c>
      <c r="S135" s="56">
        <f ca="1"/>
        <v>-4.746869144114374E-2</v>
      </c>
      <c r="T135" s="56">
        <f ca="1"/>
        <v>-0.18833798619880548</v>
      </c>
      <c r="U135" s="56">
        <f ca="1"/>
        <v>0</v>
      </c>
      <c r="V135" s="56">
        <f ca="1"/>
        <v>0</v>
      </c>
      <c r="W135" s="56">
        <f ca="1"/>
        <v>0</v>
      </c>
      <c r="X135" s="56">
        <f ca="1"/>
        <v>0</v>
      </c>
      <c r="Y135" s="56">
        <f ca="1"/>
        <v>0</v>
      </c>
      <c r="Z135" s="56">
        <f ca="1"/>
        <v>0</v>
      </c>
      <c r="AB135" s="204" t="str" cm="1">
        <f t="array" aca="1" ref="AB135" ca="1">IFERROR(_xlfn.XLOOKUP(AC135,Com_codes_core,Com_labels_core),"")</f>
        <v>Bus transport services, other road passenger transport services</v>
      </c>
      <c r="AC135" s="53" t="str">
        <f ca="1"/>
        <v>c_126</v>
      </c>
      <c r="AD135" s="56">
        <f ca="1"/>
        <v>61.840030890820621</v>
      </c>
      <c r="AE135" s="56">
        <f ca="1"/>
        <v>-1.2827403198401033E-2</v>
      </c>
      <c r="AF135" s="56">
        <f ca="1"/>
        <v>-0.30786138859884016</v>
      </c>
      <c r="AG135" s="56">
        <f ca="1"/>
        <v>-0.37408381713307515</v>
      </c>
      <c r="AH135" s="56">
        <f ca="1"/>
        <v>0</v>
      </c>
      <c r="AI135" s="56">
        <f ca="1"/>
        <v>0</v>
      </c>
      <c r="AJ135" s="56">
        <f ca="1"/>
        <v>0</v>
      </c>
      <c r="AK135" s="56">
        <f ca="1"/>
        <v>0</v>
      </c>
      <c r="AL135" s="56">
        <f ca="1"/>
        <v>0</v>
      </c>
      <c r="AM135" s="56">
        <f ca="1"/>
        <v>0</v>
      </c>
      <c r="AO135" s="204" t="str" cm="1">
        <f t="array" aca="1" ref="AO135" ca="1">IFERROR(_xlfn.XLOOKUP(AP135,Com_codes_core,Com_labels_core),"")</f>
        <v>Bus transport services, other road passenger transport services</v>
      </c>
      <c r="AP135" s="53" t="str">
        <f ca="1"/>
        <v>c_126</v>
      </c>
      <c r="AQ135" s="56">
        <f ca="1"/>
        <v>64.42748388078509</v>
      </c>
      <c r="AR135" s="56">
        <f ca="1"/>
        <v>-1.3102254133934288E-2</v>
      </c>
      <c r="AS135" s="56">
        <f ca="1"/>
        <v>-0.30619770040194449</v>
      </c>
      <c r="AT135" s="56">
        <f ca="1"/>
        <v>-0.37151306541348683</v>
      </c>
      <c r="AU135" s="56">
        <f ca="1"/>
        <v>0</v>
      </c>
      <c r="AV135" s="56">
        <f ca="1"/>
        <v>0</v>
      </c>
      <c r="AW135" s="56">
        <f ca="1"/>
        <v>0</v>
      </c>
      <c r="AX135" s="56">
        <f ca="1"/>
        <v>0</v>
      </c>
      <c r="AY135" s="56">
        <f ca="1"/>
        <v>0</v>
      </c>
      <c r="AZ135" s="56">
        <f ca="1"/>
        <v>0</v>
      </c>
    </row>
    <row r="136" spans="2:52" collapsed="1" x14ac:dyDescent="0.2">
      <c r="B136" s="53" t="str" cm="1">
        <f t="array" aca="1" ref="B136" ca="1">IFERROR(_xlfn.XLOOKUP(C136,Com_codes_core,Com_labels_core),"")</f>
        <v>Other personal services</v>
      </c>
      <c r="C136" s="53" t="str">
        <f ca="1"/>
        <v>c_172</v>
      </c>
      <c r="D136" s="56">
        <f ca="1"/>
        <v>2.3325625692746503</v>
      </c>
      <c r="E136" s="56">
        <f ca="1"/>
        <v>-9.373234498788463E-4</v>
      </c>
      <c r="F136" s="56">
        <f ca="1"/>
        <v>-1.2992848850956751E-2</v>
      </c>
      <c r="G136" s="56">
        <f ca="1"/>
        <v>-9.3888348033710489E-2</v>
      </c>
      <c r="H136" s="56">
        <f ca="1"/>
        <v>0</v>
      </c>
      <c r="I136" s="56">
        <f ca="1"/>
        <v>0</v>
      </c>
      <c r="J136" s="56">
        <f ca="1"/>
        <v>0</v>
      </c>
      <c r="K136" s="56">
        <f ca="1"/>
        <v>0</v>
      </c>
      <c r="L136" s="56">
        <f ca="1"/>
        <v>0</v>
      </c>
      <c r="M136" s="56">
        <f ca="1"/>
        <v>0</v>
      </c>
      <c r="O136" s="204" t="str" cm="1">
        <f t="array" aca="1" ref="O136" ca="1">IFERROR(_xlfn.XLOOKUP(P136,Com_codes_core,Com_labels_core),"")</f>
        <v>Health services</v>
      </c>
      <c r="P136" s="53" t="str">
        <f ca="1"/>
        <v>c_163</v>
      </c>
      <c r="Q136" s="56">
        <f ca="1"/>
        <v>2.04740035217996</v>
      </c>
      <c r="R136" s="56">
        <f ca="1"/>
        <v>-1.0182402908975874E-2</v>
      </c>
      <c r="S136" s="56">
        <f ca="1"/>
        <v>3.4835819173739679E-4</v>
      </c>
      <c r="T136" s="56">
        <f ca="1"/>
        <v>-0.18721224128080971</v>
      </c>
      <c r="U136" s="56">
        <f ca="1"/>
        <v>0</v>
      </c>
      <c r="V136" s="56">
        <f ca="1"/>
        <v>0</v>
      </c>
      <c r="W136" s="56">
        <f ca="1"/>
        <v>0</v>
      </c>
      <c r="X136" s="56">
        <f ca="1"/>
        <v>0</v>
      </c>
      <c r="Y136" s="56">
        <f ca="1"/>
        <v>0</v>
      </c>
      <c r="Z136" s="56">
        <f ca="1"/>
        <v>0</v>
      </c>
      <c r="AB136" s="204" t="str" cm="1">
        <f t="array" aca="1" ref="AB136" ca="1">IFERROR(_xlfn.XLOOKUP(AC136,Com_codes_core,Com_labels_core),"")</f>
        <v>Freight transport services by road, pipeline transport services</v>
      </c>
      <c r="AC136" s="53" t="str">
        <f ca="1"/>
        <v>c_127</v>
      </c>
      <c r="AD136" s="56">
        <f ca="1"/>
        <v>262.31168665955431</v>
      </c>
      <c r="AE136" s="56">
        <f ca="1"/>
        <v>-5.2812252323164444E-2</v>
      </c>
      <c r="AF136" s="56">
        <f ca="1"/>
        <v>-0.40307869308895405</v>
      </c>
      <c r="AG136" s="56">
        <f ca="1"/>
        <v>-3.8904441975817772E-2</v>
      </c>
      <c r="AH136" s="56">
        <f ca="1"/>
        <v>0</v>
      </c>
      <c r="AI136" s="56">
        <f ca="1"/>
        <v>0</v>
      </c>
      <c r="AJ136" s="56">
        <f ca="1"/>
        <v>0</v>
      </c>
      <c r="AK136" s="56">
        <f ca="1"/>
        <v>0</v>
      </c>
      <c r="AL136" s="56">
        <f ca="1"/>
        <v>0</v>
      </c>
      <c r="AM136" s="56">
        <f ca="1"/>
        <v>0</v>
      </c>
      <c r="AO136" s="204" t="str" cm="1">
        <f t="array" aca="1" ref="AO136" ca="1">IFERROR(_xlfn.XLOOKUP(AP136,Com_codes_core,Com_labels_core),"")</f>
        <v>Freight transport services by road, pipeline transport services</v>
      </c>
      <c r="AP136" s="53" t="str">
        <f ca="1"/>
        <v>c_127</v>
      </c>
      <c r="AQ136" s="56">
        <f ca="1"/>
        <v>262.31168665955431</v>
      </c>
      <c r="AR136" s="56">
        <f ca="1"/>
        <v>-5.2812252323164444E-2</v>
      </c>
      <c r="AS136" s="56">
        <f ca="1"/>
        <v>-0.40307869308895405</v>
      </c>
      <c r="AT136" s="56">
        <f ca="1"/>
        <v>-3.8904441975817772E-2</v>
      </c>
      <c r="AU136" s="56">
        <f ca="1"/>
        <v>0</v>
      </c>
      <c r="AV136" s="56">
        <f ca="1"/>
        <v>0</v>
      </c>
      <c r="AW136" s="56">
        <f ca="1"/>
        <v>0</v>
      </c>
      <c r="AX136" s="56">
        <f ca="1"/>
        <v>0</v>
      </c>
      <c r="AY136" s="56">
        <f ca="1"/>
        <v>0</v>
      </c>
      <c r="AZ136" s="56">
        <f ca="1"/>
        <v>0</v>
      </c>
    </row>
    <row r="137" spans="2:52" x14ac:dyDescent="0.2">
      <c r="B137" s="53" t="str" cm="1">
        <f t="array" aca="1" ref="B137" ca="1">IFERROR(_xlfn.XLOOKUP(C137,Com_codes_core,Com_labels_core),"")</f>
        <v>Agriculture</v>
      </c>
      <c r="C137" s="53" t="str">
        <f ca="1"/>
        <v>xAGR</v>
      </c>
      <c r="D137" s="297">
        <f ca="1"/>
        <v>138.93015144389574</v>
      </c>
      <c r="E137" s="297">
        <f ca="1"/>
        <v>-7.1929782381130458E-3</v>
      </c>
      <c r="F137" s="297">
        <f ca="1"/>
        <v>-0.187329842040318</v>
      </c>
      <c r="G137" s="297">
        <f ca="1"/>
        <v>-7.3407960621996171E-2</v>
      </c>
      <c r="H137" s="297">
        <f ca="1"/>
        <v>0</v>
      </c>
      <c r="I137" s="297">
        <f ca="1"/>
        <v>0</v>
      </c>
      <c r="J137" s="297">
        <f ca="1"/>
        <v>0</v>
      </c>
      <c r="K137" s="297">
        <f ca="1"/>
        <v>0</v>
      </c>
      <c r="L137" s="297">
        <f ca="1"/>
        <v>0</v>
      </c>
      <c r="M137" s="297">
        <f ca="1"/>
        <v>0</v>
      </c>
      <c r="O137" s="204" t="str" cm="1">
        <f t="array" aca="1" ref="O137" ca="1">IFERROR(_xlfn.XLOOKUP(P137,Com_codes_core,Com_labels_core),"")</f>
        <v>Creative, artistic and entertainment services</v>
      </c>
      <c r="P137" s="53" t="str">
        <f ca="1"/>
        <v>c_166</v>
      </c>
      <c r="Q137" s="56">
        <f ca="1"/>
        <v>0.95582036430863804</v>
      </c>
      <c r="R137" s="56">
        <f ca="1"/>
        <v>-8.2123878279216633E-3</v>
      </c>
      <c r="S137" s="56">
        <f ca="1"/>
        <v>1.610952226354101E-2</v>
      </c>
      <c r="T137" s="56">
        <f ca="1"/>
        <v>-0.16506245922607299</v>
      </c>
      <c r="U137" s="56">
        <f ca="1"/>
        <v>0</v>
      </c>
      <c r="V137" s="56">
        <f ca="1"/>
        <v>0</v>
      </c>
      <c r="W137" s="56">
        <f ca="1"/>
        <v>0</v>
      </c>
      <c r="X137" s="56">
        <f ca="1"/>
        <v>0</v>
      </c>
      <c r="Y137" s="56">
        <f ca="1"/>
        <v>0</v>
      </c>
      <c r="Z137" s="56">
        <f ca="1"/>
        <v>0</v>
      </c>
      <c r="AB137" s="204" t="str" cm="1">
        <f t="array" aca="1" ref="AB137" ca="1">IFERROR(_xlfn.XLOOKUP(AC137,Com_codes_core,Com_labels_core),"")</f>
        <v>Waterway passenger transport service</v>
      </c>
      <c r="AC137" s="53" t="str">
        <f ca="1"/>
        <v>c_128</v>
      </c>
      <c r="AD137" s="56">
        <f ca="1"/>
        <v>2.7969509569788968</v>
      </c>
      <c r="AE137" s="56">
        <f ca="1"/>
        <v>-5.3348747083181713E-3</v>
      </c>
      <c r="AF137" s="56">
        <f ca="1"/>
        <v>-0.95269642716866443</v>
      </c>
      <c r="AG137" s="56">
        <f ca="1"/>
        <v>-1.0738486596348018</v>
      </c>
      <c r="AH137" s="56">
        <f ca="1"/>
        <v>0</v>
      </c>
      <c r="AI137" s="56">
        <f ca="1"/>
        <v>0</v>
      </c>
      <c r="AJ137" s="56">
        <f ca="1"/>
        <v>0</v>
      </c>
      <c r="AK137" s="56">
        <f ca="1"/>
        <v>0</v>
      </c>
      <c r="AL137" s="56">
        <f ca="1"/>
        <v>0</v>
      </c>
      <c r="AM137" s="56">
        <f ca="1"/>
        <v>0</v>
      </c>
      <c r="AO137" s="204" t="str" cm="1">
        <f t="array" aca="1" ref="AO137" ca="1">IFERROR(_xlfn.XLOOKUP(AP137,Com_codes_core,Com_labels_core),"")</f>
        <v>Waterway passenger transport service</v>
      </c>
      <c r="AP137" s="53" t="str">
        <f ca="1"/>
        <v>c_128</v>
      </c>
      <c r="AQ137" s="56">
        <f ca="1"/>
        <v>2.9799781420607161</v>
      </c>
      <c r="AR137" s="56">
        <f ca="1"/>
        <v>-5.7406939620530117E-3</v>
      </c>
      <c r="AS137" s="56">
        <f ca="1"/>
        <v>-0.93891995695347674</v>
      </c>
      <c r="AT137" s="56">
        <f ca="1"/>
        <v>-1.0582716979843143</v>
      </c>
      <c r="AU137" s="56">
        <f ca="1"/>
        <v>0</v>
      </c>
      <c r="AV137" s="56">
        <f ca="1"/>
        <v>0</v>
      </c>
      <c r="AW137" s="56">
        <f ca="1"/>
        <v>0</v>
      </c>
      <c r="AX137" s="56">
        <f ca="1"/>
        <v>0</v>
      </c>
      <c r="AY137" s="56">
        <f ca="1"/>
        <v>0</v>
      </c>
      <c r="AZ137" s="56">
        <f ca="1"/>
        <v>0</v>
      </c>
    </row>
    <row r="138" spans="2:52" x14ac:dyDescent="0.2">
      <c r="B138" s="53" t="str" cm="1">
        <f t="array" aca="1" ref="B138" ca="1">IFERROR(_xlfn.XLOOKUP(C138,Com_codes_core,Com_labels_core),"")</f>
        <v>Mining</v>
      </c>
      <c r="C138" s="53" t="str">
        <f ca="1"/>
        <v>xMIN</v>
      </c>
      <c r="D138" s="56">
        <f ca="1"/>
        <v>64.183706547705413</v>
      </c>
      <c r="E138" s="56">
        <f ca="1"/>
        <v>2.3970480430213215E-2</v>
      </c>
      <c r="F138" s="56">
        <f ca="1"/>
        <v>-1.3398626853122764E-3</v>
      </c>
      <c r="G138" s="56">
        <f ca="1"/>
        <v>0.50565681073055924</v>
      </c>
      <c r="H138" s="56">
        <f ca="1"/>
        <v>0</v>
      </c>
      <c r="I138" s="56">
        <f ca="1"/>
        <v>0</v>
      </c>
      <c r="J138" s="56">
        <f ca="1"/>
        <v>0</v>
      </c>
      <c r="K138" s="56">
        <f ca="1"/>
        <v>0</v>
      </c>
      <c r="L138" s="56">
        <f ca="1"/>
        <v>0</v>
      </c>
      <c r="M138" s="56">
        <f ca="1"/>
        <v>0</v>
      </c>
      <c r="O138" s="204" t="str" cm="1">
        <f t="array" aca="1" ref="O138" ca="1">IFERROR(_xlfn.XLOOKUP(P138,Com_codes_core,Com_labels_core),"")</f>
        <v>Lottery, betting and gambling services</v>
      </c>
      <c r="P138" s="53" t="str">
        <f ca="1"/>
        <v>c_168</v>
      </c>
      <c r="Q138" s="56">
        <f ca="1"/>
        <v>5.2933139315132403</v>
      </c>
      <c r="R138" s="56">
        <f ca="1"/>
        <v>-2.0444130226504598E-2</v>
      </c>
      <c r="S138" s="56">
        <f ca="1"/>
        <v>-7.3430961653220272E-2</v>
      </c>
      <c r="T138" s="56">
        <f ca="1"/>
        <v>-0.1910206573188189</v>
      </c>
      <c r="U138" s="56">
        <f ca="1"/>
        <v>0</v>
      </c>
      <c r="V138" s="56">
        <f ca="1"/>
        <v>0</v>
      </c>
      <c r="W138" s="56">
        <f ca="1"/>
        <v>0</v>
      </c>
      <c r="X138" s="56">
        <f ca="1"/>
        <v>0</v>
      </c>
      <c r="Y138" s="56">
        <f ca="1"/>
        <v>0</v>
      </c>
      <c r="Z138" s="56">
        <f ca="1"/>
        <v>0</v>
      </c>
      <c r="AB138" s="204" t="str" cm="1">
        <f t="array" aca="1" ref="AB138" ca="1">IFERROR(_xlfn.XLOOKUP(AC138,Com_codes_core,Com_labels_core),"")</f>
        <v>Waterway cargo transportation services</v>
      </c>
      <c r="AC138" s="53" t="str">
        <f ca="1"/>
        <v>c_129</v>
      </c>
      <c r="AD138" s="56">
        <f ca="1"/>
        <v>64.890408482074051</v>
      </c>
      <c r="AE138" s="56">
        <f ca="1"/>
        <v>-5.2812252321721154E-2</v>
      </c>
      <c r="AF138" s="56">
        <f ca="1"/>
        <v>-0.40307869310479694</v>
      </c>
      <c r="AG138" s="56">
        <f ca="1"/>
        <v>-3.8904442003018236E-2</v>
      </c>
      <c r="AH138" s="56">
        <f ca="1"/>
        <v>0</v>
      </c>
      <c r="AI138" s="56">
        <f ca="1"/>
        <v>0</v>
      </c>
      <c r="AJ138" s="56">
        <f ca="1"/>
        <v>0</v>
      </c>
      <c r="AK138" s="56">
        <f ca="1"/>
        <v>0</v>
      </c>
      <c r="AL138" s="56">
        <f ca="1"/>
        <v>0</v>
      </c>
      <c r="AM138" s="56">
        <f ca="1"/>
        <v>0</v>
      </c>
      <c r="AO138" s="204" t="str" cm="1">
        <f t="array" aca="1" ref="AO138" ca="1">IFERROR(_xlfn.XLOOKUP(AP138,Com_codes_core,Com_labels_core),"")</f>
        <v>Waterway cargo transportation services</v>
      </c>
      <c r="AP138" s="53" t="str">
        <f ca="1"/>
        <v>c_129</v>
      </c>
      <c r="AQ138" s="56">
        <f ca="1"/>
        <v>64.890408487027827</v>
      </c>
      <c r="AR138" s="56">
        <f ca="1"/>
        <v>-5.2812252323886089E-2</v>
      </c>
      <c r="AS138" s="56">
        <f ca="1"/>
        <v>-0.40307869309169631</v>
      </c>
      <c r="AT138" s="56">
        <f ca="1"/>
        <v>-3.8904441976284065E-2</v>
      </c>
      <c r="AU138" s="56">
        <f ca="1"/>
        <v>0</v>
      </c>
      <c r="AV138" s="56">
        <f ca="1"/>
        <v>0</v>
      </c>
      <c r="AW138" s="56">
        <f ca="1"/>
        <v>0</v>
      </c>
      <c r="AX138" s="56">
        <f ca="1"/>
        <v>0</v>
      </c>
      <c r="AY138" s="56">
        <f ca="1"/>
        <v>0</v>
      </c>
      <c r="AZ138" s="56">
        <f ca="1"/>
        <v>0</v>
      </c>
    </row>
    <row r="139" spans="2:52" x14ac:dyDescent="0.2">
      <c r="B139" s="53" t="str" cm="1">
        <f t="array" aca="1" ref="B139" ca="1">IFERROR(_xlfn.XLOOKUP(C139,Com_codes_core,Com_labels_core),"")</f>
        <v>Manf non-Dur</v>
      </c>
      <c r="C139" s="53" t="str">
        <f ca="1"/>
        <v>xMND</v>
      </c>
      <c r="D139" s="56">
        <f ca="1"/>
        <v>2066.1893278040666</v>
      </c>
      <c r="E139" s="56">
        <f ca="1"/>
        <v>-0.16192523076424825</v>
      </c>
      <c r="F139" s="56">
        <f ca="1"/>
        <v>-0.50415491726570894</v>
      </c>
      <c r="G139" s="56">
        <f ca="1"/>
        <v>0.33991296446211905</v>
      </c>
      <c r="H139" s="56">
        <f ca="1"/>
        <v>0</v>
      </c>
      <c r="I139" s="56">
        <f ca="1"/>
        <v>0</v>
      </c>
      <c r="J139" s="56">
        <f ca="1"/>
        <v>0</v>
      </c>
      <c r="K139" s="56">
        <f ca="1"/>
        <v>0</v>
      </c>
      <c r="L139" s="56">
        <f ca="1"/>
        <v>0</v>
      </c>
      <c r="M139" s="56">
        <f ca="1"/>
        <v>0</v>
      </c>
      <c r="O139" s="204" t="str" cm="1">
        <f t="array" aca="1" ref="O139" ca="1">IFERROR(_xlfn.XLOOKUP(P139,Com_codes_core,Com_labels_core),"")</f>
        <v>Sports, entertainment and recreation services</v>
      </c>
      <c r="P139" s="53" t="str">
        <f ca="1"/>
        <v>c_169</v>
      </c>
      <c r="Q139" s="56">
        <f ca="1"/>
        <v>4.1754850921653563</v>
      </c>
      <c r="R139" s="56">
        <f ca="1"/>
        <v>-1.2243672049594423E-2</v>
      </c>
      <c r="S139" s="56">
        <f ca="1"/>
        <v>6.3097869184902677E-3</v>
      </c>
      <c r="T139" s="56">
        <f ca="1"/>
        <v>-0.2139622615572101</v>
      </c>
      <c r="U139" s="56">
        <f ca="1"/>
        <v>0</v>
      </c>
      <c r="V139" s="56">
        <f ca="1"/>
        <v>0</v>
      </c>
      <c r="W139" s="56">
        <f ca="1"/>
        <v>0</v>
      </c>
      <c r="X139" s="56">
        <f ca="1"/>
        <v>0</v>
      </c>
      <c r="Y139" s="56">
        <f ca="1"/>
        <v>0</v>
      </c>
      <c r="Z139" s="56">
        <f ca="1"/>
        <v>0</v>
      </c>
      <c r="AB139" s="204" t="str" cm="1">
        <f t="array" aca="1" ref="AB139" ca="1">IFERROR(_xlfn.XLOOKUP(AC139,Com_codes_core,Com_labels_core),"")</f>
        <v>Air passenger transportation services</v>
      </c>
      <c r="AC139" s="53" t="str">
        <f ca="1"/>
        <v>c_130</v>
      </c>
      <c r="AD139" s="56">
        <f ca="1"/>
        <v>24.981571408312803</v>
      </c>
      <c r="AE139" s="56">
        <f ca="1"/>
        <v>1.5083495484802256E-2</v>
      </c>
      <c r="AF139" s="56">
        <f ca="1"/>
        <v>-0.7166555153266807</v>
      </c>
      <c r="AG139" s="56">
        <f ca="1"/>
        <v>-1.0248220058658664</v>
      </c>
      <c r="AH139" s="56">
        <f ca="1"/>
        <v>0</v>
      </c>
      <c r="AI139" s="56">
        <f ca="1"/>
        <v>0</v>
      </c>
      <c r="AJ139" s="56">
        <f ca="1"/>
        <v>0</v>
      </c>
      <c r="AK139" s="56">
        <f ca="1"/>
        <v>0</v>
      </c>
      <c r="AL139" s="56">
        <f ca="1"/>
        <v>0</v>
      </c>
      <c r="AM139" s="56">
        <f ca="1"/>
        <v>0</v>
      </c>
      <c r="AO139" s="204" t="str" cm="1">
        <f t="array" aca="1" ref="AO139" ca="1">IFERROR(_xlfn.XLOOKUP(AP139,Com_codes_core,Com_labels_core),"")</f>
        <v>Air passenger transportation services</v>
      </c>
      <c r="AP139" s="53" t="str">
        <f ca="1"/>
        <v>c_130</v>
      </c>
      <c r="AQ139" s="56">
        <f ca="1"/>
        <v>49.881934372143554</v>
      </c>
      <c r="AR139" s="56">
        <f ca="1"/>
        <v>-6.4810848710128433E-3</v>
      </c>
      <c r="AS139" s="56">
        <f ca="1"/>
        <v>-0.44755134692708864</v>
      </c>
      <c r="AT139" s="56">
        <f ca="1"/>
        <v>-0.62198841620515477</v>
      </c>
      <c r="AU139" s="56">
        <f ca="1"/>
        <v>0</v>
      </c>
      <c r="AV139" s="56">
        <f ca="1"/>
        <v>0</v>
      </c>
      <c r="AW139" s="56">
        <f ca="1"/>
        <v>0</v>
      </c>
      <c r="AX139" s="56">
        <f ca="1"/>
        <v>0</v>
      </c>
      <c r="AY139" s="56">
        <f ca="1"/>
        <v>0</v>
      </c>
      <c r="AZ139" s="56">
        <f ca="1"/>
        <v>0</v>
      </c>
    </row>
    <row r="140" spans="2:52" x14ac:dyDescent="0.2">
      <c r="B140" s="53" t="str" cm="1">
        <f t="array" aca="1" ref="B140" ca="1">IFERROR(_xlfn.XLOOKUP(C140,Com_codes_core,Com_labels_core),"")</f>
        <v>Manf Dur</v>
      </c>
      <c r="C140" s="53" t="str">
        <f ca="1"/>
        <v>xMDU</v>
      </c>
      <c r="D140" s="56">
        <f ca="1"/>
        <v>3502.7673313024734</v>
      </c>
      <c r="E140" s="56">
        <f ca="1"/>
        <v>-0.26681625788627095</v>
      </c>
      <c r="F140" s="56">
        <f ca="1"/>
        <v>-0.17102676280598139</v>
      </c>
      <c r="G140" s="56">
        <f ca="1"/>
        <v>0.55648541728410272</v>
      </c>
      <c r="H140" s="56">
        <f ca="1"/>
        <v>0</v>
      </c>
      <c r="I140" s="56">
        <f ca="1"/>
        <v>0</v>
      </c>
      <c r="J140" s="56">
        <f ca="1"/>
        <v>0</v>
      </c>
      <c r="K140" s="56">
        <f ca="1"/>
        <v>0</v>
      </c>
      <c r="L140" s="56">
        <f ca="1"/>
        <v>0</v>
      </c>
      <c r="M140" s="56">
        <f ca="1"/>
        <v>0</v>
      </c>
      <c r="O140" s="204" t="str" cm="1">
        <f t="array" aca="1" ref="O140" ca="1">IFERROR(_xlfn.XLOOKUP(P140,Com_codes_core,Com_labels_core),"")</f>
        <v>Other personal services</v>
      </c>
      <c r="P140" s="53" t="str">
        <f ca="1"/>
        <v>c_172</v>
      </c>
      <c r="Q140" s="56">
        <f ca="1"/>
        <v>1.7493346516703374</v>
      </c>
      <c r="R140" s="56">
        <f ca="1"/>
        <v>-2.1450081933216403E-2</v>
      </c>
      <c r="S140" s="56">
        <f ca="1"/>
        <v>-6.7479912460732816E-2</v>
      </c>
      <c r="T140" s="56">
        <f ca="1"/>
        <v>-0.19886352273661423</v>
      </c>
      <c r="U140" s="56">
        <f ca="1"/>
        <v>0</v>
      </c>
      <c r="V140" s="56">
        <f ca="1"/>
        <v>0</v>
      </c>
      <c r="W140" s="56">
        <f ca="1"/>
        <v>0</v>
      </c>
      <c r="X140" s="56">
        <f ca="1"/>
        <v>0</v>
      </c>
      <c r="Y140" s="56">
        <f ca="1"/>
        <v>0</v>
      </c>
      <c r="Z140" s="56">
        <f ca="1"/>
        <v>0</v>
      </c>
      <c r="AB140" s="204" t="str" cm="1">
        <f t="array" aca="1" ref="AB140" ca="1">IFERROR(_xlfn.XLOOKUP(AC140,Com_codes_core,Com_labels_core),"")</f>
        <v>Air cargo transportation services</v>
      </c>
      <c r="AC140" s="53" t="str">
        <f ca="1"/>
        <v>c_131</v>
      </c>
      <c r="AD140" s="56">
        <f ca="1"/>
        <v>10.244784188402283</v>
      </c>
      <c r="AE140" s="56">
        <f ca="1"/>
        <v>-5.2812252310441288E-2</v>
      </c>
      <c r="AF140" s="56">
        <f ca="1"/>
        <v>-0.40307869322255829</v>
      </c>
      <c r="AG140" s="56">
        <f ca="1"/>
        <v>-3.8904442218601343E-2</v>
      </c>
      <c r="AH140" s="56">
        <f ca="1"/>
        <v>0</v>
      </c>
      <c r="AI140" s="56">
        <f ca="1"/>
        <v>0</v>
      </c>
      <c r="AJ140" s="56">
        <f ca="1"/>
        <v>0</v>
      </c>
      <c r="AK140" s="56">
        <f ca="1"/>
        <v>0</v>
      </c>
      <c r="AL140" s="56">
        <f ca="1"/>
        <v>0</v>
      </c>
      <c r="AM140" s="56">
        <f ca="1"/>
        <v>0</v>
      </c>
      <c r="AO140" s="204" t="str" cm="1">
        <f t="array" aca="1" ref="AO140" ca="1">IFERROR(_xlfn.XLOOKUP(AP140,Com_codes_core,Com_labels_core),"")</f>
        <v>Air cargo transportation services</v>
      </c>
      <c r="AP140" s="53" t="str">
        <f ca="1"/>
        <v>c_131</v>
      </c>
      <c r="AQ140" s="56">
        <f ca="1"/>
        <v>10.244784193111572</v>
      </c>
      <c r="AR140" s="56">
        <f ca="1"/>
        <v>-5.2812252322964603E-2</v>
      </c>
      <c r="AS140" s="56">
        <f ca="1"/>
        <v>-0.40307869308870981</v>
      </c>
      <c r="AT140" s="56">
        <f ca="1"/>
        <v>-3.8904441975950999E-2</v>
      </c>
      <c r="AU140" s="56">
        <f ca="1"/>
        <v>0</v>
      </c>
      <c r="AV140" s="56">
        <f ca="1"/>
        <v>0</v>
      </c>
      <c r="AW140" s="56">
        <f ca="1"/>
        <v>0</v>
      </c>
      <c r="AX140" s="56">
        <f ca="1"/>
        <v>0</v>
      </c>
      <c r="AY140" s="56">
        <f ca="1"/>
        <v>0</v>
      </c>
      <c r="AZ140" s="56">
        <f ca="1"/>
        <v>0</v>
      </c>
    </row>
    <row r="141" spans="2:52" x14ac:dyDescent="0.2">
      <c r="B141" s="53" t="str" cm="1">
        <f t="array" aca="1" ref="B141" ca="1">IFERROR(_xlfn.XLOOKUP(C141,Com_codes_core,Com_labels_core),"")</f>
        <v>All Electr</v>
      </c>
      <c r="C141" s="53" t="str">
        <f ca="1"/>
        <v>xELP</v>
      </c>
      <c r="D141" s="56">
        <f ca="1"/>
        <v>3.3709363024411476</v>
      </c>
      <c r="E141" s="56">
        <f ca="1"/>
        <v>1.5049885205398184E-2</v>
      </c>
      <c r="F141" s="56">
        <f ca="1"/>
        <v>5.7898954234869571E-2</v>
      </c>
      <c r="G141" s="56">
        <f ca="1"/>
        <v>3.0753897048763079E-3</v>
      </c>
      <c r="H141" s="56">
        <f ca="1"/>
        <v>0</v>
      </c>
      <c r="I141" s="56">
        <f ca="1"/>
        <v>0</v>
      </c>
      <c r="J141" s="56">
        <f ca="1"/>
        <v>0</v>
      </c>
      <c r="K141" s="56">
        <f ca="1"/>
        <v>0</v>
      </c>
      <c r="L141" s="56">
        <f ca="1"/>
        <v>0</v>
      </c>
      <c r="M141" s="56">
        <f ca="1"/>
        <v>0</v>
      </c>
      <c r="O141" s="204" t="str" cm="1">
        <f t="array" aca="1" ref="O141" ca="1">IFERROR(_xlfn.XLOOKUP(P141,Com_codes_core,Com_labels_core),"")</f>
        <v>Agriculture</v>
      </c>
      <c r="P141" s="53" t="str">
        <f ca="1"/>
        <v>xAGR</v>
      </c>
      <c r="Q141" s="297">
        <f ca="1"/>
        <v>340.10078887642572</v>
      </c>
      <c r="R141" s="297">
        <f ca="1"/>
        <v>-3.8544443723820265E-2</v>
      </c>
      <c r="S141" s="297">
        <f ca="1"/>
        <v>-0.34855835190243933</v>
      </c>
      <c r="T141" s="297">
        <f ca="1"/>
        <v>-7.7231030297097991E-2</v>
      </c>
      <c r="U141" s="297">
        <f ca="1"/>
        <v>0</v>
      </c>
      <c r="V141" s="297">
        <f ca="1"/>
        <v>0</v>
      </c>
      <c r="W141" s="297">
        <f ca="1"/>
        <v>0</v>
      </c>
      <c r="X141" s="297">
        <f ca="1"/>
        <v>0</v>
      </c>
      <c r="Y141" s="297">
        <f ca="1"/>
        <v>0</v>
      </c>
      <c r="Z141" s="297">
        <f ca="1"/>
        <v>0</v>
      </c>
      <c r="AB141" s="204" t="str" cm="1">
        <f t="array" aca="1" ref="AB141" ca="1">IFERROR(_xlfn.XLOOKUP(AC141,Com_codes_core,Com_labels_core),"")</f>
        <v>Warehousing services and transportation support activities</v>
      </c>
      <c r="AC141" s="53" t="str">
        <f ca="1"/>
        <v>c_132</v>
      </c>
      <c r="AD141" s="56">
        <f ca="1"/>
        <v>298.82301367845736</v>
      </c>
      <c r="AE141" s="56">
        <f ca="1"/>
        <v>-1.3225318302267919E-2</v>
      </c>
      <c r="AF141" s="56">
        <f ca="1"/>
        <v>-0.15873404329598273</v>
      </c>
      <c r="AG141" s="56">
        <f ca="1"/>
        <v>-5.3998016105938351E-2</v>
      </c>
      <c r="AH141" s="56">
        <f ca="1"/>
        <v>0</v>
      </c>
      <c r="AI141" s="56">
        <f ca="1"/>
        <v>0</v>
      </c>
      <c r="AJ141" s="56">
        <f ca="1"/>
        <v>0</v>
      </c>
      <c r="AK141" s="56">
        <f ca="1"/>
        <v>0</v>
      </c>
      <c r="AL141" s="56">
        <f ca="1"/>
        <v>0</v>
      </c>
      <c r="AM141" s="56">
        <f ca="1"/>
        <v>0</v>
      </c>
      <c r="AO141" s="204" t="str" cm="1">
        <f t="array" aca="1" ref="AO141" ca="1">IFERROR(_xlfn.XLOOKUP(AP141,Com_codes_core,Com_labels_core),"")</f>
        <v>Warehousing services and transportation support activities</v>
      </c>
      <c r="AP141" s="53" t="str">
        <f ca="1"/>
        <v>c_132</v>
      </c>
      <c r="AQ141" s="56">
        <f ca="1"/>
        <v>320.81213078973161</v>
      </c>
      <c r="AR141" s="56">
        <f ca="1"/>
        <v>-1.5515997682269411E-2</v>
      </c>
      <c r="AS141" s="56">
        <f ca="1"/>
        <v>-0.17232458993114985</v>
      </c>
      <c r="AT141" s="56">
        <f ca="1"/>
        <v>-5.9575179613546858E-2</v>
      </c>
      <c r="AU141" s="56">
        <f ca="1"/>
        <v>0</v>
      </c>
      <c r="AV141" s="56">
        <f ca="1"/>
        <v>0</v>
      </c>
      <c r="AW141" s="56">
        <f ca="1"/>
        <v>0</v>
      </c>
      <c r="AX141" s="56">
        <f ca="1"/>
        <v>0</v>
      </c>
      <c r="AY141" s="56">
        <f ca="1"/>
        <v>0</v>
      </c>
      <c r="AZ141" s="56">
        <f ca="1"/>
        <v>0</v>
      </c>
    </row>
    <row r="142" spans="2:52" x14ac:dyDescent="0.2">
      <c r="B142" s="53" t="str" cm="1">
        <f t="array" aca="1" ref="B142" ca="1">IFERROR(_xlfn.XLOOKUP(C142,Com_codes_core,Com_labels_core),"")</f>
        <v>Trade+Acco</v>
      </c>
      <c r="C142" s="53" t="str">
        <f ca="1"/>
        <v>xTRD</v>
      </c>
      <c r="D142" s="56">
        <f ca="1"/>
        <v>1.1525701749799999</v>
      </c>
      <c r="E142" s="56">
        <f ca="1"/>
        <v>-7.8730020857231686E-3</v>
      </c>
      <c r="F142" s="56">
        <f ca="1"/>
        <v>-0.16760586843395098</v>
      </c>
      <c r="G142" s="56">
        <f ca="1"/>
        <v>-0.14023713228774604</v>
      </c>
      <c r="H142" s="56">
        <f ca="1"/>
        <v>0</v>
      </c>
      <c r="I142" s="56">
        <f ca="1"/>
        <v>0</v>
      </c>
      <c r="J142" s="56">
        <f ca="1"/>
        <v>0</v>
      </c>
      <c r="K142" s="56">
        <f ca="1"/>
        <v>0</v>
      </c>
      <c r="L142" s="56">
        <f ca="1"/>
        <v>0</v>
      </c>
      <c r="M142" s="56">
        <f ca="1"/>
        <v>0</v>
      </c>
      <c r="O142" s="204" t="str" cm="1">
        <f t="array" aca="1" ref="O142" ca="1">IFERROR(_xlfn.XLOOKUP(P142,Com_codes_core,Com_labels_core),"")</f>
        <v>Mining</v>
      </c>
      <c r="P142" s="53" t="str">
        <f ca="1"/>
        <v>xMIN</v>
      </c>
      <c r="Q142" s="56">
        <f ca="1"/>
        <v>213.9331627763888</v>
      </c>
      <c r="R142" s="56">
        <f ca="1"/>
        <v>-2.8742704458062374E-2</v>
      </c>
      <c r="S142" s="56">
        <f ca="1"/>
        <v>-0.33984315331107018</v>
      </c>
      <c r="T142" s="56">
        <f ca="1"/>
        <v>-1.7413055509177044</v>
      </c>
      <c r="U142" s="56">
        <f ca="1"/>
        <v>0</v>
      </c>
      <c r="V142" s="56">
        <f ca="1"/>
        <v>0</v>
      </c>
      <c r="W142" s="56">
        <f ca="1"/>
        <v>0</v>
      </c>
      <c r="X142" s="56">
        <f ca="1"/>
        <v>0</v>
      </c>
      <c r="Y142" s="56">
        <f ca="1"/>
        <v>0</v>
      </c>
      <c r="Z142" s="56">
        <f ca="1"/>
        <v>0</v>
      </c>
      <c r="AB142" s="204" t="str" cm="1">
        <f t="array" aca="1" ref="AB142" ca="1">IFERROR(_xlfn.XLOOKUP(AC142,Com_codes_core,Com_labels_core),"")</f>
        <v>Postal and delivery services</v>
      </c>
      <c r="AC142" s="53" t="str">
        <f ca="1"/>
        <v>c_133</v>
      </c>
      <c r="AD142" s="56">
        <f ca="1"/>
        <v>24.0016268082497</v>
      </c>
      <c r="AE142" s="56">
        <f ca="1"/>
        <v>-8.1734132490351996E-3</v>
      </c>
      <c r="AF142" s="56">
        <f ca="1"/>
        <v>-0.12802350094480719</v>
      </c>
      <c r="AG142" s="56">
        <f ca="1"/>
        <v>-0.11065311068639838</v>
      </c>
      <c r="AH142" s="56">
        <f ca="1"/>
        <v>0</v>
      </c>
      <c r="AI142" s="56">
        <f ca="1"/>
        <v>0</v>
      </c>
      <c r="AJ142" s="56">
        <f ca="1"/>
        <v>0</v>
      </c>
      <c r="AK142" s="56">
        <f ca="1"/>
        <v>0</v>
      </c>
      <c r="AL142" s="56">
        <f ca="1"/>
        <v>0</v>
      </c>
      <c r="AM142" s="56">
        <f ca="1"/>
        <v>0</v>
      </c>
      <c r="AO142" s="204" t="str" cm="1">
        <f t="array" aca="1" ref="AO142" ca="1">IFERROR(_xlfn.XLOOKUP(AP142,Com_codes_core,Com_labels_core),"")</f>
        <v>Postal and delivery services</v>
      </c>
      <c r="AP142" s="53" t="str">
        <f ca="1"/>
        <v>c_133</v>
      </c>
      <c r="AQ142" s="56">
        <f ca="1"/>
        <v>24.689001768624756</v>
      </c>
      <c r="AR142" s="56">
        <f ca="1"/>
        <v>-8.6914201779864086E-3</v>
      </c>
      <c r="AS142" s="56">
        <f ca="1"/>
        <v>-0.12840700246757875</v>
      </c>
      <c r="AT142" s="56">
        <f ca="1"/>
        <v>-0.11096108822471473</v>
      </c>
      <c r="AU142" s="56">
        <f ca="1"/>
        <v>0</v>
      </c>
      <c r="AV142" s="56">
        <f ca="1"/>
        <v>0</v>
      </c>
      <c r="AW142" s="56">
        <f ca="1"/>
        <v>0</v>
      </c>
      <c r="AX142" s="56">
        <f ca="1"/>
        <v>0</v>
      </c>
      <c r="AY142" s="56">
        <f ca="1"/>
        <v>0</v>
      </c>
      <c r="AZ142" s="56">
        <f ca="1"/>
        <v>0</v>
      </c>
    </row>
    <row r="143" spans="2:52" x14ac:dyDescent="0.2">
      <c r="B143" s="53" t="str" cm="1">
        <f t="array" aca="1" ref="B143" ca="1">IFERROR(_xlfn.XLOOKUP(C143,Com_codes_core,Com_labels_core),"")</f>
        <v>Transp</v>
      </c>
      <c r="C143" s="53" t="str">
        <f ca="1"/>
        <v>xTRP</v>
      </c>
      <c r="D143" s="56">
        <f ca="1"/>
        <v>127.68984158302615</v>
      </c>
      <c r="E143" s="56">
        <f ca="1"/>
        <v>2.9334642248524112E-2</v>
      </c>
      <c r="F143" s="56">
        <f ca="1"/>
        <v>-0.6997410152124961</v>
      </c>
      <c r="G143" s="56">
        <f ca="1"/>
        <v>-1.0176002379123306</v>
      </c>
      <c r="H143" s="56">
        <f ca="1"/>
        <v>0</v>
      </c>
      <c r="I143" s="56">
        <f ca="1"/>
        <v>0</v>
      </c>
      <c r="J143" s="56">
        <f ca="1"/>
        <v>0</v>
      </c>
      <c r="K143" s="56">
        <f ca="1"/>
        <v>0</v>
      </c>
      <c r="L143" s="56">
        <f ca="1"/>
        <v>0</v>
      </c>
      <c r="M143" s="56">
        <f ca="1"/>
        <v>0</v>
      </c>
      <c r="O143" s="204" t="str" cm="1">
        <f t="array" aca="1" ref="O143" ca="1">IFERROR(_xlfn.XLOOKUP(P143,Com_codes_core,Com_labels_core),"")</f>
        <v>Manf non-Dur</v>
      </c>
      <c r="P143" s="53" t="str">
        <f ca="1"/>
        <v>xMND</v>
      </c>
      <c r="Q143" s="56">
        <f ca="1"/>
        <v>1883.6651644968817</v>
      </c>
      <c r="R143" s="56">
        <f ca="1"/>
        <v>-7.47616577262189E-2</v>
      </c>
      <c r="S143" s="56">
        <f ca="1"/>
        <v>-0.41494447297766301</v>
      </c>
      <c r="T143" s="56">
        <f ca="1"/>
        <v>0.45950039486677419</v>
      </c>
      <c r="U143" s="56">
        <f ca="1"/>
        <v>0</v>
      </c>
      <c r="V143" s="56">
        <f ca="1"/>
        <v>0</v>
      </c>
      <c r="W143" s="56">
        <f ca="1"/>
        <v>0</v>
      </c>
      <c r="X143" s="56">
        <f ca="1"/>
        <v>0</v>
      </c>
      <c r="Y143" s="56">
        <f ca="1"/>
        <v>0</v>
      </c>
      <c r="Z143" s="56">
        <f ca="1"/>
        <v>0</v>
      </c>
      <c r="AB143" s="204" t="str" cm="1">
        <f t="array" aca="1" ref="AB143" ca="1">IFERROR(_xlfn.XLOOKUP(AC143,Com_codes_core,Com_labels_core),"")</f>
        <v>Lodging</v>
      </c>
      <c r="AC143" s="53" t="str">
        <f ca="1"/>
        <v>c_134</v>
      </c>
      <c r="AD143" s="56">
        <f ca="1"/>
        <v>26.332330669952775</v>
      </c>
      <c r="AE143" s="56">
        <f ca="1"/>
        <v>3.3302296845483248E-2</v>
      </c>
      <c r="AF143" s="56">
        <f ca="1"/>
        <v>0.12762120700680057</v>
      </c>
      <c r="AG143" s="56">
        <f ca="1"/>
        <v>4.9836081169241098E-2</v>
      </c>
      <c r="AH143" s="56">
        <f ca="1"/>
        <v>0</v>
      </c>
      <c r="AI143" s="56">
        <f ca="1"/>
        <v>0</v>
      </c>
      <c r="AJ143" s="56">
        <f ca="1"/>
        <v>0</v>
      </c>
      <c r="AK143" s="56">
        <f ca="1"/>
        <v>0</v>
      </c>
      <c r="AL143" s="56">
        <f ca="1"/>
        <v>0</v>
      </c>
      <c r="AM143" s="56">
        <f ca="1"/>
        <v>0</v>
      </c>
      <c r="AO143" s="204" t="str" cm="1">
        <f t="array" aca="1" ref="AO143" ca="1">IFERROR(_xlfn.XLOOKUP(AP143,Com_codes_core,Com_labels_core),"")</f>
        <v>Lodging</v>
      </c>
      <c r="AP143" s="53" t="str">
        <f ca="1"/>
        <v>c_134</v>
      </c>
      <c r="AQ143" s="56">
        <f ca="1"/>
        <v>39.357983184097428</v>
      </c>
      <c r="AR143" s="56">
        <f ca="1"/>
        <v>7.4162432507796083E-3</v>
      </c>
      <c r="AS143" s="56">
        <f ca="1"/>
        <v>-9.3004108742023028E-3</v>
      </c>
      <c r="AT143" s="56">
        <f ca="1"/>
        <v>-2.109370697072066E-2</v>
      </c>
      <c r="AU143" s="56">
        <f ca="1"/>
        <v>0</v>
      </c>
      <c r="AV143" s="56">
        <f ca="1"/>
        <v>0</v>
      </c>
      <c r="AW143" s="56">
        <f ca="1"/>
        <v>0</v>
      </c>
      <c r="AX143" s="56">
        <f ca="1"/>
        <v>0</v>
      </c>
      <c r="AY143" s="56">
        <f ca="1"/>
        <v>0</v>
      </c>
      <c r="AZ143" s="56">
        <f ca="1"/>
        <v>0</v>
      </c>
    </row>
    <row r="144" spans="2:52" x14ac:dyDescent="0.2">
      <c r="B144" s="53" t="str" cm="1">
        <f t="array" aca="1" ref="B144" ca="1">IFERROR(_xlfn.XLOOKUP(C144,Com_codes_core,Com_labels_core),"")</f>
        <v>Oth Priv Srv</v>
      </c>
      <c r="C144" s="53" t="str">
        <f ca="1"/>
        <v>xPSV</v>
      </c>
      <c r="D144" s="56">
        <f ca="1"/>
        <v>265.19921678926812</v>
      </c>
      <c r="E144" s="56">
        <f ca="1"/>
        <v>2.0200272299830679E-2</v>
      </c>
      <c r="F144" s="56">
        <f ca="1"/>
        <v>3.4669757967242809E-2</v>
      </c>
      <c r="G144" s="56">
        <f ca="1"/>
        <v>9.2605535315204435E-3</v>
      </c>
      <c r="H144" s="56">
        <f ca="1"/>
        <v>0</v>
      </c>
      <c r="I144" s="56">
        <f ca="1"/>
        <v>0</v>
      </c>
      <c r="J144" s="56">
        <f ca="1"/>
        <v>0</v>
      </c>
      <c r="K144" s="56">
        <f ca="1"/>
        <v>0</v>
      </c>
      <c r="L144" s="56">
        <f ca="1"/>
        <v>0</v>
      </c>
      <c r="M144" s="56">
        <f ca="1"/>
        <v>0</v>
      </c>
      <c r="O144" s="204" t="str" cm="1">
        <f t="array" aca="1" ref="O144" ca="1">IFERROR(_xlfn.XLOOKUP(P144,Com_codes_core,Com_labels_core),"")</f>
        <v>Manf Dur</v>
      </c>
      <c r="P144" s="53" t="str">
        <f ca="1"/>
        <v>xMDU</v>
      </c>
      <c r="Q144" s="56">
        <f ca="1"/>
        <v>3786.6417062211508</v>
      </c>
      <c r="R144" s="56">
        <f ca="1"/>
        <v>-0.26462107761456855</v>
      </c>
      <c r="S144" s="56">
        <f ca="1"/>
        <v>-0.11448854526977525</v>
      </c>
      <c r="T144" s="56">
        <f ca="1"/>
        <v>0.5367965024392074</v>
      </c>
      <c r="U144" s="56">
        <f ca="1"/>
        <v>0</v>
      </c>
      <c r="V144" s="56">
        <f ca="1"/>
        <v>0</v>
      </c>
      <c r="W144" s="56">
        <f ca="1"/>
        <v>0</v>
      </c>
      <c r="X144" s="56">
        <f ca="1"/>
        <v>0</v>
      </c>
      <c r="Y144" s="56">
        <f ca="1"/>
        <v>0</v>
      </c>
      <c r="Z144" s="56">
        <f ca="1"/>
        <v>0</v>
      </c>
      <c r="AB144" s="204" t="str" cm="1">
        <f t="array" aca="1" ref="AB144" ca="1">IFERROR(_xlfn.XLOOKUP(AC144,Com_codes_core,Com_labels_core),"")</f>
        <v>Food Service</v>
      </c>
      <c r="AC144" s="53" t="str">
        <f ca="1"/>
        <v>c_135</v>
      </c>
      <c r="AD144" s="56">
        <f ca="1"/>
        <v>402.12794671986967</v>
      </c>
      <c r="AE144" s="56">
        <f ca="1"/>
        <v>-1.6621310251874188E-2</v>
      </c>
      <c r="AF144" s="56">
        <f ca="1"/>
        <v>-0.15675678061105591</v>
      </c>
      <c r="AG144" s="56">
        <f ca="1"/>
        <v>-0.13679863317216379</v>
      </c>
      <c r="AH144" s="56">
        <f ca="1"/>
        <v>0</v>
      </c>
      <c r="AI144" s="56">
        <f ca="1"/>
        <v>0</v>
      </c>
      <c r="AJ144" s="56">
        <f ca="1"/>
        <v>0</v>
      </c>
      <c r="AK144" s="56">
        <f ca="1"/>
        <v>0</v>
      </c>
      <c r="AL144" s="56">
        <f ca="1"/>
        <v>0</v>
      </c>
      <c r="AM144" s="56">
        <f ca="1"/>
        <v>0</v>
      </c>
      <c r="AO144" s="204" t="str" cm="1">
        <f t="array" aca="1" ref="AO144" ca="1">IFERROR(_xlfn.XLOOKUP(AP144,Com_codes_core,Com_labels_core),"")</f>
        <v>Food Service</v>
      </c>
      <c r="AP144" s="53" t="str">
        <f ca="1"/>
        <v>c_135</v>
      </c>
      <c r="AQ144" s="56">
        <f ca="1"/>
        <v>430.11528512078075</v>
      </c>
      <c r="AR144" s="56">
        <f ca="1"/>
        <v>-1.7222057937194002E-2</v>
      </c>
      <c r="AS144" s="56">
        <f ca="1"/>
        <v>-0.15599657173361869</v>
      </c>
      <c r="AT144" s="56">
        <f ca="1"/>
        <v>-0.14069674047642033</v>
      </c>
      <c r="AU144" s="56">
        <f ca="1"/>
        <v>0</v>
      </c>
      <c r="AV144" s="56">
        <f ca="1"/>
        <v>0</v>
      </c>
      <c r="AW144" s="56">
        <f ca="1"/>
        <v>0</v>
      </c>
      <c r="AX144" s="56">
        <f ca="1"/>
        <v>0</v>
      </c>
      <c r="AY144" s="56">
        <f ca="1"/>
        <v>0</v>
      </c>
      <c r="AZ144" s="56">
        <f ca="1"/>
        <v>0</v>
      </c>
    </row>
    <row r="145" spans="2:52" x14ac:dyDescent="0.2">
      <c r="B145" s="53" t="str" cm="1">
        <f t="array" aca="1" ref="B145" ca="1">IFERROR(_xlfn.XLOOKUP(C145,Com_codes_core,Com_labels_core),"")</f>
        <v>Publ Srv</v>
      </c>
      <c r="C145" s="53" t="str">
        <f ca="1"/>
        <v>xGSV</v>
      </c>
      <c r="D145" s="56">
        <f ca="1"/>
        <v>15.599321771374868</v>
      </c>
      <c r="E145" s="56">
        <f ca="1"/>
        <v>2.8084341785605815E-2</v>
      </c>
      <c r="F145" s="56">
        <f ca="1"/>
        <v>0.21557275595720515</v>
      </c>
      <c r="G145" s="56">
        <f ca="1"/>
        <v>-1.381390753146805E-2</v>
      </c>
      <c r="H145" s="56">
        <f ca="1"/>
        <v>0</v>
      </c>
      <c r="I145" s="56">
        <f ca="1"/>
        <v>0</v>
      </c>
      <c r="J145" s="56">
        <f ca="1"/>
        <v>0</v>
      </c>
      <c r="K145" s="56">
        <f ca="1"/>
        <v>0</v>
      </c>
      <c r="L145" s="56">
        <f ca="1"/>
        <v>0</v>
      </c>
      <c r="M145" s="56">
        <f ca="1"/>
        <v>0</v>
      </c>
      <c r="O145" s="204" t="str" cm="1">
        <f t="array" aca="1" ref="O145" ca="1">IFERROR(_xlfn.XLOOKUP(P145,Com_codes_core,Com_labels_core),"")</f>
        <v>All Electr</v>
      </c>
      <c r="P145" s="53" t="str">
        <f ca="1"/>
        <v>xELP</v>
      </c>
      <c r="Q145" s="56">
        <f ca="1"/>
        <v>5.1699386386772481</v>
      </c>
      <c r="R145" s="56">
        <f ca="1"/>
        <v>-8.1117435724809006E-2</v>
      </c>
      <c r="S145" s="56">
        <f ca="1"/>
        <v>-0.54004086120232886</v>
      </c>
      <c r="T145" s="56">
        <f ca="1"/>
        <v>-0.11208081010600779</v>
      </c>
      <c r="U145" s="56">
        <f ca="1"/>
        <v>0</v>
      </c>
      <c r="V145" s="56">
        <f ca="1"/>
        <v>0</v>
      </c>
      <c r="W145" s="56">
        <f ca="1"/>
        <v>0</v>
      </c>
      <c r="X145" s="56">
        <f ca="1"/>
        <v>0</v>
      </c>
      <c r="Y145" s="56">
        <f ca="1"/>
        <v>0</v>
      </c>
      <c r="Z145" s="56">
        <f ca="1"/>
        <v>0</v>
      </c>
      <c r="AB145" s="204" t="str" cm="1">
        <f t="array" aca="1" ref="AB145" ca="1">IFERROR(_xlfn.XLOOKUP(AC145,Com_codes_core,Com_labels_core),"")</f>
        <v>Publishing activities</v>
      </c>
      <c r="AC145" s="53" t="str">
        <f ca="1"/>
        <v>c_136</v>
      </c>
      <c r="AD145" s="56">
        <f ca="1"/>
        <v>13.623177897678101</v>
      </c>
      <c r="AE145" s="56">
        <f ca="1"/>
        <v>3.3708308797408826E-2</v>
      </c>
      <c r="AF145" s="56">
        <f ca="1"/>
        <v>0.13053875592521358</v>
      </c>
      <c r="AG145" s="56">
        <f ca="1"/>
        <v>-5.75405740291135E-2</v>
      </c>
      <c r="AH145" s="56">
        <f ca="1"/>
        <v>0</v>
      </c>
      <c r="AI145" s="56">
        <f ca="1"/>
        <v>0</v>
      </c>
      <c r="AJ145" s="56">
        <f ca="1"/>
        <v>0</v>
      </c>
      <c r="AK145" s="56">
        <f ca="1"/>
        <v>0</v>
      </c>
      <c r="AL145" s="56">
        <f ca="1"/>
        <v>0</v>
      </c>
      <c r="AM145" s="56">
        <f ca="1"/>
        <v>0</v>
      </c>
      <c r="AO145" s="204" t="str" cm="1">
        <f t="array" aca="1" ref="AO145" ca="1">IFERROR(_xlfn.XLOOKUP(AP145,Com_codes_core,Com_labels_core),"")</f>
        <v>Publishing activities</v>
      </c>
      <c r="AP145" s="53" t="str">
        <f ca="1"/>
        <v>c_136</v>
      </c>
      <c r="AQ145" s="56">
        <f ca="1"/>
        <v>18.710090107648888</v>
      </c>
      <c r="AR145" s="56">
        <f ca="1"/>
        <v>1.6654089026513219E-2</v>
      </c>
      <c r="AS145" s="56">
        <f ca="1"/>
        <v>9.854944077962724E-2</v>
      </c>
      <c r="AT145" s="56">
        <f ca="1"/>
        <v>-8.8713009139651522E-2</v>
      </c>
      <c r="AU145" s="56">
        <f ca="1"/>
        <v>0</v>
      </c>
      <c r="AV145" s="56">
        <f ca="1"/>
        <v>0</v>
      </c>
      <c r="AW145" s="56">
        <f ca="1"/>
        <v>0</v>
      </c>
      <c r="AX145" s="56">
        <f ca="1"/>
        <v>0</v>
      </c>
      <c r="AY145" s="56">
        <f ca="1"/>
        <v>0</v>
      </c>
      <c r="AZ145" s="56">
        <f ca="1"/>
        <v>0</v>
      </c>
    </row>
    <row r="146" spans="2:52" x14ac:dyDescent="0.2">
      <c r="B146" s="53" t="str" cm="1">
        <f t="array" aca="1" ref="B146" ca="1">IFERROR(_xlfn.XLOOKUP(C146,Com_codes_core,Com_labels_core),"")</f>
        <v/>
      </c>
      <c r="C146" s="53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O146" s="204" t="str" cm="1">
        <f t="array" aca="1" ref="O146" ca="1">IFERROR(_xlfn.XLOOKUP(P146,Com_codes_core,Com_labels_core),"")</f>
        <v>Trade+Acco</v>
      </c>
      <c r="P146" s="53" t="str">
        <f ca="1"/>
        <v>xTRD</v>
      </c>
      <c r="Q146" s="56">
        <f ca="1"/>
        <v>3.71411900368</v>
      </c>
      <c r="R146" s="56">
        <f ca="1"/>
        <v>-4.4213688943117724E-2</v>
      </c>
      <c r="S146" s="56">
        <f ca="1"/>
        <v>-0.30342315241826956</v>
      </c>
      <c r="T146" s="56">
        <f ca="1"/>
        <v>-0.1749319733624688</v>
      </c>
      <c r="U146" s="56">
        <f ca="1"/>
        <v>0</v>
      </c>
      <c r="V146" s="56">
        <f ca="1"/>
        <v>0</v>
      </c>
      <c r="W146" s="56">
        <f ca="1"/>
        <v>0</v>
      </c>
      <c r="X146" s="56">
        <f ca="1"/>
        <v>0</v>
      </c>
      <c r="Y146" s="56">
        <f ca="1"/>
        <v>0</v>
      </c>
      <c r="Z146" s="56">
        <f ca="1"/>
        <v>0</v>
      </c>
      <c r="AB146" s="204" t="str" cm="1">
        <f t="array" aca="1" ref="AB146" ca="1">IFERROR(_xlfn.XLOOKUP(AC146,Com_codes_core,Com_labels_core),"")</f>
        <v>Film services, television program production, recording and music publishing</v>
      </c>
      <c r="AC146" s="53" t="str">
        <f ca="1"/>
        <v>c_137</v>
      </c>
      <c r="AD146" s="56">
        <f ca="1"/>
        <v>24.054465914416756</v>
      </c>
      <c r="AE146" s="56">
        <f ca="1"/>
        <v>2.4058479827049339E-2</v>
      </c>
      <c r="AF146" s="56">
        <f ca="1"/>
        <v>0.13582631258886035</v>
      </c>
      <c r="AG146" s="56">
        <f ca="1"/>
        <v>-4.4833569861990608E-2</v>
      </c>
      <c r="AH146" s="56">
        <f ca="1"/>
        <v>0</v>
      </c>
      <c r="AI146" s="56">
        <f ca="1"/>
        <v>0</v>
      </c>
      <c r="AJ146" s="56">
        <f ca="1"/>
        <v>0</v>
      </c>
      <c r="AK146" s="56">
        <f ca="1"/>
        <v>0</v>
      </c>
      <c r="AL146" s="56">
        <f ca="1"/>
        <v>0</v>
      </c>
      <c r="AM146" s="56">
        <f ca="1"/>
        <v>0</v>
      </c>
      <c r="AO146" s="204" t="str" cm="1">
        <f t="array" aca="1" ref="AO146" ca="1">IFERROR(_xlfn.XLOOKUP(AP146,Com_codes_core,Com_labels_core),"")</f>
        <v>Film services, television program production, recording and music publishing</v>
      </c>
      <c r="AP146" s="53" t="str">
        <f ca="1"/>
        <v>c_137</v>
      </c>
      <c r="AQ146" s="56">
        <f ca="1"/>
        <v>29.63919934134308</v>
      </c>
      <c r="AR146" s="56">
        <f ca="1"/>
        <v>1.6157573718977858E-2</v>
      </c>
      <c r="AS146" s="56">
        <f ca="1"/>
        <v>9.6257408355149288E-2</v>
      </c>
      <c r="AT146" s="56">
        <f ca="1"/>
        <v>-6.7094324015615214E-2</v>
      </c>
      <c r="AU146" s="56">
        <f ca="1"/>
        <v>0</v>
      </c>
      <c r="AV146" s="56">
        <f ca="1"/>
        <v>0</v>
      </c>
      <c r="AW146" s="56">
        <f ca="1"/>
        <v>0</v>
      </c>
      <c r="AX146" s="56">
        <f ca="1"/>
        <v>0</v>
      </c>
      <c r="AY146" s="56">
        <f ca="1"/>
        <v>0</v>
      </c>
      <c r="AZ146" s="56">
        <f ca="1"/>
        <v>0</v>
      </c>
    </row>
    <row r="147" spans="2:52" x14ac:dyDescent="0.2">
      <c r="B147" s="53" t="str" cm="1">
        <f t="array" aca="1" ref="B147" ca="1">IFERROR(_xlfn.XLOOKUP(C147,Com_codes_core,Com_labels_core),"")</f>
        <v/>
      </c>
      <c r="C147" s="53"/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O147" s="204" t="str" cm="1">
        <f t="array" aca="1" ref="O147" ca="1">IFERROR(_xlfn.XLOOKUP(P147,Com_codes_core,Com_labels_core),"")</f>
        <v>Transp</v>
      </c>
      <c r="P147" s="53" t="str">
        <f ca="1"/>
        <v>xTRP</v>
      </c>
      <c r="Q147" s="56">
        <f ca="1"/>
        <v>39.366398031109249</v>
      </c>
      <c r="R147" s="56">
        <f ca="1"/>
        <v>-3.7734006575596002E-2</v>
      </c>
      <c r="S147" s="56">
        <f ca="1"/>
        <v>-0.21134080420228685</v>
      </c>
      <c r="T147" s="56">
        <f ca="1"/>
        <v>-0.16749857715083749</v>
      </c>
      <c r="U147" s="56">
        <f ca="1"/>
        <v>0</v>
      </c>
      <c r="V147" s="56">
        <f ca="1"/>
        <v>0</v>
      </c>
      <c r="W147" s="56">
        <f ca="1"/>
        <v>0</v>
      </c>
      <c r="X147" s="56">
        <f ca="1"/>
        <v>0</v>
      </c>
      <c r="Y147" s="56">
        <f ca="1"/>
        <v>0</v>
      </c>
      <c r="Z147" s="56">
        <f ca="1"/>
        <v>0</v>
      </c>
      <c r="AB147" s="204" t="str" cm="1">
        <f t="array" aca="1" ref="AB147" ca="1">IFERROR(_xlfn.XLOOKUP(AC147,Com_codes_core,Com_labels_core),"")</f>
        <v>Radio and television broadcasting services</v>
      </c>
      <c r="AC147" s="53" t="str">
        <f ca="1"/>
        <v>c_138</v>
      </c>
      <c r="AD147" s="56">
        <f ca="1"/>
        <v>36.920723336840204</v>
      </c>
      <c r="AE147" s="56">
        <f ca="1"/>
        <v>9.4016472407920659E-3</v>
      </c>
      <c r="AF147" s="56">
        <f ca="1"/>
        <v>4.9237727303674816E-2</v>
      </c>
      <c r="AG147" s="56">
        <f ca="1"/>
        <v>-2.6683485446643562E-2</v>
      </c>
      <c r="AH147" s="56">
        <f ca="1"/>
        <v>0</v>
      </c>
      <c r="AI147" s="56">
        <f ca="1"/>
        <v>0</v>
      </c>
      <c r="AJ147" s="56">
        <f ca="1"/>
        <v>0</v>
      </c>
      <c r="AK147" s="56">
        <f ca="1"/>
        <v>0</v>
      </c>
      <c r="AL147" s="56">
        <f ca="1"/>
        <v>0</v>
      </c>
      <c r="AM147" s="56">
        <f ca="1"/>
        <v>0</v>
      </c>
      <c r="AO147" s="204" t="str" cm="1">
        <f t="array" aca="1" ref="AO147" ca="1">IFERROR(_xlfn.XLOOKUP(AP147,Com_codes_core,Com_labels_core),"")</f>
        <v>Radio and television broadcasting services</v>
      </c>
      <c r="AP147" s="53" t="str">
        <f ca="1"/>
        <v>c_138</v>
      </c>
      <c r="AQ147" s="56">
        <f ca="1"/>
        <v>37.323840627978306</v>
      </c>
      <c r="AR147" s="56">
        <f ca="1"/>
        <v>9.4016472407920659E-3</v>
      </c>
      <c r="AS147" s="56">
        <f ca="1"/>
        <v>4.9237727303674816E-2</v>
      </c>
      <c r="AT147" s="56">
        <f ca="1"/>
        <v>-2.6683485446643562E-2</v>
      </c>
      <c r="AU147" s="56">
        <f ca="1"/>
        <v>0</v>
      </c>
      <c r="AV147" s="56">
        <f ca="1"/>
        <v>0</v>
      </c>
      <c r="AW147" s="56">
        <f ca="1"/>
        <v>0</v>
      </c>
      <c r="AX147" s="56">
        <f ca="1"/>
        <v>0</v>
      </c>
      <c r="AY147" s="56">
        <f ca="1"/>
        <v>0</v>
      </c>
      <c r="AZ147" s="56">
        <f ca="1"/>
        <v>0</v>
      </c>
    </row>
    <row r="148" spans="2:52" x14ac:dyDescent="0.2">
      <c r="B148" s="53" t="str" cm="1">
        <f t="array" aca="1" ref="B148" ca="1">IFERROR(_xlfn.XLOOKUP(C148,Com_codes_core,Com_labels_core),"")</f>
        <v/>
      </c>
      <c r="C148" s="53"/>
      <c r="D148" s="56"/>
      <c r="E148" s="56"/>
      <c r="F148" s="56"/>
      <c r="G148" s="56"/>
      <c r="H148" s="56"/>
      <c r="I148" s="56"/>
      <c r="J148" s="56"/>
      <c r="K148" s="56"/>
      <c r="L148" s="56"/>
      <c r="M148" s="56"/>
      <c r="O148" s="204" t="str" cm="1">
        <f t="array" aca="1" ref="O148" ca="1">IFERROR(_xlfn.XLOOKUP(P148,Com_codes_core,Com_labels_core),"")</f>
        <v>Oth Priv Srv</v>
      </c>
      <c r="P148" s="53" t="str">
        <f ca="1"/>
        <v>xPSV</v>
      </c>
      <c r="Q148" s="56">
        <f ca="1"/>
        <v>191.92745617790294</v>
      </c>
      <c r="R148" s="56">
        <f ca="1"/>
        <v>-2.3785180549673601E-2</v>
      </c>
      <c r="S148" s="56">
        <f ca="1"/>
        <v>-0.13667731422962737</v>
      </c>
      <c r="T148" s="56">
        <f ca="1"/>
        <v>-9.7042271977332284E-2</v>
      </c>
      <c r="U148" s="56">
        <f ca="1"/>
        <v>0</v>
      </c>
      <c r="V148" s="56">
        <f ca="1"/>
        <v>0</v>
      </c>
      <c r="W148" s="56">
        <f ca="1"/>
        <v>0</v>
      </c>
      <c r="X148" s="56">
        <f ca="1"/>
        <v>0</v>
      </c>
      <c r="Y148" s="56">
        <f ca="1"/>
        <v>0</v>
      </c>
      <c r="Z148" s="56">
        <f ca="1"/>
        <v>0</v>
      </c>
      <c r="AB148" s="204" t="str" cm="1">
        <f t="array" aca="1" ref="AB148" ca="1">IFERROR(_xlfn.XLOOKUP(AC148,Com_codes_core,Com_labels_core),"")</f>
        <v>Telecommunication services</v>
      </c>
      <c r="AC148" s="53" t="str">
        <f ca="1"/>
        <v>c_139</v>
      </c>
      <c r="AD148" s="56">
        <f ca="1"/>
        <v>363.34464350986354</v>
      </c>
      <c r="AE148" s="56">
        <f ca="1"/>
        <v>7.4287750679413733E-3</v>
      </c>
      <c r="AF148" s="56">
        <f ca="1"/>
        <v>6.9285970923727014E-2</v>
      </c>
      <c r="AG148" s="56">
        <f ca="1"/>
        <v>-4.270420087045812E-2</v>
      </c>
      <c r="AH148" s="56">
        <f ca="1"/>
        <v>0</v>
      </c>
      <c r="AI148" s="56">
        <f ca="1"/>
        <v>0</v>
      </c>
      <c r="AJ148" s="56">
        <f ca="1"/>
        <v>0</v>
      </c>
      <c r="AK148" s="56">
        <f ca="1"/>
        <v>0</v>
      </c>
      <c r="AL148" s="56">
        <f ca="1"/>
        <v>0</v>
      </c>
      <c r="AM148" s="56">
        <f ca="1"/>
        <v>0</v>
      </c>
      <c r="AO148" s="204" t="str" cm="1">
        <f t="array" aca="1" ref="AO148" ca="1">IFERROR(_xlfn.XLOOKUP(AP148,Com_codes_core,Com_labels_core),"")</f>
        <v>Telecommunication services</v>
      </c>
      <c r="AP148" s="53" t="str">
        <f ca="1"/>
        <v>c_139</v>
      </c>
      <c r="AQ148" s="56">
        <f ca="1"/>
        <v>385.97243678904152</v>
      </c>
      <c r="AR148" s="56">
        <f ca="1"/>
        <v>6.7897646000458778E-3</v>
      </c>
      <c r="AS148" s="56">
        <f ca="1"/>
        <v>6.5358426542649894E-2</v>
      </c>
      <c r="AT148" s="56">
        <f ca="1"/>
        <v>-4.4989239827142313E-2</v>
      </c>
      <c r="AU148" s="56">
        <f ca="1"/>
        <v>0</v>
      </c>
      <c r="AV148" s="56">
        <f ca="1"/>
        <v>0</v>
      </c>
      <c r="AW148" s="56">
        <f ca="1"/>
        <v>0</v>
      </c>
      <c r="AX148" s="56">
        <f ca="1"/>
        <v>0</v>
      </c>
      <c r="AY148" s="56">
        <f ca="1"/>
        <v>0</v>
      </c>
      <c r="AZ148" s="56">
        <f ca="1"/>
        <v>0</v>
      </c>
    </row>
    <row r="149" spans="2:52" x14ac:dyDescent="0.2">
      <c r="B149" s="53" t="str" cm="1">
        <f t="array" aca="1" ref="B149" ca="1">IFERROR(_xlfn.XLOOKUP(C149,Com_codes_core,Com_labels_core),"")</f>
        <v/>
      </c>
      <c r="C149" s="53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O149" s="204" t="str" cm="1">
        <f t="array" aca="1" ref="O149" ca="1">IFERROR(_xlfn.XLOOKUP(P149,Com_codes_core,Com_labels_core),"")</f>
        <v>Publ Srv</v>
      </c>
      <c r="P149" s="53" t="str">
        <f ca="1"/>
        <v>xGSV</v>
      </c>
      <c r="Q149" s="56">
        <f ca="1"/>
        <v>7.0732094121799598</v>
      </c>
      <c r="R149" s="56">
        <f ca="1"/>
        <v>-1.916805564984303E-2</v>
      </c>
      <c r="S149" s="56">
        <f ca="1"/>
        <v>-4.7694386399865785E-2</v>
      </c>
      <c r="T149" s="56">
        <f ca="1"/>
        <v>-0.18834337524507028</v>
      </c>
      <c r="U149" s="56">
        <f ca="1"/>
        <v>0</v>
      </c>
      <c r="V149" s="56">
        <f ca="1"/>
        <v>0</v>
      </c>
      <c r="W149" s="56">
        <f ca="1"/>
        <v>0</v>
      </c>
      <c r="X149" s="56">
        <f ca="1"/>
        <v>0</v>
      </c>
      <c r="Y149" s="56">
        <f ca="1"/>
        <v>0</v>
      </c>
      <c r="Z149" s="56">
        <f ca="1"/>
        <v>0</v>
      </c>
      <c r="AB149" s="204" t="str" cm="1">
        <f t="array" aca="1" ref="AB149" ca="1">IFERROR(_xlfn.XLOOKUP(AC149,Com_codes_core,Com_labels_core),"")</f>
        <v>Computer programming services, consulting services and other activities related to computers</v>
      </c>
      <c r="AC149" s="53" t="str">
        <f ca="1"/>
        <v>c_140</v>
      </c>
      <c r="AD149" s="56">
        <f ca="1"/>
        <v>67.20731239395468</v>
      </c>
      <c r="AE149" s="56">
        <f ca="1"/>
        <v>1.87150570637451E-2</v>
      </c>
      <c r="AF149" s="56">
        <f ca="1"/>
        <v>8.1967310162256446E-2</v>
      </c>
      <c r="AG149" s="56">
        <f ca="1"/>
        <v>-3.7517296955624779E-2</v>
      </c>
      <c r="AH149" s="56">
        <f ca="1"/>
        <v>0</v>
      </c>
      <c r="AI149" s="56">
        <f ca="1"/>
        <v>0</v>
      </c>
      <c r="AJ149" s="56">
        <f ca="1"/>
        <v>0</v>
      </c>
      <c r="AK149" s="56">
        <f ca="1"/>
        <v>0</v>
      </c>
      <c r="AL149" s="56">
        <f ca="1"/>
        <v>0</v>
      </c>
      <c r="AM149" s="56">
        <f ca="1"/>
        <v>0</v>
      </c>
      <c r="AO149" s="204" t="str" cm="1">
        <f t="array" aca="1" ref="AO149" ca="1">IFERROR(_xlfn.XLOOKUP(AP149,Com_codes_core,Com_labels_core),"")</f>
        <v>Computer programming services, consulting services and other activities related to computers</v>
      </c>
      <c r="AP149" s="53" t="str">
        <f ca="1"/>
        <v>c_140</v>
      </c>
      <c r="AQ149" s="56">
        <f ca="1"/>
        <v>75.393000540633153</v>
      </c>
      <c r="AR149" s="56">
        <f ca="1"/>
        <v>1.346731624969344E-2</v>
      </c>
      <c r="AS149" s="56">
        <f ca="1"/>
        <v>4.8451512977942812E-2</v>
      </c>
      <c r="AT149" s="56">
        <f ca="1"/>
        <v>-5.6717941340267419E-2</v>
      </c>
      <c r="AU149" s="56">
        <f ca="1"/>
        <v>0</v>
      </c>
      <c r="AV149" s="56">
        <f ca="1"/>
        <v>0</v>
      </c>
      <c r="AW149" s="56">
        <f ca="1"/>
        <v>0</v>
      </c>
      <c r="AX149" s="56">
        <f ca="1"/>
        <v>0</v>
      </c>
      <c r="AY149" s="56">
        <f ca="1"/>
        <v>0</v>
      </c>
      <c r="AZ149" s="56">
        <f ca="1"/>
        <v>0</v>
      </c>
    </row>
    <row r="150" spans="2:52" x14ac:dyDescent="0.2">
      <c r="B150" s="53" t="str" cm="1">
        <f t="array" aca="1" ref="B150" ca="1">IFERROR(_xlfn.XLOOKUP(C150,Com_codes_core,Com_labels_core),"")</f>
        <v/>
      </c>
      <c r="C150" s="53"/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O150" s="53"/>
      <c r="P150" s="53"/>
      <c r="Q150" s="56"/>
      <c r="R150" s="56"/>
      <c r="S150" s="56"/>
      <c r="T150" s="56"/>
      <c r="U150" s="56"/>
      <c r="V150" s="56"/>
      <c r="W150" s="56"/>
      <c r="X150" s="56"/>
      <c r="Y150" s="56"/>
      <c r="Z150" s="56"/>
      <c r="AB150" s="204" t="str" cm="1">
        <f t="array" aca="1" ref="AB150" ca="1">IFERROR(_xlfn.XLOOKUP(AC150,Com_codes_core,Com_labels_core),"")</f>
        <v>Other information services</v>
      </c>
      <c r="AC150" s="53" t="str">
        <f ca="1"/>
        <v>c_141</v>
      </c>
      <c r="AD150" s="56">
        <f ca="1"/>
        <v>16.315839284584634</v>
      </c>
      <c r="AE150" s="56">
        <f ca="1"/>
        <v>2.11736004122276E-2</v>
      </c>
      <c r="AF150" s="56">
        <f ca="1"/>
        <v>7.8766101578930936E-2</v>
      </c>
      <c r="AG150" s="56">
        <f ca="1"/>
        <v>-3.6115048515905634E-2</v>
      </c>
      <c r="AH150" s="56">
        <f ca="1"/>
        <v>0</v>
      </c>
      <c r="AI150" s="56">
        <f ca="1"/>
        <v>0</v>
      </c>
      <c r="AJ150" s="56">
        <f ca="1"/>
        <v>0</v>
      </c>
      <c r="AK150" s="56">
        <f ca="1"/>
        <v>0</v>
      </c>
      <c r="AL150" s="56">
        <f ca="1"/>
        <v>0</v>
      </c>
      <c r="AM150" s="56">
        <f ca="1"/>
        <v>0</v>
      </c>
      <c r="AO150" s="204" t="str" cm="1">
        <f t="array" aca="1" ref="AO150" ca="1">IFERROR(_xlfn.XLOOKUP(AP150,Com_codes_core,Com_labels_core),"")</f>
        <v>Other information services</v>
      </c>
      <c r="AP150" s="53" t="str">
        <f ca="1"/>
        <v>c_141</v>
      </c>
      <c r="AQ150" s="56">
        <f ca="1"/>
        <v>20.677493252428786</v>
      </c>
      <c r="AR150" s="56">
        <f ca="1"/>
        <v>1.0381609181520091E-2</v>
      </c>
      <c r="AS150" s="56">
        <f ca="1"/>
        <v>1.0160427579108955E-2</v>
      </c>
      <c r="AT150" s="56">
        <f ca="1"/>
        <v>-7.1092172669673381E-2</v>
      </c>
      <c r="AU150" s="56">
        <f ca="1"/>
        <v>0</v>
      </c>
      <c r="AV150" s="56">
        <f ca="1"/>
        <v>0</v>
      </c>
      <c r="AW150" s="56">
        <f ca="1"/>
        <v>0</v>
      </c>
      <c r="AX150" s="56">
        <f ca="1"/>
        <v>0</v>
      </c>
      <c r="AY150" s="56">
        <f ca="1"/>
        <v>0</v>
      </c>
      <c r="AZ150" s="56">
        <f ca="1"/>
        <v>0</v>
      </c>
    </row>
    <row r="151" spans="2:52" hidden="1" outlineLevel="1" x14ac:dyDescent="0.2">
      <c r="B151" s="53" t="str" cm="1">
        <f t="array" aca="1" ref="B151" ca="1">IFERROR(_xlfn.XLOOKUP(C151,Com_codes_core,Com_labels_core),"")</f>
        <v/>
      </c>
      <c r="C151" s="53"/>
      <c r="D151" s="56"/>
      <c r="E151" s="56"/>
      <c r="F151" s="56"/>
      <c r="G151" s="56"/>
      <c r="H151" s="56"/>
      <c r="I151" s="56"/>
      <c r="J151" s="56"/>
      <c r="K151" s="56"/>
      <c r="L151" s="56"/>
      <c r="M151" s="56"/>
      <c r="O151" s="53"/>
      <c r="P151" s="53"/>
      <c r="Q151" s="56"/>
      <c r="R151" s="56"/>
      <c r="S151" s="56"/>
      <c r="T151" s="56"/>
      <c r="U151" s="56"/>
      <c r="V151" s="56"/>
      <c r="W151" s="56"/>
      <c r="X151" s="56"/>
      <c r="Y151" s="56"/>
      <c r="Z151" s="56"/>
      <c r="AB151" s="204" t="str" cm="1">
        <f t="array" aca="1" ref="AB151" ca="1">IFERROR(_xlfn.XLOOKUP(AC151,Com_codes_core,Com_labels_core),"")</f>
        <v>Financial services (except insurance and social insurance)</v>
      </c>
      <c r="AC151" s="53" t="str">
        <f ca="1"/>
        <v>c_142</v>
      </c>
      <c r="AD151" s="56">
        <f ca="1"/>
        <v>374.18604445664164</v>
      </c>
      <c r="AE151" s="56">
        <f ca="1"/>
        <v>-6.3118019295038685E-3</v>
      </c>
      <c r="AF151" s="56">
        <f ca="1"/>
        <v>-8.3362649409857159E-2</v>
      </c>
      <c r="AG151" s="56">
        <f ca="1"/>
        <v>-4.0402898258207198E-2</v>
      </c>
      <c r="AH151" s="56">
        <f ca="1"/>
        <v>0</v>
      </c>
      <c r="AI151" s="56">
        <f ca="1"/>
        <v>0</v>
      </c>
      <c r="AJ151" s="56">
        <f ca="1"/>
        <v>0</v>
      </c>
      <c r="AK151" s="56">
        <f ca="1"/>
        <v>0</v>
      </c>
      <c r="AL151" s="56">
        <f ca="1"/>
        <v>0</v>
      </c>
      <c r="AM151" s="56">
        <f ca="1"/>
        <v>0</v>
      </c>
      <c r="AO151" s="204" t="str" cm="1">
        <f t="array" aca="1" ref="AO151" ca="1">IFERROR(_xlfn.XLOOKUP(AP151,Com_codes_core,Com_labels_core),"")</f>
        <v>Financial services (except insurance and social insurance)</v>
      </c>
      <c r="AP151" s="53" t="str">
        <f ca="1"/>
        <v>c_142</v>
      </c>
      <c r="AQ151" s="56">
        <f ca="1"/>
        <v>394.91115715317295</v>
      </c>
      <c r="AR151" s="56">
        <f ca="1"/>
        <v>-8.8573365999544684E-3</v>
      </c>
      <c r="AS151" s="56">
        <f ca="1"/>
        <v>-0.10064095355711844</v>
      </c>
      <c r="AT151" s="56">
        <f ca="1"/>
        <v>-4.8335647833874784E-2</v>
      </c>
      <c r="AU151" s="56">
        <f ca="1"/>
        <v>0</v>
      </c>
      <c r="AV151" s="56">
        <f ca="1"/>
        <v>0</v>
      </c>
      <c r="AW151" s="56">
        <f ca="1"/>
        <v>0</v>
      </c>
      <c r="AX151" s="56">
        <f ca="1"/>
        <v>0</v>
      </c>
      <c r="AY151" s="56">
        <f ca="1"/>
        <v>0</v>
      </c>
      <c r="AZ151" s="56">
        <f ca="1"/>
        <v>0</v>
      </c>
    </row>
    <row r="152" spans="2:52" hidden="1" outlineLevel="1" x14ac:dyDescent="0.2">
      <c r="B152" s="53" t="str" cm="1">
        <f t="array" aca="1" ref="B152" ca="1">IFERROR(_xlfn.XLOOKUP(C152,Com_codes_core,Com_labels_core),"")</f>
        <v/>
      </c>
      <c r="C152" s="53"/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O152" s="53"/>
      <c r="P152" s="53"/>
      <c r="Q152" s="56"/>
      <c r="R152" s="56"/>
      <c r="S152" s="56"/>
      <c r="T152" s="56"/>
      <c r="U152" s="56"/>
      <c r="V152" s="56"/>
      <c r="W152" s="56"/>
      <c r="X152" s="56"/>
      <c r="Y152" s="56"/>
      <c r="Z152" s="56"/>
      <c r="AB152" s="204" t="str" cm="1">
        <f t="array" aca="1" ref="AB152" ca="1">IFERROR(_xlfn.XLOOKUP(AC152,Com_codes_core,Com_labels_core),"")</f>
        <v>Life insurance and Life reinsurance services</v>
      </c>
      <c r="AC152" s="53" t="str">
        <f ca="1"/>
        <v>c_143</v>
      </c>
      <c r="AD152" s="56">
        <f ca="1"/>
        <v>41.835334020462703</v>
      </c>
      <c r="AE152" s="56">
        <f ca="1"/>
        <v>4.5230652419059325E-2</v>
      </c>
      <c r="AF152" s="56">
        <f ca="1"/>
        <v>0.32320842016810847</v>
      </c>
      <c r="AG152" s="56">
        <f ca="1"/>
        <v>1.3514131221636916E-3</v>
      </c>
      <c r="AH152" s="56">
        <f ca="1"/>
        <v>0</v>
      </c>
      <c r="AI152" s="56">
        <f ca="1"/>
        <v>0</v>
      </c>
      <c r="AJ152" s="56">
        <f ca="1"/>
        <v>0</v>
      </c>
      <c r="AK152" s="56">
        <f ca="1"/>
        <v>0</v>
      </c>
      <c r="AL152" s="56">
        <f ca="1"/>
        <v>0</v>
      </c>
      <c r="AM152" s="56">
        <f ca="1"/>
        <v>0</v>
      </c>
      <c r="AO152" s="204" t="str" cm="1">
        <f t="array" aca="1" ref="AO152" ca="1">IFERROR(_xlfn.XLOOKUP(AP152,Com_codes_core,Com_labels_core),"")</f>
        <v>Life insurance and Life reinsurance services</v>
      </c>
      <c r="AP152" s="53" t="str">
        <f ca="1"/>
        <v>c_143</v>
      </c>
      <c r="AQ152" s="56">
        <f ca="1"/>
        <v>43.57455111169007</v>
      </c>
      <c r="AR152" s="56">
        <f ca="1"/>
        <v>4.4933347437314808E-2</v>
      </c>
      <c r="AS152" s="56">
        <f ca="1"/>
        <v>0.32155929922412785</v>
      </c>
      <c r="AT152" s="56">
        <f ca="1"/>
        <v>3.2558357367928892E-4</v>
      </c>
      <c r="AU152" s="56">
        <f ca="1"/>
        <v>0</v>
      </c>
      <c r="AV152" s="56">
        <f ca="1"/>
        <v>0</v>
      </c>
      <c r="AW152" s="56">
        <f ca="1"/>
        <v>0</v>
      </c>
      <c r="AX152" s="56">
        <f ca="1"/>
        <v>0</v>
      </c>
      <c r="AY152" s="56">
        <f ca="1"/>
        <v>0</v>
      </c>
      <c r="AZ152" s="56">
        <f ca="1"/>
        <v>0</v>
      </c>
    </row>
    <row r="153" spans="2:52" hidden="1" outlineLevel="1" x14ac:dyDescent="0.2">
      <c r="B153" s="53" t="str" cm="1">
        <f t="array" aca="1" ref="B153" ca="1">IFERROR(_xlfn.XLOOKUP(C153,Com_codes_core,Com_labels_core),"")</f>
        <v/>
      </c>
      <c r="C153" s="53"/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O153" s="53"/>
      <c r="P153" s="53"/>
      <c r="Q153" s="56"/>
      <c r="R153" s="56"/>
      <c r="S153" s="56"/>
      <c r="T153" s="56"/>
      <c r="U153" s="56"/>
      <c r="V153" s="56"/>
      <c r="W153" s="56"/>
      <c r="X153" s="56"/>
      <c r="Y153" s="56"/>
      <c r="Z153" s="56"/>
      <c r="AB153" s="204" t="str" cm="1">
        <f t="array" aca="1" ref="AB153" ca="1">IFERROR(_xlfn.XLOOKUP(AC153,Com_codes_core,Com_labels_core),"")</f>
        <v>Non-life insurance and non-life reinsurance services</v>
      </c>
      <c r="AC153" s="53" t="str">
        <f ca="1"/>
        <v>c_144</v>
      </c>
      <c r="AD153" s="56">
        <f ca="1"/>
        <v>18.473311859652295</v>
      </c>
      <c r="AE153" s="56">
        <f ca="1"/>
        <v>6.358012727392115E-3</v>
      </c>
      <c r="AF153" s="56">
        <f ca="1"/>
        <v>-2.1750830174871449E-2</v>
      </c>
      <c r="AG153" s="56">
        <f ca="1"/>
        <v>-5.7422673779339295E-2</v>
      </c>
      <c r="AH153" s="56">
        <f ca="1"/>
        <v>0</v>
      </c>
      <c r="AI153" s="56">
        <f ca="1"/>
        <v>0</v>
      </c>
      <c r="AJ153" s="56">
        <f ca="1"/>
        <v>0</v>
      </c>
      <c r="AK153" s="56">
        <f ca="1"/>
        <v>0</v>
      </c>
      <c r="AL153" s="56">
        <f ca="1"/>
        <v>0</v>
      </c>
      <c r="AM153" s="56">
        <f ca="1"/>
        <v>0</v>
      </c>
      <c r="AO153" s="204" t="str" cm="1">
        <f t="array" aca="1" ref="AO153" ca="1">IFERROR(_xlfn.XLOOKUP(AP153,Com_codes_core,Com_labels_core),"")</f>
        <v>Non-life insurance and non-life reinsurance services</v>
      </c>
      <c r="AP153" s="53" t="str">
        <f ca="1"/>
        <v>c_144</v>
      </c>
      <c r="AQ153" s="56">
        <f ca="1"/>
        <v>19.354552373690165</v>
      </c>
      <c r="AR153" s="56">
        <f ca="1"/>
        <v>6.358012727392115E-3</v>
      </c>
      <c r="AS153" s="56">
        <f ca="1"/>
        <v>-2.1750830174871449E-2</v>
      </c>
      <c r="AT153" s="56">
        <f ca="1"/>
        <v>-5.7422673779339295E-2</v>
      </c>
      <c r="AU153" s="56">
        <f ca="1"/>
        <v>0</v>
      </c>
      <c r="AV153" s="56">
        <f ca="1"/>
        <v>0</v>
      </c>
      <c r="AW153" s="56">
        <f ca="1"/>
        <v>0</v>
      </c>
      <c r="AX153" s="56">
        <f ca="1"/>
        <v>0</v>
      </c>
      <c r="AY153" s="56">
        <f ca="1"/>
        <v>0</v>
      </c>
      <c r="AZ153" s="56">
        <f ca="1"/>
        <v>0</v>
      </c>
    </row>
    <row r="154" spans="2:52" hidden="1" outlineLevel="1" x14ac:dyDescent="0.2">
      <c r="B154" s="53" t="str" cm="1">
        <f t="array" aca="1" ref="B154" ca="1">IFERROR(_xlfn.XLOOKUP(C154,Com_codes_core,Com_labels_core),"")</f>
        <v/>
      </c>
      <c r="C154" s="53"/>
      <c r="D154" s="56"/>
      <c r="E154" s="56"/>
      <c r="F154" s="56"/>
      <c r="G154" s="56"/>
      <c r="H154" s="56"/>
      <c r="I154" s="56"/>
      <c r="J154" s="56"/>
      <c r="K154" s="56"/>
      <c r="L154" s="56"/>
      <c r="M154" s="56"/>
      <c r="O154" s="53"/>
      <c r="P154" s="53"/>
      <c r="Q154" s="56"/>
      <c r="R154" s="56"/>
      <c r="S154" s="56"/>
      <c r="T154" s="56"/>
      <c r="U154" s="56"/>
      <c r="V154" s="56"/>
      <c r="W154" s="56"/>
      <c r="X154" s="56"/>
      <c r="Y154" s="56"/>
      <c r="Z154" s="56"/>
      <c r="AB154" s="204" t="str" cm="1">
        <f t="array" aca="1" ref="AB154" ca="1">IFERROR(_xlfn.XLOOKUP(AC154,Com_codes_core,Com_labels_core),"")</f>
        <v>Other financial services</v>
      </c>
      <c r="AC154" s="53" t="str">
        <f ca="1"/>
        <v>c_145</v>
      </c>
      <c r="AD154" s="56">
        <f ca="1"/>
        <v>20.492563922927065</v>
      </c>
      <c r="AE154" s="56">
        <f ca="1"/>
        <v>-2.4264518969052684E-2</v>
      </c>
      <c r="AF154" s="56">
        <f ca="1"/>
        <v>-0.21695702260853267</v>
      </c>
      <c r="AG154" s="56">
        <f ca="1"/>
        <v>-4.3492723546278977E-2</v>
      </c>
      <c r="AH154" s="56">
        <f ca="1"/>
        <v>0</v>
      </c>
      <c r="AI154" s="56">
        <f ca="1"/>
        <v>0</v>
      </c>
      <c r="AJ154" s="56">
        <f ca="1"/>
        <v>0</v>
      </c>
      <c r="AK154" s="56">
        <f ca="1"/>
        <v>0</v>
      </c>
      <c r="AL154" s="56">
        <f ca="1"/>
        <v>0</v>
      </c>
      <c r="AM154" s="56">
        <f ca="1"/>
        <v>0</v>
      </c>
      <c r="AO154" s="204" t="str" cm="1">
        <f t="array" aca="1" ref="AO154" ca="1">IFERROR(_xlfn.XLOOKUP(AP154,Com_codes_core,Com_labels_core),"")</f>
        <v>Other financial services</v>
      </c>
      <c r="AP154" s="53" t="str">
        <f ca="1"/>
        <v>c_145</v>
      </c>
      <c r="AQ154" s="56">
        <f ca="1"/>
        <v>20.656291126386019</v>
      </c>
      <c r="AR154" s="56">
        <f ca="1"/>
        <v>-2.4264518969052684E-2</v>
      </c>
      <c r="AS154" s="56">
        <f ca="1"/>
        <v>-0.21695702260853267</v>
      </c>
      <c r="AT154" s="56">
        <f ca="1"/>
        <v>-4.3492723546278977E-2</v>
      </c>
      <c r="AU154" s="56">
        <f ca="1"/>
        <v>0</v>
      </c>
      <c r="AV154" s="56">
        <f ca="1"/>
        <v>0</v>
      </c>
      <c r="AW154" s="56">
        <f ca="1"/>
        <v>0</v>
      </c>
      <c r="AX154" s="56">
        <f ca="1"/>
        <v>0</v>
      </c>
      <c r="AY154" s="56">
        <f ca="1"/>
        <v>0</v>
      </c>
      <c r="AZ154" s="56">
        <f ca="1"/>
        <v>0</v>
      </c>
    </row>
    <row r="155" spans="2:52" hidden="1" outlineLevel="1" x14ac:dyDescent="0.2">
      <c r="B155" s="53" t="str" cm="1">
        <f t="array" aca="1" ref="B155" ca="1">IFERROR(_xlfn.XLOOKUP(C155,Com_codes_core,Com_labels_core),"")</f>
        <v/>
      </c>
      <c r="C155" s="53"/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O155" s="53"/>
      <c r="P155" s="53"/>
      <c r="Q155" s="56"/>
      <c r="R155" s="56"/>
      <c r="S155" s="56"/>
      <c r="T155" s="56"/>
      <c r="U155" s="56"/>
      <c r="V155" s="56"/>
      <c r="W155" s="56"/>
      <c r="X155" s="56"/>
      <c r="Y155" s="56"/>
      <c r="Z155" s="56"/>
      <c r="AB155" s="204" t="str" cm="1">
        <f t="array" aca="1" ref="AB155" ca="1">IFERROR(_xlfn.XLOOKUP(AC155,Com_codes_core,Com_labels_core),"")</f>
        <v>Real estate business services</v>
      </c>
      <c r="AC155" s="53" t="str">
        <f ca="1"/>
        <v>c_146</v>
      </c>
      <c r="AD155" s="56">
        <f ca="1"/>
        <v>353.22169587601138</v>
      </c>
      <c r="AE155" s="56">
        <f ca="1"/>
        <v>4.0259523447216949E-3</v>
      </c>
      <c r="AF155" s="56">
        <f ca="1"/>
        <v>2.481518399046756E-2</v>
      </c>
      <c r="AG155" s="56">
        <f ca="1"/>
        <v>-7.2489642965578582E-3</v>
      </c>
      <c r="AH155" s="56">
        <f ca="1"/>
        <v>0</v>
      </c>
      <c r="AI155" s="56">
        <f ca="1"/>
        <v>0</v>
      </c>
      <c r="AJ155" s="56">
        <f ca="1"/>
        <v>0</v>
      </c>
      <c r="AK155" s="56">
        <f ca="1"/>
        <v>0</v>
      </c>
      <c r="AL155" s="56">
        <f ca="1"/>
        <v>0</v>
      </c>
      <c r="AM155" s="56">
        <f ca="1"/>
        <v>0</v>
      </c>
      <c r="AO155" s="204" t="str" cm="1">
        <f t="array" aca="1" ref="AO155" ca="1">IFERROR(_xlfn.XLOOKUP(AP155,Com_codes_core,Com_labels_core),"")</f>
        <v>Real estate business services</v>
      </c>
      <c r="AP155" s="53" t="str">
        <f ca="1"/>
        <v>c_146</v>
      </c>
      <c r="AQ155" s="56">
        <f ca="1"/>
        <v>364.04973931651767</v>
      </c>
      <c r="AR155" s="56">
        <f ca="1"/>
        <v>4.0259523447216949E-3</v>
      </c>
      <c r="AS155" s="56">
        <f ca="1"/>
        <v>2.481518399046756E-2</v>
      </c>
      <c r="AT155" s="56">
        <f ca="1"/>
        <v>-7.2489642965578582E-3</v>
      </c>
      <c r="AU155" s="56">
        <f ca="1"/>
        <v>0</v>
      </c>
      <c r="AV155" s="56">
        <f ca="1"/>
        <v>0</v>
      </c>
      <c r="AW155" s="56">
        <f ca="1"/>
        <v>0</v>
      </c>
      <c r="AX155" s="56">
        <f ca="1"/>
        <v>0</v>
      </c>
      <c r="AY155" s="56">
        <f ca="1"/>
        <v>0</v>
      </c>
      <c r="AZ155" s="56">
        <f ca="1"/>
        <v>0</v>
      </c>
    </row>
    <row r="156" spans="2:52" hidden="1" outlineLevel="1" x14ac:dyDescent="0.2">
      <c r="B156" s="53" t="str" cm="1">
        <f t="array" aca="1" ref="B156" ca="1">IFERROR(_xlfn.XLOOKUP(C156,Com_codes_core,Com_labels_core),"")</f>
        <v/>
      </c>
      <c r="C156" s="53"/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O156" s="53"/>
      <c r="P156" s="53"/>
      <c r="Q156" s="56"/>
      <c r="R156" s="56"/>
      <c r="S156" s="56"/>
      <c r="T156" s="56"/>
      <c r="U156" s="56"/>
      <c r="V156" s="56"/>
      <c r="W156" s="56"/>
      <c r="X156" s="56"/>
      <c r="Y156" s="56"/>
      <c r="Z156" s="56"/>
      <c r="AB156" s="204" t="str" cm="1">
        <f t="array" aca="1" ref="AB156" ca="1">IFERROR(_xlfn.XLOOKUP(AC156,Com_codes_core,Com_labels_core),"")</f>
        <v>Legal, accounting and auditing services</v>
      </c>
      <c r="AC156" s="53" t="str">
        <f ca="1"/>
        <v>c_147</v>
      </c>
      <c r="AD156" s="56">
        <f ca="1"/>
        <v>12.102272415865789</v>
      </c>
      <c r="AE156" s="56">
        <f ca="1"/>
        <v>3.0637333450211912E-4</v>
      </c>
      <c r="AF156" s="56">
        <f ca="1"/>
        <v>-8.0138237257076916E-2</v>
      </c>
      <c r="AG156" s="56">
        <f ca="1"/>
        <v>1.2826519570174888E-2</v>
      </c>
      <c r="AH156" s="56">
        <f ca="1"/>
        <v>0</v>
      </c>
      <c r="AI156" s="56">
        <f ca="1"/>
        <v>0</v>
      </c>
      <c r="AJ156" s="56">
        <f ca="1"/>
        <v>0</v>
      </c>
      <c r="AK156" s="56">
        <f ca="1"/>
        <v>0</v>
      </c>
      <c r="AL156" s="56">
        <f ca="1"/>
        <v>0</v>
      </c>
      <c r="AM156" s="56">
        <f ca="1"/>
        <v>0</v>
      </c>
      <c r="AO156" s="204" t="str" cm="1">
        <f t="array" aca="1" ref="AO156" ca="1">IFERROR(_xlfn.XLOOKUP(AP156,Com_codes_core,Com_labels_core),"")</f>
        <v>Legal, accounting and auditing services</v>
      </c>
      <c r="AP156" s="53" t="str">
        <f ca="1"/>
        <v>c_147</v>
      </c>
      <c r="AQ156" s="56">
        <f ca="1"/>
        <v>15.781467968568837</v>
      </c>
      <c r="AR156" s="56">
        <f ca="1"/>
        <v>-1.7958564310172065E-2</v>
      </c>
      <c r="AS156" s="56">
        <f ca="1"/>
        <v>-0.19357075252268707</v>
      </c>
      <c r="AT156" s="56">
        <f ca="1"/>
        <v>-3.2866940812603662E-2</v>
      </c>
      <c r="AU156" s="56">
        <f ca="1"/>
        <v>0</v>
      </c>
      <c r="AV156" s="56">
        <f ca="1"/>
        <v>0</v>
      </c>
      <c r="AW156" s="56">
        <f ca="1"/>
        <v>0</v>
      </c>
      <c r="AX156" s="56">
        <f ca="1"/>
        <v>0</v>
      </c>
      <c r="AY156" s="56">
        <f ca="1"/>
        <v>0</v>
      </c>
      <c r="AZ156" s="56">
        <f ca="1"/>
        <v>0</v>
      </c>
    </row>
    <row r="157" spans="2:52" hidden="1" outlineLevel="1" x14ac:dyDescent="0.2">
      <c r="B157" s="53" t="str" cm="1">
        <f t="array" aca="1" ref="B157" ca="1">IFERROR(_xlfn.XLOOKUP(C157,Com_codes_core,Com_labels_core),"")</f>
        <v/>
      </c>
      <c r="C157" s="53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O157" s="53"/>
      <c r="P157" s="53"/>
      <c r="Q157" s="56"/>
      <c r="R157" s="56"/>
      <c r="S157" s="56"/>
      <c r="T157" s="56"/>
      <c r="U157" s="56"/>
      <c r="V157" s="56"/>
      <c r="W157" s="56"/>
      <c r="X157" s="56"/>
      <c r="Y157" s="56"/>
      <c r="Z157" s="56"/>
      <c r="AB157" s="204" t="str" cm="1">
        <f t="array" aca="1" ref="AB157" ca="1">IFERROR(_xlfn.XLOOKUP(AC157,Com_codes_core,Com_labels_core),"")</f>
        <v>Services of office headquarters; management consulting services</v>
      </c>
      <c r="AC157" s="53" t="str">
        <f ca="1"/>
        <v>c_148</v>
      </c>
      <c r="AD157" s="56">
        <f ca="1"/>
        <v>36.195419868061634</v>
      </c>
      <c r="AE157" s="56">
        <f ca="1"/>
        <v>-7.1573098820998382E-4</v>
      </c>
      <c r="AF157" s="56">
        <f ca="1"/>
        <v>-4.7753180096710146E-2</v>
      </c>
      <c r="AG157" s="56">
        <f ca="1"/>
        <v>-5.1854872428802601E-2</v>
      </c>
      <c r="AH157" s="56">
        <f ca="1"/>
        <v>0</v>
      </c>
      <c r="AI157" s="56">
        <f ca="1"/>
        <v>0</v>
      </c>
      <c r="AJ157" s="56">
        <f ca="1"/>
        <v>0</v>
      </c>
      <c r="AK157" s="56">
        <f ca="1"/>
        <v>0</v>
      </c>
      <c r="AL157" s="56">
        <f ca="1"/>
        <v>0</v>
      </c>
      <c r="AM157" s="56">
        <f ca="1"/>
        <v>0</v>
      </c>
      <c r="AO157" s="204" t="str" cm="1">
        <f t="array" aca="1" ref="AO157" ca="1">IFERROR(_xlfn.XLOOKUP(AP157,Com_codes_core,Com_labels_core),"")</f>
        <v>Services of office headquarters; management consulting services</v>
      </c>
      <c r="AP157" s="53" t="str">
        <f ca="1"/>
        <v>c_148</v>
      </c>
      <c r="AQ157" s="56">
        <f ca="1"/>
        <v>37.905781898045191</v>
      </c>
      <c r="AR157" s="56">
        <f ca="1"/>
        <v>-7.1573098820998382E-4</v>
      </c>
      <c r="AS157" s="56">
        <f ca="1"/>
        <v>-4.7753180096710146E-2</v>
      </c>
      <c r="AT157" s="56">
        <f ca="1"/>
        <v>-5.1854872428802601E-2</v>
      </c>
      <c r="AU157" s="56">
        <f ca="1"/>
        <v>0</v>
      </c>
      <c r="AV157" s="56">
        <f ca="1"/>
        <v>0</v>
      </c>
      <c r="AW157" s="56">
        <f ca="1"/>
        <v>0</v>
      </c>
      <c r="AX157" s="56">
        <f ca="1"/>
        <v>0</v>
      </c>
      <c r="AY157" s="56">
        <f ca="1"/>
        <v>0</v>
      </c>
      <c r="AZ157" s="56">
        <f ca="1"/>
        <v>0</v>
      </c>
    </row>
    <row r="158" spans="2:52" hidden="1" outlineLevel="1" x14ac:dyDescent="0.2">
      <c r="B158" s="53" t="str" cm="1">
        <f t="array" aca="1" ref="B158" ca="1">IFERROR(_xlfn.XLOOKUP(C158,Com_codes_core,Com_labels_core),"")</f>
        <v/>
      </c>
      <c r="C158" s="53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O158" s="53"/>
      <c r="P158" s="53"/>
      <c r="Q158" s="56"/>
      <c r="R158" s="56"/>
      <c r="S158" s="56"/>
      <c r="T158" s="56"/>
      <c r="U158" s="56"/>
      <c r="V158" s="56"/>
      <c r="W158" s="56"/>
      <c r="X158" s="56"/>
      <c r="Y158" s="56"/>
      <c r="Z158" s="56"/>
      <c r="AB158" s="204" t="str" cm="1">
        <f t="array" aca="1" ref="AB158" ca="1">IFERROR(_xlfn.XLOOKUP(AC158,Com_codes_core,Com_labels_core),"")</f>
        <v>Architectural services; Technical testing and analysis</v>
      </c>
      <c r="AC158" s="53" t="str">
        <f ca="1"/>
        <v>c_149</v>
      </c>
      <c r="AD158" s="56">
        <f ca="1"/>
        <v>122.13725356473901</v>
      </c>
      <c r="AE158" s="56">
        <f ca="1"/>
        <v>-2.3934671131942142E-2</v>
      </c>
      <c r="AF158" s="56">
        <f ca="1"/>
        <v>-0.14931843931872413</v>
      </c>
      <c r="AG158" s="56">
        <f ca="1"/>
        <v>-5.9781182962104218E-2</v>
      </c>
      <c r="AH158" s="56">
        <f ca="1"/>
        <v>0</v>
      </c>
      <c r="AI158" s="56">
        <f ca="1"/>
        <v>0</v>
      </c>
      <c r="AJ158" s="56">
        <f ca="1"/>
        <v>0</v>
      </c>
      <c r="AK158" s="56">
        <f ca="1"/>
        <v>0</v>
      </c>
      <c r="AL158" s="56">
        <f ca="1"/>
        <v>0</v>
      </c>
      <c r="AM158" s="56">
        <f ca="1"/>
        <v>0</v>
      </c>
      <c r="AO158" s="204" t="str" cm="1">
        <f t="array" aca="1" ref="AO158" ca="1">IFERROR(_xlfn.XLOOKUP(AP158,Com_codes_core,Com_labels_core),"")</f>
        <v>Architectural services; Technical testing and analysis</v>
      </c>
      <c r="AP158" s="53" t="str">
        <f ca="1"/>
        <v>c_149</v>
      </c>
      <c r="AQ158" s="56">
        <f ca="1"/>
        <v>135.42432609821023</v>
      </c>
      <c r="AR158" s="56">
        <f ca="1"/>
        <v>-2.6950609619069699E-2</v>
      </c>
      <c r="AS158" s="56">
        <f ca="1"/>
        <v>-0.16825915120382007</v>
      </c>
      <c r="AT158" s="56">
        <f ca="1"/>
        <v>-6.8190317732108596E-2</v>
      </c>
      <c r="AU158" s="56">
        <f ca="1"/>
        <v>0</v>
      </c>
      <c r="AV158" s="56">
        <f ca="1"/>
        <v>0</v>
      </c>
      <c r="AW158" s="56">
        <f ca="1"/>
        <v>0</v>
      </c>
      <c r="AX158" s="56">
        <f ca="1"/>
        <v>0</v>
      </c>
      <c r="AY158" s="56">
        <f ca="1"/>
        <v>0</v>
      </c>
      <c r="AZ158" s="56">
        <f ca="1"/>
        <v>0</v>
      </c>
    </row>
    <row r="159" spans="2:52" hidden="1" outlineLevel="1" x14ac:dyDescent="0.2">
      <c r="B159" s="53" t="str" cm="1">
        <f t="array" aca="1" ref="B159" ca="1">IFERROR(_xlfn.XLOOKUP(C159,Com_codes_core,Com_labels_core),"")</f>
        <v/>
      </c>
      <c r="C159" s="53"/>
      <c r="D159" s="56"/>
      <c r="E159" s="56"/>
      <c r="F159" s="56"/>
      <c r="G159" s="56"/>
      <c r="H159" s="56"/>
      <c r="I159" s="56"/>
      <c r="J159" s="56"/>
      <c r="K159" s="56"/>
      <c r="L159" s="56"/>
      <c r="M159" s="56"/>
      <c r="O159" s="53"/>
      <c r="P159" s="53"/>
      <c r="Q159" s="56"/>
      <c r="R159" s="56"/>
      <c r="S159" s="56"/>
      <c r="T159" s="56"/>
      <c r="U159" s="56"/>
      <c r="V159" s="56"/>
      <c r="W159" s="56"/>
      <c r="X159" s="56"/>
      <c r="Y159" s="56"/>
      <c r="Z159" s="56"/>
      <c r="AB159" s="204" t="str" cm="1">
        <f t="array" aca="1" ref="AB159" ca="1">IFERROR(_xlfn.XLOOKUP(AC159,Com_codes_core,Com_labels_core),"")</f>
        <v>Scientific research and technology development services</v>
      </c>
      <c r="AC159" s="53" t="str">
        <f ca="1"/>
        <v>c_150</v>
      </c>
      <c r="AD159" s="56">
        <f ca="1"/>
        <v>19.436548328161869</v>
      </c>
      <c r="AE159" s="56">
        <f ca="1"/>
        <v>3.08941675613017E-3</v>
      </c>
      <c r="AF159" s="56">
        <f ca="1"/>
        <v>6.2069591020286197E-3</v>
      </c>
      <c r="AG159" s="56">
        <f ca="1"/>
        <v>0.10329509306215012</v>
      </c>
      <c r="AH159" s="56">
        <f ca="1"/>
        <v>0</v>
      </c>
      <c r="AI159" s="56">
        <f ca="1"/>
        <v>0</v>
      </c>
      <c r="AJ159" s="56">
        <f ca="1"/>
        <v>0</v>
      </c>
      <c r="AK159" s="56">
        <f ca="1"/>
        <v>0</v>
      </c>
      <c r="AL159" s="56">
        <f ca="1"/>
        <v>0</v>
      </c>
      <c r="AM159" s="56">
        <f ca="1"/>
        <v>0</v>
      </c>
      <c r="AO159" s="204" t="str" cm="1">
        <f t="array" aca="1" ref="AO159" ca="1">IFERROR(_xlfn.XLOOKUP(AP159,Com_codes_core,Com_labels_core),"")</f>
        <v>Scientific research and technology development services</v>
      </c>
      <c r="AP159" s="53" t="str">
        <f ca="1"/>
        <v>c_150</v>
      </c>
      <c r="AQ159" s="56">
        <f ca="1"/>
        <v>51.276953773119601</v>
      </c>
      <c r="AR159" s="56">
        <f ca="1"/>
        <v>-2.6644221256977296E-2</v>
      </c>
      <c r="AS159" s="56">
        <f ca="1"/>
        <v>-0.17359768427658295</v>
      </c>
      <c r="AT159" s="56">
        <f ca="1"/>
        <v>3.2816472357777293E-2</v>
      </c>
      <c r="AU159" s="56">
        <f ca="1"/>
        <v>0</v>
      </c>
      <c r="AV159" s="56">
        <f ca="1"/>
        <v>0</v>
      </c>
      <c r="AW159" s="56">
        <f ca="1"/>
        <v>0</v>
      </c>
      <c r="AX159" s="56">
        <f ca="1"/>
        <v>0</v>
      </c>
      <c r="AY159" s="56">
        <f ca="1"/>
        <v>0</v>
      </c>
      <c r="AZ159" s="56">
        <f ca="1"/>
        <v>0</v>
      </c>
    </row>
    <row r="160" spans="2:52" hidden="1" outlineLevel="1" x14ac:dyDescent="0.2">
      <c r="B160" s="53" t="str" cm="1">
        <f t="array" aca="1" ref="B160" ca="1">IFERROR(_xlfn.XLOOKUP(C160,Com_codes_core,Com_labels_core),"")</f>
        <v/>
      </c>
      <c r="C160" s="53"/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O160" s="53"/>
      <c r="P160" s="53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B160" s="204" t="str" cm="1">
        <f t="array" aca="1" ref="AB160" ca="1">IFERROR(_xlfn.XLOOKUP(AC160,Com_codes_core,Com_labels_core),"")</f>
        <v>Advertising and market research services</v>
      </c>
      <c r="AC160" s="53" t="str">
        <f ca="1"/>
        <v>c_151</v>
      </c>
      <c r="AD160" s="56">
        <f ca="1"/>
        <v>94.507476845777063</v>
      </c>
      <c r="AE160" s="56">
        <f ca="1"/>
        <v>-1.9613166168974683E-2</v>
      </c>
      <c r="AF160" s="56">
        <f ca="1"/>
        <v>-0.20107702622921275</v>
      </c>
      <c r="AG160" s="56">
        <f ca="1"/>
        <v>-2.4015993535930757E-2</v>
      </c>
      <c r="AH160" s="56">
        <f ca="1"/>
        <v>0</v>
      </c>
      <c r="AI160" s="56">
        <f ca="1"/>
        <v>0</v>
      </c>
      <c r="AJ160" s="56">
        <f ca="1"/>
        <v>0</v>
      </c>
      <c r="AK160" s="56">
        <f ca="1"/>
        <v>0</v>
      </c>
      <c r="AL160" s="56">
        <f ca="1"/>
        <v>0</v>
      </c>
      <c r="AM160" s="56">
        <f ca="1"/>
        <v>0</v>
      </c>
      <c r="AO160" s="204" t="str" cm="1">
        <f t="array" aca="1" ref="AO160" ca="1">IFERROR(_xlfn.XLOOKUP(AP160,Com_codes_core,Com_labels_core),"")</f>
        <v>Advertising and market research services</v>
      </c>
      <c r="AP160" s="53" t="str">
        <f ca="1"/>
        <v>c_151</v>
      </c>
      <c r="AQ160" s="56">
        <f ca="1"/>
        <v>99.666119724987098</v>
      </c>
      <c r="AR160" s="56">
        <f ca="1"/>
        <v>-2.0448829624586384E-2</v>
      </c>
      <c r="AS160" s="56">
        <f ca="1"/>
        <v>-0.20633266471392631</v>
      </c>
      <c r="AT160" s="56">
        <f ca="1"/>
        <v>-2.7115353320950053E-2</v>
      </c>
      <c r="AU160" s="56">
        <f ca="1"/>
        <v>0</v>
      </c>
      <c r="AV160" s="56">
        <f ca="1"/>
        <v>0</v>
      </c>
      <c r="AW160" s="56">
        <f ca="1"/>
        <v>0</v>
      </c>
      <c r="AX160" s="56">
        <f ca="1"/>
        <v>0</v>
      </c>
      <c r="AY160" s="56">
        <f ca="1"/>
        <v>0</v>
      </c>
      <c r="AZ160" s="56">
        <f ca="1"/>
        <v>0</v>
      </c>
    </row>
    <row r="161" spans="2:52" hidden="1" outlineLevel="1" x14ac:dyDescent="0.2">
      <c r="B161" s="53" t="str" cm="1">
        <f t="array" aca="1" ref="B161" ca="1">IFERROR(_xlfn.XLOOKUP(C161,Com_codes_core,Com_labels_core),"")</f>
        <v/>
      </c>
      <c r="C161" s="53"/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O161" s="53"/>
      <c r="P161" s="53"/>
      <c r="Q161" s="56"/>
      <c r="R161" s="56"/>
      <c r="S161" s="56"/>
      <c r="T161" s="56"/>
      <c r="U161" s="56"/>
      <c r="V161" s="56"/>
      <c r="W161" s="56"/>
      <c r="X161" s="56"/>
      <c r="Y161" s="56"/>
      <c r="Z161" s="56"/>
      <c r="AB161" s="204" t="str" cm="1">
        <f t="array" aca="1" ref="AB161" ca="1">IFERROR(_xlfn.XLOOKUP(AC161,Com_codes_core,Com_labels_core),"")</f>
        <v>Other professional, scientific and technological services</v>
      </c>
      <c r="AC161" s="53" t="str">
        <f ca="1"/>
        <v>c_152</v>
      </c>
      <c r="AD161" s="56">
        <f ca="1"/>
        <v>2.5538571464052353</v>
      </c>
      <c r="AE161" s="56">
        <f ca="1"/>
        <v>9.9339101148454567E-2</v>
      </c>
      <c r="AF161" s="56">
        <f ca="1"/>
        <v>0.67308937771159982</v>
      </c>
      <c r="AG161" s="56">
        <f ca="1"/>
        <v>0.35438123596045479</v>
      </c>
      <c r="AH161" s="56">
        <f ca="1"/>
        <v>0</v>
      </c>
      <c r="AI161" s="56">
        <f ca="1"/>
        <v>0</v>
      </c>
      <c r="AJ161" s="56">
        <f ca="1"/>
        <v>0</v>
      </c>
      <c r="AK161" s="56">
        <f ca="1"/>
        <v>0</v>
      </c>
      <c r="AL161" s="56">
        <f ca="1"/>
        <v>0</v>
      </c>
      <c r="AM161" s="56">
        <f ca="1"/>
        <v>0</v>
      </c>
      <c r="AO161" s="204" t="str" cm="1">
        <f t="array" aca="1" ref="AO161" ca="1">IFERROR(_xlfn.XLOOKUP(AP161,Com_codes_core,Com_labels_core),"")</f>
        <v>Other professional, scientific and technological services</v>
      </c>
      <c r="AP161" s="53" t="str">
        <f ca="1"/>
        <v>c_152</v>
      </c>
      <c r="AQ161" s="56">
        <f ca="1"/>
        <v>38.661216447491668</v>
      </c>
      <c r="AR161" s="56">
        <f ca="1"/>
        <v>3.7063562983385978E-3</v>
      </c>
      <c r="AS161" s="56">
        <f ca="1"/>
        <v>3.4005746845577889E-2</v>
      </c>
      <c r="AT161" s="56">
        <f ca="1"/>
        <v>-6.3665240896837449E-2</v>
      </c>
      <c r="AU161" s="56">
        <f ca="1"/>
        <v>0</v>
      </c>
      <c r="AV161" s="56">
        <f ca="1"/>
        <v>0</v>
      </c>
      <c r="AW161" s="56">
        <f ca="1"/>
        <v>0</v>
      </c>
      <c r="AX161" s="56">
        <f ca="1"/>
        <v>0</v>
      </c>
      <c r="AY161" s="56">
        <f ca="1"/>
        <v>0</v>
      </c>
      <c r="AZ161" s="56">
        <f ca="1"/>
        <v>0</v>
      </c>
    </row>
    <row r="162" spans="2:52" hidden="1" outlineLevel="1" x14ac:dyDescent="0.2">
      <c r="B162" s="53" t="str" cm="1">
        <f t="array" aca="1" ref="B162" ca="1">IFERROR(_xlfn.XLOOKUP(C162,Com_codes_core,Com_labels_core),"")</f>
        <v/>
      </c>
      <c r="C162" s="53"/>
      <c r="D162" s="56"/>
      <c r="E162" s="56"/>
      <c r="F162" s="56"/>
      <c r="G162" s="56"/>
      <c r="H162" s="56"/>
      <c r="I162" s="56"/>
      <c r="J162" s="56"/>
      <c r="K162" s="56"/>
      <c r="L162" s="56"/>
      <c r="M162" s="56"/>
      <c r="O162" s="53"/>
      <c r="P162" s="53"/>
      <c r="Q162" s="56"/>
      <c r="R162" s="56"/>
      <c r="S162" s="56"/>
      <c r="T162" s="56"/>
      <c r="U162" s="56"/>
      <c r="V162" s="56"/>
      <c r="W162" s="56"/>
      <c r="X162" s="56"/>
      <c r="Y162" s="56"/>
      <c r="Z162" s="56"/>
      <c r="AB162" s="204" t="str" cm="1">
        <f t="array" aca="1" ref="AB162" ca="1">IFERROR(_xlfn.XLOOKUP(AC162,Com_codes_core,Com_labels_core),"")</f>
        <v>Veterinary services</v>
      </c>
      <c r="AC162" s="53" t="str">
        <f ca="1"/>
        <v>c_153</v>
      </c>
      <c r="AD162" s="56">
        <f ca="1"/>
        <v>1.6667571180675402</v>
      </c>
      <c r="AE162" s="56">
        <f ca="1"/>
        <v>-1.1134064630335949E-2</v>
      </c>
      <c r="AF162" s="56">
        <f ca="1"/>
        <v>-0.15201197717085169</v>
      </c>
      <c r="AG162" s="56">
        <f ca="1"/>
        <v>-0.13531758160233442</v>
      </c>
      <c r="AH162" s="56">
        <f ca="1"/>
        <v>0</v>
      </c>
      <c r="AI162" s="56">
        <f ca="1"/>
        <v>0</v>
      </c>
      <c r="AJ162" s="56">
        <f ca="1"/>
        <v>0</v>
      </c>
      <c r="AK162" s="56">
        <f ca="1"/>
        <v>0</v>
      </c>
      <c r="AL162" s="56">
        <f ca="1"/>
        <v>0</v>
      </c>
      <c r="AM162" s="56">
        <f ca="1"/>
        <v>0</v>
      </c>
      <c r="AO162" s="204" t="str" cm="1">
        <f t="array" aca="1" ref="AO162" ca="1">IFERROR(_xlfn.XLOOKUP(AP162,Com_codes_core,Com_labels_core),"")</f>
        <v>Veterinary services</v>
      </c>
      <c r="AP162" s="53" t="str">
        <f ca="1"/>
        <v>c_153</v>
      </c>
      <c r="AQ162" s="56">
        <f ca="1"/>
        <v>1.6828066460931732</v>
      </c>
      <c r="AR162" s="56">
        <f ca="1"/>
        <v>-1.1134064630335949E-2</v>
      </c>
      <c r="AS162" s="56">
        <f ca="1"/>
        <v>-0.15201197717087389</v>
      </c>
      <c r="AT162" s="56">
        <f ca="1"/>
        <v>-0.13531758160233442</v>
      </c>
      <c r="AU162" s="56">
        <f ca="1"/>
        <v>0</v>
      </c>
      <c r="AV162" s="56">
        <f ca="1"/>
        <v>0</v>
      </c>
      <c r="AW162" s="56">
        <f ca="1"/>
        <v>0</v>
      </c>
      <c r="AX162" s="56">
        <f ca="1"/>
        <v>0</v>
      </c>
      <c r="AY162" s="56">
        <f ca="1"/>
        <v>0</v>
      </c>
      <c r="AZ162" s="56">
        <f ca="1"/>
        <v>0</v>
      </c>
    </row>
    <row r="163" spans="2:52" hidden="1" outlineLevel="1" x14ac:dyDescent="0.2">
      <c r="B163" s="53" t="str" cm="1">
        <f t="array" aca="1" ref="B163" ca="1">IFERROR(_xlfn.XLOOKUP(C163,Com_codes_core,Com_labels_core),"")</f>
        <v/>
      </c>
      <c r="C163" s="53"/>
      <c r="D163" s="56"/>
      <c r="E163" s="56"/>
      <c r="F163" s="56"/>
      <c r="G163" s="56"/>
      <c r="H163" s="56"/>
      <c r="I163" s="56"/>
      <c r="J163" s="56"/>
      <c r="K163" s="56"/>
      <c r="L163" s="56"/>
      <c r="M163" s="56"/>
      <c r="O163" s="53"/>
      <c r="P163" s="53"/>
      <c r="Q163" s="56"/>
      <c r="R163" s="56"/>
      <c r="S163" s="56"/>
      <c r="T163" s="56"/>
      <c r="U163" s="56"/>
      <c r="V163" s="56"/>
      <c r="W163" s="56"/>
      <c r="X163" s="56"/>
      <c r="Y163" s="56"/>
      <c r="Z163" s="56"/>
      <c r="AB163" s="204" t="str" cm="1">
        <f t="array" aca="1" ref="AB163" ca="1">IFERROR(_xlfn.XLOOKUP(AC163,Com_codes_core,Com_labels_core),"")</f>
        <v>Machinery and equipment rental service (without operator); rental of personal and household items; leasing non-financial intangible assets</v>
      </c>
      <c r="AC163" s="53" t="str">
        <f ca="1"/>
        <v>c_154</v>
      </c>
      <c r="AD163" s="56">
        <f ca="1"/>
        <v>46.208882094154177</v>
      </c>
      <c r="AE163" s="56">
        <f ca="1"/>
        <v>-2.7967882938595423E-2</v>
      </c>
      <c r="AF163" s="56">
        <f ca="1"/>
        <v>-0.34011826774852372</v>
      </c>
      <c r="AG163" s="56">
        <f ca="1"/>
        <v>-0.1801275064223673</v>
      </c>
      <c r="AH163" s="56">
        <f ca="1"/>
        <v>0</v>
      </c>
      <c r="AI163" s="56">
        <f ca="1"/>
        <v>0</v>
      </c>
      <c r="AJ163" s="56">
        <f ca="1"/>
        <v>0</v>
      </c>
      <c r="AK163" s="56">
        <f ca="1"/>
        <v>0</v>
      </c>
      <c r="AL163" s="56">
        <f ca="1"/>
        <v>0</v>
      </c>
      <c r="AM163" s="56">
        <f ca="1"/>
        <v>0</v>
      </c>
      <c r="AO163" s="204" t="str" cm="1">
        <f t="array" aca="1" ref="AO163" ca="1">IFERROR(_xlfn.XLOOKUP(AP163,Com_codes_core,Com_labels_core),"")</f>
        <v>Machinery and equipment rental service (without operator); rental of personal and household items; leasing non-financial intangible assets</v>
      </c>
      <c r="AP163" s="53" t="str">
        <f ca="1"/>
        <v>c_154</v>
      </c>
      <c r="AQ163" s="56">
        <f ca="1"/>
        <v>48.544870790195347</v>
      </c>
      <c r="AR163" s="56">
        <f ca="1"/>
        <v>-2.8822868358679976E-2</v>
      </c>
      <c r="AS163" s="56">
        <f ca="1"/>
        <v>-0.34383893412759381</v>
      </c>
      <c r="AT163" s="56">
        <f ca="1"/>
        <v>-0.18112051986548527</v>
      </c>
      <c r="AU163" s="56">
        <f ca="1"/>
        <v>0</v>
      </c>
      <c r="AV163" s="56">
        <f ca="1"/>
        <v>0</v>
      </c>
      <c r="AW163" s="56">
        <f ca="1"/>
        <v>0</v>
      </c>
      <c r="AX163" s="56">
        <f ca="1"/>
        <v>0</v>
      </c>
      <c r="AY163" s="56">
        <f ca="1"/>
        <v>0</v>
      </c>
      <c r="AZ163" s="56">
        <f ca="1"/>
        <v>0</v>
      </c>
    </row>
    <row r="164" spans="2:52" hidden="1" outlineLevel="1" x14ac:dyDescent="0.2">
      <c r="B164" s="53" t="str" cm="1">
        <f t="array" aca="1" ref="B164" ca="1">IFERROR(_xlfn.XLOOKUP(C164,Com_codes_core,Com_labels_core),"")</f>
        <v/>
      </c>
      <c r="C164" s="53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O164" s="53"/>
      <c r="P164" s="53"/>
      <c r="Q164" s="56"/>
      <c r="R164" s="56"/>
      <c r="S164" s="56"/>
      <c r="T164" s="56"/>
      <c r="U164" s="56"/>
      <c r="V164" s="56"/>
      <c r="W164" s="56"/>
      <c r="X164" s="56"/>
      <c r="Y164" s="56"/>
      <c r="Z164" s="56"/>
      <c r="AB164" s="204" t="str" cm="1">
        <f t="array" aca="1" ref="AB164" ca="1">IFERROR(_xlfn.XLOOKUP(AC164,Com_codes_core,Com_labels_core),"")</f>
        <v>Labor and employment services</v>
      </c>
      <c r="AC164" s="53" t="str">
        <f ca="1"/>
        <v>c_155</v>
      </c>
      <c r="AD164" s="56">
        <f ca="1"/>
        <v>20.255408391269864</v>
      </c>
      <c r="AE164" s="56">
        <f ca="1"/>
        <v>-3.4262062355572276E-3</v>
      </c>
      <c r="AF164" s="56">
        <f ca="1"/>
        <v>-1.2423225844448993E-2</v>
      </c>
      <c r="AG164" s="56">
        <f ca="1"/>
        <v>1.7553520306989867E-2</v>
      </c>
      <c r="AH164" s="56">
        <f ca="1"/>
        <v>0</v>
      </c>
      <c r="AI164" s="56">
        <f ca="1"/>
        <v>0</v>
      </c>
      <c r="AJ164" s="56">
        <f ca="1"/>
        <v>0</v>
      </c>
      <c r="AK164" s="56">
        <f ca="1"/>
        <v>0</v>
      </c>
      <c r="AL164" s="56">
        <f ca="1"/>
        <v>0</v>
      </c>
      <c r="AM164" s="56">
        <f ca="1"/>
        <v>0</v>
      </c>
      <c r="AO164" s="204" t="str" cm="1">
        <f t="array" aca="1" ref="AO164" ca="1">IFERROR(_xlfn.XLOOKUP(AP164,Com_codes_core,Com_labels_core),"")</f>
        <v>Labor and employment services</v>
      </c>
      <c r="AP164" s="53" t="str">
        <f ca="1"/>
        <v>c_155</v>
      </c>
      <c r="AQ164" s="56">
        <f ca="1"/>
        <v>20.796556489005582</v>
      </c>
      <c r="AR164" s="56">
        <f ca="1"/>
        <v>-3.4262062355572276E-3</v>
      </c>
      <c r="AS164" s="56">
        <f ca="1"/>
        <v>-1.2423225844448993E-2</v>
      </c>
      <c r="AT164" s="56">
        <f ca="1"/>
        <v>1.7553520306989867E-2</v>
      </c>
      <c r="AU164" s="56">
        <f ca="1"/>
        <v>0</v>
      </c>
      <c r="AV164" s="56">
        <f ca="1"/>
        <v>0</v>
      </c>
      <c r="AW164" s="56">
        <f ca="1"/>
        <v>0</v>
      </c>
      <c r="AX164" s="56">
        <f ca="1"/>
        <v>0</v>
      </c>
      <c r="AY164" s="56">
        <f ca="1"/>
        <v>0</v>
      </c>
      <c r="AZ164" s="56">
        <f ca="1"/>
        <v>0</v>
      </c>
    </row>
    <row r="165" spans="2:52" hidden="1" outlineLevel="1" x14ac:dyDescent="0.2">
      <c r="B165" s="53" t="str" cm="1">
        <f t="array" aca="1" ref="B165" ca="1">IFERROR(_xlfn.XLOOKUP(C165,Com_codes_core,Com_labels_core),"")</f>
        <v/>
      </c>
      <c r="C165" s="53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O165" s="53"/>
      <c r="P165" s="53"/>
      <c r="Q165" s="56"/>
      <c r="R165" s="56"/>
      <c r="S165" s="56"/>
      <c r="T165" s="56"/>
      <c r="U165" s="56"/>
      <c r="V165" s="56"/>
      <c r="W165" s="56"/>
      <c r="X165" s="56"/>
      <c r="Y165" s="56"/>
      <c r="Z165" s="56"/>
      <c r="AB165" s="204" t="str" cm="1">
        <f t="array" aca="1" ref="AB165" ca="1">IFERROR(_xlfn.XLOOKUP(AC165,Com_codes_core,Com_labels_core),"")</f>
        <v>Services of travel agencies, tour businesses and support services, related to promotion and organization of tours</v>
      </c>
      <c r="AC165" s="53" t="str">
        <f ca="1"/>
        <v>c_156</v>
      </c>
      <c r="AD165" s="56">
        <f ca="1"/>
        <v>49.414128891831744</v>
      </c>
      <c r="AE165" s="56">
        <f ca="1"/>
        <v>2.634136302337442E-2</v>
      </c>
      <c r="AF165" s="56">
        <f ca="1"/>
        <v>0.12958022011755332</v>
      </c>
      <c r="AG165" s="56">
        <f ca="1"/>
        <v>-5.7832998095075361E-2</v>
      </c>
      <c r="AH165" s="56">
        <f ca="1"/>
        <v>0</v>
      </c>
      <c r="AI165" s="56">
        <f ca="1"/>
        <v>0</v>
      </c>
      <c r="AJ165" s="56">
        <f ca="1"/>
        <v>0</v>
      </c>
      <c r="AK165" s="56">
        <f ca="1"/>
        <v>0</v>
      </c>
      <c r="AL165" s="56">
        <f ca="1"/>
        <v>0</v>
      </c>
      <c r="AM165" s="56">
        <f ca="1"/>
        <v>0</v>
      </c>
      <c r="AO165" s="204" t="str" cm="1">
        <f t="array" aca="1" ref="AO165" ca="1">IFERROR(_xlfn.XLOOKUP(AP165,Com_codes_core,Com_labels_core),"")</f>
        <v>Services of travel agencies, tour businesses and support services, related to promotion and organization of tours</v>
      </c>
      <c r="AP165" s="53" t="str">
        <f ca="1"/>
        <v>c_156</v>
      </c>
      <c r="AQ165" s="56">
        <f ca="1"/>
        <v>75.014911055762852</v>
      </c>
      <c r="AR165" s="56">
        <f ca="1"/>
        <v>7.240558167809219E-3</v>
      </c>
      <c r="AS165" s="56">
        <f ca="1"/>
        <v>2.9560220565794104E-2</v>
      </c>
      <c r="AT165" s="56">
        <f ca="1"/>
        <v>-0.10844246899103238</v>
      </c>
      <c r="AU165" s="56">
        <f ca="1"/>
        <v>0</v>
      </c>
      <c r="AV165" s="56">
        <f ca="1"/>
        <v>0</v>
      </c>
      <c r="AW165" s="56">
        <f ca="1"/>
        <v>0</v>
      </c>
      <c r="AX165" s="56">
        <f ca="1"/>
        <v>0</v>
      </c>
      <c r="AY165" s="56">
        <f ca="1"/>
        <v>0</v>
      </c>
      <c r="AZ165" s="56">
        <f ca="1"/>
        <v>0</v>
      </c>
    </row>
    <row r="166" spans="2:52" hidden="1" outlineLevel="1" x14ac:dyDescent="0.2">
      <c r="B166" s="53" t="str" cm="1">
        <f t="array" aca="1" ref="B166" ca="1">IFERROR(_xlfn.XLOOKUP(C166,Com_codes_core,Com_labels_core),"")</f>
        <v/>
      </c>
      <c r="C166" s="53"/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O166" s="53"/>
      <c r="P166" s="53"/>
      <c r="Q166" s="56"/>
      <c r="R166" s="56"/>
      <c r="S166" s="56"/>
      <c r="T166" s="56"/>
      <c r="U166" s="56"/>
      <c r="V166" s="56"/>
      <c r="W166" s="56"/>
      <c r="X166" s="56"/>
      <c r="Y166" s="56"/>
      <c r="Z166" s="56"/>
      <c r="AB166" s="204" t="str" cm="1">
        <f t="array" aca="1" ref="AB166" ca="1">IFERROR(_xlfn.XLOOKUP(AC166,Com_codes_core,Com_labels_core),"")</f>
        <v>Investigation services ensure safety</v>
      </c>
      <c r="AC166" s="53" t="str">
        <f ca="1"/>
        <v>c_157</v>
      </c>
      <c r="AD166" s="56">
        <f ca="1"/>
        <v>14.577240850446559</v>
      </c>
      <c r="AE166" s="56">
        <f ca="1"/>
        <v>-1.0862629968533266E-2</v>
      </c>
      <c r="AF166" s="56">
        <f ca="1"/>
        <v>-0.14672382719057575</v>
      </c>
      <c r="AG166" s="56">
        <f ca="1"/>
        <v>-6.8263167102811106E-2</v>
      </c>
      <c r="AH166" s="56">
        <f ca="1"/>
        <v>0</v>
      </c>
      <c r="AI166" s="56">
        <f ca="1"/>
        <v>0</v>
      </c>
      <c r="AJ166" s="56">
        <f ca="1"/>
        <v>0</v>
      </c>
      <c r="AK166" s="56">
        <f ca="1"/>
        <v>0</v>
      </c>
      <c r="AL166" s="56">
        <f ca="1"/>
        <v>0</v>
      </c>
      <c r="AM166" s="56">
        <f ca="1"/>
        <v>0</v>
      </c>
      <c r="AO166" s="204" t="str" cm="1">
        <f t="array" aca="1" ref="AO166" ca="1">IFERROR(_xlfn.XLOOKUP(AP166,Com_codes_core,Com_labels_core),"")</f>
        <v>Investigation services ensure safety</v>
      </c>
      <c r="AP166" s="53" t="str">
        <f ca="1"/>
        <v>c_157</v>
      </c>
      <c r="AQ166" s="56">
        <f ca="1"/>
        <v>14.603904399666913</v>
      </c>
      <c r="AR166" s="56">
        <f ca="1"/>
        <v>-1.0862629968533266E-2</v>
      </c>
      <c r="AS166" s="56">
        <f ca="1"/>
        <v>-0.14672382719057575</v>
      </c>
      <c r="AT166" s="56">
        <f ca="1"/>
        <v>-6.8263167102811106E-2</v>
      </c>
      <c r="AU166" s="56">
        <f ca="1"/>
        <v>0</v>
      </c>
      <c r="AV166" s="56">
        <f ca="1"/>
        <v>0</v>
      </c>
      <c r="AW166" s="56">
        <f ca="1"/>
        <v>0</v>
      </c>
      <c r="AX166" s="56">
        <f ca="1"/>
        <v>0</v>
      </c>
      <c r="AY166" s="56">
        <f ca="1"/>
        <v>0</v>
      </c>
      <c r="AZ166" s="56">
        <f ca="1"/>
        <v>0</v>
      </c>
    </row>
    <row r="167" spans="2:52" hidden="1" outlineLevel="1" x14ac:dyDescent="0.2">
      <c r="B167" s="53" t="str" cm="1">
        <f t="array" aca="1" ref="B167" ca="1">IFERROR(_xlfn.XLOOKUP(C167,Com_codes_core,Com_labels_core),"")</f>
        <v/>
      </c>
      <c r="C167" s="53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O167" s="53"/>
      <c r="P167" s="53"/>
      <c r="Q167" s="56"/>
      <c r="R167" s="56"/>
      <c r="S167" s="56"/>
      <c r="T167" s="56"/>
      <c r="U167" s="56"/>
      <c r="V167" s="56"/>
      <c r="W167" s="56"/>
      <c r="X167" s="56"/>
      <c r="Y167" s="56"/>
      <c r="Z167" s="56"/>
      <c r="AB167" s="204" t="str" cm="1">
        <f t="array" aca="1" ref="AB167" ca="1">IFERROR(_xlfn.XLOOKUP(AC167,Com_codes_core,Com_labels_core),"")</f>
        <v>House, construction and landscape cleaning services</v>
      </c>
      <c r="AC167" s="53" t="str">
        <f ca="1"/>
        <v>c_158</v>
      </c>
      <c r="AD167" s="56">
        <f ca="1"/>
        <v>15.60414030923703</v>
      </c>
      <c r="AE167" s="56">
        <f ca="1"/>
        <v>-1.2217331402775145E-3</v>
      </c>
      <c r="AF167" s="56">
        <f ca="1"/>
        <v>-5.6664945682238788E-2</v>
      </c>
      <c r="AG167" s="56">
        <f ca="1"/>
        <v>-7.5561974985227653E-2</v>
      </c>
      <c r="AH167" s="56">
        <f ca="1"/>
        <v>0</v>
      </c>
      <c r="AI167" s="56">
        <f ca="1"/>
        <v>0</v>
      </c>
      <c r="AJ167" s="56">
        <f ca="1"/>
        <v>0</v>
      </c>
      <c r="AK167" s="56">
        <f ca="1"/>
        <v>0</v>
      </c>
      <c r="AL167" s="56">
        <f ca="1"/>
        <v>0</v>
      </c>
      <c r="AM167" s="56">
        <f ca="1"/>
        <v>0</v>
      </c>
      <c r="AO167" s="204" t="str" cm="1">
        <f t="array" aca="1" ref="AO167" ca="1">IFERROR(_xlfn.XLOOKUP(AP167,Com_codes_core,Com_labels_core),"")</f>
        <v>House, construction and landscape cleaning services</v>
      </c>
      <c r="AP167" s="53" t="str">
        <f ca="1"/>
        <v>c_158</v>
      </c>
      <c r="AQ167" s="56">
        <f ca="1"/>
        <v>15.685170091009764</v>
      </c>
      <c r="AR167" s="56">
        <f ca="1"/>
        <v>-1.2217331402775145E-3</v>
      </c>
      <c r="AS167" s="56">
        <f ca="1"/>
        <v>-5.6664945682238788E-2</v>
      </c>
      <c r="AT167" s="56">
        <f ca="1"/>
        <v>-7.5561974985227653E-2</v>
      </c>
      <c r="AU167" s="56">
        <f ca="1"/>
        <v>0</v>
      </c>
      <c r="AV167" s="56">
        <f ca="1"/>
        <v>0</v>
      </c>
      <c r="AW167" s="56">
        <f ca="1"/>
        <v>0</v>
      </c>
      <c r="AX167" s="56">
        <f ca="1"/>
        <v>0</v>
      </c>
      <c r="AY167" s="56">
        <f ca="1"/>
        <v>0</v>
      </c>
      <c r="AZ167" s="56">
        <f ca="1"/>
        <v>0</v>
      </c>
    </row>
    <row r="168" spans="2:52" hidden="1" outlineLevel="1" x14ac:dyDescent="0.2">
      <c r="B168" s="53" t="str" cm="1">
        <f t="array" aca="1" ref="B168" ca="1">IFERROR(_xlfn.XLOOKUP(C168,Com_codes_core,Com_labels_core),"")</f>
        <v/>
      </c>
      <c r="C168" s="53"/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O168" s="53"/>
      <c r="P168" s="53"/>
      <c r="Q168" s="56"/>
      <c r="R168" s="56"/>
      <c r="S168" s="56"/>
      <c r="T168" s="56"/>
      <c r="U168" s="56"/>
      <c r="V168" s="56"/>
      <c r="W168" s="56"/>
      <c r="X168" s="56"/>
      <c r="Y168" s="56"/>
      <c r="Z168" s="56"/>
      <c r="AB168" s="204" t="str" cm="1">
        <f t="array" aca="1" ref="AB168" ca="1">IFERROR(_xlfn.XLOOKUP(AC168,Com_codes_core,Com_labels_core),"")</f>
        <v>Administrative services, office support and other business support activities</v>
      </c>
      <c r="AC168" s="53" t="str">
        <f ca="1"/>
        <v>c_159</v>
      </c>
      <c r="AD168" s="56">
        <f ca="1"/>
        <v>42.238173455100181</v>
      </c>
      <c r="AE168" s="56">
        <f ca="1"/>
        <v>-7.793045225223949E-3</v>
      </c>
      <c r="AF168" s="56">
        <f ca="1"/>
        <v>-9.0616417615740907E-2</v>
      </c>
      <c r="AG168" s="56">
        <f ca="1"/>
        <v>-5.2880743462691004E-2</v>
      </c>
      <c r="AH168" s="56">
        <f ca="1"/>
        <v>0</v>
      </c>
      <c r="AI168" s="56">
        <f ca="1"/>
        <v>0</v>
      </c>
      <c r="AJ168" s="56">
        <f ca="1"/>
        <v>0</v>
      </c>
      <c r="AK168" s="56">
        <f ca="1"/>
        <v>0</v>
      </c>
      <c r="AL168" s="56">
        <f ca="1"/>
        <v>0</v>
      </c>
      <c r="AM168" s="56">
        <f ca="1"/>
        <v>0</v>
      </c>
      <c r="AO168" s="204" t="str" cm="1">
        <f t="array" aca="1" ref="AO168" ca="1">IFERROR(_xlfn.XLOOKUP(AP168,Com_codes_core,Com_labels_core),"")</f>
        <v>Administrative services, office support and other business support activities</v>
      </c>
      <c r="AP168" s="53" t="str">
        <f ca="1"/>
        <v>c_159</v>
      </c>
      <c r="AQ168" s="56">
        <f ca="1"/>
        <v>42.353513474989917</v>
      </c>
      <c r="AR168" s="56">
        <f ca="1"/>
        <v>-7.793045225223949E-3</v>
      </c>
      <c r="AS168" s="56">
        <f ca="1"/>
        <v>-9.0616417615740907E-2</v>
      </c>
      <c r="AT168" s="56">
        <f ca="1"/>
        <v>-5.2880743462691004E-2</v>
      </c>
      <c r="AU168" s="56">
        <f ca="1"/>
        <v>0</v>
      </c>
      <c r="AV168" s="56">
        <f ca="1"/>
        <v>0</v>
      </c>
      <c r="AW168" s="56">
        <f ca="1"/>
        <v>0</v>
      </c>
      <c r="AX168" s="56">
        <f ca="1"/>
        <v>0</v>
      </c>
      <c r="AY168" s="56">
        <f ca="1"/>
        <v>0</v>
      </c>
      <c r="AZ168" s="56">
        <f ca="1"/>
        <v>0</v>
      </c>
    </row>
    <row r="169" spans="2:52" hidden="1" outlineLevel="1" x14ac:dyDescent="0.2">
      <c r="B169" s="53" t="str" cm="1">
        <f t="array" aca="1" ref="B169" ca="1">IFERROR(_xlfn.XLOOKUP(C169,Com_codes_core,Com_labels_core),"")</f>
        <v/>
      </c>
      <c r="C169" s="53"/>
      <c r="D169" s="56"/>
      <c r="E169" s="56"/>
      <c r="F169" s="56"/>
      <c r="G169" s="56"/>
      <c r="H169" s="56"/>
      <c r="I169" s="56"/>
      <c r="J169" s="56"/>
      <c r="K169" s="56"/>
      <c r="L169" s="56"/>
      <c r="M169" s="56"/>
      <c r="O169" s="53"/>
      <c r="P169" s="53"/>
      <c r="Q169" s="56"/>
      <c r="R169" s="56"/>
      <c r="S169" s="56"/>
      <c r="T169" s="56"/>
      <c r="U169" s="56"/>
      <c r="V169" s="56"/>
      <c r="W169" s="56"/>
      <c r="X169" s="56"/>
      <c r="Y169" s="56"/>
      <c r="Z169" s="56"/>
      <c r="AB169" s="204" t="str" cm="1">
        <f t="array" aca="1" ref="AB169" ca="1">IFERROR(_xlfn.XLOOKUP(AC169,Com_codes_core,Com_labels_core),"")</f>
        <v>Services of the Communist Party, socio-political organizations, state management, national security and defense and compulsory social security</v>
      </c>
      <c r="AC169" s="53" t="str">
        <f ca="1"/>
        <v>c_160</v>
      </c>
      <c r="AD169" s="56">
        <f ca="1"/>
        <v>239.89934592956186</v>
      </c>
      <c r="AE169" s="56">
        <f ca="1"/>
        <v>2.8182475022253684E-2</v>
      </c>
      <c r="AF169" s="56">
        <f ca="1"/>
        <v>0.20721004345176652</v>
      </c>
      <c r="AG169" s="56">
        <f ca="1"/>
        <v>-6.4021637987154989E-2</v>
      </c>
      <c r="AH169" s="56">
        <f ca="1"/>
        <v>0</v>
      </c>
      <c r="AI169" s="56">
        <f ca="1"/>
        <v>0</v>
      </c>
      <c r="AJ169" s="56">
        <f ca="1"/>
        <v>0</v>
      </c>
      <c r="AK169" s="56">
        <f ca="1"/>
        <v>0</v>
      </c>
      <c r="AL169" s="56">
        <f ca="1"/>
        <v>0</v>
      </c>
      <c r="AM169" s="56">
        <f ca="1"/>
        <v>0</v>
      </c>
      <c r="AO169" s="204" t="str" cm="1">
        <f t="array" aca="1" ref="AO169" ca="1">IFERROR(_xlfn.XLOOKUP(AP169,Com_codes_core,Com_labels_core),"")</f>
        <v>Services of the Communist Party, socio-political organizations, state management, national security and defense and compulsory social security</v>
      </c>
      <c r="AP169" s="53" t="str">
        <f ca="1"/>
        <v>c_160</v>
      </c>
      <c r="AQ169" s="56">
        <f ca="1"/>
        <v>245.58141087365536</v>
      </c>
      <c r="AR169" s="56">
        <f ca="1"/>
        <v>2.7211407866634119E-2</v>
      </c>
      <c r="AS169" s="56">
        <f ca="1"/>
        <v>0.20197478189540874</v>
      </c>
      <c r="AT169" s="56">
        <f ca="1"/>
        <v>-6.6574803789754E-2</v>
      </c>
      <c r="AU169" s="56">
        <f ca="1"/>
        <v>0</v>
      </c>
      <c r="AV169" s="56">
        <f ca="1"/>
        <v>0</v>
      </c>
      <c r="AW169" s="56">
        <f ca="1"/>
        <v>0</v>
      </c>
      <c r="AX169" s="56">
        <f ca="1"/>
        <v>0</v>
      </c>
      <c r="AY169" s="56">
        <f ca="1"/>
        <v>0</v>
      </c>
      <c r="AZ169" s="56">
        <f ca="1"/>
        <v>0</v>
      </c>
    </row>
    <row r="170" spans="2:52" hidden="1" outlineLevel="1" x14ac:dyDescent="0.2">
      <c r="B170" s="53" t="str" cm="1">
        <f t="array" aca="1" ref="B170" ca="1">IFERROR(_xlfn.XLOOKUP(C170,Com_codes_core,Com_labels_core),"")</f>
        <v/>
      </c>
      <c r="C170" s="53"/>
      <c r="D170" s="56"/>
      <c r="E170" s="56"/>
      <c r="F170" s="56"/>
      <c r="G170" s="56"/>
      <c r="H170" s="56"/>
      <c r="I170" s="56"/>
      <c r="J170" s="56"/>
      <c r="K170" s="56"/>
      <c r="L170" s="56"/>
      <c r="M170" s="56"/>
      <c r="O170" s="53"/>
      <c r="P170" s="53"/>
      <c r="Q170" s="56"/>
      <c r="R170" s="56"/>
      <c r="S170" s="56"/>
      <c r="T170" s="56"/>
      <c r="U170" s="56"/>
      <c r="V170" s="56"/>
      <c r="W170" s="56"/>
      <c r="X170" s="56"/>
      <c r="Y170" s="56"/>
      <c r="Z170" s="56"/>
      <c r="AB170" s="204" t="str" cm="1">
        <f t="array" aca="1" ref="AB170" ca="1">IFERROR(_xlfn.XLOOKUP(AC170,Com_codes_core,Com_labels_core),"")</f>
        <v>Education and training (except college, university and postgraduate training)</v>
      </c>
      <c r="AC170" s="53" t="str">
        <f ca="1"/>
        <v>c_161</v>
      </c>
      <c r="AD170" s="56">
        <f ca="1"/>
        <v>309.54967784897599</v>
      </c>
      <c r="AE170" s="56">
        <f ca="1"/>
        <v>2.5913568519886354E-2</v>
      </c>
      <c r="AF170" s="56">
        <f ca="1"/>
        <v>0.18995325901334237</v>
      </c>
      <c r="AG170" s="56">
        <f ca="1"/>
        <v>-5.7764995030762378E-2</v>
      </c>
      <c r="AH170" s="56">
        <f ca="1"/>
        <v>0</v>
      </c>
      <c r="AI170" s="56">
        <f ca="1"/>
        <v>0</v>
      </c>
      <c r="AJ170" s="56">
        <f ca="1"/>
        <v>0</v>
      </c>
      <c r="AK170" s="56">
        <f ca="1"/>
        <v>0</v>
      </c>
      <c r="AL170" s="56">
        <f ca="1"/>
        <v>0</v>
      </c>
      <c r="AM170" s="56">
        <f ca="1"/>
        <v>0</v>
      </c>
      <c r="AO170" s="204" t="str" cm="1">
        <f t="array" aca="1" ref="AO170" ca="1">IFERROR(_xlfn.XLOOKUP(AP170,Com_codes_core,Com_labels_core),"")</f>
        <v>Education and training (except college, university and postgraduate training)</v>
      </c>
      <c r="AP170" s="53" t="str">
        <f ca="1"/>
        <v>c_161</v>
      </c>
      <c r="AQ170" s="56">
        <f ca="1"/>
        <v>312.25364695782156</v>
      </c>
      <c r="AR170" s="56">
        <f ca="1"/>
        <v>2.5913568519886354E-2</v>
      </c>
      <c r="AS170" s="56">
        <f ca="1"/>
        <v>0.18995325901334237</v>
      </c>
      <c r="AT170" s="56">
        <f ca="1"/>
        <v>-5.7764995030762378E-2</v>
      </c>
      <c r="AU170" s="56">
        <f ca="1"/>
        <v>0</v>
      </c>
      <c r="AV170" s="56">
        <f ca="1"/>
        <v>0</v>
      </c>
      <c r="AW170" s="56">
        <f ca="1"/>
        <v>0</v>
      </c>
      <c r="AX170" s="56">
        <f ca="1"/>
        <v>0</v>
      </c>
      <c r="AY170" s="56">
        <f ca="1"/>
        <v>0</v>
      </c>
      <c r="AZ170" s="56">
        <f ca="1"/>
        <v>0</v>
      </c>
    </row>
    <row r="171" spans="2:52" hidden="1" outlineLevel="1" x14ac:dyDescent="0.2">
      <c r="B171" s="53" t="str" cm="1">
        <f t="array" aca="1" ref="B171" ca="1">IFERROR(_xlfn.XLOOKUP(C171,Com_codes_core,Com_labels_core),"")</f>
        <v/>
      </c>
      <c r="C171" s="53"/>
      <c r="D171" s="56"/>
      <c r="E171" s="56"/>
      <c r="F171" s="56"/>
      <c r="G171" s="56"/>
      <c r="H171" s="56"/>
      <c r="I171" s="56"/>
      <c r="J171" s="56"/>
      <c r="K171" s="56"/>
      <c r="L171" s="56"/>
      <c r="M171" s="56"/>
      <c r="O171" s="53"/>
      <c r="P171" s="53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B171" s="204" t="str" cm="1">
        <f t="array" aca="1" ref="AB171" ca="1">IFERROR(_xlfn.XLOOKUP(AC171,Com_codes_core,Com_labels_core),"")</f>
        <v>College, university and postgraduate training services</v>
      </c>
      <c r="AC171" s="53" t="str">
        <f ca="1"/>
        <v>c_162</v>
      </c>
      <c r="AD171" s="56">
        <f ca="1"/>
        <v>82.634035737246109</v>
      </c>
      <c r="AE171" s="56">
        <f ca="1"/>
        <v>2.5950172751953993E-2</v>
      </c>
      <c r="AF171" s="56">
        <f ca="1"/>
        <v>0.20033048079990401</v>
      </c>
      <c r="AG171" s="56">
        <f ca="1"/>
        <v>-4.9556751426005352E-2</v>
      </c>
      <c r="AH171" s="56">
        <f ca="1"/>
        <v>0</v>
      </c>
      <c r="AI171" s="56">
        <f ca="1"/>
        <v>0</v>
      </c>
      <c r="AJ171" s="56">
        <f ca="1"/>
        <v>0</v>
      </c>
      <c r="AK171" s="56">
        <f ca="1"/>
        <v>0</v>
      </c>
      <c r="AL171" s="56">
        <f ca="1"/>
        <v>0</v>
      </c>
      <c r="AM171" s="56">
        <f ca="1"/>
        <v>0</v>
      </c>
      <c r="AO171" s="204" t="str" cm="1">
        <f t="array" aca="1" ref="AO171" ca="1">IFERROR(_xlfn.XLOOKUP(AP171,Com_codes_core,Com_labels_core),"")</f>
        <v>College, university and postgraduate training services</v>
      </c>
      <c r="AP171" s="53" t="str">
        <f ca="1"/>
        <v>c_162</v>
      </c>
      <c r="AQ171" s="56">
        <f ca="1"/>
        <v>83.344952020536226</v>
      </c>
      <c r="AR171" s="56">
        <f ca="1"/>
        <v>2.5950172751953993E-2</v>
      </c>
      <c r="AS171" s="56">
        <f ca="1"/>
        <v>0.20033048079990401</v>
      </c>
      <c r="AT171" s="56">
        <f ca="1"/>
        <v>-4.9556751426005352E-2</v>
      </c>
      <c r="AU171" s="56">
        <f ca="1"/>
        <v>0</v>
      </c>
      <c r="AV171" s="56">
        <f ca="1"/>
        <v>0</v>
      </c>
      <c r="AW171" s="56">
        <f ca="1"/>
        <v>0</v>
      </c>
      <c r="AX171" s="56">
        <f ca="1"/>
        <v>0</v>
      </c>
      <c r="AY171" s="56">
        <f ca="1"/>
        <v>0</v>
      </c>
      <c r="AZ171" s="56">
        <f ca="1"/>
        <v>0</v>
      </c>
    </row>
    <row r="172" spans="2:52" hidden="1" outlineLevel="1" x14ac:dyDescent="0.2">
      <c r="B172" s="53" t="str" cm="1">
        <f t="array" aca="1" ref="B172" ca="1">IFERROR(_xlfn.XLOOKUP(C172,Com_codes_core,Com_labels_core),"")</f>
        <v/>
      </c>
      <c r="C172" s="53"/>
      <c r="D172" s="56"/>
      <c r="E172" s="56"/>
      <c r="F172" s="56"/>
      <c r="G172" s="56"/>
      <c r="H172" s="56"/>
      <c r="I172" s="56"/>
      <c r="J172" s="56"/>
      <c r="K172" s="56"/>
      <c r="L172" s="56"/>
      <c r="M172" s="56"/>
      <c r="O172" s="53"/>
      <c r="P172" s="53"/>
      <c r="Q172" s="56"/>
      <c r="R172" s="56"/>
      <c r="S172" s="56"/>
      <c r="T172" s="56"/>
      <c r="U172" s="56"/>
      <c r="V172" s="56"/>
      <c r="W172" s="56"/>
      <c r="X172" s="56"/>
      <c r="Y172" s="56"/>
      <c r="Z172" s="56"/>
      <c r="AB172" s="204" t="str" cm="1">
        <f t="array" aca="1" ref="AB172" ca="1">IFERROR(_xlfn.XLOOKUP(AC172,Com_codes_core,Com_labels_core),"")</f>
        <v>Health services</v>
      </c>
      <c r="AC172" s="53" t="str">
        <f ca="1"/>
        <v>c_163</v>
      </c>
      <c r="AD172" s="56">
        <f ca="1"/>
        <v>347.19257156859419</v>
      </c>
      <c r="AE172" s="56">
        <f ca="1"/>
        <v>1.7090420259480155E-2</v>
      </c>
      <c r="AF172" s="56">
        <f ca="1"/>
        <v>0.15336551763274198</v>
      </c>
      <c r="AG172" s="56">
        <f ca="1"/>
        <v>-6.5790393016096349E-2</v>
      </c>
      <c r="AH172" s="56">
        <f ca="1"/>
        <v>0</v>
      </c>
      <c r="AI172" s="56">
        <f ca="1"/>
        <v>0</v>
      </c>
      <c r="AJ172" s="56">
        <f ca="1"/>
        <v>0</v>
      </c>
      <c r="AK172" s="56">
        <f ca="1"/>
        <v>0</v>
      </c>
      <c r="AL172" s="56">
        <f ca="1"/>
        <v>0</v>
      </c>
      <c r="AM172" s="56">
        <f ca="1"/>
        <v>0</v>
      </c>
      <c r="AO172" s="204" t="str" cm="1">
        <f t="array" aca="1" ref="AO172" ca="1">IFERROR(_xlfn.XLOOKUP(AP172,Com_codes_core,Com_labels_core),"")</f>
        <v>Health services</v>
      </c>
      <c r="AP172" s="53" t="str">
        <f ca="1"/>
        <v>c_163</v>
      </c>
      <c r="AQ172" s="56">
        <f ca="1"/>
        <v>350.9964237523219</v>
      </c>
      <c r="AR172" s="56">
        <f ca="1"/>
        <v>1.6930503850809409E-2</v>
      </c>
      <c r="AS172" s="56">
        <f ca="1"/>
        <v>0.15246748843098512</v>
      </c>
      <c r="AT172" s="56">
        <f ca="1"/>
        <v>-6.65028367567988E-2</v>
      </c>
      <c r="AU172" s="56">
        <f ca="1"/>
        <v>0</v>
      </c>
      <c r="AV172" s="56">
        <f ca="1"/>
        <v>0</v>
      </c>
      <c r="AW172" s="56">
        <f ca="1"/>
        <v>0</v>
      </c>
      <c r="AX172" s="56">
        <f ca="1"/>
        <v>0</v>
      </c>
      <c r="AY172" s="56">
        <f ca="1"/>
        <v>0</v>
      </c>
      <c r="AZ172" s="56">
        <f ca="1"/>
        <v>0</v>
      </c>
    </row>
    <row r="173" spans="2:52" hidden="1" outlineLevel="1" x14ac:dyDescent="0.2">
      <c r="B173" s="53" t="str" cm="1">
        <f t="array" aca="1" ref="B173" ca="1">IFERROR(_xlfn.XLOOKUP(C173,Com_codes_core,Com_labels_core),"")</f>
        <v/>
      </c>
      <c r="C173" s="53"/>
      <c r="D173" s="56"/>
      <c r="E173" s="56"/>
      <c r="F173" s="56"/>
      <c r="G173" s="56"/>
      <c r="H173" s="56"/>
      <c r="I173" s="56"/>
      <c r="J173" s="56"/>
      <c r="K173" s="56"/>
      <c r="L173" s="56"/>
      <c r="M173" s="56"/>
      <c r="O173" s="53"/>
      <c r="P173" s="53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B173" s="204" t="str" cm="1">
        <f t="array" aca="1" ref="AB173" ca="1">IFERROR(_xlfn.XLOOKUP(AC173,Com_codes_core,Com_labels_core),"")</f>
        <v>Centralized care and nursing services</v>
      </c>
      <c r="AC173" s="53" t="str">
        <f ca="1"/>
        <v>c_164</v>
      </c>
      <c r="AD173" s="56">
        <f ca="1"/>
        <v>3.6881134585201019</v>
      </c>
      <c r="AE173" s="56">
        <f ca="1"/>
        <v>1.0342134338081621E-2</v>
      </c>
      <c r="AF173" s="56">
        <f ca="1"/>
        <v>7.7910833469974072E-2</v>
      </c>
      <c r="AG173" s="56">
        <f ca="1"/>
        <v>-9.4534655314360005E-2</v>
      </c>
      <c r="AH173" s="56">
        <f ca="1"/>
        <v>0</v>
      </c>
      <c r="AI173" s="56">
        <f ca="1"/>
        <v>0</v>
      </c>
      <c r="AJ173" s="56">
        <f ca="1"/>
        <v>0</v>
      </c>
      <c r="AK173" s="56">
        <f ca="1"/>
        <v>0</v>
      </c>
      <c r="AL173" s="56">
        <f ca="1"/>
        <v>0</v>
      </c>
      <c r="AM173" s="56">
        <f ca="1"/>
        <v>0</v>
      </c>
      <c r="AO173" s="204" t="str" cm="1">
        <f t="array" aca="1" ref="AO173" ca="1">IFERROR(_xlfn.XLOOKUP(AP173,Com_codes_core,Com_labels_core),"")</f>
        <v>Centralized care and nursing services</v>
      </c>
      <c r="AP173" s="53" t="str">
        <f ca="1"/>
        <v>c_164</v>
      </c>
      <c r="AQ173" s="56">
        <f ca="1"/>
        <v>3.694569397009007</v>
      </c>
      <c r="AR173" s="56">
        <f ca="1"/>
        <v>1.0342134338059417E-2</v>
      </c>
      <c r="AS173" s="56">
        <f ca="1"/>
        <v>7.7910833469974072E-2</v>
      </c>
      <c r="AT173" s="56">
        <f ca="1"/>
        <v>-9.4534655314360005E-2</v>
      </c>
      <c r="AU173" s="56">
        <f ca="1"/>
        <v>0</v>
      </c>
      <c r="AV173" s="56">
        <f ca="1"/>
        <v>0</v>
      </c>
      <c r="AW173" s="56">
        <f ca="1"/>
        <v>0</v>
      </c>
      <c r="AX173" s="56">
        <f ca="1"/>
        <v>0</v>
      </c>
      <c r="AY173" s="56">
        <f ca="1"/>
        <v>0</v>
      </c>
      <c r="AZ173" s="56">
        <f ca="1"/>
        <v>0</v>
      </c>
    </row>
    <row r="174" spans="2:52" hidden="1" outlineLevel="1" x14ac:dyDescent="0.2">
      <c r="B174" s="53" t="str" cm="1">
        <f t="array" aca="1" ref="B174" ca="1">IFERROR(_xlfn.XLOOKUP(C174,Com_codes_core,Com_labels_core),"")</f>
        <v/>
      </c>
      <c r="C174" s="53"/>
      <c r="D174" s="56"/>
      <c r="E174" s="56"/>
      <c r="F174" s="56"/>
      <c r="G174" s="56"/>
      <c r="H174" s="56"/>
      <c r="I174" s="56"/>
      <c r="J174" s="56"/>
      <c r="K174" s="56"/>
      <c r="L174" s="56"/>
      <c r="M174" s="56"/>
      <c r="O174" s="53"/>
      <c r="P174" s="53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B174" s="204" t="str" cm="1">
        <f t="array" aca="1" ref="AB174" ca="1">IFERROR(_xlfn.XLOOKUP(AC174,Com_codes_core,Com_labels_core),"")</f>
        <v>Social support services are not centralized</v>
      </c>
      <c r="AC174" s="53" t="str">
        <f ca="1"/>
        <v>c_165</v>
      </c>
      <c r="AD174" s="56">
        <f ca="1"/>
        <v>0.91501416741542374</v>
      </c>
      <c r="AE174" s="56">
        <f ca="1"/>
        <v>2.1804657149160356E-2</v>
      </c>
      <c r="AF174" s="56">
        <f ca="1"/>
        <v>0.14795370723994505</v>
      </c>
      <c r="AG174" s="56">
        <f ca="1"/>
        <v>-6.8930463758176685E-2</v>
      </c>
      <c r="AH174" s="56">
        <f ca="1"/>
        <v>0</v>
      </c>
      <c r="AI174" s="56">
        <f ca="1"/>
        <v>0</v>
      </c>
      <c r="AJ174" s="56">
        <f ca="1"/>
        <v>0</v>
      </c>
      <c r="AK174" s="56">
        <f ca="1"/>
        <v>0</v>
      </c>
      <c r="AL174" s="56">
        <f ca="1"/>
        <v>0</v>
      </c>
      <c r="AM174" s="56">
        <f ca="1"/>
        <v>0</v>
      </c>
      <c r="AO174" s="204" t="str" cm="1">
        <f t="array" aca="1" ref="AO174" ca="1">IFERROR(_xlfn.XLOOKUP(AP174,Com_codes_core,Com_labels_core),"")</f>
        <v>Social support services are not centralized</v>
      </c>
      <c r="AP174" s="53" t="str">
        <f ca="1"/>
        <v>c_165</v>
      </c>
      <c r="AQ174" s="56">
        <f ca="1"/>
        <v>0.91517589553839862</v>
      </c>
      <c r="AR174" s="56">
        <f ca="1"/>
        <v>2.1804657149160356E-2</v>
      </c>
      <c r="AS174" s="56">
        <f ca="1"/>
        <v>0.14795370723994505</v>
      </c>
      <c r="AT174" s="56">
        <f ca="1"/>
        <v>-6.8930463758176685E-2</v>
      </c>
      <c r="AU174" s="56">
        <f ca="1"/>
        <v>0</v>
      </c>
      <c r="AV174" s="56">
        <f ca="1"/>
        <v>0</v>
      </c>
      <c r="AW174" s="56">
        <f ca="1"/>
        <v>0</v>
      </c>
      <c r="AX174" s="56">
        <f ca="1"/>
        <v>0</v>
      </c>
      <c r="AY174" s="56">
        <f ca="1"/>
        <v>0</v>
      </c>
      <c r="AZ174" s="56">
        <f ca="1"/>
        <v>0</v>
      </c>
    </row>
    <row r="175" spans="2:52" hidden="1" outlineLevel="1" x14ac:dyDescent="0.2">
      <c r="B175" s="53" t="str" cm="1">
        <f t="array" aca="1" ref="B175" ca="1">IFERROR(_xlfn.XLOOKUP(C175,Com_codes_core,Com_labels_core),"")</f>
        <v/>
      </c>
      <c r="C175" s="53"/>
      <c r="D175" s="56"/>
      <c r="E175" s="56"/>
      <c r="F175" s="56"/>
      <c r="G175" s="56"/>
      <c r="H175" s="56"/>
      <c r="I175" s="56"/>
      <c r="J175" s="56"/>
      <c r="K175" s="56"/>
      <c r="L175" s="56"/>
      <c r="M175" s="56"/>
      <c r="O175" s="53"/>
      <c r="P175" s="53"/>
      <c r="Q175" s="56"/>
      <c r="R175" s="56"/>
      <c r="S175" s="56"/>
      <c r="T175" s="56"/>
      <c r="U175" s="56"/>
      <c r="V175" s="56"/>
      <c r="W175" s="56"/>
      <c r="X175" s="56"/>
      <c r="Y175" s="56"/>
      <c r="Z175" s="56"/>
      <c r="AB175" s="204" t="str" cm="1">
        <f t="array" aca="1" ref="AB175" ca="1">IFERROR(_xlfn.XLOOKUP(AC175,Com_codes_core,Com_labels_core),"")</f>
        <v>Creative, artistic and entertainment services</v>
      </c>
      <c r="AC175" s="53" t="str">
        <f ca="1"/>
        <v>c_166</v>
      </c>
      <c r="AD175" s="56">
        <f ca="1"/>
        <v>5.5787916688572432</v>
      </c>
      <c r="AE175" s="56">
        <f ca="1"/>
        <v>4.6077546853595663E-4</v>
      </c>
      <c r="AF175" s="56">
        <f ca="1"/>
        <v>-3.7610183843894696E-2</v>
      </c>
      <c r="AG175" s="56">
        <f ca="1"/>
        <v>-9.4472712855520058E-2</v>
      </c>
      <c r="AH175" s="56">
        <f ca="1"/>
        <v>0</v>
      </c>
      <c r="AI175" s="56">
        <f ca="1"/>
        <v>0</v>
      </c>
      <c r="AJ175" s="56">
        <f ca="1"/>
        <v>0</v>
      </c>
      <c r="AK175" s="56">
        <f ca="1"/>
        <v>0</v>
      </c>
      <c r="AL175" s="56">
        <f ca="1"/>
        <v>0</v>
      </c>
      <c r="AM175" s="56">
        <f ca="1"/>
        <v>0</v>
      </c>
      <c r="AO175" s="204" t="str" cm="1">
        <f t="array" aca="1" ref="AO175" ca="1">IFERROR(_xlfn.XLOOKUP(AP175,Com_codes_core,Com_labels_core),"")</f>
        <v>Creative, artistic and entertainment services</v>
      </c>
      <c r="AP175" s="53" t="str">
        <f ca="1"/>
        <v>c_166</v>
      </c>
      <c r="AQ175" s="56">
        <f ca="1"/>
        <v>6.5908067342455068</v>
      </c>
      <c r="AR175" s="56">
        <f ca="1"/>
        <v>-8.0791875967101134E-4</v>
      </c>
      <c r="AS175" s="56">
        <f ca="1"/>
        <v>-2.9755154564348185E-2</v>
      </c>
      <c r="AT175" s="56">
        <f ca="1"/>
        <v>-0.10480235487285716</v>
      </c>
      <c r="AU175" s="56">
        <f ca="1"/>
        <v>0</v>
      </c>
      <c r="AV175" s="56">
        <f ca="1"/>
        <v>0</v>
      </c>
      <c r="AW175" s="56">
        <f ca="1"/>
        <v>0</v>
      </c>
      <c r="AX175" s="56">
        <f ca="1"/>
        <v>0</v>
      </c>
      <c r="AY175" s="56">
        <f ca="1"/>
        <v>0</v>
      </c>
      <c r="AZ175" s="56">
        <f ca="1"/>
        <v>0</v>
      </c>
    </row>
    <row r="176" spans="2:52" hidden="1" outlineLevel="1" x14ac:dyDescent="0.2">
      <c r="B176" s="53" t="str" cm="1">
        <f t="array" aca="1" ref="B176" ca="1">IFERROR(_xlfn.XLOOKUP(C176,Com_codes_core,Com_labels_core),"")</f>
        <v/>
      </c>
      <c r="C176" s="53"/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O176" s="53"/>
      <c r="P176" s="53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B176" s="204" t="str" cm="1">
        <f t="array" aca="1" ref="AB176" ca="1">IFERROR(_xlfn.XLOOKUP(AC176,Com_codes_core,Com_labels_core),"")</f>
        <v>Services of libraries, archives, museums and other cultural activities</v>
      </c>
      <c r="AC176" s="53" t="str">
        <f ca="1"/>
        <v>c_167</v>
      </c>
      <c r="AD176" s="56">
        <f ca="1"/>
        <v>3.3154774048772646</v>
      </c>
      <c r="AE176" s="56">
        <f ca="1"/>
        <v>6.0862881640311173E-3</v>
      </c>
      <c r="AF176" s="56">
        <f ca="1"/>
        <v>2.5796900294450253E-2</v>
      </c>
      <c r="AG176" s="56">
        <f ca="1"/>
        <v>-9.2495618979770988E-2</v>
      </c>
      <c r="AH176" s="56">
        <f ca="1"/>
        <v>0</v>
      </c>
      <c r="AI176" s="56">
        <f ca="1"/>
        <v>0</v>
      </c>
      <c r="AJ176" s="56">
        <f ca="1"/>
        <v>0</v>
      </c>
      <c r="AK176" s="56">
        <f ca="1"/>
        <v>0</v>
      </c>
      <c r="AL176" s="56">
        <f ca="1"/>
        <v>0</v>
      </c>
      <c r="AM176" s="56">
        <f ca="1"/>
        <v>0</v>
      </c>
      <c r="AO176" s="204" t="str" cm="1">
        <f t="array" aca="1" ref="AO176" ca="1">IFERROR(_xlfn.XLOOKUP(AP176,Com_codes_core,Com_labels_core),"")</f>
        <v>Services of libraries, archives, museums and other cultural activities</v>
      </c>
      <c r="AP176" s="53" t="str">
        <f ca="1"/>
        <v>c_167</v>
      </c>
      <c r="AQ176" s="56">
        <f ca="1"/>
        <v>3.3584940975646673</v>
      </c>
      <c r="AR176" s="56">
        <f ca="1"/>
        <v>6.0862881640533217E-3</v>
      </c>
      <c r="AS176" s="56">
        <f ca="1"/>
        <v>2.5796900294450253E-2</v>
      </c>
      <c r="AT176" s="56">
        <f ca="1"/>
        <v>-9.2495618979759886E-2</v>
      </c>
      <c r="AU176" s="56">
        <f ca="1"/>
        <v>0</v>
      </c>
      <c r="AV176" s="56">
        <f ca="1"/>
        <v>0</v>
      </c>
      <c r="AW176" s="56">
        <f ca="1"/>
        <v>0</v>
      </c>
      <c r="AX176" s="56">
        <f ca="1"/>
        <v>0</v>
      </c>
      <c r="AY176" s="56">
        <f ca="1"/>
        <v>0</v>
      </c>
      <c r="AZ176" s="56">
        <f ca="1"/>
        <v>0</v>
      </c>
    </row>
    <row r="177" spans="2:52" hidden="1" outlineLevel="1" x14ac:dyDescent="0.2">
      <c r="B177" s="53" t="str" cm="1">
        <f t="array" aca="1" ref="B177" ca="1">IFERROR(_xlfn.XLOOKUP(C177,Com_codes_core,Com_labels_core),"")</f>
        <v/>
      </c>
      <c r="C177" s="53"/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O177" s="53"/>
      <c r="P177" s="53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B177" s="204" t="str" cm="1">
        <f t="array" aca="1" ref="AB177" ca="1">IFERROR(_xlfn.XLOOKUP(AC177,Com_codes_core,Com_labels_core),"")</f>
        <v>Lottery, betting and gambling services</v>
      </c>
      <c r="AC177" s="53" t="str">
        <f ca="1"/>
        <v>c_168</v>
      </c>
      <c r="AD177" s="56">
        <f ca="1"/>
        <v>31.644134840573297</v>
      </c>
      <c r="AE177" s="56">
        <f ca="1"/>
        <v>-2.1622698587631106E-3</v>
      </c>
      <c r="AF177" s="56">
        <f ca="1"/>
        <v>-4.2597338789207573E-2</v>
      </c>
      <c r="AG177" s="56">
        <f ca="1"/>
        <v>-4.8519983512929077E-2</v>
      </c>
      <c r="AH177" s="56">
        <f ca="1"/>
        <v>0</v>
      </c>
      <c r="AI177" s="56">
        <f ca="1"/>
        <v>0</v>
      </c>
      <c r="AJ177" s="56">
        <f ca="1"/>
        <v>0</v>
      </c>
      <c r="AK177" s="56">
        <f ca="1"/>
        <v>0</v>
      </c>
      <c r="AL177" s="56">
        <f ca="1"/>
        <v>0</v>
      </c>
      <c r="AM177" s="56">
        <f ca="1"/>
        <v>0</v>
      </c>
      <c r="AO177" s="204" t="str" cm="1">
        <f t="array" aca="1" ref="AO177" ca="1">IFERROR(_xlfn.XLOOKUP(AP177,Com_codes_core,Com_labels_core),"")</f>
        <v>Lottery, betting and gambling services</v>
      </c>
      <c r="AP177" s="53" t="str">
        <f ca="1"/>
        <v>c_168</v>
      </c>
      <c r="AQ177" s="56">
        <f ca="1"/>
        <v>54.061202868777457</v>
      </c>
      <c r="AR177" s="56">
        <f ca="1"/>
        <v>-4.7824414436181684E-3</v>
      </c>
      <c r="AS177" s="56">
        <f ca="1"/>
        <v>-4.7016779370601114E-2</v>
      </c>
      <c r="AT177" s="56">
        <f ca="1"/>
        <v>-6.8958848992095589E-2</v>
      </c>
      <c r="AU177" s="56">
        <f ca="1"/>
        <v>0</v>
      </c>
      <c r="AV177" s="56">
        <f ca="1"/>
        <v>0</v>
      </c>
      <c r="AW177" s="56">
        <f ca="1"/>
        <v>0</v>
      </c>
      <c r="AX177" s="56">
        <f ca="1"/>
        <v>0</v>
      </c>
      <c r="AY177" s="56">
        <f ca="1"/>
        <v>0</v>
      </c>
      <c r="AZ177" s="56">
        <f ca="1"/>
        <v>0</v>
      </c>
    </row>
    <row r="178" spans="2:52" collapsed="1" x14ac:dyDescent="0.2">
      <c r="B178" s="53" t="str" cm="1">
        <f t="array" aca="1" ref="B178" ca="1">IFERROR(_xlfn.XLOOKUP(C178,Com_codes_core,Com_labels_core),"")</f>
        <v/>
      </c>
      <c r="C178" s="53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O178" s="53"/>
      <c r="P178" s="53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B178" s="204" t="str" cm="1">
        <f t="array" aca="1" ref="AB178" ca="1">IFERROR(_xlfn.XLOOKUP(AC178,Com_codes_core,Com_labels_core),"")</f>
        <v>Sports, entertainment and recreation services</v>
      </c>
      <c r="AC178" s="53" t="str">
        <f ca="1"/>
        <v>c_169</v>
      </c>
      <c r="AD178" s="56">
        <f ca="1"/>
        <v>21.861269623236904</v>
      </c>
      <c r="AE178" s="56">
        <f ca="1"/>
        <v>1.6593639462203491E-2</v>
      </c>
      <c r="AF178" s="56">
        <f ca="1"/>
        <v>2.8664097012476297E-2</v>
      </c>
      <c r="AG178" s="56">
        <f ca="1"/>
        <v>-1.7871984083972503E-2</v>
      </c>
      <c r="AH178" s="56">
        <f ca="1"/>
        <v>0</v>
      </c>
      <c r="AI178" s="56">
        <f ca="1"/>
        <v>0</v>
      </c>
      <c r="AJ178" s="56">
        <f ca="1"/>
        <v>0</v>
      </c>
      <c r="AK178" s="56">
        <f ca="1"/>
        <v>0</v>
      </c>
      <c r="AL178" s="56">
        <f ca="1"/>
        <v>0</v>
      </c>
      <c r="AM178" s="56">
        <f ca="1"/>
        <v>0</v>
      </c>
      <c r="AO178" s="204" t="str" cm="1">
        <f t="array" aca="1" ref="AO178" ca="1">IFERROR(_xlfn.XLOOKUP(AP178,Com_codes_core,Com_labels_core),"")</f>
        <v>Sports, entertainment and recreation services</v>
      </c>
      <c r="AP178" s="53" t="str">
        <f ca="1"/>
        <v>c_169</v>
      </c>
      <c r="AQ178" s="56">
        <f ca="1"/>
        <v>31.197356487623733</v>
      </c>
      <c r="AR178" s="56">
        <f ca="1"/>
        <v>1.1968232382986166E-2</v>
      </c>
      <c r="AS178" s="56">
        <f ca="1"/>
        <v>2.5078680865786573E-2</v>
      </c>
      <c r="AT178" s="56">
        <f ca="1"/>
        <v>-4.9355801914696684E-2</v>
      </c>
      <c r="AU178" s="56">
        <f ca="1"/>
        <v>0</v>
      </c>
      <c r="AV178" s="56">
        <f ca="1"/>
        <v>0</v>
      </c>
      <c r="AW178" s="56">
        <f ca="1"/>
        <v>0</v>
      </c>
      <c r="AX178" s="56">
        <f ca="1"/>
        <v>0</v>
      </c>
      <c r="AY178" s="56">
        <f ca="1"/>
        <v>0</v>
      </c>
      <c r="AZ178" s="56">
        <f ca="1"/>
        <v>0</v>
      </c>
    </row>
    <row r="179" spans="2:52" x14ac:dyDescent="0.2">
      <c r="B179" s="53" t="str" cm="1">
        <f t="array" aca="1" ref="B179" ca="1">IFERROR(_xlfn.XLOOKUP(C179,Com_codes_core,Com_labels_core),"")</f>
        <v/>
      </c>
      <c r="C179" s="53"/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O179" s="53"/>
      <c r="P179" s="53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B179" s="204" t="str" cm="1">
        <f t="array" aca="1" ref="AB179" ca="1">IFERROR(_xlfn.XLOOKUP(AC179,Com_codes_core,Com_labels_core),"")</f>
        <v>Services of other associations and organizations</v>
      </c>
      <c r="AC179" s="53" t="str">
        <f ca="1"/>
        <v>c_170</v>
      </c>
      <c r="AD179" s="56">
        <f ca="1"/>
        <v>21.670765000000003</v>
      </c>
      <c r="AE179" s="56">
        <f ca="1"/>
        <v>2.6728478190185534E-2</v>
      </c>
      <c r="AF179" s="56">
        <f ca="1"/>
        <v>0.18836022475579028</v>
      </c>
      <c r="AG179" s="56">
        <f ca="1"/>
        <v>-6.2216019252780974E-2</v>
      </c>
      <c r="AH179" s="56">
        <f ca="1"/>
        <v>0</v>
      </c>
      <c r="AI179" s="56">
        <f ca="1"/>
        <v>0</v>
      </c>
      <c r="AJ179" s="56">
        <f ca="1"/>
        <v>0</v>
      </c>
      <c r="AK179" s="56">
        <f ca="1"/>
        <v>0</v>
      </c>
      <c r="AL179" s="56">
        <f ca="1"/>
        <v>0</v>
      </c>
      <c r="AM179" s="56">
        <f ca="1"/>
        <v>0</v>
      </c>
      <c r="AO179" s="204" t="str" cm="1">
        <f t="array" aca="1" ref="AO179" ca="1">IFERROR(_xlfn.XLOOKUP(AP179,Com_codes_core,Com_labels_core),"")</f>
        <v>Services of other associations and organizations</v>
      </c>
      <c r="AP179" s="53" t="str">
        <f ca="1"/>
        <v>c_170</v>
      </c>
      <c r="AQ179" s="56">
        <f ca="1"/>
        <v>21.980520588472466</v>
      </c>
      <c r="AR179" s="56">
        <f ca="1"/>
        <v>2.6728478190185534E-2</v>
      </c>
      <c r="AS179" s="56">
        <f ca="1"/>
        <v>0.18836022475579028</v>
      </c>
      <c r="AT179" s="56">
        <f ca="1"/>
        <v>-6.2216019252780974E-2</v>
      </c>
      <c r="AU179" s="56">
        <f ca="1"/>
        <v>0</v>
      </c>
      <c r="AV179" s="56">
        <f ca="1"/>
        <v>0</v>
      </c>
      <c r="AW179" s="56">
        <f ca="1"/>
        <v>0</v>
      </c>
      <c r="AX179" s="56">
        <f ca="1"/>
        <v>0</v>
      </c>
      <c r="AY179" s="56">
        <f ca="1"/>
        <v>0</v>
      </c>
      <c r="AZ179" s="56">
        <f ca="1"/>
        <v>0</v>
      </c>
    </row>
    <row r="180" spans="2:52" x14ac:dyDescent="0.2">
      <c r="B180" s="53" t="str" cm="1">
        <f t="array" aca="1" ref="B180" ca="1">IFERROR(_xlfn.XLOOKUP(C180,Com_codes_core,Com_labels_core),"")</f>
        <v/>
      </c>
      <c r="C180" s="53"/>
      <c r="D180" s="56"/>
      <c r="E180" s="56"/>
      <c r="F180" s="56"/>
      <c r="G180" s="56"/>
      <c r="H180" s="56"/>
      <c r="I180" s="56"/>
      <c r="J180" s="56"/>
      <c r="K180" s="56"/>
      <c r="L180" s="56"/>
      <c r="M180" s="56"/>
      <c r="O180" s="53"/>
      <c r="P180" s="53"/>
      <c r="Q180" s="56"/>
      <c r="R180" s="56"/>
      <c r="S180" s="56"/>
      <c r="T180" s="56"/>
      <c r="U180" s="56"/>
      <c r="V180" s="56"/>
      <c r="W180" s="56"/>
      <c r="X180" s="56"/>
      <c r="Y180" s="56"/>
      <c r="Z180" s="56"/>
      <c r="AB180" s="204" t="str" cm="1">
        <f t="array" aca="1" ref="AB180" ca="1">IFERROR(_xlfn.XLOOKUP(AC180,Com_codes_core,Com_labels_core),"")</f>
        <v>Computer repair service, personal and household appliances</v>
      </c>
      <c r="AC180" s="53" t="str">
        <f ca="1"/>
        <v>c_171</v>
      </c>
      <c r="AD180" s="56">
        <f ca="1"/>
        <v>18.369305524185272</v>
      </c>
      <c r="AE180" s="56">
        <f ca="1"/>
        <v>-8.3947487513724717E-3</v>
      </c>
      <c r="AF180" s="56">
        <f ca="1"/>
        <v>-4.9904137210665667E-2</v>
      </c>
      <c r="AG180" s="56">
        <f ca="1"/>
        <v>-6.9295566241001083E-2</v>
      </c>
      <c r="AH180" s="56">
        <f ca="1"/>
        <v>0</v>
      </c>
      <c r="AI180" s="56">
        <f ca="1"/>
        <v>0</v>
      </c>
      <c r="AJ180" s="56">
        <f ca="1"/>
        <v>0</v>
      </c>
      <c r="AK180" s="56">
        <f ca="1"/>
        <v>0</v>
      </c>
      <c r="AL180" s="56">
        <f ca="1"/>
        <v>0</v>
      </c>
      <c r="AM180" s="56">
        <f ca="1"/>
        <v>0</v>
      </c>
      <c r="AO180" s="204" t="str" cm="1">
        <f t="array" aca="1" ref="AO180" ca="1">IFERROR(_xlfn.XLOOKUP(AP180,Com_codes_core,Com_labels_core),"")</f>
        <v>Computer repair service, personal and household appliances</v>
      </c>
      <c r="AP180" s="53" t="str">
        <f ca="1"/>
        <v>c_171</v>
      </c>
      <c r="AQ180" s="56">
        <f ca="1"/>
        <v>18.545042571790045</v>
      </c>
      <c r="AR180" s="56">
        <f ca="1"/>
        <v>-8.3947487513724717E-3</v>
      </c>
      <c r="AS180" s="56">
        <f ca="1"/>
        <v>-4.9904137210665667E-2</v>
      </c>
      <c r="AT180" s="56">
        <f ca="1"/>
        <v>-6.9295566241001083E-2</v>
      </c>
      <c r="AU180" s="56">
        <f ca="1"/>
        <v>0</v>
      </c>
      <c r="AV180" s="56">
        <f ca="1"/>
        <v>0</v>
      </c>
      <c r="AW180" s="56">
        <f ca="1"/>
        <v>0</v>
      </c>
      <c r="AX180" s="56">
        <f ca="1"/>
        <v>0</v>
      </c>
      <c r="AY180" s="56">
        <f ca="1"/>
        <v>0</v>
      </c>
      <c r="AZ180" s="56">
        <f ca="1"/>
        <v>0</v>
      </c>
    </row>
    <row r="181" spans="2:52" x14ac:dyDescent="0.2">
      <c r="B181" s="53" t="str" cm="1">
        <f t="array" aca="1" ref="B181" ca="1">IFERROR(_xlfn.XLOOKUP(C181,Com_codes_core,Com_labels_core),"")</f>
        <v/>
      </c>
      <c r="C181" s="53"/>
      <c r="D181" s="56"/>
      <c r="E181" s="56"/>
      <c r="F181" s="56"/>
      <c r="G181" s="56"/>
      <c r="H181" s="56"/>
      <c r="I181" s="56"/>
      <c r="J181" s="56"/>
      <c r="K181" s="56"/>
      <c r="L181" s="56"/>
      <c r="M181" s="56"/>
      <c r="O181" s="53"/>
      <c r="P181" s="53"/>
      <c r="Q181" s="56"/>
      <c r="R181" s="56"/>
      <c r="S181" s="56"/>
      <c r="T181" s="56"/>
      <c r="U181" s="56"/>
      <c r="V181" s="56"/>
      <c r="W181" s="56"/>
      <c r="X181" s="56"/>
      <c r="Y181" s="56"/>
      <c r="Z181" s="56"/>
      <c r="AB181" s="204" t="str" cm="1">
        <f t="array" aca="1" ref="AB181" ca="1">IFERROR(_xlfn.XLOOKUP(AC181,Com_codes_core,Com_labels_core),"")</f>
        <v>Other personal services</v>
      </c>
      <c r="AC181" s="53" t="str">
        <f ca="1"/>
        <v>c_172</v>
      </c>
      <c r="AD181" s="56">
        <f ca="1"/>
        <v>44.664834174783145</v>
      </c>
      <c r="AE181" s="56">
        <f ca="1"/>
        <v>-7.091592883978759E-3</v>
      </c>
      <c r="AF181" s="56">
        <f ca="1"/>
        <v>-2.9342086608552531E-2</v>
      </c>
      <c r="AG181" s="56">
        <f ca="1"/>
        <v>-0.12539248901979327</v>
      </c>
      <c r="AH181" s="56">
        <f ca="1"/>
        <v>0</v>
      </c>
      <c r="AI181" s="56">
        <f ca="1"/>
        <v>0</v>
      </c>
      <c r="AJ181" s="56">
        <f ca="1"/>
        <v>0</v>
      </c>
      <c r="AK181" s="56">
        <f ca="1"/>
        <v>0</v>
      </c>
      <c r="AL181" s="56">
        <f ca="1"/>
        <v>0</v>
      </c>
      <c r="AM181" s="56">
        <f ca="1"/>
        <v>0</v>
      </c>
      <c r="AO181" s="204" t="str" cm="1">
        <f t="array" aca="1" ref="AO181" ca="1">IFERROR(_xlfn.XLOOKUP(AP181,Com_codes_core,Com_labels_core),"")</f>
        <v>Other personal services</v>
      </c>
      <c r="AP181" s="53" t="str">
        <f ca="1"/>
        <v>c_172</v>
      </c>
      <c r="AQ181" s="56">
        <f ca="1"/>
        <v>46.987055069684217</v>
      </c>
      <c r="AR181" s="56">
        <f ca="1"/>
        <v>-7.6328130009795103E-3</v>
      </c>
      <c r="AS181" s="56">
        <f ca="1"/>
        <v>-3.0779865667140971E-2</v>
      </c>
      <c r="AT181" s="56">
        <f ca="1"/>
        <v>-0.12816298894773315</v>
      </c>
      <c r="AU181" s="56">
        <f ca="1"/>
        <v>0</v>
      </c>
      <c r="AV181" s="56">
        <f ca="1"/>
        <v>0</v>
      </c>
      <c r="AW181" s="56">
        <f ca="1"/>
        <v>0</v>
      </c>
      <c r="AX181" s="56">
        <f ca="1"/>
        <v>0</v>
      </c>
      <c r="AY181" s="56">
        <f ca="1"/>
        <v>0</v>
      </c>
      <c r="AZ181" s="56">
        <f ca="1"/>
        <v>0</v>
      </c>
    </row>
    <row r="182" spans="2:52" x14ac:dyDescent="0.2">
      <c r="B182" s="53" t="str" cm="1">
        <f t="array" aca="1" ref="B182" ca="1">IFERROR(_xlfn.XLOOKUP(C182,Com_codes_core,Com_labels_core),"")</f>
        <v/>
      </c>
      <c r="C182" s="53"/>
      <c r="D182" s="56"/>
      <c r="E182" s="56"/>
      <c r="F182" s="56"/>
      <c r="G182" s="56"/>
      <c r="H182" s="56"/>
      <c r="I182" s="56"/>
      <c r="J182" s="56"/>
      <c r="K182" s="56"/>
      <c r="L182" s="56"/>
      <c r="M182" s="56"/>
      <c r="O182" s="53"/>
      <c r="P182" s="53"/>
      <c r="Q182" s="56"/>
      <c r="R182" s="56"/>
      <c r="S182" s="56"/>
      <c r="T182" s="56"/>
      <c r="U182" s="56"/>
      <c r="V182" s="56"/>
      <c r="W182" s="56"/>
      <c r="X182" s="56"/>
      <c r="Y182" s="56"/>
      <c r="Z182" s="56"/>
      <c r="AB182" s="204" t="str" cm="1">
        <f t="array" aca="1" ref="AB182" ca="1">IFERROR(_xlfn.XLOOKUP(AC182,Com_codes_core,Com_labels_core),"")</f>
        <v>Household chores service for households</v>
      </c>
      <c r="AC182" s="53" t="str">
        <f ca="1"/>
        <v>c_173</v>
      </c>
      <c r="AD182" s="56">
        <f ca="1"/>
        <v>11.199955700000002</v>
      </c>
      <c r="AE182" s="56">
        <f ca="1"/>
        <v>-8.6999778326823929E-3</v>
      </c>
      <c r="AF182" s="56">
        <f ca="1"/>
        <v>-9.526465587855748E-2</v>
      </c>
      <c r="AG182" s="56">
        <f ca="1"/>
        <v>-0.13907394503426262</v>
      </c>
      <c r="AH182" s="56">
        <f ca="1"/>
        <v>0</v>
      </c>
      <c r="AI182" s="56">
        <f ca="1"/>
        <v>0</v>
      </c>
      <c r="AJ182" s="56">
        <f ca="1"/>
        <v>0</v>
      </c>
      <c r="AK182" s="56">
        <f ca="1"/>
        <v>0</v>
      </c>
      <c r="AL182" s="56">
        <f ca="1"/>
        <v>0</v>
      </c>
      <c r="AM182" s="56">
        <f ca="1"/>
        <v>0</v>
      </c>
      <c r="AO182" s="204" t="str" cm="1">
        <f t="array" aca="1" ref="AO182" ca="1">IFERROR(_xlfn.XLOOKUP(AP182,Com_codes_core,Com_labels_core),"")</f>
        <v>Household chores service for households</v>
      </c>
      <c r="AP182" s="53" t="str">
        <f ca="1"/>
        <v>c_173</v>
      </c>
      <c r="AQ182" s="56">
        <f ca="1"/>
        <v>11.199955700000004</v>
      </c>
      <c r="AR182" s="56">
        <f ca="1"/>
        <v>-8.6999778326823929E-3</v>
      </c>
      <c r="AS182" s="56">
        <f ca="1"/>
        <v>-9.526465587855748E-2</v>
      </c>
      <c r="AT182" s="56">
        <f ca="1"/>
        <v>-0.13907394503426262</v>
      </c>
      <c r="AU182" s="56">
        <f ca="1"/>
        <v>0</v>
      </c>
      <c r="AV182" s="56">
        <f ca="1"/>
        <v>0</v>
      </c>
      <c r="AW182" s="56">
        <f ca="1"/>
        <v>0</v>
      </c>
      <c r="AX182" s="56">
        <f ca="1"/>
        <v>0</v>
      </c>
      <c r="AY182" s="56">
        <f ca="1"/>
        <v>0</v>
      </c>
      <c r="AZ182" s="56">
        <f ca="1"/>
        <v>0</v>
      </c>
    </row>
    <row r="183" spans="2:52" x14ac:dyDescent="0.2">
      <c r="B183" s="53" t="str" cm="1">
        <f t="array" aca="1" ref="B183" ca="1">IFERROR(_xlfn.XLOOKUP(C183,Com_codes_core,Com_labels_core),"")</f>
        <v/>
      </c>
      <c r="C183" s="53"/>
      <c r="D183" s="56"/>
      <c r="E183" s="56"/>
      <c r="F183" s="56"/>
      <c r="G183" s="56"/>
      <c r="H183" s="56"/>
      <c r="I183" s="56"/>
      <c r="J183" s="56"/>
      <c r="K183" s="56"/>
      <c r="L183" s="56"/>
      <c r="M183" s="56"/>
      <c r="O183" s="53"/>
      <c r="P183" s="53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B183" s="204" t="str" cm="1">
        <f t="array" aca="1" ref="AB183" ca="1">IFERROR(_xlfn.XLOOKUP(AC183,Com_codes_core,Com_labels_core),"")</f>
        <v>Agriculture</v>
      </c>
      <c r="AC183" s="53" t="str">
        <f ca="1"/>
        <v>xAGR</v>
      </c>
      <c r="AD183" s="297">
        <f ca="1"/>
        <v>1870.5716816539843</v>
      </c>
      <c r="AE183" s="297">
        <f ca="1"/>
        <v>-1.4936163848688899E-2</v>
      </c>
      <c r="AF183" s="297">
        <f ca="1"/>
        <v>-0.22574744461257845</v>
      </c>
      <c r="AG183" s="297">
        <f ca="1"/>
        <v>-0.14333175030326606</v>
      </c>
      <c r="AH183" s="297">
        <f ca="1"/>
        <v>0</v>
      </c>
      <c r="AI183" s="297">
        <f ca="1"/>
        <v>0</v>
      </c>
      <c r="AJ183" s="297">
        <f ca="1"/>
        <v>0</v>
      </c>
      <c r="AK183" s="297">
        <f ca="1"/>
        <v>0</v>
      </c>
      <c r="AL183" s="297">
        <f ca="1"/>
        <v>0</v>
      </c>
      <c r="AM183" s="297">
        <f ca="1"/>
        <v>0</v>
      </c>
      <c r="AO183" s="204" t="str" cm="1">
        <f t="array" aca="1" ref="AO183" ca="1">IFERROR(_xlfn.XLOOKUP(AP183,Com_codes_core,Com_labels_core),"")</f>
        <v>Agriculture</v>
      </c>
      <c r="AP183" s="53" t="str">
        <f ca="1"/>
        <v>xAGR</v>
      </c>
      <c r="AQ183" s="297">
        <f ca="1"/>
        <v>2228.6339104520644</v>
      </c>
      <c r="AR183" s="297">
        <f ca="1"/>
        <v>-1.96448056195897E-2</v>
      </c>
      <c r="AS183" s="297">
        <f ca="1"/>
        <v>-0.236491414493889</v>
      </c>
      <c r="AT183" s="297">
        <f ca="1"/>
        <v>-0.14238044815381157</v>
      </c>
      <c r="AU183" s="297">
        <f ca="1"/>
        <v>0</v>
      </c>
      <c r="AV183" s="297">
        <f ca="1"/>
        <v>0</v>
      </c>
      <c r="AW183" s="297">
        <f ca="1"/>
        <v>0</v>
      </c>
      <c r="AX183" s="297">
        <f ca="1"/>
        <v>0</v>
      </c>
      <c r="AY183" s="297">
        <f ca="1"/>
        <v>0</v>
      </c>
      <c r="AZ183" s="297">
        <f ca="1"/>
        <v>0</v>
      </c>
    </row>
    <row r="184" spans="2:52" x14ac:dyDescent="0.2">
      <c r="B184" s="53" t="str" cm="1">
        <f t="array" aca="1" ref="B184" ca="1">IFERROR(_xlfn.XLOOKUP(C184,Com_codes_core,Com_labels_core),"")</f>
        <v/>
      </c>
      <c r="C184" s="53"/>
      <c r="D184" s="56"/>
      <c r="E184" s="56"/>
      <c r="F184" s="56"/>
      <c r="G184" s="56"/>
      <c r="H184" s="56"/>
      <c r="I184" s="56"/>
      <c r="J184" s="56"/>
      <c r="K184" s="56"/>
      <c r="L184" s="56"/>
      <c r="M184" s="56"/>
      <c r="O184" s="53"/>
      <c r="P184" s="53"/>
      <c r="Q184" s="56"/>
      <c r="R184" s="56"/>
      <c r="S184" s="56"/>
      <c r="T184" s="56"/>
      <c r="U184" s="56"/>
      <c r="V184" s="56"/>
      <c r="W184" s="56"/>
      <c r="X184" s="56"/>
      <c r="Y184" s="56"/>
      <c r="Z184" s="56"/>
      <c r="AB184" s="204" t="str" cm="1">
        <f t="array" aca="1" ref="AB184" ca="1">IFERROR(_xlfn.XLOOKUP(AC184,Com_codes_core,Com_labels_core),"")</f>
        <v>Mining</v>
      </c>
      <c r="AC184" s="53" t="str">
        <f ca="1"/>
        <v>xMIN</v>
      </c>
      <c r="AD184" s="56">
        <f ca="1"/>
        <v>353.01554349409338</v>
      </c>
      <c r="AE184" s="56">
        <f ca="1"/>
        <v>-7.5894206703286393E-3</v>
      </c>
      <c r="AF184" s="56">
        <f ca="1"/>
        <v>-0.13046134307457269</v>
      </c>
      <c r="AG184" s="56">
        <f ca="1"/>
        <v>-0.24933312758266268</v>
      </c>
      <c r="AH184" s="56">
        <f ca="1"/>
        <v>0</v>
      </c>
      <c r="AI184" s="56">
        <f ca="1"/>
        <v>0</v>
      </c>
      <c r="AJ184" s="56">
        <f ca="1"/>
        <v>0</v>
      </c>
      <c r="AK184" s="56">
        <f ca="1"/>
        <v>0</v>
      </c>
      <c r="AL184" s="56">
        <f ca="1"/>
        <v>0</v>
      </c>
      <c r="AM184" s="56">
        <f ca="1"/>
        <v>0</v>
      </c>
      <c r="AO184" s="204" t="str" cm="1">
        <f t="array" aca="1" ref="AO184" ca="1">IFERROR(_xlfn.XLOOKUP(AP184,Com_codes_core,Com_labels_core),"")</f>
        <v>Mining</v>
      </c>
      <c r="AP184" s="53" t="str">
        <f ca="1"/>
        <v>xMIN</v>
      </c>
      <c r="AQ184" s="56">
        <f ca="1"/>
        <v>613.82157720042187</v>
      </c>
      <c r="AR184" s="56">
        <f ca="1"/>
        <v>-1.2588326889917401E-2</v>
      </c>
      <c r="AS184" s="56">
        <f ca="1"/>
        <v>-0.1871819931818508</v>
      </c>
      <c r="AT184" s="56">
        <f ca="1"/>
        <v>-0.67261236193103535</v>
      </c>
      <c r="AU184" s="56">
        <f ca="1"/>
        <v>0</v>
      </c>
      <c r="AV184" s="56">
        <f ca="1"/>
        <v>0</v>
      </c>
      <c r="AW184" s="56">
        <f ca="1"/>
        <v>0</v>
      </c>
      <c r="AX184" s="56">
        <f ca="1"/>
        <v>0</v>
      </c>
      <c r="AY184" s="56">
        <f ca="1"/>
        <v>0</v>
      </c>
      <c r="AZ184" s="56">
        <f ca="1"/>
        <v>0</v>
      </c>
    </row>
    <row r="185" spans="2:52" x14ac:dyDescent="0.2">
      <c r="B185" s="53" t="str" cm="1">
        <f t="array" aca="1" ref="B185" ca="1">IFERROR(_xlfn.XLOOKUP(C185,Com_codes_core,Com_labels_core),"")</f>
        <v/>
      </c>
      <c r="C185" s="53"/>
      <c r="D185" s="56"/>
      <c r="E185" s="56"/>
      <c r="F185" s="56"/>
      <c r="G185" s="56"/>
      <c r="H185" s="56"/>
      <c r="I185" s="56"/>
      <c r="J185" s="56"/>
      <c r="K185" s="56"/>
      <c r="L185" s="56"/>
      <c r="M185" s="56"/>
      <c r="O185" s="53"/>
      <c r="P185" s="53"/>
      <c r="Q185" s="56"/>
      <c r="R185" s="56"/>
      <c r="S185" s="56"/>
      <c r="T185" s="56"/>
      <c r="U185" s="56"/>
      <c r="V185" s="56"/>
      <c r="W185" s="56"/>
      <c r="X185" s="56"/>
      <c r="Y185" s="56"/>
      <c r="Z185" s="56"/>
      <c r="AB185" s="204" t="str" cm="1">
        <f t="array" aca="1" ref="AB185" ca="1">IFERROR(_xlfn.XLOOKUP(AC185,Com_codes_core,Com_labels_core),"")</f>
        <v>Manf non-Dur</v>
      </c>
      <c r="AC185" s="53" t="str">
        <f ca="1"/>
        <v>xMND</v>
      </c>
      <c r="AD185" s="56">
        <f ca="1"/>
        <v>3129.6544187125328</v>
      </c>
      <c r="AE185" s="56">
        <f ca="1"/>
        <v>-2.2744780313321833E-2</v>
      </c>
      <c r="AF185" s="56">
        <f ca="1"/>
        <v>-0.19827686262328115</v>
      </c>
      <c r="AG185" s="56">
        <f ca="1"/>
        <v>-0.22965411481863374</v>
      </c>
      <c r="AH185" s="56">
        <f ca="1"/>
        <v>0</v>
      </c>
      <c r="AI185" s="56">
        <f ca="1"/>
        <v>0</v>
      </c>
      <c r="AJ185" s="56">
        <f ca="1"/>
        <v>0</v>
      </c>
      <c r="AK185" s="56">
        <f ca="1"/>
        <v>0</v>
      </c>
      <c r="AL185" s="56">
        <f ca="1"/>
        <v>0</v>
      </c>
      <c r="AM185" s="56">
        <f ca="1"/>
        <v>0</v>
      </c>
      <c r="AO185" s="204" t="str" cm="1">
        <f t="array" aca="1" ref="AO185" ca="1">IFERROR(_xlfn.XLOOKUP(AP185,Com_codes_core,Com_labels_core),"")</f>
        <v>Manf non-Dur</v>
      </c>
      <c r="AP185" s="53" t="str">
        <f ca="1"/>
        <v>xMND</v>
      </c>
      <c r="AQ185" s="56">
        <f ca="1"/>
        <v>5211.0788385054284</v>
      </c>
      <c r="AR185" s="56">
        <f ca="1"/>
        <v>-4.5075911139791369E-2</v>
      </c>
      <c r="AS185" s="56">
        <f ca="1"/>
        <v>-0.2586133347309616</v>
      </c>
      <c r="AT185" s="56">
        <f ca="1"/>
        <v>2.3989941348334654E-3</v>
      </c>
      <c r="AU185" s="56">
        <f ca="1"/>
        <v>0</v>
      </c>
      <c r="AV185" s="56">
        <f ca="1"/>
        <v>0</v>
      </c>
      <c r="AW185" s="56">
        <f ca="1"/>
        <v>0</v>
      </c>
      <c r="AX185" s="56">
        <f ca="1"/>
        <v>0</v>
      </c>
      <c r="AY185" s="56">
        <f ca="1"/>
        <v>0</v>
      </c>
      <c r="AZ185" s="56">
        <f ca="1"/>
        <v>0</v>
      </c>
    </row>
    <row r="186" spans="2:52" x14ac:dyDescent="0.2">
      <c r="B186" s="53" t="str" cm="1">
        <f t="array" aca="1" ref="B186" ca="1">IFERROR(_xlfn.XLOOKUP(C186,Com_codes_core,Com_labels_core),"")</f>
        <v/>
      </c>
      <c r="C186" s="53"/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O186" s="53"/>
      <c r="P186" s="53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B186" s="204" t="str" cm="1">
        <f t="array" aca="1" ref="AB186" ca="1">IFERROR(_xlfn.XLOOKUP(AC186,Com_codes_core,Com_labels_core),"")</f>
        <v>Manf Dur</v>
      </c>
      <c r="AC186" s="53" t="str">
        <f ca="1"/>
        <v>xMDU</v>
      </c>
      <c r="AD186" s="56">
        <f ca="1"/>
        <v>4734.5684787001728</v>
      </c>
      <c r="AE186" s="56">
        <f ca="1"/>
        <v>-5.9068120712590932E-2</v>
      </c>
      <c r="AF186" s="56">
        <f ca="1"/>
        <v>-0.37650651373603017</v>
      </c>
      <c r="AG186" s="56">
        <f ca="1"/>
        <v>-8.0490498186169823E-2</v>
      </c>
      <c r="AH186" s="56">
        <f ca="1"/>
        <v>0</v>
      </c>
      <c r="AI186" s="56">
        <f ca="1"/>
        <v>0</v>
      </c>
      <c r="AJ186" s="56">
        <f ca="1"/>
        <v>0</v>
      </c>
      <c r="AK186" s="56">
        <f ca="1"/>
        <v>0</v>
      </c>
      <c r="AL186" s="56">
        <f ca="1"/>
        <v>0</v>
      </c>
      <c r="AM186" s="56">
        <f ca="1"/>
        <v>0</v>
      </c>
      <c r="AO186" s="204" t="str" cm="1">
        <f t="array" aca="1" ref="AO186" ca="1">IFERROR(_xlfn.XLOOKUP(AP186,Com_codes_core,Com_labels_core),"")</f>
        <v>Manf Dur</v>
      </c>
      <c r="AP186" s="53" t="str">
        <f ca="1"/>
        <v>xMDU</v>
      </c>
      <c r="AQ186" s="56">
        <f ca="1"/>
        <v>8755.0231578268686</v>
      </c>
      <c r="AR186" s="56">
        <f ca="1"/>
        <v>-0.18783903135941582</v>
      </c>
      <c r="AS186" s="56">
        <f ca="1"/>
        <v>-0.35747271848737272</v>
      </c>
      <c r="AT186" s="56">
        <f ca="1"/>
        <v>0.36983162321619911</v>
      </c>
      <c r="AU186" s="56">
        <f ca="1"/>
        <v>0</v>
      </c>
      <c r="AV186" s="56">
        <f ca="1"/>
        <v>0</v>
      </c>
      <c r="AW186" s="56">
        <f ca="1"/>
        <v>0</v>
      </c>
      <c r="AX186" s="56">
        <f ca="1"/>
        <v>0</v>
      </c>
      <c r="AY186" s="56">
        <f ca="1"/>
        <v>0</v>
      </c>
      <c r="AZ186" s="56">
        <f ca="1"/>
        <v>0</v>
      </c>
    </row>
    <row r="187" spans="2:52" x14ac:dyDescent="0.2">
      <c r="B187" s="53" t="str" cm="1">
        <f t="array" aca="1" ref="B187" ca="1">IFERROR(_xlfn.XLOOKUP(C187,Com_codes_core,Com_labels_core),"")</f>
        <v/>
      </c>
      <c r="C187" s="53"/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O187" s="53"/>
      <c r="P187" s="53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B187" s="204" t="str" cm="1">
        <f t="array" aca="1" ref="AB187" ca="1">IFERROR(_xlfn.XLOOKUP(AC187,Com_codes_core,Com_labels_core),"")</f>
        <v>All Electr</v>
      </c>
      <c r="AC187" s="53" t="str">
        <f ca="1"/>
        <v>xELP</v>
      </c>
      <c r="AD187" s="56">
        <f ca="1"/>
        <v>414.30898530006942</v>
      </c>
      <c r="AE187" s="56">
        <f ca="1"/>
        <v>-1.7737829206743161E-2</v>
      </c>
      <c r="AF187" s="56">
        <f ca="1"/>
        <v>-0.15430288524914682</v>
      </c>
      <c r="AG187" s="56">
        <f ca="1"/>
        <v>-3.5317563727621515E-2</v>
      </c>
      <c r="AH187" s="56">
        <f ca="1"/>
        <v>0</v>
      </c>
      <c r="AI187" s="56">
        <f ca="1"/>
        <v>0</v>
      </c>
      <c r="AJ187" s="56">
        <f ca="1"/>
        <v>0</v>
      </c>
      <c r="AK187" s="56">
        <f ca="1"/>
        <v>0</v>
      </c>
      <c r="AL187" s="56">
        <f ca="1"/>
        <v>0</v>
      </c>
      <c r="AM187" s="56">
        <f ca="1"/>
        <v>0</v>
      </c>
      <c r="AO187" s="204" t="str" cm="1">
        <f t="array" aca="1" ref="AO187" ca="1">IFERROR(_xlfn.XLOOKUP(AP187,Com_codes_core,Com_labels_core),"")</f>
        <v>All Electr</v>
      </c>
      <c r="AP187" s="53" t="str">
        <f ca="1"/>
        <v>xELP</v>
      </c>
      <c r="AQ187" s="56">
        <f ca="1"/>
        <v>443.23806093874663</v>
      </c>
      <c r="AR187" s="56">
        <f ca="1"/>
        <v>-1.8519311349307621E-2</v>
      </c>
      <c r="AS187" s="56">
        <f ca="1"/>
        <v>-0.15906997553633007</v>
      </c>
      <c r="AT187" s="56">
        <f ca="1"/>
        <v>-3.6264158132925939E-2</v>
      </c>
      <c r="AU187" s="56">
        <f ca="1"/>
        <v>0</v>
      </c>
      <c r="AV187" s="56">
        <f ca="1"/>
        <v>0</v>
      </c>
      <c r="AW187" s="56">
        <f ca="1"/>
        <v>0</v>
      </c>
      <c r="AX187" s="56">
        <f ca="1"/>
        <v>0</v>
      </c>
      <c r="AY187" s="56">
        <f ca="1"/>
        <v>0</v>
      </c>
      <c r="AZ187" s="56">
        <f ca="1"/>
        <v>0</v>
      </c>
    </row>
    <row r="188" spans="2:52" x14ac:dyDescent="0.2">
      <c r="B188" s="53" t="str" cm="1">
        <f t="array" aca="1" ref="B188" ca="1">IFERROR(_xlfn.XLOOKUP(C188,Com_codes_core,Com_labels_core),"")</f>
        <v/>
      </c>
      <c r="C188" s="53"/>
      <c r="D188" s="56"/>
      <c r="E188" s="56"/>
      <c r="F188" s="56"/>
      <c r="G188" s="56"/>
      <c r="H188" s="56"/>
      <c r="I188" s="56"/>
      <c r="J188" s="56"/>
      <c r="K188" s="56"/>
      <c r="L188" s="56"/>
      <c r="M188" s="56"/>
      <c r="O188" s="53"/>
      <c r="P188" s="53"/>
      <c r="Q188" s="56"/>
      <c r="R188" s="56"/>
      <c r="S188" s="56"/>
      <c r="T188" s="56"/>
      <c r="U188" s="56"/>
      <c r="V188" s="56"/>
      <c r="W188" s="56"/>
      <c r="X188" s="56"/>
      <c r="Y188" s="56"/>
      <c r="Z188" s="56"/>
      <c r="AB188" s="204" t="str" cm="1">
        <f t="array" aca="1" ref="AB188" ca="1">IFERROR(_xlfn.XLOOKUP(AC188,Com_codes_core,Com_labels_core),"")</f>
        <v>Elctr TrDistr</v>
      </c>
      <c r="AC188" s="53" t="str">
        <f ca="1"/>
        <v>xETD</v>
      </c>
      <c r="AD188" s="56">
        <f ca="1"/>
        <v>87.062485873440636</v>
      </c>
      <c r="AE188" s="56">
        <f ca="1"/>
        <v>-2.7005479362274265E-2</v>
      </c>
      <c r="AF188" s="56">
        <f ca="1"/>
        <v>-0.35842551027346348</v>
      </c>
      <c r="AG188" s="56">
        <f ca="1"/>
        <v>-0.11693036382043331</v>
      </c>
      <c r="AH188" s="56">
        <f ca="1"/>
        <v>0</v>
      </c>
      <c r="AI188" s="56">
        <f ca="1"/>
        <v>0</v>
      </c>
      <c r="AJ188" s="56">
        <f ca="1"/>
        <v>0</v>
      </c>
      <c r="AK188" s="56">
        <f ca="1"/>
        <v>0</v>
      </c>
      <c r="AL188" s="56">
        <f ca="1"/>
        <v>0</v>
      </c>
      <c r="AM188" s="56">
        <f ca="1"/>
        <v>0</v>
      </c>
      <c r="AO188" s="204" t="str" cm="1">
        <f t="array" aca="1" ref="AO188" ca="1">IFERROR(_xlfn.XLOOKUP(AP188,Com_codes_core,Com_labels_core),"")</f>
        <v>Elctr TrDistr</v>
      </c>
      <c r="AP188" s="53" t="str">
        <f ca="1"/>
        <v>xETD</v>
      </c>
      <c r="AQ188" s="56">
        <f ca="1"/>
        <v>87.062485873440636</v>
      </c>
      <c r="AR188" s="56">
        <f ca="1"/>
        <v>-2.7005479362274265E-2</v>
      </c>
      <c r="AS188" s="56">
        <f ca="1"/>
        <v>-0.35842551027346348</v>
      </c>
      <c r="AT188" s="56">
        <f ca="1"/>
        <v>-0.11693036382043331</v>
      </c>
      <c r="AU188" s="56">
        <f ca="1"/>
        <v>0</v>
      </c>
      <c r="AV188" s="56">
        <f ca="1"/>
        <v>0</v>
      </c>
      <c r="AW188" s="56">
        <f ca="1"/>
        <v>0</v>
      </c>
      <c r="AX188" s="56">
        <f ca="1"/>
        <v>0</v>
      </c>
      <c r="AY188" s="56">
        <f ca="1"/>
        <v>0</v>
      </c>
      <c r="AZ188" s="56">
        <f ca="1"/>
        <v>0</v>
      </c>
    </row>
    <row r="189" spans="2:52" x14ac:dyDescent="0.2">
      <c r="B189" s="53" t="str" cm="1">
        <f t="array" aca="1" ref="B189" ca="1">IFERROR(_xlfn.XLOOKUP(C189,Com_codes_core,Com_labels_core),"")</f>
        <v/>
      </c>
      <c r="C189" s="53"/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O189" s="53"/>
      <c r="P189" s="53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B189" s="204" t="str" cm="1">
        <f t="array" aca="1" ref="AB189" ca="1">IFERROR(_xlfn.XLOOKUP(AC189,Com_codes_core,Com_labels_core),"")</f>
        <v>Trade+Acco</v>
      </c>
      <c r="AC189" s="53" t="str">
        <f ca="1"/>
        <v>xTRD</v>
      </c>
      <c r="AD189" s="56">
        <f ca="1"/>
        <v>1079.3094521586715</v>
      </c>
      <c r="AE189" s="56">
        <f ca="1"/>
        <v>-6.0217757480940381E-2</v>
      </c>
      <c r="AF189" s="56">
        <f ca="1"/>
        <v>-0.45397989826682084</v>
      </c>
      <c r="AG189" s="56">
        <f ca="1"/>
        <v>-3.3958053290350509E-2</v>
      </c>
      <c r="AH189" s="56">
        <f ca="1"/>
        <v>0</v>
      </c>
      <c r="AI189" s="56">
        <f ca="1"/>
        <v>0</v>
      </c>
      <c r="AJ189" s="56">
        <f ca="1"/>
        <v>0</v>
      </c>
      <c r="AK189" s="56">
        <f ca="1"/>
        <v>0</v>
      </c>
      <c r="AL189" s="56">
        <f ca="1"/>
        <v>0</v>
      </c>
      <c r="AM189" s="56">
        <f ca="1"/>
        <v>0</v>
      </c>
      <c r="AO189" s="204" t="str" cm="1">
        <f t="array" aca="1" ref="AO189" ca="1">IFERROR(_xlfn.XLOOKUP(AP189,Com_codes_core,Com_labels_core),"")</f>
        <v>Trade+Acco</v>
      </c>
      <c r="AP189" s="53" t="str">
        <f ca="1"/>
        <v>xTRD</v>
      </c>
      <c r="AQ189" s="56">
        <f ca="1"/>
        <v>1088.8976870788715</v>
      </c>
      <c r="AR189" s="56">
        <f ca="1"/>
        <v>-6.0590428364537541E-2</v>
      </c>
      <c r="AS189" s="56">
        <f ca="1"/>
        <v>-0.45635217117115934</v>
      </c>
      <c r="AT189" s="56">
        <f ca="1"/>
        <v>-3.3987800728663142E-2</v>
      </c>
      <c r="AU189" s="56">
        <f ca="1"/>
        <v>0</v>
      </c>
      <c r="AV189" s="56">
        <f ca="1"/>
        <v>0</v>
      </c>
      <c r="AW189" s="56">
        <f ca="1"/>
        <v>0</v>
      </c>
      <c r="AX189" s="56">
        <f ca="1"/>
        <v>0</v>
      </c>
      <c r="AY189" s="56">
        <f ca="1"/>
        <v>0</v>
      </c>
      <c r="AZ189" s="56">
        <f ca="1"/>
        <v>0</v>
      </c>
    </row>
    <row r="190" spans="2:52" x14ac:dyDescent="0.2">
      <c r="B190" s="53" t="str" cm="1">
        <f t="array" aca="1" ref="B190" ca="1">IFERROR(_xlfn.XLOOKUP(C190,Com_codes_core,Com_labels_core),"")</f>
        <v/>
      </c>
      <c r="C190" s="53"/>
      <c r="D190" s="56"/>
      <c r="E190" s="56"/>
      <c r="F190" s="56"/>
      <c r="G190" s="56"/>
      <c r="H190" s="56"/>
      <c r="I190" s="56"/>
      <c r="J190" s="56"/>
      <c r="K190" s="56"/>
      <c r="L190" s="56"/>
      <c r="M190" s="56"/>
      <c r="O190" s="53"/>
      <c r="P190" s="53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B190" s="204" t="str" cm="1">
        <f t="array" aca="1" ref="AB190" ca="1">IFERROR(_xlfn.XLOOKUP(AC190,Com_codes_core,Com_labels_core),"")</f>
        <v>Transp</v>
      </c>
      <c r="AC190" s="53" t="str">
        <f ca="1"/>
        <v>xTRP</v>
      </c>
      <c r="AD190" s="56">
        <f ca="1"/>
        <v>731.48899788955089</v>
      </c>
      <c r="AE190" s="56">
        <f ca="1"/>
        <v>-3.388479275059364E-2</v>
      </c>
      <c r="AF190" s="56">
        <f ca="1"/>
        <v>-0.34210499327930188</v>
      </c>
      <c r="AG190" s="56">
        <f ca="1"/>
        <v>-0.10986431677751929</v>
      </c>
      <c r="AH190" s="56">
        <f ca="1"/>
        <v>0</v>
      </c>
      <c r="AI190" s="56">
        <f ca="1"/>
        <v>0</v>
      </c>
      <c r="AJ190" s="56">
        <f ca="1"/>
        <v>0</v>
      </c>
      <c r="AK190" s="56">
        <f ca="1"/>
        <v>0</v>
      </c>
      <c r="AL190" s="56">
        <f ca="1"/>
        <v>0</v>
      </c>
      <c r="AM190" s="56">
        <f ca="1"/>
        <v>0</v>
      </c>
      <c r="AO190" s="204" t="str" cm="1">
        <f t="array" aca="1" ref="AO190" ca="1">IFERROR(_xlfn.XLOOKUP(AP190,Com_codes_core,Com_labels_core),"")</f>
        <v>Transp</v>
      </c>
      <c r="AP190" s="53" t="str">
        <f ca="1"/>
        <v>xTRP</v>
      </c>
      <c r="AQ190" s="56">
        <f ca="1"/>
        <v>783.3394905062662</v>
      </c>
      <c r="AR190" s="56">
        <f ca="1"/>
        <v>-3.5023049221105662E-2</v>
      </c>
      <c r="AS190" s="56">
        <f ca="1"/>
        <v>-0.3505548270103187</v>
      </c>
      <c r="AT190" s="56">
        <f ca="1"/>
        <v>-0.11604521360011333</v>
      </c>
      <c r="AU190" s="56">
        <f ca="1"/>
        <v>0</v>
      </c>
      <c r="AV190" s="56">
        <f ca="1"/>
        <v>0</v>
      </c>
      <c r="AW190" s="56">
        <f ca="1"/>
        <v>0</v>
      </c>
      <c r="AX190" s="56">
        <f ca="1"/>
        <v>0</v>
      </c>
      <c r="AY190" s="56">
        <f ca="1"/>
        <v>0</v>
      </c>
      <c r="AZ190" s="56">
        <f ca="1"/>
        <v>0</v>
      </c>
    </row>
    <row r="191" spans="2:52" x14ac:dyDescent="0.2">
      <c r="B191" s="53" t="str" cm="1">
        <f t="array" aca="1" ref="B191" ca="1">IFERROR(_xlfn.XLOOKUP(C191,Com_codes_core,Com_labels_core),"")</f>
        <v/>
      </c>
      <c r="C191" s="53"/>
      <c r="D191" s="56"/>
      <c r="E191" s="56"/>
      <c r="F191" s="56"/>
      <c r="G191" s="56"/>
      <c r="H191" s="56"/>
      <c r="I191" s="56"/>
      <c r="J191" s="56"/>
      <c r="K191" s="56"/>
      <c r="L191" s="56"/>
      <c r="M191" s="56"/>
      <c r="O191" s="53"/>
      <c r="P191" s="53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B191" s="204" t="str" cm="1">
        <f t="array" aca="1" ref="AB191" ca="1">IFERROR(_xlfn.XLOOKUP(AC191,Com_codes_core,Com_labels_core),"")</f>
        <v>Oth Priv Srv</v>
      </c>
      <c r="AC191" s="53" t="str">
        <f ca="1"/>
        <v>xPSV</v>
      </c>
      <c r="AD191" s="56">
        <f ca="1"/>
        <v>2608.9269081874631</v>
      </c>
      <c r="AE191" s="56">
        <f ca="1"/>
        <v>-4.4717018240048034E-3</v>
      </c>
      <c r="AF191" s="56">
        <f ca="1"/>
        <v>-5.0425843831847228E-2</v>
      </c>
      <c r="AG191" s="56">
        <f ca="1"/>
        <v>-8.0299086726010049E-2</v>
      </c>
      <c r="AH191" s="56">
        <f ca="1"/>
        <v>0</v>
      </c>
      <c r="AI191" s="56">
        <f ca="1"/>
        <v>0</v>
      </c>
      <c r="AJ191" s="56">
        <f ca="1"/>
        <v>0</v>
      </c>
      <c r="AK191" s="56">
        <f ca="1"/>
        <v>0</v>
      </c>
      <c r="AL191" s="56">
        <f ca="1"/>
        <v>0</v>
      </c>
      <c r="AM191" s="56">
        <f ca="1"/>
        <v>0</v>
      </c>
      <c r="AO191" s="204" t="str" cm="1">
        <f t="array" aca="1" ref="AO191" ca="1">IFERROR(_xlfn.XLOOKUP(AP191,Com_codes_core,Com_labels_core),"")</f>
        <v>Oth Priv Srv</v>
      </c>
      <c r="AP191" s="53" t="str">
        <f ca="1"/>
        <v>xPSV</v>
      </c>
      <c r="AQ191" s="56">
        <f ca="1"/>
        <v>2890.5312854041022</v>
      </c>
      <c r="AR191" s="56">
        <f ca="1"/>
        <v>-6.9944117188081023E-3</v>
      </c>
      <c r="AS191" s="56">
        <f ca="1"/>
        <v>-6.6265789402419895E-2</v>
      </c>
      <c r="AT191" s="56">
        <f ca="1"/>
        <v>-8.9065591736470218E-2</v>
      </c>
      <c r="AU191" s="56">
        <f ca="1"/>
        <v>0</v>
      </c>
      <c r="AV191" s="56">
        <f ca="1"/>
        <v>0</v>
      </c>
      <c r="AW191" s="56">
        <f ca="1"/>
        <v>0</v>
      </c>
      <c r="AX191" s="56">
        <f ca="1"/>
        <v>0</v>
      </c>
      <c r="AY191" s="56">
        <f ca="1"/>
        <v>0</v>
      </c>
      <c r="AZ191" s="56">
        <f ca="1"/>
        <v>0</v>
      </c>
    </row>
    <row r="192" spans="2:52" x14ac:dyDescent="0.2">
      <c r="B192" s="53" t="str" cm="1">
        <f t="array" aca="1" ref="B192" ca="1">IFERROR(_xlfn.XLOOKUP(C192,Com_codes_core,Com_labels_core),"")</f>
        <v/>
      </c>
      <c r="C192" s="53"/>
      <c r="D192" s="56"/>
      <c r="E192" s="56"/>
      <c r="F192" s="56"/>
      <c r="G192" s="56"/>
      <c r="H192" s="56"/>
      <c r="I192" s="56"/>
      <c r="J192" s="56"/>
      <c r="K192" s="56"/>
      <c r="L192" s="56"/>
      <c r="M192" s="56"/>
      <c r="O192" s="53"/>
      <c r="P192" s="53"/>
      <c r="Q192" s="56"/>
      <c r="R192" s="56"/>
      <c r="S192" s="56"/>
      <c r="T192" s="56"/>
      <c r="U192" s="56"/>
      <c r="V192" s="56"/>
      <c r="W192" s="56"/>
      <c r="X192" s="56"/>
      <c r="Y192" s="56"/>
      <c r="Z192" s="56"/>
      <c r="AB192" s="204" t="str" cm="1">
        <f t="array" aca="1" ref="AB192" ca="1">IFERROR(_xlfn.XLOOKUP(AC192,Com_codes_core,Com_labels_core),"")</f>
        <v>Publ Srv</v>
      </c>
      <c r="AC192" s="53" t="str">
        <f ca="1"/>
        <v>xGSV</v>
      </c>
      <c r="AD192" s="56">
        <f ca="1"/>
        <v>987.19423611519085</v>
      </c>
      <c r="AE192" s="56">
        <f ca="1"/>
        <v>2.3315532374024173E-2</v>
      </c>
      <c r="AF192" s="56">
        <f ca="1"/>
        <v>0.18265708868678843</v>
      </c>
      <c r="AG192" s="56">
        <f ca="1"/>
        <v>-6.0670162160403329E-2</v>
      </c>
      <c r="AH192" s="56">
        <f ca="1"/>
        <v>0</v>
      </c>
      <c r="AI192" s="56">
        <f ca="1"/>
        <v>0</v>
      </c>
      <c r="AJ192" s="56">
        <f ca="1"/>
        <v>0</v>
      </c>
      <c r="AK192" s="56">
        <f ca="1"/>
        <v>0</v>
      </c>
      <c r="AL192" s="56">
        <f ca="1"/>
        <v>0</v>
      </c>
      <c r="AM192" s="56">
        <f ca="1"/>
        <v>0</v>
      </c>
      <c r="AO192" s="204" t="str" cm="1">
        <f t="array" aca="1" ref="AO192" ca="1">IFERROR(_xlfn.XLOOKUP(AP192,Com_codes_core,Com_labels_core),"")</f>
        <v>Publ Srv</v>
      </c>
      <c r="AP192" s="53" t="str">
        <f ca="1"/>
        <v>xGSV</v>
      </c>
      <c r="AQ192" s="56">
        <f ca="1"/>
        <v>1000.144672994447</v>
      </c>
      <c r="AR192" s="56">
        <f ca="1"/>
        <v>2.3050553440340238E-2</v>
      </c>
      <c r="AS192" s="56">
        <f ca="1"/>
        <v>0.1812422584240414</v>
      </c>
      <c r="AT192" s="56">
        <f ca="1"/>
        <v>-6.1490829677002257E-2</v>
      </c>
      <c r="AU192" s="56">
        <f ca="1"/>
        <v>0</v>
      </c>
      <c r="AV192" s="56">
        <f ca="1"/>
        <v>0</v>
      </c>
      <c r="AW192" s="56">
        <f ca="1"/>
        <v>0</v>
      </c>
      <c r="AX192" s="56">
        <f ca="1"/>
        <v>0</v>
      </c>
      <c r="AY192" s="56">
        <f ca="1"/>
        <v>0</v>
      </c>
      <c r="AZ192" s="56">
        <f ca="1"/>
        <v>0</v>
      </c>
    </row>
    <row r="193" spans="2:52" x14ac:dyDescent="0.2">
      <c r="B193" s="53" t="str" cm="1">
        <f t="array" aca="1" ref="B193" ca="1">IFERROR(_xlfn.XLOOKUP(C193,Com_codes_core,Com_labels_core),"")</f>
        <v/>
      </c>
      <c r="C193" s="53"/>
      <c r="D193" s="56"/>
      <c r="E193" s="56"/>
      <c r="F193" s="56"/>
      <c r="G193" s="56"/>
      <c r="H193" s="56"/>
      <c r="I193" s="56"/>
      <c r="J193" s="56"/>
      <c r="K193" s="56"/>
      <c r="L193" s="56"/>
      <c r="M193" s="56"/>
      <c r="O193" s="53"/>
      <c r="P193" s="53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B193" s="53"/>
      <c r="AC193" s="53"/>
      <c r="AD193" s="56"/>
      <c r="AE193" s="56"/>
      <c r="AF193" s="56"/>
      <c r="AG193" s="56"/>
      <c r="AH193" s="56"/>
      <c r="AI193" s="56"/>
      <c r="AJ193" s="56"/>
      <c r="AK193" s="56"/>
      <c r="AL193" s="56"/>
      <c r="AM193" s="56"/>
      <c r="AO193" s="53"/>
      <c r="AP193" s="53"/>
      <c r="AQ193" s="56"/>
      <c r="AR193" s="56"/>
      <c r="AS193" s="56"/>
      <c r="AT193" s="56"/>
      <c r="AU193" s="56"/>
      <c r="AV193" s="56"/>
      <c r="AW193" s="56"/>
      <c r="AX193" s="56"/>
      <c r="AY193" s="56"/>
      <c r="AZ193" s="56"/>
    </row>
    <row r="194" spans="2:52" x14ac:dyDescent="0.2">
      <c r="B194" s="53" t="str" cm="1">
        <f t="array" aca="1" ref="B194" ca="1">IFERROR(_xlfn.XLOOKUP(C194,Com_codes_core,Com_labels_core),"")</f>
        <v/>
      </c>
      <c r="C194" s="53"/>
      <c r="D194" s="56"/>
      <c r="E194" s="56"/>
      <c r="F194" s="56"/>
      <c r="G194" s="56"/>
      <c r="H194" s="56"/>
      <c r="I194" s="56"/>
      <c r="J194" s="56"/>
      <c r="K194" s="56"/>
      <c r="L194" s="56"/>
      <c r="M194" s="56"/>
      <c r="O194" s="53"/>
      <c r="P194" s="53"/>
      <c r="Q194" s="56"/>
      <c r="R194" s="56"/>
      <c r="S194" s="56"/>
      <c r="T194" s="56"/>
      <c r="U194" s="56"/>
      <c r="V194" s="56"/>
      <c r="W194" s="56"/>
      <c r="X194" s="56"/>
      <c r="Y194" s="56"/>
      <c r="Z194" s="56"/>
      <c r="AB194" s="53"/>
      <c r="AC194" s="53"/>
      <c r="AD194" s="56"/>
      <c r="AE194" s="56"/>
      <c r="AF194" s="56"/>
      <c r="AG194" s="56"/>
      <c r="AH194" s="56"/>
      <c r="AI194" s="56"/>
      <c r="AJ194" s="56"/>
      <c r="AK194" s="56"/>
      <c r="AL194" s="56"/>
      <c r="AM194" s="56"/>
      <c r="AO194" s="53"/>
      <c r="AP194" s="53"/>
      <c r="AQ194" s="56"/>
      <c r="AR194" s="56"/>
      <c r="AS194" s="56"/>
      <c r="AT194" s="56"/>
      <c r="AU194" s="56"/>
      <c r="AV194" s="56"/>
      <c r="AW194" s="56"/>
      <c r="AX194" s="56"/>
      <c r="AY194" s="56"/>
      <c r="AZ194" s="56"/>
    </row>
    <row r="195" spans="2:52" x14ac:dyDescent="0.2">
      <c r="B195" s="53" t="str" cm="1">
        <f t="array" aca="1" ref="B195" ca="1">IFERROR(_xlfn.XLOOKUP(C195,Com_codes_core,Com_labels_core),"")</f>
        <v/>
      </c>
      <c r="C195" s="53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O195" s="53"/>
      <c r="P195" s="53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B195" s="53"/>
      <c r="AC195" s="53"/>
      <c r="AD195" s="56"/>
      <c r="AE195" s="56"/>
      <c r="AF195" s="56"/>
      <c r="AG195" s="56"/>
      <c r="AH195" s="56"/>
      <c r="AI195" s="56"/>
      <c r="AJ195" s="56"/>
      <c r="AK195" s="56"/>
      <c r="AL195" s="56"/>
      <c r="AM195" s="56"/>
      <c r="AO195" s="53"/>
      <c r="AP195" s="53"/>
      <c r="AQ195" s="56"/>
      <c r="AR195" s="56"/>
      <c r="AS195" s="56"/>
      <c r="AT195" s="56"/>
      <c r="AU195" s="56"/>
      <c r="AV195" s="56"/>
      <c r="AW195" s="56"/>
      <c r="AX195" s="56"/>
      <c r="AY195" s="56"/>
      <c r="AZ195" s="56"/>
    </row>
    <row r="196" spans="2:52" x14ac:dyDescent="0.2">
      <c r="B196" s="53" t="str" cm="1">
        <f t="array" aca="1" ref="B196" ca="1">IFERROR(_xlfn.XLOOKUP(C196,Com_codes_core,Com_labels_core),"")</f>
        <v/>
      </c>
      <c r="C196" s="53"/>
      <c r="D196" s="56"/>
      <c r="E196" s="56"/>
      <c r="F196" s="56"/>
      <c r="G196" s="56"/>
      <c r="H196" s="56"/>
      <c r="I196" s="56"/>
      <c r="J196" s="56"/>
      <c r="K196" s="56"/>
      <c r="L196" s="56"/>
      <c r="M196" s="56"/>
      <c r="O196" s="53"/>
      <c r="P196" s="53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B196" s="53"/>
      <c r="AC196" s="53"/>
      <c r="AD196" s="56"/>
      <c r="AE196" s="56"/>
      <c r="AF196" s="56"/>
      <c r="AG196" s="56"/>
      <c r="AH196" s="56"/>
      <c r="AI196" s="56"/>
      <c r="AJ196" s="56"/>
      <c r="AK196" s="56"/>
      <c r="AL196" s="56"/>
      <c r="AM196" s="56"/>
      <c r="AO196" s="53"/>
      <c r="AP196" s="53"/>
      <c r="AQ196" s="56"/>
      <c r="AR196" s="56"/>
      <c r="AS196" s="56"/>
      <c r="AT196" s="56"/>
      <c r="AU196" s="56"/>
      <c r="AV196" s="56"/>
      <c r="AW196" s="56"/>
      <c r="AX196" s="56"/>
      <c r="AY196" s="56"/>
      <c r="AZ196" s="56"/>
    </row>
    <row r="197" spans="2:52" x14ac:dyDescent="0.2">
      <c r="B197" s="53" t="str" cm="1">
        <f t="array" aca="1" ref="B197" ca="1">IFERROR(_xlfn.XLOOKUP(C197,Com_codes_core,Com_labels_core),"")</f>
        <v/>
      </c>
      <c r="C197" s="53"/>
      <c r="D197" s="56"/>
      <c r="E197" s="56"/>
      <c r="F197" s="56"/>
      <c r="G197" s="56"/>
      <c r="H197" s="56"/>
      <c r="I197" s="56"/>
      <c r="J197" s="56"/>
      <c r="K197" s="56"/>
      <c r="L197" s="56"/>
      <c r="M197" s="56"/>
      <c r="O197" s="53"/>
      <c r="P197" s="53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B197" s="53"/>
      <c r="AC197" s="53"/>
      <c r="AD197" s="56"/>
      <c r="AE197" s="56"/>
      <c r="AF197" s="56"/>
      <c r="AG197" s="56"/>
      <c r="AH197" s="56"/>
      <c r="AI197" s="56"/>
      <c r="AJ197" s="56"/>
      <c r="AK197" s="56"/>
      <c r="AL197" s="56"/>
      <c r="AM197" s="56"/>
      <c r="AO197" s="53"/>
      <c r="AP197" s="53"/>
      <c r="AQ197" s="56"/>
      <c r="AR197" s="56"/>
      <c r="AS197" s="56"/>
      <c r="AT197" s="56"/>
      <c r="AU197" s="56"/>
      <c r="AV197" s="56"/>
      <c r="AW197" s="56"/>
      <c r="AX197" s="56"/>
      <c r="AY197" s="56"/>
      <c r="AZ197" s="56"/>
    </row>
    <row r="198" spans="2:52" x14ac:dyDescent="0.2">
      <c r="B198" s="53" t="str" cm="1">
        <f t="array" aca="1" ref="B198" ca="1">IFERROR(_xlfn.XLOOKUP(C198,Com_codes_core,Com_labels_core),"")</f>
        <v/>
      </c>
      <c r="C198" s="53"/>
      <c r="D198" s="56"/>
      <c r="E198" s="56"/>
      <c r="F198" s="56"/>
      <c r="G198" s="56"/>
      <c r="H198" s="56"/>
      <c r="I198" s="56"/>
      <c r="J198" s="56"/>
      <c r="K198" s="56"/>
      <c r="L198" s="56"/>
      <c r="M198" s="56"/>
      <c r="O198" s="53"/>
      <c r="P198" s="53"/>
      <c r="Q198" s="56"/>
      <c r="R198" s="56"/>
      <c r="S198" s="56"/>
      <c r="T198" s="56"/>
      <c r="U198" s="56"/>
      <c r="V198" s="56"/>
      <c r="W198" s="56"/>
      <c r="X198" s="56"/>
      <c r="Y198" s="56"/>
      <c r="Z198" s="56"/>
      <c r="AB198" s="53"/>
      <c r="AC198" s="53"/>
      <c r="AD198" s="56"/>
      <c r="AE198" s="56"/>
      <c r="AF198" s="56"/>
      <c r="AG198" s="56"/>
      <c r="AH198" s="56"/>
      <c r="AI198" s="56"/>
      <c r="AJ198" s="56"/>
      <c r="AK198" s="56"/>
      <c r="AL198" s="56"/>
      <c r="AM198" s="56"/>
      <c r="AO198" s="53"/>
      <c r="AP198" s="53"/>
      <c r="AQ198" s="56"/>
      <c r="AR198" s="56"/>
      <c r="AS198" s="56"/>
      <c r="AT198" s="56"/>
      <c r="AU198" s="56"/>
      <c r="AV198" s="56"/>
      <c r="AW198" s="56"/>
      <c r="AX198" s="56"/>
      <c r="AY198" s="56"/>
      <c r="AZ198" s="56"/>
    </row>
    <row r="199" spans="2:52" x14ac:dyDescent="0.2">
      <c r="B199" s="53" t="str" cm="1">
        <f t="array" aca="1" ref="B199" ca="1">IFERROR(_xlfn.XLOOKUP(C199,Com_codes_core,Com_labels_core),"")</f>
        <v/>
      </c>
      <c r="C199" s="53"/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O199" s="53"/>
      <c r="P199" s="53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B199" s="53"/>
      <c r="AC199" s="53"/>
      <c r="AD199" s="56"/>
      <c r="AE199" s="56"/>
      <c r="AF199" s="56"/>
      <c r="AG199" s="56"/>
      <c r="AH199" s="56"/>
      <c r="AI199" s="56"/>
      <c r="AJ199" s="56"/>
      <c r="AK199" s="56"/>
      <c r="AL199" s="56"/>
      <c r="AM199" s="56"/>
      <c r="AO199" s="53"/>
      <c r="AP199" s="53"/>
      <c r="AQ199" s="56"/>
      <c r="AR199" s="56"/>
      <c r="AS199" s="56"/>
      <c r="AT199" s="56"/>
      <c r="AU199" s="56"/>
      <c r="AV199" s="56"/>
      <c r="AW199" s="56"/>
      <c r="AX199" s="56"/>
      <c r="AY199" s="56"/>
      <c r="AZ199" s="56"/>
    </row>
    <row r="200" spans="2:52" x14ac:dyDescent="0.2">
      <c r="B200" s="53" t="str" cm="1">
        <f t="array" aca="1" ref="B200" ca="1">IFERROR(_xlfn.XLOOKUP(C200,Com_codes_core,Com_labels_core),"")</f>
        <v/>
      </c>
      <c r="C200" s="53"/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O200" s="53"/>
      <c r="P200" s="53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B200" s="53"/>
      <c r="AC200" s="53"/>
      <c r="AD200" s="56"/>
      <c r="AE200" s="56"/>
      <c r="AF200" s="56"/>
      <c r="AG200" s="56"/>
      <c r="AH200" s="56"/>
      <c r="AI200" s="56"/>
      <c r="AJ200" s="56"/>
      <c r="AK200" s="56"/>
      <c r="AL200" s="56"/>
      <c r="AM200" s="56"/>
      <c r="AO200" s="53"/>
      <c r="AP200" s="53"/>
      <c r="AQ200" s="56"/>
      <c r="AR200" s="56"/>
      <c r="AS200" s="56"/>
      <c r="AT200" s="56"/>
      <c r="AU200" s="56"/>
      <c r="AV200" s="56"/>
      <c r="AW200" s="56"/>
      <c r="AX200" s="56"/>
      <c r="AY200" s="56"/>
      <c r="AZ200" s="56"/>
    </row>
    <row r="201" spans="2:52" x14ac:dyDescent="0.2">
      <c r="B201" s="53" t="str" cm="1">
        <f t="array" aca="1" ref="B201" ca="1">IFERROR(_xlfn.XLOOKUP(C201,Com_codes_core,Com_labels_core),"")</f>
        <v/>
      </c>
      <c r="C201" s="53"/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O201" s="53"/>
      <c r="P201" s="53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B201" s="53"/>
      <c r="AC201" s="53"/>
      <c r="AD201" s="56"/>
      <c r="AE201" s="56"/>
      <c r="AF201" s="56"/>
      <c r="AG201" s="56"/>
      <c r="AH201" s="56"/>
      <c r="AI201" s="56"/>
      <c r="AJ201" s="56"/>
      <c r="AK201" s="56"/>
      <c r="AL201" s="56"/>
      <c r="AM201" s="56"/>
      <c r="AO201" s="53"/>
      <c r="AP201" s="53"/>
      <c r="AQ201" s="56"/>
      <c r="AR201" s="56"/>
      <c r="AS201" s="56"/>
      <c r="AT201" s="56"/>
      <c r="AU201" s="56"/>
      <c r="AV201" s="56"/>
      <c r="AW201" s="56"/>
      <c r="AX201" s="56"/>
      <c r="AY201" s="56"/>
      <c r="AZ201" s="56"/>
    </row>
    <row r="202" spans="2:52" x14ac:dyDescent="0.2">
      <c r="B202" s="53" t="str" cm="1">
        <f t="array" aca="1" ref="B202" ca="1">IFERROR(_xlfn.XLOOKUP(C202,Com_codes_core,Com_labels_core),"")</f>
        <v/>
      </c>
      <c r="C202" s="53"/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O202" s="53"/>
      <c r="P202" s="53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B202" s="53"/>
      <c r="AC202" s="53"/>
      <c r="AD202" s="56"/>
      <c r="AE202" s="56"/>
      <c r="AF202" s="56"/>
      <c r="AG202" s="56"/>
      <c r="AH202" s="56"/>
      <c r="AI202" s="56"/>
      <c r="AJ202" s="56"/>
      <c r="AK202" s="56"/>
      <c r="AL202" s="56"/>
      <c r="AM202" s="56"/>
      <c r="AO202" s="53"/>
      <c r="AP202" s="53"/>
      <c r="AQ202" s="56"/>
      <c r="AR202" s="56"/>
      <c r="AS202" s="56"/>
      <c r="AT202" s="56"/>
      <c r="AU202" s="56"/>
      <c r="AV202" s="56"/>
      <c r="AW202" s="56"/>
      <c r="AX202" s="56"/>
      <c r="AY202" s="56"/>
      <c r="AZ202" s="56"/>
    </row>
    <row r="203" spans="2:52" x14ac:dyDescent="0.2">
      <c r="B203" s="53" t="str" cm="1">
        <f t="array" aca="1" ref="B203" ca="1">IFERROR(_xlfn.XLOOKUP(C203,Com_codes_core,Com_labels_core),"")</f>
        <v/>
      </c>
      <c r="C203" s="53"/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O203" s="53"/>
      <c r="P203" s="53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B203" s="53"/>
      <c r="AC203" s="53"/>
      <c r="AD203" s="56"/>
      <c r="AE203" s="56"/>
      <c r="AF203" s="56"/>
      <c r="AG203" s="56"/>
      <c r="AH203" s="56"/>
      <c r="AI203" s="56"/>
      <c r="AJ203" s="56"/>
      <c r="AK203" s="56"/>
      <c r="AL203" s="56"/>
      <c r="AM203" s="56"/>
      <c r="AO203" s="53"/>
      <c r="AP203" s="53"/>
      <c r="AQ203" s="56"/>
      <c r="AR203" s="56"/>
      <c r="AS203" s="56"/>
      <c r="AT203" s="56"/>
      <c r="AU203" s="56"/>
      <c r="AV203" s="56"/>
      <c r="AW203" s="56"/>
      <c r="AX203" s="56"/>
      <c r="AY203" s="56"/>
      <c r="AZ203" s="56"/>
    </row>
    <row r="204" spans="2:52" x14ac:dyDescent="0.2">
      <c r="B204" s="53" t="str" cm="1">
        <f t="array" aca="1" ref="B204" ca="1">IFERROR(_xlfn.XLOOKUP(C204,Com_codes_core,Com_labels_core),"")</f>
        <v/>
      </c>
      <c r="C204" s="53"/>
      <c r="D204" s="56"/>
      <c r="E204" s="56"/>
      <c r="F204" s="56"/>
      <c r="G204" s="56"/>
      <c r="H204" s="56"/>
      <c r="I204" s="56"/>
      <c r="J204" s="56"/>
      <c r="K204" s="56"/>
      <c r="L204" s="56"/>
      <c r="M204" s="56"/>
      <c r="O204" s="53"/>
      <c r="P204" s="53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B204" s="53"/>
      <c r="AC204" s="53"/>
      <c r="AD204" s="56"/>
      <c r="AE204" s="56"/>
      <c r="AF204" s="56"/>
      <c r="AG204" s="56"/>
      <c r="AH204" s="56"/>
      <c r="AI204" s="56"/>
      <c r="AJ204" s="56"/>
      <c r="AK204" s="56"/>
      <c r="AL204" s="56"/>
      <c r="AM204" s="56"/>
      <c r="AO204" s="53"/>
      <c r="AP204" s="53"/>
      <c r="AQ204" s="56"/>
      <c r="AR204" s="56"/>
      <c r="AS204" s="56"/>
      <c r="AT204" s="56"/>
      <c r="AU204" s="56"/>
      <c r="AV204" s="56"/>
      <c r="AW204" s="56"/>
      <c r="AX204" s="56"/>
      <c r="AY204" s="56"/>
      <c r="AZ204" s="56"/>
    </row>
    <row r="205" spans="2:52" x14ac:dyDescent="0.2">
      <c r="B205" s="53" t="str" cm="1">
        <f t="array" aca="1" ref="B205" ca="1">IFERROR(_xlfn.XLOOKUP(C205,Com_codes_core,Com_labels_core),"")</f>
        <v/>
      </c>
      <c r="C205" s="53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O205" s="53"/>
      <c r="P205" s="53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B205" s="53"/>
      <c r="AC205" s="53"/>
      <c r="AD205" s="56"/>
      <c r="AE205" s="56"/>
      <c r="AF205" s="56"/>
      <c r="AG205" s="56"/>
      <c r="AH205" s="56"/>
      <c r="AI205" s="56"/>
      <c r="AJ205" s="56"/>
      <c r="AK205" s="56"/>
      <c r="AL205" s="56"/>
      <c r="AM205" s="56"/>
      <c r="AO205" s="53"/>
      <c r="AP205" s="53"/>
      <c r="AQ205" s="56"/>
      <c r="AR205" s="56"/>
      <c r="AS205" s="56"/>
      <c r="AT205" s="56"/>
      <c r="AU205" s="56"/>
      <c r="AV205" s="56"/>
      <c r="AW205" s="56"/>
      <c r="AX205" s="56"/>
      <c r="AY205" s="56"/>
      <c r="AZ205" s="56"/>
    </row>
    <row r="206" spans="2:52" x14ac:dyDescent="0.2">
      <c r="B206" s="53" t="str" cm="1">
        <f t="array" aca="1" ref="B206" ca="1">IFERROR(_xlfn.XLOOKUP(C206,Com_codes_core,Com_labels_core),"")</f>
        <v/>
      </c>
      <c r="C206" s="53"/>
      <c r="D206" s="56"/>
      <c r="E206" s="56"/>
      <c r="F206" s="56"/>
      <c r="G206" s="56"/>
      <c r="H206" s="56"/>
      <c r="I206" s="56"/>
      <c r="J206" s="56"/>
      <c r="K206" s="56"/>
      <c r="L206" s="56"/>
      <c r="M206" s="56"/>
      <c r="O206" s="53"/>
      <c r="P206" s="53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B206" s="53"/>
      <c r="AC206" s="53"/>
      <c r="AD206" s="56"/>
      <c r="AE206" s="56"/>
      <c r="AF206" s="56"/>
      <c r="AG206" s="56"/>
      <c r="AH206" s="56"/>
      <c r="AI206" s="56"/>
      <c r="AJ206" s="56"/>
      <c r="AK206" s="56"/>
      <c r="AL206" s="56"/>
      <c r="AM206" s="56"/>
      <c r="AO206" s="53"/>
      <c r="AP206" s="53"/>
      <c r="AQ206" s="56"/>
      <c r="AR206" s="56"/>
      <c r="AS206" s="56"/>
      <c r="AT206" s="56"/>
      <c r="AU206" s="56"/>
      <c r="AV206" s="56"/>
      <c r="AW206" s="56"/>
      <c r="AX206" s="56"/>
      <c r="AY206" s="56"/>
      <c r="AZ206" s="56"/>
    </row>
    <row r="207" spans="2:52" x14ac:dyDescent="0.2">
      <c r="B207" s="53" t="str" cm="1">
        <f t="array" aca="1" ref="B207" ca="1">IFERROR(_xlfn.XLOOKUP(C207,Com_codes_core,Com_labels_core),"")</f>
        <v/>
      </c>
      <c r="C207" s="53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O207" s="53"/>
      <c r="P207" s="53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B207" s="53"/>
      <c r="AC207" s="53"/>
      <c r="AD207" s="56"/>
      <c r="AE207" s="56"/>
      <c r="AF207" s="56"/>
      <c r="AG207" s="56"/>
      <c r="AH207" s="56"/>
      <c r="AI207" s="56"/>
      <c r="AJ207" s="56"/>
      <c r="AK207" s="56"/>
      <c r="AL207" s="56"/>
      <c r="AM207" s="56"/>
      <c r="AO207" s="53"/>
      <c r="AP207" s="53"/>
      <c r="AQ207" s="56"/>
      <c r="AR207" s="56"/>
      <c r="AS207" s="56"/>
      <c r="AT207" s="56"/>
      <c r="AU207" s="56"/>
      <c r="AV207" s="56"/>
      <c r="AW207" s="56"/>
      <c r="AX207" s="56"/>
      <c r="AY207" s="56"/>
      <c r="AZ207" s="56"/>
    </row>
    <row r="208" spans="2:52" x14ac:dyDescent="0.2">
      <c r="B208" s="53" t="str" cm="1">
        <f t="array" aca="1" ref="B208" ca="1">IFERROR(_xlfn.XLOOKUP(C208,Com_codes_core,Com_labels_core),"")</f>
        <v/>
      </c>
      <c r="C208" s="53"/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O208" s="53"/>
      <c r="P208" s="53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B208" s="53"/>
      <c r="AC208" s="53"/>
      <c r="AD208" s="56"/>
      <c r="AE208" s="56"/>
      <c r="AF208" s="56"/>
      <c r="AG208" s="56"/>
      <c r="AH208" s="56"/>
      <c r="AI208" s="56"/>
      <c r="AJ208" s="56"/>
      <c r="AK208" s="56"/>
      <c r="AL208" s="56"/>
      <c r="AM208" s="56"/>
      <c r="AO208" s="53"/>
      <c r="AP208" s="53"/>
      <c r="AQ208" s="56"/>
      <c r="AR208" s="56"/>
      <c r="AS208" s="56"/>
      <c r="AT208" s="56"/>
      <c r="AU208" s="56"/>
      <c r="AV208" s="56"/>
      <c r="AW208" s="56"/>
      <c r="AX208" s="56"/>
      <c r="AY208" s="56"/>
      <c r="AZ208" s="56"/>
    </row>
    <row r="209" spans="2:52" x14ac:dyDescent="0.2">
      <c r="B209" s="53" t="str" cm="1">
        <f t="array" aca="1" ref="B209" ca="1">IFERROR(_xlfn.XLOOKUP(C209,Com_codes_core,Com_labels_core),"")</f>
        <v/>
      </c>
      <c r="C209" s="53"/>
      <c r="D209" s="56"/>
      <c r="E209" s="56"/>
      <c r="F209" s="56"/>
      <c r="G209" s="56"/>
      <c r="H209" s="56"/>
      <c r="I209" s="56"/>
      <c r="J209" s="56"/>
      <c r="K209" s="56"/>
      <c r="L209" s="56"/>
      <c r="M209" s="56"/>
      <c r="O209" s="53"/>
      <c r="P209" s="53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B209" s="53"/>
      <c r="AC209" s="53"/>
      <c r="AD209" s="56"/>
      <c r="AE209" s="56"/>
      <c r="AF209" s="56"/>
      <c r="AG209" s="56"/>
      <c r="AH209" s="56"/>
      <c r="AI209" s="56"/>
      <c r="AJ209" s="56"/>
      <c r="AK209" s="56"/>
      <c r="AL209" s="56"/>
      <c r="AM209" s="56"/>
      <c r="AO209" s="53"/>
      <c r="AP209" s="53"/>
      <c r="AQ209" s="56"/>
      <c r="AR209" s="56"/>
      <c r="AS209" s="56"/>
      <c r="AT209" s="56"/>
      <c r="AU209" s="56"/>
      <c r="AV209" s="56"/>
      <c r="AW209" s="56"/>
      <c r="AX209" s="56"/>
      <c r="AY209" s="56"/>
      <c r="AZ209" s="56"/>
    </row>
    <row r="210" spans="2:52" x14ac:dyDescent="0.2">
      <c r="B210" s="57"/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O210" s="57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B210" s="53"/>
      <c r="AD210" s="56"/>
      <c r="AE210" s="56"/>
      <c r="AF210" s="56"/>
      <c r="AG210" s="56"/>
      <c r="AH210" s="56"/>
      <c r="AI210" s="56"/>
      <c r="AJ210" s="56"/>
      <c r="AK210" s="56"/>
      <c r="AL210" s="56"/>
      <c r="AM210" s="56"/>
      <c r="AO210" s="53"/>
      <c r="AQ210" s="56"/>
      <c r="AR210" s="56"/>
      <c r="AS210" s="56"/>
      <c r="AT210" s="56"/>
      <c r="AU210" s="56"/>
      <c r="AV210" s="56"/>
      <c r="AW210" s="56"/>
      <c r="AX210" s="56"/>
      <c r="AY210" s="56"/>
      <c r="AZ210" s="56"/>
    </row>
    <row r="211" spans="2:52" x14ac:dyDescent="0.2">
      <c r="B211" s="57"/>
      <c r="D211" s="56"/>
      <c r="E211" s="56"/>
      <c r="F211" s="56"/>
      <c r="G211" s="56"/>
      <c r="H211" s="56"/>
      <c r="I211" s="56"/>
      <c r="J211" s="56"/>
      <c r="K211" s="56"/>
      <c r="L211" s="56"/>
      <c r="M211" s="56"/>
      <c r="O211" s="57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6"/>
      <c r="AG211" s="56"/>
      <c r="AH211" s="56"/>
      <c r="AI211" s="56"/>
      <c r="AJ211" s="56"/>
      <c r="AK211" s="56"/>
      <c r="AL211" s="56"/>
      <c r="AM211" s="56"/>
      <c r="AN211" s="56"/>
      <c r="AO211" s="56"/>
      <c r="AQ211" s="56"/>
      <c r="AR211" s="56"/>
      <c r="AS211" s="56"/>
      <c r="AT211" s="56"/>
      <c r="AU211" s="56"/>
      <c r="AV211" s="56"/>
      <c r="AW211" s="56"/>
      <c r="AX211" s="56"/>
      <c r="AY211" s="56"/>
      <c r="AZ211" s="56"/>
    </row>
  </sheetData>
  <mergeCells count="4">
    <mergeCell ref="C6:M6"/>
    <mergeCell ref="P6:Z6"/>
    <mergeCell ref="AC6:AM6"/>
    <mergeCell ref="AP6:AZ6"/>
  </mergeCells>
  <conditionalFormatting sqref="B10:B55">
    <cfRule type="expression" dxfId="48" priority="4">
      <formula>C10&lt;&gt;""</formula>
    </cfRule>
  </conditionalFormatting>
  <conditionalFormatting sqref="O10:O149">
    <cfRule type="expression" dxfId="47" priority="3">
      <formula>P10&lt;&gt;""</formula>
    </cfRule>
  </conditionalFormatting>
  <conditionalFormatting sqref="AB10:AB192">
    <cfRule type="expression" dxfId="46" priority="11">
      <formula>AC10&lt;&gt;""</formula>
    </cfRule>
  </conditionalFormatting>
  <conditionalFormatting sqref="AO10:AO192">
    <cfRule type="expression" dxfId="45" priority="10">
      <formula>AP10&lt;&gt;""</formula>
    </cfRule>
  </conditionalFormatting>
  <hyperlinks>
    <hyperlink ref="A2" location="Cover!A1" display="Return to Contents" xr:uid="{7E1C6320-3DCB-4BE1-AA53-C82A1AED1EAC}"/>
  </hyperlinks>
  <pageMargins left="0.7" right="0.7" top="0.75" bottom="0.75" header="0.3" footer="0.3"/>
  <pageSetup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tabColor rgb="FF92D050"/>
  </sheetPr>
  <dimension ref="A10:L1641"/>
  <sheetViews>
    <sheetView workbookViewId="0">
      <selection activeCell="B7" sqref="B7"/>
    </sheetView>
  </sheetViews>
  <sheetFormatPr defaultRowHeight="12.75" x14ac:dyDescent="0.2"/>
  <sheetData>
    <row r="10" spans="1:12" x14ac:dyDescent="0.2">
      <c r="A10" s="20" t="s">
        <v>128</v>
      </c>
      <c r="B10" s="43"/>
      <c r="C10" s="14" t="s">
        <v>27</v>
      </c>
      <c r="D10" s="14" t="s">
        <v>371</v>
      </c>
      <c r="E10" s="14" t="s">
        <v>1042</v>
      </c>
      <c r="F10" s="14" t="s">
        <v>1084</v>
      </c>
      <c r="G10" s="14"/>
      <c r="H10" s="14"/>
      <c r="I10" s="14"/>
      <c r="J10" s="14"/>
      <c r="K10" s="14"/>
      <c r="L10" s="14"/>
    </row>
    <row r="11" spans="1:12" x14ac:dyDescent="0.2">
      <c r="B11" s="14" t="s">
        <v>476</v>
      </c>
      <c r="C11">
        <v>1</v>
      </c>
      <c r="D11">
        <v>-1.4040122766623142E-2</v>
      </c>
      <c r="E11">
        <v>-0.14120485433783969</v>
      </c>
      <c r="F11">
        <v>2.2959427955560052E-2</v>
      </c>
    </row>
    <row r="12" spans="1:12" x14ac:dyDescent="0.2">
      <c r="B12" s="14" t="s">
        <v>477</v>
      </c>
      <c r="C12">
        <v>1</v>
      </c>
      <c r="D12">
        <v>-8.9972477106625703E-3</v>
      </c>
      <c r="E12">
        <v>-0.14120844220901763</v>
      </c>
      <c r="F12">
        <v>3.2838312676308767E-2</v>
      </c>
    </row>
    <row r="13" spans="1:12" x14ac:dyDescent="0.2">
      <c r="B13" s="14" t="s">
        <v>478</v>
      </c>
      <c r="C13">
        <v>1</v>
      </c>
      <c r="D13">
        <v>-1.2362317622671704E-2</v>
      </c>
      <c r="E13">
        <v>-0.12955216348518039</v>
      </c>
      <c r="F13">
        <v>1.2704111714123556E-2</v>
      </c>
    </row>
    <row r="14" spans="1:12" x14ac:dyDescent="0.2">
      <c r="B14" s="14" t="s">
        <v>479</v>
      </c>
      <c r="C14">
        <v>1</v>
      </c>
      <c r="D14">
        <v>-1.0700050820300344E-2</v>
      </c>
      <c r="E14">
        <v>-0.15309688748973427</v>
      </c>
      <c r="F14">
        <v>1.7938614512380546E-2</v>
      </c>
    </row>
    <row r="15" spans="1:12" x14ac:dyDescent="0.2">
      <c r="B15" s="14" t="s">
        <v>480</v>
      </c>
      <c r="C15">
        <v>1</v>
      </c>
      <c r="D15">
        <v>-1.299779963079839E-2</v>
      </c>
      <c r="E15">
        <v>-0.12575873228201084</v>
      </c>
      <c r="F15">
        <v>3.9786510845196688E-2</v>
      </c>
    </row>
    <row r="16" spans="1:12" x14ac:dyDescent="0.2">
      <c r="B16" s="14" t="s">
        <v>481</v>
      </c>
      <c r="C16">
        <v>1</v>
      </c>
      <c r="D16">
        <v>-1.2683996557416588E-2</v>
      </c>
      <c r="E16">
        <v>-0.15878917240137458</v>
      </c>
      <c r="F16">
        <v>1.4448018984714039E-2</v>
      </c>
    </row>
    <row r="17" spans="2:6" x14ac:dyDescent="0.2">
      <c r="B17" s="14" t="s">
        <v>482</v>
      </c>
      <c r="C17">
        <v>1</v>
      </c>
      <c r="D17">
        <v>-1.3361588290838888E-2</v>
      </c>
      <c r="E17">
        <v>-0.18574887432049048</v>
      </c>
      <c r="F17">
        <v>-1.7855219904050479E-3</v>
      </c>
    </row>
    <row r="18" spans="2:6" x14ac:dyDescent="0.2">
      <c r="B18" s="14" t="s">
        <v>483</v>
      </c>
      <c r="C18">
        <v>1</v>
      </c>
      <c r="D18">
        <v>-1.5007529707622425E-2</v>
      </c>
      <c r="E18">
        <v>-0.18013983950200263</v>
      </c>
      <c r="F18">
        <v>3.5495813437425028E-3</v>
      </c>
    </row>
    <row r="19" spans="2:6" x14ac:dyDescent="0.2">
      <c r="B19" s="14" t="s">
        <v>484</v>
      </c>
      <c r="C19">
        <v>1</v>
      </c>
      <c r="D19">
        <v>-1.1761399817278306E-2</v>
      </c>
      <c r="E19">
        <v>-0.17655583862313806</v>
      </c>
      <c r="F19">
        <v>-1.0994328975999501E-3</v>
      </c>
    </row>
    <row r="20" spans="2:6" x14ac:dyDescent="0.2">
      <c r="B20" s="14" t="s">
        <v>485</v>
      </c>
      <c r="C20">
        <v>1</v>
      </c>
      <c r="D20">
        <v>-6.2290219995597695E-3</v>
      </c>
      <c r="E20">
        <v>-0.14035316633060901</v>
      </c>
      <c r="F20">
        <v>2.2743831711302676E-4</v>
      </c>
    </row>
    <row r="21" spans="2:6" x14ac:dyDescent="0.2">
      <c r="B21" s="14" t="s">
        <v>486</v>
      </c>
      <c r="C21">
        <v>1</v>
      </c>
      <c r="D21">
        <v>-6.6643068125538107E-3</v>
      </c>
      <c r="E21">
        <v>-0.21324064009103916</v>
      </c>
      <c r="F21">
        <v>1.0254709770074477E-2</v>
      </c>
    </row>
    <row r="22" spans="2:6" x14ac:dyDescent="0.2">
      <c r="B22" s="14" t="s">
        <v>487</v>
      </c>
      <c r="C22">
        <v>1</v>
      </c>
      <c r="D22">
        <v>-1.8685415533714611E-2</v>
      </c>
      <c r="E22">
        <v>-0.20908770937304588</v>
      </c>
      <c r="F22">
        <v>-1.0851030105285542E-2</v>
      </c>
    </row>
    <row r="23" spans="2:6" x14ac:dyDescent="0.2">
      <c r="B23" s="14" t="s">
        <v>488</v>
      </c>
      <c r="C23">
        <v>1</v>
      </c>
      <c r="D23">
        <v>-2.2180216595113489E-2</v>
      </c>
      <c r="E23">
        <v>-0.28472731938499196</v>
      </c>
      <c r="F23">
        <v>-2.7865020777184668E-2</v>
      </c>
    </row>
    <row r="24" spans="2:6" x14ac:dyDescent="0.2">
      <c r="B24" s="14" t="s">
        <v>489</v>
      </c>
      <c r="C24">
        <v>1</v>
      </c>
      <c r="D24">
        <v>-1.1964138346409747E-2</v>
      </c>
      <c r="E24">
        <v>-0.15499879857491239</v>
      </c>
      <c r="F24">
        <v>-2.7249092680481368E-3</v>
      </c>
    </row>
    <row r="25" spans="2:6" x14ac:dyDescent="0.2">
      <c r="B25" s="14" t="s">
        <v>490</v>
      </c>
      <c r="C25">
        <v>1</v>
      </c>
      <c r="D25">
        <v>-1.0299398964463968E-2</v>
      </c>
      <c r="E25">
        <v>-0.15911195522932964</v>
      </c>
      <c r="F25">
        <v>-2.7819961310626695E-3</v>
      </c>
    </row>
    <row r="26" spans="2:6" x14ac:dyDescent="0.2">
      <c r="B26" s="14" t="s">
        <v>491</v>
      </c>
      <c r="C26">
        <v>1</v>
      </c>
      <c r="D26">
        <v>-7.9229459644891698E-3</v>
      </c>
      <c r="E26">
        <v>-0.1994773992918919</v>
      </c>
      <c r="F26">
        <v>-1.8107854887672303E-2</v>
      </c>
    </row>
    <row r="27" spans="2:6" x14ac:dyDescent="0.2">
      <c r="B27" s="14" t="s">
        <v>492</v>
      </c>
      <c r="C27">
        <v>1</v>
      </c>
      <c r="D27">
        <v>-1.3938547757208486E-2</v>
      </c>
      <c r="E27">
        <v>-0.20334958475758391</v>
      </c>
      <c r="F27">
        <v>-2.09238778623555E-2</v>
      </c>
    </row>
    <row r="28" spans="2:6" x14ac:dyDescent="0.2">
      <c r="B28" s="14" t="s">
        <v>493</v>
      </c>
      <c r="C28">
        <v>1</v>
      </c>
      <c r="D28">
        <v>-1.0479783794070663E-2</v>
      </c>
      <c r="E28">
        <v>-0.1860744752178678</v>
      </c>
      <c r="F28">
        <v>-9.2255533126972544E-3</v>
      </c>
    </row>
    <row r="29" spans="2:6" x14ac:dyDescent="0.2">
      <c r="B29" s="14" t="s">
        <v>494</v>
      </c>
      <c r="C29">
        <v>1</v>
      </c>
      <c r="D29">
        <v>-2.8517642989944747E-3</v>
      </c>
      <c r="E29">
        <v>-0.2086465461822784</v>
      </c>
      <c r="F29">
        <v>-1.6632172435260273E-2</v>
      </c>
    </row>
    <row r="30" spans="2:6" x14ac:dyDescent="0.2">
      <c r="B30" s="14" t="s">
        <v>495</v>
      </c>
      <c r="C30">
        <v>1</v>
      </c>
      <c r="D30">
        <v>-2.7522162223159174E-2</v>
      </c>
      <c r="E30">
        <v>-0.12897620336378424</v>
      </c>
      <c r="F30">
        <v>0.15922606006515405</v>
      </c>
    </row>
    <row r="31" spans="2:6" x14ac:dyDescent="0.2">
      <c r="B31" s="14" t="s">
        <v>496</v>
      </c>
      <c r="C31">
        <v>1</v>
      </c>
      <c r="D31">
        <v>-1.6270799953399528E-2</v>
      </c>
      <c r="E31">
        <v>-0.25675990585969366</v>
      </c>
      <c r="F31">
        <v>6.5966163323549765E-3</v>
      </c>
    </row>
    <row r="32" spans="2:6" x14ac:dyDescent="0.2">
      <c r="B32" s="14" t="s">
        <v>497</v>
      </c>
      <c r="C32">
        <v>1</v>
      </c>
      <c r="D32">
        <v>-7.3802934870137449E-4</v>
      </c>
      <c r="E32">
        <v>-0.20601717864294766</v>
      </c>
      <c r="F32">
        <v>9.7529317348854505E-2</v>
      </c>
    </row>
    <row r="33" spans="2:6" x14ac:dyDescent="0.2">
      <c r="B33" s="14" t="s">
        <v>498</v>
      </c>
      <c r="C33">
        <v>1</v>
      </c>
      <c r="D33">
        <v>-2.3182737040905455E-2</v>
      </c>
      <c r="E33">
        <v>-0.1818699882533914</v>
      </c>
      <c r="F33">
        <v>1.7423470480393277E-2</v>
      </c>
    </row>
    <row r="34" spans="2:6" x14ac:dyDescent="0.2">
      <c r="B34" s="14" t="s">
        <v>499</v>
      </c>
      <c r="C34">
        <v>1</v>
      </c>
      <c r="D34">
        <v>-2.4491708560159253E-2</v>
      </c>
      <c r="E34">
        <v>-0.17561904327896283</v>
      </c>
      <c r="F34">
        <v>8.72554581225371E-2</v>
      </c>
    </row>
    <row r="35" spans="2:6" x14ac:dyDescent="0.2">
      <c r="B35" s="14" t="s">
        <v>500</v>
      </c>
      <c r="C35">
        <v>1</v>
      </c>
      <c r="D35">
        <v>1.2358781635413152E-3</v>
      </c>
      <c r="E35">
        <v>1.2614418886491841E-2</v>
      </c>
      <c r="F35">
        <v>9.8485941510473296E-2</v>
      </c>
    </row>
    <row r="36" spans="2:6" x14ac:dyDescent="0.2">
      <c r="B36" s="14" t="s">
        <v>501</v>
      </c>
      <c r="C36">
        <v>1</v>
      </c>
      <c r="D36">
        <v>-1.5206260424893703E-2</v>
      </c>
      <c r="E36">
        <v>-0.1082829835231558</v>
      </c>
      <c r="F36">
        <v>9.5609540259222747E-2</v>
      </c>
    </row>
    <row r="37" spans="2:6" x14ac:dyDescent="0.2">
      <c r="B37" s="14" t="s">
        <v>502</v>
      </c>
      <c r="C37">
        <v>1</v>
      </c>
      <c r="D37">
        <v>1.2842720846295563E-2</v>
      </c>
      <c r="E37">
        <v>9.036223252971709E-2</v>
      </c>
      <c r="F37">
        <v>0.29512082797924499</v>
      </c>
    </row>
    <row r="38" spans="2:6" x14ac:dyDescent="0.2">
      <c r="B38" s="14" t="s">
        <v>503</v>
      </c>
      <c r="C38">
        <v>1</v>
      </c>
      <c r="D38">
        <v>3.6054501164395347E-3</v>
      </c>
      <c r="E38">
        <v>0.12450787388307294</v>
      </c>
      <c r="F38">
        <v>0.31819720765389192</v>
      </c>
    </row>
    <row r="39" spans="2:6" x14ac:dyDescent="0.2">
      <c r="B39" s="14" t="s">
        <v>504</v>
      </c>
      <c r="C39">
        <v>1</v>
      </c>
      <c r="D39">
        <v>-1.3628662958742321E-2</v>
      </c>
      <c r="E39">
        <v>-0.21720980410433466</v>
      </c>
      <c r="F39">
        <v>-1.9530059911887498E-2</v>
      </c>
    </row>
    <row r="40" spans="2:6" x14ac:dyDescent="0.2">
      <c r="B40" s="14" t="s">
        <v>505</v>
      </c>
      <c r="C40">
        <v>1</v>
      </c>
      <c r="D40">
        <v>-9.3262225308810009E-3</v>
      </c>
      <c r="E40">
        <v>-0.20776147071536188</v>
      </c>
      <c r="F40">
        <v>-3.3806608769160196E-2</v>
      </c>
    </row>
    <row r="41" spans="2:6" x14ac:dyDescent="0.2">
      <c r="B41" s="14" t="s">
        <v>506</v>
      </c>
      <c r="C41">
        <v>1</v>
      </c>
      <c r="D41">
        <v>-9.8713184077281468E-3</v>
      </c>
      <c r="E41">
        <v>-0.18652045442857368</v>
      </c>
      <c r="F41">
        <v>-1.4513969308149743E-2</v>
      </c>
    </row>
    <row r="42" spans="2:6" x14ac:dyDescent="0.2">
      <c r="B42" s="14" t="s">
        <v>507</v>
      </c>
      <c r="C42">
        <v>1</v>
      </c>
      <c r="D42">
        <v>-9.8374520533073273E-3</v>
      </c>
      <c r="E42">
        <v>-0.18033778503042663</v>
      </c>
      <c r="F42">
        <v>-2.3212288360752176E-2</v>
      </c>
    </row>
    <row r="43" spans="2:6" x14ac:dyDescent="0.2">
      <c r="B43" s="14" t="s">
        <v>508</v>
      </c>
      <c r="C43">
        <v>1</v>
      </c>
      <c r="D43">
        <v>-1.428078673386679E-2</v>
      </c>
      <c r="E43">
        <v>-0.2602490201451646</v>
      </c>
      <c r="F43">
        <v>-5.7172253796633488E-2</v>
      </c>
    </row>
    <row r="44" spans="2:6" x14ac:dyDescent="0.2">
      <c r="B44" s="14" t="s">
        <v>509</v>
      </c>
      <c r="C44">
        <v>1</v>
      </c>
      <c r="D44">
        <v>-4.0960934917078085E-2</v>
      </c>
      <c r="E44">
        <v>-0.27358856094238382</v>
      </c>
      <c r="F44">
        <v>0.30754846843226158</v>
      </c>
    </row>
    <row r="45" spans="2:6" x14ac:dyDescent="0.2">
      <c r="B45" s="14" t="s">
        <v>510</v>
      </c>
      <c r="C45">
        <v>1</v>
      </c>
      <c r="D45">
        <v>-8.0417922249664819E-3</v>
      </c>
      <c r="E45">
        <v>-0.36376918384060097</v>
      </c>
      <c r="F45">
        <v>0.94451901780865377</v>
      </c>
    </row>
    <row r="46" spans="2:6" x14ac:dyDescent="0.2">
      <c r="B46" s="14" t="s">
        <v>511</v>
      </c>
      <c r="C46">
        <v>1</v>
      </c>
      <c r="D46">
        <v>-8.5832826823195596E-2</v>
      </c>
      <c r="E46">
        <v>-0.87175685706806227</v>
      </c>
      <c r="F46">
        <v>-0.3007095536866955</v>
      </c>
    </row>
    <row r="47" spans="2:6" x14ac:dyDescent="0.2">
      <c r="B47" s="14" t="s">
        <v>512</v>
      </c>
      <c r="C47">
        <v>1</v>
      </c>
      <c r="D47">
        <v>-4.3488407811043128E-2</v>
      </c>
      <c r="E47">
        <v>-0.59964573417933265</v>
      </c>
      <c r="F47">
        <v>4.961570798138748E-2</v>
      </c>
    </row>
    <row r="48" spans="2:6" x14ac:dyDescent="0.2">
      <c r="B48" s="14" t="s">
        <v>513</v>
      </c>
      <c r="C48">
        <v>1</v>
      </c>
      <c r="D48">
        <v>-9.1101755246014715E-2</v>
      </c>
      <c r="E48">
        <v>-0.67561935059443634</v>
      </c>
      <c r="F48">
        <v>-4.770887082854447E-2</v>
      </c>
    </row>
    <row r="49" spans="2:6" x14ac:dyDescent="0.2">
      <c r="B49" s="14" t="s">
        <v>514</v>
      </c>
      <c r="C49">
        <v>1</v>
      </c>
      <c r="D49">
        <v>-2.6927704505852468E-2</v>
      </c>
      <c r="E49">
        <v>-0.39846669782616084</v>
      </c>
      <c r="F49">
        <v>8.7345735873189945E-2</v>
      </c>
    </row>
    <row r="50" spans="2:6" x14ac:dyDescent="0.2">
      <c r="B50" s="14" t="s">
        <v>515</v>
      </c>
      <c r="C50">
        <v>1</v>
      </c>
      <c r="D50">
        <v>-5.3169087621751654E-2</v>
      </c>
      <c r="E50">
        <v>-0.39335077308723099</v>
      </c>
      <c r="F50">
        <v>0.12198653000923265</v>
      </c>
    </row>
    <row r="51" spans="2:6" x14ac:dyDescent="0.2">
      <c r="B51" s="14" t="s">
        <v>516</v>
      </c>
      <c r="C51">
        <v>1</v>
      </c>
      <c r="D51">
        <v>-1.0935566850878153E-2</v>
      </c>
      <c r="E51">
        <v>-0.1971128985935322</v>
      </c>
      <c r="F51">
        <v>-1.6453768205093589E-2</v>
      </c>
    </row>
    <row r="52" spans="2:6" x14ac:dyDescent="0.2">
      <c r="B52" s="14" t="s">
        <v>517</v>
      </c>
      <c r="C52">
        <v>1</v>
      </c>
      <c r="D52">
        <v>-3.3623560815143616E-2</v>
      </c>
      <c r="E52">
        <v>0.65008681505620558</v>
      </c>
      <c r="F52">
        <v>-6.6382181922952643E-2</v>
      </c>
    </row>
    <row r="53" spans="2:6" x14ac:dyDescent="0.2">
      <c r="B53" s="14" t="s">
        <v>518</v>
      </c>
      <c r="C53">
        <v>1</v>
      </c>
      <c r="D53">
        <v>-7.1719036864648089E-3</v>
      </c>
      <c r="E53">
        <v>-0.1502092503906316</v>
      </c>
      <c r="F53">
        <v>7.3611264972517354E-2</v>
      </c>
    </row>
    <row r="54" spans="2:6" x14ac:dyDescent="0.2">
      <c r="B54" s="14" t="s">
        <v>519</v>
      </c>
      <c r="C54">
        <v>1</v>
      </c>
      <c r="D54">
        <v>2.3952147126804491E-3</v>
      </c>
      <c r="E54">
        <v>-0.18772480419705362</v>
      </c>
      <c r="F54">
        <v>3.4439491657689558E-2</v>
      </c>
    </row>
    <row r="55" spans="2:6" x14ac:dyDescent="0.2">
      <c r="B55" s="14" t="s">
        <v>520</v>
      </c>
      <c r="C55">
        <v>1</v>
      </c>
      <c r="D55">
        <v>4.2894232469614657E-2</v>
      </c>
      <c r="E55">
        <v>-0.19684308444175569</v>
      </c>
      <c r="F55">
        <v>6.4454331758501127E-3</v>
      </c>
    </row>
    <row r="56" spans="2:6" x14ac:dyDescent="0.2">
      <c r="B56" s="14" t="s">
        <v>521</v>
      </c>
      <c r="C56">
        <v>1</v>
      </c>
      <c r="D56">
        <v>-1.9511845361053215E-2</v>
      </c>
      <c r="E56">
        <v>-0.30970751420182907</v>
      </c>
      <c r="F56">
        <v>-6.7387843338595488E-2</v>
      </c>
    </row>
    <row r="57" spans="2:6" x14ac:dyDescent="0.2">
      <c r="B57" s="14" t="s">
        <v>522</v>
      </c>
      <c r="C57">
        <v>1</v>
      </c>
      <c r="D57">
        <v>-1.5275830011873825E-2</v>
      </c>
      <c r="E57">
        <v>-0.19659965845605365</v>
      </c>
      <c r="F57">
        <v>-4.9941805059794397E-3</v>
      </c>
    </row>
    <row r="58" spans="2:6" x14ac:dyDescent="0.2">
      <c r="B58" s="14" t="s">
        <v>523</v>
      </c>
      <c r="C58">
        <v>1</v>
      </c>
      <c r="D58">
        <v>-2.0837360439340813E-3</v>
      </c>
      <c r="E58">
        <v>-0.27901353364824244</v>
      </c>
      <c r="F58">
        <v>-8.3984857435437377E-3</v>
      </c>
    </row>
    <row r="59" spans="2:6" x14ac:dyDescent="0.2">
      <c r="B59" s="14" t="s">
        <v>524</v>
      </c>
      <c r="C59">
        <v>1</v>
      </c>
      <c r="D59">
        <v>1.7493807391577576E-3</v>
      </c>
      <c r="E59">
        <v>-0.21579607909905096</v>
      </c>
      <c r="F59">
        <v>-3.2258118893446763E-2</v>
      </c>
    </row>
    <row r="60" spans="2:6" x14ac:dyDescent="0.2">
      <c r="B60" s="14" t="s">
        <v>525</v>
      </c>
      <c r="C60">
        <v>1</v>
      </c>
      <c r="D60">
        <v>-1.2756078016973316E-2</v>
      </c>
      <c r="E60">
        <v>-0.16230469043184703</v>
      </c>
      <c r="F60">
        <v>-1.2045544036021205E-2</v>
      </c>
    </row>
    <row r="61" spans="2:6" x14ac:dyDescent="0.2">
      <c r="B61" s="14" t="s">
        <v>526</v>
      </c>
      <c r="C61">
        <v>1</v>
      </c>
      <c r="D61">
        <v>-1.8256995307597279E-2</v>
      </c>
      <c r="E61">
        <v>-0.29307797308052441</v>
      </c>
      <c r="F61">
        <v>-5.6369222865115809E-2</v>
      </c>
    </row>
    <row r="62" spans="2:6" x14ac:dyDescent="0.2">
      <c r="B62" s="14" t="s">
        <v>527</v>
      </c>
      <c r="C62">
        <v>1</v>
      </c>
      <c r="D62">
        <v>-5.4701261643974597E-3</v>
      </c>
      <c r="E62">
        <v>-0.19426707011261923</v>
      </c>
      <c r="F62">
        <v>-1.8959214355351861E-3</v>
      </c>
    </row>
    <row r="63" spans="2:6" x14ac:dyDescent="0.2">
      <c r="B63" s="14" t="s">
        <v>528</v>
      </c>
      <c r="C63">
        <v>1</v>
      </c>
      <c r="D63">
        <v>-1.1106706587438175E-3</v>
      </c>
      <c r="E63">
        <v>-0.23686970953021858</v>
      </c>
      <c r="F63">
        <v>-1.9861844686086538E-2</v>
      </c>
    </row>
    <row r="64" spans="2:6" x14ac:dyDescent="0.2">
      <c r="B64" s="14" t="s">
        <v>529</v>
      </c>
      <c r="C64">
        <v>1</v>
      </c>
      <c r="D64">
        <v>9.6124237753958397E-4</v>
      </c>
      <c r="E64">
        <v>-0.19313741578177446</v>
      </c>
      <c r="F64">
        <v>-2.2505193452260208E-3</v>
      </c>
    </row>
    <row r="65" spans="2:6" x14ac:dyDescent="0.2">
      <c r="B65" s="14" t="s">
        <v>530</v>
      </c>
      <c r="C65">
        <v>1</v>
      </c>
      <c r="D65">
        <v>-1.1736017459029746E-2</v>
      </c>
      <c r="E65">
        <v>-0.46725014137926069</v>
      </c>
      <c r="F65">
        <v>-3.253162615290961E-2</v>
      </c>
    </row>
    <row r="66" spans="2:6" x14ac:dyDescent="0.2">
      <c r="B66" s="14" t="s">
        <v>531</v>
      </c>
      <c r="C66">
        <v>1</v>
      </c>
      <c r="D66">
        <v>-3.0628591032910712E-2</v>
      </c>
      <c r="E66">
        <v>-1.2743579443280861</v>
      </c>
      <c r="F66">
        <v>-0.12914461596127413</v>
      </c>
    </row>
    <row r="67" spans="2:6" x14ac:dyDescent="0.2">
      <c r="B67" s="14" t="s">
        <v>532</v>
      </c>
      <c r="C67">
        <v>1</v>
      </c>
      <c r="D67">
        <v>-1.1182396375875037E-2</v>
      </c>
      <c r="E67">
        <v>-0.39664308056016617</v>
      </c>
      <c r="F67">
        <v>-6.5130942060620534E-2</v>
      </c>
    </row>
    <row r="68" spans="2:6" x14ac:dyDescent="0.2">
      <c r="B68" s="14" t="s">
        <v>533</v>
      </c>
      <c r="C68">
        <v>1</v>
      </c>
      <c r="D68">
        <v>-6.4212197816937433E-3</v>
      </c>
      <c r="E68">
        <v>-0.7465799910082227</v>
      </c>
      <c r="F68">
        <v>-1.2728080280632881E-2</v>
      </c>
    </row>
    <row r="69" spans="2:6" x14ac:dyDescent="0.2">
      <c r="B69" s="14" t="s">
        <v>534</v>
      </c>
      <c r="C69">
        <v>1</v>
      </c>
      <c r="D69">
        <v>2.0751719320033502E-3</v>
      </c>
      <c r="E69">
        <v>-0.24438462185564225</v>
      </c>
      <c r="F69">
        <v>4.3984376045091977E-2</v>
      </c>
    </row>
    <row r="70" spans="2:6" x14ac:dyDescent="0.2">
      <c r="B70" s="14" t="s">
        <v>535</v>
      </c>
      <c r="C70">
        <v>1</v>
      </c>
      <c r="D70">
        <v>1.5333380009008302E-2</v>
      </c>
      <c r="E70">
        <v>-0.19989945979789203</v>
      </c>
      <c r="F70">
        <v>5.8312275914773615E-2</v>
      </c>
    </row>
    <row r="71" spans="2:6" x14ac:dyDescent="0.2">
      <c r="B71" s="14" t="s">
        <v>536</v>
      </c>
      <c r="C71">
        <v>1</v>
      </c>
      <c r="D71">
        <v>1.2253157560371264E-2</v>
      </c>
      <c r="E71">
        <v>-0.23589403188112312</v>
      </c>
      <c r="F71">
        <v>3.7802008445875224E-2</v>
      </c>
    </row>
    <row r="72" spans="2:6" x14ac:dyDescent="0.2">
      <c r="B72" s="14" t="s">
        <v>537</v>
      </c>
      <c r="C72">
        <v>1</v>
      </c>
      <c r="D72">
        <v>1.9722037029845652E-2</v>
      </c>
      <c r="E72">
        <v>-0.30825294835000738</v>
      </c>
      <c r="F72">
        <v>5.6206549454485E-2</v>
      </c>
    </row>
    <row r="73" spans="2:6" x14ac:dyDescent="0.2">
      <c r="B73" s="14" t="s">
        <v>538</v>
      </c>
      <c r="C73">
        <v>1</v>
      </c>
      <c r="D73">
        <v>3.1375992822102461E-3</v>
      </c>
      <c r="E73">
        <v>-0.18909450155218943</v>
      </c>
      <c r="F73">
        <v>6.57378218449578E-2</v>
      </c>
    </row>
    <row r="74" spans="2:6" x14ac:dyDescent="0.2">
      <c r="B74" s="14" t="s">
        <v>539</v>
      </c>
      <c r="C74">
        <v>1</v>
      </c>
      <c r="D74">
        <v>-6.2614757517898134E-3</v>
      </c>
      <c r="E74">
        <v>-0.13620340931387309</v>
      </c>
      <c r="F74">
        <v>6.1307333133830966E-2</v>
      </c>
    </row>
    <row r="75" spans="2:6" x14ac:dyDescent="0.2">
      <c r="B75" s="14" t="s">
        <v>540</v>
      </c>
      <c r="C75">
        <v>1</v>
      </c>
      <c r="D75">
        <v>-4.0965753849153685E-3</v>
      </c>
      <c r="E75">
        <v>-0.25761910291873802</v>
      </c>
      <c r="F75">
        <v>3.0431060833202572E-2</v>
      </c>
    </row>
    <row r="76" spans="2:6" x14ac:dyDescent="0.2">
      <c r="B76" s="14" t="s">
        <v>541</v>
      </c>
      <c r="C76">
        <v>1</v>
      </c>
      <c r="D76">
        <v>-9.2275928404883523E-3</v>
      </c>
      <c r="E76">
        <v>-0.30192545817013805</v>
      </c>
      <c r="F76">
        <v>-9.732148602570323E-3</v>
      </c>
    </row>
    <row r="77" spans="2:6" x14ac:dyDescent="0.2">
      <c r="B77" s="14" t="s">
        <v>542</v>
      </c>
      <c r="C77">
        <v>1</v>
      </c>
      <c r="D77">
        <v>-3.3487040667501411E-2</v>
      </c>
      <c r="E77">
        <v>-0.2369084195893767</v>
      </c>
      <c r="F77">
        <v>0.19252998820684653</v>
      </c>
    </row>
    <row r="78" spans="2:6" x14ac:dyDescent="0.2">
      <c r="B78" s="14" t="s">
        <v>543</v>
      </c>
      <c r="C78">
        <v>1</v>
      </c>
      <c r="D78">
        <v>-1.331733158124182E-2</v>
      </c>
      <c r="E78">
        <v>-0.46448692579610373</v>
      </c>
      <c r="F78">
        <v>4.24977402457003</v>
      </c>
    </row>
    <row r="79" spans="2:6" x14ac:dyDescent="0.2">
      <c r="B79" s="14" t="s">
        <v>544</v>
      </c>
      <c r="C79">
        <v>1</v>
      </c>
      <c r="D79">
        <v>-3.994648548001356E-2</v>
      </c>
      <c r="E79">
        <v>-0.51856055064677387</v>
      </c>
      <c r="F79">
        <v>2.1564563347527654</v>
      </c>
    </row>
    <row r="80" spans="2:6" x14ac:dyDescent="0.2">
      <c r="B80" s="14" t="s">
        <v>545</v>
      </c>
      <c r="C80">
        <v>1</v>
      </c>
      <c r="D80">
        <v>-8.4709495888013464E-3</v>
      </c>
      <c r="E80">
        <v>-0.26361846674008982</v>
      </c>
      <c r="F80">
        <v>0.15120123013760978</v>
      </c>
    </row>
    <row r="81" spans="2:9" x14ac:dyDescent="0.2">
      <c r="B81" s="14" t="s">
        <v>546</v>
      </c>
      <c r="C81">
        <v>1</v>
      </c>
      <c r="D81">
        <v>-3.3483348716090156E-2</v>
      </c>
      <c r="E81">
        <v>-0.41240458803876168</v>
      </c>
      <c r="F81">
        <v>-4.5859926277724838E-2</v>
      </c>
    </row>
    <row r="82" spans="2:9" x14ac:dyDescent="0.2">
      <c r="B82" s="14" t="s">
        <v>547</v>
      </c>
      <c r="C82">
        <v>1</v>
      </c>
      <c r="D82">
        <v>-1.8223120620275424E-3</v>
      </c>
      <c r="E82">
        <v>-0.1815554427174737</v>
      </c>
      <c r="F82">
        <v>8.3385905935995375E-2</v>
      </c>
    </row>
    <row r="83" spans="2:9" x14ac:dyDescent="0.2">
      <c r="B83" s="14" t="s">
        <v>548</v>
      </c>
      <c r="C83">
        <v>1</v>
      </c>
      <c r="D83">
        <v>-2.0176316918196768E-3</v>
      </c>
      <c r="E83">
        <v>-0.18402414656421007</v>
      </c>
      <c r="F83">
        <v>2.3712240687423503E-2</v>
      </c>
    </row>
    <row r="84" spans="2:9" x14ac:dyDescent="0.2">
      <c r="B84" s="14" t="s">
        <v>549</v>
      </c>
      <c r="C84">
        <v>1</v>
      </c>
      <c r="D84">
        <v>5.0051750497548397E-4</v>
      </c>
      <c r="E84">
        <v>-0.20680237087116193</v>
      </c>
      <c r="F84">
        <v>0.18076348325881675</v>
      </c>
    </row>
    <row r="85" spans="2:9" x14ac:dyDescent="0.2">
      <c r="B85" s="14" t="s">
        <v>550</v>
      </c>
      <c r="C85">
        <v>1</v>
      </c>
      <c r="D85">
        <v>-1.0369857818381956E-2</v>
      </c>
      <c r="E85">
        <v>-0.24993733446512234</v>
      </c>
      <c r="F85">
        <v>2.254829193604202E-3</v>
      </c>
    </row>
    <row r="86" spans="2:9" x14ac:dyDescent="0.2">
      <c r="B86" s="14" t="s">
        <v>551</v>
      </c>
      <c r="C86">
        <v>1</v>
      </c>
      <c r="D86">
        <v>-4.5408798162061004E-3</v>
      </c>
      <c r="E86">
        <v>-0.29298673247062368</v>
      </c>
      <c r="F86">
        <v>4.0605838161478225E-2</v>
      </c>
    </row>
    <row r="87" spans="2:9" x14ac:dyDescent="0.2">
      <c r="B87" s="14" t="s">
        <v>552</v>
      </c>
      <c r="C87">
        <v>1</v>
      </c>
      <c r="D87">
        <v>4.4461548995178291E-3</v>
      </c>
      <c r="E87">
        <v>-0.20921583177248015</v>
      </c>
      <c r="F87">
        <v>2.8957634123938369E-2</v>
      </c>
    </row>
    <row r="88" spans="2:9" x14ac:dyDescent="0.2">
      <c r="B88" s="14" t="s">
        <v>553</v>
      </c>
      <c r="C88">
        <v>1</v>
      </c>
      <c r="D88">
        <v>9.1068005698469179E-3</v>
      </c>
      <c r="E88">
        <v>-0.19906979675499148</v>
      </c>
      <c r="F88">
        <v>7.6219051919923508E-2</v>
      </c>
    </row>
    <row r="89" spans="2:9" x14ac:dyDescent="0.2">
      <c r="B89" s="14" t="s">
        <v>554</v>
      </c>
      <c r="C89">
        <v>1</v>
      </c>
      <c r="D89">
        <v>-4.0347273826479846E-2</v>
      </c>
      <c r="E89">
        <v>-0.41592287073457523</v>
      </c>
      <c r="F89">
        <v>-2.8638824087667825E-2</v>
      </c>
    </row>
    <row r="90" spans="2:9" x14ac:dyDescent="0.2">
      <c r="B90" s="14" t="s">
        <v>555</v>
      </c>
      <c r="C90" s="14">
        <v>1</v>
      </c>
      <c r="D90" s="14">
        <v>-5.1635715176867603E-2</v>
      </c>
      <c r="E90" s="14">
        <v>-0.42155971619861621</v>
      </c>
      <c r="F90" s="14">
        <v>2.4112245221519224E-2</v>
      </c>
      <c r="G90" s="14"/>
      <c r="H90" s="14"/>
      <c r="I90" s="14"/>
    </row>
    <row r="91" spans="2:9" x14ac:dyDescent="0.2">
      <c r="B91" s="14" t="s">
        <v>556</v>
      </c>
      <c r="C91">
        <v>1</v>
      </c>
      <c r="D91">
        <v>-2.7001557395034403E-2</v>
      </c>
      <c r="E91">
        <v>-0.25444428075780401</v>
      </c>
      <c r="F91">
        <v>8.5922116876435695E-2</v>
      </c>
    </row>
    <row r="92" spans="2:9" x14ac:dyDescent="0.2">
      <c r="B92" s="14" t="s">
        <v>557</v>
      </c>
      <c r="C92">
        <v>1</v>
      </c>
      <c r="D92">
        <v>-3.234974006117719E-2</v>
      </c>
      <c r="E92">
        <v>-0.36666606479704988</v>
      </c>
      <c r="F92">
        <v>1.8911637325702557E-2</v>
      </c>
    </row>
    <row r="93" spans="2:9" x14ac:dyDescent="0.2">
      <c r="B93" s="14" t="s">
        <v>558</v>
      </c>
      <c r="C93">
        <v>1</v>
      </c>
      <c r="D93">
        <v>-1.7401864367772024E-2</v>
      </c>
      <c r="E93">
        <v>-0.27000529346262736</v>
      </c>
      <c r="F93">
        <v>7.3767722838202765E-2</v>
      </c>
    </row>
    <row r="94" spans="2:9" x14ac:dyDescent="0.2">
      <c r="B94" s="14" t="s">
        <v>559</v>
      </c>
      <c r="C94">
        <v>1</v>
      </c>
      <c r="D94">
        <v>-1.284111111168329E-2</v>
      </c>
      <c r="E94">
        <v>-0.24231967108051533</v>
      </c>
      <c r="F94">
        <v>3.8730515595930548E-2</v>
      </c>
    </row>
    <row r="95" spans="2:9" x14ac:dyDescent="0.2">
      <c r="B95" s="14" t="s">
        <v>560</v>
      </c>
      <c r="C95">
        <v>1</v>
      </c>
      <c r="D95">
        <v>1.3772962954572421E-4</v>
      </c>
      <c r="E95">
        <v>-0.19439060669117492</v>
      </c>
      <c r="F95">
        <v>6.6604611542353531E-2</v>
      </c>
    </row>
    <row r="96" spans="2:9" x14ac:dyDescent="0.2">
      <c r="B96" s="14" t="s">
        <v>561</v>
      </c>
      <c r="C96">
        <v>1</v>
      </c>
      <c r="D96">
        <v>2.5607303463193176E-2</v>
      </c>
      <c r="E96">
        <v>-0.19899627527132369</v>
      </c>
      <c r="F96">
        <v>9.3159224957783948E-3</v>
      </c>
    </row>
    <row r="97" spans="2:9" x14ac:dyDescent="0.2">
      <c r="B97" s="14" t="s">
        <v>562</v>
      </c>
      <c r="C97">
        <v>1</v>
      </c>
      <c r="D97">
        <v>2.7904634769404524E-2</v>
      </c>
      <c r="E97">
        <v>-0.14662326991753405</v>
      </c>
      <c r="F97">
        <v>4.6573483959710948E-2</v>
      </c>
    </row>
    <row r="98" spans="2:9" x14ac:dyDescent="0.2">
      <c r="B98" s="14" t="s">
        <v>563</v>
      </c>
      <c r="C98">
        <v>1</v>
      </c>
      <c r="D98">
        <v>1.6908988864972052E-2</v>
      </c>
      <c r="E98">
        <v>-0.19086313809084654</v>
      </c>
      <c r="F98">
        <v>4.0855775949455442E-2</v>
      </c>
    </row>
    <row r="99" spans="2:9" x14ac:dyDescent="0.2">
      <c r="B99" s="14" t="s">
        <v>564</v>
      </c>
      <c r="C99">
        <v>1</v>
      </c>
      <c r="D99">
        <v>2.9920657451665278E-3</v>
      </c>
      <c r="E99">
        <v>-0.14904066246128611</v>
      </c>
      <c r="F99">
        <v>5.5875770577418216E-2</v>
      </c>
    </row>
    <row r="100" spans="2:9" x14ac:dyDescent="0.2">
      <c r="B100" s="14" t="s">
        <v>565</v>
      </c>
      <c r="C100">
        <v>1</v>
      </c>
      <c r="D100">
        <v>8.2578088419937856E-3</v>
      </c>
      <c r="E100">
        <v>-0.16946504397926665</v>
      </c>
      <c r="F100">
        <v>3.7663691766609553E-2</v>
      </c>
    </row>
    <row r="101" spans="2:9" x14ac:dyDescent="0.2">
      <c r="B101" s="14" t="s">
        <v>566</v>
      </c>
      <c r="C101">
        <v>1</v>
      </c>
      <c r="D101">
        <v>3.5042072041457928E-2</v>
      </c>
      <c r="E101">
        <v>-0.18113585678296573</v>
      </c>
      <c r="F101">
        <v>1.0572154225840791E-2</v>
      </c>
    </row>
    <row r="102" spans="2:9" x14ac:dyDescent="0.2">
      <c r="B102" s="14" t="s">
        <v>567</v>
      </c>
      <c r="C102">
        <v>1</v>
      </c>
      <c r="D102">
        <v>1.5793371041628035E-2</v>
      </c>
      <c r="E102">
        <v>-0.26458839969399905</v>
      </c>
      <c r="F102">
        <v>-7.6374513258148369E-4</v>
      </c>
    </row>
    <row r="103" spans="2:9" x14ac:dyDescent="0.2">
      <c r="B103" s="14" t="s">
        <v>568</v>
      </c>
      <c r="C103">
        <v>1</v>
      </c>
      <c r="D103">
        <v>6.5554968346814846E-3</v>
      </c>
      <c r="E103">
        <v>-0.18590366288669946</v>
      </c>
      <c r="F103">
        <v>5.1987662812980062E-2</v>
      </c>
    </row>
    <row r="104" spans="2:9" x14ac:dyDescent="0.2">
      <c r="B104" s="14" t="s">
        <v>569</v>
      </c>
      <c r="C104">
        <v>1</v>
      </c>
      <c r="D104">
        <v>1.043698271325777E-2</v>
      </c>
      <c r="E104">
        <v>-0.21190587761886759</v>
      </c>
      <c r="F104">
        <v>3.6328619946379703E-2</v>
      </c>
    </row>
    <row r="105" spans="2:9" x14ac:dyDescent="0.2">
      <c r="B105" s="14" t="s">
        <v>570</v>
      </c>
      <c r="C105">
        <v>1</v>
      </c>
      <c r="D105">
        <v>-2.5967135225180016E-3</v>
      </c>
      <c r="E105">
        <v>-0.22013750748284266</v>
      </c>
      <c r="F105">
        <v>4.1026662190657426E-2</v>
      </c>
    </row>
    <row r="106" spans="2:9" x14ac:dyDescent="0.2">
      <c r="B106" s="14" t="s">
        <v>571</v>
      </c>
      <c r="C106">
        <v>1</v>
      </c>
      <c r="D106">
        <v>5.1251993195022827E-2</v>
      </c>
      <c r="E106">
        <v>-0.2765742737612098</v>
      </c>
      <c r="F106">
        <v>-7.9491043051416188E-2</v>
      </c>
    </row>
    <row r="107" spans="2:9" x14ac:dyDescent="0.2">
      <c r="B107" s="14" t="s">
        <v>572</v>
      </c>
      <c r="C107">
        <v>1</v>
      </c>
      <c r="D107">
        <v>4.9120517110257111E-3</v>
      </c>
      <c r="E107">
        <v>-0.19949808432027094</v>
      </c>
      <c r="F107">
        <v>-2.5707165363741957E-2</v>
      </c>
    </row>
    <row r="108" spans="2:9" x14ac:dyDescent="0.2">
      <c r="B108" s="14" t="s">
        <v>573</v>
      </c>
      <c r="C108">
        <v>1</v>
      </c>
      <c r="D108">
        <v>-1.461178184160028E-2</v>
      </c>
      <c r="E108">
        <v>-0.23540664681662715</v>
      </c>
      <c r="F108">
        <v>8.9329330939635909E-3</v>
      </c>
    </row>
    <row r="109" spans="2:9" x14ac:dyDescent="0.2">
      <c r="B109" s="14" t="s">
        <v>574</v>
      </c>
      <c r="C109">
        <v>1</v>
      </c>
      <c r="D109">
        <v>7.9565709306672616E-3</v>
      </c>
      <c r="E109">
        <v>-0.14513883491604762</v>
      </c>
      <c r="F109">
        <v>-4.697179591943712E-2</v>
      </c>
    </row>
    <row r="110" spans="2:9" x14ac:dyDescent="0.2">
      <c r="B110" s="14" t="s">
        <v>575</v>
      </c>
      <c r="C110" s="14">
        <v>1</v>
      </c>
      <c r="D110" s="14">
        <v>5.0409758158620477E-3</v>
      </c>
      <c r="E110" s="14">
        <v>-0.23228482545970541</v>
      </c>
      <c r="F110" s="14">
        <v>-4.935559754593033E-3</v>
      </c>
      <c r="G110" s="14"/>
      <c r="H110" s="14"/>
      <c r="I110" s="14"/>
    </row>
    <row r="111" spans="2:9" x14ac:dyDescent="0.2">
      <c r="B111" s="14" t="s">
        <v>576</v>
      </c>
      <c r="C111" s="14">
        <v>1</v>
      </c>
      <c r="D111" s="14">
        <v>-1.9976052664905097E-3</v>
      </c>
      <c r="E111" s="14">
        <v>-0.14461934776196506</v>
      </c>
      <c r="F111" s="14">
        <v>3.3508283698324703E-2</v>
      </c>
      <c r="G111" s="14"/>
      <c r="H111" s="14"/>
      <c r="I111" s="14"/>
    </row>
    <row r="112" spans="2:9" x14ac:dyDescent="0.2">
      <c r="B112" s="14" t="s">
        <v>577</v>
      </c>
      <c r="C112" s="14">
        <v>1</v>
      </c>
      <c r="D112" s="14">
        <v>4.6942041252995281E-3</v>
      </c>
      <c r="E112" s="14">
        <v>-0.16216813169216415</v>
      </c>
      <c r="F112" s="14">
        <v>4.6872675004494546E-2</v>
      </c>
      <c r="G112" s="14"/>
      <c r="H112" s="14"/>
      <c r="I112" s="14"/>
    </row>
    <row r="113" spans="2:9" x14ac:dyDescent="0.2">
      <c r="B113" s="14" t="s">
        <v>578</v>
      </c>
      <c r="C113" s="14">
        <v>1</v>
      </c>
      <c r="D113" s="14">
        <v>3.9083012592699973E-3</v>
      </c>
      <c r="E113" s="14">
        <v>-0.20280908662616559</v>
      </c>
      <c r="F113" s="14">
        <v>-1.1363638711425761E-2</v>
      </c>
      <c r="G113" s="14"/>
      <c r="H113" s="14"/>
      <c r="I113" s="14"/>
    </row>
    <row r="114" spans="2:9" x14ac:dyDescent="0.2">
      <c r="B114" s="14" t="s">
        <v>579</v>
      </c>
      <c r="C114" s="14">
        <v>1</v>
      </c>
      <c r="D114" s="14">
        <v>4.5430967692494661E-3</v>
      </c>
      <c r="E114" s="14">
        <v>-0.1737839362073057</v>
      </c>
      <c r="F114" s="14">
        <v>5.5219672856199331E-2</v>
      </c>
      <c r="G114" s="14"/>
      <c r="H114" s="14"/>
      <c r="I114" s="14"/>
    </row>
    <row r="115" spans="2:9" x14ac:dyDescent="0.2">
      <c r="B115" s="14" t="s">
        <v>580</v>
      </c>
      <c r="C115" s="14">
        <v>1</v>
      </c>
      <c r="D115" s="14">
        <v>-6.8077795602916602E-3</v>
      </c>
      <c r="E115" s="14">
        <v>-0.18205228669302409</v>
      </c>
      <c r="F115" s="14">
        <v>7.6176469630628851E-2</v>
      </c>
      <c r="G115" s="14"/>
      <c r="H115" s="14"/>
      <c r="I115" s="14"/>
    </row>
    <row r="116" spans="2:9" x14ac:dyDescent="0.2">
      <c r="B116" s="14" t="s">
        <v>581</v>
      </c>
      <c r="C116" s="14">
        <v>1</v>
      </c>
      <c r="D116" s="14">
        <v>-9.9933071684188413E-2</v>
      </c>
      <c r="E116" s="14">
        <v>-0.85071386705618535</v>
      </c>
      <c r="F116" s="14">
        <v>-5.3662073304228119E-2</v>
      </c>
      <c r="G116" s="14"/>
      <c r="H116" s="14"/>
      <c r="I116" s="14"/>
    </row>
    <row r="117" spans="2:9" x14ac:dyDescent="0.2">
      <c r="B117" s="14" t="s">
        <v>582</v>
      </c>
      <c r="C117" s="14">
        <v>1</v>
      </c>
      <c r="D117" s="14">
        <v>-0.10828721111737494</v>
      </c>
      <c r="E117" s="14">
        <v>-1.0366785071134088</v>
      </c>
      <c r="F117" s="14">
        <v>-0.26483763731784959</v>
      </c>
      <c r="G117" s="14"/>
      <c r="H117" s="14"/>
      <c r="I117" s="14"/>
    </row>
    <row r="118" spans="2:9" x14ac:dyDescent="0.2">
      <c r="B118" s="14" t="s">
        <v>583</v>
      </c>
      <c r="C118" s="14">
        <v>1</v>
      </c>
      <c r="D118" s="14">
        <v>-0.11633139255604608</v>
      </c>
      <c r="E118" s="14">
        <v>-1.2130277512151233</v>
      </c>
      <c r="F118" s="14">
        <v>-0.30185601191009548</v>
      </c>
      <c r="G118" s="14"/>
      <c r="H118" s="14"/>
      <c r="I118" s="14"/>
    </row>
    <row r="119" spans="2:9" x14ac:dyDescent="0.2">
      <c r="B119" s="14" t="s">
        <v>584</v>
      </c>
      <c r="C119" s="14">
        <v>1</v>
      </c>
      <c r="D119" s="14">
        <v>-3.8797608118257276E-2</v>
      </c>
      <c r="E119" s="14">
        <v>-0.47331022701310177</v>
      </c>
      <c r="F119" s="14">
        <v>-0.53634175928778394</v>
      </c>
      <c r="G119" s="14"/>
      <c r="H119" s="14"/>
      <c r="I119" s="14"/>
    </row>
    <row r="120" spans="2:9" x14ac:dyDescent="0.2">
      <c r="B120" s="14" t="s">
        <v>585</v>
      </c>
      <c r="C120" s="14">
        <v>1</v>
      </c>
      <c r="D120" s="14">
        <v>-2.4784407134392783E-2</v>
      </c>
      <c r="E120" s="14">
        <v>-0.4383306759700889</v>
      </c>
      <c r="F120" s="14">
        <v>-0.18600252207667811</v>
      </c>
      <c r="G120" s="14"/>
      <c r="H120" s="14"/>
      <c r="I120" s="14"/>
    </row>
    <row r="121" spans="2:9" x14ac:dyDescent="0.2">
      <c r="B121" s="14" t="s">
        <v>586</v>
      </c>
      <c r="C121" s="14">
        <v>1</v>
      </c>
      <c r="D121" s="14">
        <v>-6.9311142089534261E-2</v>
      </c>
      <c r="E121" s="14">
        <v>-0.72768422703625157</v>
      </c>
      <c r="F121" s="14">
        <v>-0.18516448678966846</v>
      </c>
      <c r="G121" s="14"/>
      <c r="H121" s="14"/>
      <c r="I121" s="14"/>
    </row>
    <row r="122" spans="2:9" x14ac:dyDescent="0.2">
      <c r="B122" s="14" t="s">
        <v>587</v>
      </c>
      <c r="C122" s="14">
        <v>1</v>
      </c>
      <c r="D122" s="14">
        <v>-6.8297793343385926E-2</v>
      </c>
      <c r="E122" s="14">
        <v>-0.59456480506144826</v>
      </c>
      <c r="F122" s="14">
        <v>-0.24910310484632658</v>
      </c>
      <c r="G122" s="14"/>
      <c r="H122" s="14"/>
      <c r="I122" s="14"/>
    </row>
    <row r="123" spans="2:9" x14ac:dyDescent="0.2">
      <c r="B123" s="14" t="s">
        <v>588</v>
      </c>
      <c r="C123" s="14">
        <v>1</v>
      </c>
      <c r="D123" s="14">
        <v>-4.0528566774289398E-2</v>
      </c>
      <c r="E123" s="14">
        <v>-0.31829633943925018</v>
      </c>
      <c r="F123" s="14">
        <v>-2.6151005068753008E-3</v>
      </c>
      <c r="G123" s="14"/>
      <c r="H123" s="14"/>
      <c r="I123" s="14"/>
    </row>
    <row r="124" spans="2:9" x14ac:dyDescent="0.2">
      <c r="B124" s="14" t="s">
        <v>589</v>
      </c>
      <c r="C124" s="14">
        <v>1</v>
      </c>
      <c r="D124" s="14">
        <v>-6.1309045846724697E-2</v>
      </c>
      <c r="E124" s="14">
        <v>-0.46249441231688282</v>
      </c>
      <c r="F124" s="14">
        <v>5.2519819968233072E-2</v>
      </c>
      <c r="G124" s="14"/>
      <c r="H124" s="14"/>
      <c r="I124" s="14"/>
    </row>
    <row r="125" spans="2:9" x14ac:dyDescent="0.2">
      <c r="B125" s="14" t="s">
        <v>590</v>
      </c>
      <c r="C125" s="14">
        <v>1</v>
      </c>
      <c r="D125" s="14">
        <v>-1.0582274762072075E-2</v>
      </c>
      <c r="E125" s="14">
        <v>-0.20276739629800922</v>
      </c>
      <c r="F125" s="14">
        <v>5.6484364253206465E-3</v>
      </c>
      <c r="G125" s="14"/>
      <c r="H125" s="14"/>
      <c r="I125" s="14"/>
    </row>
    <row r="126" spans="2:9" x14ac:dyDescent="0.2">
      <c r="B126" s="14" t="s">
        <v>591</v>
      </c>
      <c r="C126" s="14">
        <v>1</v>
      </c>
      <c r="D126" s="14">
        <v>-1.8485362171871689E-2</v>
      </c>
      <c r="E126" s="14">
        <v>-0.22173692253566468</v>
      </c>
      <c r="F126" s="14">
        <v>1.3783637715047981E-2</v>
      </c>
      <c r="G126" s="14"/>
      <c r="H126" s="14"/>
      <c r="I126" s="14"/>
    </row>
    <row r="127" spans="2:9" x14ac:dyDescent="0.2">
      <c r="B127" s="14" t="s">
        <v>592</v>
      </c>
      <c r="C127" s="14">
        <v>1</v>
      </c>
      <c r="D127" s="14">
        <v>-2.633654292301113E-2</v>
      </c>
      <c r="E127" s="14">
        <v>-0.35051605806699637</v>
      </c>
      <c r="F127" s="14">
        <v>-2.5154245343739223E-2</v>
      </c>
      <c r="G127" s="14"/>
      <c r="H127" s="14"/>
      <c r="I127" s="14"/>
    </row>
    <row r="128" spans="2:9" x14ac:dyDescent="0.2">
      <c r="B128" s="14" t="s">
        <v>593</v>
      </c>
      <c r="C128" s="14">
        <v>1</v>
      </c>
      <c r="D128" s="14">
        <v>-3.8641039999176563E-2</v>
      </c>
      <c r="E128" s="14">
        <v>-0.2688475898800835</v>
      </c>
      <c r="F128" s="14">
        <v>8.077093450495898E-2</v>
      </c>
      <c r="G128" s="14"/>
      <c r="H128" s="14"/>
      <c r="I128" s="14"/>
    </row>
    <row r="129" spans="2:9" x14ac:dyDescent="0.2">
      <c r="B129" s="14" t="s">
        <v>594</v>
      </c>
      <c r="C129" s="14">
        <v>1</v>
      </c>
      <c r="D129" s="14">
        <v>-3.0054686779901196E-2</v>
      </c>
      <c r="E129" s="14">
        <v>-0.29908044755792007</v>
      </c>
      <c r="F129" s="14">
        <v>4.0134026100058229E-2</v>
      </c>
      <c r="G129" s="14"/>
      <c r="H129" s="14"/>
      <c r="I129" s="14"/>
    </row>
    <row r="130" spans="2:9" x14ac:dyDescent="0.2">
      <c r="B130" s="14" t="s">
        <v>595</v>
      </c>
      <c r="C130" s="14">
        <v>1</v>
      </c>
      <c r="D130" s="14">
        <v>-9.6469003993626679E-3</v>
      </c>
      <c r="E130" s="14">
        <v>-0.23577049496866787</v>
      </c>
      <c r="F130" s="14">
        <v>4.4676322819237058E-2</v>
      </c>
      <c r="G130" s="14"/>
      <c r="H130" s="14"/>
      <c r="I130" s="14"/>
    </row>
    <row r="131" spans="2:9" x14ac:dyDescent="0.2">
      <c r="B131" s="14" t="s">
        <v>596</v>
      </c>
      <c r="C131" s="14">
        <v>1</v>
      </c>
      <c r="D131" s="14">
        <v>-6.5863999938964302E-2</v>
      </c>
      <c r="E131" s="14">
        <v>-0.51902540862600599</v>
      </c>
      <c r="F131" s="14">
        <v>-0.10022598663199656</v>
      </c>
      <c r="G131" s="14"/>
      <c r="H131" s="14"/>
      <c r="I131" s="14"/>
    </row>
    <row r="132" spans="2:9" x14ac:dyDescent="0.2">
      <c r="B132" s="14" t="s">
        <v>597</v>
      </c>
      <c r="C132" s="14">
        <v>1</v>
      </c>
      <c r="D132" s="14">
        <v>-4.0490510364143972E-2</v>
      </c>
      <c r="E132" s="14">
        <v>-0.3299612603537061</v>
      </c>
      <c r="F132" s="14">
        <v>3.9437198761582692E-2</v>
      </c>
      <c r="G132" s="14"/>
      <c r="H132" s="14"/>
      <c r="I132" s="14"/>
    </row>
    <row r="133" spans="2:9" x14ac:dyDescent="0.2">
      <c r="B133" s="14" t="s">
        <v>598</v>
      </c>
      <c r="C133" s="14">
        <v>1</v>
      </c>
      <c r="D133" s="14">
        <v>-6.3818425740280738E-2</v>
      </c>
      <c r="E133" s="14">
        <v>-0.50429448344336825</v>
      </c>
      <c r="F133" s="14">
        <v>-7.2122013626629844E-2</v>
      </c>
      <c r="G133" s="14"/>
      <c r="H133" s="14"/>
      <c r="I133" s="14"/>
    </row>
    <row r="134" spans="2:9" x14ac:dyDescent="0.2">
      <c r="B134" s="14" t="s">
        <v>599</v>
      </c>
      <c r="C134" s="14">
        <v>1</v>
      </c>
      <c r="D134" s="14">
        <v>-3.9541899297090843E-2</v>
      </c>
      <c r="E134" s="14">
        <v>-0.22213313999964734</v>
      </c>
      <c r="F134" s="14">
        <v>0.12574487263219414</v>
      </c>
      <c r="G134" s="14"/>
      <c r="H134" s="14"/>
      <c r="I134" s="14"/>
    </row>
    <row r="135" spans="2:9" x14ac:dyDescent="0.2">
      <c r="B135" s="14" t="s">
        <v>600</v>
      </c>
      <c r="C135" s="14">
        <v>1</v>
      </c>
      <c r="D135" s="14">
        <v>-6.8673676298136588E-2</v>
      </c>
      <c r="E135" s="14">
        <v>-0.2930937760073693</v>
      </c>
      <c r="F135" s="14">
        <v>0.32445794811222228</v>
      </c>
      <c r="G135" s="14"/>
      <c r="H135" s="14"/>
      <c r="I135" s="14"/>
    </row>
    <row r="136" spans="2:9" x14ac:dyDescent="0.2">
      <c r="B136" s="14" t="s">
        <v>601</v>
      </c>
      <c r="C136" s="14">
        <v>1</v>
      </c>
      <c r="D136" s="14">
        <v>-3.4110566239731188E-2</v>
      </c>
      <c r="E136" s="14">
        <v>-1.7497231333507557E-2</v>
      </c>
      <c r="F136" s="14">
        <v>0.35084925741337702</v>
      </c>
      <c r="G136" s="14"/>
      <c r="H136" s="14"/>
      <c r="I136" s="14"/>
    </row>
    <row r="137" spans="2:9" x14ac:dyDescent="0.2">
      <c r="B137" s="14" t="s">
        <v>602</v>
      </c>
      <c r="C137" s="14">
        <v>1</v>
      </c>
      <c r="D137" s="14">
        <v>-4.2890260892436416E-2</v>
      </c>
      <c r="E137" s="14">
        <v>-3.0364509427882602E-2</v>
      </c>
      <c r="F137" s="14">
        <v>0.44972324975072198</v>
      </c>
      <c r="G137" s="14"/>
      <c r="H137" s="14"/>
      <c r="I137" s="14"/>
    </row>
    <row r="138" spans="2:9" x14ac:dyDescent="0.2">
      <c r="B138" s="14" t="s">
        <v>603</v>
      </c>
      <c r="C138" s="14">
        <v>1</v>
      </c>
      <c r="D138" s="14">
        <v>-1.3403393063149416E-2</v>
      </c>
      <c r="E138" s="14">
        <v>0.1054486244380648</v>
      </c>
      <c r="F138" s="14">
        <v>0.41646510147279603</v>
      </c>
      <c r="G138" s="14"/>
      <c r="H138" s="14"/>
      <c r="I138" s="14"/>
    </row>
    <row r="139" spans="2:9" x14ac:dyDescent="0.2">
      <c r="B139" s="14" t="s">
        <v>604</v>
      </c>
      <c r="C139" s="14">
        <v>1</v>
      </c>
      <c r="D139" s="14">
        <v>-4.6387157602578721E-2</v>
      </c>
      <c r="E139" s="14">
        <v>4.9133452782790243E-2</v>
      </c>
      <c r="F139" s="14">
        <v>0.57674189790166697</v>
      </c>
      <c r="G139" s="14"/>
      <c r="H139" s="14"/>
      <c r="I139" s="14"/>
    </row>
    <row r="140" spans="2:9" x14ac:dyDescent="0.2">
      <c r="B140" s="14" t="s">
        <v>605</v>
      </c>
      <c r="C140" s="14">
        <v>1</v>
      </c>
      <c r="D140" s="14">
        <v>-2.220755663032703E-2</v>
      </c>
      <c r="E140" s="14">
        <v>2.4924495530131985E-2</v>
      </c>
      <c r="F140" s="14">
        <v>0.40726438810654297</v>
      </c>
      <c r="G140" s="14"/>
      <c r="H140" s="14"/>
      <c r="I140" s="14"/>
    </row>
    <row r="141" spans="2:9" x14ac:dyDescent="0.2">
      <c r="B141" s="14" t="s">
        <v>606</v>
      </c>
      <c r="C141" s="14">
        <v>1</v>
      </c>
      <c r="D141" s="14">
        <v>-4.3611144334509966E-2</v>
      </c>
      <c r="E141" s="14">
        <v>0.22173755612018287</v>
      </c>
      <c r="F141" s="14">
        <v>0.83230671332867878</v>
      </c>
      <c r="G141" s="14"/>
      <c r="H141" s="14"/>
      <c r="I141" s="14"/>
    </row>
    <row r="142" spans="2:9" x14ac:dyDescent="0.2">
      <c r="B142" s="14" t="s">
        <v>607</v>
      </c>
      <c r="C142" s="14">
        <v>1</v>
      </c>
      <c r="D142" s="14">
        <v>-6.6236550870835131E-2</v>
      </c>
      <c r="E142" s="14">
        <v>-0.56040115282077752</v>
      </c>
      <c r="F142" s="14">
        <v>-7.626787614073427E-2</v>
      </c>
      <c r="G142" s="14"/>
      <c r="H142" s="14"/>
      <c r="I142" s="14"/>
    </row>
    <row r="143" spans="2:9" x14ac:dyDescent="0.2">
      <c r="B143" s="14" t="s">
        <v>608</v>
      </c>
      <c r="C143" s="14">
        <v>1</v>
      </c>
      <c r="D143" s="14">
        <v>-3.6870177425951667E-2</v>
      </c>
      <c r="E143" s="14">
        <v>-0.21995601697505363</v>
      </c>
      <c r="F143" s="14">
        <v>5.4526690966172353E-2</v>
      </c>
      <c r="G143" s="14"/>
      <c r="H143" s="14"/>
      <c r="I143" s="14"/>
    </row>
    <row r="144" spans="2:9" x14ac:dyDescent="0.2">
      <c r="B144" s="14" t="s">
        <v>609</v>
      </c>
      <c r="C144" s="14">
        <v>1</v>
      </c>
      <c r="D144" s="14">
        <v>-5.2069822614542183E-2</v>
      </c>
      <c r="E144" s="14">
        <v>-0.44521217341184638</v>
      </c>
      <c r="F144" s="14">
        <v>-5.6056650789171325E-2</v>
      </c>
      <c r="G144" s="14"/>
      <c r="H144" s="14"/>
      <c r="I144" s="14"/>
    </row>
    <row r="145" spans="2:9" x14ac:dyDescent="0.2">
      <c r="B145" s="14" t="s">
        <v>610</v>
      </c>
      <c r="C145" s="14">
        <v>1</v>
      </c>
      <c r="D145" s="14">
        <v>-1.8577886553639011E-2</v>
      </c>
      <c r="E145" s="14">
        <v>-0.17853920028836345</v>
      </c>
      <c r="F145" s="14">
        <v>-1.6660329519257999E-2</v>
      </c>
      <c r="G145" s="14"/>
      <c r="H145" s="14"/>
      <c r="I145" s="14"/>
    </row>
    <row r="146" spans="2:9" x14ac:dyDescent="0.2">
      <c r="B146" s="14" t="s">
        <v>611</v>
      </c>
      <c r="C146" s="14">
        <v>1</v>
      </c>
      <c r="D146" s="14">
        <v>-3.0379534709201739E-2</v>
      </c>
      <c r="E146" s="14">
        <v>-0.28884086305775991</v>
      </c>
      <c r="F146" s="14">
        <v>-5.1470588619084712E-2</v>
      </c>
      <c r="G146" s="14"/>
      <c r="H146" s="14"/>
      <c r="I146" s="14"/>
    </row>
    <row r="147" spans="2:9" x14ac:dyDescent="0.2">
      <c r="B147" s="14" t="s">
        <v>612</v>
      </c>
      <c r="C147" s="14">
        <v>1</v>
      </c>
      <c r="D147" s="14">
        <v>-6.6798630953524007E-2</v>
      </c>
      <c r="E147" s="14">
        <v>-0.505896236809944</v>
      </c>
      <c r="F147" s="14">
        <v>-0.1014829211773316</v>
      </c>
      <c r="G147" s="14"/>
      <c r="H147" s="14"/>
      <c r="I147" s="14"/>
    </row>
    <row r="148" spans="2:9" x14ac:dyDescent="0.2">
      <c r="B148" s="14" t="s">
        <v>613</v>
      </c>
      <c r="C148" s="14">
        <v>1</v>
      </c>
      <c r="D148" s="14">
        <v>-7.6127461278696629E-2</v>
      </c>
      <c r="E148" s="14">
        <v>-0.64498554462071311</v>
      </c>
      <c r="F148" s="14">
        <v>-0.1637198715467858</v>
      </c>
      <c r="G148" s="14"/>
      <c r="H148" s="14"/>
      <c r="I148" s="14"/>
    </row>
    <row r="149" spans="2:9" x14ac:dyDescent="0.2">
      <c r="B149" s="14" t="s">
        <v>614</v>
      </c>
      <c r="C149" s="14">
        <v>1</v>
      </c>
      <c r="D149" s="14">
        <v>-5.8239013259608896E-2</v>
      </c>
      <c r="E149" s="14">
        <v>-0.52392773702825135</v>
      </c>
      <c r="F149" s="14">
        <v>-0.1179133251040354</v>
      </c>
      <c r="G149" s="14"/>
      <c r="H149" s="14"/>
      <c r="I149" s="14"/>
    </row>
    <row r="150" spans="2:9" x14ac:dyDescent="0.2">
      <c r="B150" s="14" t="s">
        <v>615</v>
      </c>
      <c r="C150" s="14">
        <v>1</v>
      </c>
      <c r="D150" s="14">
        <v>-7.478246399981181E-2</v>
      </c>
      <c r="E150" s="14">
        <v>-0.64150981503995341</v>
      </c>
      <c r="F150" s="14">
        <v>-0.1828057463115651</v>
      </c>
      <c r="G150" s="14"/>
      <c r="H150" s="14"/>
      <c r="I150" s="14"/>
    </row>
    <row r="151" spans="2:9" x14ac:dyDescent="0.2">
      <c r="B151" s="14" t="s">
        <v>616</v>
      </c>
      <c r="C151" s="14">
        <v>1</v>
      </c>
      <c r="D151" s="14">
        <v>-7.7586389795736288E-2</v>
      </c>
      <c r="E151" s="14">
        <v>-0.65739724680288214</v>
      </c>
      <c r="F151" s="14">
        <v>-0.1626964808860154</v>
      </c>
      <c r="G151" s="14"/>
      <c r="H151" s="14"/>
      <c r="I151" s="14"/>
    </row>
    <row r="152" spans="2:9" x14ac:dyDescent="0.2">
      <c r="B152" s="14" t="s">
        <v>617</v>
      </c>
      <c r="C152" s="14">
        <v>1</v>
      </c>
      <c r="D152" s="14">
        <v>-0.10103529108163034</v>
      </c>
      <c r="E152" s="14">
        <v>-0.84712244402069814</v>
      </c>
      <c r="F152" s="14">
        <v>-0.22653897797575429</v>
      </c>
      <c r="G152" s="14"/>
      <c r="H152" s="14"/>
      <c r="I152" s="14"/>
    </row>
    <row r="153" spans="2:9" x14ac:dyDescent="0.2">
      <c r="B153" s="14" t="s">
        <v>618</v>
      </c>
      <c r="C153" s="14">
        <v>1</v>
      </c>
      <c r="D153" s="14">
        <v>-6.9862309421830915E-2</v>
      </c>
      <c r="E153" s="14">
        <v>-0.55532648622211855</v>
      </c>
      <c r="F153" s="14">
        <v>-0.1512613357917858</v>
      </c>
      <c r="G153" s="14"/>
      <c r="H153" s="14"/>
      <c r="I153" s="14"/>
    </row>
    <row r="154" spans="2:9" x14ac:dyDescent="0.2">
      <c r="B154" s="14" t="s">
        <v>619</v>
      </c>
      <c r="C154" s="14">
        <v>1</v>
      </c>
      <c r="D154" s="14">
        <v>-8.8703997947714441E-2</v>
      </c>
      <c r="E154" s="14">
        <v>-0.69865731925355945</v>
      </c>
      <c r="F154" s="14">
        <v>-0.1558728695563949</v>
      </c>
      <c r="G154" s="14"/>
      <c r="H154" s="14"/>
      <c r="I154" s="14"/>
    </row>
    <row r="155" spans="2:9" x14ac:dyDescent="0.2">
      <c r="B155" s="14" t="s">
        <v>620</v>
      </c>
      <c r="C155" s="14">
        <v>1</v>
      </c>
      <c r="D155" s="14">
        <v>-0.1026829702154286</v>
      </c>
      <c r="E155" s="14">
        <v>-0.80010889962395249</v>
      </c>
      <c r="F155" s="14">
        <v>-0.17436013638708614</v>
      </c>
      <c r="G155" s="14"/>
      <c r="H155" s="14"/>
      <c r="I155" s="14"/>
    </row>
    <row r="156" spans="2:9" x14ac:dyDescent="0.2">
      <c r="B156" s="14" t="s">
        <v>621</v>
      </c>
      <c r="C156" s="14">
        <v>1</v>
      </c>
      <c r="D156" s="14">
        <v>-4.9055924668517381E-2</v>
      </c>
      <c r="E156" s="14">
        <v>-0.4318639966730986</v>
      </c>
      <c r="F156" s="14">
        <v>-0.18731173915872423</v>
      </c>
      <c r="G156" s="14"/>
      <c r="H156" s="14"/>
      <c r="I156" s="14"/>
    </row>
    <row r="157" spans="2:9" x14ac:dyDescent="0.2">
      <c r="B157" s="14" t="s">
        <v>622</v>
      </c>
      <c r="C157" s="14">
        <v>1</v>
      </c>
      <c r="D157" s="14">
        <v>-9.0358004298984884E-2</v>
      </c>
      <c r="E157" s="14">
        <v>-0.72582564428641527</v>
      </c>
      <c r="F157" s="14">
        <v>-0.14058111010156749</v>
      </c>
      <c r="G157" s="14"/>
      <c r="H157" s="14"/>
      <c r="I157" s="14"/>
    </row>
    <row r="158" spans="2:9" x14ac:dyDescent="0.2">
      <c r="B158" s="14" t="s">
        <v>623</v>
      </c>
      <c r="C158" s="14">
        <v>1</v>
      </c>
      <c r="D158" s="14">
        <v>-8.1106423515353576E-2</v>
      </c>
      <c r="E158" s="14">
        <v>-0.65859189494940074</v>
      </c>
      <c r="F158" s="14">
        <v>-0.13767741647406906</v>
      </c>
      <c r="G158" s="14"/>
      <c r="H158" s="14"/>
      <c r="I158" s="14"/>
    </row>
    <row r="159" spans="2:9" x14ac:dyDescent="0.2">
      <c r="B159" s="14" t="s">
        <v>624</v>
      </c>
      <c r="C159" s="14">
        <v>1</v>
      </c>
      <c r="D159" s="14">
        <v>-6.9362222845226196E-2</v>
      </c>
      <c r="E159" s="14">
        <v>-0.60126544544648608</v>
      </c>
      <c r="F159" s="14">
        <v>-0.10674238020410565</v>
      </c>
      <c r="G159" s="14"/>
      <c r="H159" s="14"/>
      <c r="I159" s="14"/>
    </row>
    <row r="160" spans="2:9" x14ac:dyDescent="0.2">
      <c r="B160" s="14" t="s">
        <v>625</v>
      </c>
      <c r="C160" s="14">
        <v>1</v>
      </c>
      <c r="D160" s="14">
        <v>-6.7434469155946974E-2</v>
      </c>
      <c r="E160" s="14">
        <v>-0.57445925358696748</v>
      </c>
      <c r="F160" s="14">
        <v>-7.4980715092254346E-2</v>
      </c>
      <c r="G160" s="14"/>
      <c r="H160" s="14"/>
      <c r="I160" s="14"/>
    </row>
    <row r="161" spans="2:9" x14ac:dyDescent="0.2">
      <c r="B161" s="14" t="s">
        <v>626</v>
      </c>
      <c r="C161" s="14">
        <v>1</v>
      </c>
      <c r="D161" s="14">
        <v>-5.2027112659180919E-2</v>
      </c>
      <c r="E161" s="14">
        <v>-0.49345219732821466</v>
      </c>
      <c r="F161" s="14">
        <v>-0.10193072710542594</v>
      </c>
      <c r="G161" s="14"/>
      <c r="H161" s="14"/>
      <c r="I161" s="14"/>
    </row>
    <row r="162" spans="2:9" x14ac:dyDescent="0.2">
      <c r="B162" s="14" t="s">
        <v>627</v>
      </c>
      <c r="C162" s="14">
        <v>1</v>
      </c>
      <c r="D162" s="14">
        <v>-1.5276827683774474E-2</v>
      </c>
      <c r="E162" s="14">
        <v>-0.2662846099976246</v>
      </c>
      <c r="F162" s="14">
        <v>2.7498390655145144E-2</v>
      </c>
      <c r="G162" s="14"/>
      <c r="H162" s="14"/>
      <c r="I162" s="14"/>
    </row>
    <row r="163" spans="2:9" x14ac:dyDescent="0.2">
      <c r="B163" s="14" t="s">
        <v>628</v>
      </c>
      <c r="C163" s="14">
        <v>1</v>
      </c>
      <c r="D163" s="14">
        <v>-2.9895873476737389E-2</v>
      </c>
      <c r="E163" s="14">
        <v>-0.29794584879102581</v>
      </c>
      <c r="F163" s="14">
        <v>-5.9984646954380771E-2</v>
      </c>
      <c r="G163" s="14"/>
      <c r="H163" s="14"/>
      <c r="I163" s="14"/>
    </row>
    <row r="164" spans="2:9" x14ac:dyDescent="0.2">
      <c r="B164" s="14" t="s">
        <v>629</v>
      </c>
      <c r="C164" s="14">
        <v>1</v>
      </c>
      <c r="D164" s="14">
        <v>-6.6306188264741994E-2</v>
      </c>
      <c r="E164" s="14">
        <v>-0.46431483275712893</v>
      </c>
      <c r="F164" s="14">
        <v>1.9604587087940217E-3</v>
      </c>
      <c r="G164" s="14"/>
      <c r="H164" s="14"/>
      <c r="I164" s="14"/>
    </row>
    <row r="165" spans="2:9" x14ac:dyDescent="0.2">
      <c r="B165" s="14" t="s">
        <v>630</v>
      </c>
      <c r="C165" s="14">
        <v>1</v>
      </c>
      <c r="D165" s="14">
        <v>-8.8969231998026199E-2</v>
      </c>
      <c r="E165" s="14">
        <v>-0.68044727621645595</v>
      </c>
      <c r="F165" s="14">
        <v>-0.120719913394296</v>
      </c>
      <c r="G165" s="14"/>
      <c r="H165" s="14"/>
      <c r="I165" s="14"/>
    </row>
    <row r="166" spans="2:9" x14ac:dyDescent="0.2">
      <c r="B166" s="14" t="s">
        <v>631</v>
      </c>
      <c r="C166" s="14">
        <v>1</v>
      </c>
      <c r="D166" s="14">
        <v>-7.2679475141024241E-2</v>
      </c>
      <c r="E166" s="14">
        <v>-0.55057618973667344</v>
      </c>
      <c r="F166" s="14">
        <v>-0.10665676960427417</v>
      </c>
      <c r="G166" s="14"/>
      <c r="H166" s="14"/>
      <c r="I166" s="14"/>
    </row>
    <row r="167" spans="2:9" x14ac:dyDescent="0.2">
      <c r="B167" s="14" t="s">
        <v>632</v>
      </c>
      <c r="C167" s="14">
        <v>1</v>
      </c>
      <c r="D167" s="14">
        <v>-5.2321099407692806E-2</v>
      </c>
      <c r="E167" s="14">
        <v>-0.42665037747433576</v>
      </c>
      <c r="F167" s="14">
        <v>-6.9274256314255656E-2</v>
      </c>
      <c r="G167" s="14"/>
      <c r="H167" s="14"/>
      <c r="I167" s="14"/>
    </row>
    <row r="168" spans="2:9" x14ac:dyDescent="0.2">
      <c r="B168" s="14" t="s">
        <v>633</v>
      </c>
      <c r="C168" s="14">
        <v>1</v>
      </c>
      <c r="D168" s="14">
        <v>-1.4696560900517852E-2</v>
      </c>
      <c r="E168" s="14">
        <v>-0.12322779468680878</v>
      </c>
      <c r="F168" s="14">
        <v>5.3405594307109894E-2</v>
      </c>
      <c r="G168" s="14"/>
      <c r="H168" s="14"/>
      <c r="I168" s="14"/>
    </row>
    <row r="169" spans="2:9" x14ac:dyDescent="0.2">
      <c r="B169" s="14" t="s">
        <v>634</v>
      </c>
      <c r="C169" s="14">
        <v>1</v>
      </c>
      <c r="D169" s="14">
        <v>-4.3613271843301327E-2</v>
      </c>
      <c r="E169" s="14">
        <v>-0.34826369775657895</v>
      </c>
      <c r="F169" s="14">
        <v>-3.0395562446183799E-2</v>
      </c>
      <c r="G169" s="14"/>
      <c r="H169" s="14"/>
      <c r="I169" s="14"/>
    </row>
    <row r="170" spans="2:9" x14ac:dyDescent="0.2">
      <c r="B170" s="14" t="s">
        <v>635</v>
      </c>
      <c r="C170" s="14">
        <v>1</v>
      </c>
      <c r="D170" s="14">
        <v>-7.1081674496165093E-2</v>
      </c>
      <c r="E170" s="14">
        <v>-0.55217026035742078</v>
      </c>
      <c r="F170" s="14">
        <v>-0.10107771361340667</v>
      </c>
      <c r="G170" s="14"/>
      <c r="H170" s="14"/>
      <c r="I170" s="14"/>
    </row>
    <row r="171" spans="2:9" x14ac:dyDescent="0.2">
      <c r="B171" s="14" t="s">
        <v>636</v>
      </c>
      <c r="C171" s="14">
        <v>1</v>
      </c>
      <c r="D171" s="14">
        <v>-7.0061068534699178E-2</v>
      </c>
      <c r="E171" s="14">
        <v>-0.54910042692876138</v>
      </c>
      <c r="F171" s="14">
        <v>-0.13846049486468948</v>
      </c>
      <c r="G171" s="14"/>
      <c r="H171" s="14"/>
      <c r="I171" s="14"/>
    </row>
    <row r="172" spans="2:9" x14ac:dyDescent="0.2">
      <c r="B172" s="14" t="s">
        <v>637</v>
      </c>
      <c r="C172" s="14">
        <v>1</v>
      </c>
      <c r="D172" s="14">
        <v>-6.2923947966353477E-2</v>
      </c>
      <c r="E172" s="14">
        <v>-0.5374008993875079</v>
      </c>
      <c r="F172" s="14">
        <v>-0.16085471746547508</v>
      </c>
      <c r="G172" s="14"/>
      <c r="H172" s="14"/>
      <c r="I172" s="14"/>
    </row>
    <row r="173" spans="2:9" x14ac:dyDescent="0.2">
      <c r="B173" s="14" t="s">
        <v>638</v>
      </c>
      <c r="C173" s="14">
        <v>1</v>
      </c>
      <c r="D173" s="14">
        <v>-4.2375067449407222E-2</v>
      </c>
      <c r="E173" s="14">
        <v>-0.40692721676776067</v>
      </c>
      <c r="F173" s="14">
        <v>-9.4393522780522598E-2</v>
      </c>
      <c r="G173" s="14"/>
      <c r="H173" s="14"/>
      <c r="I173" s="14"/>
    </row>
    <row r="174" spans="2:9" x14ac:dyDescent="0.2">
      <c r="B174" s="14" t="s">
        <v>639</v>
      </c>
      <c r="C174" s="14">
        <v>1</v>
      </c>
      <c r="D174" s="14">
        <v>-2.1403827078203541E-2</v>
      </c>
      <c r="E174" s="14">
        <v>-0.20872317922678851</v>
      </c>
      <c r="F174" s="14">
        <v>-4.2824217714587665E-2</v>
      </c>
      <c r="G174" s="14"/>
      <c r="H174" s="14"/>
      <c r="I174" s="14"/>
    </row>
    <row r="175" spans="2:9" x14ac:dyDescent="0.2">
      <c r="B175" s="14" t="s">
        <v>640</v>
      </c>
      <c r="C175" s="14">
        <v>1</v>
      </c>
      <c r="D175" s="14">
        <v>-6.2219218451420311E-2</v>
      </c>
      <c r="E175" s="14">
        <v>-0.48801216440649275</v>
      </c>
      <c r="F175" s="14">
        <v>-0.10160772616508718</v>
      </c>
      <c r="G175" s="14"/>
      <c r="H175" s="14"/>
      <c r="I175" s="14"/>
    </row>
    <row r="176" spans="2:9" x14ac:dyDescent="0.2">
      <c r="B176" s="14" t="s">
        <v>641</v>
      </c>
      <c r="C176" s="14">
        <v>1</v>
      </c>
      <c r="D176" s="14">
        <v>-1.6312641094728964E-2</v>
      </c>
      <c r="E176" s="14">
        <v>-0.12412548037360471</v>
      </c>
      <c r="F176" s="14">
        <v>-2.119688223598537E-2</v>
      </c>
      <c r="G176" s="14"/>
      <c r="H176" s="14"/>
      <c r="I176" s="14"/>
    </row>
    <row r="177" spans="2:9" x14ac:dyDescent="0.2">
      <c r="B177" s="14" t="s">
        <v>642</v>
      </c>
      <c r="C177" s="14">
        <v>1</v>
      </c>
      <c r="D177" s="14">
        <v>-2.3933076034154954E-2</v>
      </c>
      <c r="E177" s="14">
        <v>-0.20754236526671077</v>
      </c>
      <c r="F177" s="14">
        <v>-2.1309142257042168E-2</v>
      </c>
      <c r="G177" s="14"/>
      <c r="H177" s="14"/>
      <c r="I177" s="14"/>
    </row>
    <row r="178" spans="2:9" x14ac:dyDescent="0.2">
      <c r="B178" s="14" t="s">
        <v>643</v>
      </c>
      <c r="C178" s="14">
        <v>1</v>
      </c>
      <c r="D178" s="14">
        <v>-3.0393391188765495E-2</v>
      </c>
      <c r="E178" s="14">
        <v>-0.23944968527529475</v>
      </c>
      <c r="F178" s="14">
        <v>-0.12698887184238172</v>
      </c>
      <c r="G178" s="14"/>
      <c r="H178" s="14"/>
      <c r="I178" s="14"/>
    </row>
    <row r="179" spans="2:9" x14ac:dyDescent="0.2">
      <c r="B179" s="14" t="s">
        <v>644</v>
      </c>
      <c r="C179" s="14">
        <v>1</v>
      </c>
      <c r="D179" s="14">
        <v>-2.358073466420807E-2</v>
      </c>
      <c r="E179" s="14">
        <v>-0.21076254406298123</v>
      </c>
      <c r="F179" s="14">
        <v>-5.4953510026678476E-2</v>
      </c>
      <c r="G179" s="14"/>
      <c r="H179" s="14"/>
      <c r="I179" s="14"/>
    </row>
    <row r="180" spans="2:9" x14ac:dyDescent="0.2">
      <c r="B180" s="14" t="s">
        <v>645</v>
      </c>
      <c r="C180" s="14">
        <v>1</v>
      </c>
      <c r="D180" s="14">
        <v>-5.8882891952261041E-2</v>
      </c>
      <c r="E180" s="14">
        <v>-0.46687473907636168</v>
      </c>
      <c r="F180" s="14">
        <v>-0.1090685694125515</v>
      </c>
      <c r="G180" s="14"/>
      <c r="H180" s="14"/>
      <c r="I180" s="14"/>
    </row>
    <row r="181" spans="2:9" x14ac:dyDescent="0.2">
      <c r="B181" s="14" t="s">
        <v>646</v>
      </c>
      <c r="C181" s="14">
        <v>1</v>
      </c>
      <c r="D181" s="14">
        <v>-2.9033885435292284E-2</v>
      </c>
      <c r="E181" s="14">
        <v>-0.3426061748589837</v>
      </c>
      <c r="F181" s="14">
        <v>-3.369633136076633E-2</v>
      </c>
      <c r="G181" s="14"/>
      <c r="H181" s="14"/>
      <c r="I181" s="14"/>
    </row>
    <row r="182" spans="2:9" x14ac:dyDescent="0.2">
      <c r="B182" s="14" t="s">
        <v>647</v>
      </c>
      <c r="C182" s="14">
        <v>1</v>
      </c>
      <c r="D182" s="14">
        <v>-2.4164539424065268E-2</v>
      </c>
      <c r="E182" s="14">
        <v>-0.24782090853238126</v>
      </c>
      <c r="F182" s="14">
        <v>-2.6224653013084964E-2</v>
      </c>
      <c r="G182" s="14"/>
      <c r="H182" s="14"/>
      <c r="I182" s="14"/>
    </row>
    <row r="183" spans="2:9" x14ac:dyDescent="0.2">
      <c r="B183" s="14" t="s">
        <v>648</v>
      </c>
      <c r="C183" s="14">
        <v>1</v>
      </c>
      <c r="D183" s="14">
        <v>-2.0345318399539458E-2</v>
      </c>
      <c r="E183" s="14">
        <v>-0.16627779770767015</v>
      </c>
      <c r="F183" s="14">
        <v>-2.4955685510330561E-2</v>
      </c>
      <c r="G183" s="14"/>
      <c r="H183" s="14"/>
      <c r="I183" s="14"/>
    </row>
    <row r="184" spans="2:9" x14ac:dyDescent="0.2">
      <c r="B184" s="14" t="s">
        <v>126</v>
      </c>
      <c r="C184" s="14">
        <v>0.99999999999999978</v>
      </c>
      <c r="D184" s="14">
        <v>-9.7198458903213769E-3</v>
      </c>
      <c r="E184" s="14">
        <v>-0.14707004964110704</v>
      </c>
      <c r="F184" s="14">
        <v>3.3821299190717191E-2</v>
      </c>
      <c r="G184" s="14"/>
      <c r="H184" s="14"/>
      <c r="I184" s="14"/>
    </row>
    <row r="185" spans="2:9" x14ac:dyDescent="0.2">
      <c r="B185" s="14" t="s">
        <v>436</v>
      </c>
      <c r="C185" s="14">
        <v>1</v>
      </c>
      <c r="D185" s="14">
        <v>-5.4736108273767403E-2</v>
      </c>
      <c r="E185" s="14">
        <v>-0.55566515682589079</v>
      </c>
      <c r="F185" s="14">
        <v>0.19849789864154754</v>
      </c>
      <c r="G185" s="14"/>
      <c r="H185" s="14"/>
      <c r="I185" s="14"/>
    </row>
    <row r="186" spans="2:9" x14ac:dyDescent="0.2">
      <c r="B186" s="14" t="s">
        <v>437</v>
      </c>
      <c r="C186" s="14">
        <v>0.99999999999999989</v>
      </c>
      <c r="D186" s="14">
        <v>-2.6902415246388145E-3</v>
      </c>
      <c r="E186" s="14">
        <v>-0.25314628826382801</v>
      </c>
      <c r="F186" s="14">
        <v>0.19655989020703757</v>
      </c>
      <c r="G186" s="14"/>
      <c r="H186" s="14"/>
      <c r="I186" s="14"/>
    </row>
    <row r="187" spans="2:9" x14ac:dyDescent="0.2">
      <c r="B187" s="14" t="s">
        <v>438</v>
      </c>
      <c r="C187" s="14">
        <v>0.99999999999999989</v>
      </c>
      <c r="D187" s="14">
        <v>-6.6169728394127603E-3</v>
      </c>
      <c r="E187" s="14">
        <v>-0.22687924649047453</v>
      </c>
      <c r="F187" s="14">
        <v>3.6225473702744537E-2</v>
      </c>
      <c r="G187" s="14"/>
      <c r="H187" s="14"/>
      <c r="I187" s="14"/>
    </row>
    <row r="188" spans="2:9" x14ac:dyDescent="0.2">
      <c r="B188" s="14" t="s">
        <v>439</v>
      </c>
      <c r="C188" s="14">
        <v>1</v>
      </c>
      <c r="D188" s="14">
        <v>-9.9933071684188413E-2</v>
      </c>
      <c r="E188" s="14">
        <v>-0.85071386705618535</v>
      </c>
      <c r="F188" s="14">
        <v>-5.3662073304228119E-2</v>
      </c>
      <c r="G188" s="14"/>
      <c r="H188" s="14"/>
      <c r="I188" s="14"/>
    </row>
    <row r="189" spans="2:9" x14ac:dyDescent="0.2">
      <c r="B189" s="14" t="s">
        <v>440</v>
      </c>
      <c r="C189" s="14">
        <v>0.99999999999999989</v>
      </c>
      <c r="D189" s="14">
        <v>-0.11553656489868835</v>
      </c>
      <c r="E189" s="14">
        <v>-1.1955763142334597</v>
      </c>
      <c r="F189" s="14">
        <v>-0.29819735038366657</v>
      </c>
      <c r="G189" s="14"/>
      <c r="H189" s="14"/>
      <c r="I189" s="14"/>
    </row>
    <row r="190" spans="2:9" x14ac:dyDescent="0.2">
      <c r="B190" s="14" t="s">
        <v>441</v>
      </c>
      <c r="C190" s="14">
        <v>1</v>
      </c>
      <c r="D190" s="14">
        <v>-6.2226833354317446E-2</v>
      </c>
      <c r="E190" s="14">
        <v>-0.49233178253873522</v>
      </c>
      <c r="F190" s="14">
        <v>-6.5782765130484311E-2</v>
      </c>
      <c r="G190" s="14"/>
      <c r="H190" s="14"/>
      <c r="I190" s="14"/>
    </row>
    <row r="191" spans="2:9" x14ac:dyDescent="0.2">
      <c r="B191" s="14" t="s">
        <v>442</v>
      </c>
      <c r="C191" s="14">
        <v>1</v>
      </c>
      <c r="D191" s="14">
        <v>-4.9358749480254982E-2</v>
      </c>
      <c r="E191" s="14">
        <v>-0.22790097136780041</v>
      </c>
      <c r="F191" s="14">
        <v>0.23779036204907289</v>
      </c>
      <c r="G191" s="14"/>
      <c r="H191" s="14"/>
      <c r="I191" s="14"/>
    </row>
    <row r="192" spans="2:9" x14ac:dyDescent="0.2">
      <c r="B192" s="14" t="s">
        <v>443</v>
      </c>
      <c r="C192" s="14">
        <v>1.0000000000000002</v>
      </c>
      <c r="D192" s="14">
        <v>-5.3637958256580465E-2</v>
      </c>
      <c r="E192" s="14">
        <v>-0.46100358039462552</v>
      </c>
      <c r="F192" s="14">
        <v>-9.973454963242423E-2</v>
      </c>
      <c r="G192" s="14"/>
      <c r="H192" s="14"/>
      <c r="I192" s="14"/>
    </row>
    <row r="193" spans="2:9" x14ac:dyDescent="0.2">
      <c r="B193" s="14" t="s">
        <v>444</v>
      </c>
      <c r="C193" s="14">
        <v>1.0000000000000002</v>
      </c>
      <c r="D193" s="14">
        <v>-5.9479151628982763E-2</v>
      </c>
      <c r="E193" s="14">
        <v>-0.49556041756373403</v>
      </c>
      <c r="F193" s="14">
        <v>-0.11467019967893455</v>
      </c>
      <c r="G193" s="14"/>
      <c r="H193" s="14"/>
      <c r="I193" s="14"/>
    </row>
    <row r="194" spans="2:9" x14ac:dyDescent="0.2">
      <c r="B194" s="14"/>
      <c r="C194" s="14"/>
      <c r="D194" s="14"/>
      <c r="E194" s="14"/>
      <c r="F194" s="14"/>
      <c r="G194" s="14"/>
      <c r="H194" s="14"/>
      <c r="I194" s="14"/>
    </row>
    <row r="195" spans="2:9" x14ac:dyDescent="0.2">
      <c r="B195" s="14"/>
      <c r="C195" s="14"/>
      <c r="D195" s="14"/>
      <c r="E195" s="14"/>
      <c r="F195" s="14"/>
      <c r="G195" s="14"/>
      <c r="H195" s="14"/>
      <c r="I195" s="14"/>
    </row>
    <row r="196" spans="2:9" x14ac:dyDescent="0.2">
      <c r="B196" s="14"/>
      <c r="C196" s="14"/>
      <c r="D196" s="14"/>
      <c r="E196" s="14"/>
      <c r="F196" s="14"/>
      <c r="G196" s="14"/>
      <c r="H196" s="14"/>
      <c r="I196" s="14"/>
    </row>
    <row r="197" spans="2:9" x14ac:dyDescent="0.2">
      <c r="B197" s="14"/>
      <c r="C197" s="14"/>
      <c r="D197" s="14"/>
      <c r="E197" s="14"/>
      <c r="F197" s="14"/>
      <c r="G197" s="14"/>
      <c r="H197" s="14"/>
      <c r="I197" s="14"/>
    </row>
    <row r="198" spans="2:9" x14ac:dyDescent="0.2">
      <c r="B198" s="14"/>
      <c r="C198" s="14"/>
      <c r="D198" s="14"/>
      <c r="E198" s="14"/>
      <c r="F198" s="14"/>
      <c r="G198" s="14"/>
      <c r="H198" s="14"/>
      <c r="I198" s="14"/>
    </row>
    <row r="199" spans="2:9" x14ac:dyDescent="0.2">
      <c r="B199" s="14"/>
      <c r="C199" s="14"/>
      <c r="D199" s="14"/>
      <c r="E199" s="14"/>
      <c r="F199" s="14"/>
      <c r="G199" s="14"/>
      <c r="H199" s="14"/>
      <c r="I199" s="14"/>
    </row>
    <row r="200" spans="2:9" x14ac:dyDescent="0.2">
      <c r="B200" s="14"/>
      <c r="C200" s="14"/>
      <c r="D200" s="14"/>
      <c r="E200" s="14"/>
      <c r="F200" s="14"/>
      <c r="G200" s="14"/>
      <c r="H200" s="14"/>
      <c r="I200" s="14"/>
    </row>
    <row r="201" spans="2:9" x14ac:dyDescent="0.2">
      <c r="B201" s="14"/>
      <c r="C201" s="14"/>
      <c r="D201" s="14"/>
      <c r="E201" s="14"/>
      <c r="F201" s="14"/>
      <c r="G201" s="14"/>
      <c r="H201" s="14"/>
      <c r="I201" s="14"/>
    </row>
    <row r="202" spans="2:9" x14ac:dyDescent="0.2">
      <c r="B202" s="14"/>
      <c r="C202" s="14"/>
      <c r="D202" s="14"/>
      <c r="E202" s="14"/>
      <c r="F202" s="14"/>
      <c r="G202" s="14"/>
      <c r="H202" s="14"/>
      <c r="I202" s="14"/>
    </row>
    <row r="203" spans="2:9" x14ac:dyDescent="0.2">
      <c r="B203" s="14"/>
      <c r="C203" s="14"/>
      <c r="D203" s="14"/>
      <c r="E203" s="14"/>
      <c r="F203" s="14"/>
      <c r="G203" s="14"/>
      <c r="H203" s="14"/>
      <c r="I203" s="14"/>
    </row>
    <row r="204" spans="2:9" x14ac:dyDescent="0.2">
      <c r="B204" s="14"/>
      <c r="C204" s="14"/>
      <c r="D204" s="14"/>
      <c r="E204" s="14"/>
      <c r="F204" s="14"/>
      <c r="G204" s="14"/>
      <c r="H204" s="14"/>
      <c r="I204" s="14"/>
    </row>
    <row r="205" spans="2:9" x14ac:dyDescent="0.2">
      <c r="B205" s="14"/>
      <c r="C205" s="14"/>
      <c r="D205" s="14"/>
      <c r="E205" s="14"/>
      <c r="F205" s="14"/>
      <c r="G205" s="14"/>
      <c r="H205" s="14"/>
      <c r="I205" s="14"/>
    </row>
    <row r="206" spans="2:9" x14ac:dyDescent="0.2">
      <c r="B206" s="14"/>
      <c r="C206" s="14"/>
      <c r="D206" s="14"/>
      <c r="E206" s="14"/>
      <c r="F206" s="14"/>
      <c r="G206" s="14"/>
      <c r="H206" s="14"/>
      <c r="I206" s="14"/>
    </row>
    <row r="207" spans="2:9" x14ac:dyDescent="0.2">
      <c r="B207" s="14"/>
      <c r="C207" s="14"/>
      <c r="D207" s="14"/>
      <c r="E207" s="14"/>
      <c r="F207" s="14"/>
      <c r="G207" s="14"/>
      <c r="H207" s="14"/>
      <c r="I207" s="14"/>
    </row>
    <row r="208" spans="2:9" x14ac:dyDescent="0.2">
      <c r="B208" s="14"/>
      <c r="C208" s="14"/>
      <c r="D208" s="14"/>
      <c r="E208" s="14"/>
      <c r="F208" s="14"/>
      <c r="G208" s="14"/>
      <c r="H208" s="14"/>
      <c r="I208" s="14"/>
    </row>
    <row r="209" spans="2:9" x14ac:dyDescent="0.2">
      <c r="B209" s="14"/>
      <c r="C209" s="14"/>
      <c r="D209" s="14"/>
      <c r="E209" s="14"/>
      <c r="F209" s="14"/>
      <c r="G209" s="14"/>
      <c r="H209" s="14"/>
      <c r="I209" s="14"/>
    </row>
    <row r="210" spans="2:9" x14ac:dyDescent="0.2">
      <c r="B210" s="14"/>
      <c r="C210" s="14"/>
      <c r="D210" s="14"/>
      <c r="E210" s="14"/>
      <c r="F210" s="14"/>
      <c r="G210" s="14"/>
      <c r="H210" s="14"/>
      <c r="I210" s="14"/>
    </row>
    <row r="211" spans="2:9" x14ac:dyDescent="0.2">
      <c r="B211" s="14"/>
      <c r="C211" s="14"/>
      <c r="D211" s="14"/>
      <c r="E211" s="14"/>
      <c r="F211" s="14"/>
      <c r="G211" s="14"/>
      <c r="H211" s="14"/>
      <c r="I211" s="14"/>
    </row>
    <row r="212" spans="2:9" x14ac:dyDescent="0.2">
      <c r="B212" s="14"/>
      <c r="C212" s="14"/>
      <c r="D212" s="14"/>
      <c r="E212" s="14"/>
      <c r="F212" s="14"/>
      <c r="G212" s="14"/>
      <c r="H212" s="14"/>
      <c r="I212" s="14"/>
    </row>
    <row r="213" spans="2:9" x14ac:dyDescent="0.2">
      <c r="B213" s="14"/>
      <c r="C213" s="14"/>
      <c r="D213" s="14"/>
      <c r="E213" s="14"/>
      <c r="F213" s="14"/>
      <c r="G213" s="14"/>
      <c r="H213" s="14"/>
      <c r="I213" s="14"/>
    </row>
    <row r="214" spans="2:9" x14ac:dyDescent="0.2">
      <c r="B214" s="14"/>
      <c r="C214" s="14"/>
      <c r="D214" s="14"/>
      <c r="E214" s="14"/>
      <c r="F214" s="14"/>
      <c r="G214" s="14"/>
      <c r="H214" s="14"/>
      <c r="I214" s="14"/>
    </row>
    <row r="215" spans="2:9" x14ac:dyDescent="0.2">
      <c r="B215" s="14"/>
      <c r="C215" s="14"/>
      <c r="D215" s="14"/>
      <c r="E215" s="14"/>
      <c r="F215" s="14"/>
      <c r="G215" s="14"/>
      <c r="H215" s="14"/>
      <c r="I215" s="14"/>
    </row>
    <row r="216" spans="2:9" x14ac:dyDescent="0.2">
      <c r="B216" s="14"/>
      <c r="C216" s="14"/>
      <c r="D216" s="14"/>
      <c r="E216" s="14"/>
      <c r="F216" s="14"/>
      <c r="G216" s="14"/>
      <c r="H216" s="14"/>
      <c r="I216" s="14"/>
    </row>
    <row r="217" spans="2:9" x14ac:dyDescent="0.2">
      <c r="B217" s="14"/>
      <c r="C217" s="14"/>
      <c r="D217" s="14"/>
      <c r="E217" s="14"/>
      <c r="F217" s="14"/>
      <c r="G217" s="14"/>
      <c r="H217" s="14"/>
      <c r="I217" s="14"/>
    </row>
    <row r="218" spans="2:9" x14ac:dyDescent="0.2">
      <c r="B218" s="14"/>
      <c r="C218" s="14"/>
      <c r="D218" s="14"/>
      <c r="E218" s="14"/>
      <c r="F218" s="14"/>
      <c r="G218" s="14"/>
      <c r="H218" s="14"/>
      <c r="I218" s="14"/>
    </row>
    <row r="219" spans="2:9" x14ac:dyDescent="0.2">
      <c r="B219" s="14"/>
      <c r="C219" s="14"/>
      <c r="D219" s="14"/>
      <c r="E219" s="14"/>
      <c r="F219" s="14"/>
      <c r="G219" s="14"/>
      <c r="H219" s="14"/>
      <c r="I219" s="14"/>
    </row>
    <row r="220" spans="2:9" x14ac:dyDescent="0.2">
      <c r="B220" s="14"/>
      <c r="C220" s="14"/>
      <c r="D220" s="14"/>
      <c r="E220" s="14"/>
      <c r="F220" s="14"/>
      <c r="G220" s="14"/>
      <c r="H220" s="14"/>
      <c r="I220" s="14"/>
    </row>
    <row r="221" spans="2:9" x14ac:dyDescent="0.2">
      <c r="B221" s="14"/>
      <c r="C221" s="14"/>
      <c r="D221" s="14"/>
      <c r="E221" s="14"/>
      <c r="F221" s="14"/>
      <c r="G221" s="14"/>
      <c r="H221" s="14"/>
      <c r="I221" s="14"/>
    </row>
    <row r="222" spans="2:9" x14ac:dyDescent="0.2">
      <c r="B222" s="14"/>
      <c r="C222" s="14"/>
      <c r="D222" s="14"/>
      <c r="E222" s="14"/>
      <c r="F222" s="14"/>
      <c r="G222" s="14"/>
      <c r="H222" s="14"/>
      <c r="I222" s="14"/>
    </row>
    <row r="223" spans="2:9" x14ac:dyDescent="0.2">
      <c r="B223" s="14"/>
      <c r="C223" s="14"/>
      <c r="D223" s="14"/>
      <c r="E223" s="14"/>
      <c r="F223" s="14"/>
      <c r="G223" s="14"/>
      <c r="H223" s="14"/>
      <c r="I223" s="14"/>
    </row>
    <row r="224" spans="2:9" x14ac:dyDescent="0.2">
      <c r="B224" s="14"/>
      <c r="C224" s="14"/>
      <c r="D224" s="14"/>
      <c r="E224" s="14"/>
      <c r="F224" s="14"/>
      <c r="G224" s="14"/>
      <c r="H224" s="14"/>
      <c r="I224" s="14"/>
    </row>
    <row r="225" spans="2:12" x14ac:dyDescent="0.2">
      <c r="B225" s="14"/>
      <c r="C225" s="14"/>
      <c r="D225" s="14"/>
      <c r="E225" s="14"/>
      <c r="F225" s="14"/>
      <c r="G225" s="14"/>
      <c r="H225" s="14"/>
      <c r="I225" s="14"/>
    </row>
    <row r="226" spans="2:12" x14ac:dyDescent="0.2">
      <c r="B226" s="14"/>
    </row>
    <row r="227" spans="2:12" x14ac:dyDescent="0.2">
      <c r="B227" s="14"/>
    </row>
    <row r="228" spans="2:12" x14ac:dyDescent="0.2">
      <c r="B228" s="14"/>
    </row>
    <row r="229" spans="2:12" x14ac:dyDescent="0.2">
      <c r="B229" s="14"/>
    </row>
    <row r="230" spans="2:12" x14ac:dyDescent="0.2">
      <c r="B230" s="14"/>
    </row>
    <row r="231" spans="2:12" x14ac:dyDescent="0.2">
      <c r="B231" s="14"/>
    </row>
    <row r="232" spans="2:12" x14ac:dyDescent="0.2">
      <c r="B232" s="14"/>
    </row>
    <row r="233" spans="2:12" x14ac:dyDescent="0.2">
      <c r="B233" s="14"/>
    </row>
    <row r="234" spans="2:12" x14ac:dyDescent="0.2">
      <c r="B234" s="14"/>
    </row>
    <row r="235" spans="2:12" x14ac:dyDescent="0.2">
      <c r="C235" s="14"/>
      <c r="D235" s="14"/>
      <c r="E235" s="14"/>
      <c r="F235" s="14"/>
      <c r="G235" s="14"/>
      <c r="H235" s="14"/>
      <c r="I235" s="14"/>
      <c r="J235" s="14"/>
      <c r="K235" s="14"/>
      <c r="L235" s="14"/>
    </row>
    <row r="236" spans="2:12" x14ac:dyDescent="0.2">
      <c r="B236" s="14"/>
    </row>
    <row r="237" spans="2:12" x14ac:dyDescent="0.2">
      <c r="B237" s="14"/>
    </row>
    <row r="238" spans="2:12" x14ac:dyDescent="0.2">
      <c r="B238" s="14"/>
    </row>
    <row r="239" spans="2:12" x14ac:dyDescent="0.2">
      <c r="B239" s="14"/>
    </row>
    <row r="240" spans="2:12" x14ac:dyDescent="0.2">
      <c r="B240" s="14"/>
    </row>
    <row r="241" spans="2:2" x14ac:dyDescent="0.2">
      <c r="B241" s="14"/>
    </row>
    <row r="242" spans="2:2" x14ac:dyDescent="0.2">
      <c r="B242" s="14"/>
    </row>
    <row r="243" spans="2:2" x14ac:dyDescent="0.2">
      <c r="B243" s="14"/>
    </row>
    <row r="244" spans="2:2" x14ac:dyDescent="0.2">
      <c r="B244" s="14"/>
    </row>
    <row r="245" spans="2:2" x14ac:dyDescent="0.2">
      <c r="B245" s="14"/>
    </row>
    <row r="246" spans="2:2" x14ac:dyDescent="0.2">
      <c r="B246" s="14"/>
    </row>
    <row r="247" spans="2:2" x14ac:dyDescent="0.2">
      <c r="B247" s="14"/>
    </row>
    <row r="248" spans="2:2" x14ac:dyDescent="0.2">
      <c r="B248" s="14"/>
    </row>
    <row r="249" spans="2:2" x14ac:dyDescent="0.2">
      <c r="B249" s="14"/>
    </row>
    <row r="250" spans="2:2" x14ac:dyDescent="0.2">
      <c r="B250" s="14"/>
    </row>
    <row r="251" spans="2:2" x14ac:dyDescent="0.2">
      <c r="B251" s="14"/>
    </row>
    <row r="252" spans="2:2" x14ac:dyDescent="0.2">
      <c r="B252" s="14"/>
    </row>
    <row r="253" spans="2:2" x14ac:dyDescent="0.2">
      <c r="B253" s="14"/>
    </row>
    <row r="254" spans="2:2" x14ac:dyDescent="0.2">
      <c r="B254" s="14"/>
    </row>
    <row r="255" spans="2:2" x14ac:dyDescent="0.2">
      <c r="B255" s="14"/>
    </row>
    <row r="256" spans="2:2" x14ac:dyDescent="0.2">
      <c r="B256" s="14"/>
    </row>
    <row r="257" spans="2:2" x14ac:dyDescent="0.2">
      <c r="B257" s="14"/>
    </row>
    <row r="258" spans="2:2" x14ac:dyDescent="0.2">
      <c r="B258" s="14"/>
    </row>
    <row r="259" spans="2:2" x14ac:dyDescent="0.2">
      <c r="B259" s="14"/>
    </row>
    <row r="260" spans="2:2" x14ac:dyDescent="0.2">
      <c r="B260" s="14"/>
    </row>
    <row r="261" spans="2:2" x14ac:dyDescent="0.2">
      <c r="B261" s="14"/>
    </row>
    <row r="262" spans="2:2" x14ac:dyDescent="0.2">
      <c r="B262" s="14"/>
    </row>
    <row r="263" spans="2:2" x14ac:dyDescent="0.2">
      <c r="B263" s="14"/>
    </row>
    <row r="264" spans="2:2" x14ac:dyDescent="0.2">
      <c r="B264" s="14"/>
    </row>
    <row r="265" spans="2:2" x14ac:dyDescent="0.2">
      <c r="B265" s="14"/>
    </row>
    <row r="266" spans="2:2" x14ac:dyDescent="0.2">
      <c r="B266" s="14"/>
    </row>
    <row r="267" spans="2:2" x14ac:dyDescent="0.2">
      <c r="B267" s="14"/>
    </row>
    <row r="268" spans="2:2" x14ac:dyDescent="0.2">
      <c r="B268" s="14"/>
    </row>
    <row r="269" spans="2:2" x14ac:dyDescent="0.2">
      <c r="B269" s="14"/>
    </row>
    <row r="270" spans="2:2" x14ac:dyDescent="0.2">
      <c r="B270" s="14"/>
    </row>
    <row r="271" spans="2:2" x14ac:dyDescent="0.2">
      <c r="B271" s="14"/>
    </row>
    <row r="272" spans="2:2" x14ac:dyDescent="0.2">
      <c r="B272" s="14"/>
    </row>
    <row r="273" spans="2:2" x14ac:dyDescent="0.2">
      <c r="B273" s="14"/>
    </row>
    <row r="274" spans="2:2" x14ac:dyDescent="0.2">
      <c r="B274" s="14"/>
    </row>
    <row r="275" spans="2:2" x14ac:dyDescent="0.2">
      <c r="B275" s="14"/>
    </row>
    <row r="276" spans="2:2" x14ac:dyDescent="0.2">
      <c r="B276" s="14"/>
    </row>
    <row r="277" spans="2:2" x14ac:dyDescent="0.2">
      <c r="B277" s="14"/>
    </row>
    <row r="278" spans="2:2" x14ac:dyDescent="0.2">
      <c r="B278" s="14"/>
    </row>
    <row r="279" spans="2:2" x14ac:dyDescent="0.2">
      <c r="B279" s="14"/>
    </row>
    <row r="280" spans="2:2" x14ac:dyDescent="0.2">
      <c r="B280" s="14"/>
    </row>
    <row r="281" spans="2:2" x14ac:dyDescent="0.2">
      <c r="B281" s="14"/>
    </row>
    <row r="282" spans="2:2" x14ac:dyDescent="0.2">
      <c r="B282" s="14"/>
    </row>
    <row r="283" spans="2:2" x14ac:dyDescent="0.2">
      <c r="B283" s="14"/>
    </row>
    <row r="284" spans="2:2" x14ac:dyDescent="0.2">
      <c r="B284" s="14"/>
    </row>
    <row r="285" spans="2:2" x14ac:dyDescent="0.2">
      <c r="B285" s="14"/>
    </row>
    <row r="286" spans="2:2" x14ac:dyDescent="0.2">
      <c r="B286" s="14"/>
    </row>
    <row r="287" spans="2:2" x14ac:dyDescent="0.2">
      <c r="B287" s="14"/>
    </row>
    <row r="288" spans="2:2" x14ac:dyDescent="0.2">
      <c r="B288" s="14"/>
    </row>
    <row r="289" spans="2:2" x14ac:dyDescent="0.2">
      <c r="B289" s="14"/>
    </row>
    <row r="290" spans="2:2" x14ac:dyDescent="0.2">
      <c r="B290" s="14"/>
    </row>
    <row r="291" spans="2:2" x14ac:dyDescent="0.2">
      <c r="B291" s="14"/>
    </row>
    <row r="292" spans="2:2" x14ac:dyDescent="0.2">
      <c r="B292" s="14"/>
    </row>
    <row r="293" spans="2:2" x14ac:dyDescent="0.2">
      <c r="B293" s="14"/>
    </row>
    <row r="294" spans="2:2" x14ac:dyDescent="0.2">
      <c r="B294" s="14"/>
    </row>
    <row r="295" spans="2:2" x14ac:dyDescent="0.2">
      <c r="B295" s="14"/>
    </row>
    <row r="296" spans="2:2" x14ac:dyDescent="0.2">
      <c r="B296" s="14"/>
    </row>
    <row r="297" spans="2:2" x14ac:dyDescent="0.2">
      <c r="B297" s="14"/>
    </row>
    <row r="298" spans="2:2" x14ac:dyDescent="0.2">
      <c r="B298" s="14"/>
    </row>
    <row r="299" spans="2:2" x14ac:dyDescent="0.2">
      <c r="B299" s="14"/>
    </row>
    <row r="300" spans="2:2" x14ac:dyDescent="0.2">
      <c r="B300" s="14"/>
    </row>
    <row r="301" spans="2:2" x14ac:dyDescent="0.2">
      <c r="B301" s="14"/>
    </row>
    <row r="302" spans="2:2" x14ac:dyDescent="0.2">
      <c r="B302" s="14"/>
    </row>
    <row r="303" spans="2:2" x14ac:dyDescent="0.2">
      <c r="B303" s="14"/>
    </row>
    <row r="304" spans="2:2" x14ac:dyDescent="0.2">
      <c r="B304" s="14"/>
    </row>
    <row r="305" spans="1:12" x14ac:dyDescent="0.2">
      <c r="B305" s="14"/>
    </row>
    <row r="306" spans="1:12" x14ac:dyDescent="0.2">
      <c r="B306" s="14"/>
    </row>
    <row r="307" spans="1:12" x14ac:dyDescent="0.2">
      <c r="B307" s="14"/>
    </row>
    <row r="308" spans="1:12" x14ac:dyDescent="0.2">
      <c r="B308" s="14"/>
    </row>
    <row r="309" spans="1:12" x14ac:dyDescent="0.2">
      <c r="B309" s="14"/>
    </row>
    <row r="310" spans="1:12" x14ac:dyDescent="0.2">
      <c r="A310" s="20" t="s">
        <v>141</v>
      </c>
      <c r="B310" s="42"/>
      <c r="C310" s="14" t="s">
        <v>27</v>
      </c>
      <c r="D310" s="14" t="s">
        <v>371</v>
      </c>
      <c r="E310" s="14" t="s">
        <v>1042</v>
      </c>
      <c r="F310" s="14" t="s">
        <v>1084</v>
      </c>
      <c r="G310" s="14"/>
      <c r="H310" s="14"/>
      <c r="I310" s="14"/>
      <c r="J310" s="14"/>
      <c r="K310" s="14"/>
      <c r="L310" s="14"/>
    </row>
    <row r="311" spans="1:12" x14ac:dyDescent="0.2">
      <c r="B311" s="14" t="s">
        <v>476</v>
      </c>
      <c r="C311">
        <v>1.0198215420693919</v>
      </c>
      <c r="D311">
        <v>-1.4060411390937055E-2</v>
      </c>
      <c r="E311">
        <v>-0.14727074908188476</v>
      </c>
      <c r="F311">
        <v>2.3332143728405086E-2</v>
      </c>
    </row>
    <row r="312" spans="1:12" x14ac:dyDescent="0.2">
      <c r="B312" s="14" t="s">
        <v>477</v>
      </c>
      <c r="C312">
        <v>1.04333484363452</v>
      </c>
      <c r="D312">
        <v>3.9062764907416003E-2</v>
      </c>
      <c r="E312">
        <v>-0.18366652044035092</v>
      </c>
      <c r="F312">
        <v>6.1436095364975074E-2</v>
      </c>
    </row>
    <row r="313" spans="1:12" x14ac:dyDescent="0.2">
      <c r="B313" s="14" t="s">
        <v>478</v>
      </c>
      <c r="C313">
        <v>1.1330838368367524</v>
      </c>
      <c r="D313">
        <v>-9.3584823885328738E-3</v>
      </c>
      <c r="E313">
        <v>-0.16872668455832907</v>
      </c>
      <c r="F313">
        <v>1.9467778885196019E-2</v>
      </c>
    </row>
    <row r="314" spans="1:12" x14ac:dyDescent="0.2">
      <c r="B314" s="14" t="s">
        <v>479</v>
      </c>
      <c r="C314">
        <v>1.1014847012621798</v>
      </c>
      <c r="D314">
        <v>1.0305635546981051E-2</v>
      </c>
      <c r="E314">
        <v>-0.19099866540666088</v>
      </c>
      <c r="F314">
        <v>4.8669132037715279E-2</v>
      </c>
    </row>
    <row r="315" spans="1:12" x14ac:dyDescent="0.2">
      <c r="B315" s="14" t="s">
        <v>480</v>
      </c>
      <c r="C315">
        <v>1.0304900228946623</v>
      </c>
      <c r="D315">
        <v>-1.4004824983360198E-2</v>
      </c>
      <c r="E315">
        <v>-0.13566726289437891</v>
      </c>
      <c r="F315">
        <v>3.9891301859729111E-2</v>
      </c>
    </row>
    <row r="316" spans="1:12" x14ac:dyDescent="0.2">
      <c r="B316" s="14" t="s">
        <v>481</v>
      </c>
      <c r="C316">
        <v>1.1008564620315517</v>
      </c>
      <c r="D316">
        <v>-7.6475290255229034E-3</v>
      </c>
      <c r="E316">
        <v>-0.18643876838104756</v>
      </c>
      <c r="F316">
        <v>1.8405552922473589E-2</v>
      </c>
    </row>
    <row r="317" spans="1:12" x14ac:dyDescent="0.2">
      <c r="B317" s="14" t="s">
        <v>482</v>
      </c>
      <c r="C317">
        <v>1.1130139877210052</v>
      </c>
      <c r="D317">
        <v>-1.4753165912806399E-2</v>
      </c>
      <c r="E317">
        <v>-0.21258719935299819</v>
      </c>
      <c r="F317">
        <v>7.4657511774933738E-4</v>
      </c>
    </row>
    <row r="318" spans="1:12" x14ac:dyDescent="0.2">
      <c r="B318" s="14" t="s">
        <v>483</v>
      </c>
      <c r="C318">
        <v>1.1266337147088841</v>
      </c>
      <c r="D318">
        <v>5.0350428635326239E-3</v>
      </c>
      <c r="E318">
        <v>-0.2044808103525253</v>
      </c>
      <c r="F318">
        <v>4.7346745027310178E-2</v>
      </c>
    </row>
    <row r="319" spans="1:12" x14ac:dyDescent="0.2">
      <c r="B319" s="14" t="s">
        <v>484</v>
      </c>
      <c r="C319">
        <v>1.1269898530584248</v>
      </c>
      <c r="D319">
        <v>-2.7823327374831841E-3</v>
      </c>
      <c r="E319">
        <v>-0.20676104826710118</v>
      </c>
      <c r="F319">
        <v>-1.0239413590973356E-2</v>
      </c>
    </row>
    <row r="320" spans="1:12" x14ac:dyDescent="0.2">
      <c r="B320" s="14" t="s">
        <v>485</v>
      </c>
      <c r="C320">
        <v>1.3446562490061251</v>
      </c>
      <c r="D320">
        <v>3.3358334542943346E-2</v>
      </c>
      <c r="E320">
        <v>-0.20177682010815712</v>
      </c>
      <c r="F320">
        <v>6.374589193953728E-2</v>
      </c>
    </row>
    <row r="321" spans="2:6" x14ac:dyDescent="0.2">
      <c r="B321" s="14" t="s">
        <v>486</v>
      </c>
      <c r="C321">
        <v>1.120322604865265</v>
      </c>
      <c r="D321">
        <v>0.16690868425546235</v>
      </c>
      <c r="E321">
        <v>-0.33559510030710671</v>
      </c>
      <c r="F321">
        <v>-0.29983170127888537</v>
      </c>
    </row>
    <row r="322" spans="2:6" x14ac:dyDescent="0.2">
      <c r="B322" s="14" t="s">
        <v>487</v>
      </c>
      <c r="C322">
        <v>1.0675854047190714</v>
      </c>
      <c r="D322">
        <v>-1.0427821546410421E-2</v>
      </c>
      <c r="E322">
        <v>-0.2290027253487481</v>
      </c>
      <c r="F322">
        <v>-3.9496846773379168E-2</v>
      </c>
    </row>
    <row r="323" spans="2:6" x14ac:dyDescent="0.2">
      <c r="B323" s="14" t="s">
        <v>488</v>
      </c>
      <c r="C323">
        <v>1.1255857725194758</v>
      </c>
      <c r="D323">
        <v>-2.8956986267458795E-2</v>
      </c>
      <c r="E323">
        <v>-0.36176406811255779</v>
      </c>
      <c r="F323">
        <v>-7.6798268055033869E-2</v>
      </c>
    </row>
    <row r="324" spans="2:6" x14ac:dyDescent="0.2">
      <c r="B324" s="14" t="s">
        <v>489</v>
      </c>
      <c r="C324">
        <v>1.0558566006162273</v>
      </c>
      <c r="D324">
        <v>1.5164912512855011E-3</v>
      </c>
      <c r="E324">
        <v>-0.16630443063601064</v>
      </c>
      <c r="F324">
        <v>-7.5928490290033679E-3</v>
      </c>
    </row>
    <row r="325" spans="2:6" x14ac:dyDescent="0.2">
      <c r="B325" s="14" t="s">
        <v>490</v>
      </c>
      <c r="C325">
        <v>1.1031234851008656</v>
      </c>
      <c r="D325">
        <v>4.0983031925900804E-4</v>
      </c>
      <c r="E325">
        <v>-0.18162361382125791</v>
      </c>
      <c r="F325">
        <v>-5.4259614377105692E-4</v>
      </c>
    </row>
    <row r="326" spans="2:6" x14ac:dyDescent="0.2">
      <c r="B326" s="14" t="s">
        <v>491</v>
      </c>
      <c r="C326">
        <v>1.0650187391911761</v>
      </c>
      <c r="D326">
        <v>5.3900207294121927E-3</v>
      </c>
      <c r="E326">
        <v>-0.2113499815547315</v>
      </c>
      <c r="F326">
        <v>3.6040152467942121E-3</v>
      </c>
    </row>
    <row r="327" spans="2:6" x14ac:dyDescent="0.2">
      <c r="B327" s="14" t="s">
        <v>492</v>
      </c>
      <c r="C327">
        <v>1.0452023299120636</v>
      </c>
      <c r="D327">
        <v>-1.5795958790143505E-2</v>
      </c>
      <c r="E327">
        <v>-0.21324491303693627</v>
      </c>
      <c r="F327">
        <v>-1.855563953931938E-2</v>
      </c>
    </row>
    <row r="328" spans="2:6" x14ac:dyDescent="0.2">
      <c r="B328" s="14" t="s">
        <v>493</v>
      </c>
      <c r="C328">
        <v>1.0517819079513624</v>
      </c>
      <c r="D328">
        <v>-1.261015404890875E-2</v>
      </c>
      <c r="E328">
        <v>-0.19886542054965428</v>
      </c>
      <c r="F328">
        <v>-6.7299256972019883E-3</v>
      </c>
    </row>
    <row r="329" spans="2:6" x14ac:dyDescent="0.2">
      <c r="B329" s="14" t="s">
        <v>494</v>
      </c>
      <c r="C329">
        <v>1.0526628834408263</v>
      </c>
      <c r="D329">
        <v>6.3076425465413699E-2</v>
      </c>
      <c r="E329">
        <v>-0.21873401219076882</v>
      </c>
      <c r="F329">
        <v>-3.9191545172734266E-3</v>
      </c>
    </row>
    <row r="330" spans="2:6" x14ac:dyDescent="0.2">
      <c r="B330" s="14" t="s">
        <v>495</v>
      </c>
      <c r="C330">
        <v>1.0045623774491801</v>
      </c>
      <c r="D330">
        <v>-2.7522162223092561E-2</v>
      </c>
      <c r="E330">
        <v>-0.12897620336372873</v>
      </c>
      <c r="F330">
        <v>0.15922606006526507</v>
      </c>
    </row>
    <row r="331" spans="2:6" x14ac:dyDescent="0.2">
      <c r="B331" s="14" t="s">
        <v>496</v>
      </c>
      <c r="C331">
        <v>1.1654138427587628</v>
      </c>
      <c r="D331">
        <v>-1.7838153235860688E-2</v>
      </c>
      <c r="E331">
        <v>-0.25863002010253489</v>
      </c>
      <c r="F331">
        <v>2.6223606120256981E-2</v>
      </c>
    </row>
    <row r="332" spans="2:6" x14ac:dyDescent="0.2">
      <c r="B332" s="14" t="s">
        <v>497</v>
      </c>
      <c r="C332">
        <v>1.0426493122414309</v>
      </c>
      <c r="D332">
        <v>5.4372296061533376E-3</v>
      </c>
      <c r="E332">
        <v>-0.2140906922864616</v>
      </c>
      <c r="F332">
        <v>9.3895310614589E-2</v>
      </c>
    </row>
    <row r="333" spans="2:6" x14ac:dyDescent="0.2">
      <c r="B333" s="14" t="s">
        <v>498</v>
      </c>
      <c r="C333">
        <v>1.1325312362581752</v>
      </c>
      <c r="D333">
        <v>-2.7782282455224294E-2</v>
      </c>
      <c r="E333">
        <v>-0.2125726294883723</v>
      </c>
      <c r="F333">
        <v>1.9794420485896858E-2</v>
      </c>
    </row>
    <row r="334" spans="2:6" x14ac:dyDescent="0.2">
      <c r="B334" s="14" t="s">
        <v>499</v>
      </c>
      <c r="C334">
        <v>1.0425131541107895</v>
      </c>
      <c r="D334">
        <v>-1.0903899364211878E-2</v>
      </c>
      <c r="E334">
        <v>-0.19197895541933629</v>
      </c>
      <c r="F334">
        <v>7.8868921956365412E-2</v>
      </c>
    </row>
    <row r="335" spans="2:6" x14ac:dyDescent="0.2">
      <c r="B335" s="14" t="s">
        <v>500</v>
      </c>
      <c r="C335">
        <v>1.1048853427056329</v>
      </c>
      <c r="D335">
        <v>1.3415466082644656E-2</v>
      </c>
      <c r="E335">
        <v>2.2231609229494964E-2</v>
      </c>
      <c r="F335">
        <v>9.9754105799720882E-2</v>
      </c>
    </row>
    <row r="336" spans="2:6" x14ac:dyDescent="0.2">
      <c r="B336" s="14" t="s">
        <v>501</v>
      </c>
      <c r="C336">
        <v>1.0045142931799285</v>
      </c>
      <c r="D336">
        <v>-1.5206260424871498E-2</v>
      </c>
      <c r="E336">
        <v>-0.1082829835231558</v>
      </c>
      <c r="F336">
        <v>9.5609540259244952E-2</v>
      </c>
    </row>
    <row r="337" spans="2:6" x14ac:dyDescent="0.2">
      <c r="B337" s="14" t="s">
        <v>502</v>
      </c>
      <c r="C337">
        <v>1.1251000245946283</v>
      </c>
      <c r="D337">
        <v>7.285813724600132E-3</v>
      </c>
      <c r="E337">
        <v>4.1232786751566053E-2</v>
      </c>
      <c r="F337">
        <v>0.27199229537619996</v>
      </c>
    </row>
    <row r="338" spans="2:6" x14ac:dyDescent="0.2">
      <c r="B338" s="14" t="s">
        <v>503</v>
      </c>
      <c r="C338">
        <v>1.1012251813568106</v>
      </c>
      <c r="D338">
        <v>2.1260133072531495E-2</v>
      </c>
      <c r="E338">
        <v>7.2383116637797507E-2</v>
      </c>
      <c r="F338">
        <v>0.29106877459965652</v>
      </c>
    </row>
    <row r="339" spans="2:6" x14ac:dyDescent="0.2">
      <c r="B339" s="14" t="s">
        <v>504</v>
      </c>
      <c r="C339">
        <v>1.1586759562777562</v>
      </c>
      <c r="D339">
        <v>-1.9169895487369804E-2</v>
      </c>
      <c r="E339">
        <v>-0.24385444427912351</v>
      </c>
      <c r="F339">
        <v>-6.5740658102053651E-3</v>
      </c>
    </row>
    <row r="340" spans="2:6" x14ac:dyDescent="0.2">
      <c r="B340" s="14" t="s">
        <v>505</v>
      </c>
      <c r="C340">
        <v>1.1257034469826792</v>
      </c>
      <c r="D340">
        <v>-1.4839671909183672E-2</v>
      </c>
      <c r="E340">
        <v>-0.23264369550348718</v>
      </c>
      <c r="F340">
        <v>-2.6954049227001509E-2</v>
      </c>
    </row>
    <row r="341" spans="2:6" x14ac:dyDescent="0.2">
      <c r="B341" s="14" t="s">
        <v>506</v>
      </c>
      <c r="C341">
        <v>1.1156046832576871</v>
      </c>
      <c r="D341">
        <v>-1.5375705085274305E-2</v>
      </c>
      <c r="E341">
        <v>-0.21372999003539395</v>
      </c>
      <c r="F341">
        <v>-9.2284487609339827E-3</v>
      </c>
    </row>
    <row r="342" spans="2:6" x14ac:dyDescent="0.2">
      <c r="B342" s="14" t="s">
        <v>507</v>
      </c>
      <c r="C342">
        <v>1.1470643113798795</v>
      </c>
      <c r="D342">
        <v>-1.6617888263936731E-2</v>
      </c>
      <c r="E342">
        <v>-0.21470637275796678</v>
      </c>
      <c r="F342">
        <v>-1.5517569301726208E-2</v>
      </c>
    </row>
    <row r="343" spans="2:6" x14ac:dyDescent="0.2">
      <c r="B343" s="14" t="s">
        <v>508</v>
      </c>
      <c r="C343">
        <v>1.1415799068307211</v>
      </c>
      <c r="D343">
        <v>-1.9414496638492373E-2</v>
      </c>
      <c r="E343">
        <v>-0.28047362946216348</v>
      </c>
      <c r="F343">
        <v>-4.8000810869974764E-2</v>
      </c>
    </row>
    <row r="344" spans="2:6" x14ac:dyDescent="0.2">
      <c r="B344" s="14" t="s">
        <v>509</v>
      </c>
      <c r="C344">
        <v>1.1457741975845603</v>
      </c>
      <c r="D344">
        <v>-1.5388679533590022E-2</v>
      </c>
      <c r="E344">
        <v>-0.25130869428704461</v>
      </c>
      <c r="F344">
        <v>0.19951205895081259</v>
      </c>
    </row>
    <row r="345" spans="2:6" x14ac:dyDescent="0.2">
      <c r="B345" s="14" t="s">
        <v>510</v>
      </c>
      <c r="C345">
        <v>1.231333418835735</v>
      </c>
      <c r="D345">
        <v>8.3150801817977182E-3</v>
      </c>
      <c r="E345">
        <v>-0.32236721730556361</v>
      </c>
      <c r="F345">
        <v>7.1149775909346014</v>
      </c>
    </row>
    <row r="346" spans="2:6" x14ac:dyDescent="0.2">
      <c r="B346" s="14" t="s">
        <v>511</v>
      </c>
      <c r="C346">
        <v>1.0773819728659555</v>
      </c>
      <c r="D346">
        <v>-8.5500564170182258E-2</v>
      </c>
      <c r="E346">
        <v>-0.8653569809967343</v>
      </c>
      <c r="F346">
        <v>-0.29529357858500971</v>
      </c>
    </row>
    <row r="347" spans="2:6" x14ac:dyDescent="0.2">
      <c r="B347" s="14" t="s">
        <v>512</v>
      </c>
      <c r="C347">
        <v>1.3119343355005466</v>
      </c>
      <c r="D347">
        <v>4.3735981848813665E-3</v>
      </c>
      <c r="E347">
        <v>-0.3292977760639193</v>
      </c>
      <c r="F347">
        <v>6.5274070221899017E-2</v>
      </c>
    </row>
    <row r="348" spans="2:6" x14ac:dyDescent="0.2">
      <c r="B348" s="14" t="s">
        <v>513</v>
      </c>
      <c r="C348">
        <v>1.1968627923245696</v>
      </c>
      <c r="D348">
        <v>-8.8961637791451498E-2</v>
      </c>
      <c r="E348">
        <v>-0.66655192600502122</v>
      </c>
      <c r="F348">
        <v>-4.2065668566626524E-2</v>
      </c>
    </row>
    <row r="349" spans="2:6" x14ac:dyDescent="0.2">
      <c r="B349" s="14" t="s">
        <v>514</v>
      </c>
      <c r="C349">
        <v>1.1726585234818394</v>
      </c>
      <c r="D349">
        <v>1.0578072855338405E-2</v>
      </c>
      <c r="E349">
        <v>-0.34451112351963076</v>
      </c>
      <c r="F349">
        <v>8.1769095335371134E-2</v>
      </c>
    </row>
    <row r="350" spans="2:6" x14ac:dyDescent="0.2">
      <c r="B350" s="14" t="s">
        <v>515</v>
      </c>
      <c r="C350">
        <v>1.0150313441273191</v>
      </c>
      <c r="D350">
        <v>-4.9902348887076453E-2</v>
      </c>
      <c r="E350">
        <v>-0.38007582208208213</v>
      </c>
      <c r="F350">
        <v>0.11873308704566377</v>
      </c>
    </row>
    <row r="351" spans="2:6" x14ac:dyDescent="0.2">
      <c r="B351" s="14" t="s">
        <v>516</v>
      </c>
      <c r="C351">
        <v>1.0223396507714357</v>
      </c>
      <c r="D351">
        <v>3.8053215140942953E-3</v>
      </c>
      <c r="E351">
        <v>-8.0237585539177925E-2</v>
      </c>
      <c r="F351">
        <v>-1.2807552722060578E-2</v>
      </c>
    </row>
    <row r="352" spans="2:6" x14ac:dyDescent="0.2">
      <c r="B352" s="14" t="s">
        <v>517</v>
      </c>
      <c r="C352">
        <v>1.4157396802403295</v>
      </c>
      <c r="D352">
        <v>-3.3623560815110309E-2</v>
      </c>
      <c r="E352">
        <v>5.0160194496760457</v>
      </c>
      <c r="F352">
        <v>-6.6382181922919337E-2</v>
      </c>
    </row>
    <row r="353" spans="2:6" x14ac:dyDescent="0.2">
      <c r="B353" s="14" t="s">
        <v>518</v>
      </c>
      <c r="C353">
        <v>1.1225407882237115</v>
      </c>
      <c r="D353">
        <v>7.454133649886785E-3</v>
      </c>
      <c r="E353">
        <v>0.29510270231400959</v>
      </c>
      <c r="F353">
        <v>7.1696001975629642E-2</v>
      </c>
    </row>
    <row r="354" spans="2:6" x14ac:dyDescent="0.2">
      <c r="B354" s="14" t="s">
        <v>519</v>
      </c>
      <c r="C354">
        <v>1.2576224527171538</v>
      </c>
      <c r="D354">
        <v>0.12091987766653656</v>
      </c>
      <c r="E354">
        <v>-0.1150539562972952</v>
      </c>
      <c r="F354">
        <v>-4.1785005896277649E-2</v>
      </c>
    </row>
    <row r="355" spans="2:6" x14ac:dyDescent="0.2">
      <c r="B355" s="14" t="s">
        <v>520</v>
      </c>
      <c r="C355">
        <v>1.1580276801252363</v>
      </c>
      <c r="D355">
        <v>9.6790355824394325E-2</v>
      </c>
      <c r="E355">
        <v>-7.4014224387131122E-2</v>
      </c>
      <c r="F355">
        <v>4.745549227707091E-2</v>
      </c>
    </row>
    <row r="356" spans="2:6" x14ac:dyDescent="0.2">
      <c r="B356" s="14" t="s">
        <v>521</v>
      </c>
      <c r="C356">
        <v>1.2087505587982319</v>
      </c>
      <c r="D356">
        <v>-1.2847238606517042E-2</v>
      </c>
      <c r="E356">
        <v>0.54076720492297614</v>
      </c>
      <c r="F356">
        <v>-3.6220927053309815E-2</v>
      </c>
    </row>
    <row r="357" spans="2:6" x14ac:dyDescent="0.2">
      <c r="B357" s="14" t="s">
        <v>522</v>
      </c>
      <c r="C357">
        <v>1.1086724834606663</v>
      </c>
      <c r="D357">
        <v>-1.1903877720331746E-2</v>
      </c>
      <c r="E357">
        <v>-0.14532705329987072</v>
      </c>
      <c r="F357">
        <v>-3.4559971033543135E-2</v>
      </c>
    </row>
    <row r="358" spans="2:6" x14ac:dyDescent="0.2">
      <c r="B358" s="14" t="s">
        <v>523</v>
      </c>
      <c r="C358">
        <v>1.1296814717288162</v>
      </c>
      <c r="D358">
        <v>0.14856494846677837</v>
      </c>
      <c r="E358">
        <v>-0.17827146334555843</v>
      </c>
      <c r="F358">
        <v>1.0131118739553635E-2</v>
      </c>
    </row>
    <row r="359" spans="2:6" x14ac:dyDescent="0.2">
      <c r="B359" s="14" t="s">
        <v>524</v>
      </c>
      <c r="C359">
        <v>1.1279623585844156</v>
      </c>
      <c r="D359">
        <v>3.5005015697020525E-2</v>
      </c>
      <c r="E359">
        <v>-7.3317393852745383E-4</v>
      </c>
      <c r="F359">
        <v>-2.7566682706325896E-2</v>
      </c>
    </row>
    <row r="360" spans="2:6" x14ac:dyDescent="0.2">
      <c r="B360" s="14" t="s">
        <v>525</v>
      </c>
      <c r="C360">
        <v>1.3364000443577857</v>
      </c>
      <c r="D360">
        <v>-2.5926552720179075E-2</v>
      </c>
      <c r="E360">
        <v>0.25305706456335564</v>
      </c>
      <c r="F360">
        <v>-8.9388012463720301E-3</v>
      </c>
    </row>
    <row r="361" spans="2:6" x14ac:dyDescent="0.2">
      <c r="B361" s="14" t="s">
        <v>526</v>
      </c>
      <c r="C361">
        <v>1.2972760638785938</v>
      </c>
      <c r="D361">
        <v>-5.3794403977314165E-2</v>
      </c>
      <c r="E361">
        <v>-0.35614343734091669</v>
      </c>
      <c r="F361">
        <v>-0.16230723300432182</v>
      </c>
    </row>
    <row r="362" spans="2:6" x14ac:dyDescent="0.2">
      <c r="B362" s="14" t="s">
        <v>527</v>
      </c>
      <c r="C362">
        <v>1.1469287467898555</v>
      </c>
      <c r="D362">
        <v>2.0884912357299612E-4</v>
      </c>
      <c r="E362">
        <v>-0.1206102538492293</v>
      </c>
      <c r="F362">
        <v>-1.9275292987941395E-2</v>
      </c>
    </row>
    <row r="363" spans="2:6" x14ac:dyDescent="0.2">
      <c r="B363" s="14" t="s">
        <v>528</v>
      </c>
      <c r="C363">
        <v>1.1865257863522178</v>
      </c>
      <c r="D363">
        <v>3.7866189056900978E-2</v>
      </c>
      <c r="E363">
        <v>-8.6724859809805821E-2</v>
      </c>
      <c r="F363">
        <v>-7.1205240542715487E-3</v>
      </c>
    </row>
    <row r="364" spans="2:6" x14ac:dyDescent="0.2">
      <c r="B364" s="14" t="s">
        <v>529</v>
      </c>
      <c r="C364">
        <v>1.0593838059808944</v>
      </c>
      <c r="D364">
        <v>-1.32077408976361E-3</v>
      </c>
      <c r="E364">
        <v>-0.18073326302338044</v>
      </c>
      <c r="F364">
        <v>8.5507458447153795E-4</v>
      </c>
    </row>
    <row r="365" spans="2:6" x14ac:dyDescent="0.2">
      <c r="B365" s="14" t="s">
        <v>530</v>
      </c>
      <c r="C365">
        <v>1.2385837715214412</v>
      </c>
      <c r="D365">
        <v>2.9668624813528055E-2</v>
      </c>
      <c r="E365">
        <v>1.5080103832425307</v>
      </c>
      <c r="F365">
        <v>-2.3300614568189104E-2</v>
      </c>
    </row>
    <row r="366" spans="2:6" x14ac:dyDescent="0.2">
      <c r="B366" s="14" t="s">
        <v>531</v>
      </c>
      <c r="C366">
        <v>1.2488668948956945</v>
      </c>
      <c r="D366">
        <v>-2.7879300311928201E-2</v>
      </c>
      <c r="E366">
        <v>0.47019282232756421</v>
      </c>
      <c r="F366">
        <v>-0.11128013672515591</v>
      </c>
    </row>
    <row r="367" spans="2:6" x14ac:dyDescent="0.2">
      <c r="B367" s="14" t="s">
        <v>532</v>
      </c>
      <c r="C367">
        <v>1.1766549740430765</v>
      </c>
      <c r="D367">
        <v>6.6142324167017819E-3</v>
      </c>
      <c r="E367">
        <v>0.1601061455222208</v>
      </c>
      <c r="F367">
        <v>-5.2409732510727558E-2</v>
      </c>
    </row>
    <row r="368" spans="2:6" x14ac:dyDescent="0.2">
      <c r="B368" s="14" t="s">
        <v>533</v>
      </c>
      <c r="C368">
        <v>1.438772849500678</v>
      </c>
      <c r="D368">
        <v>-7.698404707845441E-3</v>
      </c>
      <c r="E368">
        <v>2.2401703571989451</v>
      </c>
      <c r="F368">
        <v>-2.4212092527065021E-2</v>
      </c>
    </row>
    <row r="369" spans="2:6" x14ac:dyDescent="0.2">
      <c r="B369" s="14" t="s">
        <v>534</v>
      </c>
      <c r="C369">
        <v>1.1497165649730232</v>
      </c>
      <c r="D369">
        <v>4.2635360109000153E-2</v>
      </c>
      <c r="E369">
        <v>-0.13217830065572755</v>
      </c>
      <c r="F369">
        <v>5.0369932182259269E-2</v>
      </c>
    </row>
    <row r="370" spans="2:6" x14ac:dyDescent="0.2">
      <c r="B370" s="14" t="s">
        <v>535</v>
      </c>
      <c r="C370">
        <v>1.4199719045139119</v>
      </c>
      <c r="D370">
        <v>0.15150028136932114</v>
      </c>
      <c r="E370">
        <v>-1.6038985300670383E-2</v>
      </c>
      <c r="F370">
        <v>6.4589134485504296E-2</v>
      </c>
    </row>
    <row r="371" spans="2:6" x14ac:dyDescent="0.2">
      <c r="B371" s="14" t="s">
        <v>536</v>
      </c>
      <c r="C371">
        <v>1.1127927631006029</v>
      </c>
      <c r="D371">
        <v>9.5797508132711151E-2</v>
      </c>
      <c r="E371">
        <v>-0.32827165679881753</v>
      </c>
      <c r="F371">
        <v>-8.9771210688338599E-2</v>
      </c>
    </row>
    <row r="372" spans="2:6" x14ac:dyDescent="0.2">
      <c r="B372" s="14" t="s">
        <v>537</v>
      </c>
      <c r="C372">
        <v>1.5536297845245179</v>
      </c>
      <c r="D372">
        <v>8.4798571997191097E-2</v>
      </c>
      <c r="E372">
        <v>-0.31604623091989748</v>
      </c>
      <c r="F372">
        <v>4.7373761608615617E-2</v>
      </c>
    </row>
    <row r="373" spans="2:6" x14ac:dyDescent="0.2">
      <c r="B373" s="14" t="s">
        <v>538</v>
      </c>
      <c r="C373">
        <v>1.8237469744099941</v>
      </c>
      <c r="D373">
        <v>0.11892935331858645</v>
      </c>
      <c r="E373">
        <v>1.306248295405088</v>
      </c>
      <c r="F373">
        <v>1.1178170868642034E-2</v>
      </c>
    </row>
    <row r="374" spans="2:6" x14ac:dyDescent="0.2">
      <c r="B374" s="14" t="s">
        <v>539</v>
      </c>
      <c r="C374">
        <v>1.1334239427190171</v>
      </c>
      <c r="D374">
        <v>-3.3177479912938068E-3</v>
      </c>
      <c r="E374">
        <v>-1.819522224828507E-2</v>
      </c>
      <c r="F374">
        <v>5.7391236490933473E-2</v>
      </c>
    </row>
    <row r="375" spans="2:6" x14ac:dyDescent="0.2">
      <c r="B375" s="14" t="s">
        <v>540</v>
      </c>
      <c r="C375">
        <v>1.1282316860486385</v>
      </c>
      <c r="D375">
        <v>2.9219039042804873E-2</v>
      </c>
      <c r="E375">
        <v>-0.14501700546374341</v>
      </c>
      <c r="F375">
        <v>3.8323146886032333E-2</v>
      </c>
    </row>
    <row r="376" spans="2:6" x14ac:dyDescent="0.2">
      <c r="B376" s="14" t="s">
        <v>541</v>
      </c>
      <c r="C376">
        <v>1.0297868195696505</v>
      </c>
      <c r="D376">
        <v>-7.0389573817775108E-3</v>
      </c>
      <c r="E376">
        <v>-3.8199975969765987E-3</v>
      </c>
      <c r="F376">
        <v>-9.5359577027775977E-3</v>
      </c>
    </row>
    <row r="377" spans="2:6" x14ac:dyDescent="0.2">
      <c r="B377" s="14" t="s">
        <v>542</v>
      </c>
      <c r="C377">
        <v>1.2208294135982853</v>
      </c>
      <c r="D377">
        <v>-1.0122780418275745E-2</v>
      </c>
      <c r="E377">
        <v>1.1147789842929523</v>
      </c>
      <c r="F377">
        <v>0.13643696467466881</v>
      </c>
    </row>
    <row r="378" spans="2:6" x14ac:dyDescent="0.2">
      <c r="B378" s="14" t="s">
        <v>543</v>
      </c>
      <c r="C378">
        <v>1.3899641401552236</v>
      </c>
      <c r="D378">
        <v>1.2981489260033285E-2</v>
      </c>
      <c r="E378">
        <v>1.2249779543640926</v>
      </c>
      <c r="F378">
        <v>1.7693890366389242</v>
      </c>
    </row>
    <row r="379" spans="2:6" x14ac:dyDescent="0.2">
      <c r="B379" s="14" t="s">
        <v>544</v>
      </c>
      <c r="C379">
        <v>2.4263956623767844</v>
      </c>
      <c r="D379">
        <v>-3.5479044632924506E-2</v>
      </c>
      <c r="E379">
        <v>-0.23453074340635816</v>
      </c>
      <c r="F379">
        <v>0.49856980098170744</v>
      </c>
    </row>
    <row r="380" spans="2:6" x14ac:dyDescent="0.2">
      <c r="B380" s="14" t="s">
        <v>545</v>
      </c>
      <c r="C380">
        <v>1.6747017690327957</v>
      </c>
      <c r="D380">
        <v>2.0376854404702271E-2</v>
      </c>
      <c r="E380">
        <v>1.3216992501408065E-2</v>
      </c>
      <c r="F380">
        <v>9.4158312825820545E-2</v>
      </c>
    </row>
    <row r="381" spans="2:6" x14ac:dyDescent="0.2">
      <c r="B381" s="14" t="s">
        <v>546</v>
      </c>
      <c r="C381">
        <v>1.1035312172959184</v>
      </c>
      <c r="D381">
        <v>-1.8899437949171372E-2</v>
      </c>
      <c r="E381">
        <v>-0.27629412692719013</v>
      </c>
      <c r="F381">
        <v>-1.5251727097054246E-2</v>
      </c>
    </row>
    <row r="382" spans="2:6" x14ac:dyDescent="0.2">
      <c r="B382" s="14" t="s">
        <v>547</v>
      </c>
      <c r="C382">
        <v>5.1449606551190143</v>
      </c>
      <c r="D382">
        <v>2.8461979264915449E-2</v>
      </c>
      <c r="E382">
        <v>4.3172284878489897E-2</v>
      </c>
      <c r="F382">
        <v>7.5034223936976119E-2</v>
      </c>
    </row>
    <row r="383" spans="2:6" x14ac:dyDescent="0.2">
      <c r="B383" s="14" t="s">
        <v>548</v>
      </c>
      <c r="C383">
        <v>1.1233822253135406</v>
      </c>
      <c r="D383">
        <v>3.829289909229594E-3</v>
      </c>
      <c r="E383">
        <v>-7.6795880200997146E-2</v>
      </c>
      <c r="F383">
        <v>4.1936525382757495E-2</v>
      </c>
    </row>
    <row r="384" spans="2:6" x14ac:dyDescent="0.2">
      <c r="B384" s="14" t="s">
        <v>549</v>
      </c>
      <c r="C384">
        <v>1.1412913303760357</v>
      </c>
      <c r="D384">
        <v>4.1241600944785795E-2</v>
      </c>
      <c r="E384">
        <v>1.7704793028539001E-3</v>
      </c>
      <c r="F384">
        <v>0.13495358007085123</v>
      </c>
    </row>
    <row r="385" spans="2:6" x14ac:dyDescent="0.2">
      <c r="B385" s="14" t="s">
        <v>550</v>
      </c>
      <c r="C385">
        <v>1.0948250001610058</v>
      </c>
      <c r="D385">
        <v>9.8578914739633205E-3</v>
      </c>
      <c r="E385">
        <v>-0.10414672696181793</v>
      </c>
      <c r="F385">
        <v>4.2901873110223754E-2</v>
      </c>
    </row>
    <row r="386" spans="2:6" x14ac:dyDescent="0.2">
      <c r="B386" s="14" t="s">
        <v>551</v>
      </c>
      <c r="C386">
        <v>1.1637029320833254</v>
      </c>
      <c r="D386">
        <v>4.5613527818377797E-2</v>
      </c>
      <c r="E386">
        <v>-5.4723817229451743E-2</v>
      </c>
      <c r="F386">
        <v>3.8818883752900213E-2</v>
      </c>
    </row>
    <row r="387" spans="2:6" x14ac:dyDescent="0.2">
      <c r="B387" s="14" t="s">
        <v>552</v>
      </c>
      <c r="C387">
        <v>1.0519998679460545</v>
      </c>
      <c r="D387">
        <v>6.0214652285295323E-2</v>
      </c>
      <c r="E387">
        <v>-5.8756637841084203E-2</v>
      </c>
      <c r="F387">
        <v>3.7255219597098765E-2</v>
      </c>
    </row>
    <row r="388" spans="2:6" x14ac:dyDescent="0.2">
      <c r="B388" s="14" t="s">
        <v>553</v>
      </c>
      <c r="C388">
        <v>2.8240472269670684</v>
      </c>
      <c r="D388">
        <v>0.2861907311769718</v>
      </c>
      <c r="E388">
        <v>0.1259473319188853</v>
      </c>
      <c r="F388">
        <v>7.4268393650611664E-2</v>
      </c>
    </row>
    <row r="389" spans="2:6" x14ac:dyDescent="0.2">
      <c r="B389" s="14" t="s">
        <v>554</v>
      </c>
      <c r="C389">
        <v>1.1034527162680499</v>
      </c>
      <c r="D389">
        <v>-1.2898610067602068E-2</v>
      </c>
      <c r="E389">
        <v>-0.30773991004332535</v>
      </c>
      <c r="F389">
        <v>-1.9909054691136241E-2</v>
      </c>
    </row>
    <row r="390" spans="2:6" x14ac:dyDescent="0.2">
      <c r="B390" s="14" t="s">
        <v>555</v>
      </c>
      <c r="C390">
        <v>1.2742298010041715</v>
      </c>
      <c r="D390">
        <v>-6.5453117432701102E-2</v>
      </c>
      <c r="E390">
        <v>-0.20638521716146441</v>
      </c>
      <c r="F390">
        <v>1.6100805274787966E-2</v>
      </c>
    </row>
    <row r="391" spans="2:6" x14ac:dyDescent="0.2">
      <c r="B391" s="14" t="s">
        <v>556</v>
      </c>
      <c r="C391">
        <v>1.090794498907512</v>
      </c>
      <c r="D391">
        <v>-1.099274305240705E-2</v>
      </c>
      <c r="E391">
        <v>-0.15646483123317179</v>
      </c>
      <c r="F391">
        <v>8.2995123392515247E-2</v>
      </c>
    </row>
    <row r="392" spans="2:6" x14ac:dyDescent="0.2">
      <c r="B392" s="14" t="s">
        <v>557</v>
      </c>
      <c r="C392">
        <v>1.1292334415021823</v>
      </c>
      <c r="D392">
        <v>-1.8285103064152874E-2</v>
      </c>
      <c r="E392">
        <v>-0.21407338545131882</v>
      </c>
      <c r="F392">
        <v>3.0701754325046515E-2</v>
      </c>
    </row>
    <row r="393" spans="2:6" x14ac:dyDescent="0.2">
      <c r="B393" s="14" t="s">
        <v>558</v>
      </c>
      <c r="C393">
        <v>1.4153724828486041</v>
      </c>
      <c r="D393">
        <v>9.6984038904901482E-3</v>
      </c>
      <c r="E393">
        <v>-9.6955833398537639E-2</v>
      </c>
      <c r="F393">
        <v>7.09379608793137E-2</v>
      </c>
    </row>
    <row r="394" spans="2:6" x14ac:dyDescent="0.2">
      <c r="B394" s="14" t="s">
        <v>559</v>
      </c>
      <c r="C394">
        <v>1.0572110105662298</v>
      </c>
      <c r="D394">
        <v>2.3146932205952986E-2</v>
      </c>
      <c r="E394">
        <v>-0.14687527959106328</v>
      </c>
      <c r="F394">
        <v>4.2248606076555895E-2</v>
      </c>
    </row>
    <row r="395" spans="2:6" x14ac:dyDescent="0.2">
      <c r="B395" s="14" t="s">
        <v>560</v>
      </c>
      <c r="C395">
        <v>1.047491151349693</v>
      </c>
      <c r="D395">
        <v>2.0900410979707296E-2</v>
      </c>
      <c r="E395">
        <v>-0.15507929129151554</v>
      </c>
      <c r="F395">
        <v>6.4720371327409154E-2</v>
      </c>
    </row>
    <row r="396" spans="2:6" x14ac:dyDescent="0.2">
      <c r="B396" s="14" t="s">
        <v>561</v>
      </c>
      <c r="C396">
        <v>1.1208852743304016</v>
      </c>
      <c r="D396">
        <v>8.4704148473035978E-2</v>
      </c>
      <c r="E396">
        <v>0.11788727664046039</v>
      </c>
      <c r="F396">
        <v>-2.304943321693731E-2</v>
      </c>
    </row>
    <row r="397" spans="2:6" x14ac:dyDescent="0.2">
      <c r="B397" s="14" t="s">
        <v>562</v>
      </c>
      <c r="C397">
        <v>3.1857015968909628</v>
      </c>
      <c r="D397">
        <v>0.16151943004005798</v>
      </c>
      <c r="E397">
        <v>0.36560313778559728</v>
      </c>
      <c r="F397">
        <v>5.8297673481155776E-2</v>
      </c>
    </row>
    <row r="398" spans="2:6" x14ac:dyDescent="0.2">
      <c r="B398" s="14" t="s">
        <v>563</v>
      </c>
      <c r="C398">
        <v>2.957405082273695</v>
      </c>
      <c r="D398">
        <v>0.17884284522204918</v>
      </c>
      <c r="E398">
        <v>9.2883787989794797E-2</v>
      </c>
      <c r="F398">
        <v>5.7282863338592449E-2</v>
      </c>
    </row>
    <row r="399" spans="2:6" x14ac:dyDescent="0.2">
      <c r="B399" s="14" t="s">
        <v>564</v>
      </c>
      <c r="C399">
        <v>1.1125446253842568</v>
      </c>
      <c r="D399">
        <v>2.4233701979059497E-2</v>
      </c>
      <c r="E399">
        <v>-2.3573937083187779E-3</v>
      </c>
      <c r="F399">
        <v>5.6719772899249676E-2</v>
      </c>
    </row>
    <row r="400" spans="2:6" x14ac:dyDescent="0.2">
      <c r="B400" s="14" t="s">
        <v>565</v>
      </c>
      <c r="C400">
        <v>1.2183757100610668</v>
      </c>
      <c r="D400">
        <v>6.8684414993858134E-2</v>
      </c>
      <c r="E400">
        <v>8.3312354591802418E-2</v>
      </c>
      <c r="F400">
        <v>3.1760109843426143E-2</v>
      </c>
    </row>
    <row r="401" spans="2:6" x14ac:dyDescent="0.2">
      <c r="B401" s="14" t="s">
        <v>566</v>
      </c>
      <c r="C401">
        <v>1.1159825154068619</v>
      </c>
      <c r="D401">
        <v>0.13446711067375272</v>
      </c>
      <c r="E401">
        <v>2.0447678705304284E-2</v>
      </c>
      <c r="F401">
        <v>2.6318838571381953E-2</v>
      </c>
    </row>
    <row r="402" spans="2:6" x14ac:dyDescent="0.2">
      <c r="B402" s="14" t="s">
        <v>567</v>
      </c>
      <c r="C402">
        <v>1.2262458202361644</v>
      </c>
      <c r="D402">
        <v>0.1210926697946757</v>
      </c>
      <c r="E402">
        <v>0.89696709453686019</v>
      </c>
      <c r="F402">
        <v>2.9088448155967228E-3</v>
      </c>
    </row>
    <row r="403" spans="2:6" x14ac:dyDescent="0.2">
      <c r="B403" s="14" t="s">
        <v>568</v>
      </c>
      <c r="C403">
        <v>4.6427120802286321</v>
      </c>
      <c r="D403">
        <v>3.2741566378557962E-2</v>
      </c>
      <c r="E403">
        <v>0.13231990963462614</v>
      </c>
      <c r="F403">
        <v>6.7619140741381756E-2</v>
      </c>
    </row>
    <row r="404" spans="2:6" x14ac:dyDescent="0.2">
      <c r="B404" s="14" t="s">
        <v>569</v>
      </c>
      <c r="C404">
        <v>2.0420540349444356</v>
      </c>
      <c r="D404">
        <v>9.5207877368563842E-2</v>
      </c>
      <c r="E404">
        <v>0.14689674619803306</v>
      </c>
      <c r="F404">
        <v>6.0044970663164499E-2</v>
      </c>
    </row>
    <row r="405" spans="2:6" x14ac:dyDescent="0.2">
      <c r="B405" s="14" t="s">
        <v>570</v>
      </c>
      <c r="C405">
        <v>5.3343682161967196</v>
      </c>
      <c r="D405">
        <v>1.8074627889697048E-2</v>
      </c>
      <c r="E405">
        <v>-1.3957116139395875E-2</v>
      </c>
      <c r="F405">
        <v>6.6185015181341456E-2</v>
      </c>
    </row>
    <row r="406" spans="2:6" x14ac:dyDescent="0.2">
      <c r="B406" s="14" t="s">
        <v>571</v>
      </c>
      <c r="C406">
        <v>1.4737015323088871</v>
      </c>
      <c r="D406">
        <v>0.26390528899360444</v>
      </c>
      <c r="E406">
        <v>3.1005201917505554</v>
      </c>
      <c r="F406">
        <v>2.4287893554797435E-3</v>
      </c>
    </row>
    <row r="407" spans="2:6" x14ac:dyDescent="0.2">
      <c r="B407" s="14" t="s">
        <v>572</v>
      </c>
      <c r="C407">
        <v>1.1332125892092477</v>
      </c>
      <c r="D407">
        <v>5.4143982606724705E-2</v>
      </c>
      <c r="E407">
        <v>0.69752745797104776</v>
      </c>
      <c r="F407">
        <v>-1.2125253371797484E-2</v>
      </c>
    </row>
    <row r="408" spans="2:6" x14ac:dyDescent="0.2">
      <c r="B408" s="14" t="s">
        <v>573</v>
      </c>
      <c r="C408">
        <v>1.2175614332981863</v>
      </c>
      <c r="D408">
        <v>-6.1555477365193845E-3</v>
      </c>
      <c r="E408">
        <v>0.2707251463844873</v>
      </c>
      <c r="F408">
        <v>-1.8224646075593043E-3</v>
      </c>
    </row>
    <row r="409" spans="2:6" x14ac:dyDescent="0.2">
      <c r="B409" s="14" t="s">
        <v>574</v>
      </c>
      <c r="C409">
        <v>1.1585516121711903</v>
      </c>
      <c r="D409">
        <v>6.9522385756304317E-2</v>
      </c>
      <c r="E409">
        <v>0.71789161352755482</v>
      </c>
      <c r="F409">
        <v>-4.9027675714885532E-2</v>
      </c>
    </row>
    <row r="410" spans="2:6" x14ac:dyDescent="0.2">
      <c r="B410" s="14" t="s">
        <v>575</v>
      </c>
      <c r="C410">
        <v>1.1485536704573223</v>
      </c>
      <c r="D410">
        <v>8.0790387104157091E-2</v>
      </c>
      <c r="E410">
        <v>4.8923758676622242E-2</v>
      </c>
      <c r="F410">
        <v>-1.2600245539695631E-2</v>
      </c>
    </row>
    <row r="411" spans="2:6" x14ac:dyDescent="0.2">
      <c r="B411" s="14" t="s">
        <v>576</v>
      </c>
      <c r="C411">
        <v>1.108125679579153</v>
      </c>
      <c r="D411">
        <v>1.895722211533446E-2</v>
      </c>
      <c r="E411">
        <v>8.3719136374904579E-2</v>
      </c>
      <c r="F411">
        <v>-1.0927619669409694E-2</v>
      </c>
    </row>
    <row r="412" spans="2:6" x14ac:dyDescent="0.2">
      <c r="B412" s="14" t="s">
        <v>577</v>
      </c>
      <c r="C412">
        <v>2.8660490404955943</v>
      </c>
      <c r="D412">
        <v>6.9814743530605128E-2</v>
      </c>
      <c r="E412">
        <v>1.7911930789731079</v>
      </c>
      <c r="F412">
        <v>1.8905437543770276E-2</v>
      </c>
    </row>
    <row r="413" spans="2:6" x14ac:dyDescent="0.2">
      <c r="B413" s="14" t="s">
        <v>578</v>
      </c>
      <c r="C413">
        <v>1.1821161940199292</v>
      </c>
      <c r="D413">
        <v>1.2866668323652242E-2</v>
      </c>
      <c r="E413">
        <v>-6.1441354055191688E-2</v>
      </c>
      <c r="F413">
        <v>1.6790467198046777E-2</v>
      </c>
    </row>
    <row r="414" spans="2:6" x14ac:dyDescent="0.2">
      <c r="B414" s="14" t="s">
        <v>579</v>
      </c>
      <c r="C414">
        <v>2.9997819143282483</v>
      </c>
      <c r="D414">
        <v>9.2372708352739252E-2</v>
      </c>
      <c r="E414">
        <v>0.45361560819323632</v>
      </c>
      <c r="F414">
        <v>6.308268245689419E-2</v>
      </c>
    </row>
    <row r="415" spans="2:6" x14ac:dyDescent="0.2">
      <c r="B415" s="14" t="s">
        <v>580</v>
      </c>
      <c r="C415">
        <v>1.002810695363018</v>
      </c>
      <c r="D415">
        <v>-6.807779560280558E-3</v>
      </c>
      <c r="E415">
        <v>-0.15398861457133206</v>
      </c>
      <c r="F415">
        <v>7.6176469630606647E-2</v>
      </c>
    </row>
    <row r="416" spans="2:6" x14ac:dyDescent="0.2">
      <c r="B416" s="14" t="s">
        <v>581</v>
      </c>
      <c r="C416">
        <v>1.3310827056939971</v>
      </c>
      <c r="D416">
        <v>-9.2358721458052351E-2</v>
      </c>
      <c r="E416">
        <v>-0.76836291836442916</v>
      </c>
      <c r="F416">
        <v>-3.4310340622301094E-2</v>
      </c>
    </row>
    <row r="417" spans="2:12" x14ac:dyDescent="0.2">
      <c r="B417" s="14" t="s">
        <v>582</v>
      </c>
      <c r="C417">
        <v>1</v>
      </c>
      <c r="D417">
        <v>-0.10828721111737494</v>
      </c>
      <c r="E417">
        <v>-1.036678507113431</v>
      </c>
      <c r="F417">
        <v>-0.26483763731784959</v>
      </c>
    </row>
    <row r="418" spans="2:12" x14ac:dyDescent="0.2">
      <c r="B418" s="14" t="s">
        <v>583</v>
      </c>
      <c r="C418">
        <v>1</v>
      </c>
      <c r="D418">
        <v>-0.11633139255604608</v>
      </c>
      <c r="E418">
        <v>-1.2130277512151233</v>
      </c>
      <c r="F418">
        <v>-0.30185601191009548</v>
      </c>
    </row>
    <row r="419" spans="2:12" x14ac:dyDescent="0.2">
      <c r="B419" s="14" t="s">
        <v>584</v>
      </c>
      <c r="C419">
        <v>1.1899524435708213</v>
      </c>
      <c r="D419">
        <v>-3.8797608118290583E-2</v>
      </c>
      <c r="E419">
        <v>-0.47331022701311287</v>
      </c>
      <c r="F419">
        <v>-0.53634175928779504</v>
      </c>
    </row>
    <row r="420" spans="2:12" x14ac:dyDescent="0.2">
      <c r="B420" s="14" t="s">
        <v>585</v>
      </c>
      <c r="C420">
        <v>1.1368812392419065</v>
      </c>
      <c r="D420">
        <v>-2.9479643702035041E-2</v>
      </c>
      <c r="E420">
        <v>-0.44049879447156659</v>
      </c>
      <c r="F420">
        <v>-0.15933719791806356</v>
      </c>
    </row>
    <row r="421" spans="2:12" x14ac:dyDescent="0.2">
      <c r="B421" s="14" t="s">
        <v>586</v>
      </c>
      <c r="C421">
        <v>1.0761565603195291</v>
      </c>
      <c r="D421">
        <v>-6.9311142089500954E-2</v>
      </c>
      <c r="E421">
        <v>-0.72768422703624047</v>
      </c>
      <c r="F421">
        <v>-0.18516448678965736</v>
      </c>
    </row>
    <row r="422" spans="2:12" x14ac:dyDescent="0.2">
      <c r="B422" s="14" t="s">
        <v>587</v>
      </c>
      <c r="C422">
        <v>1.0152452475346723</v>
      </c>
      <c r="D422">
        <v>-6.8297793343330415E-2</v>
      </c>
      <c r="E422">
        <v>-0.59456480506141496</v>
      </c>
      <c r="F422">
        <v>-0.24910310484625997</v>
      </c>
    </row>
    <row r="423" spans="2:12" x14ac:dyDescent="0.2">
      <c r="B423" s="14" t="s">
        <v>588</v>
      </c>
      <c r="C423">
        <v>1.032160373848594</v>
      </c>
      <c r="D423">
        <v>-4.0528566774267194E-2</v>
      </c>
      <c r="E423">
        <v>-0.31829633943923907</v>
      </c>
      <c r="F423">
        <v>-2.6151005068419941E-3</v>
      </c>
    </row>
    <row r="424" spans="2:12" x14ac:dyDescent="0.2">
      <c r="B424" s="14" t="s">
        <v>589</v>
      </c>
      <c r="C424">
        <v>1.0096340874874115</v>
      </c>
      <c r="D424">
        <v>-6.1309045846758004E-2</v>
      </c>
      <c r="E424">
        <v>-0.46249441231689392</v>
      </c>
      <c r="F424">
        <v>5.2519819968188663E-2</v>
      </c>
    </row>
    <row r="425" spans="2:12" x14ac:dyDescent="0.2">
      <c r="B425" s="14" t="s">
        <v>590</v>
      </c>
      <c r="C425" s="14">
        <v>1.0155903139592701</v>
      </c>
      <c r="D425" s="14">
        <v>-1.058227476204987E-2</v>
      </c>
      <c r="E425" s="14">
        <v>-0.20276739629796481</v>
      </c>
      <c r="F425" s="14">
        <v>5.6484364253872599E-3</v>
      </c>
      <c r="G425" s="14"/>
      <c r="H425" s="14"/>
      <c r="I425" s="14"/>
      <c r="J425" s="14"/>
      <c r="K425" s="14"/>
      <c r="L425" s="14"/>
    </row>
    <row r="426" spans="2:12" x14ac:dyDescent="0.2">
      <c r="B426" s="14" t="s">
        <v>591</v>
      </c>
      <c r="C426">
        <v>1.0109576354568985</v>
      </c>
      <c r="D426">
        <v>-1.8485362171805075E-2</v>
      </c>
      <c r="E426">
        <v>-0.22173692253553146</v>
      </c>
      <c r="F426">
        <v>1.3783637715136798E-2</v>
      </c>
    </row>
    <row r="427" spans="2:12" x14ac:dyDescent="0.2">
      <c r="B427" s="14" t="s">
        <v>592</v>
      </c>
      <c r="C427">
        <v>1.0043656988286729</v>
      </c>
      <c r="D427">
        <v>-2.633654292301113E-2</v>
      </c>
      <c r="E427">
        <v>-0.35051605806694086</v>
      </c>
      <c r="F427">
        <v>-2.5154245343705917E-2</v>
      </c>
    </row>
    <row r="428" spans="2:12" x14ac:dyDescent="0.2">
      <c r="B428" s="14" t="s">
        <v>593</v>
      </c>
      <c r="C428">
        <v>1.0436045566868921</v>
      </c>
      <c r="D428">
        <v>-3.8641039999165461E-2</v>
      </c>
      <c r="E428">
        <v>-0.2688475898800724</v>
      </c>
      <c r="F428">
        <v>8.0770934504914571E-2</v>
      </c>
    </row>
    <row r="429" spans="2:12" x14ac:dyDescent="0.2">
      <c r="B429" s="14" t="s">
        <v>594</v>
      </c>
      <c r="C429">
        <v>1.0129219204287059</v>
      </c>
      <c r="D429">
        <v>-3.0054686779834583E-2</v>
      </c>
      <c r="E429">
        <v>-0.29908044755785346</v>
      </c>
      <c r="F429">
        <v>4.0134026100169251E-2</v>
      </c>
    </row>
    <row r="430" spans="2:12" x14ac:dyDescent="0.2">
      <c r="B430" s="14" t="s">
        <v>595</v>
      </c>
      <c r="C430">
        <v>1.0022374532048117</v>
      </c>
      <c r="D430">
        <v>-9.6427671671284187E-3</v>
      </c>
      <c r="E430">
        <v>-0.23573771817028133</v>
      </c>
      <c r="F430">
        <v>4.470036163617408E-2</v>
      </c>
    </row>
    <row r="431" spans="2:12" x14ac:dyDescent="0.2">
      <c r="B431" s="14" t="s">
        <v>596</v>
      </c>
      <c r="C431">
        <v>1.0319663670773462</v>
      </c>
      <c r="D431">
        <v>-6.5863999938919893E-2</v>
      </c>
      <c r="E431">
        <v>-0.51902540862597268</v>
      </c>
      <c r="F431">
        <v>-0.10022598663198545</v>
      </c>
    </row>
    <row r="432" spans="2:12" x14ac:dyDescent="0.2">
      <c r="B432" s="14" t="s">
        <v>597</v>
      </c>
      <c r="C432">
        <v>1.042003142315036</v>
      </c>
      <c r="D432">
        <v>-3.938278817455787E-2</v>
      </c>
      <c r="E432">
        <v>-0.32582496668945859</v>
      </c>
      <c r="F432">
        <v>4.0496994272820608E-2</v>
      </c>
    </row>
    <row r="433" spans="2:6" x14ac:dyDescent="0.2">
      <c r="B433" s="14" t="s">
        <v>598</v>
      </c>
      <c r="C433">
        <v>1</v>
      </c>
      <c r="D433">
        <v>-6.3818425740269635E-2</v>
      </c>
      <c r="E433">
        <v>-0.50429448344335714</v>
      </c>
      <c r="F433">
        <v>-7.2122013626629844E-2</v>
      </c>
    </row>
    <row r="434" spans="2:6" x14ac:dyDescent="0.2">
      <c r="B434" s="14" t="s">
        <v>599</v>
      </c>
      <c r="C434">
        <v>1.0720676364789128</v>
      </c>
      <c r="D434">
        <v>-3.5134765607214291E-2</v>
      </c>
      <c r="E434">
        <v>-0.21884666912818096</v>
      </c>
      <c r="F434">
        <v>0.11915790584984265</v>
      </c>
    </row>
    <row r="435" spans="2:6" x14ac:dyDescent="0.2">
      <c r="B435" s="14" t="s">
        <v>600</v>
      </c>
      <c r="C435">
        <v>1</v>
      </c>
      <c r="D435">
        <v>-6.8673676298169894E-2</v>
      </c>
      <c r="E435">
        <v>-0.29309377600740261</v>
      </c>
      <c r="F435">
        <v>0.32445794811224449</v>
      </c>
    </row>
    <row r="436" spans="2:6" x14ac:dyDescent="0.2">
      <c r="B436" s="14" t="s">
        <v>601</v>
      </c>
      <c r="C436">
        <v>1.0283975802649157</v>
      </c>
      <c r="D436">
        <v>-3.4703657007595368E-2</v>
      </c>
      <c r="E436">
        <v>-1.3902146555533346E-2</v>
      </c>
      <c r="F436">
        <v>0.35642412582357341</v>
      </c>
    </row>
    <row r="437" spans="2:6" x14ac:dyDescent="0.2">
      <c r="B437" s="14" t="s">
        <v>602</v>
      </c>
      <c r="C437">
        <v>1</v>
      </c>
      <c r="D437">
        <v>-4.2890260892436416E-2</v>
      </c>
      <c r="E437">
        <v>-3.0364509427882602E-2</v>
      </c>
      <c r="F437">
        <v>0.44972324975072198</v>
      </c>
    </row>
    <row r="438" spans="2:6" x14ac:dyDescent="0.2">
      <c r="B438" s="14" t="s">
        <v>603</v>
      </c>
      <c r="C438">
        <v>1.048158983256984</v>
      </c>
      <c r="D438">
        <v>-3.9830235675242243E-2</v>
      </c>
      <c r="E438">
        <v>1.0162605452797679</v>
      </c>
      <c r="F438">
        <v>1.4513672742461292</v>
      </c>
    </row>
    <row r="439" spans="2:6" x14ac:dyDescent="0.2">
      <c r="B439" s="14" t="s">
        <v>604</v>
      </c>
      <c r="C439">
        <v>0.99999999999999978</v>
      </c>
      <c r="D439">
        <v>-4.6387157599403483E-2</v>
      </c>
      <c r="E439">
        <v>4.9133452764027474E-2</v>
      </c>
      <c r="F439">
        <v>0.57674189786329766</v>
      </c>
    </row>
    <row r="440" spans="2:6" x14ac:dyDescent="0.2">
      <c r="B440" s="14" t="s">
        <v>605</v>
      </c>
      <c r="C440">
        <v>1.054644904050777</v>
      </c>
      <c r="D440">
        <v>-3.9144794781154069E-2</v>
      </c>
      <c r="E440">
        <v>0.23736611907001492</v>
      </c>
      <c r="F440">
        <v>0.72708137223185254</v>
      </c>
    </row>
    <row r="441" spans="2:6" x14ac:dyDescent="0.2">
      <c r="B441" s="14" t="s">
        <v>606</v>
      </c>
      <c r="C441">
        <v>1.0000000000000004</v>
      </c>
      <c r="D441">
        <v>-4.361114431665758E-2</v>
      </c>
      <c r="E441">
        <v>0.22173755592773681</v>
      </c>
      <c r="F441">
        <v>0.83230671297893632</v>
      </c>
    </row>
    <row r="442" spans="2:6" x14ac:dyDescent="0.2">
      <c r="B442" s="14" t="s">
        <v>607</v>
      </c>
      <c r="C442">
        <v>1.0244013054317467</v>
      </c>
      <c r="D442">
        <v>-7.2803412278932278E-2</v>
      </c>
      <c r="E442">
        <v>-0.59930760907203062</v>
      </c>
      <c r="F442">
        <v>-9.2271026205348328E-2</v>
      </c>
    </row>
    <row r="443" spans="2:6" x14ac:dyDescent="0.2">
      <c r="B443" s="14" t="s">
        <v>608</v>
      </c>
      <c r="C443">
        <v>1.0052328494250891</v>
      </c>
      <c r="D443">
        <v>-3.6447135739703374E-2</v>
      </c>
      <c r="E443">
        <v>-0.21964301110344309</v>
      </c>
      <c r="F443">
        <v>5.4778707665570359E-2</v>
      </c>
    </row>
    <row r="444" spans="2:6" x14ac:dyDescent="0.2">
      <c r="B444" s="14" t="s">
        <v>609</v>
      </c>
      <c r="C444">
        <v>1.098529746168359</v>
      </c>
      <c r="D444">
        <v>-0.10712139654566188</v>
      </c>
      <c r="E444">
        <v>-0.73512062052873972</v>
      </c>
      <c r="F444">
        <v>-0.20690049403192523</v>
      </c>
    </row>
    <row r="445" spans="2:6" x14ac:dyDescent="0.2">
      <c r="B445" s="14" t="s">
        <v>610</v>
      </c>
      <c r="C445">
        <v>1.0138768369267435</v>
      </c>
      <c r="D445">
        <v>-2.0286519270951153E-2</v>
      </c>
      <c r="E445">
        <v>-0.17637792712611455</v>
      </c>
      <c r="F445">
        <v>-2.776659317097474E-2</v>
      </c>
    </row>
    <row r="446" spans="2:6" x14ac:dyDescent="0.2">
      <c r="B446" s="14" t="s">
        <v>611</v>
      </c>
      <c r="C446">
        <v>1.3449464187224422</v>
      </c>
      <c r="D446">
        <v>-3.5975576228131079E-2</v>
      </c>
      <c r="E446">
        <v>-0.35979885808725687</v>
      </c>
      <c r="F446">
        <v>-6.0973169986644482E-2</v>
      </c>
    </row>
    <row r="447" spans="2:6" x14ac:dyDescent="0.2">
      <c r="B447" s="14" t="s">
        <v>612</v>
      </c>
      <c r="C447">
        <v>1.01196347830552</v>
      </c>
      <c r="D447">
        <v>-5.6509015492089976E-2</v>
      </c>
      <c r="E447">
        <v>-0.45463578236831781</v>
      </c>
      <c r="F447">
        <v>-7.2478933626085595E-2</v>
      </c>
    </row>
    <row r="448" spans="2:6" x14ac:dyDescent="0.2">
      <c r="B448" s="14" t="s">
        <v>613</v>
      </c>
      <c r="C448">
        <v>1.0109184559430304</v>
      </c>
      <c r="D448">
        <v>-7.612746127865222E-2</v>
      </c>
      <c r="E448">
        <v>-0.6449855446206465</v>
      </c>
      <c r="F448">
        <v>-0.16371987154673029</v>
      </c>
    </row>
    <row r="449" spans="2:6" x14ac:dyDescent="0.2">
      <c r="B449" s="14" t="s">
        <v>614</v>
      </c>
      <c r="C449">
        <v>1.0451148191169211</v>
      </c>
      <c r="D449">
        <v>-6.0236503442634426E-2</v>
      </c>
      <c r="E449">
        <v>-0.53616395519654469</v>
      </c>
      <c r="F449">
        <v>-0.12506245186169052</v>
      </c>
    </row>
    <row r="450" spans="2:6" x14ac:dyDescent="0.2">
      <c r="B450" s="14" t="s">
        <v>615</v>
      </c>
      <c r="C450">
        <v>1.0215832701978724</v>
      </c>
      <c r="D450">
        <v>-8.1037960823959754E-2</v>
      </c>
      <c r="E450">
        <v>-0.68136940036084281</v>
      </c>
      <c r="F450">
        <v>-0.20572707845238902</v>
      </c>
    </row>
    <row r="451" spans="2:6" x14ac:dyDescent="0.2">
      <c r="B451" s="14" t="s">
        <v>616</v>
      </c>
      <c r="C451">
        <v>1.0222228562981777</v>
      </c>
      <c r="D451">
        <v>-6.8927455013090277E-2</v>
      </c>
      <c r="E451">
        <v>-0.60276033214597957</v>
      </c>
      <c r="F451">
        <v>-0.13465289076488585</v>
      </c>
    </row>
    <row r="452" spans="2:6" x14ac:dyDescent="0.2">
      <c r="B452" s="14" t="s">
        <v>617</v>
      </c>
      <c r="C452">
        <v>1.0163829096260004</v>
      </c>
      <c r="D452">
        <v>-9.9374749848457622E-2</v>
      </c>
      <c r="E452">
        <v>-0.83596278289441717</v>
      </c>
      <c r="F452">
        <v>-0.22137498207484008</v>
      </c>
    </row>
    <row r="453" spans="2:6" x14ac:dyDescent="0.2">
      <c r="B453" s="14" t="s">
        <v>618</v>
      </c>
      <c r="C453">
        <v>1.0350936535397035</v>
      </c>
      <c r="D453">
        <v>-7.2458192485624906E-2</v>
      </c>
      <c r="E453">
        <v>-0.56963947456791786</v>
      </c>
      <c r="F453">
        <v>-0.16022285448916707</v>
      </c>
    </row>
    <row r="454" spans="2:6" x14ac:dyDescent="0.2">
      <c r="B454" s="14" t="s">
        <v>619</v>
      </c>
      <c r="C454">
        <v>1.0477034394662386</v>
      </c>
      <c r="D454">
        <v>-9.0733663025410749E-2</v>
      </c>
      <c r="E454">
        <v>-0.71080268262865287</v>
      </c>
      <c r="F454">
        <v>-0.16141917233088998</v>
      </c>
    </row>
    <row r="455" spans="2:6" x14ac:dyDescent="0.2">
      <c r="B455" s="14" t="s">
        <v>620</v>
      </c>
      <c r="C455">
        <v>1.0079895909596639</v>
      </c>
      <c r="D455">
        <v>-0.10268297021551742</v>
      </c>
      <c r="E455">
        <v>-0.8001088996240302</v>
      </c>
      <c r="F455">
        <v>-0.17436013638719716</v>
      </c>
    </row>
    <row r="456" spans="2:6" x14ac:dyDescent="0.2">
      <c r="B456" s="14" t="s">
        <v>621</v>
      </c>
      <c r="C456">
        <v>1.0306550915952433</v>
      </c>
      <c r="D456">
        <v>-4.9463447995989895E-2</v>
      </c>
      <c r="E456">
        <v>-0.43402898709800075</v>
      </c>
      <c r="F456">
        <v>-0.18970906778331686</v>
      </c>
    </row>
    <row r="457" spans="2:6" x14ac:dyDescent="0.2">
      <c r="B457" s="14" t="s">
        <v>622</v>
      </c>
      <c r="C457">
        <v>1.0129046056477948</v>
      </c>
      <c r="D457">
        <v>-9.540779586786341E-2</v>
      </c>
      <c r="E457">
        <v>-0.75744565022530796</v>
      </c>
      <c r="F457">
        <v>-0.15325671481543068</v>
      </c>
    </row>
    <row r="458" spans="2:6" x14ac:dyDescent="0.2">
      <c r="B458" s="14" t="s">
        <v>623</v>
      </c>
      <c r="C458">
        <v>1.0472535485489078</v>
      </c>
      <c r="D458">
        <v>-8.1106423515353576E-2</v>
      </c>
      <c r="E458">
        <v>-0.65859189494937853</v>
      </c>
      <c r="F458">
        <v>-0.13767741647405796</v>
      </c>
    </row>
    <row r="459" spans="2:6" x14ac:dyDescent="0.2">
      <c r="B459" s="14" t="s">
        <v>624</v>
      </c>
      <c r="C459">
        <v>1.0362829110051113</v>
      </c>
      <c r="D459">
        <v>-6.6237567654137131E-2</v>
      </c>
      <c r="E459">
        <v>-0.58173158469913</v>
      </c>
      <c r="F459">
        <v>-9.8031711045820646E-2</v>
      </c>
    </row>
    <row r="460" spans="2:6" x14ac:dyDescent="0.2">
      <c r="B460" s="14" t="s">
        <v>625</v>
      </c>
      <c r="C460">
        <v>1.030355131431264</v>
      </c>
      <c r="D460">
        <v>-3.1886777800660404E-2</v>
      </c>
      <c r="E460">
        <v>-0.36031770954435549</v>
      </c>
      <c r="F460">
        <v>9.2178254164521078E-3</v>
      </c>
    </row>
    <row r="461" spans="2:6" x14ac:dyDescent="0.2">
      <c r="B461" s="14" t="s">
        <v>626</v>
      </c>
      <c r="C461">
        <v>1.0283910848322595</v>
      </c>
      <c r="D461">
        <v>-5.1533963540761896E-2</v>
      </c>
      <c r="E461">
        <v>-0.4903642037428102</v>
      </c>
      <c r="F461">
        <v>-0.10010417688529616</v>
      </c>
    </row>
    <row r="462" spans="2:6" x14ac:dyDescent="0.2">
      <c r="B462" s="14" t="s">
        <v>627</v>
      </c>
      <c r="C462">
        <v>1.0196388259020894</v>
      </c>
      <c r="D462">
        <v>-1.452884819773681E-2</v>
      </c>
      <c r="E462">
        <v>-0.26158911356339853</v>
      </c>
      <c r="F462">
        <v>3.0658563931806881E-2</v>
      </c>
    </row>
    <row r="463" spans="2:6" x14ac:dyDescent="0.2">
      <c r="B463" s="14" t="s">
        <v>628</v>
      </c>
      <c r="C463">
        <v>1.0096291942309152</v>
      </c>
      <c r="D463">
        <v>-2.9895873476726287E-2</v>
      </c>
      <c r="E463">
        <v>-0.2979458487909703</v>
      </c>
      <c r="F463">
        <v>-5.9984646954336363E-2</v>
      </c>
    </row>
    <row r="464" spans="2:6" x14ac:dyDescent="0.2">
      <c r="B464" s="14" t="s">
        <v>629</v>
      </c>
      <c r="C464">
        <v>1.0301256623215311</v>
      </c>
      <c r="D464">
        <v>-6.625514300697688E-2</v>
      </c>
      <c r="E464">
        <v>-0.46409816760624167</v>
      </c>
      <c r="F464">
        <v>2.0198070952215375E-3</v>
      </c>
    </row>
    <row r="465" spans="2:6" x14ac:dyDescent="0.2">
      <c r="B465" s="14" t="s">
        <v>630</v>
      </c>
      <c r="C465">
        <v>1.0267162274530564</v>
      </c>
      <c r="D465">
        <v>-8.8969231998026199E-2</v>
      </c>
      <c r="E465">
        <v>-0.68044727621646706</v>
      </c>
      <c r="F465">
        <v>-0.12071991339428489</v>
      </c>
    </row>
    <row r="466" spans="2:6" x14ac:dyDescent="0.2">
      <c r="B466" s="14" t="s">
        <v>631</v>
      </c>
      <c r="C466">
        <v>1.0159424750030897</v>
      </c>
      <c r="D466">
        <v>-5.9843784029101066E-2</v>
      </c>
      <c r="E466">
        <v>-0.48382270187976584</v>
      </c>
      <c r="F466">
        <v>-7.2644017943013228E-2</v>
      </c>
    </row>
    <row r="467" spans="2:6" x14ac:dyDescent="0.2">
      <c r="B467" s="14" t="s">
        <v>632</v>
      </c>
      <c r="C467">
        <v>1.0018291218135109</v>
      </c>
      <c r="D467">
        <v>-5.2321099407692806E-2</v>
      </c>
      <c r="E467">
        <v>-0.42665037747432466</v>
      </c>
      <c r="F467">
        <v>-6.9274256314266758E-2</v>
      </c>
    </row>
    <row r="468" spans="2:6" x14ac:dyDescent="0.2">
      <c r="B468" s="14" t="s">
        <v>633</v>
      </c>
      <c r="C468">
        <v>1.0051928385778977</v>
      </c>
      <c r="D468">
        <v>-1.4696560900495648E-2</v>
      </c>
      <c r="E468">
        <v>-0.12322779468681988</v>
      </c>
      <c r="F468">
        <v>5.3405594307109894E-2</v>
      </c>
    </row>
    <row r="469" spans="2:6" x14ac:dyDescent="0.2">
      <c r="B469" s="14" t="s">
        <v>634</v>
      </c>
      <c r="C469">
        <v>1.0027307056734436</v>
      </c>
      <c r="D469">
        <v>-4.3613271843279122E-2</v>
      </c>
      <c r="E469">
        <v>-0.34826369775656785</v>
      </c>
      <c r="F469">
        <v>-3.0395562446161595E-2</v>
      </c>
    </row>
    <row r="470" spans="2:6" x14ac:dyDescent="0.2">
      <c r="B470" s="14" t="s">
        <v>635</v>
      </c>
      <c r="C470">
        <v>1.0026794139790236</v>
      </c>
      <c r="D470">
        <v>-7.0838316165555693E-2</v>
      </c>
      <c r="E470">
        <v>-0.55087579315727941</v>
      </c>
      <c r="F470">
        <v>-0.10043909393847583</v>
      </c>
    </row>
    <row r="471" spans="2:6" x14ac:dyDescent="0.2">
      <c r="B471" s="14" t="s">
        <v>636</v>
      </c>
      <c r="C471">
        <v>1.0087351701595528</v>
      </c>
      <c r="D471">
        <v>-7.0061068534665871E-2</v>
      </c>
      <c r="E471">
        <v>-0.54910042692871697</v>
      </c>
      <c r="F471">
        <v>-0.13846049486466727</v>
      </c>
    </row>
    <row r="472" spans="2:6" x14ac:dyDescent="0.2">
      <c r="B472" s="14" t="s">
        <v>637</v>
      </c>
      <c r="C472">
        <v>1.0086031896778058</v>
      </c>
      <c r="D472">
        <v>-6.292394796636458E-2</v>
      </c>
      <c r="E472">
        <v>-0.5374008993874746</v>
      </c>
      <c r="F472">
        <v>-0.16085471746549729</v>
      </c>
    </row>
    <row r="473" spans="2:6" x14ac:dyDescent="0.2">
      <c r="B473" s="14" t="s">
        <v>638</v>
      </c>
      <c r="C473">
        <v>1.0050293550932543</v>
      </c>
      <c r="D473">
        <v>-4.3392731512437166E-2</v>
      </c>
      <c r="E473">
        <v>-0.41261932788712041</v>
      </c>
      <c r="F473">
        <v>-9.8932243532745545E-2</v>
      </c>
    </row>
    <row r="474" spans="2:6" x14ac:dyDescent="0.2">
      <c r="B474" s="14" t="s">
        <v>639</v>
      </c>
      <c r="C474">
        <v>1.0017504717687009</v>
      </c>
      <c r="D474">
        <v>-2.1403827078136928E-2</v>
      </c>
      <c r="E474">
        <v>-0.20872317922675521</v>
      </c>
      <c r="F474">
        <v>-4.282421771456546E-2</v>
      </c>
    </row>
    <row r="475" spans="2:6" x14ac:dyDescent="0.2">
      <c r="B475" s="14" t="s">
        <v>640</v>
      </c>
      <c r="C475">
        <v>1.0001767493102667</v>
      </c>
      <c r="D475">
        <v>-6.2219218451431413E-2</v>
      </c>
      <c r="E475">
        <v>-0.48801216440650386</v>
      </c>
      <c r="F475">
        <v>-0.10160772616508718</v>
      </c>
    </row>
    <row r="476" spans="2:6" x14ac:dyDescent="0.2">
      <c r="B476" s="14" t="s">
        <v>641</v>
      </c>
      <c r="C476">
        <v>1.0085995466592987</v>
      </c>
      <c r="D476">
        <v>-1.5247858966349614E-2</v>
      </c>
      <c r="E476">
        <v>-0.13071483789545146</v>
      </c>
      <c r="F476">
        <v>-1.2521549390476228E-2</v>
      </c>
    </row>
    <row r="477" spans="2:6" x14ac:dyDescent="0.2">
      <c r="B477" s="14" t="s">
        <v>642</v>
      </c>
      <c r="C477">
        <v>1.0129745093795912</v>
      </c>
      <c r="D477">
        <v>-2.3933076034188261E-2</v>
      </c>
      <c r="E477">
        <v>-0.20754236526667746</v>
      </c>
      <c r="F477">
        <v>-2.1309142257075475E-2</v>
      </c>
    </row>
    <row r="478" spans="2:6" x14ac:dyDescent="0.2">
      <c r="B478" s="14" t="s">
        <v>643</v>
      </c>
      <c r="C478">
        <v>1.463587894289853</v>
      </c>
      <c r="D478">
        <v>-2.7043737622400865E-2</v>
      </c>
      <c r="E478">
        <v>-0.23380930745968698</v>
      </c>
      <c r="F478">
        <v>-0.1008702414924123</v>
      </c>
    </row>
    <row r="479" spans="2:6" x14ac:dyDescent="0.2">
      <c r="B479" s="14" t="s">
        <v>644</v>
      </c>
      <c r="C479">
        <v>1.1982044931724414</v>
      </c>
      <c r="D479">
        <v>-3.9251508781656952E-2</v>
      </c>
      <c r="E479">
        <v>-0.2228855218353587</v>
      </c>
      <c r="F479">
        <v>-0.16165150135606376</v>
      </c>
    </row>
    <row r="480" spans="2:6" x14ac:dyDescent="0.2">
      <c r="B480" s="14" t="s">
        <v>645</v>
      </c>
      <c r="C480">
        <v>1.0142937080657957</v>
      </c>
      <c r="D480">
        <v>-5.8882891952227734E-2</v>
      </c>
      <c r="E480">
        <v>-0.46687473907637278</v>
      </c>
      <c r="F480">
        <v>-0.10906856941254039</v>
      </c>
    </row>
    <row r="481" spans="2:6" x14ac:dyDescent="0.2">
      <c r="B481" s="14" t="s">
        <v>646</v>
      </c>
      <c r="C481">
        <v>1.0095668857689473</v>
      </c>
      <c r="D481">
        <v>-2.9033885435281181E-2</v>
      </c>
      <c r="E481">
        <v>-0.34260617485892819</v>
      </c>
      <c r="F481">
        <v>-3.3696331360799636E-2</v>
      </c>
    </row>
    <row r="482" spans="2:6" x14ac:dyDescent="0.2">
      <c r="B482" s="14" t="s">
        <v>647</v>
      </c>
      <c r="C482">
        <v>1.012342917210751</v>
      </c>
      <c r="D482">
        <v>-2.4409578287931666E-2</v>
      </c>
      <c r="E482">
        <v>-0.24847099118806559</v>
      </c>
      <c r="F482">
        <v>-2.7482562504888008E-2</v>
      </c>
    </row>
    <row r="483" spans="2:6" x14ac:dyDescent="0.2">
      <c r="B483" s="14" t="s">
        <v>648</v>
      </c>
      <c r="C483">
        <v>1.0000000000000002</v>
      </c>
      <c r="D483">
        <v>-2.034531839955056E-2</v>
      </c>
      <c r="E483">
        <v>-0.16627779770769235</v>
      </c>
      <c r="F483">
        <v>-2.4955685510286152E-2</v>
      </c>
    </row>
    <row r="484" spans="2:6" x14ac:dyDescent="0.2">
      <c r="B484" s="14" t="s">
        <v>126</v>
      </c>
      <c r="C484">
        <v>1.0922706782137777</v>
      </c>
      <c r="D484">
        <v>-3.6590490887333793E-3</v>
      </c>
      <c r="E484">
        <v>-0.17265093586659175</v>
      </c>
      <c r="F484">
        <v>4.0075302450426342E-2</v>
      </c>
    </row>
    <row r="485" spans="2:6" x14ac:dyDescent="0.2">
      <c r="B485" s="14" t="s">
        <v>436</v>
      </c>
      <c r="C485">
        <v>1.1696736252696804</v>
      </c>
      <c r="D485">
        <v>-2.8185036513672657E-2</v>
      </c>
      <c r="E485">
        <v>-0.44703051299449514</v>
      </c>
      <c r="F485">
        <v>1.9632407993189105</v>
      </c>
    </row>
    <row r="486" spans="2:6" x14ac:dyDescent="0.2">
      <c r="B486" s="14" t="s">
        <v>437</v>
      </c>
      <c r="C486">
        <v>1.3858300810364803</v>
      </c>
      <c r="D486">
        <v>2.7231191932197696E-2</v>
      </c>
      <c r="E486">
        <v>0.13206138329331374</v>
      </c>
      <c r="F486">
        <v>0.25289584076415572</v>
      </c>
    </row>
    <row r="487" spans="2:6" x14ac:dyDescent="0.2">
      <c r="B487" s="14" t="s">
        <v>438</v>
      </c>
      <c r="C487">
        <v>1.3664761106520464</v>
      </c>
      <c r="D487">
        <v>5.6342797193198457E-2</v>
      </c>
      <c r="E487">
        <v>0.12591822310652478</v>
      </c>
      <c r="F487">
        <v>2.7066837913269914E-2</v>
      </c>
    </row>
    <row r="488" spans="2:6" x14ac:dyDescent="0.2">
      <c r="B488" s="14" t="s">
        <v>439</v>
      </c>
      <c r="C488">
        <v>1.3310827056939971</v>
      </c>
      <c r="D488">
        <v>-9.2358721458052351E-2</v>
      </c>
      <c r="E488">
        <v>-0.76836291836442916</v>
      </c>
      <c r="F488">
        <v>-3.4310340622301094E-2</v>
      </c>
    </row>
    <row r="489" spans="2:6" x14ac:dyDescent="0.2">
      <c r="B489" s="14" t="s">
        <v>440</v>
      </c>
      <c r="C489">
        <v>0.99999999999999989</v>
      </c>
      <c r="D489">
        <v>-0.11553656489868835</v>
      </c>
      <c r="E489">
        <v>-1.1955763142334708</v>
      </c>
      <c r="F489">
        <v>-0.29819735038366657</v>
      </c>
    </row>
    <row r="490" spans="2:6" x14ac:dyDescent="0.2">
      <c r="B490" s="14" t="s">
        <v>441</v>
      </c>
      <c r="C490">
        <v>1.0055990593556987</v>
      </c>
      <c r="D490">
        <v>-6.1666779042979236E-2</v>
      </c>
      <c r="E490">
        <v>-0.48868769824302882</v>
      </c>
      <c r="F490">
        <v>-6.5102716004183936E-2</v>
      </c>
    </row>
    <row r="491" spans="2:6" x14ac:dyDescent="0.2">
      <c r="B491" s="14" t="s">
        <v>442</v>
      </c>
      <c r="C491">
        <v>1.0164597132426403</v>
      </c>
      <c r="D491">
        <v>-5.4402865879588092E-2</v>
      </c>
      <c r="E491">
        <v>-0.23432548258363051</v>
      </c>
      <c r="F491">
        <v>0.25042404886745917</v>
      </c>
    </row>
    <row r="492" spans="2:6" x14ac:dyDescent="0.2">
      <c r="B492" s="14" t="s">
        <v>443</v>
      </c>
      <c r="C492">
        <v>1.0369456354904369</v>
      </c>
      <c r="D492">
        <v>-5.4397257191241E-2</v>
      </c>
      <c r="E492">
        <v>-0.4625244673005513</v>
      </c>
      <c r="F492">
        <v>-0.10540524255990835</v>
      </c>
    </row>
    <row r="493" spans="2:6" x14ac:dyDescent="0.2">
      <c r="B493" s="14" t="s">
        <v>444</v>
      </c>
      <c r="C493">
        <v>1.0059172688271394</v>
      </c>
      <c r="D493">
        <v>-5.9965091883340538E-2</v>
      </c>
      <c r="E493">
        <v>-0.49824065946726392</v>
      </c>
      <c r="F493">
        <v>-0.11641507645280269</v>
      </c>
    </row>
    <row r="494" spans="2:6" x14ac:dyDescent="0.2">
      <c r="B494" s="14"/>
    </row>
    <row r="495" spans="2:6" x14ac:dyDescent="0.2">
      <c r="B495" s="14"/>
    </row>
    <row r="496" spans="2:6" x14ac:dyDescent="0.2">
      <c r="B496" s="14"/>
    </row>
    <row r="497" spans="2:2" x14ac:dyDescent="0.2">
      <c r="B497" s="14"/>
    </row>
    <row r="498" spans="2:2" x14ac:dyDescent="0.2">
      <c r="B498" s="14"/>
    </row>
    <row r="499" spans="2:2" x14ac:dyDescent="0.2">
      <c r="B499" s="14"/>
    </row>
    <row r="500" spans="2:2" x14ac:dyDescent="0.2">
      <c r="B500" s="14"/>
    </row>
    <row r="501" spans="2:2" x14ac:dyDescent="0.2">
      <c r="B501" s="14"/>
    </row>
    <row r="502" spans="2:2" x14ac:dyDescent="0.2">
      <c r="B502" s="14"/>
    </row>
    <row r="503" spans="2:2" x14ac:dyDescent="0.2">
      <c r="B503" s="14"/>
    </row>
    <row r="504" spans="2:2" x14ac:dyDescent="0.2">
      <c r="B504" s="14"/>
    </row>
    <row r="505" spans="2:2" x14ac:dyDescent="0.2">
      <c r="B505" s="14"/>
    </row>
    <row r="506" spans="2:2" x14ac:dyDescent="0.2">
      <c r="B506" s="14"/>
    </row>
    <row r="507" spans="2:2" x14ac:dyDescent="0.2">
      <c r="B507" s="14"/>
    </row>
    <row r="508" spans="2:2" x14ac:dyDescent="0.2">
      <c r="B508" s="14"/>
    </row>
    <row r="509" spans="2:2" x14ac:dyDescent="0.2">
      <c r="B509" s="14"/>
    </row>
    <row r="510" spans="2:2" x14ac:dyDescent="0.2">
      <c r="B510" s="14"/>
    </row>
    <row r="511" spans="2:2" x14ac:dyDescent="0.2">
      <c r="B511" s="14"/>
    </row>
    <row r="512" spans="2:2" x14ac:dyDescent="0.2">
      <c r="B512" s="14"/>
    </row>
    <row r="513" spans="2:2" x14ac:dyDescent="0.2">
      <c r="B513" s="14"/>
    </row>
    <row r="514" spans="2:2" x14ac:dyDescent="0.2">
      <c r="B514" s="14"/>
    </row>
    <row r="515" spans="2:2" x14ac:dyDescent="0.2">
      <c r="B515" s="14"/>
    </row>
    <row r="516" spans="2:2" x14ac:dyDescent="0.2">
      <c r="B516" s="14"/>
    </row>
    <row r="517" spans="2:2" x14ac:dyDescent="0.2">
      <c r="B517" s="14"/>
    </row>
    <row r="518" spans="2:2" x14ac:dyDescent="0.2">
      <c r="B518" s="14"/>
    </row>
    <row r="519" spans="2:2" x14ac:dyDescent="0.2">
      <c r="B519" s="14"/>
    </row>
    <row r="520" spans="2:2" x14ac:dyDescent="0.2">
      <c r="B520" s="14"/>
    </row>
    <row r="521" spans="2:2" x14ac:dyDescent="0.2">
      <c r="B521" s="14"/>
    </row>
    <row r="522" spans="2:2" x14ac:dyDescent="0.2">
      <c r="B522" s="14"/>
    </row>
    <row r="523" spans="2:2" x14ac:dyDescent="0.2">
      <c r="B523" s="14"/>
    </row>
    <row r="524" spans="2:2" x14ac:dyDescent="0.2">
      <c r="B524" s="14"/>
    </row>
    <row r="525" spans="2:2" x14ac:dyDescent="0.2">
      <c r="B525" s="14"/>
    </row>
    <row r="526" spans="2:2" x14ac:dyDescent="0.2">
      <c r="B526" s="14"/>
    </row>
    <row r="527" spans="2:2" x14ac:dyDescent="0.2">
      <c r="B527" s="14"/>
    </row>
    <row r="528" spans="2:2" x14ac:dyDescent="0.2">
      <c r="B528" s="14"/>
    </row>
    <row r="529" spans="2:2" x14ac:dyDescent="0.2">
      <c r="B529" s="14"/>
    </row>
    <row r="530" spans="2:2" x14ac:dyDescent="0.2">
      <c r="B530" s="14"/>
    </row>
    <row r="531" spans="2:2" x14ac:dyDescent="0.2">
      <c r="B531" s="14"/>
    </row>
    <row r="532" spans="2:2" x14ac:dyDescent="0.2">
      <c r="B532" s="14"/>
    </row>
    <row r="533" spans="2:2" x14ac:dyDescent="0.2">
      <c r="B533" s="14"/>
    </row>
    <row r="534" spans="2:2" x14ac:dyDescent="0.2">
      <c r="B534" s="14"/>
    </row>
    <row r="535" spans="2:2" x14ac:dyDescent="0.2">
      <c r="B535" s="14"/>
    </row>
    <row r="536" spans="2:2" x14ac:dyDescent="0.2">
      <c r="B536" s="14"/>
    </row>
    <row r="537" spans="2:2" x14ac:dyDescent="0.2">
      <c r="B537" s="14"/>
    </row>
    <row r="538" spans="2:2" x14ac:dyDescent="0.2">
      <c r="B538" s="14"/>
    </row>
    <row r="539" spans="2:2" x14ac:dyDescent="0.2">
      <c r="B539" s="14"/>
    </row>
    <row r="540" spans="2:2" x14ac:dyDescent="0.2">
      <c r="B540" s="14"/>
    </row>
    <row r="541" spans="2:2" x14ac:dyDescent="0.2">
      <c r="B541" s="14"/>
    </row>
    <row r="542" spans="2:2" x14ac:dyDescent="0.2">
      <c r="B542" s="14"/>
    </row>
    <row r="543" spans="2:2" x14ac:dyDescent="0.2">
      <c r="B543" s="14"/>
    </row>
    <row r="544" spans="2:2" x14ac:dyDescent="0.2">
      <c r="B544" s="14"/>
    </row>
    <row r="545" spans="2:2" x14ac:dyDescent="0.2">
      <c r="B545" s="14"/>
    </row>
    <row r="546" spans="2:2" x14ac:dyDescent="0.2">
      <c r="B546" s="14"/>
    </row>
    <row r="547" spans="2:2" x14ac:dyDescent="0.2">
      <c r="B547" s="14"/>
    </row>
    <row r="548" spans="2:2" x14ac:dyDescent="0.2">
      <c r="B548" s="14"/>
    </row>
    <row r="549" spans="2:2" x14ac:dyDescent="0.2">
      <c r="B549" s="14"/>
    </row>
    <row r="610" spans="1:12" x14ac:dyDescent="0.2">
      <c r="A610" s="20" t="s">
        <v>142</v>
      </c>
      <c r="B610" s="19"/>
      <c r="C610" s="14" t="s">
        <v>27</v>
      </c>
      <c r="D610" s="14" t="s">
        <v>371</v>
      </c>
      <c r="E610" s="14" t="s">
        <v>1042</v>
      </c>
      <c r="F610" s="14" t="s">
        <v>1084</v>
      </c>
      <c r="G610" s="14"/>
      <c r="H610" s="14"/>
      <c r="I610" s="14"/>
      <c r="J610" s="14"/>
      <c r="K610" s="14"/>
      <c r="L610" s="14"/>
    </row>
    <row r="611" spans="1:12" x14ac:dyDescent="0.2">
      <c r="B611" s="14" t="s">
        <v>477</v>
      </c>
      <c r="C611">
        <v>1</v>
      </c>
      <c r="D611">
        <v>-4.169361244632519E-3</v>
      </c>
      <c r="E611">
        <v>-0.19448336734914085</v>
      </c>
      <c r="F611">
        <v>7.3681322841667729E-2</v>
      </c>
    </row>
    <row r="612" spans="1:12" x14ac:dyDescent="0.2">
      <c r="B612" s="14" t="s">
        <v>478</v>
      </c>
      <c r="C612">
        <v>1</v>
      </c>
      <c r="D612">
        <v>9.4496478377781301E-4</v>
      </c>
      <c r="E612">
        <v>-0.17765036668522249</v>
      </c>
      <c r="F612">
        <v>7.3419366312110768E-2</v>
      </c>
    </row>
    <row r="613" spans="1:12" x14ac:dyDescent="0.2">
      <c r="B613" s="14" t="s">
        <v>479</v>
      </c>
      <c r="C613">
        <v>1</v>
      </c>
      <c r="D613">
        <v>-2.6213874913194601E-3</v>
      </c>
      <c r="E613">
        <v>-0.18938845492647571</v>
      </c>
      <c r="F613">
        <v>7.3602035398678822E-2</v>
      </c>
    </row>
    <row r="614" spans="1:12" x14ac:dyDescent="0.2">
      <c r="B614" s="14" t="s">
        <v>480</v>
      </c>
      <c r="C614">
        <v>1</v>
      </c>
      <c r="D614">
        <v>-3.0624394476541639E-3</v>
      </c>
      <c r="E614">
        <v>-0.19084010815133556</v>
      </c>
      <c r="F614">
        <v>7.3624626144752625E-2</v>
      </c>
    </row>
    <row r="615" spans="1:12" x14ac:dyDescent="0.2">
      <c r="B615" s="14" t="s">
        <v>481</v>
      </c>
      <c r="C615">
        <v>1</v>
      </c>
      <c r="D615">
        <v>4.496452782110083E-4</v>
      </c>
      <c r="E615">
        <v>-0.17928063302371511</v>
      </c>
      <c r="F615">
        <v>7.3444736649852516E-2</v>
      </c>
    </row>
    <row r="616" spans="1:12" x14ac:dyDescent="0.2">
      <c r="B616" s="14" t="s">
        <v>482</v>
      </c>
      <c r="C616">
        <v>1</v>
      </c>
      <c r="D616">
        <v>1.0719105591139311E-3</v>
      </c>
      <c r="E616">
        <v>-0.17723254460891846</v>
      </c>
      <c r="F616">
        <v>7.3412864130850686E-2</v>
      </c>
    </row>
    <row r="617" spans="1:12" x14ac:dyDescent="0.2">
      <c r="B617" s="14" t="s">
        <v>483</v>
      </c>
      <c r="C617">
        <v>1</v>
      </c>
      <c r="D617">
        <v>-2.6026910933785175E-3</v>
      </c>
      <c r="E617">
        <v>-0.18932691866931917</v>
      </c>
      <c r="F617">
        <v>7.3601077766527467E-2</v>
      </c>
    </row>
    <row r="618" spans="1:12" x14ac:dyDescent="0.2">
      <c r="B618" s="14" t="s">
        <v>484</v>
      </c>
      <c r="C618">
        <v>1</v>
      </c>
      <c r="D618">
        <v>4.6493239194145275E-4</v>
      </c>
      <c r="E618">
        <v>-0.17923031789022215</v>
      </c>
      <c r="F618">
        <v>7.3443953641594284E-2</v>
      </c>
    </row>
    <row r="619" spans="1:12" x14ac:dyDescent="0.2">
      <c r="B619" s="14" t="s">
        <v>485</v>
      </c>
      <c r="C619">
        <v>1</v>
      </c>
      <c r="D619">
        <v>-3.026829930596886E-3</v>
      </c>
      <c r="E619">
        <v>-0.19072290502021305</v>
      </c>
      <c r="F619">
        <v>7.3622802220119077E-2</v>
      </c>
    </row>
    <row r="620" spans="1:12" x14ac:dyDescent="0.2">
      <c r="B620" s="14" t="s">
        <v>486</v>
      </c>
      <c r="C620">
        <v>1</v>
      </c>
      <c r="D620">
        <v>-3.1147580237478323E-3</v>
      </c>
      <c r="E620">
        <v>-0.19101230652527335</v>
      </c>
      <c r="F620">
        <v>7.3627305909851337E-2</v>
      </c>
    </row>
    <row r="621" spans="1:12" x14ac:dyDescent="0.2">
      <c r="B621" s="14" t="s">
        <v>487</v>
      </c>
      <c r="C621">
        <v>1</v>
      </c>
      <c r="D621">
        <v>-2.5704005121696127E-3</v>
      </c>
      <c r="E621">
        <v>-0.18922063909686537</v>
      </c>
      <c r="F621">
        <v>7.3599423842463096E-2</v>
      </c>
    </row>
    <row r="622" spans="1:12" x14ac:dyDescent="0.2">
      <c r="B622" s="14" t="s">
        <v>488</v>
      </c>
      <c r="C622">
        <v>1</v>
      </c>
      <c r="D622">
        <v>1.051241567173733E-3</v>
      </c>
      <c r="E622">
        <v>-0.17730057334982563</v>
      </c>
      <c r="F622">
        <v>7.341392279951453E-2</v>
      </c>
    </row>
    <row r="623" spans="1:12" x14ac:dyDescent="0.2">
      <c r="B623" s="14" t="s">
        <v>489</v>
      </c>
      <c r="C623">
        <v>1</v>
      </c>
      <c r="D623">
        <v>-2.2258525449680988E-3</v>
      </c>
      <c r="E623">
        <v>-0.18808661378875158</v>
      </c>
      <c r="F623">
        <v>7.3581776040931857E-2</v>
      </c>
    </row>
    <row r="624" spans="1:12" x14ac:dyDescent="0.2">
      <c r="B624" s="14" t="s">
        <v>490</v>
      </c>
      <c r="C624">
        <v>1</v>
      </c>
      <c r="D624">
        <v>-8.7237634306402967E-4</v>
      </c>
      <c r="E624">
        <v>-0.18363185950077687</v>
      </c>
      <c r="F624">
        <v>7.3512450790835793E-2</v>
      </c>
    </row>
    <row r="625" spans="2:6" x14ac:dyDescent="0.2">
      <c r="B625" s="14" t="s">
        <v>493</v>
      </c>
      <c r="C625">
        <v>1</v>
      </c>
      <c r="D625">
        <v>-2.0158596829245035E-3</v>
      </c>
      <c r="E625">
        <v>-0.18739545527297619</v>
      </c>
      <c r="F625">
        <v>7.357102017568895E-2</v>
      </c>
    </row>
    <row r="626" spans="2:6" x14ac:dyDescent="0.2">
      <c r="B626" s="14" t="s">
        <v>494</v>
      </c>
      <c r="C626">
        <v>1</v>
      </c>
      <c r="D626">
        <v>-2.4668720629117402E-3</v>
      </c>
      <c r="E626">
        <v>-0.18887989166759267</v>
      </c>
      <c r="F626">
        <v>7.3594121096021148E-2</v>
      </c>
    </row>
    <row r="627" spans="2:6" x14ac:dyDescent="0.2">
      <c r="B627" s="14" t="s">
        <v>496</v>
      </c>
      <c r="C627">
        <v>1</v>
      </c>
      <c r="D627">
        <v>-1.2876626791502588E-3</v>
      </c>
      <c r="E627">
        <v>-0.18499870923461836</v>
      </c>
      <c r="F627">
        <v>7.3533721818241915E-2</v>
      </c>
    </row>
    <row r="628" spans="2:6" x14ac:dyDescent="0.2">
      <c r="B628" s="14" t="s">
        <v>497</v>
      </c>
      <c r="C628">
        <v>1</v>
      </c>
      <c r="D628">
        <v>-3.0474135618407949E-3</v>
      </c>
      <c r="E628">
        <v>-0.19079065280895868</v>
      </c>
      <c r="F628">
        <v>7.3623856516702446E-2</v>
      </c>
    </row>
    <row r="629" spans="2:6" x14ac:dyDescent="0.2">
      <c r="B629" s="14" t="s">
        <v>499</v>
      </c>
      <c r="C629">
        <v>1</v>
      </c>
      <c r="D629">
        <v>-4.0346051149997564E-3</v>
      </c>
      <c r="E629">
        <v>-0.19403983871854047</v>
      </c>
      <c r="F629">
        <v>7.367442061287921E-2</v>
      </c>
    </row>
    <row r="630" spans="2:6" x14ac:dyDescent="0.2">
      <c r="B630" s="14" t="s">
        <v>500</v>
      </c>
      <c r="C630">
        <v>1</v>
      </c>
      <c r="D630">
        <v>-2.9131921128522364E-3</v>
      </c>
      <c r="E630">
        <v>-0.19034888399583894</v>
      </c>
      <c r="F630">
        <v>7.3616981674429205E-2</v>
      </c>
    </row>
    <row r="631" spans="2:6" x14ac:dyDescent="0.2">
      <c r="B631" s="14" t="s">
        <v>502</v>
      </c>
      <c r="C631">
        <v>1</v>
      </c>
      <c r="D631">
        <v>4.6016673516113826E-4</v>
      </c>
      <c r="E631">
        <v>-0.17924600330083695</v>
      </c>
      <c r="F631">
        <v>7.3444197739247485E-2</v>
      </c>
    </row>
    <row r="632" spans="2:6" x14ac:dyDescent="0.2">
      <c r="B632" s="14" t="s">
        <v>503</v>
      </c>
      <c r="C632">
        <v>1</v>
      </c>
      <c r="D632">
        <v>-7.0428436634850655E-4</v>
      </c>
      <c r="E632">
        <v>-0.18307861116694246</v>
      </c>
      <c r="F632">
        <v>7.350384109543473E-2</v>
      </c>
    </row>
    <row r="633" spans="2:6" x14ac:dyDescent="0.2">
      <c r="B633" s="14" t="s">
        <v>504</v>
      </c>
      <c r="C633">
        <v>1</v>
      </c>
      <c r="D633">
        <v>1.6906534832994424E-3</v>
      </c>
      <c r="E633">
        <v>-0.17519604947846545</v>
      </c>
      <c r="F633">
        <v>7.3381172027442432E-2</v>
      </c>
    </row>
    <row r="634" spans="2:6" x14ac:dyDescent="0.2">
      <c r="B634" s="14" t="s">
        <v>505</v>
      </c>
      <c r="C634">
        <v>1</v>
      </c>
      <c r="D634">
        <v>1.203330746246678E-3</v>
      </c>
      <c r="E634">
        <v>-0.17679999570898719</v>
      </c>
      <c r="F634">
        <v>7.3406132769493482E-2</v>
      </c>
    </row>
    <row r="635" spans="2:6" x14ac:dyDescent="0.2">
      <c r="B635" s="14" t="s">
        <v>506</v>
      </c>
      <c r="C635">
        <v>1</v>
      </c>
      <c r="D635">
        <v>1.3175006117416288E-3</v>
      </c>
      <c r="E635">
        <v>-0.17642422353285614</v>
      </c>
      <c r="F635">
        <v>7.340028497218043E-2</v>
      </c>
    </row>
    <row r="636" spans="2:6" x14ac:dyDescent="0.2">
      <c r="B636" s="14" t="s">
        <v>508</v>
      </c>
      <c r="C636">
        <v>1</v>
      </c>
      <c r="D636">
        <v>1.2303872218621947E-3</v>
      </c>
      <c r="E636">
        <v>-0.17671094357027961</v>
      </c>
      <c r="F636">
        <v>7.3404746932892451E-2</v>
      </c>
    </row>
    <row r="637" spans="2:6" x14ac:dyDescent="0.2">
      <c r="B637" s="14" t="s">
        <v>509</v>
      </c>
      <c r="C637">
        <v>1</v>
      </c>
      <c r="D637">
        <v>-2.6225396630552567E-3</v>
      </c>
      <c r="E637">
        <v>-0.18939224712379854</v>
      </c>
      <c r="F637">
        <v>7.3602094413827146E-2</v>
      </c>
    </row>
    <row r="638" spans="2:6" x14ac:dyDescent="0.2">
      <c r="B638" s="14" t="s">
        <v>510</v>
      </c>
      <c r="C638">
        <v>1</v>
      </c>
      <c r="D638">
        <v>-3.1583654503064551E-3</v>
      </c>
      <c r="E638">
        <v>-0.19115583353147558</v>
      </c>
      <c r="F638">
        <v>7.3629539473452077E-2</v>
      </c>
    </row>
    <row r="639" spans="2:6" x14ac:dyDescent="0.2">
      <c r="B639" s="14" t="s">
        <v>512</v>
      </c>
      <c r="C639">
        <v>1</v>
      </c>
      <c r="D639">
        <v>-2.4041963443965919E-3</v>
      </c>
      <c r="E639">
        <v>-0.18867360438630243</v>
      </c>
      <c r="F639">
        <v>7.3590910836407453E-2</v>
      </c>
    </row>
    <row r="640" spans="2:6" x14ac:dyDescent="0.2">
      <c r="B640" s="14" t="s">
        <v>513</v>
      </c>
      <c r="C640">
        <v>1</v>
      </c>
      <c r="D640">
        <v>-2.2775160901655767E-5</v>
      </c>
      <c r="E640">
        <v>-0.18083553068302116</v>
      </c>
      <c r="F640">
        <v>7.3468934093878779E-2</v>
      </c>
    </row>
    <row r="641" spans="2:6" x14ac:dyDescent="0.2">
      <c r="B641" s="14" t="s">
        <v>514</v>
      </c>
      <c r="C641">
        <v>1</v>
      </c>
      <c r="D641">
        <v>-3.0334931627962192E-3</v>
      </c>
      <c r="E641">
        <v>-0.19074483600223235</v>
      </c>
      <c r="F641">
        <v>7.3623143511869493E-2</v>
      </c>
    </row>
    <row r="642" spans="2:6" x14ac:dyDescent="0.2">
      <c r="B642" s="14" t="s">
        <v>515</v>
      </c>
      <c r="C642">
        <v>1</v>
      </c>
      <c r="D642">
        <v>-4.6706224864578871E-3</v>
      </c>
      <c r="E642">
        <v>-0.19613318997857565</v>
      </c>
      <c r="F642">
        <v>7.3706997515987638E-2</v>
      </c>
    </row>
    <row r="643" spans="2:6" x14ac:dyDescent="0.2">
      <c r="B643" s="14" t="s">
        <v>516</v>
      </c>
      <c r="C643">
        <v>1</v>
      </c>
      <c r="D643">
        <v>-4.1641395800984249E-3</v>
      </c>
      <c r="E643">
        <v>-0.19446618101357505</v>
      </c>
      <c r="F643">
        <v>7.3681055386987104E-2</v>
      </c>
    </row>
    <row r="644" spans="2:6" x14ac:dyDescent="0.2">
      <c r="B644" s="14" t="s">
        <v>518</v>
      </c>
      <c r="C644">
        <v>1</v>
      </c>
      <c r="D644">
        <v>-1.5424400139019134E-3</v>
      </c>
      <c r="E644">
        <v>-0.18583726888404817</v>
      </c>
      <c r="F644">
        <v>7.354677155186895E-2</v>
      </c>
    </row>
    <row r="645" spans="2:6" x14ac:dyDescent="0.2">
      <c r="B645" s="14" t="s">
        <v>519</v>
      </c>
      <c r="C645">
        <v>1</v>
      </c>
      <c r="D645">
        <v>-5.0563529435665444E-4</v>
      </c>
      <c r="E645">
        <v>-0.18242478892739333</v>
      </c>
      <c r="F645">
        <v>7.3493666260437962E-2</v>
      </c>
    </row>
    <row r="646" spans="2:6" x14ac:dyDescent="0.2">
      <c r="B646" s="14" t="s">
        <v>520</v>
      </c>
      <c r="C646">
        <v>1</v>
      </c>
      <c r="D646">
        <v>-2.257034167485461E-3</v>
      </c>
      <c r="E646">
        <v>-0.1881892431887966</v>
      </c>
      <c r="F646">
        <v>7.3583373173491395E-2</v>
      </c>
    </row>
    <row r="647" spans="2:6" x14ac:dyDescent="0.2">
      <c r="B647" s="14" t="s">
        <v>521</v>
      </c>
      <c r="C647">
        <v>1</v>
      </c>
      <c r="D647">
        <v>-3.5779688911663499E-4</v>
      </c>
      <c r="E647">
        <v>-0.18193820206837685</v>
      </c>
      <c r="F647">
        <v>7.3486093956121046E-2</v>
      </c>
    </row>
    <row r="648" spans="2:6" x14ac:dyDescent="0.2">
      <c r="B648" s="14" t="s">
        <v>522</v>
      </c>
      <c r="C648">
        <v>1</v>
      </c>
      <c r="D648">
        <v>3.4495594756212E-4</v>
      </c>
      <c r="E648">
        <v>-0.17962520150862638</v>
      </c>
      <c r="F648">
        <v>7.3450098852667622E-2</v>
      </c>
    </row>
    <row r="649" spans="2:6" x14ac:dyDescent="0.2">
      <c r="B649" s="14" t="s">
        <v>523</v>
      </c>
      <c r="C649">
        <v>1</v>
      </c>
      <c r="D649">
        <v>2.6426606150042886E-4</v>
      </c>
      <c r="E649">
        <v>-0.17989077959229549</v>
      </c>
      <c r="F649">
        <v>7.3454231800473835E-2</v>
      </c>
    </row>
    <row r="650" spans="2:6" x14ac:dyDescent="0.2">
      <c r="B650" s="14" t="s">
        <v>524</v>
      </c>
      <c r="C650">
        <v>1</v>
      </c>
      <c r="D650">
        <v>-7.3845213506285035E-4</v>
      </c>
      <c r="E650">
        <v>-0.18319106899794546</v>
      </c>
      <c r="F650">
        <v>7.3505591173428364E-2</v>
      </c>
    </row>
    <row r="651" spans="2:6" x14ac:dyDescent="0.2">
      <c r="B651" s="14" t="s">
        <v>525</v>
      </c>
      <c r="C651">
        <v>1</v>
      </c>
      <c r="D651">
        <v>9.3207332989564406E-3</v>
      </c>
      <c r="E651">
        <v>-0.15008284044635278</v>
      </c>
      <c r="F651">
        <v>7.2990358219460205E-2</v>
      </c>
    </row>
    <row r="652" spans="2:6" x14ac:dyDescent="0.2">
      <c r="B652" s="14" t="s">
        <v>526</v>
      </c>
      <c r="C652">
        <v>1</v>
      </c>
      <c r="D652">
        <v>9.1000184234468762E-3</v>
      </c>
      <c r="E652">
        <v>-0.15080928880353284</v>
      </c>
      <c r="F652">
        <v>7.3001663276528461E-2</v>
      </c>
    </row>
    <row r="653" spans="2:6" x14ac:dyDescent="0.2">
      <c r="B653" s="14" t="s">
        <v>527</v>
      </c>
      <c r="C653">
        <v>1</v>
      </c>
      <c r="D653">
        <v>1.9588503370027155E-3</v>
      </c>
      <c r="E653">
        <v>-0.17431332167103797</v>
      </c>
      <c r="F653">
        <v>7.3367434942572807E-2</v>
      </c>
    </row>
    <row r="654" spans="2:6" x14ac:dyDescent="0.2">
      <c r="B654" s="14" t="s">
        <v>528</v>
      </c>
      <c r="C654">
        <v>1</v>
      </c>
      <c r="D654">
        <v>1.0564717872085794E-3</v>
      </c>
      <c r="E654">
        <v>-0.17728335890148106</v>
      </c>
      <c r="F654">
        <v>7.3413654906429038E-2</v>
      </c>
    </row>
    <row r="655" spans="2:6" x14ac:dyDescent="0.2">
      <c r="B655" s="14" t="s">
        <v>529</v>
      </c>
      <c r="C655">
        <v>1</v>
      </c>
      <c r="D655">
        <v>-1.7583193852699353E-3</v>
      </c>
      <c r="E655">
        <v>-0.18654780184286235</v>
      </c>
      <c r="F655">
        <v>7.3557828923775936E-2</v>
      </c>
    </row>
    <row r="656" spans="2:6" x14ac:dyDescent="0.2">
      <c r="B656" s="14" t="s">
        <v>530</v>
      </c>
      <c r="C656">
        <v>1</v>
      </c>
      <c r="D656">
        <v>-3.3024615205601293E-3</v>
      </c>
      <c r="E656">
        <v>-0.19163010309719564</v>
      </c>
      <c r="F656">
        <v>7.3636920110531356E-2</v>
      </c>
    </row>
    <row r="657" spans="2:6" x14ac:dyDescent="0.2">
      <c r="B657" s="14" t="s">
        <v>531</v>
      </c>
      <c r="C657">
        <v>1</v>
      </c>
      <c r="D657">
        <v>-1.7997946139991505E-3</v>
      </c>
      <c r="E657">
        <v>-0.18668431104275074</v>
      </c>
      <c r="F657">
        <v>7.3559953291080227E-2</v>
      </c>
    </row>
    <row r="658" spans="2:6" x14ac:dyDescent="0.2">
      <c r="B658" s="14" t="s">
        <v>532</v>
      </c>
      <c r="C658">
        <v>1</v>
      </c>
      <c r="D658">
        <v>7.8444423445844791E-4</v>
      </c>
      <c r="E658">
        <v>-0.17817869487340987</v>
      </c>
      <c r="F658">
        <v>7.3427588203944794E-2</v>
      </c>
    </row>
    <row r="659" spans="2:6" x14ac:dyDescent="0.2">
      <c r="B659" s="14" t="s">
        <v>533</v>
      </c>
      <c r="C659">
        <v>1</v>
      </c>
      <c r="D659">
        <v>-7.7132161623305606E-4</v>
      </c>
      <c r="E659">
        <v>-0.18329925374308553</v>
      </c>
      <c r="F659">
        <v>7.3507274753259466E-2</v>
      </c>
    </row>
    <row r="660" spans="2:6" x14ac:dyDescent="0.2">
      <c r="B660" s="14" t="s">
        <v>534</v>
      </c>
      <c r="C660">
        <v>1</v>
      </c>
      <c r="D660">
        <v>-7.8129958401840227E-4</v>
      </c>
      <c r="E660">
        <v>-0.18333209465631883</v>
      </c>
      <c r="F660">
        <v>7.3507785826176786E-2</v>
      </c>
    </row>
    <row r="661" spans="2:6" x14ac:dyDescent="0.2">
      <c r="B661" s="14" t="s">
        <v>535</v>
      </c>
      <c r="C661">
        <v>1</v>
      </c>
      <c r="D661">
        <v>-2.4681104490387185E-3</v>
      </c>
      <c r="E661">
        <v>-0.18888396762120063</v>
      </c>
      <c r="F661">
        <v>7.3594184526237783E-2</v>
      </c>
    </row>
    <row r="662" spans="2:6" x14ac:dyDescent="0.2">
      <c r="B662" s="14" t="s">
        <v>536</v>
      </c>
      <c r="C662">
        <v>1</v>
      </c>
      <c r="D662">
        <v>-1.4409530079140254E-4</v>
      </c>
      <c r="E662">
        <v>-0.18123483686275366</v>
      </c>
      <c r="F662">
        <v>7.3475148135093704E-2</v>
      </c>
    </row>
    <row r="663" spans="2:6" x14ac:dyDescent="0.2">
      <c r="B663" s="14" t="s">
        <v>537</v>
      </c>
      <c r="C663">
        <v>1</v>
      </c>
      <c r="D663">
        <v>2.6682756766294169E-2</v>
      </c>
      <c r="E663">
        <v>-9.2938467773462374E-2</v>
      </c>
      <c r="F663">
        <v>7.2101072830177415E-2</v>
      </c>
    </row>
    <row r="664" spans="2:6" x14ac:dyDescent="0.2">
      <c r="B664" s="14" t="s">
        <v>538</v>
      </c>
      <c r="C664">
        <v>1</v>
      </c>
      <c r="D664">
        <v>3.7784909903137986E-4</v>
      </c>
      <c r="E664">
        <v>-0.17951693886038012</v>
      </c>
      <c r="F664">
        <v>7.3448414055388156E-2</v>
      </c>
    </row>
    <row r="665" spans="2:6" x14ac:dyDescent="0.2">
      <c r="B665" s="14" t="s">
        <v>539</v>
      </c>
      <c r="C665">
        <v>1</v>
      </c>
      <c r="D665">
        <v>1.9973729430411424E-4</v>
      </c>
      <c r="E665">
        <v>-0.18010316589209818</v>
      </c>
      <c r="F665">
        <v>7.3457536973364768E-2</v>
      </c>
    </row>
    <row r="666" spans="2:6" x14ac:dyDescent="0.2">
      <c r="B666" s="14" t="s">
        <v>540</v>
      </c>
      <c r="C666">
        <v>1</v>
      </c>
      <c r="D666">
        <v>-3.1008430970702605E-4</v>
      </c>
      <c r="E666">
        <v>-0.18178116354391483</v>
      </c>
      <c r="F666">
        <v>7.3483650109773535E-2</v>
      </c>
    </row>
    <row r="667" spans="2:6" x14ac:dyDescent="0.2">
      <c r="B667" s="14" t="s">
        <v>541</v>
      </c>
      <c r="C667">
        <v>1</v>
      </c>
      <c r="D667">
        <v>-4.6706224864578871E-3</v>
      </c>
      <c r="E667">
        <v>-0.19613318997859785</v>
      </c>
      <c r="F667">
        <v>7.3706997516009842E-2</v>
      </c>
    </row>
    <row r="668" spans="2:6" x14ac:dyDescent="0.2">
      <c r="B668" s="14" t="s">
        <v>542</v>
      </c>
      <c r="C668">
        <v>1</v>
      </c>
      <c r="D668">
        <v>-2.7471328319594868E-3</v>
      </c>
      <c r="E668">
        <v>-0.18980232596013114</v>
      </c>
      <c r="F668">
        <v>7.3608476093278696E-2</v>
      </c>
    </row>
    <row r="669" spans="2:6" x14ac:dyDescent="0.2">
      <c r="B669" s="14" t="s">
        <v>543</v>
      </c>
      <c r="C669">
        <v>1</v>
      </c>
      <c r="D669">
        <v>-1.5508737608693757E-3</v>
      </c>
      <c r="E669">
        <v>-0.18586502716587683</v>
      </c>
      <c r="F669">
        <v>7.3547203528434579E-2</v>
      </c>
    </row>
    <row r="670" spans="2:6" x14ac:dyDescent="0.2">
      <c r="B670" s="14" t="s">
        <v>545</v>
      </c>
      <c r="C670">
        <v>1</v>
      </c>
      <c r="D670">
        <v>-1.6690942797104036E-3</v>
      </c>
      <c r="E670">
        <v>-0.18625413142512315</v>
      </c>
      <c r="F670">
        <v>7.3553258800806987E-2</v>
      </c>
    </row>
    <row r="671" spans="2:6" x14ac:dyDescent="0.2">
      <c r="B671" s="14" t="s">
        <v>546</v>
      </c>
      <c r="C671">
        <v>1</v>
      </c>
      <c r="D671">
        <v>-1.1246767925299217E-3</v>
      </c>
      <c r="E671">
        <v>-0.18446226679559308</v>
      </c>
      <c r="F671">
        <v>7.3525373659699689E-2</v>
      </c>
    </row>
    <row r="672" spans="2:6" x14ac:dyDescent="0.2">
      <c r="B672" s="14" t="s">
        <v>547</v>
      </c>
      <c r="C672">
        <v>1</v>
      </c>
      <c r="D672">
        <v>-3.1219193303400061E-3</v>
      </c>
      <c r="E672">
        <v>-0.1910358768451581</v>
      </c>
      <c r="F672">
        <v>7.3627672715081971E-2</v>
      </c>
    </row>
    <row r="673" spans="2:6" x14ac:dyDescent="0.2">
      <c r="B673" s="14" t="s">
        <v>548</v>
      </c>
      <c r="C673">
        <v>1</v>
      </c>
      <c r="D673">
        <v>-1.4131038747478009E-3</v>
      </c>
      <c r="E673">
        <v>-0.18541157921597717</v>
      </c>
      <c r="F673">
        <v>7.354014693246036E-2</v>
      </c>
    </row>
    <row r="674" spans="2:6" x14ac:dyDescent="0.2">
      <c r="B674" s="14" t="s">
        <v>549</v>
      </c>
      <c r="C674">
        <v>1</v>
      </c>
      <c r="D674">
        <v>-2.0567051185027552E-3</v>
      </c>
      <c r="E674">
        <v>-0.18752989160745193</v>
      </c>
      <c r="F674">
        <v>7.3573112284841535E-2</v>
      </c>
    </row>
    <row r="675" spans="2:6" x14ac:dyDescent="0.2">
      <c r="B675" s="14" t="s">
        <v>550</v>
      </c>
      <c r="C675">
        <v>1</v>
      </c>
      <c r="D675">
        <v>-2.9901599656212419E-3</v>
      </c>
      <c r="E675">
        <v>-0.19060221159963309</v>
      </c>
      <c r="F675">
        <v>7.3620923980577402E-2</v>
      </c>
    </row>
    <row r="676" spans="2:6" x14ac:dyDescent="0.2">
      <c r="B676" s="14" t="s">
        <v>551</v>
      </c>
      <c r="C676">
        <v>1</v>
      </c>
      <c r="D676">
        <v>-9.074059341696028E-4</v>
      </c>
      <c r="E676">
        <v>-0.18374715389668506</v>
      </c>
      <c r="F676">
        <v>7.3514245012096247E-2</v>
      </c>
    </row>
    <row r="677" spans="2:6" x14ac:dyDescent="0.2">
      <c r="B677" s="14" t="s">
        <v>552</v>
      </c>
      <c r="C677">
        <v>1</v>
      </c>
      <c r="D677">
        <v>-3.4824095225816087E-3</v>
      </c>
      <c r="E677">
        <v>-0.19222237361680161</v>
      </c>
      <c r="F677">
        <v>7.3646137072480578E-2</v>
      </c>
    </row>
    <row r="678" spans="2:6" x14ac:dyDescent="0.2">
      <c r="B678" s="14" t="s">
        <v>553</v>
      </c>
      <c r="C678">
        <v>1</v>
      </c>
      <c r="D678">
        <v>-3.0882243015728505E-3</v>
      </c>
      <c r="E678">
        <v>-0.19092497494721528</v>
      </c>
      <c r="F678">
        <v>7.3625946848920876E-2</v>
      </c>
    </row>
    <row r="679" spans="2:6" x14ac:dyDescent="0.2">
      <c r="B679" s="14" t="s">
        <v>554</v>
      </c>
      <c r="C679">
        <v>1</v>
      </c>
      <c r="D679">
        <v>-5.7472044381334797E-4</v>
      </c>
      <c r="E679">
        <v>-0.18265217187007909</v>
      </c>
      <c r="F679">
        <v>7.3497204812378314E-2</v>
      </c>
    </row>
    <row r="680" spans="2:6" x14ac:dyDescent="0.2">
      <c r="B680" s="14" t="s">
        <v>555</v>
      </c>
      <c r="C680">
        <v>1</v>
      </c>
      <c r="D680">
        <v>7.6740048436052533E-3</v>
      </c>
      <c r="E680">
        <v>-0.15550278845061216</v>
      </c>
      <c r="F680">
        <v>7.3074703900721794E-2</v>
      </c>
    </row>
    <row r="681" spans="2:6" x14ac:dyDescent="0.2">
      <c r="B681" s="14" t="s">
        <v>556</v>
      </c>
      <c r="C681">
        <v>1</v>
      </c>
      <c r="D681">
        <v>-9.5685178677085148E-4</v>
      </c>
      <c r="E681">
        <v>-0.18390989713984451</v>
      </c>
      <c r="F681">
        <v>7.3516777634208275E-2</v>
      </c>
    </row>
    <row r="682" spans="2:6" x14ac:dyDescent="0.2">
      <c r="B682" s="14" t="s">
        <v>557</v>
      </c>
      <c r="C682">
        <v>1</v>
      </c>
      <c r="D682">
        <v>-7.5945526532006369E-4</v>
      </c>
      <c r="E682">
        <v>-0.18326019804623117</v>
      </c>
      <c r="F682">
        <v>7.3506666956246747E-2</v>
      </c>
    </row>
    <row r="683" spans="2:6" x14ac:dyDescent="0.2">
      <c r="B683" s="14" t="s">
        <v>558</v>
      </c>
      <c r="C683">
        <v>1</v>
      </c>
      <c r="D683">
        <v>2.4214670131250671E-4</v>
      </c>
      <c r="E683">
        <v>-0.17996358199133811</v>
      </c>
      <c r="F683">
        <v>7.3455364757335495E-2</v>
      </c>
    </row>
    <row r="684" spans="2:6" x14ac:dyDescent="0.2">
      <c r="B684" s="14" t="s">
        <v>559</v>
      </c>
      <c r="C684">
        <v>1</v>
      </c>
      <c r="D684">
        <v>-2.8008154913550243E-3</v>
      </c>
      <c r="E684">
        <v>-0.18997901428835506</v>
      </c>
      <c r="F684">
        <v>7.3611225712055806E-2</v>
      </c>
    </row>
    <row r="685" spans="2:6" x14ac:dyDescent="0.2">
      <c r="B685" s="14" t="s">
        <v>560</v>
      </c>
      <c r="C685">
        <v>1</v>
      </c>
      <c r="D685">
        <v>-4.3985250422928779E-3</v>
      </c>
      <c r="E685">
        <v>-0.19523762354786145</v>
      </c>
      <c r="F685">
        <v>7.3693060637824992E-2</v>
      </c>
    </row>
    <row r="686" spans="2:6" x14ac:dyDescent="0.2">
      <c r="B686" s="14" t="s">
        <v>561</v>
      </c>
      <c r="C686">
        <v>1</v>
      </c>
      <c r="D686">
        <v>-1.8422140166118872E-3</v>
      </c>
      <c r="E686">
        <v>-0.18682392784339363</v>
      </c>
      <c r="F686">
        <v>7.3562126018167362E-2</v>
      </c>
    </row>
    <row r="687" spans="2:6" x14ac:dyDescent="0.2">
      <c r="B687" s="14" t="s">
        <v>562</v>
      </c>
      <c r="C687">
        <v>1</v>
      </c>
      <c r="D687">
        <v>-8.6401001083702411E-4</v>
      </c>
      <c r="E687">
        <v>-0.18360432303256013</v>
      </c>
      <c r="F687">
        <v>7.3512022266486454E-2</v>
      </c>
    </row>
    <row r="688" spans="2:6" x14ac:dyDescent="0.2">
      <c r="B688" s="14" t="s">
        <v>563</v>
      </c>
      <c r="C688">
        <v>1</v>
      </c>
      <c r="D688">
        <v>-1.4912938625100125E-3</v>
      </c>
      <c r="E688">
        <v>-0.18566892923280731</v>
      </c>
      <c r="F688">
        <v>7.3544151840110317E-2</v>
      </c>
    </row>
    <row r="689" spans="2:6" x14ac:dyDescent="0.2">
      <c r="B689" s="14" t="s">
        <v>564</v>
      </c>
      <c r="C689">
        <v>1</v>
      </c>
      <c r="D689">
        <v>-1.7147322237009988E-3</v>
      </c>
      <c r="E689">
        <v>-0.18640434154878482</v>
      </c>
      <c r="F689">
        <v>7.3555596380558974E-2</v>
      </c>
    </row>
    <row r="690" spans="2:6" x14ac:dyDescent="0.2">
      <c r="B690" s="14" t="s">
        <v>565</v>
      </c>
      <c r="C690">
        <v>1</v>
      </c>
      <c r="D690">
        <v>-1.7107381264369614E-3</v>
      </c>
      <c r="E690">
        <v>-0.1863911956043629</v>
      </c>
      <c r="F690">
        <v>7.3555391804780434E-2</v>
      </c>
    </row>
    <row r="691" spans="2:6" x14ac:dyDescent="0.2">
      <c r="B691" s="14" t="s">
        <v>566</v>
      </c>
      <c r="C691">
        <v>1</v>
      </c>
      <c r="D691">
        <v>-2.4983054449756459E-3</v>
      </c>
      <c r="E691">
        <v>-0.18898334970662845</v>
      </c>
      <c r="F691">
        <v>7.3595731118403229E-2</v>
      </c>
    </row>
    <row r="692" spans="2:6" x14ac:dyDescent="0.2">
      <c r="B692" s="14" t="s">
        <v>567</v>
      </c>
      <c r="C692">
        <v>1</v>
      </c>
      <c r="D692">
        <v>-1.9896648946526874E-3</v>
      </c>
      <c r="E692">
        <v>-0.18730923924282772</v>
      </c>
      <c r="F692">
        <v>7.3569678474538769E-2</v>
      </c>
    </row>
    <row r="693" spans="2:6" x14ac:dyDescent="0.2">
      <c r="B693" s="14" t="s">
        <v>568</v>
      </c>
      <c r="C693">
        <v>1</v>
      </c>
      <c r="D693">
        <v>-1.7006057895230242E-3</v>
      </c>
      <c r="E693">
        <v>-0.18635784661530375</v>
      </c>
      <c r="F693">
        <v>7.3554872824099782E-2</v>
      </c>
    </row>
    <row r="694" spans="2:6" x14ac:dyDescent="0.2">
      <c r="B694" s="14" t="s">
        <v>569</v>
      </c>
      <c r="C694">
        <v>1</v>
      </c>
      <c r="D694">
        <v>-2.0783834777660104E-3</v>
      </c>
      <c r="E694">
        <v>-0.1876012424877227</v>
      </c>
      <c r="F694">
        <v>7.3574222657346589E-2</v>
      </c>
    </row>
    <row r="695" spans="2:6" x14ac:dyDescent="0.2">
      <c r="B695" s="14" t="s">
        <v>570</v>
      </c>
      <c r="C695">
        <v>1</v>
      </c>
      <c r="D695">
        <v>-1.7501476180625808E-3</v>
      </c>
      <c r="E695">
        <v>-0.18652090576569691</v>
      </c>
      <c r="F695">
        <v>7.355741036485508E-2</v>
      </c>
    </row>
    <row r="696" spans="2:6" x14ac:dyDescent="0.2">
      <c r="B696" s="14" t="s">
        <v>571</v>
      </c>
      <c r="C696">
        <v>1</v>
      </c>
      <c r="D696">
        <v>-2.5436198438422153E-3</v>
      </c>
      <c r="E696">
        <v>-0.1891324949317208</v>
      </c>
      <c r="F696">
        <v>7.3598052128520663E-2</v>
      </c>
    </row>
    <row r="697" spans="2:6" x14ac:dyDescent="0.2">
      <c r="B697" s="14" t="s">
        <v>572</v>
      </c>
      <c r="C697">
        <v>1</v>
      </c>
      <c r="D697">
        <v>-3.2464305096846502E-3</v>
      </c>
      <c r="E697">
        <v>-0.19144568582717403</v>
      </c>
      <c r="F697">
        <v>7.3634050195381384E-2</v>
      </c>
    </row>
    <row r="698" spans="2:6" x14ac:dyDescent="0.2">
      <c r="B698" s="14" t="s">
        <v>573</v>
      </c>
      <c r="C698">
        <v>1</v>
      </c>
      <c r="D698">
        <v>-2.4620204739700391E-3</v>
      </c>
      <c r="E698">
        <v>-0.18886392342513103</v>
      </c>
      <c r="F698">
        <v>7.3593872596866561E-2</v>
      </c>
    </row>
    <row r="699" spans="2:6" x14ac:dyDescent="0.2">
      <c r="B699" s="14" t="s">
        <v>574</v>
      </c>
      <c r="C699">
        <v>1</v>
      </c>
      <c r="D699">
        <v>-1.7666280242911725E-3</v>
      </c>
      <c r="E699">
        <v>-0.18657514843639644</v>
      </c>
      <c r="F699">
        <v>7.3558254493799602E-2</v>
      </c>
    </row>
    <row r="700" spans="2:6" x14ac:dyDescent="0.2">
      <c r="B700" s="14" t="s">
        <v>575</v>
      </c>
      <c r="C700">
        <v>1</v>
      </c>
      <c r="D700">
        <v>3.9648741674280785E-4</v>
      </c>
      <c r="E700">
        <v>-0.17945559377349207</v>
      </c>
      <c r="F700">
        <v>7.3447459403275239E-2</v>
      </c>
    </row>
    <row r="701" spans="2:6" x14ac:dyDescent="0.2">
      <c r="B701" s="14" t="s">
        <v>576</v>
      </c>
      <c r="C701">
        <v>1</v>
      </c>
      <c r="D701">
        <v>-6.0041559929446819E-4</v>
      </c>
      <c r="E701">
        <v>-0.18273674343760593</v>
      </c>
      <c r="F701">
        <v>7.349852092195519E-2</v>
      </c>
    </row>
    <row r="702" spans="2:6" x14ac:dyDescent="0.2">
      <c r="B702" s="14" t="s">
        <v>577</v>
      </c>
      <c r="C702">
        <v>1</v>
      </c>
      <c r="D702">
        <v>-6.0636231835609067E-4</v>
      </c>
      <c r="E702">
        <v>-0.18275631612915122</v>
      </c>
      <c r="F702">
        <v>7.3498825513906851E-2</v>
      </c>
    </row>
    <row r="703" spans="2:6" x14ac:dyDescent="0.2">
      <c r="B703" s="14" t="s">
        <v>578</v>
      </c>
      <c r="C703">
        <v>1</v>
      </c>
      <c r="D703">
        <v>-2.0285006151254947E-3</v>
      </c>
      <c r="E703">
        <v>-0.18743706091550738</v>
      </c>
      <c r="F703">
        <v>7.3571667645988548E-2</v>
      </c>
    </row>
    <row r="704" spans="2:6" x14ac:dyDescent="0.2">
      <c r="B704" s="14" t="s">
        <v>579</v>
      </c>
      <c r="C704">
        <v>1</v>
      </c>
      <c r="D704">
        <v>-2.7599621307161648E-3</v>
      </c>
      <c r="E704">
        <v>-0.18984455158177482</v>
      </c>
      <c r="F704">
        <v>7.3609133212215738E-2</v>
      </c>
    </row>
    <row r="705" spans="2:12" x14ac:dyDescent="0.2">
      <c r="B705" s="14" t="s">
        <v>581</v>
      </c>
      <c r="C705">
        <v>1</v>
      </c>
      <c r="D705">
        <v>8.2015402979029872E-3</v>
      </c>
      <c r="E705">
        <v>-0.15376648837380769</v>
      </c>
      <c r="F705">
        <v>7.3047683458704604E-2</v>
      </c>
    </row>
    <row r="706" spans="2:12" x14ac:dyDescent="0.2">
      <c r="B706" s="14" t="s">
        <v>595</v>
      </c>
      <c r="C706">
        <v>1</v>
      </c>
      <c r="D706">
        <v>-4.6706224864689894E-3</v>
      </c>
      <c r="E706">
        <v>-0.19613318997858675</v>
      </c>
      <c r="F706">
        <v>7.3706997515987638E-2</v>
      </c>
    </row>
    <row r="707" spans="2:12" x14ac:dyDescent="0.2">
      <c r="B707" s="14" t="s">
        <v>597</v>
      </c>
      <c r="C707">
        <v>1</v>
      </c>
      <c r="D707">
        <v>-4.6706224864578871E-3</v>
      </c>
      <c r="E707">
        <v>-0.19613318997858675</v>
      </c>
      <c r="F707">
        <v>7.3706997515987638E-2</v>
      </c>
    </row>
    <row r="708" spans="2:12" x14ac:dyDescent="0.2">
      <c r="B708" s="14" t="s">
        <v>599</v>
      </c>
      <c r="C708">
        <v>1</v>
      </c>
      <c r="D708">
        <v>-4.6706224864689894E-3</v>
      </c>
      <c r="E708">
        <v>-0.19613318997856455</v>
      </c>
      <c r="F708">
        <v>7.3706997516009842E-2</v>
      </c>
    </row>
    <row r="709" spans="2:12" x14ac:dyDescent="0.2">
      <c r="B709" s="14" t="s">
        <v>601</v>
      </c>
      <c r="C709">
        <v>1</v>
      </c>
      <c r="D709">
        <v>-4.6706224864578871E-3</v>
      </c>
      <c r="E709">
        <v>-0.19613318997858675</v>
      </c>
      <c r="F709">
        <v>7.3706997515987638E-2</v>
      </c>
    </row>
    <row r="710" spans="2:12" x14ac:dyDescent="0.2">
      <c r="B710" s="14" t="s">
        <v>603</v>
      </c>
      <c r="C710" s="14">
        <v>1</v>
      </c>
      <c r="D710" s="14">
        <v>-4.6706224864578871E-3</v>
      </c>
      <c r="E710" s="14">
        <v>-0.19613318997858675</v>
      </c>
      <c r="F710" s="14">
        <v>7.3706997515987638E-2</v>
      </c>
      <c r="G710" s="14"/>
      <c r="H710" s="14"/>
      <c r="I710" s="14"/>
      <c r="J710" s="14"/>
      <c r="K710" s="14"/>
      <c r="L710" s="14"/>
    </row>
    <row r="711" spans="2:12" x14ac:dyDescent="0.2">
      <c r="B711" s="14" t="s">
        <v>605</v>
      </c>
      <c r="C711">
        <v>1</v>
      </c>
      <c r="D711">
        <v>-4.6706224864578871E-3</v>
      </c>
      <c r="E711">
        <v>-0.19613318997857565</v>
      </c>
      <c r="F711">
        <v>7.3706997516009842E-2</v>
      </c>
    </row>
    <row r="712" spans="2:12" x14ac:dyDescent="0.2">
      <c r="B712" s="14" t="s">
        <v>607</v>
      </c>
      <c r="C712">
        <v>1</v>
      </c>
      <c r="D712">
        <v>-4.6706224864689894E-3</v>
      </c>
      <c r="E712">
        <v>-0.19613318997858675</v>
      </c>
      <c r="F712">
        <v>7.3706997515987638E-2</v>
      </c>
    </row>
    <row r="713" spans="2:12" x14ac:dyDescent="0.2">
      <c r="B713" s="14" t="s">
        <v>608</v>
      </c>
      <c r="C713">
        <v>1</v>
      </c>
      <c r="D713">
        <v>-4.6706224864689894E-3</v>
      </c>
      <c r="E713">
        <v>-0.19613318997858675</v>
      </c>
      <c r="F713">
        <v>7.3706997515987638E-2</v>
      </c>
    </row>
    <row r="714" spans="2:12" x14ac:dyDescent="0.2">
      <c r="B714" s="14" t="s">
        <v>609</v>
      </c>
      <c r="C714">
        <v>1</v>
      </c>
      <c r="D714">
        <v>-4.6706224864911938E-3</v>
      </c>
      <c r="E714">
        <v>-0.19613318997857565</v>
      </c>
      <c r="F714">
        <v>7.3706997516032047E-2</v>
      </c>
    </row>
    <row r="715" spans="2:12" x14ac:dyDescent="0.2">
      <c r="B715" s="14" t="s">
        <v>610</v>
      </c>
      <c r="C715">
        <v>1</v>
      </c>
      <c r="D715">
        <v>-4.6706224864689894E-3</v>
      </c>
      <c r="E715">
        <v>-0.19613318997417917</v>
      </c>
      <c r="F715">
        <v>7.3706997516009842E-2</v>
      </c>
    </row>
    <row r="716" spans="2:12" x14ac:dyDescent="0.2">
      <c r="B716" s="14" t="s">
        <v>611</v>
      </c>
      <c r="C716">
        <v>1</v>
      </c>
      <c r="D716">
        <v>6.2996436667184241E-3</v>
      </c>
      <c r="E716">
        <v>-0.16002628236052585</v>
      </c>
      <c r="F716">
        <v>7.3145098874038972E-2</v>
      </c>
    </row>
    <row r="717" spans="2:12" x14ac:dyDescent="0.2">
      <c r="B717" s="14" t="s">
        <v>612</v>
      </c>
      <c r="C717">
        <v>1</v>
      </c>
      <c r="D717">
        <v>-4.6706224864689894E-3</v>
      </c>
      <c r="E717">
        <v>-0.19613318997857565</v>
      </c>
      <c r="F717">
        <v>7.3706997515987638E-2</v>
      </c>
    </row>
    <row r="718" spans="2:12" x14ac:dyDescent="0.2">
      <c r="B718" s="14" t="s">
        <v>614</v>
      </c>
      <c r="C718">
        <v>1</v>
      </c>
      <c r="D718">
        <v>-4.6706224864689894E-3</v>
      </c>
      <c r="E718">
        <v>-0.19613318997858675</v>
      </c>
      <c r="F718">
        <v>7.3706997516009842E-2</v>
      </c>
    </row>
    <row r="719" spans="2:12" x14ac:dyDescent="0.2">
      <c r="B719" s="14" t="s">
        <v>615</v>
      </c>
      <c r="C719">
        <v>1</v>
      </c>
      <c r="D719">
        <v>-4.6706224864578871E-3</v>
      </c>
      <c r="E719">
        <v>-0.19613318997857565</v>
      </c>
      <c r="F719">
        <v>7.3706997516009842E-2</v>
      </c>
    </row>
    <row r="720" spans="2:12" x14ac:dyDescent="0.2">
      <c r="B720" s="14" t="s">
        <v>616</v>
      </c>
      <c r="C720">
        <v>1</v>
      </c>
      <c r="D720">
        <v>-4.6706224864800916E-3</v>
      </c>
      <c r="E720">
        <v>-0.19613318997857565</v>
      </c>
      <c r="F720">
        <v>7.3706997515987638E-2</v>
      </c>
    </row>
    <row r="721" spans="2:6" x14ac:dyDescent="0.2">
      <c r="B721" s="14" t="s">
        <v>617</v>
      </c>
      <c r="C721">
        <v>1</v>
      </c>
      <c r="D721">
        <v>-4.6706224864689894E-3</v>
      </c>
      <c r="E721">
        <v>-0.19613318997858675</v>
      </c>
      <c r="F721">
        <v>7.3706997515987638E-2</v>
      </c>
    </row>
    <row r="722" spans="2:6" x14ac:dyDescent="0.2">
      <c r="B722" s="14" t="s">
        <v>618</v>
      </c>
      <c r="C722">
        <v>1</v>
      </c>
      <c r="D722">
        <v>-4.6706224864689894E-3</v>
      </c>
      <c r="E722">
        <v>-0.19613318997857565</v>
      </c>
      <c r="F722">
        <v>7.3706997515987638E-2</v>
      </c>
    </row>
    <row r="723" spans="2:6" x14ac:dyDescent="0.2">
      <c r="B723" s="14" t="s">
        <v>619</v>
      </c>
      <c r="C723">
        <v>1</v>
      </c>
      <c r="D723">
        <v>-4.6706224864689894E-3</v>
      </c>
      <c r="E723">
        <v>-0.19613318997857565</v>
      </c>
      <c r="F723">
        <v>7.3706997516009842E-2</v>
      </c>
    </row>
    <row r="724" spans="2:6" x14ac:dyDescent="0.2">
      <c r="B724" s="14" t="s">
        <v>621</v>
      </c>
      <c r="C724">
        <v>1</v>
      </c>
      <c r="D724">
        <v>-4.6706224864689894E-3</v>
      </c>
      <c r="E724">
        <v>-0.19613318997858675</v>
      </c>
      <c r="F724">
        <v>7.3706997515987638E-2</v>
      </c>
    </row>
    <row r="725" spans="2:6" x14ac:dyDescent="0.2">
      <c r="B725" s="14" t="s">
        <v>622</v>
      </c>
      <c r="C725">
        <v>1</v>
      </c>
      <c r="D725">
        <v>-4.6706224864689894E-3</v>
      </c>
      <c r="E725">
        <v>-0.19613318997857565</v>
      </c>
      <c r="F725">
        <v>7.3706997516009842E-2</v>
      </c>
    </row>
    <row r="726" spans="2:6" x14ac:dyDescent="0.2">
      <c r="B726" s="14" t="s">
        <v>624</v>
      </c>
      <c r="C726">
        <v>1</v>
      </c>
      <c r="D726">
        <v>-4.6706224864689894E-3</v>
      </c>
      <c r="E726">
        <v>-0.19613318997858675</v>
      </c>
      <c r="F726">
        <v>7.3706997515987638E-2</v>
      </c>
    </row>
    <row r="727" spans="2:6" x14ac:dyDescent="0.2">
      <c r="B727" s="14" t="s">
        <v>625</v>
      </c>
      <c r="C727">
        <v>1</v>
      </c>
      <c r="D727">
        <v>-4.6706224864689894E-3</v>
      </c>
      <c r="E727">
        <v>-0.19613318997858675</v>
      </c>
      <c r="F727">
        <v>7.3706997516009842E-2</v>
      </c>
    </row>
    <row r="728" spans="2:6" x14ac:dyDescent="0.2">
      <c r="B728" s="14" t="s">
        <v>626</v>
      </c>
      <c r="C728">
        <v>1</v>
      </c>
      <c r="D728">
        <v>-4.6706224864578871E-3</v>
      </c>
      <c r="E728">
        <v>-0.19613318997857565</v>
      </c>
      <c r="F728">
        <v>7.3706997515987638E-2</v>
      </c>
    </row>
    <row r="729" spans="2:6" x14ac:dyDescent="0.2">
      <c r="B729" s="14" t="s">
        <v>627</v>
      </c>
      <c r="C729">
        <v>1</v>
      </c>
      <c r="D729">
        <v>-4.6706224965942233E-3</v>
      </c>
      <c r="E729">
        <v>-0.19613318997858675</v>
      </c>
      <c r="F729">
        <v>7.3706997526357121E-2</v>
      </c>
    </row>
    <row r="730" spans="2:6" x14ac:dyDescent="0.2">
      <c r="B730" s="14" t="s">
        <v>629</v>
      </c>
      <c r="C730">
        <v>1</v>
      </c>
      <c r="D730">
        <v>-4.6706224864689894E-3</v>
      </c>
      <c r="E730">
        <v>-0.19613318997857565</v>
      </c>
      <c r="F730">
        <v>7.3706997515987638E-2</v>
      </c>
    </row>
    <row r="731" spans="2:6" x14ac:dyDescent="0.2">
      <c r="B731" s="14" t="s">
        <v>631</v>
      </c>
      <c r="C731">
        <v>1</v>
      </c>
      <c r="D731">
        <v>-4.6706224864689894E-3</v>
      </c>
      <c r="E731">
        <v>-0.19613318997858675</v>
      </c>
      <c r="F731">
        <v>7.3706997515987638E-2</v>
      </c>
    </row>
    <row r="732" spans="2:6" x14ac:dyDescent="0.2">
      <c r="B732" s="14" t="s">
        <v>635</v>
      </c>
      <c r="C732">
        <v>1</v>
      </c>
      <c r="D732">
        <v>-4.6706224864800916E-3</v>
      </c>
      <c r="E732">
        <v>-0.19613318997858675</v>
      </c>
      <c r="F732">
        <v>7.3706997516009842E-2</v>
      </c>
    </row>
    <row r="733" spans="2:6" x14ac:dyDescent="0.2">
      <c r="B733" s="14" t="s">
        <v>638</v>
      </c>
      <c r="C733">
        <v>1</v>
      </c>
      <c r="D733">
        <v>-4.6706224864689894E-3</v>
      </c>
      <c r="E733">
        <v>-0.19613318997858675</v>
      </c>
      <c r="F733">
        <v>7.3706997515987638E-2</v>
      </c>
    </row>
    <row r="734" spans="2:6" x14ac:dyDescent="0.2">
      <c r="B734" s="14" t="s">
        <v>641</v>
      </c>
      <c r="C734">
        <v>1</v>
      </c>
      <c r="D734">
        <v>-4.6706224864578871E-3</v>
      </c>
      <c r="E734">
        <v>-0.19613318997857565</v>
      </c>
      <c r="F734">
        <v>7.3706997516009842E-2</v>
      </c>
    </row>
    <row r="735" spans="2:6" x14ac:dyDescent="0.2">
      <c r="B735" s="14" t="s">
        <v>643</v>
      </c>
      <c r="C735">
        <v>1</v>
      </c>
      <c r="D735">
        <v>-4.6706224864689894E-3</v>
      </c>
      <c r="E735">
        <v>-0.19613318997857565</v>
      </c>
      <c r="F735">
        <v>7.3706997515987638E-2</v>
      </c>
    </row>
    <row r="736" spans="2:6" x14ac:dyDescent="0.2">
      <c r="B736" s="14" t="s">
        <v>644</v>
      </c>
      <c r="C736">
        <v>1</v>
      </c>
      <c r="D736">
        <v>-4.6706224864800916E-3</v>
      </c>
      <c r="E736">
        <v>-0.19613318997857565</v>
      </c>
      <c r="F736">
        <v>7.3706997515987638E-2</v>
      </c>
    </row>
    <row r="737" spans="2:6" x14ac:dyDescent="0.2">
      <c r="B737" s="14" t="s">
        <v>647</v>
      </c>
      <c r="C737">
        <v>1</v>
      </c>
      <c r="D737">
        <v>-4.6706224864800916E-3</v>
      </c>
      <c r="E737">
        <v>-0.19613318997857565</v>
      </c>
      <c r="F737">
        <v>7.3706997515987638E-2</v>
      </c>
    </row>
    <row r="738" spans="2:6" x14ac:dyDescent="0.2">
      <c r="B738" s="14" t="s">
        <v>126</v>
      </c>
      <c r="C738">
        <v>1.0000000000000004</v>
      </c>
      <c r="D738">
        <v>-6.9331327841037904E-4</v>
      </c>
      <c r="E738">
        <v>-0.18303725219632749</v>
      </c>
      <c r="F738">
        <v>7.350341719800646E-2</v>
      </c>
    </row>
    <row r="739" spans="2:6" x14ac:dyDescent="0.2">
      <c r="B739" s="14" t="s">
        <v>436</v>
      </c>
      <c r="C739">
        <v>1</v>
      </c>
      <c r="D739">
        <v>-2.8320337536968943E-3</v>
      </c>
      <c r="E739">
        <v>-0.19008306119648877</v>
      </c>
      <c r="F739">
        <v>7.3612895575991821E-2</v>
      </c>
    </row>
    <row r="740" spans="2:6" x14ac:dyDescent="0.2">
      <c r="B740" s="14" t="s">
        <v>437</v>
      </c>
      <c r="C740">
        <v>0.99999999999999989</v>
      </c>
      <c r="D740">
        <v>7.7436950740583654E-5</v>
      </c>
      <c r="E740">
        <v>-0.18051771170140007</v>
      </c>
      <c r="F740">
        <v>7.3463576133203645E-2</v>
      </c>
    </row>
    <row r="741" spans="2:6" x14ac:dyDescent="0.2">
      <c r="B741" s="14" t="s">
        <v>438</v>
      </c>
      <c r="C741">
        <v>0.99999999999999989</v>
      </c>
      <c r="D741">
        <v>-3.1716016726912599E-3</v>
      </c>
      <c r="E741">
        <v>-0.19120654351264532</v>
      </c>
      <c r="F741">
        <v>7.3630419859438412E-2</v>
      </c>
    </row>
    <row r="742" spans="2:6" x14ac:dyDescent="0.2">
      <c r="B742" s="14" t="s">
        <v>439</v>
      </c>
      <c r="C742">
        <v>1</v>
      </c>
      <c r="D742">
        <v>8.2015402979029872E-3</v>
      </c>
      <c r="E742">
        <v>-0.15376648837380769</v>
      </c>
      <c r="F742">
        <v>7.3047683458704604E-2</v>
      </c>
    </row>
    <row r="743" spans="2:6" x14ac:dyDescent="0.2">
      <c r="B743" s="14" t="s">
        <v>441</v>
      </c>
      <c r="C743">
        <v>1</v>
      </c>
      <c r="D743">
        <v>-4.6706224864578871E-3</v>
      </c>
      <c r="E743">
        <v>-0.19613318997858675</v>
      </c>
      <c r="F743">
        <v>7.3706997515987638E-2</v>
      </c>
    </row>
    <row r="744" spans="2:6" x14ac:dyDescent="0.2">
      <c r="B744" s="14" t="s">
        <v>442</v>
      </c>
      <c r="C744">
        <v>1</v>
      </c>
      <c r="D744">
        <v>-4.6706224864578871E-3</v>
      </c>
      <c r="E744">
        <v>-0.19613318997857565</v>
      </c>
      <c r="F744">
        <v>7.3706997515987638E-2</v>
      </c>
    </row>
    <row r="745" spans="2:6" x14ac:dyDescent="0.2">
      <c r="B745" s="14" t="s">
        <v>443</v>
      </c>
      <c r="C745">
        <v>1</v>
      </c>
      <c r="D745">
        <v>-4.3317089875816173E-3</v>
      </c>
      <c r="E745">
        <v>-0.19501753312698433</v>
      </c>
      <c r="F745">
        <v>7.3689655496189665E-2</v>
      </c>
    </row>
    <row r="746" spans="2:6" x14ac:dyDescent="0.2">
      <c r="B746" s="14" t="s">
        <v>444</v>
      </c>
      <c r="C746">
        <v>1</v>
      </c>
      <c r="D746">
        <v>-4.6706224864800916E-3</v>
      </c>
      <c r="E746">
        <v>-0.19613318997858675</v>
      </c>
      <c r="F746">
        <v>7.3706997515987638E-2</v>
      </c>
    </row>
    <row r="747" spans="2:6" x14ac:dyDescent="0.2">
      <c r="B747" s="14"/>
    </row>
    <row r="748" spans="2:6" x14ac:dyDescent="0.2">
      <c r="B748" s="14"/>
    </row>
    <row r="749" spans="2:6" x14ac:dyDescent="0.2">
      <c r="B749" s="14"/>
    </row>
    <row r="750" spans="2:6" x14ac:dyDescent="0.2">
      <c r="B750" s="14"/>
    </row>
    <row r="751" spans="2:6" x14ac:dyDescent="0.2">
      <c r="B751" s="14"/>
    </row>
    <row r="752" spans="2:6" x14ac:dyDescent="0.2">
      <c r="B752" s="14"/>
    </row>
    <row r="753" spans="2:2" x14ac:dyDescent="0.2">
      <c r="B753" s="14"/>
    </row>
    <row r="754" spans="2:2" x14ac:dyDescent="0.2">
      <c r="B754" s="14"/>
    </row>
    <row r="755" spans="2:2" x14ac:dyDescent="0.2">
      <c r="B755" s="14"/>
    </row>
    <row r="756" spans="2:2" x14ac:dyDescent="0.2">
      <c r="B756" s="14"/>
    </row>
    <row r="757" spans="2:2" x14ac:dyDescent="0.2">
      <c r="B757" s="14"/>
    </row>
    <row r="758" spans="2:2" x14ac:dyDescent="0.2">
      <c r="B758" s="14"/>
    </row>
    <row r="759" spans="2:2" x14ac:dyDescent="0.2">
      <c r="B759" s="14"/>
    </row>
    <row r="760" spans="2:2" x14ac:dyDescent="0.2">
      <c r="B760" s="14"/>
    </row>
    <row r="761" spans="2:2" x14ac:dyDescent="0.2">
      <c r="B761" s="14"/>
    </row>
    <row r="762" spans="2:2" x14ac:dyDescent="0.2">
      <c r="B762" s="14"/>
    </row>
    <row r="763" spans="2:2" x14ac:dyDescent="0.2">
      <c r="B763" s="14"/>
    </row>
    <row r="764" spans="2:2" x14ac:dyDescent="0.2">
      <c r="B764" s="14"/>
    </row>
    <row r="765" spans="2:2" x14ac:dyDescent="0.2">
      <c r="B765" s="14"/>
    </row>
    <row r="766" spans="2:2" x14ac:dyDescent="0.2">
      <c r="B766" s="14"/>
    </row>
    <row r="767" spans="2:2" x14ac:dyDescent="0.2">
      <c r="B767" s="14"/>
    </row>
    <row r="768" spans="2:2" x14ac:dyDescent="0.2">
      <c r="B768" s="14"/>
    </row>
    <row r="769" spans="2:2" x14ac:dyDescent="0.2">
      <c r="B769" s="14"/>
    </row>
    <row r="770" spans="2:2" x14ac:dyDescent="0.2">
      <c r="B770" s="14"/>
    </row>
    <row r="771" spans="2:2" x14ac:dyDescent="0.2">
      <c r="B771" s="14"/>
    </row>
    <row r="772" spans="2:2" x14ac:dyDescent="0.2">
      <c r="B772" s="14"/>
    </row>
    <row r="773" spans="2:2" x14ac:dyDescent="0.2">
      <c r="B773" s="14"/>
    </row>
    <row r="774" spans="2:2" x14ac:dyDescent="0.2">
      <c r="B774" s="14"/>
    </row>
    <row r="775" spans="2:2" x14ac:dyDescent="0.2">
      <c r="B775" s="14"/>
    </row>
    <row r="776" spans="2:2" x14ac:dyDescent="0.2">
      <c r="B776" s="14"/>
    </row>
    <row r="777" spans="2:2" x14ac:dyDescent="0.2">
      <c r="B777" s="14"/>
    </row>
    <row r="778" spans="2:2" x14ac:dyDescent="0.2">
      <c r="B778" s="14"/>
    </row>
    <row r="779" spans="2:2" x14ac:dyDescent="0.2">
      <c r="B779" s="14"/>
    </row>
    <row r="780" spans="2:2" x14ac:dyDescent="0.2">
      <c r="B780" s="14"/>
    </row>
    <row r="781" spans="2:2" x14ac:dyDescent="0.2">
      <c r="B781" s="14"/>
    </row>
    <row r="782" spans="2:2" x14ac:dyDescent="0.2">
      <c r="B782" s="14"/>
    </row>
    <row r="783" spans="2:2" x14ac:dyDescent="0.2">
      <c r="B783" s="14"/>
    </row>
    <row r="784" spans="2:2" x14ac:dyDescent="0.2">
      <c r="B784" s="14"/>
    </row>
    <row r="785" spans="2:2" x14ac:dyDescent="0.2">
      <c r="B785" s="14"/>
    </row>
    <row r="786" spans="2:2" x14ac:dyDescent="0.2">
      <c r="B786" s="14"/>
    </row>
    <row r="787" spans="2:2" x14ac:dyDescent="0.2">
      <c r="B787" s="14"/>
    </row>
    <row r="788" spans="2:2" x14ac:dyDescent="0.2">
      <c r="B788" s="14"/>
    </row>
    <row r="789" spans="2:2" x14ac:dyDescent="0.2">
      <c r="B789" s="14"/>
    </row>
    <row r="790" spans="2:2" x14ac:dyDescent="0.2">
      <c r="B790" s="14"/>
    </row>
    <row r="791" spans="2:2" x14ac:dyDescent="0.2">
      <c r="B791" s="14"/>
    </row>
    <row r="792" spans="2:2" x14ac:dyDescent="0.2">
      <c r="B792" s="14"/>
    </row>
    <row r="793" spans="2:2" x14ac:dyDescent="0.2">
      <c r="B793" s="14"/>
    </row>
    <row r="794" spans="2:2" x14ac:dyDescent="0.2">
      <c r="B794" s="14"/>
    </row>
    <row r="795" spans="2:2" x14ac:dyDescent="0.2">
      <c r="B795" s="14"/>
    </row>
    <row r="796" spans="2:2" x14ac:dyDescent="0.2">
      <c r="B796" s="14"/>
    </row>
    <row r="797" spans="2:2" x14ac:dyDescent="0.2">
      <c r="B797" s="14"/>
    </row>
    <row r="798" spans="2:2" x14ac:dyDescent="0.2">
      <c r="B798" s="14"/>
    </row>
    <row r="799" spans="2:2" x14ac:dyDescent="0.2">
      <c r="B799" s="14"/>
    </row>
    <row r="800" spans="2:2" x14ac:dyDescent="0.2">
      <c r="B800" s="14"/>
    </row>
    <row r="801" spans="2:2" x14ac:dyDescent="0.2">
      <c r="B801" s="14"/>
    </row>
    <row r="802" spans="2:2" x14ac:dyDescent="0.2">
      <c r="B802" s="14"/>
    </row>
    <row r="803" spans="2:2" x14ac:dyDescent="0.2">
      <c r="B803" s="14"/>
    </row>
    <row r="804" spans="2:2" x14ac:dyDescent="0.2">
      <c r="B804" s="14"/>
    </row>
    <row r="805" spans="2:2" x14ac:dyDescent="0.2">
      <c r="B805" s="14"/>
    </row>
    <row r="806" spans="2:2" x14ac:dyDescent="0.2">
      <c r="B806" s="14"/>
    </row>
    <row r="807" spans="2:2" x14ac:dyDescent="0.2">
      <c r="B807" s="14"/>
    </row>
    <row r="808" spans="2:2" x14ac:dyDescent="0.2">
      <c r="B808" s="14"/>
    </row>
    <row r="809" spans="2:2" x14ac:dyDescent="0.2">
      <c r="B809" s="14"/>
    </row>
    <row r="810" spans="2:2" x14ac:dyDescent="0.2">
      <c r="B810" s="14"/>
    </row>
    <row r="811" spans="2:2" x14ac:dyDescent="0.2">
      <c r="B811" s="14"/>
    </row>
    <row r="812" spans="2:2" x14ac:dyDescent="0.2">
      <c r="B812" s="14"/>
    </row>
    <row r="813" spans="2:2" x14ac:dyDescent="0.2">
      <c r="B813" s="14"/>
    </row>
    <row r="814" spans="2:2" x14ac:dyDescent="0.2">
      <c r="B814" s="14"/>
    </row>
    <row r="815" spans="2:2" x14ac:dyDescent="0.2">
      <c r="B815" s="14"/>
    </row>
    <row r="816" spans="2:2" x14ac:dyDescent="0.2">
      <c r="B816" s="14"/>
    </row>
    <row r="817" spans="2:2" x14ac:dyDescent="0.2">
      <c r="B817" s="14"/>
    </row>
    <row r="818" spans="2:2" x14ac:dyDescent="0.2">
      <c r="B818" s="14"/>
    </row>
    <row r="819" spans="2:2" x14ac:dyDescent="0.2">
      <c r="B819" s="14"/>
    </row>
    <row r="820" spans="2:2" x14ac:dyDescent="0.2">
      <c r="B820" s="14"/>
    </row>
    <row r="821" spans="2:2" x14ac:dyDescent="0.2">
      <c r="B821" s="14"/>
    </row>
    <row r="822" spans="2:2" x14ac:dyDescent="0.2">
      <c r="B822" s="14"/>
    </row>
    <row r="823" spans="2:2" x14ac:dyDescent="0.2">
      <c r="B823" s="14"/>
    </row>
    <row r="824" spans="2:2" x14ac:dyDescent="0.2">
      <c r="B824" s="14"/>
    </row>
    <row r="825" spans="2:2" x14ac:dyDescent="0.2">
      <c r="B825" s="14"/>
    </row>
    <row r="826" spans="2:2" x14ac:dyDescent="0.2">
      <c r="B826" s="14"/>
    </row>
    <row r="827" spans="2:2" x14ac:dyDescent="0.2">
      <c r="B827" s="14"/>
    </row>
    <row r="828" spans="2:2" x14ac:dyDescent="0.2">
      <c r="B828" s="14"/>
    </row>
    <row r="829" spans="2:2" x14ac:dyDescent="0.2">
      <c r="B829" s="14"/>
    </row>
    <row r="830" spans="2:2" x14ac:dyDescent="0.2">
      <c r="B830" s="14"/>
    </row>
    <row r="831" spans="2:2" x14ac:dyDescent="0.2">
      <c r="B831" s="14"/>
    </row>
    <row r="832" spans="2:2" x14ac:dyDescent="0.2">
      <c r="B832" s="14"/>
    </row>
    <row r="833" spans="2:2" x14ac:dyDescent="0.2">
      <c r="B833" s="14"/>
    </row>
    <row r="834" spans="2:2" x14ac:dyDescent="0.2">
      <c r="B834" s="14"/>
    </row>
    <row r="910" spans="1:12" x14ac:dyDescent="0.2">
      <c r="A910" s="20" t="s">
        <v>143</v>
      </c>
      <c r="B910" s="19"/>
      <c r="C910" s="14" t="s">
        <v>27</v>
      </c>
      <c r="D910" s="14" t="s">
        <v>371</v>
      </c>
      <c r="E910" s="14" t="s">
        <v>1042</v>
      </c>
      <c r="F910" s="14" t="s">
        <v>1084</v>
      </c>
      <c r="G910" s="14"/>
      <c r="H910" s="14"/>
      <c r="I910" s="14"/>
      <c r="J910" s="14"/>
      <c r="K910" s="14"/>
      <c r="L910" s="14"/>
    </row>
    <row r="911" spans="1:12" x14ac:dyDescent="0.2">
      <c r="B911" s="14" t="s">
        <v>476</v>
      </c>
      <c r="C911">
        <v>1.0193541698510062</v>
      </c>
      <c r="D911">
        <v>0.61543761207702996</v>
      </c>
      <c r="E911">
        <v>-0.19944673515006617</v>
      </c>
      <c r="F911">
        <v>7.3752358737300128E-2</v>
      </c>
    </row>
    <row r="912" spans="1:12" x14ac:dyDescent="0.2">
      <c r="B912" s="14" t="s">
        <v>477</v>
      </c>
      <c r="C912">
        <v>1.0334247244085168</v>
      </c>
      <c r="D912">
        <v>5.9281913424991117E-2</v>
      </c>
      <c r="E912">
        <v>-0.19775935689507751</v>
      </c>
      <c r="F912">
        <v>7.3729259307175887E-2</v>
      </c>
    </row>
    <row r="913" spans="2:6" x14ac:dyDescent="0.2">
      <c r="B913" s="14" t="s">
        <v>478</v>
      </c>
      <c r="C913">
        <v>1.12424782386505</v>
      </c>
      <c r="D913">
        <v>5.1160577054187861E-2</v>
      </c>
      <c r="E913">
        <v>-0.21149076971008762</v>
      </c>
      <c r="F913">
        <v>7.3917237164633498E-2</v>
      </c>
    </row>
    <row r="914" spans="2:6" x14ac:dyDescent="0.2">
      <c r="B914" s="14" t="s">
        <v>479</v>
      </c>
      <c r="C914">
        <v>1.0901230863262157</v>
      </c>
      <c r="D914">
        <v>3.1148908008127307E-2</v>
      </c>
      <c r="E914">
        <v>-0.2024264606514059</v>
      </c>
      <c r="F914">
        <v>7.3793150089840331E-2</v>
      </c>
    </row>
    <row r="915" spans="2:6" x14ac:dyDescent="0.2">
      <c r="B915" s="14" t="s">
        <v>480</v>
      </c>
      <c r="C915">
        <v>1.0300150807170398</v>
      </c>
      <c r="D915">
        <v>7.481358126506521E-2</v>
      </c>
      <c r="E915">
        <v>-0.20114822456187564</v>
      </c>
      <c r="F915">
        <v>7.3775651504903728E-2</v>
      </c>
    </row>
    <row r="916" spans="2:6" x14ac:dyDescent="0.2">
      <c r="B916" s="14" t="s">
        <v>481</v>
      </c>
      <c r="C916">
        <v>1.0991158001485117</v>
      </c>
      <c r="D916">
        <v>0.24872617646598538</v>
      </c>
      <c r="E916">
        <v>-0.21035237399944506</v>
      </c>
      <c r="F916">
        <v>7.3901652943786367E-2</v>
      </c>
    </row>
    <row r="917" spans="2:6" x14ac:dyDescent="0.2">
      <c r="B917" s="14" t="s">
        <v>482</v>
      </c>
      <c r="C917">
        <v>1.1087413544429157</v>
      </c>
      <c r="D917">
        <v>0.25774812847980666</v>
      </c>
      <c r="E917">
        <v>-0.21177697818889341</v>
      </c>
      <c r="F917">
        <v>7.3921155253975357E-2</v>
      </c>
    </row>
    <row r="918" spans="2:6" x14ac:dyDescent="0.2">
      <c r="B918" s="14" t="s">
        <v>483</v>
      </c>
      <c r="C918">
        <v>1.117328235867374</v>
      </c>
      <c r="D918">
        <v>1.9677870432532885E-2</v>
      </c>
      <c r="E918">
        <v>-0.20247978746520401</v>
      </c>
      <c r="F918">
        <v>7.3793880115724519E-2</v>
      </c>
    </row>
    <row r="919" spans="2:6" x14ac:dyDescent="0.2">
      <c r="B919" s="14" t="s">
        <v>484</v>
      </c>
      <c r="C919">
        <v>1.1223903444195542</v>
      </c>
      <c r="D919">
        <v>7.9056099119356738E-2</v>
      </c>
      <c r="E919">
        <v>-0.21038803395808658</v>
      </c>
      <c r="F919">
        <v>7.3902141258330722E-2</v>
      </c>
    </row>
    <row r="920" spans="2:6" x14ac:dyDescent="0.2">
      <c r="B920" s="14" t="s">
        <v>485</v>
      </c>
      <c r="C920">
        <v>1.3329282820960384</v>
      </c>
      <c r="D920">
        <v>4.0819989733575923E-2</v>
      </c>
      <c r="E920">
        <v>-0.20125288943522168</v>
      </c>
      <c r="F920">
        <v>7.3777084189785569E-2</v>
      </c>
    </row>
    <row r="921" spans="2:6" x14ac:dyDescent="0.2">
      <c r="B921" s="14" t="s">
        <v>486</v>
      </c>
      <c r="C921">
        <v>1.0938525357210562</v>
      </c>
      <c r="D921">
        <v>0.28650870438722276</v>
      </c>
      <c r="E921">
        <v>-0.20099397386256213</v>
      </c>
      <c r="F921">
        <v>7.3773539869281812E-2</v>
      </c>
    </row>
    <row r="922" spans="2:6" x14ac:dyDescent="0.2">
      <c r="B922" s="14" t="s">
        <v>487</v>
      </c>
      <c r="C922">
        <v>1.0532809362759294</v>
      </c>
      <c r="D922">
        <v>6.1049835657978058E-2</v>
      </c>
      <c r="E922">
        <v>-0.20257172689750469</v>
      </c>
      <c r="F922">
        <v>7.3795138731136412E-2</v>
      </c>
    </row>
    <row r="923" spans="2:6" x14ac:dyDescent="0.2">
      <c r="B923" s="14" t="s">
        <v>488</v>
      </c>
      <c r="C923">
        <v>1.1132257627991744</v>
      </c>
      <c r="D923">
        <v>0.21784046238029209</v>
      </c>
      <c r="E923">
        <v>-0.21173052998209041</v>
      </c>
      <c r="F923">
        <v>7.3920519395009876E-2</v>
      </c>
    </row>
    <row r="924" spans="2:6" x14ac:dyDescent="0.2">
      <c r="B924" s="14" t="s">
        <v>489</v>
      </c>
      <c r="C924">
        <v>1.0490950930055885</v>
      </c>
      <c r="D924">
        <v>0.2454704424821097</v>
      </c>
      <c r="E924">
        <v>-0.20354016709898115</v>
      </c>
      <c r="F924">
        <v>7.3808396323205017E-2</v>
      </c>
    </row>
    <row r="925" spans="2:6" x14ac:dyDescent="0.2">
      <c r="B925" s="14" t="s">
        <v>490</v>
      </c>
      <c r="C925">
        <v>1.0821763226511463</v>
      </c>
      <c r="D925">
        <v>0.12273264026434472</v>
      </c>
      <c r="E925">
        <v>-0.20713443669284626</v>
      </c>
      <c r="F925">
        <v>7.3857600559179559E-2</v>
      </c>
    </row>
    <row r="926" spans="2:6" x14ac:dyDescent="0.2">
      <c r="B926" s="14" t="s">
        <v>491</v>
      </c>
      <c r="C926">
        <v>1.0574838541871292</v>
      </c>
      <c r="D926">
        <v>6.7120102458750885E-2</v>
      </c>
      <c r="E926">
        <v>-0.2034219933127801</v>
      </c>
      <c r="F926">
        <v>7.380677856663187E-2</v>
      </c>
    </row>
    <row r="927" spans="2:6" x14ac:dyDescent="0.2">
      <c r="B927" s="14" t="s">
        <v>492</v>
      </c>
      <c r="C927">
        <v>1.0406820423551659</v>
      </c>
      <c r="D927">
        <v>0.24594870934810942</v>
      </c>
      <c r="E927">
        <v>-0.20280555741546413</v>
      </c>
      <c r="F927">
        <v>7.3798339785402511E-2</v>
      </c>
    </row>
    <row r="928" spans="2:6" x14ac:dyDescent="0.2">
      <c r="B928" s="14" t="s">
        <v>493</v>
      </c>
      <c r="C928">
        <v>1.0495501799839977</v>
      </c>
      <c r="D928">
        <v>9.4277796236208466E-2</v>
      </c>
      <c r="E928">
        <v>-0.20411935332314002</v>
      </c>
      <c r="F928">
        <v>7.3816325170827923E-2</v>
      </c>
    </row>
    <row r="929" spans="2:6" x14ac:dyDescent="0.2">
      <c r="B929" s="14" t="s">
        <v>494</v>
      </c>
      <c r="C929">
        <v>1.0509387187089025</v>
      </c>
      <c r="D929">
        <v>0.36017965824539644</v>
      </c>
      <c r="E929">
        <v>-0.20286512487617259</v>
      </c>
      <c r="F929">
        <v>7.3799155242193493E-2</v>
      </c>
    </row>
    <row r="930" spans="2:6" x14ac:dyDescent="0.2">
      <c r="B930" s="14" t="s">
        <v>496</v>
      </c>
      <c r="C930">
        <v>1.1136330404747694</v>
      </c>
      <c r="D930">
        <v>-7.6791388685548689E-3</v>
      </c>
      <c r="E930">
        <v>-0.20606570863204166</v>
      </c>
      <c r="F930">
        <v>7.3842970063031643E-2</v>
      </c>
    </row>
    <row r="931" spans="2:6" x14ac:dyDescent="0.2">
      <c r="B931" s="14" t="s">
        <v>497</v>
      </c>
      <c r="C931">
        <v>1.0374774807075029</v>
      </c>
      <c r="D931">
        <v>4.0982111479759276E-2</v>
      </c>
      <c r="E931">
        <v>-0.20119242095666401</v>
      </c>
      <c r="F931">
        <v>7.3776256537372298E-2</v>
      </c>
    </row>
    <row r="932" spans="2:6" x14ac:dyDescent="0.2">
      <c r="B932" s="14" t="s">
        <v>499</v>
      </c>
      <c r="C932">
        <v>1.0288016100636834</v>
      </c>
      <c r="D932">
        <v>-1.6102649751381648E-4</v>
      </c>
      <c r="E932">
        <v>-0.19818645024091142</v>
      </c>
      <c r="F932">
        <v>7.3735105923034006E-2</v>
      </c>
    </row>
    <row r="933" spans="2:6" x14ac:dyDescent="0.2">
      <c r="B933" s="14" t="s">
        <v>500</v>
      </c>
      <c r="C933">
        <v>1.0390433397178345</v>
      </c>
      <c r="D933">
        <v>0.12677152710012241</v>
      </c>
      <c r="E933">
        <v>-0.20158516144412886</v>
      </c>
      <c r="F933">
        <v>7.3781633010883141E-2</v>
      </c>
    </row>
    <row r="934" spans="2:6" x14ac:dyDescent="0.2">
      <c r="B934" s="14" t="s">
        <v>502</v>
      </c>
      <c r="C934">
        <v>1.0979914372027926</v>
      </c>
      <c r="D934">
        <v>0.56417245642401692</v>
      </c>
      <c r="E934">
        <v>-0.21037692084510118</v>
      </c>
      <c r="F934">
        <v>7.3901988981051048E-2</v>
      </c>
    </row>
    <row r="935" spans="2:6" x14ac:dyDescent="0.2">
      <c r="B935" s="14" t="s">
        <v>503</v>
      </c>
      <c r="C935">
        <v>1.0820320402343664</v>
      </c>
      <c r="D935">
        <v>0.28061130927632405</v>
      </c>
      <c r="E935">
        <v>-0.20755885667217422</v>
      </c>
      <c r="F935">
        <v>7.3863410713359556E-2</v>
      </c>
    </row>
    <row r="936" spans="2:6" x14ac:dyDescent="0.2">
      <c r="B936" s="14" t="s">
        <v>504</v>
      </c>
      <c r="C936">
        <v>1.1362263255333194</v>
      </c>
      <c r="D936">
        <v>-9.8221409576604302E-3</v>
      </c>
      <c r="E936">
        <v>-0.21314076009301131</v>
      </c>
      <c r="F936">
        <v>7.3939824929336595E-2</v>
      </c>
    </row>
    <row r="937" spans="2:6" x14ac:dyDescent="0.2">
      <c r="B937" s="14" t="s">
        <v>505</v>
      </c>
      <c r="C937">
        <v>1.1105877551427374</v>
      </c>
      <c r="D937">
        <v>-9.4980980448688967E-3</v>
      </c>
      <c r="E937">
        <v>-0.21207094299144913</v>
      </c>
      <c r="F937">
        <v>7.3925179524603202E-2</v>
      </c>
    </row>
    <row r="938" spans="2:6" x14ac:dyDescent="0.2">
      <c r="B938" s="14" t="s">
        <v>506</v>
      </c>
      <c r="C938">
        <v>1.1118796122575565</v>
      </c>
      <c r="D938">
        <v>-9.5748745576162975E-3</v>
      </c>
      <c r="E938">
        <v>-0.21232441814299507</v>
      </c>
      <c r="F938">
        <v>7.3928649506704858E-2</v>
      </c>
    </row>
    <row r="939" spans="2:6" x14ac:dyDescent="0.2">
      <c r="B939" s="14" t="s">
        <v>508</v>
      </c>
      <c r="C939">
        <v>1.1126635865296277</v>
      </c>
      <c r="D939">
        <v>-9.5163411145016141E-3</v>
      </c>
      <c r="E939">
        <v>-0.21213117189043951</v>
      </c>
      <c r="F939">
        <v>7.3926004036195536E-2</v>
      </c>
    </row>
    <row r="940" spans="2:6" x14ac:dyDescent="0.2">
      <c r="B940" s="14" t="s">
        <v>509</v>
      </c>
      <c r="C940">
        <v>1.0744366023968008</v>
      </c>
      <c r="D940">
        <v>2.141380394800052E-2</v>
      </c>
      <c r="E940">
        <v>-0.20242317274522525</v>
      </c>
      <c r="F940">
        <v>7.3793105062347486E-2</v>
      </c>
    </row>
    <row r="941" spans="2:6" x14ac:dyDescent="0.2">
      <c r="B941" s="14" t="s">
        <v>510</v>
      </c>
      <c r="C941">
        <v>1.1010269046421235</v>
      </c>
      <c r="D941">
        <v>2.1766655032506854E-2</v>
      </c>
      <c r="E941">
        <v>-0.20086497306165407</v>
      </c>
      <c r="F941">
        <v>9.8153738641633339</v>
      </c>
    </row>
    <row r="942" spans="2:6" x14ac:dyDescent="0.2">
      <c r="B942" s="14" t="s">
        <v>511</v>
      </c>
      <c r="C942">
        <v>1.0156240781730306</v>
      </c>
      <c r="D942">
        <v>-3.9895105053200375E-3</v>
      </c>
      <c r="E942">
        <v>-0.19868004661639516</v>
      </c>
      <c r="F942">
        <v>9.9380640466819834</v>
      </c>
    </row>
    <row r="943" spans="2:6" x14ac:dyDescent="0.2">
      <c r="B943" s="14" t="s">
        <v>512</v>
      </c>
      <c r="C943">
        <v>1.1820302837917103</v>
      </c>
      <c r="D943">
        <v>2.7740401754017263E-2</v>
      </c>
      <c r="E943">
        <v>-0.20304173710345985</v>
      </c>
      <c r="F943">
        <v>7.3801572744858213E-2</v>
      </c>
    </row>
    <row r="944" spans="2:6" x14ac:dyDescent="0.2">
      <c r="B944" s="14" t="s">
        <v>513</v>
      </c>
      <c r="C944">
        <v>1.1032129737399832</v>
      </c>
      <c r="D944">
        <v>1.5113796062582452E-2</v>
      </c>
      <c r="E944">
        <v>-0.20923336365558098</v>
      </c>
      <c r="F944">
        <v>7.3886334101502804E-2</v>
      </c>
    </row>
    <row r="945" spans="2:6" x14ac:dyDescent="0.2">
      <c r="B945" s="14" t="s">
        <v>514</v>
      </c>
      <c r="C945">
        <v>1.0937910322030331</v>
      </c>
      <c r="D945">
        <v>4.6838598487508598E-2</v>
      </c>
      <c r="E945">
        <v>-0.20123332428201302</v>
      </c>
      <c r="F945">
        <v>7.3776816488924091E-2</v>
      </c>
    </row>
    <row r="946" spans="2:6" x14ac:dyDescent="0.2">
      <c r="B946" s="14" t="s">
        <v>515</v>
      </c>
      <c r="C946">
        <v>1</v>
      </c>
      <c r="D946">
        <v>-4.6706224864689894E-3</v>
      </c>
      <c r="E946">
        <v>-0.19613318997857565</v>
      </c>
      <c r="F946">
        <v>7.3706997516009842E-2</v>
      </c>
    </row>
    <row r="947" spans="2:6" x14ac:dyDescent="0.2">
      <c r="B947" s="14" t="s">
        <v>516</v>
      </c>
      <c r="C947">
        <v>1.0102605786807788</v>
      </c>
      <c r="D947">
        <v>0.20224110411026786</v>
      </c>
      <c r="E947">
        <v>-0.19777598438934785</v>
      </c>
      <c r="F947">
        <v>7.3729486768936425E-2</v>
      </c>
    </row>
    <row r="948" spans="2:6" x14ac:dyDescent="0.2">
      <c r="B948" s="14" t="s">
        <v>518</v>
      </c>
      <c r="C948">
        <v>1.0747618203035032</v>
      </c>
      <c r="D948">
        <v>0.11813396409126042</v>
      </c>
      <c r="E948">
        <v>-0.2053954441332384</v>
      </c>
      <c r="F948">
        <v>7.3833794397337726E-2</v>
      </c>
    </row>
    <row r="949" spans="2:6" x14ac:dyDescent="0.2">
      <c r="B949" s="14" t="s">
        <v>519</v>
      </c>
      <c r="C949">
        <v>1.2428532141810846</v>
      </c>
      <c r="D949">
        <v>0.18671798812663898</v>
      </c>
      <c r="E949">
        <v>-0.20805452100848276</v>
      </c>
      <c r="F949">
        <v>7.3870196176861747E-2</v>
      </c>
    </row>
    <row r="950" spans="2:6" x14ac:dyDescent="0.2">
      <c r="B950" s="14" t="s">
        <v>520</v>
      </c>
      <c r="C950">
        <v>1.1421444583357476</v>
      </c>
      <c r="D950">
        <v>0.12848540891547966</v>
      </c>
      <c r="E950">
        <v>-0.20345345819486882</v>
      </c>
      <c r="F950">
        <v>7.3807209310272626E-2</v>
      </c>
    </row>
    <row r="951" spans="2:6" x14ac:dyDescent="0.2">
      <c r="B951" s="14" t="s">
        <v>521</v>
      </c>
      <c r="C951">
        <v>1.1147680553445964</v>
      </c>
      <c r="D951">
        <v>3.236001692974444E-2</v>
      </c>
      <c r="E951">
        <v>-0.20841931664449254</v>
      </c>
      <c r="F951">
        <v>7.3875190097094645E-2</v>
      </c>
    </row>
    <row r="952" spans="2:6" x14ac:dyDescent="0.2">
      <c r="B952" s="14" t="s">
        <v>522</v>
      </c>
      <c r="C952">
        <v>1.0995987294311431</v>
      </c>
      <c r="D952">
        <v>0.2706014096183873</v>
      </c>
      <c r="E952">
        <v>-0.21010725089363191</v>
      </c>
      <c r="F952">
        <v>7.389829729809172E-2</v>
      </c>
    </row>
    <row r="953" spans="2:6" x14ac:dyDescent="0.2">
      <c r="B953" s="14" t="s">
        <v>523</v>
      </c>
      <c r="C953">
        <v>1.1180103739937182</v>
      </c>
      <c r="D953">
        <v>0.79013672431231807</v>
      </c>
      <c r="E953">
        <v>-0.20991722277127201</v>
      </c>
      <c r="F953">
        <v>7.3895695882630896E-2</v>
      </c>
    </row>
    <row r="954" spans="2:6" x14ac:dyDescent="0.2">
      <c r="B954" s="14" t="s">
        <v>524</v>
      </c>
      <c r="C954">
        <v>1.1017511345864344</v>
      </c>
      <c r="D954">
        <v>0.1528586964189893</v>
      </c>
      <c r="E954">
        <v>-0.20747295956975442</v>
      </c>
      <c r="F954">
        <v>7.3862234813115712E-2</v>
      </c>
    </row>
    <row r="955" spans="2:6" x14ac:dyDescent="0.2">
      <c r="B955" s="14" t="s">
        <v>526</v>
      </c>
      <c r="C955">
        <v>1.2826448596196194</v>
      </c>
      <c r="D955">
        <v>1.6397623200403721E-2</v>
      </c>
      <c r="E955">
        <v>-0.2262529159146931</v>
      </c>
      <c r="F955">
        <v>7.4119325546040393E-2</v>
      </c>
    </row>
    <row r="956" spans="2:6" x14ac:dyDescent="0.2">
      <c r="B956" s="14" t="s">
        <v>527</v>
      </c>
      <c r="C956">
        <v>1.1343149395610597</v>
      </c>
      <c r="D956">
        <v>0.22287670663152515</v>
      </c>
      <c r="E956">
        <v>-0.21371628792611341</v>
      </c>
      <c r="F956">
        <v>7.3947703694865474E-2</v>
      </c>
    </row>
    <row r="957" spans="2:6" x14ac:dyDescent="0.2">
      <c r="B957" s="14" t="s">
        <v>528</v>
      </c>
      <c r="C957">
        <v>1.165756842270258</v>
      </c>
      <c r="D957">
        <v>0.1450210208269187</v>
      </c>
      <c r="E957">
        <v>-0.21174228909992543</v>
      </c>
      <c r="F957">
        <v>7.3920680373640302E-2</v>
      </c>
    </row>
    <row r="958" spans="2:6" x14ac:dyDescent="0.2">
      <c r="B958" s="14" t="s">
        <v>529</v>
      </c>
      <c r="C958">
        <v>1.0565691633399836</v>
      </c>
      <c r="D958">
        <v>2.5744772041713659E-2</v>
      </c>
      <c r="E958">
        <v>-0.20481856361415085</v>
      </c>
      <c r="F958">
        <v>7.3825897103851901E-2</v>
      </c>
    </row>
    <row r="959" spans="2:6" x14ac:dyDescent="0.2">
      <c r="B959" s="14" t="s">
        <v>530</v>
      </c>
      <c r="C959">
        <v>1.0382782100915127</v>
      </c>
      <c r="D959">
        <v>0.20958295643100922</v>
      </c>
      <c r="E959">
        <v>-0.20043587914451155</v>
      </c>
      <c r="F959">
        <v>7.3765899756739195E-2</v>
      </c>
    </row>
    <row r="960" spans="2:6" x14ac:dyDescent="0.2">
      <c r="B960" s="14" t="s">
        <v>531</v>
      </c>
      <c r="C960">
        <v>1.0721039570675643</v>
      </c>
      <c r="D960">
        <v>2.7150083089866328E-2</v>
      </c>
      <c r="E960">
        <v>-0.20470677584430996</v>
      </c>
      <c r="F960">
        <v>7.3824366770236516E-2</v>
      </c>
    </row>
    <row r="961" spans="2:6" x14ac:dyDescent="0.2">
      <c r="B961" s="14" t="s">
        <v>532</v>
      </c>
      <c r="C961">
        <v>1.1143280395594264</v>
      </c>
      <c r="D961">
        <v>0.41908397316430257</v>
      </c>
      <c r="E961">
        <v>-0.21112565490228885</v>
      </c>
      <c r="F961">
        <v>7.3912238876450154E-2</v>
      </c>
    </row>
    <row r="962" spans="2:6" x14ac:dyDescent="0.2">
      <c r="B962" s="14" t="s">
        <v>533</v>
      </c>
      <c r="C962">
        <v>1.1066489709846314</v>
      </c>
      <c r="D962">
        <v>5.3031594578412111E-2</v>
      </c>
      <c r="E962">
        <v>-0.20739014680635215</v>
      </c>
      <c r="F962">
        <v>7.3861101137073781E-2</v>
      </c>
    </row>
    <row r="963" spans="2:6" x14ac:dyDescent="0.2">
      <c r="B963" s="14" t="s">
        <v>534</v>
      </c>
      <c r="C963">
        <v>1.1356890159537352</v>
      </c>
      <c r="D963">
        <v>0.10559248542212352</v>
      </c>
      <c r="E963">
        <v>-0.20736497298068368</v>
      </c>
      <c r="F963">
        <v>7.3860756517807324E-2</v>
      </c>
    </row>
    <row r="964" spans="2:6" x14ac:dyDescent="0.2">
      <c r="B964" s="14" t="s">
        <v>535</v>
      </c>
      <c r="C964">
        <v>1.3919659061915564</v>
      </c>
      <c r="D964">
        <v>0.16935208386095191</v>
      </c>
      <c r="E964">
        <v>-0.20286162766989246</v>
      </c>
      <c r="F964">
        <v>7.3799107365912775E-2</v>
      </c>
    </row>
    <row r="965" spans="2:6" x14ac:dyDescent="0.2">
      <c r="B965" s="14" t="s">
        <v>536</v>
      </c>
      <c r="C965">
        <v>1.099093430897421</v>
      </c>
      <c r="D965">
        <v>0.34707252731185356</v>
      </c>
      <c r="E965">
        <v>-0.20894057670803878</v>
      </c>
      <c r="F965">
        <v>7.3882325955554329E-2</v>
      </c>
    </row>
    <row r="966" spans="2:6" x14ac:dyDescent="0.2">
      <c r="B966" s="14" t="s">
        <v>537</v>
      </c>
      <c r="C966">
        <v>1.5261885994125342</v>
      </c>
      <c r="D966">
        <v>0.27174217554497559</v>
      </c>
      <c r="E966">
        <v>-0.29906865005402405</v>
      </c>
      <c r="F966">
        <v>7.5116146309928133E-2</v>
      </c>
    </row>
    <row r="967" spans="2:6" x14ac:dyDescent="0.2">
      <c r="B967" s="14" t="s">
        <v>538</v>
      </c>
      <c r="C967">
        <v>1.5737776996327608</v>
      </c>
      <c r="D967">
        <v>0.14303499247307894</v>
      </c>
      <c r="E967">
        <v>-0.21018444082929744</v>
      </c>
      <c r="F967">
        <v>7.3899354000106499E-2</v>
      </c>
    </row>
    <row r="968" spans="2:6" x14ac:dyDescent="0.2">
      <c r="B968" s="14" t="s">
        <v>539</v>
      </c>
      <c r="C968">
        <v>1.1174092320462623</v>
      </c>
      <c r="D968">
        <v>4.485384104597756E-2</v>
      </c>
      <c r="E968">
        <v>-0.2097645614386523</v>
      </c>
      <c r="F968">
        <v>7.3893606005026591E-2</v>
      </c>
    </row>
    <row r="969" spans="2:6" x14ac:dyDescent="0.2">
      <c r="B969" s="14" t="s">
        <v>540</v>
      </c>
      <c r="C969">
        <v>1.1146029987236226</v>
      </c>
      <c r="D969">
        <v>0.14115764241089401</v>
      </c>
      <c r="E969">
        <v>-0.20853631381829718</v>
      </c>
      <c r="F969">
        <v>7.3876791745020043E-2</v>
      </c>
    </row>
    <row r="970" spans="2:6" x14ac:dyDescent="0.2">
      <c r="B970" s="14" t="s">
        <v>541</v>
      </c>
      <c r="C970">
        <v>1</v>
      </c>
      <c r="D970">
        <v>0.22365873103578071</v>
      </c>
      <c r="E970">
        <v>-0.19613318997858675</v>
      </c>
      <c r="F970">
        <v>7.3706997515987638E-2</v>
      </c>
    </row>
    <row r="971" spans="2:6" x14ac:dyDescent="0.2">
      <c r="B971" s="14" t="s">
        <v>542</v>
      </c>
      <c r="C971">
        <v>1.0774091159765846</v>
      </c>
      <c r="D971">
        <v>2.2663877964146373E-2</v>
      </c>
      <c r="E971">
        <v>-0.20206600978627254</v>
      </c>
      <c r="F971">
        <v>7.378821564887339E-2</v>
      </c>
    </row>
    <row r="972" spans="2:6" x14ac:dyDescent="0.2">
      <c r="B972" s="14" t="s">
        <v>543</v>
      </c>
      <c r="C972">
        <v>1.2048794861954093</v>
      </c>
      <c r="D972">
        <v>3.5557541516806346E-2</v>
      </c>
      <c r="E972">
        <v>-0.20537306265538957</v>
      </c>
      <c r="F972">
        <v>7.3833487993812952E-2</v>
      </c>
    </row>
    <row r="973" spans="2:6" x14ac:dyDescent="0.2">
      <c r="B973" s="14" t="s">
        <v>544</v>
      </c>
      <c r="C973">
        <v>2.3963690234331163</v>
      </c>
      <c r="D973">
        <v>-1.6718626858269747E-2</v>
      </c>
      <c r="E973">
        <v>-0.23600909321659369</v>
      </c>
      <c r="F973">
        <v>7.425288404447894E-2</v>
      </c>
    </row>
    <row r="974" spans="2:6" x14ac:dyDescent="0.2">
      <c r="B974" s="14" t="s">
        <v>545</v>
      </c>
      <c r="C974">
        <v>1.6334639687220514</v>
      </c>
      <c r="D974">
        <v>3.0154472807208954E-2</v>
      </c>
      <c r="E974">
        <v>-0.20505800205512514</v>
      </c>
      <c r="F974">
        <v>7.3829174926154373E-2</v>
      </c>
    </row>
    <row r="975" spans="2:6" x14ac:dyDescent="0.2">
      <c r="B975" s="14" t="s">
        <v>546</v>
      </c>
      <c r="C975">
        <v>1.0929497172881224</v>
      </c>
      <c r="D975">
        <v>3.5005974691726394E-2</v>
      </c>
      <c r="E975">
        <v>-0.20648861743289837</v>
      </c>
      <c r="F975">
        <v>7.3848759526162766E-2</v>
      </c>
    </row>
    <row r="976" spans="2:6" x14ac:dyDescent="0.2">
      <c r="B976" s="14" t="s">
        <v>547</v>
      </c>
      <c r="C976">
        <v>5.0206128086961233</v>
      </c>
      <c r="D976">
        <v>3.0715982803020125E-2</v>
      </c>
      <c r="E976">
        <v>-0.20045359674117913</v>
      </c>
      <c r="F976">
        <v>7.3766142304432236E-2</v>
      </c>
    </row>
    <row r="977" spans="2:6" x14ac:dyDescent="0.2">
      <c r="B977" s="14" t="s">
        <v>548</v>
      </c>
      <c r="C977">
        <v>1.1087568433858233</v>
      </c>
      <c r="D977">
        <v>2.1031218033318311E-2</v>
      </c>
      <c r="E977">
        <v>-0.2057371122957341</v>
      </c>
      <c r="F977">
        <v>7.3838471704923414E-2</v>
      </c>
    </row>
    <row r="978" spans="2:6" x14ac:dyDescent="0.2">
      <c r="B978" s="14" t="s">
        <v>549</v>
      </c>
      <c r="C978">
        <v>1.1164678162923793</v>
      </c>
      <c r="D978">
        <v>7.9761554556845304E-2</v>
      </c>
      <c r="E978">
        <v>-0.20400734092570483</v>
      </c>
      <c r="F978">
        <v>7.3814791762183418E-2</v>
      </c>
    </row>
    <row r="979" spans="2:6" x14ac:dyDescent="0.2">
      <c r="B979" s="14" t="s">
        <v>550</v>
      </c>
      <c r="C979">
        <v>1.0812199750615317</v>
      </c>
      <c r="D979">
        <v>2.7051526430521555E-2</v>
      </c>
      <c r="E979">
        <v>-0.2013603988298085</v>
      </c>
      <c r="F979">
        <v>7.3778556094405978E-2</v>
      </c>
    </row>
    <row r="980" spans="2:6" x14ac:dyDescent="0.2">
      <c r="B980" s="14" t="s">
        <v>551</v>
      </c>
      <c r="C980">
        <v>1.1336117408636091</v>
      </c>
      <c r="D980">
        <v>0.12502400677543157</v>
      </c>
      <c r="E980">
        <v>-0.20704540476395028</v>
      </c>
      <c r="F980">
        <v>7.3856381740911026E-2</v>
      </c>
    </row>
    <row r="981" spans="2:6" x14ac:dyDescent="0.2">
      <c r="B981" s="14" t="s">
        <v>552</v>
      </c>
      <c r="C981">
        <v>1.0358684877566944</v>
      </c>
      <c r="D981">
        <v>0.15625943575550139</v>
      </c>
      <c r="E981">
        <v>-0.19989385533326631</v>
      </c>
      <c r="F981">
        <v>7.3758479649055353E-2</v>
      </c>
    </row>
    <row r="982" spans="2:6" x14ac:dyDescent="0.2">
      <c r="B982" s="14" t="s">
        <v>553</v>
      </c>
      <c r="C982">
        <v>2.73160702108266</v>
      </c>
      <c r="D982">
        <v>0.29430227330344838</v>
      </c>
      <c r="E982">
        <v>-0.20101807891576007</v>
      </c>
      <c r="F982">
        <v>7.3773869859250496E-2</v>
      </c>
    </row>
    <row r="983" spans="2:6" x14ac:dyDescent="0.2">
      <c r="B983" s="14" t="s">
        <v>554</v>
      </c>
      <c r="C983">
        <v>1.0918341188588272</v>
      </c>
      <c r="D983">
        <v>0.18187662434026031</v>
      </c>
      <c r="E983">
        <v>-0.20788286058593952</v>
      </c>
      <c r="F983">
        <v>7.3867846208885979E-2</v>
      </c>
    </row>
    <row r="984" spans="2:6" x14ac:dyDescent="0.2">
      <c r="B984" s="14" t="s">
        <v>555</v>
      </c>
      <c r="C984">
        <v>1.2393128693299456</v>
      </c>
      <c r="D984">
        <v>0.21906127240065576</v>
      </c>
      <c r="E984">
        <v>-0.22411350888439374</v>
      </c>
      <c r="F984">
        <v>7.4090037846419321E-2</v>
      </c>
    </row>
    <row r="985" spans="2:6" x14ac:dyDescent="0.2">
      <c r="B985" s="14" t="s">
        <v>556</v>
      </c>
      <c r="C985">
        <v>1.0784556874493887</v>
      </c>
      <c r="D985">
        <v>0.1787825222332895</v>
      </c>
      <c r="E985">
        <v>-0.20691938602334092</v>
      </c>
      <c r="F985">
        <v>7.3854656594596335E-2</v>
      </c>
    </row>
    <row r="986" spans="2:6" x14ac:dyDescent="0.2">
      <c r="B986" s="14" t="s">
        <v>557</v>
      </c>
      <c r="C986">
        <v>1.114473368188289</v>
      </c>
      <c r="D986">
        <v>3.0148657427253589E-2</v>
      </c>
      <c r="E986">
        <v>-0.20742006336985641</v>
      </c>
      <c r="F986">
        <v>7.3861510688133514E-2</v>
      </c>
    </row>
    <row r="987" spans="2:6" x14ac:dyDescent="0.2">
      <c r="B987" s="14" t="s">
        <v>558</v>
      </c>
      <c r="C987">
        <v>1.3923543686220736</v>
      </c>
      <c r="D987">
        <v>3.2211843345875124E-2</v>
      </c>
      <c r="E987">
        <v>-0.209864962701789</v>
      </c>
      <c r="F987">
        <v>7.3894980461575166E-2</v>
      </c>
    </row>
    <row r="988" spans="2:6" x14ac:dyDescent="0.2">
      <c r="B988" s="14" t="s">
        <v>559</v>
      </c>
      <c r="C988">
        <v>1.0466914240530436</v>
      </c>
      <c r="D988">
        <v>0.14960586850749635</v>
      </c>
      <c r="E988">
        <v>-0.2019111697434961</v>
      </c>
      <c r="F988">
        <v>7.3786095944061714E-2</v>
      </c>
    </row>
    <row r="989" spans="2:6" x14ac:dyDescent="0.2">
      <c r="B989" s="14" t="s">
        <v>560</v>
      </c>
      <c r="C989">
        <v>1.0431042947922009</v>
      </c>
      <c r="D989">
        <v>1.8335404278757572E-2</v>
      </c>
      <c r="E989">
        <v>-0.19702334397416754</v>
      </c>
      <c r="F989">
        <v>7.3719183399378885E-2</v>
      </c>
    </row>
    <row r="990" spans="2:6" x14ac:dyDescent="0.2">
      <c r="B990" s="14" t="s">
        <v>561</v>
      </c>
      <c r="C990">
        <v>1.0838068421708793</v>
      </c>
      <c r="D990">
        <v>0.14586894714769816</v>
      </c>
      <c r="E990">
        <v>-0.20459212121597403</v>
      </c>
      <c r="F990">
        <v>7.382279721392937E-2</v>
      </c>
    </row>
    <row r="991" spans="2:6" x14ac:dyDescent="0.2">
      <c r="B991" s="14" t="s">
        <v>562</v>
      </c>
      <c r="C991">
        <v>3.0145373203672121</v>
      </c>
      <c r="D991">
        <v>0.16803208584088569</v>
      </c>
      <c r="E991">
        <v>-0.20687834875287026</v>
      </c>
      <c r="F991">
        <v>7.3854094809000514E-2</v>
      </c>
    </row>
    <row r="992" spans="2:6" x14ac:dyDescent="0.2">
      <c r="B992" s="14" t="s">
        <v>563</v>
      </c>
      <c r="C992">
        <v>2.8681644918415956</v>
      </c>
      <c r="D992">
        <v>0.18714567789304137</v>
      </c>
      <c r="E992">
        <v>-0.20476259025040688</v>
      </c>
      <c r="F992">
        <v>7.3825130854299204E-2</v>
      </c>
    </row>
    <row r="993" spans="2:6" x14ac:dyDescent="0.2">
      <c r="B993" s="14" t="s">
        <v>564</v>
      </c>
      <c r="C993">
        <v>1.0935686323117302</v>
      </c>
      <c r="D993">
        <v>6.4364235764857725E-2</v>
      </c>
      <c r="E993">
        <v>-0.20493570960836704</v>
      </c>
      <c r="F993">
        <v>7.382750079043543E-2</v>
      </c>
    </row>
    <row r="994" spans="2:6" x14ac:dyDescent="0.2">
      <c r="B994" s="14" t="s">
        <v>565</v>
      </c>
      <c r="C994">
        <v>1.1855094034833511</v>
      </c>
      <c r="D994">
        <v>9.3416295863235632E-2</v>
      </c>
      <c r="E994">
        <v>-0.20494642717395761</v>
      </c>
      <c r="F994">
        <v>7.3827647513047268E-2</v>
      </c>
    </row>
    <row r="995" spans="2:6" x14ac:dyDescent="0.2">
      <c r="B995" s="14" t="s">
        <v>566</v>
      </c>
      <c r="C995">
        <v>1.0917936144942406</v>
      </c>
      <c r="D995">
        <v>0.20924049194002148</v>
      </c>
      <c r="E995">
        <v>-0.20277626357141365</v>
      </c>
      <c r="F995">
        <v>7.3797938762987236E-2</v>
      </c>
    </row>
    <row r="996" spans="2:6" x14ac:dyDescent="0.2">
      <c r="B996" s="14" t="s">
        <v>567</v>
      </c>
      <c r="C996">
        <v>1.0981378549056136</v>
      </c>
      <c r="D996">
        <v>0.26740077001776719</v>
      </c>
      <c r="E996">
        <v>-0.20419102607448503</v>
      </c>
      <c r="F996">
        <v>7.381730634423711E-2</v>
      </c>
    </row>
    <row r="997" spans="2:6" x14ac:dyDescent="0.2">
      <c r="B997" s="14" t="s">
        <v>568</v>
      </c>
      <c r="C997">
        <v>4.4878396224243859</v>
      </c>
      <c r="D997">
        <v>3.5355941017756187E-2</v>
      </c>
      <c r="E997">
        <v>-0.20333362646118847</v>
      </c>
      <c r="F997">
        <v>7.3805568858498205E-2</v>
      </c>
    </row>
    <row r="998" spans="2:6" x14ac:dyDescent="0.2">
      <c r="B998" s="14" t="s">
        <v>569</v>
      </c>
      <c r="C998">
        <v>1.9693059605677914</v>
      </c>
      <c r="D998">
        <v>0.10440584277249254</v>
      </c>
      <c r="E998">
        <v>-0.20394776555664462</v>
      </c>
      <c r="F998">
        <v>7.38139761961909E-2</v>
      </c>
    </row>
    <row r="999" spans="2:6" x14ac:dyDescent="0.2">
      <c r="B999" s="14" t="s">
        <v>570</v>
      </c>
      <c r="C999">
        <v>5.2266304479950945</v>
      </c>
      <c r="D999">
        <v>2.2020524330601532E-2</v>
      </c>
      <c r="E999">
        <v>-0.20341579650853259</v>
      </c>
      <c r="F999">
        <v>7.3806693735023465E-2</v>
      </c>
    </row>
    <row r="1000" spans="2:6" x14ac:dyDescent="0.2">
      <c r="B1000" s="14" t="s">
        <v>571</v>
      </c>
      <c r="C1000">
        <v>1.1123236081028538</v>
      </c>
      <c r="D1000">
        <v>0.48604852297888801</v>
      </c>
      <c r="E1000">
        <v>-0.20264782300127848</v>
      </c>
      <c r="F1000">
        <v>7.3796180459217986E-2</v>
      </c>
    </row>
    <row r="1001" spans="2:6" x14ac:dyDescent="0.2">
      <c r="B1001" s="14" t="s">
        <v>572</v>
      </c>
      <c r="C1001">
        <v>1.0396979231881449</v>
      </c>
      <c r="D1001">
        <v>0.19330170474656239</v>
      </c>
      <c r="E1001">
        <v>-0.20060324777085858</v>
      </c>
      <c r="F1001">
        <v>7.3768190971845726E-2</v>
      </c>
    </row>
    <row r="1002" spans="2:6" x14ac:dyDescent="0.2">
      <c r="B1002" s="14" t="s">
        <v>573</v>
      </c>
      <c r="C1002">
        <v>1.1560271607027226</v>
      </c>
      <c r="D1002">
        <v>1.5992795284880401E-2</v>
      </c>
      <c r="E1002">
        <v>-0.20287882312162164</v>
      </c>
      <c r="F1002">
        <v>7.37993427725403E-2</v>
      </c>
    </row>
    <row r="1003" spans="2:6" x14ac:dyDescent="0.2">
      <c r="B1003" s="14" t="s">
        <v>574</v>
      </c>
      <c r="C1003">
        <v>1.0654849952306995</v>
      </c>
      <c r="D1003">
        <v>0.67824772573448211</v>
      </c>
      <c r="E1003">
        <v>-0.20479619428594997</v>
      </c>
      <c r="F1003">
        <v>7.3825590874410096E-2</v>
      </c>
    </row>
    <row r="1004" spans="2:6" x14ac:dyDescent="0.2">
      <c r="B1004" s="14" t="s">
        <v>575</v>
      </c>
      <c r="C1004">
        <v>1.1137159138873913</v>
      </c>
      <c r="D1004">
        <v>0.61512756307100513</v>
      </c>
      <c r="E1004">
        <v>-0.21022810867050712</v>
      </c>
      <c r="F1004">
        <v>7.389995179691855E-2</v>
      </c>
    </row>
    <row r="1005" spans="2:6" x14ac:dyDescent="0.2">
      <c r="B1005" s="14" t="s">
        <v>576</v>
      </c>
      <c r="C1005">
        <v>1.0853313969260554</v>
      </c>
      <c r="D1005">
        <v>0.30463327092804526</v>
      </c>
      <c r="E1005">
        <v>-0.20781881912659284</v>
      </c>
      <c r="F1005">
        <v>7.386696950433258E-2</v>
      </c>
    </row>
    <row r="1006" spans="2:6" x14ac:dyDescent="0.2">
      <c r="B1006" s="14" t="s">
        <v>577</v>
      </c>
      <c r="C1006">
        <v>2.3996801252258599</v>
      </c>
      <c r="D1006">
        <v>7.5795050134797037E-2</v>
      </c>
      <c r="E1006">
        <v>-0.20780398267278288</v>
      </c>
      <c r="F1006">
        <v>7.3866766397756578E-2</v>
      </c>
    </row>
    <row r="1007" spans="2:6" x14ac:dyDescent="0.2">
      <c r="B1007" s="14" t="s">
        <v>578</v>
      </c>
      <c r="C1007">
        <v>1.1635120806449384</v>
      </c>
      <c r="D1007">
        <v>1.9096174049448855E-2</v>
      </c>
      <c r="E1007">
        <v>-0.20408472051768323</v>
      </c>
      <c r="F1007">
        <v>7.3815851060388127E-2</v>
      </c>
    </row>
    <row r="1008" spans="2:6" x14ac:dyDescent="0.2">
      <c r="B1008" s="14" t="s">
        <v>579</v>
      </c>
      <c r="C1008">
        <v>2.8161463153157364</v>
      </c>
      <c r="D1008">
        <v>9.54864425543267E-2</v>
      </c>
      <c r="E1008">
        <v>-0.20174374783382687</v>
      </c>
      <c r="F1008">
        <v>7.3783804001315012E-2</v>
      </c>
    </row>
    <row r="1009" spans="2:6" x14ac:dyDescent="0.2">
      <c r="B1009" s="14" t="s">
        <v>581</v>
      </c>
      <c r="C1009">
        <v>1.2597319369988764</v>
      </c>
      <c r="D1009">
        <v>-2.9308878217615408E-3</v>
      </c>
      <c r="E1009">
        <v>-0.2249228077370824</v>
      </c>
      <c r="F1009">
        <v>7.410111685171028E-2</v>
      </c>
    </row>
    <row r="1010" spans="2:6" x14ac:dyDescent="0.2">
      <c r="B1010" s="14" t="s">
        <v>595</v>
      </c>
      <c r="C1010">
        <v>1</v>
      </c>
      <c r="D1010">
        <v>-4.6706224864689894E-3</v>
      </c>
      <c r="E1010">
        <v>-0.19613318997857565</v>
      </c>
      <c r="F1010">
        <v>7.3706997515987638E-2</v>
      </c>
    </row>
    <row r="1011" spans="2:6" x14ac:dyDescent="0.2">
      <c r="B1011" s="14" t="s">
        <v>597</v>
      </c>
      <c r="C1011">
        <v>1</v>
      </c>
      <c r="D1011">
        <v>-4.6706224864800916E-3</v>
      </c>
      <c r="E1011">
        <v>-0.19613318997857565</v>
      </c>
      <c r="F1011">
        <v>7.3706997516009842E-2</v>
      </c>
    </row>
    <row r="1012" spans="2:6" x14ac:dyDescent="0.2">
      <c r="B1012" s="14" t="s">
        <v>599</v>
      </c>
      <c r="C1012">
        <v>1</v>
      </c>
      <c r="D1012">
        <v>-4.6706224864689894E-3</v>
      </c>
      <c r="E1012">
        <v>-0.19613318997857565</v>
      </c>
      <c r="F1012">
        <v>7.3706997516009842E-2</v>
      </c>
    </row>
    <row r="1013" spans="2:6" x14ac:dyDescent="0.2">
      <c r="B1013" s="14" t="s">
        <v>601</v>
      </c>
      <c r="C1013">
        <v>1</v>
      </c>
      <c r="D1013">
        <v>-4.6706224864689894E-3</v>
      </c>
      <c r="E1013">
        <v>-0.19613318997858675</v>
      </c>
      <c r="F1013">
        <v>7.3706997515987638E-2</v>
      </c>
    </row>
    <row r="1014" spans="2:6" x14ac:dyDescent="0.2">
      <c r="B1014" s="14" t="s">
        <v>603</v>
      </c>
      <c r="C1014">
        <v>1</v>
      </c>
      <c r="D1014">
        <v>-4.6706224864689894E-3</v>
      </c>
      <c r="E1014">
        <v>-0.19613318997858675</v>
      </c>
      <c r="F1014">
        <v>7.3706997515987638E-2</v>
      </c>
    </row>
    <row r="1015" spans="2:6" x14ac:dyDescent="0.2">
      <c r="B1015" s="14" t="s">
        <v>604</v>
      </c>
      <c r="C1015">
        <v>1</v>
      </c>
      <c r="D1015">
        <v>-4.6706224864689894E-3</v>
      </c>
      <c r="E1015">
        <v>-0.19613318997857565</v>
      </c>
      <c r="F1015">
        <v>7.3706997515987638E-2</v>
      </c>
    </row>
    <row r="1016" spans="2:6" x14ac:dyDescent="0.2">
      <c r="B1016" s="14" t="s">
        <v>605</v>
      </c>
      <c r="C1016">
        <v>1</v>
      </c>
      <c r="D1016">
        <v>-4.6706224851145173E-3</v>
      </c>
      <c r="E1016">
        <v>-0.1961331899787977</v>
      </c>
      <c r="F1016">
        <v>7.3706997506328698E-2</v>
      </c>
    </row>
    <row r="1017" spans="2:6" x14ac:dyDescent="0.2">
      <c r="B1017" s="14" t="s">
        <v>606</v>
      </c>
      <c r="C1017">
        <v>1</v>
      </c>
      <c r="D1017">
        <v>-4.6706224864689894E-3</v>
      </c>
      <c r="E1017">
        <v>-0.19613318997857565</v>
      </c>
      <c r="F1017">
        <v>7.3706997516009842E-2</v>
      </c>
    </row>
    <row r="1018" spans="2:6" x14ac:dyDescent="0.2">
      <c r="B1018" s="14" t="s">
        <v>607</v>
      </c>
      <c r="C1018">
        <v>1</v>
      </c>
      <c r="D1018">
        <v>-4.6706225384718358E-3</v>
      </c>
      <c r="E1018">
        <v>-0.19613318998712437</v>
      </c>
      <c r="F1018">
        <v>7.3706997522182682E-2</v>
      </c>
    </row>
    <row r="1019" spans="2:6" x14ac:dyDescent="0.2">
      <c r="B1019" s="14" t="s">
        <v>608</v>
      </c>
      <c r="C1019">
        <v>1</v>
      </c>
      <c r="D1019">
        <v>-4.6706224864467849E-3</v>
      </c>
      <c r="E1019">
        <v>-0.19613318997858675</v>
      </c>
      <c r="F1019">
        <v>7.3706997515987638E-2</v>
      </c>
    </row>
    <row r="1020" spans="2:6" x14ac:dyDescent="0.2">
      <c r="B1020" s="14" t="s">
        <v>609</v>
      </c>
      <c r="C1020">
        <v>1</v>
      </c>
      <c r="D1020">
        <v>-4.6706224864800916E-3</v>
      </c>
      <c r="E1020">
        <v>-0.19613318997857565</v>
      </c>
      <c r="F1020">
        <v>7.3706997516009842E-2</v>
      </c>
    </row>
    <row r="1021" spans="2:6" x14ac:dyDescent="0.2">
      <c r="B1021" s="14" t="s">
        <v>610</v>
      </c>
      <c r="C1021">
        <v>1</v>
      </c>
      <c r="D1021">
        <v>-4.6706224730908019E-3</v>
      </c>
      <c r="E1021">
        <v>-0.19613318997862006</v>
      </c>
      <c r="F1021">
        <v>7.3706997526090667E-2</v>
      </c>
    </row>
    <row r="1022" spans="2:6" x14ac:dyDescent="0.2">
      <c r="B1022" s="14" t="s">
        <v>611</v>
      </c>
      <c r="C1022">
        <v>1.3024058162010952</v>
      </c>
      <c r="D1022">
        <v>3.7832241800317412E-2</v>
      </c>
      <c r="E1022">
        <v>-0.2218993615981546</v>
      </c>
      <c r="F1022">
        <v>7.4059726980046925E-2</v>
      </c>
    </row>
    <row r="1023" spans="2:6" x14ac:dyDescent="0.2">
      <c r="B1023" s="14" t="s">
        <v>612</v>
      </c>
      <c r="C1023">
        <v>1</v>
      </c>
      <c r="D1023">
        <v>-4.6706224864689894E-3</v>
      </c>
      <c r="E1023">
        <v>-0.19613318997857565</v>
      </c>
      <c r="F1023">
        <v>7.3706997515987638E-2</v>
      </c>
    </row>
    <row r="1024" spans="2:6" x14ac:dyDescent="0.2">
      <c r="B1024" s="14" t="s">
        <v>614</v>
      </c>
      <c r="C1024">
        <v>1</v>
      </c>
      <c r="D1024">
        <v>-4.6706224864578871E-3</v>
      </c>
      <c r="E1024">
        <v>-0.19613318997858675</v>
      </c>
      <c r="F1024">
        <v>7.3706997516009842E-2</v>
      </c>
    </row>
    <row r="1025" spans="2:6" x14ac:dyDescent="0.2">
      <c r="B1025" s="14" t="s">
        <v>615</v>
      </c>
      <c r="C1025">
        <v>1</v>
      </c>
      <c r="D1025">
        <v>-4.6706224864689894E-3</v>
      </c>
      <c r="E1025">
        <v>-0.19613318997857565</v>
      </c>
      <c r="F1025">
        <v>7.3706997515987638E-2</v>
      </c>
    </row>
    <row r="1026" spans="2:6" x14ac:dyDescent="0.2">
      <c r="B1026" s="14" t="s">
        <v>616</v>
      </c>
      <c r="C1026">
        <v>1</v>
      </c>
      <c r="D1026">
        <v>-4.6706224864578871E-3</v>
      </c>
      <c r="E1026">
        <v>-0.19613318997857565</v>
      </c>
      <c r="F1026">
        <v>7.3706997516009842E-2</v>
      </c>
    </row>
    <row r="1027" spans="2:6" x14ac:dyDescent="0.2">
      <c r="B1027" s="14" t="s">
        <v>617</v>
      </c>
      <c r="C1027">
        <v>1</v>
      </c>
      <c r="D1027">
        <v>-4.6706225027226544E-3</v>
      </c>
      <c r="E1027">
        <v>-0.19613318998148443</v>
      </c>
      <c r="F1027">
        <v>7.3706997516764794E-2</v>
      </c>
    </row>
    <row r="1028" spans="2:6" x14ac:dyDescent="0.2">
      <c r="B1028" s="14" t="s">
        <v>618</v>
      </c>
      <c r="C1028">
        <v>1</v>
      </c>
      <c r="D1028">
        <v>-4.6706224864578871E-3</v>
      </c>
      <c r="E1028">
        <v>-0.19613318997858675</v>
      </c>
      <c r="F1028">
        <v>7.3706997516009842E-2</v>
      </c>
    </row>
    <row r="1029" spans="2:6" x14ac:dyDescent="0.2">
      <c r="B1029" s="14" t="s">
        <v>622</v>
      </c>
      <c r="C1029">
        <v>1</v>
      </c>
      <c r="D1029">
        <v>-4.6706224864689894E-3</v>
      </c>
      <c r="E1029">
        <v>-0.19613318997857565</v>
      </c>
      <c r="F1029">
        <v>7.3706997515987638E-2</v>
      </c>
    </row>
    <row r="1030" spans="2:6" x14ac:dyDescent="0.2">
      <c r="B1030" s="14" t="s">
        <v>624</v>
      </c>
      <c r="C1030">
        <v>1</v>
      </c>
      <c r="D1030">
        <v>-4.6706224864689894E-3</v>
      </c>
      <c r="E1030">
        <v>-0.19613318997857565</v>
      </c>
      <c r="F1030">
        <v>7.3706997515987638E-2</v>
      </c>
    </row>
    <row r="1031" spans="2:6" x14ac:dyDescent="0.2">
      <c r="B1031" s="14" t="s">
        <v>625</v>
      </c>
      <c r="C1031">
        <v>1</v>
      </c>
      <c r="D1031">
        <v>-4.670622486790954E-3</v>
      </c>
      <c r="E1031">
        <v>-0.19613318997847573</v>
      </c>
      <c r="F1031">
        <v>7.3706997516032047E-2</v>
      </c>
    </row>
    <row r="1032" spans="2:6" x14ac:dyDescent="0.2">
      <c r="B1032" s="14" t="s">
        <v>626</v>
      </c>
      <c r="C1032">
        <v>1</v>
      </c>
      <c r="D1032">
        <v>-4.6706224864578871E-3</v>
      </c>
      <c r="E1032">
        <v>-0.19613318997859785</v>
      </c>
      <c r="F1032">
        <v>7.3706997515987638E-2</v>
      </c>
    </row>
    <row r="1033" spans="2:6" x14ac:dyDescent="0.2">
      <c r="B1033" s="14" t="s">
        <v>627</v>
      </c>
      <c r="C1033">
        <v>1</v>
      </c>
      <c r="D1033">
        <v>-4.6706224885117997E-3</v>
      </c>
      <c r="E1033">
        <v>-0.19613318997842022</v>
      </c>
      <c r="F1033">
        <v>7.3706997514721984E-2</v>
      </c>
    </row>
    <row r="1034" spans="2:6" x14ac:dyDescent="0.2">
      <c r="B1034" s="14" t="s">
        <v>629</v>
      </c>
      <c r="C1034">
        <v>1</v>
      </c>
      <c r="D1034">
        <v>-4.6706224864800916E-3</v>
      </c>
      <c r="E1034">
        <v>-0.19613318997858675</v>
      </c>
      <c r="F1034">
        <v>7.3706997516009842E-2</v>
      </c>
    </row>
    <row r="1035" spans="2:6" x14ac:dyDescent="0.2">
      <c r="B1035" s="14" t="s">
        <v>631</v>
      </c>
      <c r="C1035">
        <v>1</v>
      </c>
      <c r="D1035">
        <v>-4.6706224864578871E-3</v>
      </c>
      <c r="E1035">
        <v>-0.19613318997843132</v>
      </c>
      <c r="F1035">
        <v>7.3706997516009842E-2</v>
      </c>
    </row>
    <row r="1036" spans="2:6" x14ac:dyDescent="0.2">
      <c r="B1036" s="14" t="s">
        <v>635</v>
      </c>
      <c r="C1036">
        <v>1</v>
      </c>
      <c r="D1036">
        <v>-4.6706224864800916E-3</v>
      </c>
      <c r="E1036">
        <v>-0.19613318997858675</v>
      </c>
      <c r="F1036">
        <v>7.3706997516009842E-2</v>
      </c>
    </row>
    <row r="1037" spans="2:6" x14ac:dyDescent="0.2">
      <c r="B1037" s="14" t="s">
        <v>638</v>
      </c>
      <c r="C1037">
        <v>1</v>
      </c>
      <c r="D1037">
        <v>-4.6706224864800916E-3</v>
      </c>
      <c r="E1037">
        <v>-0.19613318997857565</v>
      </c>
      <c r="F1037">
        <v>7.3706997516009842E-2</v>
      </c>
    </row>
    <row r="1038" spans="2:6" x14ac:dyDescent="0.2">
      <c r="B1038" s="14" t="s">
        <v>641</v>
      </c>
      <c r="C1038">
        <v>1</v>
      </c>
      <c r="D1038">
        <v>-4.6706224864689894E-3</v>
      </c>
      <c r="E1038">
        <v>-0.19613318997858675</v>
      </c>
      <c r="F1038">
        <v>7.3706997516009842E-2</v>
      </c>
    </row>
    <row r="1039" spans="2:6" x14ac:dyDescent="0.2">
      <c r="B1039" s="14" t="s">
        <v>643</v>
      </c>
      <c r="C1039">
        <v>1</v>
      </c>
      <c r="D1039">
        <v>-4.6706224864689894E-3</v>
      </c>
      <c r="E1039">
        <v>-0.19613318997858675</v>
      </c>
      <c r="F1039">
        <v>7.3706997515987638E-2</v>
      </c>
    </row>
    <row r="1040" spans="2:6" x14ac:dyDescent="0.2">
      <c r="B1040" s="14" t="s">
        <v>644</v>
      </c>
      <c r="C1040">
        <v>1</v>
      </c>
      <c r="D1040">
        <v>-4.6706224864689894E-3</v>
      </c>
      <c r="E1040">
        <v>-0.19613318997856455</v>
      </c>
      <c r="F1040">
        <v>7.3706997516009842E-2</v>
      </c>
    </row>
    <row r="1041" spans="2:6" x14ac:dyDescent="0.2">
      <c r="B1041" s="14" t="s">
        <v>647</v>
      </c>
      <c r="C1041">
        <v>1</v>
      </c>
      <c r="D1041">
        <v>-4.6706224864800916E-3</v>
      </c>
      <c r="E1041">
        <v>-0.19613318997857565</v>
      </c>
      <c r="F1041">
        <v>7.3706997515987638E-2</v>
      </c>
    </row>
    <row r="1042" spans="2:6" x14ac:dyDescent="0.2">
      <c r="B1042" s="14" t="s">
        <v>126</v>
      </c>
      <c r="C1042">
        <v>1.1089525364835318</v>
      </c>
      <c r="D1042">
        <v>5.2718235045889905E-2</v>
      </c>
      <c r="E1042">
        <v>-0.1982555106923134</v>
      </c>
      <c r="F1042">
        <v>7.7999332106926111E-2</v>
      </c>
    </row>
    <row r="1043" spans="2:6" x14ac:dyDescent="0.2">
      <c r="B1043" s="14" t="s">
        <v>436</v>
      </c>
      <c r="C1043">
        <v>1.1019557547581422</v>
      </c>
      <c r="D1043">
        <v>2.3185442885576002E-2</v>
      </c>
      <c r="E1043">
        <v>-0.2032005509867707</v>
      </c>
      <c r="F1043">
        <v>4.2732288832890486</v>
      </c>
    </row>
    <row r="1044" spans="2:6" x14ac:dyDescent="0.2">
      <c r="B1044" s="14" t="s">
        <v>437</v>
      </c>
      <c r="C1044">
        <v>1.6826543775706619</v>
      </c>
      <c r="D1044">
        <v>6.5117666206049307E-2</v>
      </c>
      <c r="E1044">
        <v>-0.23925475427538645</v>
      </c>
      <c r="F1044">
        <v>7.4494595693352927E-2</v>
      </c>
    </row>
    <row r="1045" spans="2:6" x14ac:dyDescent="0.2">
      <c r="B1045" s="14" t="s">
        <v>438</v>
      </c>
      <c r="C1045">
        <v>1.6199907094983215</v>
      </c>
      <c r="D1045">
        <v>0.10152483798171463</v>
      </c>
      <c r="E1045">
        <v>-0.22087247542119659</v>
      </c>
      <c r="F1045">
        <v>4.496281743548991E-3</v>
      </c>
    </row>
    <row r="1046" spans="2:6" x14ac:dyDescent="0.2">
      <c r="B1046" s="14" t="s">
        <v>439</v>
      </c>
      <c r="C1046">
        <v>1.2597319369988764</v>
      </c>
      <c r="D1046">
        <v>-2.9308878217615408E-3</v>
      </c>
      <c r="E1046">
        <v>-0.2249228077370824</v>
      </c>
      <c r="F1046">
        <v>7.410111685171028E-2</v>
      </c>
    </row>
    <row r="1047" spans="2:6" x14ac:dyDescent="0.2">
      <c r="B1047" s="14" t="s">
        <v>441</v>
      </c>
      <c r="C1047">
        <v>1</v>
      </c>
      <c r="D1047">
        <v>-4.6706224864800916E-3</v>
      </c>
      <c r="E1047">
        <v>-0.19613318997857565</v>
      </c>
      <c r="F1047">
        <v>7.3706997516009842E-2</v>
      </c>
    </row>
    <row r="1048" spans="2:6" x14ac:dyDescent="0.2">
      <c r="B1048" s="14" t="s">
        <v>442</v>
      </c>
      <c r="C1048">
        <v>1</v>
      </c>
      <c r="D1048">
        <v>-4.6706225046433403E-3</v>
      </c>
      <c r="E1048">
        <v>-0.1961331899818175</v>
      </c>
      <c r="F1048">
        <v>7.3706997512767991E-2</v>
      </c>
    </row>
    <row r="1049" spans="2:6" x14ac:dyDescent="0.2">
      <c r="B1049" s="14" t="s">
        <v>443</v>
      </c>
      <c r="C1049">
        <v>1.0070826148596173</v>
      </c>
      <c r="D1049">
        <v>-3.0885065214647511E-3</v>
      </c>
      <c r="E1049">
        <v>-0.19558401498880329</v>
      </c>
      <c r="F1049">
        <v>7.3529456749121813E-2</v>
      </c>
    </row>
    <row r="1050" spans="2:6" x14ac:dyDescent="0.2">
      <c r="B1050" s="14" t="s">
        <v>444</v>
      </c>
      <c r="C1050">
        <v>1</v>
      </c>
      <c r="D1050">
        <v>-4.6706224864689894E-3</v>
      </c>
      <c r="E1050">
        <v>-0.19613318997857565</v>
      </c>
      <c r="F1050">
        <v>7.3706997515987638E-2</v>
      </c>
    </row>
    <row r="1210" spans="1:12" x14ac:dyDescent="0.2">
      <c r="A1210" s="20" t="s">
        <v>363</v>
      </c>
      <c r="B1210" s="19"/>
      <c r="C1210" s="14" t="s">
        <v>27</v>
      </c>
      <c r="D1210" s="14"/>
      <c r="E1210" s="14"/>
      <c r="F1210" s="14"/>
      <c r="G1210" s="14"/>
      <c r="H1210" s="14"/>
      <c r="I1210" s="14"/>
      <c r="J1210" s="14"/>
      <c r="K1210" s="14"/>
      <c r="L1210" s="14"/>
    </row>
    <row r="1211" spans="1:12" x14ac:dyDescent="0.2">
      <c r="B1211" s="14" t="s">
        <v>477</v>
      </c>
      <c r="C1211">
        <v>1.0092966134968173</v>
      </c>
    </row>
    <row r="1212" spans="1:12" x14ac:dyDescent="0.2">
      <c r="B1212" s="14" t="s">
        <v>478</v>
      </c>
      <c r="C1212">
        <v>1.1041491742355309</v>
      </c>
    </row>
    <row r="1213" spans="1:12" x14ac:dyDescent="0.2">
      <c r="B1213" s="14" t="s">
        <v>479</v>
      </c>
      <c r="C1213">
        <v>1.038006021860131</v>
      </c>
    </row>
    <row r="1214" spans="1:12" x14ac:dyDescent="0.2">
      <c r="B1214" s="14" t="s">
        <v>480</v>
      </c>
      <c r="C1214">
        <v>1.0298260764990539</v>
      </c>
    </row>
    <row r="1215" spans="1:12" x14ac:dyDescent="0.2">
      <c r="B1215" s="14" t="s">
        <v>481</v>
      </c>
      <c r="C1215">
        <v>1.0949627588143593</v>
      </c>
    </row>
    <row r="1216" spans="1:12" x14ac:dyDescent="0.2">
      <c r="B1216" s="14" t="s">
        <v>482</v>
      </c>
      <c r="C1216">
        <v>1.1065035669347709</v>
      </c>
    </row>
    <row r="1217" spans="2:3" x14ac:dyDescent="0.2">
      <c r="B1217" s="14" t="s">
        <v>483</v>
      </c>
      <c r="C1217">
        <v>1.0383527735576963</v>
      </c>
    </row>
    <row r="1218" spans="2:3" x14ac:dyDescent="0.2">
      <c r="B1218" s="14" t="s">
        <v>484</v>
      </c>
      <c r="C1218">
        <v>1.0952462804121508</v>
      </c>
    </row>
    <row r="1219" spans="2:3" x14ac:dyDescent="0.2">
      <c r="B1219" s="14" t="s">
        <v>485</v>
      </c>
      <c r="C1219">
        <v>1.0304865064084261</v>
      </c>
    </row>
    <row r="1220" spans="2:3" x14ac:dyDescent="0.2">
      <c r="B1220" s="14" t="s">
        <v>486</v>
      </c>
      <c r="C1220">
        <v>1.028855752963389</v>
      </c>
    </row>
    <row r="1221" spans="2:3" x14ac:dyDescent="0.2">
      <c r="B1221" s="14" t="s">
        <v>487</v>
      </c>
      <c r="C1221">
        <v>1.0389516502847265</v>
      </c>
    </row>
    <row r="1222" spans="2:3" x14ac:dyDescent="0.2">
      <c r="B1222" s="14" t="s">
        <v>488</v>
      </c>
      <c r="C1222">
        <v>1.1061202306303284</v>
      </c>
    </row>
    <row r="1223" spans="2:3" x14ac:dyDescent="0.2">
      <c r="B1223" s="14" t="s">
        <v>489</v>
      </c>
      <c r="C1223">
        <v>1.0453417885509366</v>
      </c>
    </row>
    <row r="1224" spans="2:3" x14ac:dyDescent="0.2">
      <c r="B1224" s="14" t="s">
        <v>490</v>
      </c>
      <c r="C1224">
        <v>1.0704439589922807</v>
      </c>
    </row>
    <row r="1225" spans="2:3" x14ac:dyDescent="0.2">
      <c r="B1225" s="14" t="s">
        <v>493</v>
      </c>
      <c r="C1225">
        <v>1.0492364093856412</v>
      </c>
    </row>
    <row r="1226" spans="2:3" x14ac:dyDescent="0.2">
      <c r="B1226" s="14" t="s">
        <v>494</v>
      </c>
      <c r="C1226">
        <v>1.0408717335865507</v>
      </c>
    </row>
    <row r="1227" spans="2:3" x14ac:dyDescent="0.2">
      <c r="B1227" s="14" t="s">
        <v>496</v>
      </c>
      <c r="C1227">
        <v>1.0627418742588606</v>
      </c>
    </row>
    <row r="1228" spans="2:3" x14ac:dyDescent="0.2">
      <c r="B1228" s="14" t="s">
        <v>497</v>
      </c>
      <c r="C1228">
        <v>1.0301047532463965</v>
      </c>
    </row>
    <row r="1229" spans="2:3" x14ac:dyDescent="0.2">
      <c r="B1229" s="14" t="s">
        <v>499</v>
      </c>
      <c r="C1229">
        <v>1.0117958604948416</v>
      </c>
    </row>
    <row r="1230" spans="2:3" x14ac:dyDescent="0.2">
      <c r="B1230" s="14" t="s">
        <v>500</v>
      </c>
      <c r="C1230">
        <v>1.0325940838186289</v>
      </c>
    </row>
    <row r="1231" spans="2:3" x14ac:dyDescent="0.2">
      <c r="B1231" s="14" t="s">
        <v>502</v>
      </c>
      <c r="C1231">
        <v>1.0951578944261735</v>
      </c>
    </row>
    <row r="1232" spans="2:3" x14ac:dyDescent="0.2">
      <c r="B1232" s="14" t="s">
        <v>503</v>
      </c>
      <c r="C1232">
        <v>1.0735614674039617</v>
      </c>
    </row>
    <row r="1233" spans="2:3" x14ac:dyDescent="0.2">
      <c r="B1233" s="14" t="s">
        <v>504</v>
      </c>
      <c r="C1233">
        <v>1.1179790478617559</v>
      </c>
    </row>
    <row r="1234" spans="2:3" x14ac:dyDescent="0.2">
      <c r="B1234" s="14" t="s">
        <v>505</v>
      </c>
      <c r="C1234">
        <v>1.1089409440619546</v>
      </c>
    </row>
    <row r="1235" spans="2:3" x14ac:dyDescent="0.2">
      <c r="B1235" s="14" t="s">
        <v>506</v>
      </c>
      <c r="C1235">
        <v>1.111058389066284</v>
      </c>
    </row>
    <row r="1236" spans="2:3" x14ac:dyDescent="0.2">
      <c r="B1236" s="14" t="s">
        <v>508</v>
      </c>
      <c r="C1236">
        <v>1.1094427454677087</v>
      </c>
    </row>
    <row r="1237" spans="2:3" x14ac:dyDescent="0.2">
      <c r="B1237" s="14" t="s">
        <v>509</v>
      </c>
      <c r="C1237">
        <v>1.0379846531426715</v>
      </c>
    </row>
    <row r="1238" spans="2:3" x14ac:dyDescent="0.2">
      <c r="B1238" s="14" t="s">
        <v>510</v>
      </c>
      <c r="C1238">
        <v>1.0280469902744125</v>
      </c>
    </row>
    <row r="1239" spans="2:3" x14ac:dyDescent="0.2">
      <c r="B1239" s="14" t="s">
        <v>512</v>
      </c>
      <c r="C1239">
        <v>1.0420341452837614</v>
      </c>
    </row>
    <row r="1240" spans="2:3" x14ac:dyDescent="0.2">
      <c r="B1240" s="14" t="s">
        <v>513</v>
      </c>
      <c r="C1240">
        <v>1.0862010396393329</v>
      </c>
    </row>
    <row r="1241" spans="2:3" x14ac:dyDescent="0.2">
      <c r="B1241" s="14" t="s">
        <v>514</v>
      </c>
      <c r="C1241">
        <v>1.0303629271467662</v>
      </c>
    </row>
    <row r="1242" spans="2:3" x14ac:dyDescent="0.2">
      <c r="B1242" s="14" t="s">
        <v>515</v>
      </c>
      <c r="C1242">
        <v>1</v>
      </c>
    </row>
    <row r="1243" spans="2:3" x14ac:dyDescent="0.2">
      <c r="B1243" s="14" t="s">
        <v>516</v>
      </c>
      <c r="C1243">
        <v>1.0093934569202481</v>
      </c>
    </row>
    <row r="1244" spans="2:3" x14ac:dyDescent="0.2">
      <c r="B1244" s="14" t="s">
        <v>518</v>
      </c>
      <c r="C1244">
        <v>1.0580166602794558</v>
      </c>
    </row>
    <row r="1245" spans="2:3" x14ac:dyDescent="0.2">
      <c r="B1245" s="14" t="s">
        <v>519</v>
      </c>
      <c r="C1245">
        <v>1.077245701422723</v>
      </c>
    </row>
    <row r="1246" spans="2:3" x14ac:dyDescent="0.2">
      <c r="B1246" s="14" t="s">
        <v>520</v>
      </c>
      <c r="C1246">
        <v>1.0447634803975137</v>
      </c>
    </row>
    <row r="1247" spans="2:3" x14ac:dyDescent="0.2">
      <c r="B1247" s="14" t="s">
        <v>521</v>
      </c>
      <c r="C1247">
        <v>1.0799875779614789</v>
      </c>
    </row>
    <row r="1248" spans="2:3" x14ac:dyDescent="0.2">
      <c r="B1248" s="14" t="s">
        <v>522</v>
      </c>
      <c r="C1248">
        <v>1.0930211440180229</v>
      </c>
    </row>
    <row r="1249" spans="2:3" x14ac:dyDescent="0.2">
      <c r="B1249" s="14" t="s">
        <v>523</v>
      </c>
      <c r="C1249">
        <v>1.0915246335731295</v>
      </c>
    </row>
    <row r="1250" spans="2:3" x14ac:dyDescent="0.2">
      <c r="B1250" s="14" t="s">
        <v>524</v>
      </c>
      <c r="C1250">
        <v>1.0729277768658714</v>
      </c>
    </row>
    <row r="1251" spans="2:3" x14ac:dyDescent="0.2">
      <c r="B1251" s="14" t="s">
        <v>525</v>
      </c>
      <c r="C1251">
        <v>1.2594898950650164</v>
      </c>
    </row>
    <row r="1252" spans="2:3" x14ac:dyDescent="0.2">
      <c r="B1252" s="14" t="s">
        <v>526</v>
      </c>
      <c r="C1252">
        <v>1.2553964189511178</v>
      </c>
    </row>
    <row r="1253" spans="2:3" x14ac:dyDescent="0.2">
      <c r="B1253" s="14" t="s">
        <v>527</v>
      </c>
      <c r="C1253">
        <v>1.1229531457432533</v>
      </c>
    </row>
    <row r="1254" spans="2:3" x14ac:dyDescent="0.2">
      <c r="B1254" s="14" t="s">
        <v>528</v>
      </c>
      <c r="C1254">
        <v>1.1062172326164195</v>
      </c>
    </row>
    <row r="1255" spans="2:3" x14ac:dyDescent="0.2">
      <c r="B1255" s="14" t="s">
        <v>529</v>
      </c>
      <c r="C1255">
        <v>1.0540128660657606</v>
      </c>
    </row>
    <row r="1256" spans="2:3" x14ac:dyDescent="0.2">
      <c r="B1256" s="14" t="s">
        <v>530</v>
      </c>
      <c r="C1256">
        <v>1.0253745205890987</v>
      </c>
    </row>
    <row r="1257" spans="2:3" x14ac:dyDescent="0.2">
      <c r="B1257" s="14" t="s">
        <v>531</v>
      </c>
      <c r="C1257">
        <v>1.053243648061464</v>
      </c>
    </row>
    <row r="1258" spans="2:3" x14ac:dyDescent="0.2">
      <c r="B1258" s="14" t="s">
        <v>532</v>
      </c>
      <c r="C1258">
        <v>1.1011720887618071</v>
      </c>
    </row>
    <row r="1259" spans="2:3" x14ac:dyDescent="0.2">
      <c r="B1259" s="14" t="s">
        <v>533</v>
      </c>
      <c r="C1259">
        <v>1.0723181648118216</v>
      </c>
    </row>
    <row r="1260" spans="2:3" x14ac:dyDescent="0.2">
      <c r="B1260" s="14" t="s">
        <v>534</v>
      </c>
      <c r="C1260">
        <v>1.0721331089939217</v>
      </c>
    </row>
    <row r="1261" spans="2:3" x14ac:dyDescent="0.2">
      <c r="B1261" s="14" t="s">
        <v>535</v>
      </c>
      <c r="C1261">
        <v>1.0408487659263934</v>
      </c>
    </row>
    <row r="1262" spans="2:3" x14ac:dyDescent="0.2">
      <c r="B1262" s="14" t="s">
        <v>536</v>
      </c>
      <c r="C1262">
        <v>1.0839509824796931</v>
      </c>
    </row>
    <row r="1263" spans="2:3" x14ac:dyDescent="0.2">
      <c r="B1263" s="14" t="s">
        <v>537</v>
      </c>
      <c r="C1263">
        <v>1.5814936891692959</v>
      </c>
    </row>
    <row r="1264" spans="2:3" x14ac:dyDescent="0.2">
      <c r="B1264" s="14" t="s">
        <v>538</v>
      </c>
      <c r="C1264">
        <v>1.0936311954269498</v>
      </c>
    </row>
    <row r="1265" spans="2:3" x14ac:dyDescent="0.2">
      <c r="B1265" s="14" t="s">
        <v>539</v>
      </c>
      <c r="C1265">
        <v>1.0903278544127191</v>
      </c>
    </row>
    <row r="1266" spans="2:3" x14ac:dyDescent="0.2">
      <c r="B1266" s="14" t="s">
        <v>540</v>
      </c>
      <c r="C1266">
        <v>1.0808724770049611</v>
      </c>
    </row>
    <row r="1267" spans="2:3" x14ac:dyDescent="0.2">
      <c r="B1267" s="14" t="s">
        <v>541</v>
      </c>
      <c r="C1267">
        <v>1</v>
      </c>
    </row>
    <row r="1268" spans="2:3" x14ac:dyDescent="0.2">
      <c r="B1268" s="14" t="s">
        <v>542</v>
      </c>
      <c r="C1268">
        <v>1.0356738929571838</v>
      </c>
    </row>
    <row r="1269" spans="2:3" x14ac:dyDescent="0.2">
      <c r="B1269" s="14" t="s">
        <v>543</v>
      </c>
      <c r="C1269">
        <v>1.0578602446650656</v>
      </c>
    </row>
    <row r="1270" spans="2:3" x14ac:dyDescent="0.2">
      <c r="B1270" s="14" t="s">
        <v>545</v>
      </c>
      <c r="C1270">
        <v>1.0556676744800071</v>
      </c>
    </row>
    <row r="1271" spans="2:3" x14ac:dyDescent="0.2">
      <c r="B1271" s="14" t="s">
        <v>546</v>
      </c>
      <c r="C1271">
        <v>1.0657646828445384</v>
      </c>
    </row>
    <row r="1272" spans="2:3" x14ac:dyDescent="0.2">
      <c r="B1272" s="14" t="s">
        <v>547</v>
      </c>
      <c r="C1272">
        <v>1.0287229361919783</v>
      </c>
    </row>
    <row r="1273" spans="2:3" x14ac:dyDescent="0.2">
      <c r="B1273" s="14" t="s">
        <v>548</v>
      </c>
      <c r="C1273">
        <v>1.0604153861545436</v>
      </c>
    </row>
    <row r="1274" spans="2:3" x14ac:dyDescent="0.2">
      <c r="B1274" s="14" t="s">
        <v>549</v>
      </c>
      <c r="C1274">
        <v>1.0484788718059759</v>
      </c>
    </row>
    <row r="1275" spans="2:3" x14ac:dyDescent="0.2">
      <c r="B1275" s="14" t="s">
        <v>550</v>
      </c>
      <c r="C1275">
        <v>1.0311666038087988</v>
      </c>
    </row>
    <row r="1276" spans="2:3" x14ac:dyDescent="0.2">
      <c r="B1276" s="14" t="s">
        <v>551</v>
      </c>
      <c r="C1276">
        <v>1.0697942846454278</v>
      </c>
    </row>
    <row r="1277" spans="2:3" x14ac:dyDescent="0.2">
      <c r="B1277" s="14" t="s">
        <v>552</v>
      </c>
      <c r="C1277">
        <v>1.0220371254913381</v>
      </c>
    </row>
    <row r="1278" spans="2:3" x14ac:dyDescent="0.2">
      <c r="B1278" s="14" t="s">
        <v>553</v>
      </c>
      <c r="C1278">
        <v>1.0293478591532108</v>
      </c>
    </row>
    <row r="1279" spans="2:3" x14ac:dyDescent="0.2">
      <c r="B1279" s="14" t="s">
        <v>554</v>
      </c>
      <c r="C1279">
        <v>1.0759644174251355</v>
      </c>
    </row>
    <row r="1280" spans="2:3" x14ac:dyDescent="0.2">
      <c r="B1280" s="14" t="s">
        <v>555</v>
      </c>
      <c r="C1280">
        <v>1.2289489382044285</v>
      </c>
    </row>
    <row r="1281" spans="2:3" x14ac:dyDescent="0.2">
      <c r="B1281" s="14" t="s">
        <v>556</v>
      </c>
      <c r="C1281">
        <v>1.068877239971028</v>
      </c>
    </row>
    <row r="1282" spans="2:3" x14ac:dyDescent="0.2">
      <c r="B1282" s="14" t="s">
        <v>557</v>
      </c>
      <c r="C1282">
        <v>1.0725382408396247</v>
      </c>
    </row>
    <row r="1283" spans="2:3" x14ac:dyDescent="0.2">
      <c r="B1283" s="14" t="s">
        <v>558</v>
      </c>
      <c r="C1283">
        <v>1.0911143981008826</v>
      </c>
    </row>
    <row r="1284" spans="2:3" x14ac:dyDescent="0.2">
      <c r="B1284" s="14" t="s">
        <v>559</v>
      </c>
      <c r="C1284">
        <v>1.0346782693833072</v>
      </c>
    </row>
    <row r="1285" spans="2:3" x14ac:dyDescent="0.2">
      <c r="B1285" s="14" t="s">
        <v>560</v>
      </c>
      <c r="C1285">
        <v>1.0050464424764494</v>
      </c>
    </row>
    <row r="1286" spans="2:3" x14ac:dyDescent="0.2">
      <c r="B1286" s="14" t="s">
        <v>561</v>
      </c>
      <c r="C1286">
        <v>1.0524569189854076</v>
      </c>
    </row>
    <row r="1287" spans="2:3" x14ac:dyDescent="0.2">
      <c r="B1287" s="14" t="s">
        <v>562</v>
      </c>
      <c r="C1287">
        <v>1.070599124702283</v>
      </c>
    </row>
    <row r="1288" spans="2:3" x14ac:dyDescent="0.2">
      <c r="B1288" s="14" t="s">
        <v>563</v>
      </c>
      <c r="C1288">
        <v>1.058965240400261</v>
      </c>
    </row>
    <row r="1289" spans="2:3" x14ac:dyDescent="0.2">
      <c r="B1289" s="14" t="s">
        <v>564</v>
      </c>
      <c r="C1289">
        <v>1.0548212529066898</v>
      </c>
    </row>
    <row r="1290" spans="2:3" x14ac:dyDescent="0.2">
      <c r="B1290" s="14" t="s">
        <v>565</v>
      </c>
      <c r="C1290">
        <v>1.0548953292131471</v>
      </c>
    </row>
    <row r="1291" spans="2:3" x14ac:dyDescent="0.2">
      <c r="B1291" s="14" t="s">
        <v>566</v>
      </c>
      <c r="C1291">
        <v>1.0402887561288441</v>
      </c>
    </row>
    <row r="1292" spans="2:3" x14ac:dyDescent="0.2">
      <c r="B1292" s="14" t="s">
        <v>567</v>
      </c>
      <c r="C1292">
        <v>1.049722229555851</v>
      </c>
    </row>
    <row r="1293" spans="2:3" x14ac:dyDescent="0.2">
      <c r="B1293" s="14" t="s">
        <v>568</v>
      </c>
      <c r="C1293">
        <v>1.0550832479884036</v>
      </c>
    </row>
    <row r="1294" spans="2:3" x14ac:dyDescent="0.2">
      <c r="B1294" s="14" t="s">
        <v>569</v>
      </c>
      <c r="C1294">
        <v>1.0480768154542714</v>
      </c>
    </row>
    <row r="1295" spans="2:3" x14ac:dyDescent="0.2">
      <c r="B1295" s="14" t="s">
        <v>570</v>
      </c>
      <c r="C1295">
        <v>1.0541644232271421</v>
      </c>
    </row>
    <row r="1296" spans="2:3" x14ac:dyDescent="0.2">
      <c r="B1296" s="14" t="s">
        <v>571</v>
      </c>
      <c r="C1296">
        <v>1.0394483351720709</v>
      </c>
    </row>
    <row r="1297" spans="2:3" x14ac:dyDescent="0.2">
      <c r="B1297" s="14" t="s">
        <v>572</v>
      </c>
      <c r="C1297">
        <v>1.0264136965896435</v>
      </c>
    </row>
    <row r="1298" spans="2:3" x14ac:dyDescent="0.2">
      <c r="B1298" s="14" t="s">
        <v>573</v>
      </c>
      <c r="C1298">
        <v>1.040961713306461</v>
      </c>
    </row>
    <row r="1299" spans="2:3" x14ac:dyDescent="0.2">
      <c r="B1299" s="14" t="s">
        <v>574</v>
      </c>
      <c r="C1299">
        <v>1.0538587702938009</v>
      </c>
    </row>
    <row r="1300" spans="2:3" x14ac:dyDescent="0.2">
      <c r="B1300" s="14" t="s">
        <v>575</v>
      </c>
      <c r="C1300">
        <v>1.093976869519528</v>
      </c>
    </row>
    <row r="1301" spans="2:3" x14ac:dyDescent="0.2">
      <c r="B1301" s="14" t="s">
        <v>576</v>
      </c>
      <c r="C1301">
        <v>1.0754878636657623</v>
      </c>
    </row>
    <row r="1302" spans="2:3" x14ac:dyDescent="0.2">
      <c r="B1302" s="14" t="s">
        <v>577</v>
      </c>
      <c r="C1302">
        <v>1.075377573174491</v>
      </c>
    </row>
    <row r="1303" spans="2:3" x14ac:dyDescent="0.2">
      <c r="B1303" s="14" t="s">
        <v>578</v>
      </c>
      <c r="C1303">
        <v>1.0490019650448248</v>
      </c>
    </row>
    <row r="1304" spans="2:3" x14ac:dyDescent="0.2">
      <c r="B1304" s="14" t="s">
        <v>579</v>
      </c>
      <c r="C1304">
        <v>1.0354359550862191</v>
      </c>
    </row>
    <row r="1305" spans="2:3" x14ac:dyDescent="0.2">
      <c r="B1305" s="14" t="s">
        <v>581</v>
      </c>
      <c r="C1305">
        <v>1.2387328449088835</v>
      </c>
    </row>
    <row r="1306" spans="2:3" x14ac:dyDescent="0.2">
      <c r="B1306" s="14" t="s">
        <v>595</v>
      </c>
      <c r="C1306">
        <v>1</v>
      </c>
    </row>
    <row r="1307" spans="2:3" x14ac:dyDescent="0.2">
      <c r="B1307" s="14" t="s">
        <v>597</v>
      </c>
      <c r="C1307">
        <v>1</v>
      </c>
    </row>
    <row r="1308" spans="2:3" x14ac:dyDescent="0.2">
      <c r="B1308" s="14" t="s">
        <v>599</v>
      </c>
      <c r="C1308">
        <v>1</v>
      </c>
    </row>
    <row r="1309" spans="2:3" x14ac:dyDescent="0.2">
      <c r="B1309" s="14" t="s">
        <v>601</v>
      </c>
      <c r="C1309">
        <v>1</v>
      </c>
    </row>
    <row r="1310" spans="2:3" x14ac:dyDescent="0.2">
      <c r="B1310" s="14" t="s">
        <v>603</v>
      </c>
      <c r="C1310">
        <v>1</v>
      </c>
    </row>
    <row r="1311" spans="2:3" x14ac:dyDescent="0.2">
      <c r="B1311" s="14" t="s">
        <v>605</v>
      </c>
      <c r="C1311">
        <v>1</v>
      </c>
    </row>
    <row r="1312" spans="2:3" x14ac:dyDescent="0.2">
      <c r="B1312" s="14" t="s">
        <v>607</v>
      </c>
      <c r="C1312">
        <v>1</v>
      </c>
    </row>
    <row r="1313" spans="2:3" x14ac:dyDescent="0.2">
      <c r="B1313" s="14" t="s">
        <v>608</v>
      </c>
      <c r="C1313">
        <v>1</v>
      </c>
    </row>
    <row r="1314" spans="2:3" x14ac:dyDescent="0.2">
      <c r="B1314" s="14" t="s">
        <v>609</v>
      </c>
      <c r="C1314">
        <v>1</v>
      </c>
    </row>
    <row r="1315" spans="2:3" x14ac:dyDescent="0.2">
      <c r="B1315" s="14" t="s">
        <v>610</v>
      </c>
      <c r="C1315">
        <v>1</v>
      </c>
    </row>
    <row r="1316" spans="2:3" x14ac:dyDescent="0.2">
      <c r="B1316" s="14" t="s">
        <v>611</v>
      </c>
      <c r="C1316">
        <v>1.2034594257016253</v>
      </c>
    </row>
    <row r="1317" spans="2:3" x14ac:dyDescent="0.2">
      <c r="B1317" s="14" t="s">
        <v>612</v>
      </c>
      <c r="C1317">
        <v>1</v>
      </c>
    </row>
    <row r="1318" spans="2:3" x14ac:dyDescent="0.2">
      <c r="B1318" s="14" t="s">
        <v>614</v>
      </c>
      <c r="C1318">
        <v>1</v>
      </c>
    </row>
    <row r="1319" spans="2:3" x14ac:dyDescent="0.2">
      <c r="B1319" s="14" t="s">
        <v>615</v>
      </c>
      <c r="C1319">
        <v>1</v>
      </c>
    </row>
    <row r="1320" spans="2:3" x14ac:dyDescent="0.2">
      <c r="B1320" s="14" t="s">
        <v>616</v>
      </c>
      <c r="C1320">
        <v>1</v>
      </c>
    </row>
    <row r="1321" spans="2:3" x14ac:dyDescent="0.2">
      <c r="B1321" s="14" t="s">
        <v>617</v>
      </c>
      <c r="C1321">
        <v>1</v>
      </c>
    </row>
    <row r="1322" spans="2:3" x14ac:dyDescent="0.2">
      <c r="B1322" s="14" t="s">
        <v>618</v>
      </c>
      <c r="C1322">
        <v>1</v>
      </c>
    </row>
    <row r="1323" spans="2:3" x14ac:dyDescent="0.2">
      <c r="B1323" s="14" t="s">
        <v>619</v>
      </c>
      <c r="C1323">
        <v>1</v>
      </c>
    </row>
    <row r="1324" spans="2:3" x14ac:dyDescent="0.2">
      <c r="B1324" s="14" t="s">
        <v>621</v>
      </c>
      <c r="C1324">
        <v>1</v>
      </c>
    </row>
    <row r="1325" spans="2:3" x14ac:dyDescent="0.2">
      <c r="B1325" s="14" t="s">
        <v>622</v>
      </c>
      <c r="C1325">
        <v>1</v>
      </c>
    </row>
    <row r="1326" spans="2:3" x14ac:dyDescent="0.2">
      <c r="B1326" s="14" t="s">
        <v>624</v>
      </c>
      <c r="C1326">
        <v>1</v>
      </c>
    </row>
    <row r="1327" spans="2:3" x14ac:dyDescent="0.2">
      <c r="B1327" s="14" t="s">
        <v>625</v>
      </c>
      <c r="C1327">
        <v>1</v>
      </c>
    </row>
    <row r="1328" spans="2:3" x14ac:dyDescent="0.2">
      <c r="B1328" s="14" t="s">
        <v>626</v>
      </c>
      <c r="C1328">
        <v>1</v>
      </c>
    </row>
    <row r="1329" spans="2:3" x14ac:dyDescent="0.2">
      <c r="B1329" s="14" t="s">
        <v>627</v>
      </c>
      <c r="C1329">
        <v>1</v>
      </c>
    </row>
    <row r="1330" spans="2:3" x14ac:dyDescent="0.2">
      <c r="B1330" s="14" t="s">
        <v>629</v>
      </c>
      <c r="C1330">
        <v>1</v>
      </c>
    </row>
    <row r="1331" spans="2:3" x14ac:dyDescent="0.2">
      <c r="B1331" s="14" t="s">
        <v>631</v>
      </c>
      <c r="C1331">
        <v>1</v>
      </c>
    </row>
    <row r="1332" spans="2:3" x14ac:dyDescent="0.2">
      <c r="B1332" s="14" t="s">
        <v>635</v>
      </c>
      <c r="C1332">
        <v>1</v>
      </c>
    </row>
    <row r="1333" spans="2:3" x14ac:dyDescent="0.2">
      <c r="B1333" s="14" t="s">
        <v>638</v>
      </c>
      <c r="C1333">
        <v>1</v>
      </c>
    </row>
    <row r="1334" spans="2:3" x14ac:dyDescent="0.2">
      <c r="B1334" s="14" t="s">
        <v>641</v>
      </c>
      <c r="C1334">
        <v>1</v>
      </c>
    </row>
    <row r="1335" spans="2:3" x14ac:dyDescent="0.2">
      <c r="B1335" s="14" t="s">
        <v>643</v>
      </c>
      <c r="C1335">
        <v>1</v>
      </c>
    </row>
    <row r="1336" spans="2:3" x14ac:dyDescent="0.2">
      <c r="B1336" s="14" t="s">
        <v>644</v>
      </c>
      <c r="C1336">
        <v>1</v>
      </c>
    </row>
    <row r="1337" spans="2:3" x14ac:dyDescent="0.2">
      <c r="B1337" s="14" t="s">
        <v>647</v>
      </c>
      <c r="C1337">
        <v>1</v>
      </c>
    </row>
    <row r="1510" spans="1:12" x14ac:dyDescent="0.2">
      <c r="A1510" t="s">
        <v>364</v>
      </c>
      <c r="B1510" s="19"/>
      <c r="C1510" s="14" t="s">
        <v>27</v>
      </c>
      <c r="D1510" s="14" t="s">
        <v>1084</v>
      </c>
      <c r="E1510" s="14"/>
      <c r="F1510" s="14"/>
      <c r="G1510" s="14"/>
      <c r="H1510" s="14"/>
      <c r="I1510" s="14"/>
      <c r="J1510" s="14"/>
      <c r="K1510" s="14"/>
      <c r="L1510" s="14"/>
    </row>
    <row r="1511" spans="1:12" x14ac:dyDescent="0.2">
      <c r="B1511" s="14" t="s">
        <v>476</v>
      </c>
      <c r="C1511">
        <v>0.93708059591988002</v>
      </c>
    </row>
    <row r="1512" spans="1:12" x14ac:dyDescent="0.2">
      <c r="B1512" s="14" t="s">
        <v>477</v>
      </c>
      <c r="C1512">
        <v>1.0173325185982067</v>
      </c>
    </row>
    <row r="1513" spans="1:12" x14ac:dyDescent="0.2">
      <c r="B1513" s="14" t="s">
        <v>478</v>
      </c>
      <c r="C1513">
        <v>1.0205432781797337</v>
      </c>
    </row>
    <row r="1514" spans="1:12" x14ac:dyDescent="0.2">
      <c r="B1514" s="14" t="s">
        <v>479</v>
      </c>
      <c r="C1514">
        <v>1.0475058841852243</v>
      </c>
    </row>
    <row r="1515" spans="1:12" x14ac:dyDescent="0.2">
      <c r="B1515" s="14" t="s">
        <v>480</v>
      </c>
      <c r="C1515">
        <v>0.99267935506489113</v>
      </c>
    </row>
    <row r="1516" spans="1:12" x14ac:dyDescent="0.2">
      <c r="B1516" s="14" t="s">
        <v>481</v>
      </c>
      <c r="C1516">
        <v>0.98307422143154821</v>
      </c>
    </row>
    <row r="1517" spans="1:12" x14ac:dyDescent="0.2">
      <c r="B1517" s="14" t="s">
        <v>482</v>
      </c>
      <c r="C1517">
        <v>0.98177024981176708</v>
      </c>
    </row>
    <row r="1518" spans="1:12" x14ac:dyDescent="0.2">
      <c r="B1518" s="14" t="s">
        <v>483</v>
      </c>
      <c r="C1518">
        <v>1.0745930091475868</v>
      </c>
    </row>
    <row r="1519" spans="1:12" x14ac:dyDescent="0.2">
      <c r="B1519" s="14" t="s">
        <v>484</v>
      </c>
      <c r="C1519">
        <v>1.0227101488548809</v>
      </c>
    </row>
    <row r="1520" spans="1:12" x14ac:dyDescent="0.2">
      <c r="B1520" s="14" t="s">
        <v>485</v>
      </c>
      <c r="C1520">
        <v>1.2883567157479032</v>
      </c>
    </row>
    <row r="1521" spans="2:3" x14ac:dyDescent="0.2">
      <c r="B1521" s="14" t="s">
        <v>486</v>
      </c>
      <c r="C1521">
        <v>1.0319975394641174</v>
      </c>
    </row>
    <row r="1522" spans="2:3" x14ac:dyDescent="0.2">
      <c r="B1522" s="14" t="s">
        <v>487</v>
      </c>
      <c r="C1522">
        <v>1.0080910971814439</v>
      </c>
    </row>
    <row r="1523" spans="2:3" x14ac:dyDescent="0.2">
      <c r="B1523" s="14" t="s">
        <v>488</v>
      </c>
      <c r="C1523">
        <v>0.99047571873756424</v>
      </c>
    </row>
    <row r="1524" spans="2:3" x14ac:dyDescent="0.2">
      <c r="B1524" s="14" t="s">
        <v>489</v>
      </c>
      <c r="C1524">
        <v>0.97900343487241448</v>
      </c>
    </row>
    <row r="1525" spans="2:3" x14ac:dyDescent="0.2">
      <c r="B1525" s="14" t="s">
        <v>490</v>
      </c>
      <c r="C1525">
        <v>1.0012089563537601</v>
      </c>
    </row>
    <row r="1526" spans="2:3" x14ac:dyDescent="0.2">
      <c r="B1526" s="14" t="s">
        <v>491</v>
      </c>
      <c r="C1526">
        <v>1.0063980374887518</v>
      </c>
    </row>
    <row r="1527" spans="2:3" x14ac:dyDescent="0.2">
      <c r="B1527" s="14" t="s">
        <v>492</v>
      </c>
      <c r="C1527">
        <v>0.97541660933321339</v>
      </c>
    </row>
    <row r="1528" spans="2:3" x14ac:dyDescent="0.2">
      <c r="B1528" s="14" t="s">
        <v>493</v>
      </c>
      <c r="C1528">
        <v>0.99186709709249188</v>
      </c>
    </row>
    <row r="1529" spans="2:3" x14ac:dyDescent="0.2">
      <c r="B1529" s="14" t="s">
        <v>494</v>
      </c>
      <c r="C1529">
        <v>0.97267126343536547</v>
      </c>
    </row>
    <row r="1530" spans="2:3" x14ac:dyDescent="0.2">
      <c r="B1530" s="14" t="s">
        <v>496</v>
      </c>
      <c r="C1530">
        <v>1.0515518027065636</v>
      </c>
    </row>
    <row r="1531" spans="2:3" x14ac:dyDescent="0.2">
      <c r="B1531" s="14" t="s">
        <v>497</v>
      </c>
      <c r="C1531">
        <v>1.003122623563711</v>
      </c>
    </row>
    <row r="1532" spans="2:3" x14ac:dyDescent="0.2">
      <c r="B1532" s="14" t="s">
        <v>499</v>
      </c>
      <c r="C1532">
        <v>1.016417754686221</v>
      </c>
    </row>
    <row r="1533" spans="2:3" x14ac:dyDescent="0.2">
      <c r="B1533" s="14" t="s">
        <v>500</v>
      </c>
      <c r="C1533">
        <v>0.99341963078945528</v>
      </c>
    </row>
    <row r="1534" spans="2:3" x14ac:dyDescent="0.2">
      <c r="B1534" s="14" t="s">
        <v>502</v>
      </c>
      <c r="C1534">
        <v>0.947279129722712</v>
      </c>
    </row>
    <row r="1535" spans="2:3" x14ac:dyDescent="0.2">
      <c r="B1535" s="14" t="s">
        <v>503</v>
      </c>
      <c r="C1535">
        <v>0.98140030547082513</v>
      </c>
    </row>
    <row r="1536" spans="2:3" x14ac:dyDescent="0.2">
      <c r="B1536" s="14" t="s">
        <v>504</v>
      </c>
      <c r="C1536">
        <v>1.0277672276838805</v>
      </c>
    </row>
    <row r="1537" spans="2:4" x14ac:dyDescent="0.2">
      <c r="B1537" s="14" t="s">
        <v>505</v>
      </c>
      <c r="C1537">
        <v>1.0112443954223018</v>
      </c>
    </row>
    <row r="1538" spans="2:4" x14ac:dyDescent="0.2">
      <c r="B1538" s="14" t="s">
        <v>506</v>
      </c>
      <c r="C1538">
        <v>1.0108388927596574</v>
      </c>
    </row>
    <row r="1539" spans="2:4" x14ac:dyDescent="0.2">
      <c r="B1539" s="14" t="s">
        <v>508</v>
      </c>
      <c r="C1539">
        <v>1.0127584202138837</v>
      </c>
    </row>
    <row r="1540" spans="2:4" x14ac:dyDescent="0.2">
      <c r="B1540" s="14" t="s">
        <v>509</v>
      </c>
      <c r="C1540">
        <v>1.033498608644231</v>
      </c>
    </row>
    <row r="1541" spans="2:4" x14ac:dyDescent="0.2">
      <c r="B1541" s="14" t="s">
        <v>510</v>
      </c>
      <c r="C1541">
        <v>1.0687178559308337</v>
      </c>
      <c r="D1541">
        <v>10.000000000000009</v>
      </c>
    </row>
    <row r="1542" spans="2:4" x14ac:dyDescent="0.2">
      <c r="B1542" s="14" t="s">
        <v>511</v>
      </c>
      <c r="C1542">
        <v>1.0009588962398304</v>
      </c>
      <c r="D1542">
        <v>10.000000000000009</v>
      </c>
    </row>
    <row r="1543" spans="2:4" x14ac:dyDescent="0.2">
      <c r="B1543" s="14" t="s">
        <v>512</v>
      </c>
      <c r="C1543">
        <v>1.132119096996379</v>
      </c>
    </row>
    <row r="1544" spans="2:4" x14ac:dyDescent="0.2">
      <c r="B1544" s="14" t="s">
        <v>513</v>
      </c>
      <c r="C1544">
        <v>1.0194785551238876</v>
      </c>
    </row>
    <row r="1545" spans="2:4" x14ac:dyDescent="0.2">
      <c r="B1545" s="14" t="s">
        <v>514</v>
      </c>
      <c r="C1545">
        <v>1.0566783520653513</v>
      </c>
    </row>
    <row r="1546" spans="2:4" x14ac:dyDescent="0.2">
      <c r="B1546" s="14" t="s">
        <v>515</v>
      </c>
      <c r="C1546">
        <v>1</v>
      </c>
    </row>
    <row r="1547" spans="2:4" x14ac:dyDescent="0.2">
      <c r="B1547" s="14" t="s">
        <v>516</v>
      </c>
      <c r="C1547">
        <v>0.97999101172610059</v>
      </c>
    </row>
    <row r="1548" spans="2:4" x14ac:dyDescent="0.2">
      <c r="B1548" s="14" t="s">
        <v>518</v>
      </c>
      <c r="C1548">
        <v>1.0053899240063795</v>
      </c>
    </row>
    <row r="1549" spans="2:4" x14ac:dyDescent="0.2">
      <c r="B1549" s="14" t="s">
        <v>519</v>
      </c>
      <c r="C1549">
        <v>1.1354586136525773</v>
      </c>
    </row>
    <row r="1550" spans="2:4" x14ac:dyDescent="0.2">
      <c r="B1550" s="14" t="s">
        <v>520</v>
      </c>
      <c r="C1550">
        <v>1.0797568656372742</v>
      </c>
    </row>
    <row r="1551" spans="2:4" x14ac:dyDescent="0.2">
      <c r="B1551" s="14" t="s">
        <v>521</v>
      </c>
      <c r="C1551">
        <v>1.0333546701958571</v>
      </c>
    </row>
    <row r="1552" spans="2:4" x14ac:dyDescent="0.2">
      <c r="B1552" s="14" t="s">
        <v>522</v>
      </c>
      <c r="C1552">
        <v>0.98262160420891054</v>
      </c>
    </row>
    <row r="1553" spans="2:3" x14ac:dyDescent="0.2">
      <c r="B1553" s="14" t="s">
        <v>523</v>
      </c>
      <c r="C1553">
        <v>0.94218612459540763</v>
      </c>
    </row>
    <row r="1554" spans="2:3" x14ac:dyDescent="0.2">
      <c r="B1554" s="14" t="s">
        <v>524</v>
      </c>
      <c r="C1554">
        <v>1.0138953110714111</v>
      </c>
    </row>
    <row r="1555" spans="2:3" x14ac:dyDescent="0.2">
      <c r="B1555" s="14" t="s">
        <v>526</v>
      </c>
      <c r="C1555">
        <v>1.0619437241570286</v>
      </c>
    </row>
    <row r="1556" spans="2:3" x14ac:dyDescent="0.2">
      <c r="B1556" s="14" t="s">
        <v>527</v>
      </c>
      <c r="C1556">
        <v>0.99595787983991058</v>
      </c>
    </row>
    <row r="1557" spans="2:3" x14ac:dyDescent="0.2">
      <c r="B1557" s="14" t="s">
        <v>528</v>
      </c>
      <c r="C1557">
        <v>1.0456264684189458</v>
      </c>
    </row>
    <row r="1558" spans="2:3" x14ac:dyDescent="0.2">
      <c r="B1558" s="14" t="s">
        <v>529</v>
      </c>
      <c r="C1558">
        <v>1.0015729296067735</v>
      </c>
    </row>
    <row r="1559" spans="2:3" x14ac:dyDescent="0.2">
      <c r="B1559" s="14" t="s">
        <v>530</v>
      </c>
      <c r="C1559">
        <v>0.99082300453733985</v>
      </c>
    </row>
    <row r="1560" spans="2:3" x14ac:dyDescent="0.2">
      <c r="B1560" s="14" t="s">
        <v>531</v>
      </c>
      <c r="C1560">
        <v>1.0168247214686654</v>
      </c>
    </row>
    <row r="1561" spans="2:3" x14ac:dyDescent="0.2">
      <c r="B1561" s="14" t="s">
        <v>532</v>
      </c>
      <c r="C1561">
        <v>0.97283370477652165</v>
      </c>
    </row>
    <row r="1562" spans="2:3" x14ac:dyDescent="0.2">
      <c r="B1562" s="14" t="s">
        <v>533</v>
      </c>
      <c r="C1562">
        <v>1.0299675908614931</v>
      </c>
    </row>
    <row r="1563" spans="2:3" x14ac:dyDescent="0.2">
      <c r="B1563" s="14" t="s">
        <v>534</v>
      </c>
      <c r="C1563">
        <v>1.0511871720521633</v>
      </c>
    </row>
    <row r="1564" spans="2:3" x14ac:dyDescent="0.2">
      <c r="B1564" s="14" t="s">
        <v>535</v>
      </c>
      <c r="C1564">
        <v>1.3148921004861758</v>
      </c>
    </row>
    <row r="1565" spans="2:3" x14ac:dyDescent="0.2">
      <c r="B1565" s="14" t="s">
        <v>536</v>
      </c>
      <c r="C1565">
        <v>0.98100047918153066</v>
      </c>
    </row>
    <row r="1566" spans="2:3" x14ac:dyDescent="0.2">
      <c r="B1566" s="14" t="s">
        <v>537</v>
      </c>
      <c r="C1566">
        <v>0.59751931410672465</v>
      </c>
    </row>
    <row r="1567" spans="2:3" x14ac:dyDescent="0.2">
      <c r="B1567" s="14" t="s">
        <v>538</v>
      </c>
      <c r="C1567">
        <v>1.4257482009162943</v>
      </c>
    </row>
    <row r="1568" spans="2:3" x14ac:dyDescent="0.2">
      <c r="B1568" s="14" t="s">
        <v>539</v>
      </c>
      <c r="C1568">
        <v>1.0259245907518748</v>
      </c>
    </row>
    <row r="1569" spans="2:3" x14ac:dyDescent="0.2">
      <c r="B1569" s="14" t="s">
        <v>540</v>
      </c>
      <c r="C1569">
        <v>1.0203386308985285</v>
      </c>
    </row>
    <row r="1570" spans="2:3" x14ac:dyDescent="0.2">
      <c r="B1570" s="14" t="s">
        <v>541</v>
      </c>
      <c r="C1570">
        <v>0.97716599815775207</v>
      </c>
    </row>
    <row r="1571" spans="2:3" x14ac:dyDescent="0.2">
      <c r="B1571" s="14" t="s">
        <v>542</v>
      </c>
      <c r="C1571">
        <v>1.0383945882540375</v>
      </c>
    </row>
    <row r="1572" spans="2:3" x14ac:dyDescent="0.2">
      <c r="B1572" s="14" t="s">
        <v>543</v>
      </c>
      <c r="C1572">
        <v>1.1372110746868374</v>
      </c>
    </row>
    <row r="1573" spans="2:3" x14ac:dyDescent="0.2">
      <c r="B1573" s="14" t="s">
        <v>544</v>
      </c>
      <c r="C1573">
        <v>1.8600428796262174</v>
      </c>
    </row>
    <row r="1574" spans="2:3" x14ac:dyDescent="0.2">
      <c r="B1574" s="14" t="s">
        <v>545</v>
      </c>
      <c r="C1574">
        <v>1.5455120427464657</v>
      </c>
    </row>
    <row r="1575" spans="2:3" x14ac:dyDescent="0.2">
      <c r="B1575" s="14" t="s">
        <v>546</v>
      </c>
      <c r="C1575">
        <v>1.0247478030708836</v>
      </c>
    </row>
    <row r="1576" spans="2:3" x14ac:dyDescent="0.2">
      <c r="B1576" s="14" t="s">
        <v>547</v>
      </c>
      <c r="C1576">
        <v>4.8804467445611879</v>
      </c>
    </row>
    <row r="1577" spans="2:3" x14ac:dyDescent="0.2">
      <c r="B1577" s="14" t="s">
        <v>548</v>
      </c>
      <c r="C1577">
        <v>1.0458198769495619</v>
      </c>
    </row>
    <row r="1578" spans="2:3" x14ac:dyDescent="0.2">
      <c r="B1578" s="14" t="s">
        <v>549</v>
      </c>
      <c r="C1578">
        <v>1.0574334014731726</v>
      </c>
    </row>
    <row r="1579" spans="2:3" x14ac:dyDescent="0.2">
      <c r="B1579" s="14" t="s">
        <v>550</v>
      </c>
      <c r="C1579">
        <v>1.0458980538233111</v>
      </c>
    </row>
    <row r="1580" spans="2:3" x14ac:dyDescent="0.2">
      <c r="B1580" s="14" t="s">
        <v>551</v>
      </c>
      <c r="C1580">
        <v>1.0491057799775159</v>
      </c>
    </row>
    <row r="1581" spans="2:3" x14ac:dyDescent="0.2">
      <c r="B1581" s="14" t="s">
        <v>552</v>
      </c>
      <c r="C1581">
        <v>0.99721554372877108</v>
      </c>
    </row>
    <row r="1582" spans="2:3" x14ac:dyDescent="0.2">
      <c r="B1582" s="14" t="s">
        <v>553</v>
      </c>
      <c r="C1582">
        <v>2.5746399981827812</v>
      </c>
    </row>
    <row r="1583" spans="2:3" x14ac:dyDescent="0.2">
      <c r="B1583" s="14" t="s">
        <v>554</v>
      </c>
      <c r="C1583">
        <v>0.99907526219643183</v>
      </c>
    </row>
    <row r="1584" spans="2:3" x14ac:dyDescent="0.2">
      <c r="B1584" s="14" t="s">
        <v>555</v>
      </c>
      <c r="C1584">
        <v>1.0159115610905398</v>
      </c>
    </row>
    <row r="1585" spans="2:3" x14ac:dyDescent="0.2">
      <c r="B1585" s="14" t="s">
        <v>556</v>
      </c>
      <c r="C1585">
        <v>0.99303037980686559</v>
      </c>
    </row>
    <row r="1586" spans="2:3" x14ac:dyDescent="0.2">
      <c r="B1586" s="14" t="s">
        <v>557</v>
      </c>
      <c r="C1586">
        <v>1.0396120466325138</v>
      </c>
    </row>
    <row r="1587" spans="2:3" x14ac:dyDescent="0.2">
      <c r="B1587" s="14" t="s">
        <v>558</v>
      </c>
      <c r="C1587">
        <v>1.2793308540060717</v>
      </c>
    </row>
    <row r="1588" spans="2:3" x14ac:dyDescent="0.2">
      <c r="B1588" s="14" t="s">
        <v>559</v>
      </c>
      <c r="C1588">
        <v>0.99641622911184335</v>
      </c>
    </row>
    <row r="1589" spans="2:3" x14ac:dyDescent="0.2">
      <c r="B1589" s="14" t="s">
        <v>560</v>
      </c>
      <c r="C1589">
        <v>1.0354649202064437</v>
      </c>
    </row>
    <row r="1590" spans="2:3" x14ac:dyDescent="0.2">
      <c r="B1590" s="14" t="s">
        <v>561</v>
      </c>
      <c r="C1590">
        <v>1.0157579527988585</v>
      </c>
    </row>
    <row r="1591" spans="2:3" x14ac:dyDescent="0.2">
      <c r="B1591" s="14" t="s">
        <v>562</v>
      </c>
      <c r="C1591">
        <v>2.779692467645845</v>
      </c>
    </row>
    <row r="1592" spans="2:3" x14ac:dyDescent="0.2">
      <c r="B1592" s="14" t="s">
        <v>563</v>
      </c>
      <c r="C1592">
        <v>2.6734829263935569</v>
      </c>
    </row>
    <row r="1593" spans="2:3" x14ac:dyDescent="0.2">
      <c r="B1593" s="14" t="s">
        <v>564</v>
      </c>
      <c r="C1593">
        <v>1.0317001259836738</v>
      </c>
    </row>
    <row r="1594" spans="2:3" x14ac:dyDescent="0.2">
      <c r="B1594" s="14" t="s">
        <v>565</v>
      </c>
      <c r="C1594">
        <v>1.1149233533329996</v>
      </c>
    </row>
    <row r="1595" spans="2:3" x14ac:dyDescent="0.2">
      <c r="B1595" s="14" t="s">
        <v>566</v>
      </c>
      <c r="C1595">
        <v>1.0275112058624407</v>
      </c>
    </row>
    <row r="1596" spans="2:3" x14ac:dyDescent="0.2">
      <c r="B1596" s="14" t="s">
        <v>567</v>
      </c>
      <c r="C1596">
        <v>1.0183280981153497</v>
      </c>
    </row>
    <row r="1597" spans="2:3" x14ac:dyDescent="0.2">
      <c r="B1597" s="14" t="s">
        <v>568</v>
      </c>
      <c r="C1597">
        <v>4.2875310247432052</v>
      </c>
    </row>
    <row r="1598" spans="2:3" x14ac:dyDescent="0.2">
      <c r="B1598" s="14" t="s">
        <v>569</v>
      </c>
      <c r="C1598">
        <v>1.8609854152411442</v>
      </c>
    </row>
    <row r="1599" spans="2:3" x14ac:dyDescent="0.2">
      <c r="B1599" s="14" t="s">
        <v>570</v>
      </c>
      <c r="C1599">
        <v>4.9978937475352492</v>
      </c>
    </row>
    <row r="1600" spans="2:3" x14ac:dyDescent="0.2">
      <c r="B1600" s="14" t="s">
        <v>571</v>
      </c>
      <c r="C1600">
        <v>1.0168471655938114</v>
      </c>
    </row>
    <row r="1601" spans="2:3" x14ac:dyDescent="0.2">
      <c r="B1601" s="14" t="s">
        <v>572</v>
      </c>
      <c r="C1601">
        <v>0.99288874250381731</v>
      </c>
    </row>
    <row r="1602" spans="2:3" x14ac:dyDescent="0.2">
      <c r="B1602" s="14" t="s">
        <v>573</v>
      </c>
      <c r="C1602">
        <v>1.1096348017743369</v>
      </c>
    </row>
    <row r="1603" spans="2:3" x14ac:dyDescent="0.2">
      <c r="B1603" s="14" t="s">
        <v>574</v>
      </c>
      <c r="C1603">
        <v>0.9406327113166133</v>
      </c>
    </row>
    <row r="1604" spans="2:3" x14ac:dyDescent="0.2">
      <c r="B1604" s="14" t="s">
        <v>575</v>
      </c>
      <c r="C1604">
        <v>0.95610523012803406</v>
      </c>
    </row>
    <row r="1605" spans="2:3" x14ac:dyDescent="0.2">
      <c r="B1605" s="14" t="s">
        <v>576</v>
      </c>
      <c r="C1605">
        <v>0.98019341612251853</v>
      </c>
    </row>
    <row r="1606" spans="2:3" x14ac:dyDescent="0.2">
      <c r="B1606" s="14" t="s">
        <v>577</v>
      </c>
      <c r="C1606">
        <v>2.2223361657862268</v>
      </c>
    </row>
    <row r="1607" spans="2:3" x14ac:dyDescent="0.2">
      <c r="B1607" s="14" t="s">
        <v>578</v>
      </c>
      <c r="C1607">
        <v>1.1085409354655171</v>
      </c>
    </row>
    <row r="1608" spans="2:3" x14ac:dyDescent="0.2">
      <c r="B1608" s="14" t="s">
        <v>579</v>
      </c>
      <c r="C1608">
        <v>2.6987818350109767</v>
      </c>
    </row>
    <row r="1609" spans="2:3" x14ac:dyDescent="0.2">
      <c r="B1609" s="14" t="s">
        <v>581</v>
      </c>
      <c r="C1609">
        <v>1.054863353217679</v>
      </c>
    </row>
    <row r="1610" spans="2:3" x14ac:dyDescent="0.2">
      <c r="B1610" s="14" t="s">
        <v>595</v>
      </c>
      <c r="C1610">
        <v>1</v>
      </c>
    </row>
    <row r="1611" spans="2:3" x14ac:dyDescent="0.2">
      <c r="B1611" s="14" t="s">
        <v>597</v>
      </c>
      <c r="C1611">
        <v>1</v>
      </c>
    </row>
    <row r="1612" spans="2:3" x14ac:dyDescent="0.2">
      <c r="B1612" s="14" t="s">
        <v>599</v>
      </c>
      <c r="C1612">
        <v>1</v>
      </c>
    </row>
    <row r="1613" spans="2:3" x14ac:dyDescent="0.2">
      <c r="B1613" s="14" t="s">
        <v>601</v>
      </c>
      <c r="C1613">
        <v>1</v>
      </c>
    </row>
    <row r="1614" spans="2:3" x14ac:dyDescent="0.2">
      <c r="B1614" s="14" t="s">
        <v>603</v>
      </c>
      <c r="C1614">
        <v>1</v>
      </c>
    </row>
    <row r="1615" spans="2:3" x14ac:dyDescent="0.2">
      <c r="B1615" s="14" t="s">
        <v>604</v>
      </c>
      <c r="C1615">
        <v>1</v>
      </c>
    </row>
    <row r="1616" spans="2:3" x14ac:dyDescent="0.2">
      <c r="B1616" s="14" t="s">
        <v>605</v>
      </c>
      <c r="C1616">
        <v>1</v>
      </c>
    </row>
    <row r="1617" spans="2:3" x14ac:dyDescent="0.2">
      <c r="B1617" s="14" t="s">
        <v>606</v>
      </c>
      <c r="C1617">
        <v>1</v>
      </c>
    </row>
    <row r="1618" spans="2:3" x14ac:dyDescent="0.2">
      <c r="B1618" s="14" t="s">
        <v>607</v>
      </c>
      <c r="C1618">
        <v>1</v>
      </c>
    </row>
    <row r="1619" spans="2:3" x14ac:dyDescent="0.2">
      <c r="B1619" s="14" t="s">
        <v>608</v>
      </c>
      <c r="C1619">
        <v>1</v>
      </c>
    </row>
    <row r="1620" spans="2:3" x14ac:dyDescent="0.2">
      <c r="B1620" s="14" t="s">
        <v>609</v>
      </c>
      <c r="C1620">
        <v>1</v>
      </c>
    </row>
    <row r="1621" spans="2:3" x14ac:dyDescent="0.2">
      <c r="B1621" s="14" t="s">
        <v>610</v>
      </c>
      <c r="C1621">
        <v>1</v>
      </c>
    </row>
    <row r="1622" spans="2:3" x14ac:dyDescent="0.2">
      <c r="B1622" s="14" t="s">
        <v>611</v>
      </c>
      <c r="C1622">
        <v>1.1075080225434675</v>
      </c>
    </row>
    <row r="1623" spans="2:3" x14ac:dyDescent="0.2">
      <c r="B1623" s="14" t="s">
        <v>612</v>
      </c>
      <c r="C1623">
        <v>1</v>
      </c>
    </row>
    <row r="1624" spans="2:3" x14ac:dyDescent="0.2">
      <c r="B1624" s="14" t="s">
        <v>614</v>
      </c>
      <c r="C1624">
        <v>1</v>
      </c>
    </row>
    <row r="1625" spans="2:3" x14ac:dyDescent="0.2">
      <c r="B1625" s="14" t="s">
        <v>615</v>
      </c>
      <c r="C1625">
        <v>1</v>
      </c>
    </row>
    <row r="1626" spans="2:3" x14ac:dyDescent="0.2">
      <c r="B1626" s="14" t="s">
        <v>616</v>
      </c>
      <c r="C1626">
        <v>1</v>
      </c>
    </row>
    <row r="1627" spans="2:3" x14ac:dyDescent="0.2">
      <c r="B1627" s="14" t="s">
        <v>617</v>
      </c>
      <c r="C1627">
        <v>1</v>
      </c>
    </row>
    <row r="1628" spans="2:3" x14ac:dyDescent="0.2">
      <c r="B1628" s="14" t="s">
        <v>618</v>
      </c>
      <c r="C1628">
        <v>1</v>
      </c>
    </row>
    <row r="1629" spans="2:3" x14ac:dyDescent="0.2">
      <c r="B1629" s="14" t="s">
        <v>622</v>
      </c>
      <c r="C1629">
        <v>1</v>
      </c>
    </row>
    <row r="1630" spans="2:3" x14ac:dyDescent="0.2">
      <c r="B1630" s="14" t="s">
        <v>624</v>
      </c>
      <c r="C1630">
        <v>1</v>
      </c>
    </row>
    <row r="1631" spans="2:3" x14ac:dyDescent="0.2">
      <c r="B1631" s="14" t="s">
        <v>625</v>
      </c>
      <c r="C1631">
        <v>1</v>
      </c>
    </row>
    <row r="1632" spans="2:3" x14ac:dyDescent="0.2">
      <c r="B1632" s="14" t="s">
        <v>626</v>
      </c>
      <c r="C1632">
        <v>1</v>
      </c>
    </row>
    <row r="1633" spans="2:3" x14ac:dyDescent="0.2">
      <c r="B1633" s="14" t="s">
        <v>627</v>
      </c>
      <c r="C1633">
        <v>1</v>
      </c>
    </row>
    <row r="1634" spans="2:3" x14ac:dyDescent="0.2">
      <c r="B1634" s="14" t="s">
        <v>629</v>
      </c>
      <c r="C1634">
        <v>1</v>
      </c>
    </row>
    <row r="1635" spans="2:3" x14ac:dyDescent="0.2">
      <c r="B1635" s="14" t="s">
        <v>631</v>
      </c>
      <c r="C1635">
        <v>1</v>
      </c>
    </row>
    <row r="1636" spans="2:3" x14ac:dyDescent="0.2">
      <c r="B1636" s="14" t="s">
        <v>635</v>
      </c>
      <c r="C1636">
        <v>1</v>
      </c>
    </row>
    <row r="1637" spans="2:3" x14ac:dyDescent="0.2">
      <c r="B1637" s="14" t="s">
        <v>638</v>
      </c>
      <c r="C1637">
        <v>1</v>
      </c>
    </row>
    <row r="1638" spans="2:3" x14ac:dyDescent="0.2">
      <c r="B1638" s="14" t="s">
        <v>641</v>
      </c>
      <c r="C1638">
        <v>1</v>
      </c>
    </row>
    <row r="1639" spans="2:3" x14ac:dyDescent="0.2">
      <c r="B1639" s="14" t="s">
        <v>643</v>
      </c>
      <c r="C1639">
        <v>1</v>
      </c>
    </row>
    <row r="1640" spans="2:3" x14ac:dyDescent="0.2">
      <c r="B1640" s="14" t="s">
        <v>644</v>
      </c>
      <c r="C1640">
        <v>1</v>
      </c>
    </row>
    <row r="1641" spans="2:3" x14ac:dyDescent="0.2">
      <c r="B1641" s="14" t="s">
        <v>647</v>
      </c>
      <c r="C1641">
        <v>1</v>
      </c>
    </row>
  </sheetData>
  <phoneticPr fontId="17" type="noConversion"/>
  <pageMargins left="0.7" right="0.7" top="0.75" bottom="0.75" header="0.3" footer="0.3"/>
  <pageSetup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6C556-AC28-4651-B275-3BB40ABE9A1F}">
  <sheetPr codeName="Sheet10">
    <tabColor theme="3" tint="0.39997558519241921"/>
  </sheetPr>
  <dimension ref="A1:BZ268"/>
  <sheetViews>
    <sheetView topLeftCell="AB1" workbookViewId="0">
      <pane ySplit="10" topLeftCell="A11" activePane="bottomLeft" state="frozen"/>
      <selection pane="bottomLeft" activeCell="AQ139" sqref="AQ139"/>
    </sheetView>
  </sheetViews>
  <sheetFormatPr defaultRowHeight="12.75" outlineLevelRow="1" outlineLevelCol="1" x14ac:dyDescent="0.2"/>
  <cols>
    <col min="1" max="1" width="2.7109375" style="49" customWidth="1"/>
    <col min="2" max="2" width="20.7109375" style="49" customWidth="1"/>
    <col min="3" max="3" width="12" style="49" hidden="1" customWidth="1"/>
    <col min="4" max="6" width="8.7109375" style="49" customWidth="1"/>
    <col min="7" max="12" width="8.7109375" style="49" hidden="1" customWidth="1" outlineLevel="1"/>
    <col min="13" max="13" width="8.7109375" style="49" customWidth="1" collapsed="1"/>
    <col min="14" max="14" width="2.7109375" style="49" customWidth="1"/>
    <col min="15" max="15" width="20.7109375" style="49" customWidth="1"/>
    <col min="16" max="16" width="12" style="49" hidden="1" customWidth="1"/>
    <col min="17" max="19" width="8.7109375" style="49" customWidth="1"/>
    <col min="20" max="25" width="8.7109375" style="49" hidden="1" customWidth="1" outlineLevel="1"/>
    <col min="26" max="26" width="8.7109375" style="49" customWidth="1" collapsed="1"/>
    <col min="27" max="27" width="9.140625" style="49" customWidth="1"/>
    <col min="28" max="28" width="20.7109375" style="49" customWidth="1"/>
    <col min="29" max="29" width="12" style="49" hidden="1" customWidth="1"/>
    <col min="30" max="32" width="8.7109375" style="49" customWidth="1"/>
    <col min="33" max="38" width="8.7109375" style="49" hidden="1" customWidth="1" outlineLevel="1"/>
    <col min="39" max="39" width="8.7109375" style="49" customWidth="1" collapsed="1"/>
    <col min="40" max="40" width="9.140625" style="49"/>
    <col min="41" max="41" width="20.7109375" style="49" customWidth="1"/>
    <col min="42" max="42" width="10.140625" style="49" hidden="1" customWidth="1"/>
    <col min="43" max="45" width="8.7109375" style="49" customWidth="1"/>
    <col min="46" max="51" width="8.7109375" style="49" hidden="1" customWidth="1" outlineLevel="1"/>
    <col min="52" max="52" width="8.7109375" style="49" customWidth="1" collapsed="1"/>
    <col min="53" max="53" width="9.140625" style="49"/>
    <col min="54" max="54" width="16.7109375" style="49" bestFit="1" customWidth="1"/>
    <col min="55" max="55" width="5.42578125" style="49" customWidth="1"/>
    <col min="56" max="58" width="8.7109375" style="49" customWidth="1"/>
    <col min="59" max="64" width="8.7109375" style="49" hidden="1" customWidth="1" outlineLevel="1"/>
    <col min="65" max="65" width="8.7109375" style="49" customWidth="1" collapsed="1"/>
    <col min="66" max="66" width="9.140625" style="49"/>
    <col min="67" max="67" width="16.7109375" style="49" bestFit="1" customWidth="1"/>
    <col min="68" max="68" width="9.140625" style="49" customWidth="1"/>
    <col min="69" max="71" width="8.7109375" style="49" customWidth="1"/>
    <col min="72" max="77" width="8.7109375" style="49" hidden="1" customWidth="1" outlineLevel="1"/>
    <col min="78" max="78" width="8.7109375" style="49" customWidth="1" collapsed="1"/>
    <col min="79" max="16384" width="9.140625" style="49"/>
  </cols>
  <sheetData>
    <row r="1" spans="1:78" x14ac:dyDescent="0.2">
      <c r="A1" s="119" t="s">
        <v>341</v>
      </c>
      <c r="D1" s="98"/>
      <c r="E1" s="98"/>
      <c r="F1" s="98"/>
      <c r="G1" s="119"/>
      <c r="H1" s="119"/>
      <c r="I1" s="119"/>
      <c r="J1" s="119"/>
      <c r="K1" s="119"/>
      <c r="L1" s="119"/>
      <c r="M1" s="119"/>
      <c r="N1" s="119"/>
      <c r="P1" s="119"/>
      <c r="T1" s="119"/>
      <c r="U1" s="119"/>
      <c r="V1" s="119"/>
      <c r="W1" s="119"/>
      <c r="X1" s="119"/>
      <c r="Y1" s="119"/>
      <c r="AC1" s="119"/>
      <c r="AG1" s="119"/>
      <c r="AH1" s="119"/>
      <c r="AI1" s="119"/>
      <c r="AJ1" s="119"/>
      <c r="AK1" s="119"/>
      <c r="AL1" s="119"/>
      <c r="AP1" s="119"/>
      <c r="AT1" s="119"/>
      <c r="AU1" s="119"/>
      <c r="AV1" s="119"/>
      <c r="AW1" s="119"/>
      <c r="AX1" s="119"/>
      <c r="AY1" s="119"/>
      <c r="BG1" s="119"/>
      <c r="BH1" s="119"/>
      <c r="BI1" s="119"/>
      <c r="BJ1" s="119"/>
      <c r="BK1" s="119"/>
      <c r="BL1" s="119"/>
      <c r="BT1" s="119"/>
      <c r="BU1" s="119"/>
      <c r="BV1" s="119"/>
      <c r="BW1" s="119"/>
      <c r="BX1" s="119"/>
      <c r="BY1" s="119"/>
    </row>
    <row r="2" spans="1:78" x14ac:dyDescent="0.2">
      <c r="A2" s="50" t="s">
        <v>224</v>
      </c>
      <c r="C2" s="83"/>
      <c r="D2" s="83" t="s">
        <v>469</v>
      </c>
      <c r="E2" s="282"/>
      <c r="F2" s="282"/>
      <c r="G2" s="282"/>
      <c r="H2" s="282"/>
      <c r="I2" s="283"/>
      <c r="J2" s="283"/>
      <c r="K2" s="283"/>
      <c r="L2" s="283"/>
      <c r="M2" s="283"/>
      <c r="O2" s="83" t="s">
        <v>469</v>
      </c>
      <c r="P2" s="282"/>
      <c r="Q2" s="282"/>
      <c r="R2" s="282"/>
      <c r="S2" s="282"/>
      <c r="T2" s="282"/>
      <c r="U2" s="283"/>
      <c r="V2" s="283"/>
      <c r="W2" s="283"/>
      <c r="X2" s="283"/>
      <c r="Y2" s="283"/>
      <c r="Z2" s="283"/>
      <c r="AB2" s="83" t="s">
        <v>469</v>
      </c>
      <c r="AC2" s="282"/>
      <c r="AD2" s="282"/>
      <c r="AE2" s="282"/>
      <c r="AF2" s="282"/>
      <c r="AG2" s="282"/>
      <c r="AH2" s="283"/>
      <c r="AI2" s="283"/>
      <c r="AJ2" s="283"/>
      <c r="AK2" s="283"/>
      <c r="AL2" s="283"/>
      <c r="AM2" s="283"/>
      <c r="AO2" s="83" t="s">
        <v>469</v>
      </c>
      <c r="AP2" s="282"/>
      <c r="AQ2" s="282"/>
      <c r="AR2" s="282"/>
      <c r="AS2" s="282"/>
      <c r="AT2" s="282"/>
      <c r="AU2" s="283"/>
      <c r="AV2" s="283"/>
      <c r="AW2" s="283"/>
      <c r="AX2" s="283"/>
      <c r="AY2" s="283"/>
      <c r="AZ2" s="283"/>
      <c r="BG2" s="98"/>
      <c r="BH2" s="98"/>
      <c r="BI2" s="98"/>
      <c r="BJ2" s="98"/>
      <c r="BK2" s="98"/>
      <c r="BL2" s="98"/>
      <c r="BT2" s="98"/>
      <c r="BU2" s="98"/>
      <c r="BV2" s="98"/>
      <c r="BW2" s="98"/>
      <c r="BX2" s="98"/>
      <c r="BY2" s="98"/>
    </row>
    <row r="3" spans="1:78" ht="12.75" hidden="1" customHeight="1" x14ac:dyDescent="0.2">
      <c r="D3" s="49" t="str">
        <f t="shared" ref="D3:M3" si="0">IFERROR(VLOOKUP(D2,sims,4,0),"")</f>
        <v/>
      </c>
      <c r="E3" s="49" t="str">
        <f t="shared" si="0"/>
        <v/>
      </c>
      <c r="F3" s="49" t="str">
        <f t="shared" si="0"/>
        <v/>
      </c>
      <c r="G3" s="49" t="str">
        <f t="shared" si="0"/>
        <v/>
      </c>
      <c r="H3" s="49" t="str">
        <f t="shared" si="0"/>
        <v/>
      </c>
      <c r="I3" s="49" t="str">
        <f t="shared" si="0"/>
        <v/>
      </c>
      <c r="J3" s="49" t="str">
        <f t="shared" si="0"/>
        <v/>
      </c>
      <c r="K3" s="49" t="str">
        <f t="shared" si="0"/>
        <v/>
      </c>
      <c r="L3" s="49" t="str">
        <f t="shared" si="0"/>
        <v/>
      </c>
      <c r="M3" s="49" t="str">
        <f t="shared" si="0"/>
        <v/>
      </c>
      <c r="Q3" s="49" t="str">
        <f t="shared" ref="Q3:Z3" si="1">IFERROR(VLOOKUP(Q2,sims,4,0),"")</f>
        <v/>
      </c>
      <c r="R3" s="49" t="str">
        <f t="shared" si="1"/>
        <v/>
      </c>
      <c r="S3" s="49" t="str">
        <f t="shared" si="1"/>
        <v/>
      </c>
      <c r="T3" s="49" t="str">
        <f t="shared" si="1"/>
        <v/>
      </c>
      <c r="U3" s="49" t="str">
        <f t="shared" si="1"/>
        <v/>
      </c>
      <c r="V3" s="49" t="str">
        <f t="shared" si="1"/>
        <v/>
      </c>
      <c r="W3" s="49" t="str">
        <f t="shared" si="1"/>
        <v/>
      </c>
      <c r="X3" s="49" t="str">
        <f t="shared" si="1"/>
        <v/>
      </c>
      <c r="Y3" s="49" t="str">
        <f t="shared" si="1"/>
        <v/>
      </c>
      <c r="Z3" s="49" t="str">
        <f t="shared" si="1"/>
        <v/>
      </c>
      <c r="AD3" s="49" t="str">
        <f>IFERROR(VLOOKUP(AD2,sims,4,0),"")</f>
        <v/>
      </c>
      <c r="AE3" s="49" t="str">
        <f>IFERROR(VLOOKUP(AE2,sims,4,0),"")</f>
        <v/>
      </c>
      <c r="AQ3" s="49" t="str">
        <f>IFERROR(VLOOKUP(AQ2,sims,4,0),"")</f>
        <v/>
      </c>
      <c r="AR3" s="49" t="str">
        <f>IFERROR(VLOOKUP(AR2,sims,4,0),"")</f>
        <v/>
      </c>
    </row>
    <row r="4" spans="1:78" hidden="1" x14ac:dyDescent="0.2"/>
    <row r="5" spans="1:78" x14ac:dyDescent="0.2">
      <c r="P5" s="50"/>
      <c r="AC5" s="50"/>
      <c r="AP5" s="50"/>
    </row>
    <row r="6" spans="1:78" x14ac:dyDescent="0.2">
      <c r="B6" s="53"/>
      <c r="C6" s="338" t="s">
        <v>348</v>
      </c>
      <c r="D6" s="338"/>
      <c r="E6" s="338"/>
      <c r="F6" s="338"/>
      <c r="G6" s="338"/>
      <c r="H6" s="338"/>
      <c r="I6" s="338"/>
      <c r="J6" s="338"/>
      <c r="K6" s="338"/>
      <c r="L6" s="338"/>
      <c r="M6" s="338"/>
      <c r="O6" s="53"/>
      <c r="P6" s="338" t="s">
        <v>347</v>
      </c>
      <c r="Q6" s="338"/>
      <c r="R6" s="338"/>
      <c r="S6" s="338"/>
      <c r="T6" s="338"/>
      <c r="U6" s="338"/>
      <c r="V6" s="338"/>
      <c r="W6" s="338"/>
      <c r="X6" s="338"/>
      <c r="Y6" s="338"/>
      <c r="Z6" s="338"/>
      <c r="AB6" s="53"/>
      <c r="AC6" s="338" t="s">
        <v>87</v>
      </c>
      <c r="AD6" s="338"/>
      <c r="AE6" s="338"/>
      <c r="AF6" s="338"/>
      <c r="AG6" s="338"/>
      <c r="AH6" s="338"/>
      <c r="AI6" s="338"/>
      <c r="AJ6" s="338"/>
      <c r="AK6" s="338"/>
      <c r="AL6" s="338"/>
      <c r="AM6" s="338"/>
      <c r="AO6" s="53"/>
      <c r="AP6" s="338" t="s">
        <v>88</v>
      </c>
      <c r="AQ6" s="338"/>
      <c r="AR6" s="338"/>
      <c r="AS6" s="338"/>
      <c r="AT6" s="338"/>
      <c r="AU6" s="338"/>
      <c r="AV6" s="338"/>
      <c r="AW6" s="338"/>
      <c r="AX6" s="338"/>
      <c r="AY6" s="338"/>
      <c r="AZ6" s="338"/>
      <c r="BB6" s="172" t="s">
        <v>365</v>
      </c>
      <c r="BC6" s="172"/>
      <c r="BD6" s="172"/>
      <c r="BE6" s="172"/>
      <c r="BF6" s="172"/>
      <c r="BG6" s="172"/>
      <c r="BH6" s="172"/>
      <c r="BI6" s="172"/>
      <c r="BJ6" s="172"/>
      <c r="BK6" s="172"/>
      <c r="BL6" s="172"/>
      <c r="BM6" s="172"/>
      <c r="BO6" s="172" t="s">
        <v>368</v>
      </c>
      <c r="BP6" s="172"/>
      <c r="BQ6" s="172"/>
      <c r="BR6" s="172"/>
      <c r="BS6" s="172"/>
      <c r="BT6" s="172"/>
      <c r="BU6" s="172"/>
      <c r="BV6" s="172"/>
      <c r="BW6" s="172"/>
      <c r="BX6" s="172"/>
      <c r="BY6" s="172"/>
      <c r="BZ6" s="172"/>
    </row>
    <row r="7" spans="1:78" ht="25.5" x14ac:dyDescent="0.2">
      <c r="B7" s="53"/>
      <c r="C7" s="53"/>
      <c r="D7" s="74" t="s">
        <v>127</v>
      </c>
      <c r="E7" s="90" t="s">
        <v>25</v>
      </c>
      <c r="F7" s="53"/>
      <c r="G7" s="53"/>
      <c r="H7" s="53"/>
      <c r="I7" s="53"/>
      <c r="J7" s="53"/>
      <c r="K7" s="53"/>
      <c r="L7" s="53"/>
      <c r="M7" s="53"/>
      <c r="O7" s="53"/>
      <c r="P7" s="53"/>
      <c r="Q7" s="74" t="s">
        <v>127</v>
      </c>
      <c r="R7" s="90" t="s">
        <v>25</v>
      </c>
      <c r="S7" s="53"/>
      <c r="T7" s="53"/>
      <c r="U7" s="53"/>
      <c r="V7" s="53"/>
      <c r="W7" s="53"/>
      <c r="X7" s="53"/>
      <c r="Y7" s="53"/>
      <c r="Z7" s="53"/>
      <c r="AB7" s="53"/>
      <c r="AC7" s="53"/>
      <c r="AD7" s="74" t="s">
        <v>127</v>
      </c>
      <c r="AE7" s="90" t="s">
        <v>25</v>
      </c>
      <c r="AF7" s="53"/>
      <c r="AG7" s="53"/>
      <c r="AH7" s="53"/>
      <c r="AI7" s="53"/>
      <c r="AJ7" s="53"/>
      <c r="AK7" s="53"/>
      <c r="AL7" s="53"/>
      <c r="AM7" s="53"/>
      <c r="AO7" s="53"/>
      <c r="AP7" s="53"/>
      <c r="AQ7" s="74" t="s">
        <v>127</v>
      </c>
      <c r="AR7" s="90" t="s">
        <v>25</v>
      </c>
      <c r="AS7" s="53"/>
      <c r="AT7" s="53"/>
      <c r="AU7" s="53"/>
      <c r="AV7" s="53"/>
      <c r="AW7" s="53"/>
      <c r="AX7" s="53"/>
      <c r="AY7" s="53"/>
      <c r="AZ7" s="53"/>
      <c r="BB7" s="53"/>
      <c r="BC7" s="172"/>
      <c r="BD7" s="74" t="s">
        <v>127</v>
      </c>
      <c r="BE7" s="90" t="s">
        <v>25</v>
      </c>
      <c r="BF7" s="53"/>
      <c r="BG7" s="53"/>
      <c r="BH7" s="53"/>
      <c r="BI7" s="53"/>
      <c r="BJ7" s="53"/>
      <c r="BK7" s="53"/>
      <c r="BL7" s="53"/>
      <c r="BM7" s="53"/>
      <c r="BO7" s="53"/>
      <c r="BP7" s="74"/>
      <c r="BQ7" s="74" t="s">
        <v>127</v>
      </c>
      <c r="BR7" s="90" t="s">
        <v>25</v>
      </c>
      <c r="BS7" s="53"/>
      <c r="BT7" s="53"/>
      <c r="BU7" s="53"/>
      <c r="BV7" s="53"/>
      <c r="BW7" s="53"/>
      <c r="BX7" s="53"/>
      <c r="BY7" s="53"/>
      <c r="BZ7" s="53"/>
    </row>
    <row r="8" spans="1:78" s="211" customFormat="1" ht="38.25" x14ac:dyDescent="0.2">
      <c r="B8" s="215"/>
      <c r="C8" s="215"/>
      <c r="D8" s="91" t="str">
        <f>IFERROR(VLOOKUP(D2,sims,3,0),"")</f>
        <v/>
      </c>
      <c r="E8" s="91" t="str">
        <f t="shared" ref="E8:M8" ca="1" si="2">IFERROR(VLOOKUP(E9,sims,3,0),"")</f>
        <v>tm +10%</v>
      </c>
      <c r="F8" s="91" t="str">
        <f t="shared" ca="1" si="2"/>
        <v>tq manf 10%</v>
      </c>
      <c r="G8" s="91" t="str">
        <f t="shared" ca="1" si="2"/>
        <v>pwm cr_oil&amp;gas +10%</v>
      </c>
      <c r="H8" s="91" t="str">
        <f t="shared" ca="1" si="2"/>
        <v/>
      </c>
      <c r="I8" s="91" t="str">
        <f t="shared" ca="1" si="2"/>
        <v/>
      </c>
      <c r="J8" s="91" t="str">
        <f t="shared" ca="1" si="2"/>
        <v/>
      </c>
      <c r="K8" s="91" t="str">
        <f t="shared" ca="1" si="2"/>
        <v/>
      </c>
      <c r="L8" s="91" t="str">
        <f t="shared" ca="1" si="2"/>
        <v/>
      </c>
      <c r="M8" s="91" t="str">
        <f t="shared" ca="1" si="2"/>
        <v/>
      </c>
      <c r="O8" s="215"/>
      <c r="P8" s="215"/>
      <c r="Q8" s="91" t="str">
        <f>IFERROR(VLOOKUP(Q2,sims,3,0),"")</f>
        <v/>
      </c>
      <c r="R8" s="91" t="str">
        <f t="shared" ref="R8:Z8" ca="1" si="3">IFERROR(VLOOKUP(R9,sims,3,0),"")</f>
        <v>tm +10%</v>
      </c>
      <c r="S8" s="91" t="str">
        <f t="shared" ca="1" si="3"/>
        <v>tq manf 10%</v>
      </c>
      <c r="T8" s="91" t="str">
        <f t="shared" ca="1" si="3"/>
        <v>pwm cr_oil&amp;gas +10%</v>
      </c>
      <c r="U8" s="91" t="str">
        <f t="shared" ca="1" si="3"/>
        <v/>
      </c>
      <c r="V8" s="91" t="str">
        <f t="shared" ca="1" si="3"/>
        <v/>
      </c>
      <c r="W8" s="91" t="str">
        <f t="shared" ca="1" si="3"/>
        <v/>
      </c>
      <c r="X8" s="91" t="str">
        <f t="shared" ca="1" si="3"/>
        <v/>
      </c>
      <c r="Y8" s="91" t="str">
        <f t="shared" ca="1" si="3"/>
        <v/>
      </c>
      <c r="Z8" s="91" t="str">
        <f t="shared" ca="1" si="3"/>
        <v/>
      </c>
      <c r="AB8" s="215"/>
      <c r="AC8" s="215"/>
      <c r="AD8" s="91" t="str">
        <f>IFERROR(VLOOKUP(AD2,sims,3,0),"")</f>
        <v/>
      </c>
      <c r="AE8" s="91" t="str">
        <f t="shared" ref="AE8:AM8" ca="1" si="4">IFERROR(VLOOKUP(AE9,sims,3,0),"")</f>
        <v>tm +10%</v>
      </c>
      <c r="AF8" s="91" t="str">
        <f t="shared" ca="1" si="4"/>
        <v>tq manf 10%</v>
      </c>
      <c r="AG8" s="91" t="str">
        <f t="shared" ca="1" si="4"/>
        <v>pwm cr_oil&amp;gas +10%</v>
      </c>
      <c r="AH8" s="91" t="str">
        <f t="shared" ca="1" si="4"/>
        <v/>
      </c>
      <c r="AI8" s="91" t="str">
        <f t="shared" ca="1" si="4"/>
        <v/>
      </c>
      <c r="AJ8" s="91" t="str">
        <f t="shared" ca="1" si="4"/>
        <v/>
      </c>
      <c r="AK8" s="91" t="str">
        <f t="shared" ca="1" si="4"/>
        <v/>
      </c>
      <c r="AL8" s="91" t="str">
        <f t="shared" ca="1" si="4"/>
        <v/>
      </c>
      <c r="AM8" s="91" t="str">
        <f t="shared" ca="1" si="4"/>
        <v/>
      </c>
      <c r="AO8" s="215"/>
      <c r="AP8" s="215"/>
      <c r="AQ8" s="91" t="str">
        <f>IFERROR(VLOOKUP(AQ2,sims,3,0),"")</f>
        <v/>
      </c>
      <c r="AR8" s="91" t="str">
        <f t="shared" ref="AR8:AZ8" ca="1" si="5">IFERROR(VLOOKUP(AR9,sims,3,0),"")</f>
        <v>tm +10%</v>
      </c>
      <c r="AS8" s="91" t="str">
        <f t="shared" ca="1" si="5"/>
        <v>tq manf 10%</v>
      </c>
      <c r="AT8" s="91" t="str">
        <f t="shared" ca="1" si="5"/>
        <v>pwm cr_oil&amp;gas +10%</v>
      </c>
      <c r="AU8" s="91" t="str">
        <f t="shared" ca="1" si="5"/>
        <v/>
      </c>
      <c r="AV8" s="91" t="str">
        <f t="shared" ca="1" si="5"/>
        <v/>
      </c>
      <c r="AW8" s="91" t="str">
        <f t="shared" ca="1" si="5"/>
        <v/>
      </c>
      <c r="AX8" s="91" t="str">
        <f t="shared" ca="1" si="5"/>
        <v/>
      </c>
      <c r="AY8" s="91" t="str">
        <f t="shared" ca="1" si="5"/>
        <v/>
      </c>
      <c r="AZ8" s="91" t="str">
        <f t="shared" ca="1" si="5"/>
        <v/>
      </c>
      <c r="BB8" s="215"/>
      <c r="BC8" s="91" t="str">
        <f>IFERROR(VLOOKUP(BC2,sims,3,0),"")</f>
        <v/>
      </c>
      <c r="BD8" s="91" t="str">
        <f t="shared" ref="BD8:BL8" ca="1" si="6">IFERROR(VLOOKUP(BD9,sims,3,0),"")</f>
        <v>base</v>
      </c>
      <c r="BE8" s="91" t="str">
        <f t="shared" ca="1" si="6"/>
        <v/>
      </c>
      <c r="BF8" s="91" t="str">
        <f t="shared" ca="1" si="6"/>
        <v/>
      </c>
      <c r="BG8" s="91" t="str">
        <f t="shared" ca="1" si="6"/>
        <v/>
      </c>
      <c r="BH8" s="91" t="str">
        <f t="shared" ca="1" si="6"/>
        <v/>
      </c>
      <c r="BI8" s="91" t="str">
        <f t="shared" ca="1" si="6"/>
        <v/>
      </c>
      <c r="BJ8" s="91" t="str">
        <f t="shared" ca="1" si="6"/>
        <v/>
      </c>
      <c r="BK8" s="91" t="str">
        <f t="shared" ca="1" si="6"/>
        <v/>
      </c>
      <c r="BL8" s="91" t="str">
        <f t="shared" ca="1" si="6"/>
        <v/>
      </c>
      <c r="BM8" s="91" t="str">
        <f ca="1">IFERROR(VLOOKUP(BM9,sims,3,0),"")</f>
        <v/>
      </c>
      <c r="BO8" s="215"/>
      <c r="BP8" s="91" t="str">
        <f>IFERROR(VLOOKUP(BP2,sims,3,0),"")</f>
        <v/>
      </c>
      <c r="BQ8" s="91" t="str">
        <f t="shared" ref="BQ8:BZ8" ca="1" si="7">IFERROR(VLOOKUP(BQ9,sims,3,0),"")</f>
        <v>base</v>
      </c>
      <c r="BR8" s="91" t="str">
        <f t="shared" ca="1" si="7"/>
        <v>pwm cr_oil&amp;gas +10%</v>
      </c>
      <c r="BS8" s="91" t="str">
        <f t="shared" ca="1" si="7"/>
        <v/>
      </c>
      <c r="BT8" s="91" t="str">
        <f t="shared" ca="1" si="7"/>
        <v/>
      </c>
      <c r="BU8" s="91" t="str">
        <f t="shared" ca="1" si="7"/>
        <v/>
      </c>
      <c r="BV8" s="91" t="str">
        <f t="shared" ca="1" si="7"/>
        <v/>
      </c>
      <c r="BW8" s="91" t="str">
        <f t="shared" ca="1" si="7"/>
        <v/>
      </c>
      <c r="BX8" s="91" t="str">
        <f t="shared" ca="1" si="7"/>
        <v/>
      </c>
      <c r="BY8" s="91" t="str">
        <f t="shared" ca="1" si="7"/>
        <v/>
      </c>
      <c r="BZ8" s="91" t="str">
        <f t="shared" ca="1" si="7"/>
        <v/>
      </c>
    </row>
    <row r="9" spans="1:78" x14ac:dyDescent="0.2">
      <c r="B9" s="54"/>
      <c r="C9" s="120" cm="1">
        <f t="array" aca="1" ref="C9:M192" ca="1">OFFSET(Raw_Prices!$B$9,1,0,COUNTA(Raw_Prices!$B$9:$B$309)+1,11)</f>
        <v>0</v>
      </c>
      <c r="D9" s="121" t="str">
        <f ca="1"/>
        <v>base</v>
      </c>
      <c r="E9" s="121" t="str">
        <f ca="1"/>
        <v>sim1</v>
      </c>
      <c r="F9" s="121" t="str">
        <f ca="1"/>
        <v>sim2</v>
      </c>
      <c r="G9" s="121" t="str">
        <f ca="1"/>
        <v>sim3</v>
      </c>
      <c r="H9" s="121">
        <f ca="1"/>
        <v>0</v>
      </c>
      <c r="I9" s="121">
        <f ca="1"/>
        <v>0</v>
      </c>
      <c r="J9" s="121">
        <f ca="1"/>
        <v>0</v>
      </c>
      <c r="K9" s="121">
        <f ca="1"/>
        <v>0</v>
      </c>
      <c r="L9" s="121">
        <f ca="1"/>
        <v>0</v>
      </c>
      <c r="M9" s="121">
        <f ca="1"/>
        <v>0</v>
      </c>
      <c r="O9" s="54"/>
      <c r="P9" s="120" cm="1">
        <f t="array" aca="1" ref="P9:Z192" ca="1">OFFSET(Raw_Prices!$B$309,1,0,COUNTA(Raw_Prices!$B$309:$B$609)+1,11)</f>
        <v>0</v>
      </c>
      <c r="Q9" s="121" t="str">
        <f ca="1"/>
        <v>base</v>
      </c>
      <c r="R9" s="121" t="str">
        <f ca="1"/>
        <v>sim1</v>
      </c>
      <c r="S9" s="121" t="str">
        <f ca="1"/>
        <v>sim2</v>
      </c>
      <c r="T9" s="121" t="str">
        <f ca="1"/>
        <v>sim3</v>
      </c>
      <c r="U9" s="121">
        <f ca="1"/>
        <v>0</v>
      </c>
      <c r="V9" s="121">
        <f ca="1"/>
        <v>0</v>
      </c>
      <c r="W9" s="121">
        <f ca="1"/>
        <v>0</v>
      </c>
      <c r="X9" s="121">
        <f ca="1"/>
        <v>0</v>
      </c>
      <c r="Y9" s="121">
        <f ca="1"/>
        <v>0</v>
      </c>
      <c r="Z9" s="121">
        <f ca="1"/>
        <v>0</v>
      </c>
      <c r="AB9" s="54"/>
      <c r="AC9" s="120" cm="1">
        <f t="array" aca="1" ref="AC9:AM145" ca="1">OFFSET(Raw_Prices!$B$609,1,0,COUNTA(Raw_Prices!$B$609:$B$909)+1,11)</f>
        <v>0</v>
      </c>
      <c r="AD9" s="121" t="str">
        <f ca="1"/>
        <v>base</v>
      </c>
      <c r="AE9" s="121" t="str">
        <f ca="1"/>
        <v>sim1</v>
      </c>
      <c r="AF9" s="121" t="str">
        <f ca="1"/>
        <v>sim2</v>
      </c>
      <c r="AG9" s="121" t="str">
        <f ca="1"/>
        <v>sim3</v>
      </c>
      <c r="AH9" s="121">
        <f ca="1"/>
        <v>0</v>
      </c>
      <c r="AI9" s="121">
        <f ca="1"/>
        <v>0</v>
      </c>
      <c r="AJ9" s="121">
        <f ca="1"/>
        <v>0</v>
      </c>
      <c r="AK9" s="121">
        <f ca="1"/>
        <v>0</v>
      </c>
      <c r="AL9" s="121">
        <f ca="1"/>
        <v>0</v>
      </c>
      <c r="AM9" s="121">
        <f ca="1"/>
        <v>0</v>
      </c>
      <c r="AO9" s="54"/>
      <c r="AP9" s="120" cm="1">
        <f t="array" aca="1" ref="AP9:AZ149" ca="1">OFFSET(Raw_Prices!$B$909,1,0,COUNTA(Raw_Prices!$B$909:$B$1209)+1,11)</f>
        <v>0</v>
      </c>
      <c r="AQ9" s="121" t="str">
        <f ca="1"/>
        <v>base</v>
      </c>
      <c r="AR9" s="121" t="str">
        <f ca="1"/>
        <v>sim1</v>
      </c>
      <c r="AS9" s="121" t="str">
        <f ca="1"/>
        <v>sim2</v>
      </c>
      <c r="AT9" s="121" t="str">
        <f ca="1"/>
        <v>sim3</v>
      </c>
      <c r="AU9" s="121">
        <f ca="1"/>
        <v>0</v>
      </c>
      <c r="AV9" s="121">
        <f ca="1"/>
        <v>0</v>
      </c>
      <c r="AW9" s="121">
        <f ca="1"/>
        <v>0</v>
      </c>
      <c r="AX9" s="121">
        <f ca="1"/>
        <v>0</v>
      </c>
      <c r="AY9" s="121">
        <f ca="1"/>
        <v>0</v>
      </c>
      <c r="AZ9" s="121">
        <f ca="1"/>
        <v>0</v>
      </c>
      <c r="BB9" s="120"/>
      <c r="BC9" s="120" cm="1">
        <f t="array" aca="1" ref="BC9:BM136" ca="1">OFFSET(Raw_Prices!$B$1209,1,0,COUNTA(Raw_Prices!$B$1209:$B$1509)+1,11)</f>
        <v>0</v>
      </c>
      <c r="BD9" s="121" t="str">
        <f ca="1"/>
        <v>base</v>
      </c>
      <c r="BE9" s="121">
        <f ca="1"/>
        <v>0</v>
      </c>
      <c r="BF9" s="121">
        <f ca="1"/>
        <v>0</v>
      </c>
      <c r="BG9" s="121">
        <f ca="1"/>
        <v>0</v>
      </c>
      <c r="BH9" s="121">
        <f ca="1"/>
        <v>0</v>
      </c>
      <c r="BI9" s="121">
        <f ca="1"/>
        <v>0</v>
      </c>
      <c r="BJ9" s="121">
        <f ca="1"/>
        <v>0</v>
      </c>
      <c r="BK9" s="121">
        <f ca="1"/>
        <v>0</v>
      </c>
      <c r="BL9" s="121">
        <f ca="1"/>
        <v>0</v>
      </c>
      <c r="BM9" s="121">
        <f ca="1"/>
        <v>0</v>
      </c>
      <c r="BO9" s="120"/>
      <c r="BP9" s="120" cm="1">
        <f t="array" aca="1" ref="BP9:BZ140" ca="1">OFFSET(Raw_Prices!$B$1509,1,0,COUNTA(Raw_Prices!$B$1509:$B$1809)+1,11)</f>
        <v>0</v>
      </c>
      <c r="BQ9" s="121" t="str">
        <f ca="1"/>
        <v>base</v>
      </c>
      <c r="BR9" s="121" t="str">
        <f ca="1"/>
        <v>sim3</v>
      </c>
      <c r="BS9" s="121">
        <f ca="1"/>
        <v>0</v>
      </c>
      <c r="BT9" s="121">
        <f ca="1"/>
        <v>0</v>
      </c>
      <c r="BU9" s="121">
        <f ca="1"/>
        <v>0</v>
      </c>
      <c r="BV9" s="121">
        <f ca="1"/>
        <v>0</v>
      </c>
      <c r="BW9" s="121">
        <f ca="1"/>
        <v>0</v>
      </c>
      <c r="BX9" s="121">
        <f ca="1"/>
        <v>0</v>
      </c>
      <c r="BY9" s="121">
        <f ca="1"/>
        <v>0</v>
      </c>
      <c r="BZ9" s="121">
        <f ca="1"/>
        <v>0</v>
      </c>
    </row>
    <row r="10" spans="1:78" x14ac:dyDescent="0.2">
      <c r="B10" s="204" t="str" cm="1">
        <f t="array" aca="1" ref="B10" ca="1">IFERROR(_xlfn.XLOOKUP(C10,Com_codes_core,Com_labels_core),"")</f>
        <v>Paddy</v>
      </c>
      <c r="C10" s="122" t="str">
        <f ca="1"/>
        <v>c_001</v>
      </c>
      <c r="D10" s="56">
        <f ca="1"/>
        <v>1</v>
      </c>
      <c r="E10" s="56">
        <f ca="1"/>
        <v>-1.4040122766623142E-2</v>
      </c>
      <c r="F10" s="56">
        <f ca="1"/>
        <v>-0.14120485433783969</v>
      </c>
      <c r="G10" s="56">
        <f ca="1"/>
        <v>2.2959427955560052E-2</v>
      </c>
      <c r="H10" s="56">
        <f ca="1"/>
        <v>0</v>
      </c>
      <c r="I10" s="56">
        <f ca="1"/>
        <v>0</v>
      </c>
      <c r="J10" s="56">
        <f ca="1"/>
        <v>0</v>
      </c>
      <c r="K10" s="56">
        <f ca="1"/>
        <v>0</v>
      </c>
      <c r="L10" s="56">
        <f ca="1"/>
        <v>0</v>
      </c>
      <c r="M10" s="56">
        <f ca="1"/>
        <v>0</v>
      </c>
      <c r="O10" s="204" t="str" cm="1">
        <f t="array" aca="1" ref="O10" ca="1">IFERROR(_xlfn.XLOOKUP(P10,Com_codes_core,Com_labels_core),"")</f>
        <v>Paddy</v>
      </c>
      <c r="P10" s="122" t="str">
        <f ca="1"/>
        <v>c_001</v>
      </c>
      <c r="Q10" s="56">
        <f ca="1"/>
        <v>1.0198215420693919</v>
      </c>
      <c r="R10" s="56">
        <f ca="1"/>
        <v>-1.4060411390937055E-2</v>
      </c>
      <c r="S10" s="56">
        <f ca="1"/>
        <v>-0.14727074908188476</v>
      </c>
      <c r="T10" s="56">
        <f ca="1"/>
        <v>2.3332143728405086E-2</v>
      </c>
      <c r="U10" s="56">
        <f ca="1"/>
        <v>0</v>
      </c>
      <c r="V10" s="56">
        <f ca="1"/>
        <v>0</v>
      </c>
      <c r="W10" s="56">
        <f ca="1"/>
        <v>0</v>
      </c>
      <c r="X10" s="56">
        <f ca="1"/>
        <v>0</v>
      </c>
      <c r="Y10" s="56">
        <f ca="1"/>
        <v>0</v>
      </c>
      <c r="Z10" s="56">
        <f ca="1"/>
        <v>0</v>
      </c>
      <c r="AB10" s="204" t="str" cm="1">
        <f t="array" aca="1" ref="AB10" ca="1">IFERROR(_xlfn.XLOOKUP(AC10,Com_codes_core,Com_labels_core),"")</f>
        <v>Corn and other grain food products</v>
      </c>
      <c r="AC10" s="122" t="str">
        <f ca="1"/>
        <v>c_002</v>
      </c>
      <c r="AD10" s="56">
        <f ca="1"/>
        <v>1</v>
      </c>
      <c r="AE10" s="56">
        <f ca="1"/>
        <v>-4.169361244632519E-3</v>
      </c>
      <c r="AF10" s="56">
        <f ca="1"/>
        <v>-0.19448336734914085</v>
      </c>
      <c r="AG10" s="56">
        <f ca="1"/>
        <v>7.3681322841667729E-2</v>
      </c>
      <c r="AH10" s="56">
        <f ca="1"/>
        <v>0</v>
      </c>
      <c r="AI10" s="56">
        <f ca="1"/>
        <v>0</v>
      </c>
      <c r="AJ10" s="56">
        <f ca="1"/>
        <v>0</v>
      </c>
      <c r="AK10" s="56">
        <f ca="1"/>
        <v>0</v>
      </c>
      <c r="AL10" s="56">
        <f ca="1"/>
        <v>0</v>
      </c>
      <c r="AM10" s="56">
        <f ca="1"/>
        <v>0</v>
      </c>
      <c r="AO10" s="204" t="str" cm="1">
        <f t="array" aca="1" ref="AO10" ca="1">IFERROR(_xlfn.XLOOKUP(AP10,Com_codes_core,Com_labels_core),"")</f>
        <v>Paddy</v>
      </c>
      <c r="AP10" s="122" t="str">
        <f ca="1"/>
        <v>c_001</v>
      </c>
      <c r="AQ10" s="56">
        <f ca="1"/>
        <v>1.0193541698510062</v>
      </c>
      <c r="AR10" s="56">
        <f ca="1"/>
        <v>0.61543761207702996</v>
      </c>
      <c r="AS10" s="56">
        <f ca="1"/>
        <v>-0.19944673515006617</v>
      </c>
      <c r="AT10" s="56">
        <f ca="1"/>
        <v>7.3752358737300128E-2</v>
      </c>
      <c r="AU10" s="56">
        <f ca="1"/>
        <v>0</v>
      </c>
      <c r="AV10" s="56">
        <f ca="1"/>
        <v>0</v>
      </c>
      <c r="AW10" s="56">
        <f ca="1"/>
        <v>0</v>
      </c>
      <c r="AX10" s="56">
        <f ca="1"/>
        <v>0</v>
      </c>
      <c r="AY10" s="56">
        <f ca="1"/>
        <v>0</v>
      </c>
      <c r="AZ10" s="56">
        <f ca="1"/>
        <v>0</v>
      </c>
      <c r="BB10" s="204" t="str" cm="1">
        <f t="array" aca="1" ref="BB10" ca="1">IFERROR(_xlfn.XLOOKUP(BC10,Com_codes_core,Com_labels_core),"")</f>
        <v>Corn and other grain food products</v>
      </c>
      <c r="BC10" s="122" t="str">
        <f ca="1"/>
        <v>c_002</v>
      </c>
      <c r="BD10" s="63">
        <f ca="1"/>
        <v>1.0092966134968173</v>
      </c>
      <c r="BE10" s="63">
        <f ca="1"/>
        <v>0</v>
      </c>
      <c r="BF10" s="63">
        <f ca="1"/>
        <v>0</v>
      </c>
      <c r="BG10" s="56">
        <f ca="1"/>
        <v>0</v>
      </c>
      <c r="BH10" s="56">
        <f ca="1"/>
        <v>0</v>
      </c>
      <c r="BI10" s="56">
        <f ca="1"/>
        <v>0</v>
      </c>
      <c r="BJ10" s="56">
        <f ca="1"/>
        <v>0</v>
      </c>
      <c r="BK10" s="56">
        <f ca="1"/>
        <v>0</v>
      </c>
      <c r="BL10" s="56">
        <f ca="1"/>
        <v>0</v>
      </c>
      <c r="BM10" s="63">
        <f ca="1"/>
        <v>0</v>
      </c>
      <c r="BO10" s="204" t="str" cm="1">
        <f t="array" aca="1" ref="BO10" ca="1">IFERROR(_xlfn.XLOOKUP(BP10,Com_codes_core,Com_labels_core),"")</f>
        <v>Paddy</v>
      </c>
      <c r="BP10" s="122" t="str">
        <f ca="1"/>
        <v>c_001</v>
      </c>
      <c r="BQ10" s="66">
        <f ca="1"/>
        <v>0.93708059591988002</v>
      </c>
      <c r="BR10" s="66">
        <f ca="1"/>
        <v>0</v>
      </c>
      <c r="BS10" s="66">
        <f ca="1"/>
        <v>0</v>
      </c>
      <c r="BT10" s="66">
        <f ca="1"/>
        <v>0</v>
      </c>
      <c r="BU10" s="66">
        <f ca="1"/>
        <v>0</v>
      </c>
      <c r="BV10" s="66">
        <f ca="1"/>
        <v>0</v>
      </c>
      <c r="BW10" s="66">
        <f ca="1"/>
        <v>0</v>
      </c>
      <c r="BX10" s="66">
        <f ca="1"/>
        <v>0</v>
      </c>
      <c r="BY10" s="66">
        <f ca="1"/>
        <v>0</v>
      </c>
      <c r="BZ10" s="66">
        <f ca="1"/>
        <v>0</v>
      </c>
    </row>
    <row r="11" spans="1:78" x14ac:dyDescent="0.2">
      <c r="B11" s="204" t="str" cm="1">
        <f t="array" aca="1" ref="B11" ca="1">IFERROR(_xlfn.XLOOKUP(C11,Com_codes_core,Com_labels_core),"")</f>
        <v>Corn and other grain food products</v>
      </c>
      <c r="C11" s="122" t="str">
        <f ca="1"/>
        <v>c_002</v>
      </c>
      <c r="D11" s="56">
        <f ca="1"/>
        <v>1</v>
      </c>
      <c r="E11" s="56">
        <f ca="1"/>
        <v>-8.9972477106625703E-3</v>
      </c>
      <c r="F11" s="56">
        <f ca="1"/>
        <v>-0.14120844220901763</v>
      </c>
      <c r="G11" s="56">
        <f ca="1"/>
        <v>3.2838312676308767E-2</v>
      </c>
      <c r="H11" s="56">
        <f ca="1"/>
        <v>0</v>
      </c>
      <c r="I11" s="56">
        <f ca="1"/>
        <v>0</v>
      </c>
      <c r="J11" s="56">
        <f ca="1"/>
        <v>0</v>
      </c>
      <c r="K11" s="56">
        <f ca="1"/>
        <v>0</v>
      </c>
      <c r="L11" s="56">
        <f ca="1"/>
        <v>0</v>
      </c>
      <c r="M11" s="56">
        <f ca="1"/>
        <v>0</v>
      </c>
      <c r="O11" s="204" t="str" cm="1">
        <f t="array" aca="1" ref="O11" ca="1">IFERROR(_xlfn.XLOOKUP(P11,Com_codes_core,Com_labels_core),"")</f>
        <v>Corn and other grain food products</v>
      </c>
      <c r="P11" s="122" t="str">
        <f ca="1"/>
        <v>c_002</v>
      </c>
      <c r="Q11" s="56">
        <f ca="1"/>
        <v>1.04333484363452</v>
      </c>
      <c r="R11" s="56">
        <f ca="1"/>
        <v>3.9062764907416003E-2</v>
      </c>
      <c r="S11" s="56">
        <f ca="1"/>
        <v>-0.18366652044035092</v>
      </c>
      <c r="T11" s="56">
        <f ca="1"/>
        <v>6.1436095364975074E-2</v>
      </c>
      <c r="U11" s="56">
        <f ca="1"/>
        <v>0</v>
      </c>
      <c r="V11" s="56">
        <f ca="1"/>
        <v>0</v>
      </c>
      <c r="W11" s="56">
        <f ca="1"/>
        <v>0</v>
      </c>
      <c r="X11" s="56">
        <f ca="1"/>
        <v>0</v>
      </c>
      <c r="Y11" s="56">
        <f ca="1"/>
        <v>0</v>
      </c>
      <c r="Z11" s="56">
        <f ca="1"/>
        <v>0</v>
      </c>
      <c r="AB11" s="204" t="str" cm="1">
        <f t="array" aca="1" ref="AB11" ca="1">IFERROR(_xlfn.XLOOKUP(AC11,Com_codes_core,Com_labels_core),"")</f>
        <v>Root crop products contain starch</v>
      </c>
      <c r="AC11" s="122" t="str">
        <f ca="1"/>
        <v>c_003</v>
      </c>
      <c r="AD11" s="56">
        <f ca="1"/>
        <v>1</v>
      </c>
      <c r="AE11" s="56">
        <f ca="1"/>
        <v>9.4496478377781301E-4</v>
      </c>
      <c r="AF11" s="56">
        <f ca="1"/>
        <v>-0.17765036668522249</v>
      </c>
      <c r="AG11" s="56">
        <f ca="1"/>
        <v>7.3419366312110768E-2</v>
      </c>
      <c r="AH11" s="56">
        <f ca="1"/>
        <v>0</v>
      </c>
      <c r="AI11" s="56">
        <f ca="1"/>
        <v>0</v>
      </c>
      <c r="AJ11" s="56">
        <f ca="1"/>
        <v>0</v>
      </c>
      <c r="AK11" s="56">
        <f ca="1"/>
        <v>0</v>
      </c>
      <c r="AL11" s="56">
        <f ca="1"/>
        <v>0</v>
      </c>
      <c r="AM11" s="56">
        <f ca="1"/>
        <v>0</v>
      </c>
      <c r="AO11" s="204" t="str" cm="1">
        <f t="array" aca="1" ref="AO11" ca="1">IFERROR(_xlfn.XLOOKUP(AP11,Com_codes_core,Com_labels_core),"")</f>
        <v>Corn and other grain food products</v>
      </c>
      <c r="AP11" s="122" t="str">
        <f ca="1"/>
        <v>c_002</v>
      </c>
      <c r="AQ11" s="56">
        <f ca="1"/>
        <v>1.0334247244085168</v>
      </c>
      <c r="AR11" s="56">
        <f ca="1"/>
        <v>5.9281913424991117E-2</v>
      </c>
      <c r="AS11" s="56">
        <f ca="1"/>
        <v>-0.19775935689507751</v>
      </c>
      <c r="AT11" s="56">
        <f ca="1"/>
        <v>7.3729259307175887E-2</v>
      </c>
      <c r="AU11" s="56">
        <f ca="1"/>
        <v>0</v>
      </c>
      <c r="AV11" s="56">
        <f ca="1"/>
        <v>0</v>
      </c>
      <c r="AW11" s="56">
        <f ca="1"/>
        <v>0</v>
      </c>
      <c r="AX11" s="56">
        <f ca="1"/>
        <v>0</v>
      </c>
      <c r="AY11" s="56">
        <f ca="1"/>
        <v>0</v>
      </c>
      <c r="AZ11" s="56">
        <f ca="1"/>
        <v>0</v>
      </c>
      <c r="BB11" s="204" t="str" cm="1">
        <f t="array" aca="1" ref="BB11" ca="1">IFERROR(_xlfn.XLOOKUP(BC11,Com_codes_core,Com_labels_core),"")</f>
        <v>Root crop products contain starch</v>
      </c>
      <c r="BC11" s="122" t="str">
        <f ca="1"/>
        <v>c_003</v>
      </c>
      <c r="BD11" s="63">
        <f ca="1"/>
        <v>1.1041491742355309</v>
      </c>
      <c r="BE11" s="63">
        <f ca="1"/>
        <v>0</v>
      </c>
      <c r="BF11" s="63">
        <f ca="1"/>
        <v>0</v>
      </c>
      <c r="BG11" s="56">
        <f ca="1"/>
        <v>0</v>
      </c>
      <c r="BH11" s="56">
        <f ca="1"/>
        <v>0</v>
      </c>
      <c r="BI11" s="56">
        <f ca="1"/>
        <v>0</v>
      </c>
      <c r="BJ11" s="56">
        <f ca="1"/>
        <v>0</v>
      </c>
      <c r="BK11" s="56">
        <f ca="1"/>
        <v>0</v>
      </c>
      <c r="BL11" s="56">
        <f ca="1"/>
        <v>0</v>
      </c>
      <c r="BM11" s="63">
        <f ca="1"/>
        <v>0</v>
      </c>
      <c r="BO11" s="204" t="str" cm="1">
        <f t="array" aca="1" ref="BO11" ca="1">IFERROR(_xlfn.XLOOKUP(BP11,Com_codes_core,Com_labels_core),"")</f>
        <v>Corn and other grain food products</v>
      </c>
      <c r="BP11" s="122" t="str">
        <f ca="1"/>
        <v>c_002</v>
      </c>
      <c r="BQ11" s="66">
        <f ca="1"/>
        <v>1.0173325185982067</v>
      </c>
      <c r="BR11" s="66">
        <f ca="1"/>
        <v>0</v>
      </c>
      <c r="BS11" s="66">
        <f ca="1"/>
        <v>0</v>
      </c>
      <c r="BT11" s="66">
        <f ca="1"/>
        <v>0</v>
      </c>
      <c r="BU11" s="66">
        <f ca="1"/>
        <v>0</v>
      </c>
      <c r="BV11" s="66">
        <f ca="1"/>
        <v>0</v>
      </c>
      <c r="BW11" s="66">
        <f ca="1"/>
        <v>0</v>
      </c>
      <c r="BX11" s="66">
        <f ca="1"/>
        <v>0</v>
      </c>
      <c r="BY11" s="66">
        <f ca="1"/>
        <v>0</v>
      </c>
      <c r="BZ11" s="66">
        <f ca="1"/>
        <v>0</v>
      </c>
    </row>
    <row r="12" spans="1:78" x14ac:dyDescent="0.2">
      <c r="B12" s="204" t="str" cm="1">
        <f t="array" aca="1" ref="B12" ca="1">IFERROR(_xlfn.XLOOKUP(C12,Com_codes_core,Com_labels_core),"")</f>
        <v>Root crop products contain starch</v>
      </c>
      <c r="C12" s="122" t="str">
        <f ca="1"/>
        <v>c_003</v>
      </c>
      <c r="D12" s="56">
        <f ca="1"/>
        <v>1</v>
      </c>
      <c r="E12" s="56">
        <f ca="1"/>
        <v>-1.2362317622671704E-2</v>
      </c>
      <c r="F12" s="56">
        <f ca="1"/>
        <v>-0.12955216348518039</v>
      </c>
      <c r="G12" s="56">
        <f ca="1"/>
        <v>1.2704111714123556E-2</v>
      </c>
      <c r="H12" s="56">
        <f ca="1"/>
        <v>0</v>
      </c>
      <c r="I12" s="56">
        <f ca="1"/>
        <v>0</v>
      </c>
      <c r="J12" s="56">
        <f ca="1"/>
        <v>0</v>
      </c>
      <c r="K12" s="56">
        <f ca="1"/>
        <v>0</v>
      </c>
      <c r="L12" s="56">
        <f ca="1"/>
        <v>0</v>
      </c>
      <c r="M12" s="56">
        <f ca="1"/>
        <v>0</v>
      </c>
      <c r="O12" s="204" t="str" cm="1">
        <f t="array" aca="1" ref="O12" ca="1">IFERROR(_xlfn.XLOOKUP(P12,Com_codes_core,Com_labels_core),"")</f>
        <v>Root crop products contain starch</v>
      </c>
      <c r="P12" s="122" t="str">
        <f ca="1"/>
        <v>c_003</v>
      </c>
      <c r="Q12" s="56">
        <f ca="1"/>
        <v>1.1330838368367524</v>
      </c>
      <c r="R12" s="56">
        <f ca="1"/>
        <v>-9.3584823885328738E-3</v>
      </c>
      <c r="S12" s="56">
        <f ca="1"/>
        <v>-0.16872668455832907</v>
      </c>
      <c r="T12" s="56">
        <f ca="1"/>
        <v>1.9467778885196019E-2</v>
      </c>
      <c r="U12" s="56">
        <f ca="1"/>
        <v>0</v>
      </c>
      <c r="V12" s="56">
        <f ca="1"/>
        <v>0</v>
      </c>
      <c r="W12" s="56">
        <f ca="1"/>
        <v>0</v>
      </c>
      <c r="X12" s="56">
        <f ca="1"/>
        <v>0</v>
      </c>
      <c r="Y12" s="56">
        <f ca="1"/>
        <v>0</v>
      </c>
      <c r="Z12" s="56">
        <f ca="1"/>
        <v>0</v>
      </c>
      <c r="AB12" s="204" t="str" cm="1">
        <f t="array" aca="1" ref="AB12" ca="1">IFERROR(_xlfn.XLOOKUP(AC12,Com_codes_core,Com_labels_core),"")</f>
        <v>Oil-bearing plant products</v>
      </c>
      <c r="AC12" s="122" t="str">
        <f ca="1"/>
        <v>c_004</v>
      </c>
      <c r="AD12" s="56">
        <f ca="1"/>
        <v>1</v>
      </c>
      <c r="AE12" s="56">
        <f ca="1"/>
        <v>-2.6213874913194601E-3</v>
      </c>
      <c r="AF12" s="56">
        <f ca="1"/>
        <v>-0.18938845492647571</v>
      </c>
      <c r="AG12" s="56">
        <f ca="1"/>
        <v>7.3602035398678822E-2</v>
      </c>
      <c r="AH12" s="56">
        <f ca="1"/>
        <v>0</v>
      </c>
      <c r="AI12" s="56">
        <f ca="1"/>
        <v>0</v>
      </c>
      <c r="AJ12" s="56">
        <f ca="1"/>
        <v>0</v>
      </c>
      <c r="AK12" s="56">
        <f ca="1"/>
        <v>0</v>
      </c>
      <c r="AL12" s="56">
        <f ca="1"/>
        <v>0</v>
      </c>
      <c r="AM12" s="56">
        <f ca="1"/>
        <v>0</v>
      </c>
      <c r="AO12" s="204" t="str" cm="1">
        <f t="array" aca="1" ref="AO12" ca="1">IFERROR(_xlfn.XLOOKUP(AP12,Com_codes_core,Com_labels_core),"")</f>
        <v>Root crop products contain starch</v>
      </c>
      <c r="AP12" s="122" t="str">
        <f ca="1"/>
        <v>c_003</v>
      </c>
      <c r="AQ12" s="56">
        <f ca="1"/>
        <v>1.12424782386505</v>
      </c>
      <c r="AR12" s="56">
        <f ca="1"/>
        <v>5.1160577054187861E-2</v>
      </c>
      <c r="AS12" s="56">
        <f ca="1"/>
        <v>-0.21149076971008762</v>
      </c>
      <c r="AT12" s="56">
        <f ca="1"/>
        <v>7.3917237164633498E-2</v>
      </c>
      <c r="AU12" s="56">
        <f ca="1"/>
        <v>0</v>
      </c>
      <c r="AV12" s="56">
        <f ca="1"/>
        <v>0</v>
      </c>
      <c r="AW12" s="56">
        <f ca="1"/>
        <v>0</v>
      </c>
      <c r="AX12" s="56">
        <f ca="1"/>
        <v>0</v>
      </c>
      <c r="AY12" s="56">
        <f ca="1"/>
        <v>0</v>
      </c>
      <c r="AZ12" s="56">
        <f ca="1"/>
        <v>0</v>
      </c>
      <c r="BB12" s="204" t="str" cm="1">
        <f t="array" aca="1" ref="BB12" ca="1">IFERROR(_xlfn.XLOOKUP(BC12,Com_codes_core,Com_labels_core),"")</f>
        <v>Oil-bearing plant products</v>
      </c>
      <c r="BC12" s="122" t="str">
        <f ca="1"/>
        <v>c_004</v>
      </c>
      <c r="BD12" s="63">
        <f ca="1"/>
        <v>1.038006021860131</v>
      </c>
      <c r="BE12" s="63">
        <f ca="1"/>
        <v>0</v>
      </c>
      <c r="BF12" s="63">
        <f ca="1"/>
        <v>0</v>
      </c>
      <c r="BG12" s="56">
        <f ca="1"/>
        <v>0</v>
      </c>
      <c r="BH12" s="56">
        <f ca="1"/>
        <v>0</v>
      </c>
      <c r="BI12" s="56">
        <f ca="1"/>
        <v>0</v>
      </c>
      <c r="BJ12" s="56">
        <f ca="1"/>
        <v>0</v>
      </c>
      <c r="BK12" s="56">
        <f ca="1"/>
        <v>0</v>
      </c>
      <c r="BL12" s="56">
        <f ca="1"/>
        <v>0</v>
      </c>
      <c r="BM12" s="63">
        <f ca="1"/>
        <v>0</v>
      </c>
      <c r="BO12" s="204" t="str" cm="1">
        <f t="array" aca="1" ref="BO12" ca="1">IFERROR(_xlfn.XLOOKUP(BP12,Com_codes_core,Com_labels_core),"")</f>
        <v>Root crop products contain starch</v>
      </c>
      <c r="BP12" s="122" t="str">
        <f ca="1"/>
        <v>c_003</v>
      </c>
      <c r="BQ12" s="66">
        <f ca="1"/>
        <v>1.0205432781797337</v>
      </c>
      <c r="BR12" s="66">
        <f ca="1"/>
        <v>0</v>
      </c>
      <c r="BS12" s="66">
        <f ca="1"/>
        <v>0</v>
      </c>
      <c r="BT12" s="66">
        <f ca="1"/>
        <v>0</v>
      </c>
      <c r="BU12" s="66">
        <f ca="1"/>
        <v>0</v>
      </c>
      <c r="BV12" s="66">
        <f ca="1"/>
        <v>0</v>
      </c>
      <c r="BW12" s="66">
        <f ca="1"/>
        <v>0</v>
      </c>
      <c r="BX12" s="66">
        <f ca="1"/>
        <v>0</v>
      </c>
      <c r="BY12" s="66">
        <f ca="1"/>
        <v>0</v>
      </c>
      <c r="BZ12" s="66">
        <f ca="1"/>
        <v>0</v>
      </c>
    </row>
    <row r="13" spans="1:78" ht="12.75" hidden="1" customHeight="1" outlineLevel="1" x14ac:dyDescent="0.2">
      <c r="B13" s="204" t="str" cm="1">
        <f t="array" aca="1" ref="B13" ca="1">IFERROR(_xlfn.XLOOKUP(C13,Com_codes_core,Com_labels_core),"")</f>
        <v>Oil-bearing plant products</v>
      </c>
      <c r="C13" s="122" t="str">
        <f ca="1"/>
        <v>c_004</v>
      </c>
      <c r="D13" s="56">
        <f ca="1"/>
        <v>1</v>
      </c>
      <c r="E13" s="56">
        <f ca="1"/>
        <v>-1.0700050820300344E-2</v>
      </c>
      <c r="F13" s="56">
        <f ca="1"/>
        <v>-0.15309688748973427</v>
      </c>
      <c r="G13" s="56">
        <f ca="1"/>
        <v>1.7938614512380546E-2</v>
      </c>
      <c r="H13" s="56">
        <f ca="1"/>
        <v>0</v>
      </c>
      <c r="I13" s="56">
        <f ca="1"/>
        <v>0</v>
      </c>
      <c r="J13" s="56">
        <f ca="1"/>
        <v>0</v>
      </c>
      <c r="K13" s="56">
        <f ca="1"/>
        <v>0</v>
      </c>
      <c r="L13" s="56">
        <f ca="1"/>
        <v>0</v>
      </c>
      <c r="M13" s="56">
        <f ca="1"/>
        <v>0</v>
      </c>
      <c r="O13" s="204" t="str" cm="1">
        <f t="array" aca="1" ref="O13" ca="1">IFERROR(_xlfn.XLOOKUP(P13,Com_codes_core,Com_labels_core),"")</f>
        <v>Oil-bearing plant products</v>
      </c>
      <c r="P13" s="122" t="str">
        <f ca="1"/>
        <v>c_004</v>
      </c>
      <c r="Q13" s="56">
        <f ca="1"/>
        <v>1.1014847012621798</v>
      </c>
      <c r="R13" s="56">
        <f ca="1"/>
        <v>1.0305635546981051E-2</v>
      </c>
      <c r="S13" s="56">
        <f ca="1"/>
        <v>-0.19099866540666088</v>
      </c>
      <c r="T13" s="56">
        <f ca="1"/>
        <v>4.8669132037715279E-2</v>
      </c>
      <c r="U13" s="56">
        <f ca="1"/>
        <v>0</v>
      </c>
      <c r="V13" s="56">
        <f ca="1"/>
        <v>0</v>
      </c>
      <c r="W13" s="56">
        <f ca="1"/>
        <v>0</v>
      </c>
      <c r="X13" s="56">
        <f ca="1"/>
        <v>0</v>
      </c>
      <c r="Y13" s="56">
        <f ca="1"/>
        <v>0</v>
      </c>
      <c r="Z13" s="56">
        <f ca="1"/>
        <v>0</v>
      </c>
      <c r="AB13" s="204" t="str" cm="1">
        <f t="array" aca="1" ref="AB13" ca="1">IFERROR(_xlfn.XLOOKUP(AC13,Com_codes_core,Com_labels_core),"")</f>
        <v>Fresh sugar cane</v>
      </c>
      <c r="AC13" s="122" t="str">
        <f ca="1"/>
        <v>c_005</v>
      </c>
      <c r="AD13" s="56">
        <f ca="1"/>
        <v>1</v>
      </c>
      <c r="AE13" s="56">
        <f ca="1"/>
        <v>-3.0624394476541639E-3</v>
      </c>
      <c r="AF13" s="56">
        <f ca="1"/>
        <v>-0.19084010815133556</v>
      </c>
      <c r="AG13" s="56">
        <f ca="1"/>
        <v>7.3624626144752625E-2</v>
      </c>
      <c r="AH13" s="56">
        <f ca="1"/>
        <v>0</v>
      </c>
      <c r="AI13" s="56">
        <f ca="1"/>
        <v>0</v>
      </c>
      <c r="AJ13" s="56">
        <f ca="1"/>
        <v>0</v>
      </c>
      <c r="AK13" s="56">
        <f ca="1"/>
        <v>0</v>
      </c>
      <c r="AL13" s="56">
        <f ca="1"/>
        <v>0</v>
      </c>
      <c r="AM13" s="56">
        <f ca="1"/>
        <v>0</v>
      </c>
      <c r="AO13" s="204" t="str" cm="1">
        <f t="array" aca="1" ref="AO13" ca="1">IFERROR(_xlfn.XLOOKUP(AP13,Com_codes_core,Com_labels_core),"")</f>
        <v>Oil-bearing plant products</v>
      </c>
      <c r="AP13" s="122" t="str">
        <f ca="1"/>
        <v>c_004</v>
      </c>
      <c r="AQ13" s="56">
        <f ca="1"/>
        <v>1.0901230863262157</v>
      </c>
      <c r="AR13" s="56">
        <f ca="1"/>
        <v>3.1148908008127307E-2</v>
      </c>
      <c r="AS13" s="56">
        <f ca="1"/>
        <v>-0.2024264606514059</v>
      </c>
      <c r="AT13" s="56">
        <f ca="1"/>
        <v>7.3793150089840331E-2</v>
      </c>
      <c r="AU13" s="56">
        <f ca="1"/>
        <v>0</v>
      </c>
      <c r="AV13" s="56">
        <f ca="1"/>
        <v>0</v>
      </c>
      <c r="AW13" s="56">
        <f ca="1"/>
        <v>0</v>
      </c>
      <c r="AX13" s="56">
        <f ca="1"/>
        <v>0</v>
      </c>
      <c r="AY13" s="56">
        <f ca="1"/>
        <v>0</v>
      </c>
      <c r="AZ13" s="56">
        <f ca="1"/>
        <v>0</v>
      </c>
      <c r="BB13" s="204" t="str" cm="1">
        <f t="array" aca="1" ref="BB13" ca="1">IFERROR(_xlfn.XLOOKUP(BC13,Com_codes_core,Com_labels_core),"")</f>
        <v>Fresh sugar cane</v>
      </c>
      <c r="BC13" s="122" t="str">
        <f ca="1"/>
        <v>c_005</v>
      </c>
      <c r="BD13" s="63">
        <f ca="1"/>
        <v>1.0298260764990539</v>
      </c>
      <c r="BE13" s="63">
        <f ca="1"/>
        <v>0</v>
      </c>
      <c r="BF13" s="63">
        <f ca="1"/>
        <v>0</v>
      </c>
      <c r="BG13" s="56">
        <f ca="1"/>
        <v>0</v>
      </c>
      <c r="BH13" s="56">
        <f ca="1"/>
        <v>0</v>
      </c>
      <c r="BI13" s="56">
        <f ca="1"/>
        <v>0</v>
      </c>
      <c r="BJ13" s="56">
        <f ca="1"/>
        <v>0</v>
      </c>
      <c r="BK13" s="56">
        <f ca="1"/>
        <v>0</v>
      </c>
      <c r="BL13" s="56">
        <f ca="1"/>
        <v>0</v>
      </c>
      <c r="BM13" s="63">
        <f ca="1"/>
        <v>0</v>
      </c>
      <c r="BO13" s="204" t="str" cm="1">
        <f t="array" aca="1" ref="BO13" ca="1">IFERROR(_xlfn.XLOOKUP(BP13,Com_codes_core,Com_labels_core),"")</f>
        <v>Oil-bearing plant products</v>
      </c>
      <c r="BP13" s="122" t="str">
        <f ca="1"/>
        <v>c_004</v>
      </c>
      <c r="BQ13" s="66">
        <f ca="1"/>
        <v>1.0475058841852243</v>
      </c>
      <c r="BR13" s="66">
        <f ca="1"/>
        <v>0</v>
      </c>
      <c r="BS13" s="66">
        <f ca="1"/>
        <v>0</v>
      </c>
      <c r="BT13" s="66">
        <f ca="1"/>
        <v>0</v>
      </c>
      <c r="BU13" s="66">
        <f ca="1"/>
        <v>0</v>
      </c>
      <c r="BV13" s="66">
        <f ca="1"/>
        <v>0</v>
      </c>
      <c r="BW13" s="66">
        <f ca="1"/>
        <v>0</v>
      </c>
      <c r="BX13" s="66">
        <f ca="1"/>
        <v>0</v>
      </c>
      <c r="BY13" s="66">
        <f ca="1"/>
        <v>0</v>
      </c>
      <c r="BZ13" s="66">
        <f ca="1"/>
        <v>0</v>
      </c>
    </row>
    <row r="14" spans="1:78" ht="12.75" hidden="1" customHeight="1" outlineLevel="1" x14ac:dyDescent="0.2">
      <c r="B14" s="204" t="str" cm="1">
        <f t="array" aca="1" ref="B14" ca="1">IFERROR(_xlfn.XLOOKUP(C14,Com_codes_core,Com_labels_core),"")</f>
        <v>Fresh sugar cane</v>
      </c>
      <c r="C14" s="122" t="str">
        <f ca="1"/>
        <v>c_005</v>
      </c>
      <c r="D14" s="56">
        <f ca="1"/>
        <v>1</v>
      </c>
      <c r="E14" s="56">
        <f ca="1"/>
        <v>-1.299779963079839E-2</v>
      </c>
      <c r="F14" s="56">
        <f ca="1"/>
        <v>-0.12575873228201084</v>
      </c>
      <c r="G14" s="56">
        <f ca="1"/>
        <v>3.9786510845196688E-2</v>
      </c>
      <c r="H14" s="56">
        <f ca="1"/>
        <v>0</v>
      </c>
      <c r="I14" s="56">
        <f ca="1"/>
        <v>0</v>
      </c>
      <c r="J14" s="56">
        <f ca="1"/>
        <v>0</v>
      </c>
      <c r="K14" s="56">
        <f ca="1"/>
        <v>0</v>
      </c>
      <c r="L14" s="56">
        <f ca="1"/>
        <v>0</v>
      </c>
      <c r="M14" s="56">
        <f ca="1"/>
        <v>0</v>
      </c>
      <c r="O14" s="204" t="str" cm="1">
        <f t="array" aca="1" ref="O14" ca="1">IFERROR(_xlfn.XLOOKUP(P14,Com_codes_core,Com_labels_core),"")</f>
        <v>Fresh sugar cane</v>
      </c>
      <c r="P14" s="122" t="str">
        <f ca="1"/>
        <v>c_005</v>
      </c>
      <c r="Q14" s="56">
        <f ca="1"/>
        <v>1.0304900228946623</v>
      </c>
      <c r="R14" s="56">
        <f ca="1"/>
        <v>-1.4004824983360198E-2</v>
      </c>
      <c r="S14" s="56">
        <f ca="1"/>
        <v>-0.13566726289437891</v>
      </c>
      <c r="T14" s="56">
        <f ca="1"/>
        <v>3.9891301859729111E-2</v>
      </c>
      <c r="U14" s="56">
        <f ca="1"/>
        <v>0</v>
      </c>
      <c r="V14" s="56">
        <f ca="1"/>
        <v>0</v>
      </c>
      <c r="W14" s="56">
        <f ca="1"/>
        <v>0</v>
      </c>
      <c r="X14" s="56">
        <f ca="1"/>
        <v>0</v>
      </c>
      <c r="Y14" s="56">
        <f ca="1"/>
        <v>0</v>
      </c>
      <c r="Z14" s="56">
        <f ca="1"/>
        <v>0</v>
      </c>
      <c r="AB14" s="204" t="str" cm="1">
        <f t="array" aca="1" ref="AB14" ca="1">IFERROR(_xlfn.XLOOKUP(AC14,Com_codes_core,Com_labels_core),"")</f>
        <v>Vegetables, beans of all kinds</v>
      </c>
      <c r="AC14" s="122" t="str">
        <f ca="1"/>
        <v>c_006</v>
      </c>
      <c r="AD14" s="56">
        <f ca="1"/>
        <v>1</v>
      </c>
      <c r="AE14" s="56">
        <f ca="1"/>
        <v>4.496452782110083E-4</v>
      </c>
      <c r="AF14" s="56">
        <f ca="1"/>
        <v>-0.17928063302371511</v>
      </c>
      <c r="AG14" s="56">
        <f ca="1"/>
        <v>7.3444736649852516E-2</v>
      </c>
      <c r="AH14" s="56">
        <f ca="1"/>
        <v>0</v>
      </c>
      <c r="AI14" s="56">
        <f ca="1"/>
        <v>0</v>
      </c>
      <c r="AJ14" s="56">
        <f ca="1"/>
        <v>0</v>
      </c>
      <c r="AK14" s="56">
        <f ca="1"/>
        <v>0</v>
      </c>
      <c r="AL14" s="56">
        <f ca="1"/>
        <v>0</v>
      </c>
      <c r="AM14" s="56">
        <f ca="1"/>
        <v>0</v>
      </c>
      <c r="AO14" s="204" t="str" cm="1">
        <f t="array" aca="1" ref="AO14" ca="1">IFERROR(_xlfn.XLOOKUP(AP14,Com_codes_core,Com_labels_core),"")</f>
        <v>Fresh sugar cane</v>
      </c>
      <c r="AP14" s="122" t="str">
        <f ca="1"/>
        <v>c_005</v>
      </c>
      <c r="AQ14" s="56">
        <f ca="1"/>
        <v>1.0300150807170398</v>
      </c>
      <c r="AR14" s="56">
        <f ca="1"/>
        <v>7.481358126506521E-2</v>
      </c>
      <c r="AS14" s="56">
        <f ca="1"/>
        <v>-0.20114822456187564</v>
      </c>
      <c r="AT14" s="56">
        <f ca="1"/>
        <v>7.3775651504903728E-2</v>
      </c>
      <c r="AU14" s="56">
        <f ca="1"/>
        <v>0</v>
      </c>
      <c r="AV14" s="56">
        <f ca="1"/>
        <v>0</v>
      </c>
      <c r="AW14" s="56">
        <f ca="1"/>
        <v>0</v>
      </c>
      <c r="AX14" s="56">
        <f ca="1"/>
        <v>0</v>
      </c>
      <c r="AY14" s="56">
        <f ca="1"/>
        <v>0</v>
      </c>
      <c r="AZ14" s="56">
        <f ca="1"/>
        <v>0</v>
      </c>
      <c r="BB14" s="204" t="str" cm="1">
        <f t="array" aca="1" ref="BB14" ca="1">IFERROR(_xlfn.XLOOKUP(BC14,Com_codes_core,Com_labels_core),"")</f>
        <v>Vegetables, beans of all kinds</v>
      </c>
      <c r="BC14" s="122" t="str">
        <f ca="1"/>
        <v>c_006</v>
      </c>
      <c r="BD14" s="63">
        <f ca="1"/>
        <v>1.0949627588143593</v>
      </c>
      <c r="BE14" s="63">
        <f ca="1"/>
        <v>0</v>
      </c>
      <c r="BF14" s="63">
        <f ca="1"/>
        <v>0</v>
      </c>
      <c r="BG14" s="56">
        <f ca="1"/>
        <v>0</v>
      </c>
      <c r="BH14" s="56">
        <f ca="1"/>
        <v>0</v>
      </c>
      <c r="BI14" s="56">
        <f ca="1"/>
        <v>0</v>
      </c>
      <c r="BJ14" s="56">
        <f ca="1"/>
        <v>0</v>
      </c>
      <c r="BK14" s="56">
        <f ca="1"/>
        <v>0</v>
      </c>
      <c r="BL14" s="56">
        <f ca="1"/>
        <v>0</v>
      </c>
      <c r="BM14" s="63">
        <f ca="1"/>
        <v>0</v>
      </c>
      <c r="BO14" s="204" t="str" cm="1">
        <f t="array" aca="1" ref="BO14" ca="1">IFERROR(_xlfn.XLOOKUP(BP14,Com_codes_core,Com_labels_core),"")</f>
        <v>Fresh sugar cane</v>
      </c>
      <c r="BP14" s="122" t="str">
        <f ca="1"/>
        <v>c_005</v>
      </c>
      <c r="BQ14" s="66">
        <f ca="1"/>
        <v>0.99267935506489113</v>
      </c>
      <c r="BR14" s="66">
        <f ca="1"/>
        <v>0</v>
      </c>
      <c r="BS14" s="66">
        <f ca="1"/>
        <v>0</v>
      </c>
      <c r="BT14" s="66">
        <f ca="1"/>
        <v>0</v>
      </c>
      <c r="BU14" s="66">
        <f ca="1"/>
        <v>0</v>
      </c>
      <c r="BV14" s="66">
        <f ca="1"/>
        <v>0</v>
      </c>
      <c r="BW14" s="66">
        <f ca="1"/>
        <v>0</v>
      </c>
      <c r="BX14" s="66">
        <f ca="1"/>
        <v>0</v>
      </c>
      <c r="BY14" s="66">
        <f ca="1"/>
        <v>0</v>
      </c>
      <c r="BZ14" s="66">
        <f ca="1"/>
        <v>0</v>
      </c>
    </row>
    <row r="15" spans="1:78" ht="12.75" hidden="1" customHeight="1" outlineLevel="1" x14ac:dyDescent="0.2">
      <c r="B15" s="204" t="str" cm="1">
        <f t="array" aca="1" ref="B15" ca="1">IFERROR(_xlfn.XLOOKUP(C15,Com_codes_core,Com_labels_core),"")</f>
        <v>Vegetables, beans of all kinds</v>
      </c>
      <c r="C15" s="122" t="str">
        <f ca="1"/>
        <v>c_006</v>
      </c>
      <c r="D15" s="56">
        <f ca="1"/>
        <v>1</v>
      </c>
      <c r="E15" s="56">
        <f ca="1"/>
        <v>-1.2683996557416588E-2</v>
      </c>
      <c r="F15" s="56">
        <f ca="1"/>
        <v>-0.15878917240137458</v>
      </c>
      <c r="G15" s="56">
        <f ca="1"/>
        <v>1.4448018984714039E-2</v>
      </c>
      <c r="H15" s="56">
        <f ca="1"/>
        <v>0</v>
      </c>
      <c r="I15" s="56">
        <f ca="1"/>
        <v>0</v>
      </c>
      <c r="J15" s="56">
        <f ca="1"/>
        <v>0</v>
      </c>
      <c r="K15" s="56">
        <f ca="1"/>
        <v>0</v>
      </c>
      <c r="L15" s="56">
        <f ca="1"/>
        <v>0</v>
      </c>
      <c r="M15" s="56">
        <f ca="1"/>
        <v>0</v>
      </c>
      <c r="O15" s="204" t="str" cm="1">
        <f t="array" aca="1" ref="O15" ca="1">IFERROR(_xlfn.XLOOKUP(P15,Com_codes_core,Com_labels_core),"")</f>
        <v>Vegetables, beans of all kinds</v>
      </c>
      <c r="P15" s="122" t="str">
        <f ca="1"/>
        <v>c_006</v>
      </c>
      <c r="Q15" s="56">
        <f ca="1"/>
        <v>1.1008564620315517</v>
      </c>
      <c r="R15" s="56">
        <f ca="1"/>
        <v>-7.6475290255229034E-3</v>
      </c>
      <c r="S15" s="56">
        <f ca="1"/>
        <v>-0.18643876838104756</v>
      </c>
      <c r="T15" s="56">
        <f ca="1"/>
        <v>1.8405552922473589E-2</v>
      </c>
      <c r="U15" s="56">
        <f ca="1"/>
        <v>0</v>
      </c>
      <c r="V15" s="56">
        <f ca="1"/>
        <v>0</v>
      </c>
      <c r="W15" s="56">
        <f ca="1"/>
        <v>0</v>
      </c>
      <c r="X15" s="56">
        <f ca="1"/>
        <v>0</v>
      </c>
      <c r="Y15" s="56">
        <f ca="1"/>
        <v>0</v>
      </c>
      <c r="Z15" s="56">
        <f ca="1"/>
        <v>0</v>
      </c>
      <c r="AB15" s="204" t="str" cm="1">
        <f t="array" aca="1" ref="AB15" ca="1">IFERROR(_xlfn.XLOOKUP(AC15,Com_codes_core,Com_labels_core),"")</f>
        <v>Annual flower products</v>
      </c>
      <c r="AC15" s="122" t="str">
        <f ca="1"/>
        <v>c_007</v>
      </c>
      <c r="AD15" s="56">
        <f ca="1"/>
        <v>1</v>
      </c>
      <c r="AE15" s="56">
        <f ca="1"/>
        <v>1.0719105591139311E-3</v>
      </c>
      <c r="AF15" s="56">
        <f ca="1"/>
        <v>-0.17723254460891846</v>
      </c>
      <c r="AG15" s="56">
        <f ca="1"/>
        <v>7.3412864130850686E-2</v>
      </c>
      <c r="AH15" s="56">
        <f ca="1"/>
        <v>0</v>
      </c>
      <c r="AI15" s="56">
        <f ca="1"/>
        <v>0</v>
      </c>
      <c r="AJ15" s="56">
        <f ca="1"/>
        <v>0</v>
      </c>
      <c r="AK15" s="56">
        <f ca="1"/>
        <v>0</v>
      </c>
      <c r="AL15" s="56">
        <f ca="1"/>
        <v>0</v>
      </c>
      <c r="AM15" s="56">
        <f ca="1"/>
        <v>0</v>
      </c>
      <c r="AO15" s="204" t="str" cm="1">
        <f t="array" aca="1" ref="AO15" ca="1">IFERROR(_xlfn.XLOOKUP(AP15,Com_codes_core,Com_labels_core),"")</f>
        <v>Vegetables, beans of all kinds</v>
      </c>
      <c r="AP15" s="122" t="str">
        <f ca="1"/>
        <v>c_006</v>
      </c>
      <c r="AQ15" s="56">
        <f ca="1"/>
        <v>1.0991158001485117</v>
      </c>
      <c r="AR15" s="56">
        <f ca="1"/>
        <v>0.24872617646598538</v>
      </c>
      <c r="AS15" s="56">
        <f ca="1"/>
        <v>-0.21035237399944506</v>
      </c>
      <c r="AT15" s="56">
        <f ca="1"/>
        <v>7.3901652943786367E-2</v>
      </c>
      <c r="AU15" s="56">
        <f ca="1"/>
        <v>0</v>
      </c>
      <c r="AV15" s="56">
        <f ca="1"/>
        <v>0</v>
      </c>
      <c r="AW15" s="56">
        <f ca="1"/>
        <v>0</v>
      </c>
      <c r="AX15" s="56">
        <f ca="1"/>
        <v>0</v>
      </c>
      <c r="AY15" s="56">
        <f ca="1"/>
        <v>0</v>
      </c>
      <c r="AZ15" s="56">
        <f ca="1"/>
        <v>0</v>
      </c>
      <c r="BB15" s="204" t="str" cm="1">
        <f t="array" aca="1" ref="BB15" ca="1">IFERROR(_xlfn.XLOOKUP(BC15,Com_codes_core,Com_labels_core),"")</f>
        <v>Annual flower products</v>
      </c>
      <c r="BC15" s="122" t="str">
        <f ca="1"/>
        <v>c_007</v>
      </c>
      <c r="BD15" s="63">
        <f ca="1"/>
        <v>1.1065035669347709</v>
      </c>
      <c r="BE15" s="63">
        <f ca="1"/>
        <v>0</v>
      </c>
      <c r="BF15" s="63">
        <f ca="1"/>
        <v>0</v>
      </c>
      <c r="BG15" s="56">
        <f ca="1"/>
        <v>0</v>
      </c>
      <c r="BH15" s="56">
        <f ca="1"/>
        <v>0</v>
      </c>
      <c r="BI15" s="56">
        <f ca="1"/>
        <v>0</v>
      </c>
      <c r="BJ15" s="56">
        <f ca="1"/>
        <v>0</v>
      </c>
      <c r="BK15" s="56">
        <f ca="1"/>
        <v>0</v>
      </c>
      <c r="BL15" s="56">
        <f ca="1"/>
        <v>0</v>
      </c>
      <c r="BM15" s="63">
        <f ca="1"/>
        <v>0</v>
      </c>
      <c r="BO15" s="204" t="str" cm="1">
        <f t="array" aca="1" ref="BO15" ca="1">IFERROR(_xlfn.XLOOKUP(BP15,Com_codes_core,Com_labels_core),"")</f>
        <v>Vegetables, beans of all kinds</v>
      </c>
      <c r="BP15" s="122" t="str">
        <f ca="1"/>
        <v>c_006</v>
      </c>
      <c r="BQ15" s="66">
        <f ca="1"/>
        <v>0.98307422143154821</v>
      </c>
      <c r="BR15" s="66">
        <f ca="1"/>
        <v>0</v>
      </c>
      <c r="BS15" s="66">
        <f ca="1"/>
        <v>0</v>
      </c>
      <c r="BT15" s="66">
        <f ca="1"/>
        <v>0</v>
      </c>
      <c r="BU15" s="66">
        <f ca="1"/>
        <v>0</v>
      </c>
      <c r="BV15" s="66">
        <f ca="1"/>
        <v>0</v>
      </c>
      <c r="BW15" s="66">
        <f ca="1"/>
        <v>0</v>
      </c>
      <c r="BX15" s="66">
        <f ca="1"/>
        <v>0</v>
      </c>
      <c r="BY15" s="66">
        <f ca="1"/>
        <v>0</v>
      </c>
      <c r="BZ15" s="66">
        <f ca="1"/>
        <v>0</v>
      </c>
    </row>
    <row r="16" spans="1:78" ht="12.75" hidden="1" customHeight="1" outlineLevel="1" x14ac:dyDescent="0.2">
      <c r="B16" s="204" t="str" cm="1">
        <f t="array" aca="1" ref="B16" ca="1">IFERROR(_xlfn.XLOOKUP(C16,Com_codes_core,Com_labels_core),"")</f>
        <v>Annual flower products</v>
      </c>
      <c r="C16" s="122" t="str">
        <f ca="1"/>
        <v>c_007</v>
      </c>
      <c r="D16" s="56">
        <f ca="1"/>
        <v>1</v>
      </c>
      <c r="E16" s="56">
        <f ca="1"/>
        <v>-1.3361588290838888E-2</v>
      </c>
      <c r="F16" s="56">
        <f ca="1"/>
        <v>-0.18574887432049048</v>
      </c>
      <c r="G16" s="56">
        <f ca="1"/>
        <v>-1.7855219904050479E-3</v>
      </c>
      <c r="H16" s="56">
        <f ca="1"/>
        <v>0</v>
      </c>
      <c r="I16" s="56">
        <f ca="1"/>
        <v>0</v>
      </c>
      <c r="J16" s="56">
        <f ca="1"/>
        <v>0</v>
      </c>
      <c r="K16" s="56">
        <f ca="1"/>
        <v>0</v>
      </c>
      <c r="L16" s="56">
        <f ca="1"/>
        <v>0</v>
      </c>
      <c r="M16" s="56">
        <f ca="1"/>
        <v>0</v>
      </c>
      <c r="O16" s="204" t="str" cm="1">
        <f t="array" aca="1" ref="O16" ca="1">IFERROR(_xlfn.XLOOKUP(P16,Com_codes_core,Com_labels_core),"")</f>
        <v>Annual flower products</v>
      </c>
      <c r="P16" s="122" t="str">
        <f ca="1"/>
        <v>c_007</v>
      </c>
      <c r="Q16" s="56">
        <f ca="1"/>
        <v>1.1130139877210052</v>
      </c>
      <c r="R16" s="56">
        <f ca="1"/>
        <v>-1.4753165912806399E-2</v>
      </c>
      <c r="S16" s="56">
        <f ca="1"/>
        <v>-0.21258719935299819</v>
      </c>
      <c r="T16" s="56">
        <f ca="1"/>
        <v>7.4657511774933738E-4</v>
      </c>
      <c r="U16" s="56">
        <f ca="1"/>
        <v>0</v>
      </c>
      <c r="V16" s="56">
        <f ca="1"/>
        <v>0</v>
      </c>
      <c r="W16" s="56">
        <f ca="1"/>
        <v>0</v>
      </c>
      <c r="X16" s="56">
        <f ca="1"/>
        <v>0</v>
      </c>
      <c r="Y16" s="56">
        <f ca="1"/>
        <v>0</v>
      </c>
      <c r="Z16" s="56">
        <f ca="1"/>
        <v>0</v>
      </c>
      <c r="AB16" s="204" t="str" cm="1">
        <f t="array" aca="1" ref="AB16" ca="1">IFERROR(_xlfn.XLOOKUP(AC16,Com_codes_core,Com_labels_core),"")</f>
        <v>Other remaining annual crop products</v>
      </c>
      <c r="AC16" s="122" t="str">
        <f ca="1"/>
        <v>c_008</v>
      </c>
      <c r="AD16" s="56">
        <f ca="1"/>
        <v>1</v>
      </c>
      <c r="AE16" s="56">
        <f ca="1"/>
        <v>-2.6026910933785175E-3</v>
      </c>
      <c r="AF16" s="56">
        <f ca="1"/>
        <v>-0.18932691866931917</v>
      </c>
      <c r="AG16" s="56">
        <f ca="1"/>
        <v>7.3601077766527467E-2</v>
      </c>
      <c r="AH16" s="56">
        <f ca="1"/>
        <v>0</v>
      </c>
      <c r="AI16" s="56">
        <f ca="1"/>
        <v>0</v>
      </c>
      <c r="AJ16" s="56">
        <f ca="1"/>
        <v>0</v>
      </c>
      <c r="AK16" s="56">
        <f ca="1"/>
        <v>0</v>
      </c>
      <c r="AL16" s="56">
        <f ca="1"/>
        <v>0</v>
      </c>
      <c r="AM16" s="56">
        <f ca="1"/>
        <v>0</v>
      </c>
      <c r="AO16" s="204" t="str" cm="1">
        <f t="array" aca="1" ref="AO16" ca="1">IFERROR(_xlfn.XLOOKUP(AP16,Com_codes_core,Com_labels_core),"")</f>
        <v>Annual flower products</v>
      </c>
      <c r="AP16" s="122" t="str">
        <f ca="1"/>
        <v>c_007</v>
      </c>
      <c r="AQ16" s="56">
        <f ca="1"/>
        <v>1.1087413544429157</v>
      </c>
      <c r="AR16" s="56">
        <f ca="1"/>
        <v>0.25774812847980666</v>
      </c>
      <c r="AS16" s="56">
        <f ca="1"/>
        <v>-0.21177697818889341</v>
      </c>
      <c r="AT16" s="56">
        <f ca="1"/>
        <v>7.3921155253975357E-2</v>
      </c>
      <c r="AU16" s="56">
        <f ca="1"/>
        <v>0</v>
      </c>
      <c r="AV16" s="56">
        <f ca="1"/>
        <v>0</v>
      </c>
      <c r="AW16" s="56">
        <f ca="1"/>
        <v>0</v>
      </c>
      <c r="AX16" s="56">
        <f ca="1"/>
        <v>0</v>
      </c>
      <c r="AY16" s="56">
        <f ca="1"/>
        <v>0</v>
      </c>
      <c r="AZ16" s="56">
        <f ca="1"/>
        <v>0</v>
      </c>
      <c r="BB16" s="204" t="str" cm="1">
        <f t="array" aca="1" ref="BB16" ca="1">IFERROR(_xlfn.XLOOKUP(BC16,Com_codes_core,Com_labels_core),"")</f>
        <v>Other remaining annual crop products</v>
      </c>
      <c r="BC16" s="122" t="str">
        <f ca="1"/>
        <v>c_008</v>
      </c>
      <c r="BD16" s="63">
        <f ca="1"/>
        <v>1.0383527735576963</v>
      </c>
      <c r="BE16" s="63">
        <f ca="1"/>
        <v>0</v>
      </c>
      <c r="BF16" s="63">
        <f ca="1"/>
        <v>0</v>
      </c>
      <c r="BG16" s="56">
        <f ca="1"/>
        <v>0</v>
      </c>
      <c r="BH16" s="56">
        <f ca="1"/>
        <v>0</v>
      </c>
      <c r="BI16" s="56">
        <f ca="1"/>
        <v>0</v>
      </c>
      <c r="BJ16" s="56">
        <f ca="1"/>
        <v>0</v>
      </c>
      <c r="BK16" s="56">
        <f ca="1"/>
        <v>0</v>
      </c>
      <c r="BL16" s="56">
        <f ca="1"/>
        <v>0</v>
      </c>
      <c r="BM16" s="63">
        <f ca="1"/>
        <v>0</v>
      </c>
      <c r="BO16" s="204" t="str" cm="1">
        <f t="array" aca="1" ref="BO16" ca="1">IFERROR(_xlfn.XLOOKUP(BP16,Com_codes_core,Com_labels_core),"")</f>
        <v>Annual flower products</v>
      </c>
      <c r="BP16" s="122" t="str">
        <f ca="1"/>
        <v>c_007</v>
      </c>
      <c r="BQ16" s="66">
        <f ca="1"/>
        <v>0.98177024981176708</v>
      </c>
      <c r="BR16" s="66">
        <f ca="1"/>
        <v>0</v>
      </c>
      <c r="BS16" s="66">
        <f ca="1"/>
        <v>0</v>
      </c>
      <c r="BT16" s="66">
        <f ca="1"/>
        <v>0</v>
      </c>
      <c r="BU16" s="66">
        <f ca="1"/>
        <v>0</v>
      </c>
      <c r="BV16" s="66">
        <f ca="1"/>
        <v>0</v>
      </c>
      <c r="BW16" s="66">
        <f ca="1"/>
        <v>0</v>
      </c>
      <c r="BX16" s="66">
        <f ca="1"/>
        <v>0</v>
      </c>
      <c r="BY16" s="66">
        <f ca="1"/>
        <v>0</v>
      </c>
      <c r="BZ16" s="66">
        <f ca="1"/>
        <v>0</v>
      </c>
    </row>
    <row r="17" spans="2:78" ht="12.75" hidden="1" customHeight="1" outlineLevel="1" x14ac:dyDescent="0.2">
      <c r="B17" s="204" t="str" cm="1">
        <f t="array" aca="1" ref="B17" ca="1">IFERROR(_xlfn.XLOOKUP(C17,Com_codes_core,Com_labels_core),"")</f>
        <v>Other remaining annual crop products</v>
      </c>
      <c r="C17" s="122" t="str">
        <f ca="1"/>
        <v>c_008</v>
      </c>
      <c r="D17" s="56">
        <f ca="1"/>
        <v>1</v>
      </c>
      <c r="E17" s="56">
        <f ca="1"/>
        <v>-1.5007529707622425E-2</v>
      </c>
      <c r="F17" s="56">
        <f ca="1"/>
        <v>-0.18013983950200263</v>
      </c>
      <c r="G17" s="56">
        <f ca="1"/>
        <v>3.5495813437425028E-3</v>
      </c>
      <c r="H17" s="56">
        <f ca="1"/>
        <v>0</v>
      </c>
      <c r="I17" s="56">
        <f ca="1"/>
        <v>0</v>
      </c>
      <c r="J17" s="56">
        <f ca="1"/>
        <v>0</v>
      </c>
      <c r="K17" s="56">
        <f ca="1"/>
        <v>0</v>
      </c>
      <c r="L17" s="56">
        <f ca="1"/>
        <v>0</v>
      </c>
      <c r="M17" s="56">
        <f ca="1"/>
        <v>0</v>
      </c>
      <c r="O17" s="204" t="str" cm="1">
        <f t="array" aca="1" ref="O17" ca="1">IFERROR(_xlfn.XLOOKUP(P17,Com_codes_core,Com_labels_core),"")</f>
        <v>Other remaining annual crop products</v>
      </c>
      <c r="P17" s="122" t="str">
        <f ca="1"/>
        <v>c_008</v>
      </c>
      <c r="Q17" s="56">
        <f ca="1"/>
        <v>1.1266337147088841</v>
      </c>
      <c r="R17" s="56">
        <f ca="1"/>
        <v>5.0350428635326239E-3</v>
      </c>
      <c r="S17" s="56">
        <f ca="1"/>
        <v>-0.2044808103525253</v>
      </c>
      <c r="T17" s="56">
        <f ca="1"/>
        <v>4.7346745027310178E-2</v>
      </c>
      <c r="U17" s="56">
        <f ca="1"/>
        <v>0</v>
      </c>
      <c r="V17" s="56">
        <f ca="1"/>
        <v>0</v>
      </c>
      <c r="W17" s="56">
        <f ca="1"/>
        <v>0</v>
      </c>
      <c r="X17" s="56">
        <f ca="1"/>
        <v>0</v>
      </c>
      <c r="Y17" s="56">
        <f ca="1"/>
        <v>0</v>
      </c>
      <c r="Z17" s="56">
        <f ca="1"/>
        <v>0</v>
      </c>
      <c r="AB17" s="204" t="str" cm="1">
        <f t="array" aca="1" ref="AB17" ca="1">IFERROR(_xlfn.XLOOKUP(AC17,Com_codes_core,Com_labels_core),"")</f>
        <v>Fruit tree products</v>
      </c>
      <c r="AC17" s="122" t="str">
        <f ca="1"/>
        <v>c_009</v>
      </c>
      <c r="AD17" s="56">
        <f ca="1"/>
        <v>1</v>
      </c>
      <c r="AE17" s="56">
        <f ca="1"/>
        <v>4.6493239194145275E-4</v>
      </c>
      <c r="AF17" s="56">
        <f ca="1"/>
        <v>-0.17923031789022215</v>
      </c>
      <c r="AG17" s="56">
        <f ca="1"/>
        <v>7.3443953641594284E-2</v>
      </c>
      <c r="AH17" s="56">
        <f ca="1"/>
        <v>0</v>
      </c>
      <c r="AI17" s="56">
        <f ca="1"/>
        <v>0</v>
      </c>
      <c r="AJ17" s="56">
        <f ca="1"/>
        <v>0</v>
      </c>
      <c r="AK17" s="56">
        <f ca="1"/>
        <v>0</v>
      </c>
      <c r="AL17" s="56">
        <f ca="1"/>
        <v>0</v>
      </c>
      <c r="AM17" s="56">
        <f ca="1"/>
        <v>0</v>
      </c>
      <c r="AO17" s="204" t="str" cm="1">
        <f t="array" aca="1" ref="AO17" ca="1">IFERROR(_xlfn.XLOOKUP(AP17,Com_codes_core,Com_labels_core),"")</f>
        <v>Other remaining annual crop products</v>
      </c>
      <c r="AP17" s="122" t="str">
        <f ca="1"/>
        <v>c_008</v>
      </c>
      <c r="AQ17" s="56">
        <f ca="1"/>
        <v>1.117328235867374</v>
      </c>
      <c r="AR17" s="56">
        <f ca="1"/>
        <v>1.9677870432532885E-2</v>
      </c>
      <c r="AS17" s="56">
        <f ca="1"/>
        <v>-0.20247978746520401</v>
      </c>
      <c r="AT17" s="56">
        <f ca="1"/>
        <v>7.3793880115724519E-2</v>
      </c>
      <c r="AU17" s="56">
        <f ca="1"/>
        <v>0</v>
      </c>
      <c r="AV17" s="56">
        <f ca="1"/>
        <v>0</v>
      </c>
      <c r="AW17" s="56">
        <f ca="1"/>
        <v>0</v>
      </c>
      <c r="AX17" s="56">
        <f ca="1"/>
        <v>0</v>
      </c>
      <c r="AY17" s="56">
        <f ca="1"/>
        <v>0</v>
      </c>
      <c r="AZ17" s="56">
        <f ca="1"/>
        <v>0</v>
      </c>
      <c r="BB17" s="204" t="str" cm="1">
        <f t="array" aca="1" ref="BB17" ca="1">IFERROR(_xlfn.XLOOKUP(BC17,Com_codes_core,Com_labels_core),"")</f>
        <v>Fruit tree products</v>
      </c>
      <c r="BC17" s="122" t="str">
        <f ca="1"/>
        <v>c_009</v>
      </c>
      <c r="BD17" s="63">
        <f ca="1"/>
        <v>1.0952462804121508</v>
      </c>
      <c r="BE17" s="63">
        <f ca="1"/>
        <v>0</v>
      </c>
      <c r="BF17" s="63">
        <f ca="1"/>
        <v>0</v>
      </c>
      <c r="BG17" s="56">
        <f ca="1"/>
        <v>0</v>
      </c>
      <c r="BH17" s="56">
        <f ca="1"/>
        <v>0</v>
      </c>
      <c r="BI17" s="56">
        <f ca="1"/>
        <v>0</v>
      </c>
      <c r="BJ17" s="56">
        <f ca="1"/>
        <v>0</v>
      </c>
      <c r="BK17" s="56">
        <f ca="1"/>
        <v>0</v>
      </c>
      <c r="BL17" s="56">
        <f ca="1"/>
        <v>0</v>
      </c>
      <c r="BM17" s="63">
        <f ca="1"/>
        <v>0</v>
      </c>
      <c r="BO17" s="204" t="str" cm="1">
        <f t="array" aca="1" ref="BO17" ca="1">IFERROR(_xlfn.XLOOKUP(BP17,Com_codes_core,Com_labels_core),"")</f>
        <v>Other remaining annual crop products</v>
      </c>
      <c r="BP17" s="122" t="str">
        <f ca="1"/>
        <v>c_008</v>
      </c>
      <c r="BQ17" s="66">
        <f ca="1"/>
        <v>1.0745930091475868</v>
      </c>
      <c r="BR17" s="66">
        <f ca="1"/>
        <v>0</v>
      </c>
      <c r="BS17" s="66">
        <f ca="1"/>
        <v>0</v>
      </c>
      <c r="BT17" s="66">
        <f ca="1"/>
        <v>0</v>
      </c>
      <c r="BU17" s="66">
        <f ca="1"/>
        <v>0</v>
      </c>
      <c r="BV17" s="66">
        <f ca="1"/>
        <v>0</v>
      </c>
      <c r="BW17" s="66">
        <f ca="1"/>
        <v>0</v>
      </c>
      <c r="BX17" s="66">
        <f ca="1"/>
        <v>0</v>
      </c>
      <c r="BY17" s="66">
        <f ca="1"/>
        <v>0</v>
      </c>
      <c r="BZ17" s="66">
        <f ca="1"/>
        <v>0</v>
      </c>
    </row>
    <row r="18" spans="2:78" ht="12.75" hidden="1" customHeight="1" outlineLevel="1" x14ac:dyDescent="0.2">
      <c r="B18" s="204" t="str" cm="1">
        <f t="array" aca="1" ref="B18" ca="1">IFERROR(_xlfn.XLOOKUP(C18,Com_codes_core,Com_labels_core),"")</f>
        <v>Fruit tree products</v>
      </c>
      <c r="C18" s="122" t="str">
        <f ca="1"/>
        <v>c_009</v>
      </c>
      <c r="D18" s="56">
        <f ca="1"/>
        <v>1</v>
      </c>
      <c r="E18" s="56">
        <f ca="1"/>
        <v>-1.1761399817278306E-2</v>
      </c>
      <c r="F18" s="56">
        <f ca="1"/>
        <v>-0.17655583862313806</v>
      </c>
      <c r="G18" s="56">
        <f ca="1"/>
        <v>-1.0994328975999501E-3</v>
      </c>
      <c r="H18" s="56">
        <f ca="1"/>
        <v>0</v>
      </c>
      <c r="I18" s="56">
        <f ca="1"/>
        <v>0</v>
      </c>
      <c r="J18" s="56">
        <f ca="1"/>
        <v>0</v>
      </c>
      <c r="K18" s="56">
        <f ca="1"/>
        <v>0</v>
      </c>
      <c r="L18" s="56">
        <f ca="1"/>
        <v>0</v>
      </c>
      <c r="M18" s="56">
        <f ca="1"/>
        <v>0</v>
      </c>
      <c r="O18" s="204" t="str" cm="1">
        <f t="array" aca="1" ref="O18" ca="1">IFERROR(_xlfn.XLOOKUP(P18,Com_codes_core,Com_labels_core),"")</f>
        <v>Fruit tree products</v>
      </c>
      <c r="P18" s="122" t="str">
        <f ca="1"/>
        <v>c_009</v>
      </c>
      <c r="Q18" s="56">
        <f ca="1"/>
        <v>1.1269898530584248</v>
      </c>
      <c r="R18" s="56">
        <f ca="1"/>
        <v>-2.7823327374831841E-3</v>
      </c>
      <c r="S18" s="56">
        <f ca="1"/>
        <v>-0.20676104826710118</v>
      </c>
      <c r="T18" s="56">
        <f ca="1"/>
        <v>-1.0239413590973356E-2</v>
      </c>
      <c r="U18" s="56">
        <f ca="1"/>
        <v>0</v>
      </c>
      <c r="V18" s="56">
        <f ca="1"/>
        <v>0</v>
      </c>
      <c r="W18" s="56">
        <f ca="1"/>
        <v>0</v>
      </c>
      <c r="X18" s="56">
        <f ca="1"/>
        <v>0</v>
      </c>
      <c r="Y18" s="56">
        <f ca="1"/>
        <v>0</v>
      </c>
      <c r="Z18" s="56">
        <f ca="1"/>
        <v>0</v>
      </c>
      <c r="AB18" s="204" t="str" cm="1">
        <f t="array" aca="1" ref="AB18" ca="1">IFERROR(_xlfn.XLOOKUP(AC18,Com_codes_core,Com_labels_core),"")</f>
        <v>Dried cashews</v>
      </c>
      <c r="AC18" s="122" t="str">
        <f ca="1"/>
        <v>c_010</v>
      </c>
      <c r="AD18" s="56">
        <f ca="1"/>
        <v>1</v>
      </c>
      <c r="AE18" s="56">
        <f ca="1"/>
        <v>-3.026829930596886E-3</v>
      </c>
      <c r="AF18" s="56">
        <f ca="1"/>
        <v>-0.19072290502021305</v>
      </c>
      <c r="AG18" s="56">
        <f ca="1"/>
        <v>7.3622802220119077E-2</v>
      </c>
      <c r="AH18" s="56">
        <f ca="1"/>
        <v>0</v>
      </c>
      <c r="AI18" s="56">
        <f ca="1"/>
        <v>0</v>
      </c>
      <c r="AJ18" s="56">
        <f ca="1"/>
        <v>0</v>
      </c>
      <c r="AK18" s="56">
        <f ca="1"/>
        <v>0</v>
      </c>
      <c r="AL18" s="56">
        <f ca="1"/>
        <v>0</v>
      </c>
      <c r="AM18" s="56">
        <f ca="1"/>
        <v>0</v>
      </c>
      <c r="AO18" s="204" t="str" cm="1">
        <f t="array" aca="1" ref="AO18" ca="1">IFERROR(_xlfn.XLOOKUP(AP18,Com_codes_core,Com_labels_core),"")</f>
        <v>Fruit tree products</v>
      </c>
      <c r="AP18" s="122" t="str">
        <f ca="1"/>
        <v>c_009</v>
      </c>
      <c r="AQ18" s="56">
        <f ca="1"/>
        <v>1.1223903444195542</v>
      </c>
      <c r="AR18" s="56">
        <f ca="1"/>
        <v>7.9056099119356738E-2</v>
      </c>
      <c r="AS18" s="56">
        <f ca="1"/>
        <v>-0.21038803395808658</v>
      </c>
      <c r="AT18" s="56">
        <f ca="1"/>
        <v>7.3902141258330722E-2</v>
      </c>
      <c r="AU18" s="56">
        <f ca="1"/>
        <v>0</v>
      </c>
      <c r="AV18" s="56">
        <f ca="1"/>
        <v>0</v>
      </c>
      <c r="AW18" s="56">
        <f ca="1"/>
        <v>0</v>
      </c>
      <c r="AX18" s="56">
        <f ca="1"/>
        <v>0</v>
      </c>
      <c r="AY18" s="56">
        <f ca="1"/>
        <v>0</v>
      </c>
      <c r="AZ18" s="56">
        <f ca="1"/>
        <v>0</v>
      </c>
      <c r="BB18" s="204" t="str" cm="1">
        <f t="array" aca="1" ref="BB18" ca="1">IFERROR(_xlfn.XLOOKUP(BC18,Com_codes_core,Com_labels_core),"")</f>
        <v>Dried cashews</v>
      </c>
      <c r="BC18" s="122" t="str">
        <f ca="1"/>
        <v>c_010</v>
      </c>
      <c r="BD18" s="63">
        <f ca="1"/>
        <v>1.0304865064084261</v>
      </c>
      <c r="BE18" s="63">
        <f ca="1"/>
        <v>0</v>
      </c>
      <c r="BF18" s="63">
        <f ca="1"/>
        <v>0</v>
      </c>
      <c r="BG18" s="56">
        <f ca="1"/>
        <v>0</v>
      </c>
      <c r="BH18" s="56">
        <f ca="1"/>
        <v>0</v>
      </c>
      <c r="BI18" s="56">
        <f ca="1"/>
        <v>0</v>
      </c>
      <c r="BJ18" s="56">
        <f ca="1"/>
        <v>0</v>
      </c>
      <c r="BK18" s="56">
        <f ca="1"/>
        <v>0</v>
      </c>
      <c r="BL18" s="56">
        <f ca="1"/>
        <v>0</v>
      </c>
      <c r="BM18" s="63">
        <f ca="1"/>
        <v>0</v>
      </c>
      <c r="BO18" s="204" t="str" cm="1">
        <f t="array" aca="1" ref="BO18" ca="1">IFERROR(_xlfn.XLOOKUP(BP18,Com_codes_core,Com_labels_core),"")</f>
        <v>Fruit tree products</v>
      </c>
      <c r="BP18" s="122" t="str">
        <f ca="1"/>
        <v>c_009</v>
      </c>
      <c r="BQ18" s="66">
        <f ca="1"/>
        <v>1.0227101488548809</v>
      </c>
      <c r="BR18" s="66">
        <f ca="1"/>
        <v>0</v>
      </c>
      <c r="BS18" s="66">
        <f ca="1"/>
        <v>0</v>
      </c>
      <c r="BT18" s="66">
        <f ca="1"/>
        <v>0</v>
      </c>
      <c r="BU18" s="66">
        <f ca="1"/>
        <v>0</v>
      </c>
      <c r="BV18" s="66">
        <f ca="1"/>
        <v>0</v>
      </c>
      <c r="BW18" s="66">
        <f ca="1"/>
        <v>0</v>
      </c>
      <c r="BX18" s="66">
        <f ca="1"/>
        <v>0</v>
      </c>
      <c r="BY18" s="66">
        <f ca="1"/>
        <v>0</v>
      </c>
      <c r="BZ18" s="66">
        <f ca="1"/>
        <v>0</v>
      </c>
    </row>
    <row r="19" spans="2:78" ht="12.75" hidden="1" customHeight="1" outlineLevel="1" x14ac:dyDescent="0.2">
      <c r="B19" s="204" t="str" cm="1">
        <f t="array" aca="1" ref="B19" ca="1">IFERROR(_xlfn.XLOOKUP(C19,Com_codes_core,Com_labels_core),"")</f>
        <v>Dried cashews</v>
      </c>
      <c r="C19" s="122" t="str">
        <f ca="1"/>
        <v>c_010</v>
      </c>
      <c r="D19" s="56">
        <f ca="1"/>
        <v>1</v>
      </c>
      <c r="E19" s="56">
        <f ca="1"/>
        <v>-6.2290219995597695E-3</v>
      </c>
      <c r="F19" s="56">
        <f ca="1"/>
        <v>-0.14035316633060901</v>
      </c>
      <c r="G19" s="56">
        <f ca="1"/>
        <v>2.2743831711302676E-4</v>
      </c>
      <c r="H19" s="56">
        <f ca="1"/>
        <v>0</v>
      </c>
      <c r="I19" s="56">
        <f ca="1"/>
        <v>0</v>
      </c>
      <c r="J19" s="56">
        <f ca="1"/>
        <v>0</v>
      </c>
      <c r="K19" s="56">
        <f ca="1"/>
        <v>0</v>
      </c>
      <c r="L19" s="56">
        <f ca="1"/>
        <v>0</v>
      </c>
      <c r="M19" s="56">
        <f ca="1"/>
        <v>0</v>
      </c>
      <c r="O19" s="204" t="str" cm="1">
        <f t="array" aca="1" ref="O19" ca="1">IFERROR(_xlfn.XLOOKUP(P19,Com_codes_core,Com_labels_core),"")</f>
        <v>Dried cashews</v>
      </c>
      <c r="P19" s="122" t="str">
        <f ca="1"/>
        <v>c_010</v>
      </c>
      <c r="Q19" s="56">
        <f ca="1"/>
        <v>1.3446562490061251</v>
      </c>
      <c r="R19" s="56">
        <f ca="1"/>
        <v>3.3358334542943346E-2</v>
      </c>
      <c r="S19" s="56">
        <f ca="1"/>
        <v>-0.20177682010815712</v>
      </c>
      <c r="T19" s="56">
        <f ca="1"/>
        <v>6.374589193953728E-2</v>
      </c>
      <c r="U19" s="56">
        <f ca="1"/>
        <v>0</v>
      </c>
      <c r="V19" s="56">
        <f ca="1"/>
        <v>0</v>
      </c>
      <c r="W19" s="56">
        <f ca="1"/>
        <v>0</v>
      </c>
      <c r="X19" s="56">
        <f ca="1"/>
        <v>0</v>
      </c>
      <c r="Y19" s="56">
        <f ca="1"/>
        <v>0</v>
      </c>
      <c r="Z19" s="56">
        <f ca="1"/>
        <v>0</v>
      </c>
      <c r="AB19" s="204" t="str" cm="1">
        <f t="array" aca="1" ref="AB19" ca="1">IFERROR(_xlfn.XLOOKUP(AC19,Com_codes_core,Com_labels_core),"")</f>
        <v>Pepper seeds</v>
      </c>
      <c r="AC19" s="122" t="str">
        <f ca="1"/>
        <v>c_011</v>
      </c>
      <c r="AD19" s="56">
        <f ca="1"/>
        <v>1</v>
      </c>
      <c r="AE19" s="56">
        <f ca="1"/>
        <v>-3.1147580237478323E-3</v>
      </c>
      <c r="AF19" s="56">
        <f ca="1"/>
        <v>-0.19101230652527335</v>
      </c>
      <c r="AG19" s="56">
        <f ca="1"/>
        <v>7.3627305909851337E-2</v>
      </c>
      <c r="AH19" s="56">
        <f ca="1"/>
        <v>0</v>
      </c>
      <c r="AI19" s="56">
        <f ca="1"/>
        <v>0</v>
      </c>
      <c r="AJ19" s="56">
        <f ca="1"/>
        <v>0</v>
      </c>
      <c r="AK19" s="56">
        <f ca="1"/>
        <v>0</v>
      </c>
      <c r="AL19" s="56">
        <f ca="1"/>
        <v>0</v>
      </c>
      <c r="AM19" s="56">
        <f ca="1"/>
        <v>0</v>
      </c>
      <c r="AO19" s="204" t="str" cm="1">
        <f t="array" aca="1" ref="AO19" ca="1">IFERROR(_xlfn.XLOOKUP(AP19,Com_codes_core,Com_labels_core),"")</f>
        <v>Dried cashews</v>
      </c>
      <c r="AP19" s="122" t="str">
        <f ca="1"/>
        <v>c_010</v>
      </c>
      <c r="AQ19" s="56">
        <f ca="1"/>
        <v>1.3329282820960384</v>
      </c>
      <c r="AR19" s="56">
        <f ca="1"/>
        <v>4.0819989733575923E-2</v>
      </c>
      <c r="AS19" s="56">
        <f ca="1"/>
        <v>-0.20125288943522168</v>
      </c>
      <c r="AT19" s="56">
        <f ca="1"/>
        <v>7.3777084189785569E-2</v>
      </c>
      <c r="AU19" s="56">
        <f ca="1"/>
        <v>0</v>
      </c>
      <c r="AV19" s="56">
        <f ca="1"/>
        <v>0</v>
      </c>
      <c r="AW19" s="56">
        <f ca="1"/>
        <v>0</v>
      </c>
      <c r="AX19" s="56">
        <f ca="1"/>
        <v>0</v>
      </c>
      <c r="AY19" s="56">
        <f ca="1"/>
        <v>0</v>
      </c>
      <c r="AZ19" s="56">
        <f ca="1"/>
        <v>0</v>
      </c>
      <c r="BB19" s="204" t="str" cm="1">
        <f t="array" aca="1" ref="BB19" ca="1">IFERROR(_xlfn.XLOOKUP(BC19,Com_codes_core,Com_labels_core),"")</f>
        <v>Pepper seeds</v>
      </c>
      <c r="BC19" s="122" t="str">
        <f ca="1"/>
        <v>c_011</v>
      </c>
      <c r="BD19" s="63">
        <f ca="1"/>
        <v>1.028855752963389</v>
      </c>
      <c r="BE19" s="63">
        <f ca="1"/>
        <v>0</v>
      </c>
      <c r="BF19" s="63">
        <f ca="1"/>
        <v>0</v>
      </c>
      <c r="BG19" s="56">
        <f ca="1"/>
        <v>0</v>
      </c>
      <c r="BH19" s="56">
        <f ca="1"/>
        <v>0</v>
      </c>
      <c r="BI19" s="56">
        <f ca="1"/>
        <v>0</v>
      </c>
      <c r="BJ19" s="56">
        <f ca="1"/>
        <v>0</v>
      </c>
      <c r="BK19" s="56">
        <f ca="1"/>
        <v>0</v>
      </c>
      <c r="BL19" s="56">
        <f ca="1"/>
        <v>0</v>
      </c>
      <c r="BM19" s="63">
        <f ca="1"/>
        <v>0</v>
      </c>
      <c r="BO19" s="204" t="str" cm="1">
        <f t="array" aca="1" ref="BO19" ca="1">IFERROR(_xlfn.XLOOKUP(BP19,Com_codes_core,Com_labels_core),"")</f>
        <v>Dried cashews</v>
      </c>
      <c r="BP19" s="122" t="str">
        <f ca="1"/>
        <v>c_010</v>
      </c>
      <c r="BQ19" s="66">
        <f ca="1"/>
        <v>1.2883567157479032</v>
      </c>
      <c r="BR19" s="66">
        <f ca="1"/>
        <v>0</v>
      </c>
      <c r="BS19" s="66">
        <f ca="1"/>
        <v>0</v>
      </c>
      <c r="BT19" s="66">
        <f ca="1"/>
        <v>0</v>
      </c>
      <c r="BU19" s="66">
        <f ca="1"/>
        <v>0</v>
      </c>
      <c r="BV19" s="66">
        <f ca="1"/>
        <v>0</v>
      </c>
      <c r="BW19" s="66">
        <f ca="1"/>
        <v>0</v>
      </c>
      <c r="BX19" s="66">
        <f ca="1"/>
        <v>0</v>
      </c>
      <c r="BY19" s="66">
        <f ca="1"/>
        <v>0</v>
      </c>
      <c r="BZ19" s="66">
        <f ca="1"/>
        <v>0</v>
      </c>
    </row>
    <row r="20" spans="2:78" ht="12.75" hidden="1" customHeight="1" outlineLevel="1" x14ac:dyDescent="0.2">
      <c r="B20" s="204" t="str" cm="1">
        <f t="array" aca="1" ref="B20" ca="1">IFERROR(_xlfn.XLOOKUP(C20,Com_codes_core,Com_labels_core),"")</f>
        <v>Pepper seeds</v>
      </c>
      <c r="C20" s="122" t="str">
        <f ca="1"/>
        <v>c_011</v>
      </c>
      <c r="D20" s="56">
        <f ca="1"/>
        <v>1</v>
      </c>
      <c r="E20" s="56">
        <f ca="1"/>
        <v>-6.6643068125538107E-3</v>
      </c>
      <c r="F20" s="56">
        <f ca="1"/>
        <v>-0.21324064009103916</v>
      </c>
      <c r="G20" s="56">
        <f ca="1"/>
        <v>1.0254709770074477E-2</v>
      </c>
      <c r="H20" s="56">
        <f ca="1"/>
        <v>0</v>
      </c>
      <c r="I20" s="56">
        <f ca="1"/>
        <v>0</v>
      </c>
      <c r="J20" s="56">
        <f ca="1"/>
        <v>0</v>
      </c>
      <c r="K20" s="56">
        <f ca="1"/>
        <v>0</v>
      </c>
      <c r="L20" s="56">
        <f ca="1"/>
        <v>0</v>
      </c>
      <c r="M20" s="56">
        <f ca="1"/>
        <v>0</v>
      </c>
      <c r="O20" s="204" t="str" cm="1">
        <f t="array" aca="1" ref="O20" ca="1">IFERROR(_xlfn.XLOOKUP(P20,Com_codes_core,Com_labels_core),"")</f>
        <v>Pepper seeds</v>
      </c>
      <c r="P20" s="122" t="str">
        <f ca="1"/>
        <v>c_011</v>
      </c>
      <c r="Q20" s="56">
        <f ca="1"/>
        <v>1.120322604865265</v>
      </c>
      <c r="R20" s="56">
        <f ca="1"/>
        <v>0.16690868425546235</v>
      </c>
      <c r="S20" s="56">
        <f ca="1"/>
        <v>-0.33559510030710671</v>
      </c>
      <c r="T20" s="56">
        <f ca="1"/>
        <v>-0.29983170127888537</v>
      </c>
      <c r="U20" s="56">
        <f ca="1"/>
        <v>0</v>
      </c>
      <c r="V20" s="56">
        <f ca="1"/>
        <v>0</v>
      </c>
      <c r="W20" s="56">
        <f ca="1"/>
        <v>0</v>
      </c>
      <c r="X20" s="56">
        <f ca="1"/>
        <v>0</v>
      </c>
      <c r="Y20" s="56">
        <f ca="1"/>
        <v>0</v>
      </c>
      <c r="Z20" s="56">
        <f ca="1"/>
        <v>0</v>
      </c>
      <c r="AB20" s="204" t="str" cm="1">
        <f t="array" aca="1" ref="AB20" ca="1">IFERROR(_xlfn.XLOOKUP(AC20,Com_codes_core,Com_labels_core),"")</f>
        <v>Dried latex</v>
      </c>
      <c r="AC20" s="122" t="str">
        <f ca="1"/>
        <v>c_012</v>
      </c>
      <c r="AD20" s="56">
        <f ca="1"/>
        <v>1</v>
      </c>
      <c r="AE20" s="56">
        <f ca="1"/>
        <v>-2.5704005121696127E-3</v>
      </c>
      <c r="AF20" s="56">
        <f ca="1"/>
        <v>-0.18922063909686537</v>
      </c>
      <c r="AG20" s="56">
        <f ca="1"/>
        <v>7.3599423842463096E-2</v>
      </c>
      <c r="AH20" s="56">
        <f ca="1"/>
        <v>0</v>
      </c>
      <c r="AI20" s="56">
        <f ca="1"/>
        <v>0</v>
      </c>
      <c r="AJ20" s="56">
        <f ca="1"/>
        <v>0</v>
      </c>
      <c r="AK20" s="56">
        <f ca="1"/>
        <v>0</v>
      </c>
      <c r="AL20" s="56">
        <f ca="1"/>
        <v>0</v>
      </c>
      <c r="AM20" s="56">
        <f ca="1"/>
        <v>0</v>
      </c>
      <c r="AO20" s="204" t="str" cm="1">
        <f t="array" aca="1" ref="AO20" ca="1">IFERROR(_xlfn.XLOOKUP(AP20,Com_codes_core,Com_labels_core),"")</f>
        <v>Pepper seeds</v>
      </c>
      <c r="AP20" s="122" t="str">
        <f ca="1"/>
        <v>c_011</v>
      </c>
      <c r="AQ20" s="56">
        <f ca="1"/>
        <v>1.0938525357210562</v>
      </c>
      <c r="AR20" s="56">
        <f ca="1"/>
        <v>0.28650870438722276</v>
      </c>
      <c r="AS20" s="56">
        <f ca="1"/>
        <v>-0.20099397386256213</v>
      </c>
      <c r="AT20" s="56">
        <f ca="1"/>
        <v>7.3773539869281812E-2</v>
      </c>
      <c r="AU20" s="56">
        <f ca="1"/>
        <v>0</v>
      </c>
      <c r="AV20" s="56">
        <f ca="1"/>
        <v>0</v>
      </c>
      <c r="AW20" s="56">
        <f ca="1"/>
        <v>0</v>
      </c>
      <c r="AX20" s="56">
        <f ca="1"/>
        <v>0</v>
      </c>
      <c r="AY20" s="56">
        <f ca="1"/>
        <v>0</v>
      </c>
      <c r="AZ20" s="56">
        <f ca="1"/>
        <v>0</v>
      </c>
      <c r="BB20" s="204" t="str" cm="1">
        <f t="array" aca="1" ref="BB20" ca="1">IFERROR(_xlfn.XLOOKUP(BC20,Com_codes_core,Com_labels_core),"")</f>
        <v>Dried latex</v>
      </c>
      <c r="BC20" s="122" t="str">
        <f ca="1"/>
        <v>c_012</v>
      </c>
      <c r="BD20" s="63">
        <f ca="1"/>
        <v>1.0389516502847265</v>
      </c>
      <c r="BE20" s="63">
        <f ca="1"/>
        <v>0</v>
      </c>
      <c r="BF20" s="63">
        <f ca="1"/>
        <v>0</v>
      </c>
      <c r="BG20" s="56">
        <f ca="1"/>
        <v>0</v>
      </c>
      <c r="BH20" s="56">
        <f ca="1"/>
        <v>0</v>
      </c>
      <c r="BI20" s="56">
        <f ca="1"/>
        <v>0</v>
      </c>
      <c r="BJ20" s="56">
        <f ca="1"/>
        <v>0</v>
      </c>
      <c r="BK20" s="56">
        <f ca="1"/>
        <v>0</v>
      </c>
      <c r="BL20" s="56">
        <f ca="1"/>
        <v>0</v>
      </c>
      <c r="BM20" s="63">
        <f ca="1"/>
        <v>0</v>
      </c>
      <c r="BO20" s="204" t="str" cm="1">
        <f t="array" aca="1" ref="BO20" ca="1">IFERROR(_xlfn.XLOOKUP(BP20,Com_codes_core,Com_labels_core),"")</f>
        <v>Pepper seeds</v>
      </c>
      <c r="BP20" s="122" t="str">
        <f ca="1"/>
        <v>c_011</v>
      </c>
      <c r="BQ20" s="66">
        <f ca="1"/>
        <v>1.0319975394641174</v>
      </c>
      <c r="BR20" s="66">
        <f ca="1"/>
        <v>0</v>
      </c>
      <c r="BS20" s="66">
        <f ca="1"/>
        <v>0</v>
      </c>
      <c r="BT20" s="66">
        <f ca="1"/>
        <v>0</v>
      </c>
      <c r="BU20" s="66">
        <f ca="1"/>
        <v>0</v>
      </c>
      <c r="BV20" s="66">
        <f ca="1"/>
        <v>0</v>
      </c>
      <c r="BW20" s="66">
        <f ca="1"/>
        <v>0</v>
      </c>
      <c r="BX20" s="66">
        <f ca="1"/>
        <v>0</v>
      </c>
      <c r="BY20" s="66">
        <f ca="1"/>
        <v>0</v>
      </c>
      <c r="BZ20" s="66">
        <f ca="1"/>
        <v>0</v>
      </c>
    </row>
    <row r="21" spans="2:78" ht="12.75" hidden="1" customHeight="1" outlineLevel="1" x14ac:dyDescent="0.2">
      <c r="B21" s="204" t="str" cm="1">
        <f t="array" aca="1" ref="B21" ca="1">IFERROR(_xlfn.XLOOKUP(C21,Com_codes_core,Com_labels_core),"")</f>
        <v>Dried latex</v>
      </c>
      <c r="C21" s="122" t="str">
        <f ca="1"/>
        <v>c_012</v>
      </c>
      <c r="D21" s="56">
        <f ca="1"/>
        <v>1</v>
      </c>
      <c r="E21" s="56">
        <f ca="1"/>
        <v>-1.8685415533714611E-2</v>
      </c>
      <c r="F21" s="56">
        <f ca="1"/>
        <v>-0.20908770937304588</v>
      </c>
      <c r="G21" s="56">
        <f ca="1"/>
        <v>-1.0851030105285542E-2</v>
      </c>
      <c r="H21" s="56">
        <f ca="1"/>
        <v>0</v>
      </c>
      <c r="I21" s="56">
        <f ca="1"/>
        <v>0</v>
      </c>
      <c r="J21" s="56">
        <f ca="1"/>
        <v>0</v>
      </c>
      <c r="K21" s="56">
        <f ca="1"/>
        <v>0</v>
      </c>
      <c r="L21" s="56">
        <f ca="1"/>
        <v>0</v>
      </c>
      <c r="M21" s="56">
        <f ca="1"/>
        <v>0</v>
      </c>
      <c r="O21" s="204" t="str" cm="1">
        <f t="array" aca="1" ref="O21" ca="1">IFERROR(_xlfn.XLOOKUP(P21,Com_codes_core,Com_labels_core),"")</f>
        <v>Dried latex</v>
      </c>
      <c r="P21" s="122" t="str">
        <f ca="1"/>
        <v>c_012</v>
      </c>
      <c r="Q21" s="56">
        <f ca="1"/>
        <v>1.0675854047190714</v>
      </c>
      <c r="R21" s="56">
        <f ca="1"/>
        <v>-1.0427821546410421E-2</v>
      </c>
      <c r="S21" s="56">
        <f ca="1"/>
        <v>-0.2290027253487481</v>
      </c>
      <c r="T21" s="56">
        <f ca="1"/>
        <v>-3.9496846773379168E-2</v>
      </c>
      <c r="U21" s="56">
        <f ca="1"/>
        <v>0</v>
      </c>
      <c r="V21" s="56">
        <f ca="1"/>
        <v>0</v>
      </c>
      <c r="W21" s="56">
        <f ca="1"/>
        <v>0</v>
      </c>
      <c r="X21" s="56">
        <f ca="1"/>
        <v>0</v>
      </c>
      <c r="Y21" s="56">
        <f ca="1"/>
        <v>0</v>
      </c>
      <c r="Z21" s="56">
        <f ca="1"/>
        <v>0</v>
      </c>
      <c r="AB21" s="204" t="str" cm="1">
        <f t="array" aca="1" ref="AB21" ca="1">IFERROR(_xlfn.XLOOKUP(AC21,Com_codes_core,Com_labels_core),"")</f>
        <v>Coffee beans</v>
      </c>
      <c r="AC21" s="122" t="str">
        <f ca="1"/>
        <v>c_013</v>
      </c>
      <c r="AD21" s="56">
        <f ca="1"/>
        <v>1</v>
      </c>
      <c r="AE21" s="56">
        <f ca="1"/>
        <v>1.051241567173733E-3</v>
      </c>
      <c r="AF21" s="56">
        <f ca="1"/>
        <v>-0.17730057334982563</v>
      </c>
      <c r="AG21" s="56">
        <f ca="1"/>
        <v>7.341392279951453E-2</v>
      </c>
      <c r="AH21" s="56">
        <f ca="1"/>
        <v>0</v>
      </c>
      <c r="AI21" s="56">
        <f ca="1"/>
        <v>0</v>
      </c>
      <c r="AJ21" s="56">
        <f ca="1"/>
        <v>0</v>
      </c>
      <c r="AK21" s="56">
        <f ca="1"/>
        <v>0</v>
      </c>
      <c r="AL21" s="56">
        <f ca="1"/>
        <v>0</v>
      </c>
      <c r="AM21" s="56">
        <f ca="1"/>
        <v>0</v>
      </c>
      <c r="AO21" s="204" t="str" cm="1">
        <f t="array" aca="1" ref="AO21" ca="1">IFERROR(_xlfn.XLOOKUP(AP21,Com_codes_core,Com_labels_core),"")</f>
        <v>Dried latex</v>
      </c>
      <c r="AP21" s="122" t="str">
        <f ca="1"/>
        <v>c_012</v>
      </c>
      <c r="AQ21" s="56">
        <f ca="1"/>
        <v>1.0532809362759294</v>
      </c>
      <c r="AR21" s="56">
        <f ca="1"/>
        <v>6.1049835657978058E-2</v>
      </c>
      <c r="AS21" s="56">
        <f ca="1"/>
        <v>-0.20257172689750469</v>
      </c>
      <c r="AT21" s="56">
        <f ca="1"/>
        <v>7.3795138731136412E-2</v>
      </c>
      <c r="AU21" s="56">
        <f ca="1"/>
        <v>0</v>
      </c>
      <c r="AV21" s="56">
        <f ca="1"/>
        <v>0</v>
      </c>
      <c r="AW21" s="56">
        <f ca="1"/>
        <v>0</v>
      </c>
      <c r="AX21" s="56">
        <f ca="1"/>
        <v>0</v>
      </c>
      <c r="AY21" s="56">
        <f ca="1"/>
        <v>0</v>
      </c>
      <c r="AZ21" s="56">
        <f ca="1"/>
        <v>0</v>
      </c>
      <c r="BB21" s="204" t="str" cm="1">
        <f t="array" aca="1" ref="BB21" ca="1">IFERROR(_xlfn.XLOOKUP(BC21,Com_codes_core,Com_labels_core),"")</f>
        <v>Coffee beans</v>
      </c>
      <c r="BC21" s="122" t="str">
        <f ca="1"/>
        <v>c_013</v>
      </c>
      <c r="BD21" s="63">
        <f ca="1"/>
        <v>1.1061202306303284</v>
      </c>
      <c r="BE21" s="63">
        <f ca="1"/>
        <v>0</v>
      </c>
      <c r="BF21" s="63">
        <f ca="1"/>
        <v>0</v>
      </c>
      <c r="BG21" s="56">
        <f ca="1"/>
        <v>0</v>
      </c>
      <c r="BH21" s="56">
        <f ca="1"/>
        <v>0</v>
      </c>
      <c r="BI21" s="56">
        <f ca="1"/>
        <v>0</v>
      </c>
      <c r="BJ21" s="56">
        <f ca="1"/>
        <v>0</v>
      </c>
      <c r="BK21" s="56">
        <f ca="1"/>
        <v>0</v>
      </c>
      <c r="BL21" s="56">
        <f ca="1"/>
        <v>0</v>
      </c>
      <c r="BM21" s="63">
        <f ca="1"/>
        <v>0</v>
      </c>
      <c r="BO21" s="204" t="str" cm="1">
        <f t="array" aca="1" ref="BO21" ca="1">IFERROR(_xlfn.XLOOKUP(BP21,Com_codes_core,Com_labels_core),"")</f>
        <v>Dried latex</v>
      </c>
      <c r="BP21" s="122" t="str">
        <f ca="1"/>
        <v>c_012</v>
      </c>
      <c r="BQ21" s="66">
        <f ca="1"/>
        <v>1.0080910971814439</v>
      </c>
      <c r="BR21" s="66">
        <f ca="1"/>
        <v>0</v>
      </c>
      <c r="BS21" s="66">
        <f ca="1"/>
        <v>0</v>
      </c>
      <c r="BT21" s="66">
        <f ca="1"/>
        <v>0</v>
      </c>
      <c r="BU21" s="66">
        <f ca="1"/>
        <v>0</v>
      </c>
      <c r="BV21" s="66">
        <f ca="1"/>
        <v>0</v>
      </c>
      <c r="BW21" s="66">
        <f ca="1"/>
        <v>0</v>
      </c>
      <c r="BX21" s="66">
        <f ca="1"/>
        <v>0</v>
      </c>
      <c r="BY21" s="66">
        <f ca="1"/>
        <v>0</v>
      </c>
      <c r="BZ21" s="66">
        <f ca="1"/>
        <v>0</v>
      </c>
    </row>
    <row r="22" spans="2:78" ht="12.75" hidden="1" customHeight="1" outlineLevel="1" x14ac:dyDescent="0.2">
      <c r="B22" s="204" t="str" cm="1">
        <f t="array" aca="1" ref="B22" ca="1">IFERROR(_xlfn.XLOOKUP(C22,Com_codes_core,Com_labels_core),"")</f>
        <v>Coffee beans</v>
      </c>
      <c r="C22" s="122" t="str">
        <f ca="1"/>
        <v>c_013</v>
      </c>
      <c r="D22" s="56">
        <f ca="1"/>
        <v>1</v>
      </c>
      <c r="E22" s="56">
        <f ca="1"/>
        <v>-2.2180216595113489E-2</v>
      </c>
      <c r="F22" s="56">
        <f ca="1"/>
        <v>-0.28472731938499196</v>
      </c>
      <c r="G22" s="56">
        <f ca="1"/>
        <v>-2.7865020777184668E-2</v>
      </c>
      <c r="H22" s="56">
        <f ca="1"/>
        <v>0</v>
      </c>
      <c r="I22" s="56">
        <f ca="1"/>
        <v>0</v>
      </c>
      <c r="J22" s="56">
        <f ca="1"/>
        <v>0</v>
      </c>
      <c r="K22" s="56">
        <f ca="1"/>
        <v>0</v>
      </c>
      <c r="L22" s="56">
        <f ca="1"/>
        <v>0</v>
      </c>
      <c r="M22" s="56">
        <f ca="1"/>
        <v>0</v>
      </c>
      <c r="O22" s="204" t="str" cm="1">
        <f t="array" aca="1" ref="O22" ca="1">IFERROR(_xlfn.XLOOKUP(P22,Com_codes_core,Com_labels_core),"")</f>
        <v>Coffee beans</v>
      </c>
      <c r="P22" s="122" t="str">
        <f ca="1"/>
        <v>c_013</v>
      </c>
      <c r="Q22" s="56">
        <f ca="1"/>
        <v>1.1255857725194758</v>
      </c>
      <c r="R22" s="56">
        <f ca="1"/>
        <v>-2.8956986267458795E-2</v>
      </c>
      <c r="S22" s="56">
        <f ca="1"/>
        <v>-0.36176406811255779</v>
      </c>
      <c r="T22" s="56">
        <f ca="1"/>
        <v>-7.6798268055033869E-2</v>
      </c>
      <c r="U22" s="56">
        <f ca="1"/>
        <v>0</v>
      </c>
      <c r="V22" s="56">
        <f ca="1"/>
        <v>0</v>
      </c>
      <c r="W22" s="56">
        <f ca="1"/>
        <v>0</v>
      </c>
      <c r="X22" s="56">
        <f ca="1"/>
        <v>0</v>
      </c>
      <c r="Y22" s="56">
        <f ca="1"/>
        <v>0</v>
      </c>
      <c r="Z22" s="56">
        <f ca="1"/>
        <v>0</v>
      </c>
      <c r="AB22" s="204" t="str" cm="1">
        <f t="array" aca="1" ref="AB22" ca="1">IFERROR(_xlfn.XLOOKUP(AC22,Com_codes_core,Com_labels_core),"")</f>
        <v>Fresh tea buds, fresh tea leaves</v>
      </c>
      <c r="AC22" s="122" t="str">
        <f ca="1"/>
        <v>c_014</v>
      </c>
      <c r="AD22" s="56">
        <f ca="1"/>
        <v>1</v>
      </c>
      <c r="AE22" s="56">
        <f ca="1"/>
        <v>-2.2258525449680988E-3</v>
      </c>
      <c r="AF22" s="56">
        <f ca="1"/>
        <v>-0.18808661378875158</v>
      </c>
      <c r="AG22" s="56">
        <f ca="1"/>
        <v>7.3581776040931857E-2</v>
      </c>
      <c r="AH22" s="56">
        <f ca="1"/>
        <v>0</v>
      </c>
      <c r="AI22" s="56">
        <f ca="1"/>
        <v>0</v>
      </c>
      <c r="AJ22" s="56">
        <f ca="1"/>
        <v>0</v>
      </c>
      <c r="AK22" s="56">
        <f ca="1"/>
        <v>0</v>
      </c>
      <c r="AL22" s="56">
        <f ca="1"/>
        <v>0</v>
      </c>
      <c r="AM22" s="56">
        <f ca="1"/>
        <v>0</v>
      </c>
      <c r="AO22" s="204" t="str" cm="1">
        <f t="array" aca="1" ref="AO22" ca="1">IFERROR(_xlfn.XLOOKUP(AP22,Com_codes_core,Com_labels_core),"")</f>
        <v>Coffee beans</v>
      </c>
      <c r="AP22" s="122" t="str">
        <f ca="1"/>
        <v>c_013</v>
      </c>
      <c r="AQ22" s="56">
        <f ca="1"/>
        <v>1.1132257627991744</v>
      </c>
      <c r="AR22" s="56">
        <f ca="1"/>
        <v>0.21784046238029209</v>
      </c>
      <c r="AS22" s="56">
        <f ca="1"/>
        <v>-0.21173052998209041</v>
      </c>
      <c r="AT22" s="56">
        <f ca="1"/>
        <v>7.3920519395009876E-2</v>
      </c>
      <c r="AU22" s="56">
        <f ca="1"/>
        <v>0</v>
      </c>
      <c r="AV22" s="56">
        <f ca="1"/>
        <v>0</v>
      </c>
      <c r="AW22" s="56">
        <f ca="1"/>
        <v>0</v>
      </c>
      <c r="AX22" s="56">
        <f ca="1"/>
        <v>0</v>
      </c>
      <c r="AY22" s="56">
        <f ca="1"/>
        <v>0</v>
      </c>
      <c r="AZ22" s="56">
        <f ca="1"/>
        <v>0</v>
      </c>
      <c r="BB22" s="204" t="str" cm="1">
        <f t="array" aca="1" ref="BB22" ca="1">IFERROR(_xlfn.XLOOKUP(BC22,Com_codes_core,Com_labels_core),"")</f>
        <v>Fresh tea buds, fresh tea leaves</v>
      </c>
      <c r="BC22" s="122" t="str">
        <f ca="1"/>
        <v>c_014</v>
      </c>
      <c r="BD22" s="63">
        <f ca="1"/>
        <v>1.0453417885509366</v>
      </c>
      <c r="BE22" s="63">
        <f ca="1"/>
        <v>0</v>
      </c>
      <c r="BF22" s="63">
        <f ca="1"/>
        <v>0</v>
      </c>
      <c r="BG22" s="56">
        <f ca="1"/>
        <v>0</v>
      </c>
      <c r="BH22" s="56">
        <f ca="1"/>
        <v>0</v>
      </c>
      <c r="BI22" s="56">
        <f ca="1"/>
        <v>0</v>
      </c>
      <c r="BJ22" s="56">
        <f ca="1"/>
        <v>0</v>
      </c>
      <c r="BK22" s="56">
        <f ca="1"/>
        <v>0</v>
      </c>
      <c r="BL22" s="56">
        <f ca="1"/>
        <v>0</v>
      </c>
      <c r="BM22" s="63">
        <f ca="1"/>
        <v>0</v>
      </c>
      <c r="BO22" s="204" t="str" cm="1">
        <f t="array" aca="1" ref="BO22" ca="1">IFERROR(_xlfn.XLOOKUP(BP22,Com_codes_core,Com_labels_core),"")</f>
        <v>Coffee beans</v>
      </c>
      <c r="BP22" s="122" t="str">
        <f ca="1"/>
        <v>c_013</v>
      </c>
      <c r="BQ22" s="66">
        <f ca="1"/>
        <v>0.99047571873756424</v>
      </c>
      <c r="BR22" s="66">
        <f ca="1"/>
        <v>0</v>
      </c>
      <c r="BS22" s="66">
        <f ca="1"/>
        <v>0</v>
      </c>
      <c r="BT22" s="66">
        <f ca="1"/>
        <v>0</v>
      </c>
      <c r="BU22" s="66">
        <f ca="1"/>
        <v>0</v>
      </c>
      <c r="BV22" s="66">
        <f ca="1"/>
        <v>0</v>
      </c>
      <c r="BW22" s="66">
        <f ca="1"/>
        <v>0</v>
      </c>
      <c r="BX22" s="66">
        <f ca="1"/>
        <v>0</v>
      </c>
      <c r="BY22" s="66">
        <f ca="1"/>
        <v>0</v>
      </c>
      <c r="BZ22" s="66">
        <f ca="1"/>
        <v>0</v>
      </c>
    </row>
    <row r="23" spans="2:78" ht="12.75" hidden="1" customHeight="1" outlineLevel="1" x14ac:dyDescent="0.2">
      <c r="B23" s="204" t="str" cm="1">
        <f t="array" aca="1" ref="B23" ca="1">IFERROR(_xlfn.XLOOKUP(C23,Com_codes_core,Com_labels_core),"")</f>
        <v>Fresh tea buds, fresh tea leaves</v>
      </c>
      <c r="C23" s="122" t="str">
        <f ca="1"/>
        <v>c_014</v>
      </c>
      <c r="D23" s="56">
        <f ca="1"/>
        <v>1</v>
      </c>
      <c r="E23" s="56">
        <f ca="1"/>
        <v>-1.1964138346409747E-2</v>
      </c>
      <c r="F23" s="56">
        <f ca="1"/>
        <v>-0.15499879857491239</v>
      </c>
      <c r="G23" s="56">
        <f ca="1"/>
        <v>-2.7249092680481368E-3</v>
      </c>
      <c r="H23" s="56">
        <f ca="1"/>
        <v>0</v>
      </c>
      <c r="I23" s="56">
        <f ca="1"/>
        <v>0</v>
      </c>
      <c r="J23" s="56">
        <f ca="1"/>
        <v>0</v>
      </c>
      <c r="K23" s="56">
        <f ca="1"/>
        <v>0</v>
      </c>
      <c r="L23" s="56">
        <f ca="1"/>
        <v>0</v>
      </c>
      <c r="M23" s="56">
        <f ca="1"/>
        <v>0</v>
      </c>
      <c r="O23" s="204" t="str" cm="1">
        <f t="array" aca="1" ref="O23" ca="1">IFERROR(_xlfn.XLOOKUP(P23,Com_codes_core,Com_labels_core),"")</f>
        <v>Fresh tea buds, fresh tea leaves</v>
      </c>
      <c r="P23" s="122" t="str">
        <f ca="1"/>
        <v>c_014</v>
      </c>
      <c r="Q23" s="56">
        <f ca="1"/>
        <v>1.0558566006162273</v>
      </c>
      <c r="R23" s="56">
        <f ca="1"/>
        <v>1.5164912512855011E-3</v>
      </c>
      <c r="S23" s="56">
        <f ca="1"/>
        <v>-0.16630443063601064</v>
      </c>
      <c r="T23" s="56">
        <f ca="1"/>
        <v>-7.5928490290033679E-3</v>
      </c>
      <c r="U23" s="56">
        <f ca="1"/>
        <v>0</v>
      </c>
      <c r="V23" s="56">
        <f ca="1"/>
        <v>0</v>
      </c>
      <c r="W23" s="56">
        <f ca="1"/>
        <v>0</v>
      </c>
      <c r="X23" s="56">
        <f ca="1"/>
        <v>0</v>
      </c>
      <c r="Y23" s="56">
        <f ca="1"/>
        <v>0</v>
      </c>
      <c r="Z23" s="56">
        <f ca="1"/>
        <v>0</v>
      </c>
      <c r="AB23" s="204" t="str" cm="1">
        <f t="array" aca="1" ref="AB23" ca="1">IFERROR(_xlfn.XLOOKUP(AC23,Com_codes_core,Com_labels_core),"")</f>
        <v>Other remaining perennial plant products</v>
      </c>
      <c r="AC23" s="122" t="str">
        <f ca="1"/>
        <v>c_015</v>
      </c>
      <c r="AD23" s="56">
        <f ca="1"/>
        <v>1</v>
      </c>
      <c r="AE23" s="56">
        <f ca="1"/>
        <v>-8.7237634306402967E-4</v>
      </c>
      <c r="AF23" s="56">
        <f ca="1"/>
        <v>-0.18363185950077687</v>
      </c>
      <c r="AG23" s="56">
        <f ca="1"/>
        <v>7.3512450790835793E-2</v>
      </c>
      <c r="AH23" s="56">
        <f ca="1"/>
        <v>0</v>
      </c>
      <c r="AI23" s="56">
        <f ca="1"/>
        <v>0</v>
      </c>
      <c r="AJ23" s="56">
        <f ca="1"/>
        <v>0</v>
      </c>
      <c r="AK23" s="56">
        <f ca="1"/>
        <v>0</v>
      </c>
      <c r="AL23" s="56">
        <f ca="1"/>
        <v>0</v>
      </c>
      <c r="AM23" s="56">
        <f ca="1"/>
        <v>0</v>
      </c>
      <c r="AO23" s="204" t="str" cm="1">
        <f t="array" aca="1" ref="AO23" ca="1">IFERROR(_xlfn.XLOOKUP(AP23,Com_codes_core,Com_labels_core),"")</f>
        <v>Fresh tea buds, fresh tea leaves</v>
      </c>
      <c r="AP23" s="122" t="str">
        <f ca="1"/>
        <v>c_014</v>
      </c>
      <c r="AQ23" s="56">
        <f ca="1"/>
        <v>1.0490950930055885</v>
      </c>
      <c r="AR23" s="56">
        <f ca="1"/>
        <v>0.2454704424821097</v>
      </c>
      <c r="AS23" s="56">
        <f ca="1"/>
        <v>-0.20354016709898115</v>
      </c>
      <c r="AT23" s="56">
        <f ca="1"/>
        <v>7.3808396323205017E-2</v>
      </c>
      <c r="AU23" s="56">
        <f ca="1"/>
        <v>0</v>
      </c>
      <c r="AV23" s="56">
        <f ca="1"/>
        <v>0</v>
      </c>
      <c r="AW23" s="56">
        <f ca="1"/>
        <v>0</v>
      </c>
      <c r="AX23" s="56">
        <f ca="1"/>
        <v>0</v>
      </c>
      <c r="AY23" s="56">
        <f ca="1"/>
        <v>0</v>
      </c>
      <c r="AZ23" s="56">
        <f ca="1"/>
        <v>0</v>
      </c>
      <c r="BB23" s="204" t="str" cm="1">
        <f t="array" aca="1" ref="BB23" ca="1">IFERROR(_xlfn.XLOOKUP(BC23,Com_codes_core,Com_labels_core),"")</f>
        <v>Other remaining perennial plant products</v>
      </c>
      <c r="BC23" s="122" t="str">
        <f ca="1"/>
        <v>c_015</v>
      </c>
      <c r="BD23" s="63">
        <f ca="1"/>
        <v>1.0704439589922807</v>
      </c>
      <c r="BE23" s="63">
        <f ca="1"/>
        <v>0</v>
      </c>
      <c r="BF23" s="63">
        <f ca="1"/>
        <v>0</v>
      </c>
      <c r="BG23" s="56">
        <f ca="1"/>
        <v>0</v>
      </c>
      <c r="BH23" s="56">
        <f ca="1"/>
        <v>0</v>
      </c>
      <c r="BI23" s="56">
        <f ca="1"/>
        <v>0</v>
      </c>
      <c r="BJ23" s="56">
        <f ca="1"/>
        <v>0</v>
      </c>
      <c r="BK23" s="56">
        <f ca="1"/>
        <v>0</v>
      </c>
      <c r="BL23" s="56">
        <f ca="1"/>
        <v>0</v>
      </c>
      <c r="BM23" s="63">
        <f ca="1"/>
        <v>0</v>
      </c>
      <c r="BO23" s="204" t="str" cm="1">
        <f t="array" aca="1" ref="BO23" ca="1">IFERROR(_xlfn.XLOOKUP(BP23,Com_codes_core,Com_labels_core),"")</f>
        <v>Fresh tea buds, fresh tea leaves</v>
      </c>
      <c r="BP23" s="122" t="str">
        <f ca="1"/>
        <v>c_014</v>
      </c>
      <c r="BQ23" s="66">
        <f ca="1"/>
        <v>0.97900343487241448</v>
      </c>
      <c r="BR23" s="66">
        <f ca="1"/>
        <v>0</v>
      </c>
      <c r="BS23" s="66">
        <f ca="1"/>
        <v>0</v>
      </c>
      <c r="BT23" s="66">
        <f ca="1"/>
        <v>0</v>
      </c>
      <c r="BU23" s="66">
        <f ca="1"/>
        <v>0</v>
      </c>
      <c r="BV23" s="66">
        <f ca="1"/>
        <v>0</v>
      </c>
      <c r="BW23" s="66">
        <f ca="1"/>
        <v>0</v>
      </c>
      <c r="BX23" s="66">
        <f ca="1"/>
        <v>0</v>
      </c>
      <c r="BY23" s="66">
        <f ca="1"/>
        <v>0</v>
      </c>
      <c r="BZ23" s="66">
        <f ca="1"/>
        <v>0</v>
      </c>
    </row>
    <row r="24" spans="2:78" ht="12.75" hidden="1" customHeight="1" outlineLevel="1" x14ac:dyDescent="0.2">
      <c r="B24" s="204" t="str" cm="1">
        <f t="array" aca="1" ref="B24" ca="1">IFERROR(_xlfn.XLOOKUP(C24,Com_codes_core,Com_labels_core),"")</f>
        <v>Other remaining perennial plant products</v>
      </c>
      <c r="C24" s="122" t="str">
        <f ca="1"/>
        <v>c_015</v>
      </c>
      <c r="D24" s="56">
        <f ca="1"/>
        <v>1</v>
      </c>
      <c r="E24" s="56">
        <f ca="1"/>
        <v>-1.0299398964463968E-2</v>
      </c>
      <c r="F24" s="56">
        <f ca="1"/>
        <v>-0.15911195522932964</v>
      </c>
      <c r="G24" s="56">
        <f ca="1"/>
        <v>-2.7819961310626695E-3</v>
      </c>
      <c r="H24" s="56">
        <f ca="1"/>
        <v>0</v>
      </c>
      <c r="I24" s="56">
        <f ca="1"/>
        <v>0</v>
      </c>
      <c r="J24" s="56">
        <f ca="1"/>
        <v>0</v>
      </c>
      <c r="K24" s="56">
        <f ca="1"/>
        <v>0</v>
      </c>
      <c r="L24" s="56">
        <f ca="1"/>
        <v>0</v>
      </c>
      <c r="M24" s="56">
        <f ca="1"/>
        <v>0</v>
      </c>
      <c r="O24" s="204" t="str" cm="1">
        <f t="array" aca="1" ref="O24" ca="1">IFERROR(_xlfn.XLOOKUP(P24,Com_codes_core,Com_labels_core),"")</f>
        <v>Other remaining perennial plant products</v>
      </c>
      <c r="P24" s="122" t="str">
        <f ca="1"/>
        <v>c_015</v>
      </c>
      <c r="Q24" s="56">
        <f ca="1"/>
        <v>1.1031234851008656</v>
      </c>
      <c r="R24" s="56">
        <f ca="1"/>
        <v>4.0983031925900804E-4</v>
      </c>
      <c r="S24" s="56">
        <f ca="1"/>
        <v>-0.18162361382125791</v>
      </c>
      <c r="T24" s="56">
        <f ca="1"/>
        <v>-5.4259614377105692E-4</v>
      </c>
      <c r="U24" s="56">
        <f ca="1"/>
        <v>0</v>
      </c>
      <c r="V24" s="56">
        <f ca="1"/>
        <v>0</v>
      </c>
      <c r="W24" s="56">
        <f ca="1"/>
        <v>0</v>
      </c>
      <c r="X24" s="56">
        <f ca="1"/>
        <v>0</v>
      </c>
      <c r="Y24" s="56">
        <f ca="1"/>
        <v>0</v>
      </c>
      <c r="Z24" s="56">
        <f ca="1"/>
        <v>0</v>
      </c>
      <c r="AB24" s="204" t="str" cm="1">
        <f t="array" aca="1" ref="AB24" ca="1">IFERROR(_xlfn.XLOOKUP(AC24,Com_codes_core,Com_labels_core),"")</f>
        <v>Poultry products</v>
      </c>
      <c r="AC24" s="122" t="str">
        <f ca="1"/>
        <v>c_018</v>
      </c>
      <c r="AD24" s="56">
        <f ca="1"/>
        <v>1</v>
      </c>
      <c r="AE24" s="56">
        <f ca="1"/>
        <v>-2.0158596829245035E-3</v>
      </c>
      <c r="AF24" s="56">
        <f ca="1"/>
        <v>-0.18739545527297619</v>
      </c>
      <c r="AG24" s="56">
        <f ca="1"/>
        <v>7.357102017568895E-2</v>
      </c>
      <c r="AH24" s="56">
        <f ca="1"/>
        <v>0</v>
      </c>
      <c r="AI24" s="56">
        <f ca="1"/>
        <v>0</v>
      </c>
      <c r="AJ24" s="56">
        <f ca="1"/>
        <v>0</v>
      </c>
      <c r="AK24" s="56">
        <f ca="1"/>
        <v>0</v>
      </c>
      <c r="AL24" s="56">
        <f ca="1"/>
        <v>0</v>
      </c>
      <c r="AM24" s="56">
        <f ca="1"/>
        <v>0</v>
      </c>
      <c r="AO24" s="204" t="str" cm="1">
        <f t="array" aca="1" ref="AO24" ca="1">IFERROR(_xlfn.XLOOKUP(AP24,Com_codes_core,Com_labels_core),"")</f>
        <v>Other remaining perennial plant products</v>
      </c>
      <c r="AP24" s="122" t="str">
        <f ca="1"/>
        <v>c_015</v>
      </c>
      <c r="AQ24" s="56">
        <f ca="1"/>
        <v>1.0821763226511463</v>
      </c>
      <c r="AR24" s="56">
        <f ca="1"/>
        <v>0.12273264026434472</v>
      </c>
      <c r="AS24" s="56">
        <f ca="1"/>
        <v>-0.20713443669284626</v>
      </c>
      <c r="AT24" s="56">
        <f ca="1"/>
        <v>7.3857600559179559E-2</v>
      </c>
      <c r="AU24" s="56">
        <f ca="1"/>
        <v>0</v>
      </c>
      <c r="AV24" s="56">
        <f ca="1"/>
        <v>0</v>
      </c>
      <c r="AW24" s="56">
        <f ca="1"/>
        <v>0</v>
      </c>
      <c r="AX24" s="56">
        <f ca="1"/>
        <v>0</v>
      </c>
      <c r="AY24" s="56">
        <f ca="1"/>
        <v>0</v>
      </c>
      <c r="AZ24" s="56">
        <f ca="1"/>
        <v>0</v>
      </c>
      <c r="BB24" s="204" t="str" cm="1">
        <f t="array" aca="1" ref="BB24" ca="1">IFERROR(_xlfn.XLOOKUP(BC24,Com_codes_core,Com_labels_core),"")</f>
        <v>Poultry products</v>
      </c>
      <c r="BC24" s="122" t="str">
        <f ca="1"/>
        <v>c_018</v>
      </c>
      <c r="BD24" s="63">
        <f ca="1"/>
        <v>1.0492364093856412</v>
      </c>
      <c r="BE24" s="63">
        <f ca="1"/>
        <v>0</v>
      </c>
      <c r="BF24" s="63">
        <f ca="1"/>
        <v>0</v>
      </c>
      <c r="BG24" s="56">
        <f ca="1"/>
        <v>0</v>
      </c>
      <c r="BH24" s="56">
        <f ca="1"/>
        <v>0</v>
      </c>
      <c r="BI24" s="56">
        <f ca="1"/>
        <v>0</v>
      </c>
      <c r="BJ24" s="56">
        <f ca="1"/>
        <v>0</v>
      </c>
      <c r="BK24" s="56">
        <f ca="1"/>
        <v>0</v>
      </c>
      <c r="BL24" s="56">
        <f ca="1"/>
        <v>0</v>
      </c>
      <c r="BM24" s="63">
        <f ca="1"/>
        <v>0</v>
      </c>
      <c r="BO24" s="204" t="str" cm="1">
        <f t="array" aca="1" ref="BO24" ca="1">IFERROR(_xlfn.XLOOKUP(BP24,Com_codes_core,Com_labels_core),"")</f>
        <v>Other remaining perennial plant products</v>
      </c>
      <c r="BP24" s="122" t="str">
        <f ca="1"/>
        <v>c_015</v>
      </c>
      <c r="BQ24" s="66">
        <f ca="1"/>
        <v>1.0012089563537601</v>
      </c>
      <c r="BR24" s="66">
        <f ca="1"/>
        <v>0</v>
      </c>
      <c r="BS24" s="66">
        <f ca="1"/>
        <v>0</v>
      </c>
      <c r="BT24" s="66">
        <f ca="1"/>
        <v>0</v>
      </c>
      <c r="BU24" s="66">
        <f ca="1"/>
        <v>0</v>
      </c>
      <c r="BV24" s="66">
        <f ca="1"/>
        <v>0</v>
      </c>
      <c r="BW24" s="66">
        <f ca="1"/>
        <v>0</v>
      </c>
      <c r="BX24" s="66">
        <f ca="1"/>
        <v>0</v>
      </c>
      <c r="BY24" s="66">
        <f ca="1"/>
        <v>0</v>
      </c>
      <c r="BZ24" s="66">
        <f ca="1"/>
        <v>0</v>
      </c>
    </row>
    <row r="25" spans="2:78" ht="12.75" hidden="1" customHeight="1" outlineLevel="1" x14ac:dyDescent="0.2">
      <c r="B25" s="204" t="str" cm="1">
        <f t="array" aca="1" ref="B25" ca="1">IFERROR(_xlfn.XLOOKUP(C25,Com_codes_core,Com_labels_core),"")</f>
        <v>Buffalo and cow livestock products</v>
      </c>
      <c r="C25" s="122" t="str">
        <f ca="1"/>
        <v>c_016</v>
      </c>
      <c r="D25" s="56">
        <f ca="1"/>
        <v>1</v>
      </c>
      <c r="E25" s="56">
        <f ca="1"/>
        <v>-7.9229459644891698E-3</v>
      </c>
      <c r="F25" s="56">
        <f ca="1"/>
        <v>-0.1994773992918919</v>
      </c>
      <c r="G25" s="56">
        <f ca="1"/>
        <v>-1.8107854887672303E-2</v>
      </c>
      <c r="H25" s="56">
        <f ca="1"/>
        <v>0</v>
      </c>
      <c r="I25" s="56">
        <f ca="1"/>
        <v>0</v>
      </c>
      <c r="J25" s="56">
        <f ca="1"/>
        <v>0</v>
      </c>
      <c r="K25" s="56">
        <f ca="1"/>
        <v>0</v>
      </c>
      <c r="L25" s="56">
        <f ca="1"/>
        <v>0</v>
      </c>
      <c r="M25" s="56">
        <f ca="1"/>
        <v>0</v>
      </c>
      <c r="O25" s="204" t="str" cm="1">
        <f t="array" aca="1" ref="O25" ca="1">IFERROR(_xlfn.XLOOKUP(P25,Com_codes_core,Com_labels_core),"")</f>
        <v>Buffalo and cow livestock products</v>
      </c>
      <c r="P25" s="122" t="str">
        <f ca="1"/>
        <v>c_016</v>
      </c>
      <c r="Q25" s="56">
        <f ca="1"/>
        <v>1.0650187391911761</v>
      </c>
      <c r="R25" s="56">
        <f ca="1"/>
        <v>5.3900207294121927E-3</v>
      </c>
      <c r="S25" s="56">
        <f ca="1"/>
        <v>-0.2113499815547315</v>
      </c>
      <c r="T25" s="56">
        <f ca="1"/>
        <v>3.6040152467942121E-3</v>
      </c>
      <c r="U25" s="56">
        <f ca="1"/>
        <v>0</v>
      </c>
      <c r="V25" s="56">
        <f ca="1"/>
        <v>0</v>
      </c>
      <c r="W25" s="56">
        <f ca="1"/>
        <v>0</v>
      </c>
      <c r="X25" s="56">
        <f ca="1"/>
        <v>0</v>
      </c>
      <c r="Y25" s="56">
        <f ca="1"/>
        <v>0</v>
      </c>
      <c r="Z25" s="56">
        <f ca="1"/>
        <v>0</v>
      </c>
      <c r="AB25" s="204" t="str" cm="1">
        <f t="array" aca="1" ref="AB25" ca="1">IFERROR(_xlfn.XLOOKUP(AC25,Com_codes_core,Com_labels_core),"")</f>
        <v>Other remaining livestock products</v>
      </c>
      <c r="AC25" s="122" t="str">
        <f ca="1"/>
        <v>c_019</v>
      </c>
      <c r="AD25" s="56">
        <f ca="1"/>
        <v>1</v>
      </c>
      <c r="AE25" s="56">
        <f ca="1"/>
        <v>-2.4668720629117402E-3</v>
      </c>
      <c r="AF25" s="56">
        <f ca="1"/>
        <v>-0.18887989166759267</v>
      </c>
      <c r="AG25" s="56">
        <f ca="1"/>
        <v>7.3594121096021148E-2</v>
      </c>
      <c r="AH25" s="56">
        <f ca="1"/>
        <v>0</v>
      </c>
      <c r="AI25" s="56">
        <f ca="1"/>
        <v>0</v>
      </c>
      <c r="AJ25" s="56">
        <f ca="1"/>
        <v>0</v>
      </c>
      <c r="AK25" s="56">
        <f ca="1"/>
        <v>0</v>
      </c>
      <c r="AL25" s="56">
        <f ca="1"/>
        <v>0</v>
      </c>
      <c r="AM25" s="56">
        <f ca="1"/>
        <v>0</v>
      </c>
      <c r="AO25" s="204" t="str" cm="1">
        <f t="array" aca="1" ref="AO25" ca="1">IFERROR(_xlfn.XLOOKUP(AP25,Com_codes_core,Com_labels_core),"")</f>
        <v>Buffalo and cow livestock products</v>
      </c>
      <c r="AP25" s="122" t="str">
        <f ca="1"/>
        <v>c_016</v>
      </c>
      <c r="AQ25" s="56">
        <f ca="1"/>
        <v>1.0574838541871292</v>
      </c>
      <c r="AR25" s="56">
        <f ca="1"/>
        <v>6.7120102458750885E-2</v>
      </c>
      <c r="AS25" s="56">
        <f ca="1"/>
        <v>-0.2034219933127801</v>
      </c>
      <c r="AT25" s="56">
        <f ca="1"/>
        <v>7.380677856663187E-2</v>
      </c>
      <c r="AU25" s="56">
        <f ca="1"/>
        <v>0</v>
      </c>
      <c r="AV25" s="56">
        <f ca="1"/>
        <v>0</v>
      </c>
      <c r="AW25" s="56">
        <f ca="1"/>
        <v>0</v>
      </c>
      <c r="AX25" s="56">
        <f ca="1"/>
        <v>0</v>
      </c>
      <c r="AY25" s="56">
        <f ca="1"/>
        <v>0</v>
      </c>
      <c r="AZ25" s="56">
        <f ca="1"/>
        <v>0</v>
      </c>
      <c r="BB25" s="204" t="str" cm="1">
        <f t="array" aca="1" ref="BB25" ca="1">IFERROR(_xlfn.XLOOKUP(BC25,Com_codes_core,Com_labels_core),"")</f>
        <v>Other remaining livestock products</v>
      </c>
      <c r="BC25" s="122" t="str">
        <f ca="1"/>
        <v>c_019</v>
      </c>
      <c r="BD25" s="63">
        <f ca="1"/>
        <v>1.0408717335865507</v>
      </c>
      <c r="BE25" s="63">
        <f ca="1"/>
        <v>0</v>
      </c>
      <c r="BF25" s="63">
        <f ca="1"/>
        <v>0</v>
      </c>
      <c r="BG25" s="56">
        <f ca="1"/>
        <v>0</v>
      </c>
      <c r="BH25" s="56">
        <f ca="1"/>
        <v>0</v>
      </c>
      <c r="BI25" s="56">
        <f ca="1"/>
        <v>0</v>
      </c>
      <c r="BJ25" s="56">
        <f ca="1"/>
        <v>0</v>
      </c>
      <c r="BK25" s="56">
        <f ca="1"/>
        <v>0</v>
      </c>
      <c r="BL25" s="56">
        <f ca="1"/>
        <v>0</v>
      </c>
      <c r="BM25" s="63">
        <f ca="1"/>
        <v>0</v>
      </c>
      <c r="BO25" s="204" t="str" cm="1">
        <f t="array" aca="1" ref="BO25" ca="1">IFERROR(_xlfn.XLOOKUP(BP25,Com_codes_core,Com_labels_core),"")</f>
        <v>Buffalo and cow livestock products</v>
      </c>
      <c r="BP25" s="122" t="str">
        <f ca="1"/>
        <v>c_016</v>
      </c>
      <c r="BQ25" s="66">
        <f ca="1"/>
        <v>1.0063980374887518</v>
      </c>
      <c r="BR25" s="66">
        <f ca="1"/>
        <v>0</v>
      </c>
      <c r="BS25" s="66">
        <f ca="1"/>
        <v>0</v>
      </c>
      <c r="BT25" s="66">
        <f ca="1"/>
        <v>0</v>
      </c>
      <c r="BU25" s="66">
        <f ca="1"/>
        <v>0</v>
      </c>
      <c r="BV25" s="66">
        <f ca="1"/>
        <v>0</v>
      </c>
      <c r="BW25" s="66">
        <f ca="1"/>
        <v>0</v>
      </c>
      <c r="BX25" s="66">
        <f ca="1"/>
        <v>0</v>
      </c>
      <c r="BY25" s="66">
        <f ca="1"/>
        <v>0</v>
      </c>
      <c r="BZ25" s="66">
        <f ca="1"/>
        <v>0</v>
      </c>
    </row>
    <row r="26" spans="2:78" ht="12.75" hidden="1" customHeight="1" outlineLevel="1" x14ac:dyDescent="0.2">
      <c r="B26" s="204" t="str" cm="1">
        <f t="array" aca="1" ref="B26" ca="1">IFERROR(_xlfn.XLOOKUP(C26,Com_codes_core,Com_labels_core),"")</f>
        <v>Pig farming products</v>
      </c>
      <c r="C26" s="122" t="str">
        <f ca="1"/>
        <v>c_017</v>
      </c>
      <c r="D26" s="56">
        <f ca="1"/>
        <v>1</v>
      </c>
      <c r="E26" s="56">
        <f ca="1"/>
        <v>-1.3938547757208486E-2</v>
      </c>
      <c r="F26" s="56">
        <f ca="1"/>
        <v>-0.20334958475758391</v>
      </c>
      <c r="G26" s="56">
        <f ca="1"/>
        <v>-2.09238778623555E-2</v>
      </c>
      <c r="H26" s="56">
        <f ca="1"/>
        <v>0</v>
      </c>
      <c r="I26" s="56">
        <f ca="1"/>
        <v>0</v>
      </c>
      <c r="J26" s="56">
        <f ca="1"/>
        <v>0</v>
      </c>
      <c r="K26" s="56">
        <f ca="1"/>
        <v>0</v>
      </c>
      <c r="L26" s="56">
        <f ca="1"/>
        <v>0</v>
      </c>
      <c r="M26" s="56">
        <f ca="1"/>
        <v>0</v>
      </c>
      <c r="O26" s="204" t="str" cm="1">
        <f t="array" aca="1" ref="O26" ca="1">IFERROR(_xlfn.XLOOKUP(P26,Com_codes_core,Com_labels_core),"")</f>
        <v>Pig farming products</v>
      </c>
      <c r="P26" s="122" t="str">
        <f ca="1"/>
        <v>c_017</v>
      </c>
      <c r="Q26" s="56">
        <f ca="1"/>
        <v>1.0452023299120636</v>
      </c>
      <c r="R26" s="56">
        <f ca="1"/>
        <v>-1.5795958790143505E-2</v>
      </c>
      <c r="S26" s="56">
        <f ca="1"/>
        <v>-0.21324491303693627</v>
      </c>
      <c r="T26" s="56">
        <f ca="1"/>
        <v>-1.855563953931938E-2</v>
      </c>
      <c r="U26" s="56">
        <f ca="1"/>
        <v>0</v>
      </c>
      <c r="V26" s="56">
        <f ca="1"/>
        <v>0</v>
      </c>
      <c r="W26" s="56">
        <f ca="1"/>
        <v>0</v>
      </c>
      <c r="X26" s="56">
        <f ca="1"/>
        <v>0</v>
      </c>
      <c r="Y26" s="56">
        <f ca="1"/>
        <v>0</v>
      </c>
      <c r="Z26" s="56">
        <f ca="1"/>
        <v>0</v>
      </c>
      <c r="AB26" s="204" t="str" cm="1">
        <f t="array" aca="1" ref="AB26" ca="1">IFERROR(_xlfn.XLOOKUP(AC26,Com_codes_core,Com_labels_core),"")</f>
        <v>Hunting and trapping products and related services</v>
      </c>
      <c r="AC26" s="122" t="str">
        <f ca="1"/>
        <v>c_021</v>
      </c>
      <c r="AD26" s="56">
        <f ca="1"/>
        <v>1</v>
      </c>
      <c r="AE26" s="56">
        <f ca="1"/>
        <v>-1.2876626791502588E-3</v>
      </c>
      <c r="AF26" s="56">
        <f ca="1"/>
        <v>-0.18499870923461836</v>
      </c>
      <c r="AG26" s="56">
        <f ca="1"/>
        <v>7.3533721818241915E-2</v>
      </c>
      <c r="AH26" s="56">
        <f ca="1"/>
        <v>0</v>
      </c>
      <c r="AI26" s="56">
        <f ca="1"/>
        <v>0</v>
      </c>
      <c r="AJ26" s="56">
        <f ca="1"/>
        <v>0</v>
      </c>
      <c r="AK26" s="56">
        <f ca="1"/>
        <v>0</v>
      </c>
      <c r="AL26" s="56">
        <f ca="1"/>
        <v>0</v>
      </c>
      <c r="AM26" s="56">
        <f ca="1"/>
        <v>0</v>
      </c>
      <c r="AO26" s="204" t="str" cm="1">
        <f t="array" aca="1" ref="AO26" ca="1">IFERROR(_xlfn.XLOOKUP(AP26,Com_codes_core,Com_labels_core),"")</f>
        <v>Pig farming products</v>
      </c>
      <c r="AP26" s="122" t="str">
        <f ca="1"/>
        <v>c_017</v>
      </c>
      <c r="AQ26" s="56">
        <f ca="1"/>
        <v>1.0406820423551659</v>
      </c>
      <c r="AR26" s="56">
        <f ca="1"/>
        <v>0.24594870934810942</v>
      </c>
      <c r="AS26" s="56">
        <f ca="1"/>
        <v>-0.20280555741546413</v>
      </c>
      <c r="AT26" s="56">
        <f ca="1"/>
        <v>7.3798339785402511E-2</v>
      </c>
      <c r="AU26" s="56">
        <f ca="1"/>
        <v>0</v>
      </c>
      <c r="AV26" s="56">
        <f ca="1"/>
        <v>0</v>
      </c>
      <c r="AW26" s="56">
        <f ca="1"/>
        <v>0</v>
      </c>
      <c r="AX26" s="56">
        <f ca="1"/>
        <v>0</v>
      </c>
      <c r="AY26" s="56">
        <f ca="1"/>
        <v>0</v>
      </c>
      <c r="AZ26" s="56">
        <f ca="1"/>
        <v>0</v>
      </c>
      <c r="BB26" s="204" t="str" cm="1">
        <f t="array" aca="1" ref="BB26" ca="1">IFERROR(_xlfn.XLOOKUP(BC26,Com_codes_core,Com_labels_core),"")</f>
        <v>Hunting and trapping products and related services</v>
      </c>
      <c r="BC26" s="122" t="str">
        <f ca="1"/>
        <v>c_021</v>
      </c>
      <c r="BD26" s="63">
        <f ca="1"/>
        <v>1.0627418742588606</v>
      </c>
      <c r="BE26" s="63">
        <f ca="1"/>
        <v>0</v>
      </c>
      <c r="BF26" s="63">
        <f ca="1"/>
        <v>0</v>
      </c>
      <c r="BG26" s="56">
        <f ca="1"/>
        <v>0</v>
      </c>
      <c r="BH26" s="56">
        <f ca="1"/>
        <v>0</v>
      </c>
      <c r="BI26" s="56">
        <f ca="1"/>
        <v>0</v>
      </c>
      <c r="BJ26" s="56">
        <f ca="1"/>
        <v>0</v>
      </c>
      <c r="BK26" s="56">
        <f ca="1"/>
        <v>0</v>
      </c>
      <c r="BL26" s="56">
        <f ca="1"/>
        <v>0</v>
      </c>
      <c r="BM26" s="63">
        <f ca="1"/>
        <v>0</v>
      </c>
      <c r="BO26" s="204" t="str" cm="1">
        <f t="array" aca="1" ref="BO26" ca="1">IFERROR(_xlfn.XLOOKUP(BP26,Com_codes_core,Com_labels_core),"")</f>
        <v>Pig farming products</v>
      </c>
      <c r="BP26" s="122" t="str">
        <f ca="1"/>
        <v>c_017</v>
      </c>
      <c r="BQ26" s="66">
        <f ca="1"/>
        <v>0.97541660933321339</v>
      </c>
      <c r="BR26" s="66">
        <f ca="1"/>
        <v>0</v>
      </c>
      <c r="BS26" s="66">
        <f ca="1"/>
        <v>0</v>
      </c>
      <c r="BT26" s="66">
        <f ca="1"/>
        <v>0</v>
      </c>
      <c r="BU26" s="66">
        <f ca="1"/>
        <v>0</v>
      </c>
      <c r="BV26" s="66">
        <f ca="1"/>
        <v>0</v>
      </c>
      <c r="BW26" s="66">
        <f ca="1"/>
        <v>0</v>
      </c>
      <c r="BX26" s="66">
        <f ca="1"/>
        <v>0</v>
      </c>
      <c r="BY26" s="66">
        <f ca="1"/>
        <v>0</v>
      </c>
      <c r="BZ26" s="66">
        <f ca="1"/>
        <v>0</v>
      </c>
    </row>
    <row r="27" spans="2:78" ht="12.75" hidden="1" customHeight="1" outlineLevel="1" x14ac:dyDescent="0.2">
      <c r="B27" s="204" t="str" cm="1">
        <f t="array" aca="1" ref="B27" ca="1">IFERROR(_xlfn.XLOOKUP(C27,Com_codes_core,Com_labels_core),"")</f>
        <v>Poultry products</v>
      </c>
      <c r="C27" s="122" t="str">
        <f ca="1"/>
        <v>c_018</v>
      </c>
      <c r="D27" s="56">
        <f ca="1"/>
        <v>1</v>
      </c>
      <c r="E27" s="56">
        <f ca="1"/>
        <v>-1.0479783794070663E-2</v>
      </c>
      <c r="F27" s="56">
        <f ca="1"/>
        <v>-0.1860744752178678</v>
      </c>
      <c r="G27" s="56">
        <f ca="1"/>
        <v>-9.2255533126972544E-3</v>
      </c>
      <c r="H27" s="56">
        <f ca="1"/>
        <v>0</v>
      </c>
      <c r="I27" s="56">
        <f ca="1"/>
        <v>0</v>
      </c>
      <c r="J27" s="56">
        <f ca="1"/>
        <v>0</v>
      </c>
      <c r="K27" s="56">
        <f ca="1"/>
        <v>0</v>
      </c>
      <c r="L27" s="56">
        <f ca="1"/>
        <v>0</v>
      </c>
      <c r="M27" s="56">
        <f ca="1"/>
        <v>0</v>
      </c>
      <c r="O27" s="204" t="str" cm="1">
        <f t="array" aca="1" ref="O27" ca="1">IFERROR(_xlfn.XLOOKUP(P27,Com_codes_core,Com_labels_core),"")</f>
        <v>Poultry products</v>
      </c>
      <c r="P27" s="122" t="str">
        <f ca="1"/>
        <v>c_018</v>
      </c>
      <c r="Q27" s="56">
        <f ca="1"/>
        <v>1.0517819079513624</v>
      </c>
      <c r="R27" s="56">
        <f ca="1"/>
        <v>-1.261015404890875E-2</v>
      </c>
      <c r="S27" s="56">
        <f ca="1"/>
        <v>-0.19886542054965428</v>
      </c>
      <c r="T27" s="56">
        <f ca="1"/>
        <v>-6.7299256972019883E-3</v>
      </c>
      <c r="U27" s="56">
        <f ca="1"/>
        <v>0</v>
      </c>
      <c r="V27" s="56">
        <f ca="1"/>
        <v>0</v>
      </c>
      <c r="W27" s="56">
        <f ca="1"/>
        <v>0</v>
      </c>
      <c r="X27" s="56">
        <f ca="1"/>
        <v>0</v>
      </c>
      <c r="Y27" s="56">
        <f ca="1"/>
        <v>0</v>
      </c>
      <c r="Z27" s="56">
        <f ca="1"/>
        <v>0</v>
      </c>
      <c r="AB27" s="204" t="str" cm="1">
        <f t="array" aca="1" ref="AB27" ca="1">IFERROR(_xlfn.XLOOKUP(AC27,Com_codes_core,Com_labels_core),"")</f>
        <v>Other agricultural products have not been classified yet</v>
      </c>
      <c r="AC27" s="122" t="str">
        <f ca="1"/>
        <v>c_022</v>
      </c>
      <c r="AD27" s="56">
        <f ca="1"/>
        <v>1</v>
      </c>
      <c r="AE27" s="56">
        <f ca="1"/>
        <v>-3.0474135618407949E-3</v>
      </c>
      <c r="AF27" s="56">
        <f ca="1"/>
        <v>-0.19079065280895868</v>
      </c>
      <c r="AG27" s="56">
        <f ca="1"/>
        <v>7.3623856516702446E-2</v>
      </c>
      <c r="AH27" s="56">
        <f ca="1"/>
        <v>0</v>
      </c>
      <c r="AI27" s="56">
        <f ca="1"/>
        <v>0</v>
      </c>
      <c r="AJ27" s="56">
        <f ca="1"/>
        <v>0</v>
      </c>
      <c r="AK27" s="56">
        <f ca="1"/>
        <v>0</v>
      </c>
      <c r="AL27" s="56">
        <f ca="1"/>
        <v>0</v>
      </c>
      <c r="AM27" s="56">
        <f ca="1"/>
        <v>0</v>
      </c>
      <c r="AO27" s="204" t="str" cm="1">
        <f t="array" aca="1" ref="AO27" ca="1">IFERROR(_xlfn.XLOOKUP(AP27,Com_codes_core,Com_labels_core),"")</f>
        <v>Poultry products</v>
      </c>
      <c r="AP27" s="122" t="str">
        <f ca="1"/>
        <v>c_018</v>
      </c>
      <c r="AQ27" s="56">
        <f ca="1"/>
        <v>1.0495501799839977</v>
      </c>
      <c r="AR27" s="56">
        <f ca="1"/>
        <v>9.4277796236208466E-2</v>
      </c>
      <c r="AS27" s="56">
        <f ca="1"/>
        <v>-0.20411935332314002</v>
      </c>
      <c r="AT27" s="56">
        <f ca="1"/>
        <v>7.3816325170827923E-2</v>
      </c>
      <c r="AU27" s="56">
        <f ca="1"/>
        <v>0</v>
      </c>
      <c r="AV27" s="56">
        <f ca="1"/>
        <v>0</v>
      </c>
      <c r="AW27" s="56">
        <f ca="1"/>
        <v>0</v>
      </c>
      <c r="AX27" s="56">
        <f ca="1"/>
        <v>0</v>
      </c>
      <c r="AY27" s="56">
        <f ca="1"/>
        <v>0</v>
      </c>
      <c r="AZ27" s="56">
        <f ca="1"/>
        <v>0</v>
      </c>
      <c r="BB27" s="204" t="str" cm="1">
        <f t="array" aca="1" ref="BB27" ca="1">IFERROR(_xlfn.XLOOKUP(BC27,Com_codes_core,Com_labels_core),"")</f>
        <v>Other agricultural products have not been classified yet</v>
      </c>
      <c r="BC27" s="122" t="str">
        <f ca="1"/>
        <v>c_022</v>
      </c>
      <c r="BD27" s="63">
        <f ca="1"/>
        <v>1.0301047532463965</v>
      </c>
      <c r="BE27" s="63">
        <f ca="1"/>
        <v>0</v>
      </c>
      <c r="BF27" s="63">
        <f ca="1"/>
        <v>0</v>
      </c>
      <c r="BG27" s="56">
        <f ca="1"/>
        <v>0</v>
      </c>
      <c r="BH27" s="56">
        <f ca="1"/>
        <v>0</v>
      </c>
      <c r="BI27" s="56">
        <f ca="1"/>
        <v>0</v>
      </c>
      <c r="BJ27" s="56">
        <f ca="1"/>
        <v>0</v>
      </c>
      <c r="BK27" s="56">
        <f ca="1"/>
        <v>0</v>
      </c>
      <c r="BL27" s="56">
        <f ca="1"/>
        <v>0</v>
      </c>
      <c r="BM27" s="63">
        <f ca="1"/>
        <v>0</v>
      </c>
      <c r="BO27" s="204" t="str" cm="1">
        <f t="array" aca="1" ref="BO27" ca="1">IFERROR(_xlfn.XLOOKUP(BP27,Com_codes_core,Com_labels_core),"")</f>
        <v>Poultry products</v>
      </c>
      <c r="BP27" s="122" t="str">
        <f ca="1"/>
        <v>c_018</v>
      </c>
      <c r="BQ27" s="66">
        <f ca="1"/>
        <v>0.99186709709249188</v>
      </c>
      <c r="BR27" s="66">
        <f ca="1"/>
        <v>0</v>
      </c>
      <c r="BS27" s="66">
        <f ca="1"/>
        <v>0</v>
      </c>
      <c r="BT27" s="66">
        <f ca="1"/>
        <v>0</v>
      </c>
      <c r="BU27" s="66">
        <f ca="1"/>
        <v>0</v>
      </c>
      <c r="BV27" s="66">
        <f ca="1"/>
        <v>0</v>
      </c>
      <c r="BW27" s="66">
        <f ca="1"/>
        <v>0</v>
      </c>
      <c r="BX27" s="66">
        <f ca="1"/>
        <v>0</v>
      </c>
      <c r="BY27" s="66">
        <f ca="1"/>
        <v>0</v>
      </c>
      <c r="BZ27" s="66">
        <f ca="1"/>
        <v>0</v>
      </c>
    </row>
    <row r="28" spans="2:78" ht="12.75" hidden="1" customHeight="1" outlineLevel="1" x14ac:dyDescent="0.2">
      <c r="B28" s="204" t="str" cm="1">
        <f t="array" aca="1" ref="B28" ca="1">IFERROR(_xlfn.XLOOKUP(C28,Com_codes_core,Com_labels_core),"")</f>
        <v>Other remaining livestock products</v>
      </c>
      <c r="C28" s="122" t="str">
        <f ca="1"/>
        <v>c_019</v>
      </c>
      <c r="D28" s="56">
        <f ca="1"/>
        <v>1</v>
      </c>
      <c r="E28" s="56">
        <f ca="1"/>
        <v>-2.8517642989944747E-3</v>
      </c>
      <c r="F28" s="56">
        <f ca="1"/>
        <v>-0.2086465461822784</v>
      </c>
      <c r="G28" s="56">
        <f ca="1"/>
        <v>-1.6632172435260273E-2</v>
      </c>
      <c r="H28" s="56">
        <f ca="1"/>
        <v>0</v>
      </c>
      <c r="I28" s="56">
        <f ca="1"/>
        <v>0</v>
      </c>
      <c r="J28" s="56">
        <f ca="1"/>
        <v>0</v>
      </c>
      <c r="K28" s="56">
        <f ca="1"/>
        <v>0</v>
      </c>
      <c r="L28" s="56">
        <f ca="1"/>
        <v>0</v>
      </c>
      <c r="M28" s="56">
        <f ca="1"/>
        <v>0</v>
      </c>
      <c r="O28" s="204" t="str" cm="1">
        <f t="array" aca="1" ref="O28" ca="1">IFERROR(_xlfn.XLOOKUP(P28,Com_codes_core,Com_labels_core),"")</f>
        <v>Other remaining livestock products</v>
      </c>
      <c r="P28" s="122" t="str">
        <f ca="1"/>
        <v>c_019</v>
      </c>
      <c r="Q28" s="56">
        <f ca="1"/>
        <v>1.0526628834408263</v>
      </c>
      <c r="R28" s="56">
        <f ca="1"/>
        <v>6.3076425465413699E-2</v>
      </c>
      <c r="S28" s="56">
        <f ca="1"/>
        <v>-0.21873401219076882</v>
      </c>
      <c r="T28" s="56">
        <f ca="1"/>
        <v>-3.9191545172734266E-3</v>
      </c>
      <c r="U28" s="56">
        <f ca="1"/>
        <v>0</v>
      </c>
      <c r="V28" s="56">
        <f ca="1"/>
        <v>0</v>
      </c>
      <c r="W28" s="56">
        <f ca="1"/>
        <v>0</v>
      </c>
      <c r="X28" s="56">
        <f ca="1"/>
        <v>0</v>
      </c>
      <c r="Y28" s="56">
        <f ca="1"/>
        <v>0</v>
      </c>
      <c r="Z28" s="56">
        <f ca="1"/>
        <v>0</v>
      </c>
      <c r="AB28" s="204" t="str" cm="1">
        <f t="array" aca="1" ref="AB28" ca="1">IFERROR(_xlfn.XLOOKUP(AC28,Com_codes_core,Com_labels_core),"")</f>
        <v>Harvested wood</v>
      </c>
      <c r="AC28" s="122" t="str">
        <f ca="1"/>
        <v>c_024</v>
      </c>
      <c r="AD28" s="56">
        <f ca="1"/>
        <v>1</v>
      </c>
      <c r="AE28" s="56">
        <f ca="1"/>
        <v>-4.0346051149997564E-3</v>
      </c>
      <c r="AF28" s="56">
        <f ca="1"/>
        <v>-0.19403983871854047</v>
      </c>
      <c r="AG28" s="56">
        <f ca="1"/>
        <v>7.367442061287921E-2</v>
      </c>
      <c r="AH28" s="56">
        <f ca="1"/>
        <v>0</v>
      </c>
      <c r="AI28" s="56">
        <f ca="1"/>
        <v>0</v>
      </c>
      <c r="AJ28" s="56">
        <f ca="1"/>
        <v>0</v>
      </c>
      <c r="AK28" s="56">
        <f ca="1"/>
        <v>0</v>
      </c>
      <c r="AL28" s="56">
        <f ca="1"/>
        <v>0</v>
      </c>
      <c r="AM28" s="56">
        <f ca="1"/>
        <v>0</v>
      </c>
      <c r="AO28" s="204" t="str" cm="1">
        <f t="array" aca="1" ref="AO28" ca="1">IFERROR(_xlfn.XLOOKUP(AP28,Com_codes_core,Com_labels_core),"")</f>
        <v>Other remaining livestock products</v>
      </c>
      <c r="AP28" s="122" t="str">
        <f ca="1"/>
        <v>c_019</v>
      </c>
      <c r="AQ28" s="56">
        <f ca="1"/>
        <v>1.0509387187089025</v>
      </c>
      <c r="AR28" s="56">
        <f ca="1"/>
        <v>0.36017965824539644</v>
      </c>
      <c r="AS28" s="56">
        <f ca="1"/>
        <v>-0.20286512487617259</v>
      </c>
      <c r="AT28" s="56">
        <f ca="1"/>
        <v>7.3799155242193493E-2</v>
      </c>
      <c r="AU28" s="56">
        <f ca="1"/>
        <v>0</v>
      </c>
      <c r="AV28" s="56">
        <f ca="1"/>
        <v>0</v>
      </c>
      <c r="AW28" s="56">
        <f ca="1"/>
        <v>0</v>
      </c>
      <c r="AX28" s="56">
        <f ca="1"/>
        <v>0</v>
      </c>
      <c r="AY28" s="56">
        <f ca="1"/>
        <v>0</v>
      </c>
      <c r="AZ28" s="56">
        <f ca="1"/>
        <v>0</v>
      </c>
      <c r="BB28" s="204" t="str" cm="1">
        <f t="array" aca="1" ref="BB28" ca="1">IFERROR(_xlfn.XLOOKUP(BC28,Com_codes_core,Com_labels_core),"")</f>
        <v>Harvested wood</v>
      </c>
      <c r="BC28" s="122" t="str">
        <f ca="1"/>
        <v>c_024</v>
      </c>
      <c r="BD28" s="63">
        <f ca="1"/>
        <v>1.0117958604948416</v>
      </c>
      <c r="BE28" s="63">
        <f ca="1"/>
        <v>0</v>
      </c>
      <c r="BF28" s="63">
        <f ca="1"/>
        <v>0</v>
      </c>
      <c r="BG28" s="56">
        <f ca="1"/>
        <v>0</v>
      </c>
      <c r="BH28" s="56">
        <f ca="1"/>
        <v>0</v>
      </c>
      <c r="BI28" s="56">
        <f ca="1"/>
        <v>0</v>
      </c>
      <c r="BJ28" s="56">
        <f ca="1"/>
        <v>0</v>
      </c>
      <c r="BK28" s="56">
        <f ca="1"/>
        <v>0</v>
      </c>
      <c r="BL28" s="56">
        <f ca="1"/>
        <v>0</v>
      </c>
      <c r="BM28" s="63">
        <f ca="1"/>
        <v>0</v>
      </c>
      <c r="BO28" s="204" t="str" cm="1">
        <f t="array" aca="1" ref="BO28" ca="1">IFERROR(_xlfn.XLOOKUP(BP28,Com_codes_core,Com_labels_core),"")</f>
        <v>Other remaining livestock products</v>
      </c>
      <c r="BP28" s="122" t="str">
        <f ca="1"/>
        <v>c_019</v>
      </c>
      <c r="BQ28" s="66">
        <f ca="1"/>
        <v>0.97267126343536547</v>
      </c>
      <c r="BR28" s="66">
        <f ca="1"/>
        <v>0</v>
      </c>
      <c r="BS28" s="66">
        <f ca="1"/>
        <v>0</v>
      </c>
      <c r="BT28" s="66">
        <f ca="1"/>
        <v>0</v>
      </c>
      <c r="BU28" s="66">
        <f ca="1"/>
        <v>0</v>
      </c>
      <c r="BV28" s="66">
        <f ca="1"/>
        <v>0</v>
      </c>
      <c r="BW28" s="66">
        <f ca="1"/>
        <v>0</v>
      </c>
      <c r="BX28" s="66">
        <f ca="1"/>
        <v>0</v>
      </c>
      <c r="BY28" s="66">
        <f ca="1"/>
        <v>0</v>
      </c>
      <c r="BZ28" s="66">
        <f ca="1"/>
        <v>0</v>
      </c>
    </row>
    <row r="29" spans="2:78" ht="12.75" hidden="1" customHeight="1" outlineLevel="1" x14ac:dyDescent="0.2">
      <c r="B29" s="204" t="str" cm="1">
        <f t="array" aca="1" ref="B29" ca="1">IFERROR(_xlfn.XLOOKUP(C29,Com_codes_core,Com_labels_core),"")</f>
        <v>Agricultural services</v>
      </c>
      <c r="C29" s="122" t="str">
        <f ca="1"/>
        <v>c_020</v>
      </c>
      <c r="D29" s="56">
        <f ca="1"/>
        <v>1</v>
      </c>
      <c r="E29" s="56">
        <f ca="1"/>
        <v>-2.7522162223159174E-2</v>
      </c>
      <c r="F29" s="56">
        <f ca="1"/>
        <v>-0.12897620336378424</v>
      </c>
      <c r="G29" s="56">
        <f ca="1"/>
        <v>0.15922606006515405</v>
      </c>
      <c r="H29" s="56">
        <f ca="1"/>
        <v>0</v>
      </c>
      <c r="I29" s="56">
        <f ca="1"/>
        <v>0</v>
      </c>
      <c r="J29" s="56">
        <f ca="1"/>
        <v>0</v>
      </c>
      <c r="K29" s="56">
        <f ca="1"/>
        <v>0</v>
      </c>
      <c r="L29" s="56">
        <f ca="1"/>
        <v>0</v>
      </c>
      <c r="M29" s="56">
        <f ca="1"/>
        <v>0</v>
      </c>
      <c r="O29" s="204" t="str" cm="1">
        <f t="array" aca="1" ref="O29" ca="1">IFERROR(_xlfn.XLOOKUP(P29,Com_codes_core,Com_labels_core),"")</f>
        <v>Agricultural services</v>
      </c>
      <c r="P29" s="122" t="str">
        <f ca="1"/>
        <v>c_020</v>
      </c>
      <c r="Q29" s="56">
        <f ca="1"/>
        <v>1.0045623774491801</v>
      </c>
      <c r="R29" s="56">
        <f ca="1"/>
        <v>-2.7522162223092561E-2</v>
      </c>
      <c r="S29" s="56">
        <f ca="1"/>
        <v>-0.12897620336372873</v>
      </c>
      <c r="T29" s="56">
        <f ca="1"/>
        <v>0.15922606006526507</v>
      </c>
      <c r="U29" s="56">
        <f ca="1"/>
        <v>0</v>
      </c>
      <c r="V29" s="56">
        <f ca="1"/>
        <v>0</v>
      </c>
      <c r="W29" s="56">
        <f ca="1"/>
        <v>0</v>
      </c>
      <c r="X29" s="56">
        <f ca="1"/>
        <v>0</v>
      </c>
      <c r="Y29" s="56">
        <f ca="1"/>
        <v>0</v>
      </c>
      <c r="Z29" s="56">
        <f ca="1"/>
        <v>0</v>
      </c>
      <c r="AB29" s="204" t="str" cm="1">
        <f t="array" aca="1" ref="AB29" ca="1">IFERROR(_xlfn.XLOOKUP(AC29,Com_codes_core,Com_labels_core),"")</f>
        <v>Other exploited and collected forest products except wood</v>
      </c>
      <c r="AC29" s="122" t="str">
        <f ca="1"/>
        <v>c_025</v>
      </c>
      <c r="AD29" s="56">
        <f ca="1"/>
        <v>1</v>
      </c>
      <c r="AE29" s="56">
        <f ca="1"/>
        <v>-2.9131921128522364E-3</v>
      </c>
      <c r="AF29" s="56">
        <f ca="1"/>
        <v>-0.19034888399583894</v>
      </c>
      <c r="AG29" s="56">
        <f ca="1"/>
        <v>7.3616981674429205E-2</v>
      </c>
      <c r="AH29" s="56">
        <f ca="1"/>
        <v>0</v>
      </c>
      <c r="AI29" s="56">
        <f ca="1"/>
        <v>0</v>
      </c>
      <c r="AJ29" s="56">
        <f ca="1"/>
        <v>0</v>
      </c>
      <c r="AK29" s="56">
        <f ca="1"/>
        <v>0</v>
      </c>
      <c r="AL29" s="56">
        <f ca="1"/>
        <v>0</v>
      </c>
      <c r="AM29" s="56">
        <f ca="1"/>
        <v>0</v>
      </c>
      <c r="AO29" s="204" t="str" cm="1">
        <f t="array" aca="1" ref="AO29" ca="1">IFERROR(_xlfn.XLOOKUP(AP29,Com_codes_core,Com_labels_core),"")</f>
        <v>Hunting and trapping products and related services</v>
      </c>
      <c r="AP29" s="122" t="str">
        <f ca="1"/>
        <v>c_021</v>
      </c>
      <c r="AQ29" s="56">
        <f ca="1"/>
        <v>1.1136330404747694</v>
      </c>
      <c r="AR29" s="56">
        <f ca="1"/>
        <v>-7.6791388685548689E-3</v>
      </c>
      <c r="AS29" s="56">
        <f ca="1"/>
        <v>-0.20606570863204166</v>
      </c>
      <c r="AT29" s="56">
        <f ca="1"/>
        <v>7.3842970063031643E-2</v>
      </c>
      <c r="AU29" s="56">
        <f ca="1"/>
        <v>0</v>
      </c>
      <c r="AV29" s="56">
        <f ca="1"/>
        <v>0</v>
      </c>
      <c r="AW29" s="56">
        <f ca="1"/>
        <v>0</v>
      </c>
      <c r="AX29" s="56">
        <f ca="1"/>
        <v>0</v>
      </c>
      <c r="AY29" s="56">
        <f ca="1"/>
        <v>0</v>
      </c>
      <c r="AZ29" s="56">
        <f ca="1"/>
        <v>0</v>
      </c>
      <c r="BB29" s="204" t="str" cm="1">
        <f t="array" aca="1" ref="BB29" ca="1">IFERROR(_xlfn.XLOOKUP(BC29,Com_codes_core,Com_labels_core),"")</f>
        <v>Other exploited and collected forest products except wood</v>
      </c>
      <c r="BC29" s="122" t="str">
        <f ca="1"/>
        <v>c_025</v>
      </c>
      <c r="BD29" s="63">
        <f ca="1"/>
        <v>1.0325940838186289</v>
      </c>
      <c r="BE29" s="63">
        <f ca="1"/>
        <v>0</v>
      </c>
      <c r="BF29" s="63">
        <f ca="1"/>
        <v>0</v>
      </c>
      <c r="BG29" s="56">
        <f ca="1"/>
        <v>0</v>
      </c>
      <c r="BH29" s="56">
        <f ca="1"/>
        <v>0</v>
      </c>
      <c r="BI29" s="56">
        <f ca="1"/>
        <v>0</v>
      </c>
      <c r="BJ29" s="56">
        <f ca="1"/>
        <v>0</v>
      </c>
      <c r="BK29" s="56">
        <f ca="1"/>
        <v>0</v>
      </c>
      <c r="BL29" s="56">
        <f ca="1"/>
        <v>0</v>
      </c>
      <c r="BM29" s="63">
        <f ca="1"/>
        <v>0</v>
      </c>
      <c r="BO29" s="204" t="str" cm="1">
        <f t="array" aca="1" ref="BO29" ca="1">IFERROR(_xlfn.XLOOKUP(BP29,Com_codes_core,Com_labels_core),"")</f>
        <v>Hunting and trapping products and related services</v>
      </c>
      <c r="BP29" s="122" t="str">
        <f ca="1"/>
        <v>c_021</v>
      </c>
      <c r="BQ29" s="66">
        <f ca="1"/>
        <v>1.0515518027065636</v>
      </c>
      <c r="BR29" s="66">
        <f ca="1"/>
        <v>0</v>
      </c>
      <c r="BS29" s="66">
        <f ca="1"/>
        <v>0</v>
      </c>
      <c r="BT29" s="66">
        <f ca="1"/>
        <v>0</v>
      </c>
      <c r="BU29" s="66">
        <f ca="1"/>
        <v>0</v>
      </c>
      <c r="BV29" s="66">
        <f ca="1"/>
        <v>0</v>
      </c>
      <c r="BW29" s="66">
        <f ca="1"/>
        <v>0</v>
      </c>
      <c r="BX29" s="66">
        <f ca="1"/>
        <v>0</v>
      </c>
      <c r="BY29" s="66">
        <f ca="1"/>
        <v>0</v>
      </c>
      <c r="BZ29" s="66">
        <f ca="1"/>
        <v>0</v>
      </c>
    </row>
    <row r="30" spans="2:78" ht="12.75" hidden="1" customHeight="1" outlineLevel="1" x14ac:dyDescent="0.2">
      <c r="B30" s="204" t="str" cm="1">
        <f t="array" aca="1" ref="B30" ca="1">IFERROR(_xlfn.XLOOKUP(C30,Com_codes_core,Com_labels_core),"")</f>
        <v>Hunting and trapping products and related services</v>
      </c>
      <c r="C30" s="122" t="str">
        <f ca="1"/>
        <v>c_021</v>
      </c>
      <c r="D30" s="56">
        <f ca="1"/>
        <v>1</v>
      </c>
      <c r="E30" s="56">
        <f ca="1"/>
        <v>-1.6270799953399528E-2</v>
      </c>
      <c r="F30" s="56">
        <f ca="1"/>
        <v>-0.25675990585969366</v>
      </c>
      <c r="G30" s="56">
        <f ca="1"/>
        <v>6.5966163323549765E-3</v>
      </c>
      <c r="H30" s="56">
        <f ca="1"/>
        <v>0</v>
      </c>
      <c r="I30" s="56">
        <f ca="1"/>
        <v>0</v>
      </c>
      <c r="J30" s="56">
        <f ca="1"/>
        <v>0</v>
      </c>
      <c r="K30" s="56">
        <f ca="1"/>
        <v>0</v>
      </c>
      <c r="L30" s="56">
        <f ca="1"/>
        <v>0</v>
      </c>
      <c r="M30" s="56">
        <f ca="1"/>
        <v>0</v>
      </c>
      <c r="O30" s="204" t="str" cm="1">
        <f t="array" aca="1" ref="O30" ca="1">IFERROR(_xlfn.XLOOKUP(P30,Com_codes_core,Com_labels_core),"")</f>
        <v>Hunting and trapping products and related services</v>
      </c>
      <c r="P30" s="122" t="str">
        <f ca="1"/>
        <v>c_021</v>
      </c>
      <c r="Q30" s="56">
        <f ca="1"/>
        <v>1.1654138427587628</v>
      </c>
      <c r="R30" s="56">
        <f ca="1"/>
        <v>-1.7838153235860688E-2</v>
      </c>
      <c r="S30" s="56">
        <f ca="1"/>
        <v>-0.25863002010253489</v>
      </c>
      <c r="T30" s="56">
        <f ca="1"/>
        <v>2.6223606120256981E-2</v>
      </c>
      <c r="U30" s="56">
        <f ca="1"/>
        <v>0</v>
      </c>
      <c r="V30" s="56">
        <f ca="1"/>
        <v>0</v>
      </c>
      <c r="W30" s="56">
        <f ca="1"/>
        <v>0</v>
      </c>
      <c r="X30" s="56">
        <f ca="1"/>
        <v>0</v>
      </c>
      <c r="Y30" s="56">
        <f ca="1"/>
        <v>0</v>
      </c>
      <c r="Z30" s="56">
        <f ca="1"/>
        <v>0</v>
      </c>
      <c r="AB30" s="204" t="str" cm="1">
        <f t="array" aca="1" ref="AB30" ca="1">IFERROR(_xlfn.XLOOKUP(AC30,Com_codes_core,Com_labels_core),"")</f>
        <v>Marine aquatic products</v>
      </c>
      <c r="AC30" s="122" t="str">
        <f ca="1"/>
        <v>c_027</v>
      </c>
      <c r="AD30" s="56">
        <f ca="1"/>
        <v>1</v>
      </c>
      <c r="AE30" s="56">
        <f ca="1"/>
        <v>4.6016673516113826E-4</v>
      </c>
      <c r="AF30" s="56">
        <f ca="1"/>
        <v>-0.17924600330083695</v>
      </c>
      <c r="AG30" s="56">
        <f ca="1"/>
        <v>7.3444197739247485E-2</v>
      </c>
      <c r="AH30" s="56">
        <f ca="1"/>
        <v>0</v>
      </c>
      <c r="AI30" s="56">
        <f ca="1"/>
        <v>0</v>
      </c>
      <c r="AJ30" s="56">
        <f ca="1"/>
        <v>0</v>
      </c>
      <c r="AK30" s="56">
        <f ca="1"/>
        <v>0</v>
      </c>
      <c r="AL30" s="56">
        <f ca="1"/>
        <v>0</v>
      </c>
      <c r="AM30" s="56">
        <f ca="1"/>
        <v>0</v>
      </c>
      <c r="AO30" s="204" t="str" cm="1">
        <f t="array" aca="1" ref="AO30" ca="1">IFERROR(_xlfn.XLOOKUP(AP30,Com_codes_core,Com_labels_core),"")</f>
        <v>Other agricultural products have not been classified yet</v>
      </c>
      <c r="AP30" s="122" t="str">
        <f ca="1"/>
        <v>c_022</v>
      </c>
      <c r="AQ30" s="56">
        <f ca="1"/>
        <v>1.0374774807075029</v>
      </c>
      <c r="AR30" s="56">
        <f ca="1"/>
        <v>4.0982111479759276E-2</v>
      </c>
      <c r="AS30" s="56">
        <f ca="1"/>
        <v>-0.20119242095666401</v>
      </c>
      <c r="AT30" s="56">
        <f ca="1"/>
        <v>7.3776256537372298E-2</v>
      </c>
      <c r="AU30" s="56">
        <f ca="1"/>
        <v>0</v>
      </c>
      <c r="AV30" s="56">
        <f ca="1"/>
        <v>0</v>
      </c>
      <c r="AW30" s="56">
        <f ca="1"/>
        <v>0</v>
      </c>
      <c r="AX30" s="56">
        <f ca="1"/>
        <v>0</v>
      </c>
      <c r="AY30" s="56">
        <f ca="1"/>
        <v>0</v>
      </c>
      <c r="AZ30" s="56">
        <f ca="1"/>
        <v>0</v>
      </c>
      <c r="BB30" s="204" t="str" cm="1">
        <f t="array" aca="1" ref="BB30" ca="1">IFERROR(_xlfn.XLOOKUP(BC30,Com_codes_core,Com_labels_core),"")</f>
        <v>Marine aquatic products</v>
      </c>
      <c r="BC30" s="122" t="str">
        <f ca="1"/>
        <v>c_027</v>
      </c>
      <c r="BD30" s="63">
        <f ca="1"/>
        <v>1.0951578944261735</v>
      </c>
      <c r="BE30" s="63">
        <f ca="1"/>
        <v>0</v>
      </c>
      <c r="BF30" s="63">
        <f ca="1"/>
        <v>0</v>
      </c>
      <c r="BG30" s="56">
        <f ca="1"/>
        <v>0</v>
      </c>
      <c r="BH30" s="56">
        <f ca="1"/>
        <v>0</v>
      </c>
      <c r="BI30" s="56">
        <f ca="1"/>
        <v>0</v>
      </c>
      <c r="BJ30" s="56">
        <f ca="1"/>
        <v>0</v>
      </c>
      <c r="BK30" s="56">
        <f ca="1"/>
        <v>0</v>
      </c>
      <c r="BL30" s="56">
        <f ca="1"/>
        <v>0</v>
      </c>
      <c r="BM30" s="63">
        <f ca="1"/>
        <v>0</v>
      </c>
      <c r="BO30" s="204" t="str" cm="1">
        <f t="array" aca="1" ref="BO30" ca="1">IFERROR(_xlfn.XLOOKUP(BP30,Com_codes_core,Com_labels_core),"")</f>
        <v>Other agricultural products have not been classified yet</v>
      </c>
      <c r="BP30" s="122" t="str">
        <f ca="1"/>
        <v>c_022</v>
      </c>
      <c r="BQ30" s="66">
        <f ca="1"/>
        <v>1.003122623563711</v>
      </c>
      <c r="BR30" s="66">
        <f ca="1"/>
        <v>0</v>
      </c>
      <c r="BS30" s="66">
        <f ca="1"/>
        <v>0</v>
      </c>
      <c r="BT30" s="66">
        <f ca="1"/>
        <v>0</v>
      </c>
      <c r="BU30" s="66">
        <f ca="1"/>
        <v>0</v>
      </c>
      <c r="BV30" s="66">
        <f ca="1"/>
        <v>0</v>
      </c>
      <c r="BW30" s="66">
        <f ca="1"/>
        <v>0</v>
      </c>
      <c r="BX30" s="66">
        <f ca="1"/>
        <v>0</v>
      </c>
      <c r="BY30" s="66">
        <f ca="1"/>
        <v>0</v>
      </c>
      <c r="BZ30" s="66">
        <f ca="1"/>
        <v>0</v>
      </c>
    </row>
    <row r="31" spans="2:78" ht="12.75" hidden="1" customHeight="1" outlineLevel="1" x14ac:dyDescent="0.2">
      <c r="B31" s="204" t="str" cm="1">
        <f t="array" aca="1" ref="B31" ca="1">IFERROR(_xlfn.XLOOKUP(C31,Com_codes_core,Com_labels_core),"")</f>
        <v>Other agricultural products have not been classified yet</v>
      </c>
      <c r="C31" s="122" t="str">
        <f ca="1"/>
        <v>c_022</v>
      </c>
      <c r="D31" s="56">
        <f ca="1"/>
        <v>1</v>
      </c>
      <c r="E31" s="56">
        <f ca="1"/>
        <v>-7.3802934870137449E-4</v>
      </c>
      <c r="F31" s="56">
        <f ca="1"/>
        <v>-0.20601717864294766</v>
      </c>
      <c r="G31" s="56">
        <f ca="1"/>
        <v>9.7529317348854505E-2</v>
      </c>
      <c r="H31" s="56">
        <f ca="1"/>
        <v>0</v>
      </c>
      <c r="I31" s="56">
        <f ca="1"/>
        <v>0</v>
      </c>
      <c r="J31" s="56">
        <f ca="1"/>
        <v>0</v>
      </c>
      <c r="K31" s="56">
        <f ca="1"/>
        <v>0</v>
      </c>
      <c r="L31" s="56">
        <f ca="1"/>
        <v>0</v>
      </c>
      <c r="M31" s="56">
        <f ca="1"/>
        <v>0</v>
      </c>
      <c r="O31" s="204" t="str" cm="1">
        <f t="array" aca="1" ref="O31" ca="1">IFERROR(_xlfn.XLOOKUP(P31,Com_codes_core,Com_labels_core),"")</f>
        <v>Other agricultural products have not been classified yet</v>
      </c>
      <c r="P31" s="122" t="str">
        <f ca="1"/>
        <v>c_022</v>
      </c>
      <c r="Q31" s="56">
        <f ca="1"/>
        <v>1.0426493122414309</v>
      </c>
      <c r="R31" s="56">
        <f ca="1"/>
        <v>5.4372296061533376E-3</v>
      </c>
      <c r="S31" s="56">
        <f ca="1"/>
        <v>-0.2140906922864616</v>
      </c>
      <c r="T31" s="56">
        <f ca="1"/>
        <v>9.3895310614589E-2</v>
      </c>
      <c r="U31" s="56">
        <f ca="1"/>
        <v>0</v>
      </c>
      <c r="V31" s="56">
        <f ca="1"/>
        <v>0</v>
      </c>
      <c r="W31" s="56">
        <f ca="1"/>
        <v>0</v>
      </c>
      <c r="X31" s="56">
        <f ca="1"/>
        <v>0</v>
      </c>
      <c r="Y31" s="56">
        <f ca="1"/>
        <v>0</v>
      </c>
      <c r="Z31" s="56">
        <f ca="1"/>
        <v>0</v>
      </c>
      <c r="AB31" s="204" t="str" cm="1">
        <f t="array" aca="1" ref="AB31" ca="1">IFERROR(_xlfn.XLOOKUP(AC31,Com_codes_core,Com_labels_core),"")</f>
        <v>Inland exploited aquatic products</v>
      </c>
      <c r="AC31" s="122" t="str">
        <f ca="1"/>
        <v>c_028</v>
      </c>
      <c r="AD31" s="56">
        <f ca="1"/>
        <v>1</v>
      </c>
      <c r="AE31" s="56">
        <f ca="1"/>
        <v>-7.0428436634850655E-4</v>
      </c>
      <c r="AF31" s="56">
        <f ca="1"/>
        <v>-0.18307861116694246</v>
      </c>
      <c r="AG31" s="56">
        <f ca="1"/>
        <v>7.350384109543473E-2</v>
      </c>
      <c r="AH31" s="56">
        <f ca="1"/>
        <v>0</v>
      </c>
      <c r="AI31" s="56">
        <f ca="1"/>
        <v>0</v>
      </c>
      <c r="AJ31" s="56">
        <f ca="1"/>
        <v>0</v>
      </c>
      <c r="AK31" s="56">
        <f ca="1"/>
        <v>0</v>
      </c>
      <c r="AL31" s="56">
        <f ca="1"/>
        <v>0</v>
      </c>
      <c r="AM31" s="56">
        <f ca="1"/>
        <v>0</v>
      </c>
      <c r="AO31" s="204" t="str" cm="1">
        <f t="array" aca="1" ref="AO31" ca="1">IFERROR(_xlfn.XLOOKUP(AP31,Com_codes_core,Com_labels_core),"")</f>
        <v>Harvested wood</v>
      </c>
      <c r="AP31" s="122" t="str">
        <f ca="1"/>
        <v>c_024</v>
      </c>
      <c r="AQ31" s="56">
        <f ca="1"/>
        <v>1.0288016100636834</v>
      </c>
      <c r="AR31" s="56">
        <f ca="1"/>
        <v>-1.6102649751381648E-4</v>
      </c>
      <c r="AS31" s="56">
        <f ca="1"/>
        <v>-0.19818645024091142</v>
      </c>
      <c r="AT31" s="56">
        <f ca="1"/>
        <v>7.3735105923034006E-2</v>
      </c>
      <c r="AU31" s="56">
        <f ca="1"/>
        <v>0</v>
      </c>
      <c r="AV31" s="56">
        <f ca="1"/>
        <v>0</v>
      </c>
      <c r="AW31" s="56">
        <f ca="1"/>
        <v>0</v>
      </c>
      <c r="AX31" s="56">
        <f ca="1"/>
        <v>0</v>
      </c>
      <c r="AY31" s="56">
        <f ca="1"/>
        <v>0</v>
      </c>
      <c r="AZ31" s="56">
        <f ca="1"/>
        <v>0</v>
      </c>
      <c r="BB31" s="204" t="str" cm="1">
        <f t="array" aca="1" ref="BB31" ca="1">IFERROR(_xlfn.XLOOKUP(BC31,Com_codes_core,Com_labels_core),"")</f>
        <v>Inland exploited aquatic products</v>
      </c>
      <c r="BC31" s="122" t="str">
        <f ca="1"/>
        <v>c_028</v>
      </c>
      <c r="BD31" s="63">
        <f ca="1"/>
        <v>1.0735614674039617</v>
      </c>
      <c r="BE31" s="63">
        <f ca="1"/>
        <v>0</v>
      </c>
      <c r="BF31" s="63">
        <f ca="1"/>
        <v>0</v>
      </c>
      <c r="BG31" s="56">
        <f ca="1"/>
        <v>0</v>
      </c>
      <c r="BH31" s="56">
        <f ca="1"/>
        <v>0</v>
      </c>
      <c r="BI31" s="56">
        <f ca="1"/>
        <v>0</v>
      </c>
      <c r="BJ31" s="56">
        <f ca="1"/>
        <v>0</v>
      </c>
      <c r="BK31" s="56">
        <f ca="1"/>
        <v>0</v>
      </c>
      <c r="BL31" s="56">
        <f ca="1"/>
        <v>0</v>
      </c>
      <c r="BM31" s="63">
        <f ca="1"/>
        <v>0</v>
      </c>
      <c r="BO31" s="204" t="str" cm="1">
        <f t="array" aca="1" ref="BO31" ca="1">IFERROR(_xlfn.XLOOKUP(BP31,Com_codes_core,Com_labels_core),"")</f>
        <v>Harvested wood</v>
      </c>
      <c r="BP31" s="122" t="str">
        <f ca="1"/>
        <v>c_024</v>
      </c>
      <c r="BQ31" s="66">
        <f ca="1"/>
        <v>1.016417754686221</v>
      </c>
      <c r="BR31" s="66">
        <f ca="1"/>
        <v>0</v>
      </c>
      <c r="BS31" s="66">
        <f ca="1"/>
        <v>0</v>
      </c>
      <c r="BT31" s="66">
        <f ca="1"/>
        <v>0</v>
      </c>
      <c r="BU31" s="66">
        <f ca="1"/>
        <v>0</v>
      </c>
      <c r="BV31" s="66">
        <f ca="1"/>
        <v>0</v>
      </c>
      <c r="BW31" s="66">
        <f ca="1"/>
        <v>0</v>
      </c>
      <c r="BX31" s="66">
        <f ca="1"/>
        <v>0</v>
      </c>
      <c r="BY31" s="66">
        <f ca="1"/>
        <v>0</v>
      </c>
      <c r="BZ31" s="66">
        <f ca="1"/>
        <v>0</v>
      </c>
    </row>
    <row r="32" spans="2:78" ht="12.75" hidden="1" customHeight="1" outlineLevel="1" x14ac:dyDescent="0.2">
      <c r="B32" s="204" t="str" cm="1">
        <f t="array" aca="1" ref="B32" ca="1">IFERROR(_xlfn.XLOOKUP(C32,Com_codes_core,Com_labels_core),"")</f>
        <v>Forest planting and care products and forestry seedlings</v>
      </c>
      <c r="C32" s="122" t="str">
        <f ca="1"/>
        <v>c_023</v>
      </c>
      <c r="D32" s="56">
        <f ca="1"/>
        <v>1</v>
      </c>
      <c r="E32" s="56">
        <f ca="1"/>
        <v>-2.3182737040905455E-2</v>
      </c>
      <c r="F32" s="56">
        <f ca="1"/>
        <v>-0.1818699882533914</v>
      </c>
      <c r="G32" s="56">
        <f ca="1"/>
        <v>1.7423470480393277E-2</v>
      </c>
      <c r="H32" s="56">
        <f ca="1"/>
        <v>0</v>
      </c>
      <c r="I32" s="56">
        <f ca="1"/>
        <v>0</v>
      </c>
      <c r="J32" s="56">
        <f ca="1"/>
        <v>0</v>
      </c>
      <c r="K32" s="56">
        <f ca="1"/>
        <v>0</v>
      </c>
      <c r="L32" s="56">
        <f ca="1"/>
        <v>0</v>
      </c>
      <c r="M32" s="56">
        <f ca="1"/>
        <v>0</v>
      </c>
      <c r="O32" s="204" t="str" cm="1">
        <f t="array" aca="1" ref="O32" ca="1">IFERROR(_xlfn.XLOOKUP(P32,Com_codes_core,Com_labels_core),"")</f>
        <v>Forest planting and care products and forestry seedlings</v>
      </c>
      <c r="P32" s="122" t="str">
        <f ca="1"/>
        <v>c_023</v>
      </c>
      <c r="Q32" s="56">
        <f ca="1"/>
        <v>1.1325312362581752</v>
      </c>
      <c r="R32" s="56">
        <f ca="1"/>
        <v>-2.7782282455224294E-2</v>
      </c>
      <c r="S32" s="56">
        <f ca="1"/>
        <v>-0.2125726294883723</v>
      </c>
      <c r="T32" s="56">
        <f ca="1"/>
        <v>1.9794420485896858E-2</v>
      </c>
      <c r="U32" s="56">
        <f ca="1"/>
        <v>0</v>
      </c>
      <c r="V32" s="56">
        <f ca="1"/>
        <v>0</v>
      </c>
      <c r="W32" s="56">
        <f ca="1"/>
        <v>0</v>
      </c>
      <c r="X32" s="56">
        <f ca="1"/>
        <v>0</v>
      </c>
      <c r="Y32" s="56">
        <f ca="1"/>
        <v>0</v>
      </c>
      <c r="Z32" s="56">
        <f ca="1"/>
        <v>0</v>
      </c>
      <c r="AB32" s="204" t="str" cm="1">
        <f t="array" aca="1" ref="AB32" ca="1">IFERROR(_xlfn.XLOOKUP(AC32,Com_codes_core,Com_labels_core),"")</f>
        <v>Marine aquaculture products</v>
      </c>
      <c r="AC32" s="122" t="str">
        <f ca="1"/>
        <v>c_029</v>
      </c>
      <c r="AD32" s="56">
        <f ca="1"/>
        <v>1</v>
      </c>
      <c r="AE32" s="56">
        <f ca="1"/>
        <v>1.6906534832994424E-3</v>
      </c>
      <c r="AF32" s="56">
        <f ca="1"/>
        <v>-0.17519604947846545</v>
      </c>
      <c r="AG32" s="56">
        <f ca="1"/>
        <v>7.3381172027442432E-2</v>
      </c>
      <c r="AH32" s="56">
        <f ca="1"/>
        <v>0</v>
      </c>
      <c r="AI32" s="56">
        <f ca="1"/>
        <v>0</v>
      </c>
      <c r="AJ32" s="56">
        <f ca="1"/>
        <v>0</v>
      </c>
      <c r="AK32" s="56">
        <f ca="1"/>
        <v>0</v>
      </c>
      <c r="AL32" s="56">
        <f ca="1"/>
        <v>0</v>
      </c>
      <c r="AM32" s="56">
        <f ca="1"/>
        <v>0</v>
      </c>
      <c r="AO32" s="204" t="str" cm="1">
        <f t="array" aca="1" ref="AO32" ca="1">IFERROR(_xlfn.XLOOKUP(AP32,Com_codes_core,Com_labels_core),"")</f>
        <v>Other exploited and collected forest products except wood</v>
      </c>
      <c r="AP32" s="122" t="str">
        <f ca="1"/>
        <v>c_025</v>
      </c>
      <c r="AQ32" s="56">
        <f ca="1"/>
        <v>1.0390433397178345</v>
      </c>
      <c r="AR32" s="56">
        <f ca="1"/>
        <v>0.12677152710012241</v>
      </c>
      <c r="AS32" s="56">
        <f ca="1"/>
        <v>-0.20158516144412886</v>
      </c>
      <c r="AT32" s="56">
        <f ca="1"/>
        <v>7.3781633010883141E-2</v>
      </c>
      <c r="AU32" s="56">
        <f ca="1"/>
        <v>0</v>
      </c>
      <c r="AV32" s="56">
        <f ca="1"/>
        <v>0</v>
      </c>
      <c r="AW32" s="56">
        <f ca="1"/>
        <v>0</v>
      </c>
      <c r="AX32" s="56">
        <f ca="1"/>
        <v>0</v>
      </c>
      <c r="AY32" s="56">
        <f ca="1"/>
        <v>0</v>
      </c>
      <c r="AZ32" s="56">
        <f ca="1"/>
        <v>0</v>
      </c>
      <c r="BB32" s="204" t="str" cm="1">
        <f t="array" aca="1" ref="BB32" ca="1">IFERROR(_xlfn.XLOOKUP(BC32,Com_codes_core,Com_labels_core),"")</f>
        <v>Marine aquaculture products</v>
      </c>
      <c r="BC32" s="122" t="str">
        <f ca="1"/>
        <v>c_029</v>
      </c>
      <c r="BD32" s="63">
        <f ca="1"/>
        <v>1.1179790478617559</v>
      </c>
      <c r="BE32" s="63">
        <f ca="1"/>
        <v>0</v>
      </c>
      <c r="BF32" s="63">
        <f ca="1"/>
        <v>0</v>
      </c>
      <c r="BG32" s="56">
        <f ca="1"/>
        <v>0</v>
      </c>
      <c r="BH32" s="56">
        <f ca="1"/>
        <v>0</v>
      </c>
      <c r="BI32" s="56">
        <f ca="1"/>
        <v>0</v>
      </c>
      <c r="BJ32" s="56">
        <f ca="1"/>
        <v>0</v>
      </c>
      <c r="BK32" s="56">
        <f ca="1"/>
        <v>0</v>
      </c>
      <c r="BL32" s="56">
        <f ca="1"/>
        <v>0</v>
      </c>
      <c r="BM32" s="63">
        <f ca="1"/>
        <v>0</v>
      </c>
      <c r="BO32" s="204" t="str" cm="1">
        <f t="array" aca="1" ref="BO32" ca="1">IFERROR(_xlfn.XLOOKUP(BP32,Com_codes_core,Com_labels_core),"")</f>
        <v>Other exploited and collected forest products except wood</v>
      </c>
      <c r="BP32" s="122" t="str">
        <f ca="1"/>
        <v>c_025</v>
      </c>
      <c r="BQ32" s="66">
        <f ca="1"/>
        <v>0.99341963078945528</v>
      </c>
      <c r="BR32" s="66">
        <f ca="1"/>
        <v>0</v>
      </c>
      <c r="BS32" s="66">
        <f ca="1"/>
        <v>0</v>
      </c>
      <c r="BT32" s="66">
        <f ca="1"/>
        <v>0</v>
      </c>
      <c r="BU32" s="66">
        <f ca="1"/>
        <v>0</v>
      </c>
      <c r="BV32" s="66">
        <f ca="1"/>
        <v>0</v>
      </c>
      <c r="BW32" s="66">
        <f ca="1"/>
        <v>0</v>
      </c>
      <c r="BX32" s="66">
        <f ca="1"/>
        <v>0</v>
      </c>
      <c r="BY32" s="66">
        <f ca="1"/>
        <v>0</v>
      </c>
      <c r="BZ32" s="66">
        <f ca="1"/>
        <v>0</v>
      </c>
    </row>
    <row r="33" spans="2:78" ht="12.75" hidden="1" customHeight="1" outlineLevel="1" x14ac:dyDescent="0.2">
      <c r="B33" s="204" t="str" cm="1">
        <f t="array" aca="1" ref="B33" ca="1">IFERROR(_xlfn.XLOOKUP(C33,Com_codes_core,Com_labels_core),"")</f>
        <v>Harvested wood</v>
      </c>
      <c r="C33" s="122" t="str">
        <f ca="1"/>
        <v>c_024</v>
      </c>
      <c r="D33" s="56">
        <f ca="1"/>
        <v>1</v>
      </c>
      <c r="E33" s="56">
        <f ca="1"/>
        <v>-2.4491708560159253E-2</v>
      </c>
      <c r="F33" s="56">
        <f ca="1"/>
        <v>-0.17561904327896283</v>
      </c>
      <c r="G33" s="56">
        <f ca="1"/>
        <v>8.72554581225371E-2</v>
      </c>
      <c r="H33" s="56">
        <f ca="1"/>
        <v>0</v>
      </c>
      <c r="I33" s="56">
        <f ca="1"/>
        <v>0</v>
      </c>
      <c r="J33" s="56">
        <f ca="1"/>
        <v>0</v>
      </c>
      <c r="K33" s="56">
        <f ca="1"/>
        <v>0</v>
      </c>
      <c r="L33" s="56">
        <f ca="1"/>
        <v>0</v>
      </c>
      <c r="M33" s="56">
        <f ca="1"/>
        <v>0</v>
      </c>
      <c r="O33" s="204" t="str" cm="1">
        <f t="array" aca="1" ref="O33" ca="1">IFERROR(_xlfn.XLOOKUP(P33,Com_codes_core,Com_labels_core),"")</f>
        <v>Harvested wood</v>
      </c>
      <c r="P33" s="122" t="str">
        <f ca="1"/>
        <v>c_024</v>
      </c>
      <c r="Q33" s="56">
        <f ca="1"/>
        <v>1.0425131541107895</v>
      </c>
      <c r="R33" s="56">
        <f ca="1"/>
        <v>-1.0903899364211878E-2</v>
      </c>
      <c r="S33" s="56">
        <f ca="1"/>
        <v>-0.19197895541933629</v>
      </c>
      <c r="T33" s="56">
        <f ca="1"/>
        <v>7.8868921956365412E-2</v>
      </c>
      <c r="U33" s="56">
        <f ca="1"/>
        <v>0</v>
      </c>
      <c r="V33" s="56">
        <f ca="1"/>
        <v>0</v>
      </c>
      <c r="W33" s="56">
        <f ca="1"/>
        <v>0</v>
      </c>
      <c r="X33" s="56">
        <f ca="1"/>
        <v>0</v>
      </c>
      <c r="Y33" s="56">
        <f ca="1"/>
        <v>0</v>
      </c>
      <c r="Z33" s="56">
        <f ca="1"/>
        <v>0</v>
      </c>
      <c r="AB33" s="204" t="str" cm="1">
        <f t="array" aca="1" ref="AB33" ca="1">IFERROR(_xlfn.XLOOKUP(AC33,Com_codes_core,Com_labels_core),"")</f>
        <v>Catfish</v>
      </c>
      <c r="AC33" s="122" t="str">
        <f ca="1"/>
        <v>c_030</v>
      </c>
      <c r="AD33" s="56">
        <f ca="1"/>
        <v>1</v>
      </c>
      <c r="AE33" s="56">
        <f ca="1"/>
        <v>1.203330746246678E-3</v>
      </c>
      <c r="AF33" s="56">
        <f ca="1"/>
        <v>-0.17679999570898719</v>
      </c>
      <c r="AG33" s="56">
        <f ca="1"/>
        <v>7.3406132769493482E-2</v>
      </c>
      <c r="AH33" s="56">
        <f ca="1"/>
        <v>0</v>
      </c>
      <c r="AI33" s="56">
        <f ca="1"/>
        <v>0</v>
      </c>
      <c r="AJ33" s="56">
        <f ca="1"/>
        <v>0</v>
      </c>
      <c r="AK33" s="56">
        <f ca="1"/>
        <v>0</v>
      </c>
      <c r="AL33" s="56">
        <f ca="1"/>
        <v>0</v>
      </c>
      <c r="AM33" s="56">
        <f ca="1"/>
        <v>0</v>
      </c>
      <c r="AO33" s="204" t="str" cm="1">
        <f t="array" aca="1" ref="AO33" ca="1">IFERROR(_xlfn.XLOOKUP(AP33,Com_codes_core,Com_labels_core),"")</f>
        <v>Marine aquatic products</v>
      </c>
      <c r="AP33" s="122" t="str">
        <f ca="1"/>
        <v>c_027</v>
      </c>
      <c r="AQ33" s="56">
        <f ca="1"/>
        <v>1.0979914372027926</v>
      </c>
      <c r="AR33" s="56">
        <f ca="1"/>
        <v>0.56417245642401692</v>
      </c>
      <c r="AS33" s="56">
        <f ca="1"/>
        <v>-0.21037692084510118</v>
      </c>
      <c r="AT33" s="56">
        <f ca="1"/>
        <v>7.3901988981051048E-2</v>
      </c>
      <c r="AU33" s="56">
        <f ca="1"/>
        <v>0</v>
      </c>
      <c r="AV33" s="56">
        <f ca="1"/>
        <v>0</v>
      </c>
      <c r="AW33" s="56">
        <f ca="1"/>
        <v>0</v>
      </c>
      <c r="AX33" s="56">
        <f ca="1"/>
        <v>0</v>
      </c>
      <c r="AY33" s="56">
        <f ca="1"/>
        <v>0</v>
      </c>
      <c r="AZ33" s="56">
        <f ca="1"/>
        <v>0</v>
      </c>
      <c r="BB33" s="204" t="str" cm="1">
        <f t="array" aca="1" ref="BB33" ca="1">IFERROR(_xlfn.XLOOKUP(BC33,Com_codes_core,Com_labels_core),"")</f>
        <v>Catfish</v>
      </c>
      <c r="BC33" s="122" t="str">
        <f ca="1"/>
        <v>c_030</v>
      </c>
      <c r="BD33" s="63">
        <f ca="1"/>
        <v>1.1089409440619546</v>
      </c>
      <c r="BE33" s="63">
        <f ca="1"/>
        <v>0</v>
      </c>
      <c r="BF33" s="63">
        <f ca="1"/>
        <v>0</v>
      </c>
      <c r="BG33" s="56">
        <f ca="1"/>
        <v>0</v>
      </c>
      <c r="BH33" s="56">
        <f ca="1"/>
        <v>0</v>
      </c>
      <c r="BI33" s="56">
        <f ca="1"/>
        <v>0</v>
      </c>
      <c r="BJ33" s="56">
        <f ca="1"/>
        <v>0</v>
      </c>
      <c r="BK33" s="56">
        <f ca="1"/>
        <v>0</v>
      </c>
      <c r="BL33" s="56">
        <f ca="1"/>
        <v>0</v>
      </c>
      <c r="BM33" s="63">
        <f ca="1"/>
        <v>0</v>
      </c>
      <c r="BO33" s="204" t="str" cm="1">
        <f t="array" aca="1" ref="BO33" ca="1">IFERROR(_xlfn.XLOOKUP(BP33,Com_codes_core,Com_labels_core),"")</f>
        <v>Marine aquatic products</v>
      </c>
      <c r="BP33" s="122" t="str">
        <f ca="1"/>
        <v>c_027</v>
      </c>
      <c r="BQ33" s="66">
        <f ca="1"/>
        <v>0.947279129722712</v>
      </c>
      <c r="BR33" s="66">
        <f ca="1"/>
        <v>0</v>
      </c>
      <c r="BS33" s="66">
        <f ca="1"/>
        <v>0</v>
      </c>
      <c r="BT33" s="66">
        <f ca="1"/>
        <v>0</v>
      </c>
      <c r="BU33" s="66">
        <f ca="1"/>
        <v>0</v>
      </c>
      <c r="BV33" s="66">
        <f ca="1"/>
        <v>0</v>
      </c>
      <c r="BW33" s="66">
        <f ca="1"/>
        <v>0</v>
      </c>
      <c r="BX33" s="66">
        <f ca="1"/>
        <v>0</v>
      </c>
      <c r="BY33" s="66">
        <f ca="1"/>
        <v>0</v>
      </c>
      <c r="BZ33" s="66">
        <f ca="1"/>
        <v>0</v>
      </c>
    </row>
    <row r="34" spans="2:78" ht="12.75" hidden="1" customHeight="1" outlineLevel="1" x14ac:dyDescent="0.2">
      <c r="B34" s="204" t="str" cm="1">
        <f t="array" aca="1" ref="B34" ca="1">IFERROR(_xlfn.XLOOKUP(C34,Com_codes_core,Com_labels_core),"")</f>
        <v>Other exploited and collected forest products except wood</v>
      </c>
      <c r="C34" s="122" t="str">
        <f ca="1"/>
        <v>c_025</v>
      </c>
      <c r="D34" s="56">
        <f ca="1"/>
        <v>1</v>
      </c>
      <c r="E34" s="56">
        <f ca="1"/>
        <v>1.2358781635413152E-3</v>
      </c>
      <c r="F34" s="56">
        <f ca="1"/>
        <v>1.2614418886491841E-2</v>
      </c>
      <c r="G34" s="56">
        <f ca="1"/>
        <v>9.8485941510473296E-2</v>
      </c>
      <c r="H34" s="56">
        <f ca="1"/>
        <v>0</v>
      </c>
      <c r="I34" s="56">
        <f ca="1"/>
        <v>0</v>
      </c>
      <c r="J34" s="56">
        <f ca="1"/>
        <v>0</v>
      </c>
      <c r="K34" s="56">
        <f ca="1"/>
        <v>0</v>
      </c>
      <c r="L34" s="56">
        <f ca="1"/>
        <v>0</v>
      </c>
      <c r="M34" s="56">
        <f ca="1"/>
        <v>0</v>
      </c>
      <c r="O34" s="204" t="str" cm="1">
        <f t="array" aca="1" ref="O34" ca="1">IFERROR(_xlfn.XLOOKUP(P34,Com_codes_core,Com_labels_core),"")</f>
        <v>Other exploited and collected forest products except wood</v>
      </c>
      <c r="P34" s="122" t="str">
        <f ca="1"/>
        <v>c_025</v>
      </c>
      <c r="Q34" s="56">
        <f ca="1"/>
        <v>1.1048853427056329</v>
      </c>
      <c r="R34" s="56">
        <f ca="1"/>
        <v>1.3415466082644656E-2</v>
      </c>
      <c r="S34" s="56">
        <f ca="1"/>
        <v>2.2231609229494964E-2</v>
      </c>
      <c r="T34" s="56">
        <f ca="1"/>
        <v>9.9754105799720882E-2</v>
      </c>
      <c r="U34" s="56">
        <f ca="1"/>
        <v>0</v>
      </c>
      <c r="V34" s="56">
        <f ca="1"/>
        <v>0</v>
      </c>
      <c r="W34" s="56">
        <f ca="1"/>
        <v>0</v>
      </c>
      <c r="X34" s="56">
        <f ca="1"/>
        <v>0</v>
      </c>
      <c r="Y34" s="56">
        <f ca="1"/>
        <v>0</v>
      </c>
      <c r="Z34" s="56">
        <f ca="1"/>
        <v>0</v>
      </c>
      <c r="AB34" s="204" t="str" cm="1">
        <f t="array" aca="1" ref="AB34" ca="1">IFERROR(_xlfn.XLOOKUP(AC34,Com_codes_core,Com_labels_core),"")</f>
        <v>White leg shrimp, Black tiger shrimp</v>
      </c>
      <c r="AC34" s="122" t="str">
        <f ca="1"/>
        <v>c_031</v>
      </c>
      <c r="AD34" s="56">
        <f ca="1"/>
        <v>1</v>
      </c>
      <c r="AE34" s="56">
        <f ca="1"/>
        <v>1.3175006117416288E-3</v>
      </c>
      <c r="AF34" s="56">
        <f ca="1"/>
        <v>-0.17642422353285614</v>
      </c>
      <c r="AG34" s="56">
        <f ca="1"/>
        <v>7.340028497218043E-2</v>
      </c>
      <c r="AH34" s="56">
        <f ca="1"/>
        <v>0</v>
      </c>
      <c r="AI34" s="56">
        <f ca="1"/>
        <v>0</v>
      </c>
      <c r="AJ34" s="56">
        <f ca="1"/>
        <v>0</v>
      </c>
      <c r="AK34" s="56">
        <f ca="1"/>
        <v>0</v>
      </c>
      <c r="AL34" s="56">
        <f ca="1"/>
        <v>0</v>
      </c>
      <c r="AM34" s="56">
        <f ca="1"/>
        <v>0</v>
      </c>
      <c r="AO34" s="204" t="str" cm="1">
        <f t="array" aca="1" ref="AO34" ca="1">IFERROR(_xlfn.XLOOKUP(AP34,Com_codes_core,Com_labels_core),"")</f>
        <v>Inland exploited aquatic products</v>
      </c>
      <c r="AP34" s="122" t="str">
        <f ca="1"/>
        <v>c_028</v>
      </c>
      <c r="AQ34" s="56">
        <f ca="1"/>
        <v>1.0820320402343664</v>
      </c>
      <c r="AR34" s="56">
        <f ca="1"/>
        <v>0.28061130927632405</v>
      </c>
      <c r="AS34" s="56">
        <f ca="1"/>
        <v>-0.20755885667217422</v>
      </c>
      <c r="AT34" s="56">
        <f ca="1"/>
        <v>7.3863410713359556E-2</v>
      </c>
      <c r="AU34" s="56">
        <f ca="1"/>
        <v>0</v>
      </c>
      <c r="AV34" s="56">
        <f ca="1"/>
        <v>0</v>
      </c>
      <c r="AW34" s="56">
        <f ca="1"/>
        <v>0</v>
      </c>
      <c r="AX34" s="56">
        <f ca="1"/>
        <v>0</v>
      </c>
      <c r="AY34" s="56">
        <f ca="1"/>
        <v>0</v>
      </c>
      <c r="AZ34" s="56">
        <f ca="1"/>
        <v>0</v>
      </c>
      <c r="BB34" s="204" t="str" cm="1">
        <f t="array" aca="1" ref="BB34" ca="1">IFERROR(_xlfn.XLOOKUP(BC34,Com_codes_core,Com_labels_core),"")</f>
        <v>White leg shrimp, Black tiger shrimp</v>
      </c>
      <c r="BC34" s="122" t="str">
        <f ca="1"/>
        <v>c_031</v>
      </c>
      <c r="BD34" s="63">
        <f ca="1"/>
        <v>1.111058389066284</v>
      </c>
      <c r="BE34" s="63">
        <f ca="1"/>
        <v>0</v>
      </c>
      <c r="BF34" s="63">
        <f ca="1"/>
        <v>0</v>
      </c>
      <c r="BG34" s="56">
        <f ca="1"/>
        <v>0</v>
      </c>
      <c r="BH34" s="56">
        <f ca="1"/>
        <v>0</v>
      </c>
      <c r="BI34" s="56">
        <f ca="1"/>
        <v>0</v>
      </c>
      <c r="BJ34" s="56">
        <f ca="1"/>
        <v>0</v>
      </c>
      <c r="BK34" s="56">
        <f ca="1"/>
        <v>0</v>
      </c>
      <c r="BL34" s="56">
        <f ca="1"/>
        <v>0</v>
      </c>
      <c r="BM34" s="63">
        <f ca="1"/>
        <v>0</v>
      </c>
      <c r="BO34" s="204" t="str" cm="1">
        <f t="array" aca="1" ref="BO34" ca="1">IFERROR(_xlfn.XLOOKUP(BP34,Com_codes_core,Com_labels_core),"")</f>
        <v>Inland exploited aquatic products</v>
      </c>
      <c r="BP34" s="122" t="str">
        <f ca="1"/>
        <v>c_028</v>
      </c>
      <c r="BQ34" s="66">
        <f ca="1"/>
        <v>0.98140030547082513</v>
      </c>
      <c r="BR34" s="66">
        <f ca="1"/>
        <v>0</v>
      </c>
      <c r="BS34" s="66">
        <f ca="1"/>
        <v>0</v>
      </c>
      <c r="BT34" s="66">
        <f ca="1"/>
        <v>0</v>
      </c>
      <c r="BU34" s="66">
        <f ca="1"/>
        <v>0</v>
      </c>
      <c r="BV34" s="66">
        <f ca="1"/>
        <v>0</v>
      </c>
      <c r="BW34" s="66">
        <f ca="1"/>
        <v>0</v>
      </c>
      <c r="BX34" s="66">
        <f ca="1"/>
        <v>0</v>
      </c>
      <c r="BY34" s="66">
        <f ca="1"/>
        <v>0</v>
      </c>
      <c r="BZ34" s="66">
        <f ca="1"/>
        <v>0</v>
      </c>
    </row>
    <row r="35" spans="2:78" ht="12.75" hidden="1" customHeight="1" outlineLevel="1" x14ac:dyDescent="0.2">
      <c r="B35" s="204" t="str" cm="1">
        <f t="array" aca="1" ref="B35" ca="1">IFERROR(_xlfn.XLOOKUP(C35,Com_codes_core,Com_labels_core),"")</f>
        <v>Forestry services</v>
      </c>
      <c r="C35" s="122" t="str">
        <f ca="1"/>
        <v>c_026</v>
      </c>
      <c r="D35" s="56">
        <f ca="1"/>
        <v>1</v>
      </c>
      <c r="E35" s="56">
        <f ca="1"/>
        <v>-1.5206260424893703E-2</v>
      </c>
      <c r="F35" s="56">
        <f ca="1"/>
        <v>-0.1082829835231558</v>
      </c>
      <c r="G35" s="56">
        <f ca="1"/>
        <v>9.5609540259222747E-2</v>
      </c>
      <c r="H35" s="56">
        <f ca="1"/>
        <v>0</v>
      </c>
      <c r="I35" s="56">
        <f ca="1"/>
        <v>0</v>
      </c>
      <c r="J35" s="56">
        <f ca="1"/>
        <v>0</v>
      </c>
      <c r="K35" s="56">
        <f ca="1"/>
        <v>0</v>
      </c>
      <c r="L35" s="56">
        <f ca="1"/>
        <v>0</v>
      </c>
      <c r="M35" s="56">
        <f ca="1"/>
        <v>0</v>
      </c>
      <c r="O35" s="204" t="str" cm="1">
        <f t="array" aca="1" ref="O35" ca="1">IFERROR(_xlfn.XLOOKUP(P35,Com_codes_core,Com_labels_core),"")</f>
        <v>Forestry services</v>
      </c>
      <c r="P35" s="122" t="str">
        <f ca="1"/>
        <v>c_026</v>
      </c>
      <c r="Q35" s="56">
        <f ca="1"/>
        <v>1.0045142931799285</v>
      </c>
      <c r="R35" s="56">
        <f ca="1"/>
        <v>-1.5206260424871498E-2</v>
      </c>
      <c r="S35" s="56">
        <f ca="1"/>
        <v>-0.1082829835231558</v>
      </c>
      <c r="T35" s="56">
        <f ca="1"/>
        <v>9.5609540259244952E-2</v>
      </c>
      <c r="U35" s="56">
        <f ca="1"/>
        <v>0</v>
      </c>
      <c r="V35" s="56">
        <f ca="1"/>
        <v>0</v>
      </c>
      <c r="W35" s="56">
        <f ca="1"/>
        <v>0</v>
      </c>
      <c r="X35" s="56">
        <f ca="1"/>
        <v>0</v>
      </c>
      <c r="Y35" s="56">
        <f ca="1"/>
        <v>0</v>
      </c>
      <c r="Z35" s="56">
        <f ca="1"/>
        <v>0</v>
      </c>
      <c r="AB35" s="204" t="str" cm="1">
        <f t="array" aca="1" ref="AB35" ca="1">IFERROR(_xlfn.XLOOKUP(AC35,Com_codes_core,Com_labels_core),"")</f>
        <v>Domestic aquatic breeds</v>
      </c>
      <c r="AC35" s="122" t="str">
        <f ca="1"/>
        <v>c_033</v>
      </c>
      <c r="AD35" s="56">
        <f ca="1"/>
        <v>1</v>
      </c>
      <c r="AE35" s="56">
        <f ca="1"/>
        <v>1.2303872218621947E-3</v>
      </c>
      <c r="AF35" s="56">
        <f ca="1"/>
        <v>-0.17671094357027961</v>
      </c>
      <c r="AG35" s="56">
        <f ca="1"/>
        <v>7.3404746932892451E-2</v>
      </c>
      <c r="AH35" s="56">
        <f ca="1"/>
        <v>0</v>
      </c>
      <c r="AI35" s="56">
        <f ca="1"/>
        <v>0</v>
      </c>
      <c r="AJ35" s="56">
        <f ca="1"/>
        <v>0</v>
      </c>
      <c r="AK35" s="56">
        <f ca="1"/>
        <v>0</v>
      </c>
      <c r="AL35" s="56">
        <f ca="1"/>
        <v>0</v>
      </c>
      <c r="AM35" s="56">
        <f ca="1"/>
        <v>0</v>
      </c>
      <c r="AO35" s="204" t="str" cm="1">
        <f t="array" aca="1" ref="AO35" ca="1">IFERROR(_xlfn.XLOOKUP(AP35,Com_codes_core,Com_labels_core),"")</f>
        <v>Marine aquaculture products</v>
      </c>
      <c r="AP35" s="122" t="str">
        <f ca="1"/>
        <v>c_029</v>
      </c>
      <c r="AQ35" s="56">
        <f ca="1"/>
        <v>1.1362263255333194</v>
      </c>
      <c r="AR35" s="56">
        <f ca="1"/>
        <v>-9.8221409576604302E-3</v>
      </c>
      <c r="AS35" s="56">
        <f ca="1"/>
        <v>-0.21314076009301131</v>
      </c>
      <c r="AT35" s="56">
        <f ca="1"/>
        <v>7.3939824929336595E-2</v>
      </c>
      <c r="AU35" s="56">
        <f ca="1"/>
        <v>0</v>
      </c>
      <c r="AV35" s="56">
        <f ca="1"/>
        <v>0</v>
      </c>
      <c r="AW35" s="56">
        <f ca="1"/>
        <v>0</v>
      </c>
      <c r="AX35" s="56">
        <f ca="1"/>
        <v>0</v>
      </c>
      <c r="AY35" s="56">
        <f ca="1"/>
        <v>0</v>
      </c>
      <c r="AZ35" s="56">
        <f ca="1"/>
        <v>0</v>
      </c>
      <c r="BB35" s="204" t="str" cm="1">
        <f t="array" aca="1" ref="BB35" ca="1">IFERROR(_xlfn.XLOOKUP(BC35,Com_codes_core,Com_labels_core),"")</f>
        <v>Domestic aquatic breeds</v>
      </c>
      <c r="BC35" s="122" t="str">
        <f ca="1"/>
        <v>c_033</v>
      </c>
      <c r="BD35" s="63">
        <f ca="1"/>
        <v>1.1094427454677087</v>
      </c>
      <c r="BE35" s="63">
        <f ca="1"/>
        <v>0</v>
      </c>
      <c r="BF35" s="63">
        <f ca="1"/>
        <v>0</v>
      </c>
      <c r="BG35" s="56">
        <f ca="1"/>
        <v>0</v>
      </c>
      <c r="BH35" s="56">
        <f ca="1"/>
        <v>0</v>
      </c>
      <c r="BI35" s="56">
        <f ca="1"/>
        <v>0</v>
      </c>
      <c r="BJ35" s="56">
        <f ca="1"/>
        <v>0</v>
      </c>
      <c r="BK35" s="56">
        <f ca="1"/>
        <v>0</v>
      </c>
      <c r="BL35" s="56">
        <f ca="1"/>
        <v>0</v>
      </c>
      <c r="BM35" s="63">
        <f ca="1"/>
        <v>0</v>
      </c>
      <c r="BO35" s="204" t="str" cm="1">
        <f t="array" aca="1" ref="BO35" ca="1">IFERROR(_xlfn.XLOOKUP(BP35,Com_codes_core,Com_labels_core),"")</f>
        <v>Marine aquaculture products</v>
      </c>
      <c r="BP35" s="122" t="str">
        <f ca="1"/>
        <v>c_029</v>
      </c>
      <c r="BQ35" s="66">
        <f ca="1"/>
        <v>1.0277672276838805</v>
      </c>
      <c r="BR35" s="66">
        <f ca="1"/>
        <v>0</v>
      </c>
      <c r="BS35" s="66">
        <f ca="1"/>
        <v>0</v>
      </c>
      <c r="BT35" s="66">
        <f ca="1"/>
        <v>0</v>
      </c>
      <c r="BU35" s="66">
        <f ca="1"/>
        <v>0</v>
      </c>
      <c r="BV35" s="66">
        <f ca="1"/>
        <v>0</v>
      </c>
      <c r="BW35" s="66">
        <f ca="1"/>
        <v>0</v>
      </c>
      <c r="BX35" s="66">
        <f ca="1"/>
        <v>0</v>
      </c>
      <c r="BY35" s="66">
        <f ca="1"/>
        <v>0</v>
      </c>
      <c r="BZ35" s="66">
        <f ca="1"/>
        <v>0</v>
      </c>
    </row>
    <row r="36" spans="2:78" ht="12.75" hidden="1" customHeight="1" outlineLevel="1" x14ac:dyDescent="0.2">
      <c r="B36" s="204" t="str" cm="1">
        <f t="array" aca="1" ref="B36" ca="1">IFERROR(_xlfn.XLOOKUP(C36,Com_codes_core,Com_labels_core),"")</f>
        <v>Marine aquatic products</v>
      </c>
      <c r="C36" s="122" t="str">
        <f ca="1"/>
        <v>c_027</v>
      </c>
      <c r="D36" s="56">
        <f ca="1"/>
        <v>1</v>
      </c>
      <c r="E36" s="56">
        <f ca="1"/>
        <v>1.2842720846295563E-2</v>
      </c>
      <c r="F36" s="56">
        <f ca="1"/>
        <v>9.036223252971709E-2</v>
      </c>
      <c r="G36" s="56">
        <f ca="1"/>
        <v>0.29512082797924499</v>
      </c>
      <c r="H36" s="56">
        <f ca="1"/>
        <v>0</v>
      </c>
      <c r="I36" s="56">
        <f ca="1"/>
        <v>0</v>
      </c>
      <c r="J36" s="56">
        <f ca="1"/>
        <v>0</v>
      </c>
      <c r="K36" s="56">
        <f ca="1"/>
        <v>0</v>
      </c>
      <c r="L36" s="56">
        <f ca="1"/>
        <v>0</v>
      </c>
      <c r="M36" s="56">
        <f ca="1"/>
        <v>0</v>
      </c>
      <c r="O36" s="204" t="str" cm="1">
        <f t="array" aca="1" ref="O36" ca="1">IFERROR(_xlfn.XLOOKUP(P36,Com_codes_core,Com_labels_core),"")</f>
        <v>Marine aquatic products</v>
      </c>
      <c r="P36" s="122" t="str">
        <f ca="1"/>
        <v>c_027</v>
      </c>
      <c r="Q36" s="56">
        <f ca="1"/>
        <v>1.1251000245946283</v>
      </c>
      <c r="R36" s="56">
        <f ca="1"/>
        <v>7.285813724600132E-3</v>
      </c>
      <c r="S36" s="56">
        <f ca="1"/>
        <v>4.1232786751566053E-2</v>
      </c>
      <c r="T36" s="56">
        <f ca="1"/>
        <v>0.27199229537619996</v>
      </c>
      <c r="U36" s="56">
        <f ca="1"/>
        <v>0</v>
      </c>
      <c r="V36" s="56">
        <f ca="1"/>
        <v>0</v>
      </c>
      <c r="W36" s="56">
        <f ca="1"/>
        <v>0</v>
      </c>
      <c r="X36" s="56">
        <f ca="1"/>
        <v>0</v>
      </c>
      <c r="Y36" s="56">
        <f ca="1"/>
        <v>0</v>
      </c>
      <c r="Z36" s="56">
        <f ca="1"/>
        <v>0</v>
      </c>
      <c r="AB36" s="204" t="str" cm="1">
        <f t="array" aca="1" ref="AB36" ca="1">IFERROR(_xlfn.XLOOKUP(AC36,Com_codes_core,Com_labels_core),"")</f>
        <v>Hard coal and lignite</v>
      </c>
      <c r="AC36" s="122" t="str">
        <f ca="1"/>
        <v>c_034</v>
      </c>
      <c r="AD36" s="56">
        <f ca="1"/>
        <v>1</v>
      </c>
      <c r="AE36" s="56">
        <f ca="1"/>
        <v>-2.6225396630552567E-3</v>
      </c>
      <c r="AF36" s="56">
        <f ca="1"/>
        <v>-0.18939224712379854</v>
      </c>
      <c r="AG36" s="56">
        <f ca="1"/>
        <v>7.3602094413827146E-2</v>
      </c>
      <c r="AH36" s="56">
        <f ca="1"/>
        <v>0</v>
      </c>
      <c r="AI36" s="56">
        <f ca="1"/>
        <v>0</v>
      </c>
      <c r="AJ36" s="56">
        <f ca="1"/>
        <v>0</v>
      </c>
      <c r="AK36" s="56">
        <f ca="1"/>
        <v>0</v>
      </c>
      <c r="AL36" s="56">
        <f ca="1"/>
        <v>0</v>
      </c>
      <c r="AM36" s="56">
        <f ca="1"/>
        <v>0</v>
      </c>
      <c r="AO36" s="204" t="str" cm="1">
        <f t="array" aca="1" ref="AO36" ca="1">IFERROR(_xlfn.XLOOKUP(AP36,Com_codes_core,Com_labels_core),"")</f>
        <v>Catfish</v>
      </c>
      <c r="AP36" s="122" t="str">
        <f ca="1"/>
        <v>c_030</v>
      </c>
      <c r="AQ36" s="56">
        <f ca="1"/>
        <v>1.1105877551427374</v>
      </c>
      <c r="AR36" s="56">
        <f ca="1"/>
        <v>-9.4980980448688967E-3</v>
      </c>
      <c r="AS36" s="56">
        <f ca="1"/>
        <v>-0.21207094299144913</v>
      </c>
      <c r="AT36" s="56">
        <f ca="1"/>
        <v>7.3925179524603202E-2</v>
      </c>
      <c r="AU36" s="56">
        <f ca="1"/>
        <v>0</v>
      </c>
      <c r="AV36" s="56">
        <f ca="1"/>
        <v>0</v>
      </c>
      <c r="AW36" s="56">
        <f ca="1"/>
        <v>0</v>
      </c>
      <c r="AX36" s="56">
        <f ca="1"/>
        <v>0</v>
      </c>
      <c r="AY36" s="56">
        <f ca="1"/>
        <v>0</v>
      </c>
      <c r="AZ36" s="56">
        <f ca="1"/>
        <v>0</v>
      </c>
      <c r="BB36" s="204" t="str" cm="1">
        <f t="array" aca="1" ref="BB36" ca="1">IFERROR(_xlfn.XLOOKUP(BC36,Com_codes_core,Com_labels_core),"")</f>
        <v>Hard coal and lignite</v>
      </c>
      <c r="BC36" s="122" t="str">
        <f ca="1"/>
        <v>c_034</v>
      </c>
      <c r="BD36" s="63">
        <f ca="1"/>
        <v>1.0379846531426715</v>
      </c>
      <c r="BE36" s="63">
        <f ca="1"/>
        <v>0</v>
      </c>
      <c r="BF36" s="63">
        <f ca="1"/>
        <v>0</v>
      </c>
      <c r="BG36" s="56">
        <f ca="1"/>
        <v>0</v>
      </c>
      <c r="BH36" s="56">
        <f ca="1"/>
        <v>0</v>
      </c>
      <c r="BI36" s="56">
        <f ca="1"/>
        <v>0</v>
      </c>
      <c r="BJ36" s="56">
        <f ca="1"/>
        <v>0</v>
      </c>
      <c r="BK36" s="56">
        <f ca="1"/>
        <v>0</v>
      </c>
      <c r="BL36" s="56">
        <f ca="1"/>
        <v>0</v>
      </c>
      <c r="BM36" s="63">
        <f ca="1"/>
        <v>0</v>
      </c>
      <c r="BO36" s="204" t="str" cm="1">
        <f t="array" aca="1" ref="BO36" ca="1">IFERROR(_xlfn.XLOOKUP(BP36,Com_codes_core,Com_labels_core),"")</f>
        <v>Catfish</v>
      </c>
      <c r="BP36" s="122" t="str">
        <f ca="1"/>
        <v>c_030</v>
      </c>
      <c r="BQ36" s="66">
        <f ca="1"/>
        <v>1.0112443954223018</v>
      </c>
      <c r="BR36" s="66">
        <f ca="1"/>
        <v>0</v>
      </c>
      <c r="BS36" s="66">
        <f ca="1"/>
        <v>0</v>
      </c>
      <c r="BT36" s="66">
        <f ca="1"/>
        <v>0</v>
      </c>
      <c r="BU36" s="66">
        <f ca="1"/>
        <v>0</v>
      </c>
      <c r="BV36" s="66">
        <f ca="1"/>
        <v>0</v>
      </c>
      <c r="BW36" s="66">
        <f ca="1"/>
        <v>0</v>
      </c>
      <c r="BX36" s="66">
        <f ca="1"/>
        <v>0</v>
      </c>
      <c r="BY36" s="66">
        <f ca="1"/>
        <v>0</v>
      </c>
      <c r="BZ36" s="66">
        <f ca="1"/>
        <v>0</v>
      </c>
    </row>
    <row r="37" spans="2:78" ht="12.75" hidden="1" customHeight="1" outlineLevel="1" x14ac:dyDescent="0.2">
      <c r="B37" s="204" t="str" cm="1">
        <f t="array" aca="1" ref="B37" ca="1">IFERROR(_xlfn.XLOOKUP(C37,Com_codes_core,Com_labels_core),"")</f>
        <v>Inland exploited aquatic products</v>
      </c>
      <c r="C37" s="122" t="str">
        <f ca="1"/>
        <v>c_028</v>
      </c>
      <c r="D37" s="56">
        <f ca="1"/>
        <v>1</v>
      </c>
      <c r="E37" s="56">
        <f ca="1"/>
        <v>3.6054501164395347E-3</v>
      </c>
      <c r="F37" s="56">
        <f ca="1"/>
        <v>0.12450787388307294</v>
      </c>
      <c r="G37" s="56">
        <f ca="1"/>
        <v>0.31819720765389192</v>
      </c>
      <c r="H37" s="56">
        <f ca="1"/>
        <v>0</v>
      </c>
      <c r="I37" s="56">
        <f ca="1"/>
        <v>0</v>
      </c>
      <c r="J37" s="56">
        <f ca="1"/>
        <v>0</v>
      </c>
      <c r="K37" s="56">
        <f ca="1"/>
        <v>0</v>
      </c>
      <c r="L37" s="56">
        <f ca="1"/>
        <v>0</v>
      </c>
      <c r="M37" s="56">
        <f ca="1"/>
        <v>0</v>
      </c>
      <c r="O37" s="204" t="str" cm="1">
        <f t="array" aca="1" ref="O37" ca="1">IFERROR(_xlfn.XLOOKUP(P37,Com_codes_core,Com_labels_core),"")</f>
        <v>Inland exploited aquatic products</v>
      </c>
      <c r="P37" s="122" t="str">
        <f ca="1"/>
        <v>c_028</v>
      </c>
      <c r="Q37" s="56">
        <f ca="1"/>
        <v>1.1012251813568106</v>
      </c>
      <c r="R37" s="56">
        <f ca="1"/>
        <v>2.1260133072531495E-2</v>
      </c>
      <c r="S37" s="56">
        <f ca="1"/>
        <v>7.2383116637797507E-2</v>
      </c>
      <c r="T37" s="56">
        <f ca="1"/>
        <v>0.29106877459965652</v>
      </c>
      <c r="U37" s="56">
        <f ca="1"/>
        <v>0</v>
      </c>
      <c r="V37" s="56">
        <f ca="1"/>
        <v>0</v>
      </c>
      <c r="W37" s="56">
        <f ca="1"/>
        <v>0</v>
      </c>
      <c r="X37" s="56">
        <f ca="1"/>
        <v>0</v>
      </c>
      <c r="Y37" s="56">
        <f ca="1"/>
        <v>0</v>
      </c>
      <c r="Z37" s="56">
        <f ca="1"/>
        <v>0</v>
      </c>
      <c r="AB37" s="204" t="str" cm="1">
        <f t="array" aca="1" ref="AB37" ca="1">IFERROR(_xlfn.XLOOKUP(AC37,Com_codes_core,Com_labels_core),"")</f>
        <v>Crude oil extraction</v>
      </c>
      <c r="AC37" s="122" t="str">
        <f ca="1"/>
        <v>c_035</v>
      </c>
      <c r="AD37" s="56">
        <f ca="1"/>
        <v>1</v>
      </c>
      <c r="AE37" s="56">
        <f ca="1"/>
        <v>-3.1583654503064551E-3</v>
      </c>
      <c r="AF37" s="56">
        <f ca="1"/>
        <v>-0.19115583353147558</v>
      </c>
      <c r="AG37" s="56">
        <f ca="1"/>
        <v>7.3629539473452077E-2</v>
      </c>
      <c r="AH37" s="56">
        <f ca="1"/>
        <v>0</v>
      </c>
      <c r="AI37" s="56">
        <f ca="1"/>
        <v>0</v>
      </c>
      <c r="AJ37" s="56">
        <f ca="1"/>
        <v>0</v>
      </c>
      <c r="AK37" s="56">
        <f ca="1"/>
        <v>0</v>
      </c>
      <c r="AL37" s="56">
        <f ca="1"/>
        <v>0</v>
      </c>
      <c r="AM37" s="56">
        <f ca="1"/>
        <v>0</v>
      </c>
      <c r="AO37" s="204" t="str" cm="1">
        <f t="array" aca="1" ref="AO37" ca="1">IFERROR(_xlfn.XLOOKUP(AP37,Com_codes_core,Com_labels_core),"")</f>
        <v>White leg shrimp, Black tiger shrimp</v>
      </c>
      <c r="AP37" s="122" t="str">
        <f ca="1"/>
        <v>c_031</v>
      </c>
      <c r="AQ37" s="56">
        <f ca="1"/>
        <v>1.1118796122575565</v>
      </c>
      <c r="AR37" s="56">
        <f ca="1"/>
        <v>-9.5748745576162975E-3</v>
      </c>
      <c r="AS37" s="56">
        <f ca="1"/>
        <v>-0.21232441814299507</v>
      </c>
      <c r="AT37" s="56">
        <f ca="1"/>
        <v>7.3928649506704858E-2</v>
      </c>
      <c r="AU37" s="56">
        <f ca="1"/>
        <v>0</v>
      </c>
      <c r="AV37" s="56">
        <f ca="1"/>
        <v>0</v>
      </c>
      <c r="AW37" s="56">
        <f ca="1"/>
        <v>0</v>
      </c>
      <c r="AX37" s="56">
        <f ca="1"/>
        <v>0</v>
      </c>
      <c r="AY37" s="56">
        <f ca="1"/>
        <v>0</v>
      </c>
      <c r="AZ37" s="56">
        <f ca="1"/>
        <v>0</v>
      </c>
      <c r="BB37" s="204" t="str" cm="1">
        <f t="array" aca="1" ref="BB37" ca="1">IFERROR(_xlfn.XLOOKUP(BC37,Com_codes_core,Com_labels_core),"")</f>
        <v>Crude oil extraction</v>
      </c>
      <c r="BC37" s="122" t="str">
        <f ca="1"/>
        <v>c_035</v>
      </c>
      <c r="BD37" s="63">
        <f ca="1"/>
        <v>1.0280469902744125</v>
      </c>
      <c r="BE37" s="63">
        <f ca="1"/>
        <v>0</v>
      </c>
      <c r="BF37" s="63">
        <f ca="1"/>
        <v>0</v>
      </c>
      <c r="BG37" s="56">
        <f ca="1"/>
        <v>0</v>
      </c>
      <c r="BH37" s="56">
        <f ca="1"/>
        <v>0</v>
      </c>
      <c r="BI37" s="56">
        <f ca="1"/>
        <v>0</v>
      </c>
      <c r="BJ37" s="56">
        <f ca="1"/>
        <v>0</v>
      </c>
      <c r="BK37" s="56">
        <f ca="1"/>
        <v>0</v>
      </c>
      <c r="BL37" s="56">
        <f ca="1"/>
        <v>0</v>
      </c>
      <c r="BM37" s="63">
        <f ca="1"/>
        <v>0</v>
      </c>
      <c r="BO37" s="204" t="str" cm="1">
        <f t="array" aca="1" ref="BO37" ca="1">IFERROR(_xlfn.XLOOKUP(BP37,Com_codes_core,Com_labels_core),"")</f>
        <v>White leg shrimp, Black tiger shrimp</v>
      </c>
      <c r="BP37" s="122" t="str">
        <f ca="1"/>
        <v>c_031</v>
      </c>
      <c r="BQ37" s="66">
        <f ca="1"/>
        <v>1.0108388927596574</v>
      </c>
      <c r="BR37" s="66">
        <f ca="1"/>
        <v>0</v>
      </c>
      <c r="BS37" s="66">
        <f ca="1"/>
        <v>0</v>
      </c>
      <c r="BT37" s="66">
        <f ca="1"/>
        <v>0</v>
      </c>
      <c r="BU37" s="66">
        <f ca="1"/>
        <v>0</v>
      </c>
      <c r="BV37" s="66">
        <f ca="1"/>
        <v>0</v>
      </c>
      <c r="BW37" s="66">
        <f ca="1"/>
        <v>0</v>
      </c>
      <c r="BX37" s="66">
        <f ca="1"/>
        <v>0</v>
      </c>
      <c r="BY37" s="66">
        <f ca="1"/>
        <v>0</v>
      </c>
      <c r="BZ37" s="66">
        <f ca="1"/>
        <v>0</v>
      </c>
    </row>
    <row r="38" spans="2:78" ht="12.75" hidden="1" customHeight="1" outlineLevel="1" x14ac:dyDescent="0.2">
      <c r="B38" s="204" t="str" cm="1">
        <f t="array" aca="1" ref="B38" ca="1">IFERROR(_xlfn.XLOOKUP(C38,Com_codes_core,Com_labels_core),"")</f>
        <v>Marine aquaculture products</v>
      </c>
      <c r="C38" s="122" t="str">
        <f ca="1"/>
        <v>c_029</v>
      </c>
      <c r="D38" s="56">
        <f ca="1"/>
        <v>1</v>
      </c>
      <c r="E38" s="56">
        <f ca="1"/>
        <v>-1.3628662958742321E-2</v>
      </c>
      <c r="F38" s="56">
        <f ca="1"/>
        <v>-0.21720980410433466</v>
      </c>
      <c r="G38" s="56">
        <f ca="1"/>
        <v>-1.9530059911887498E-2</v>
      </c>
      <c r="H38" s="56">
        <f ca="1"/>
        <v>0</v>
      </c>
      <c r="I38" s="56">
        <f ca="1"/>
        <v>0</v>
      </c>
      <c r="J38" s="56">
        <f ca="1"/>
        <v>0</v>
      </c>
      <c r="K38" s="56">
        <f ca="1"/>
        <v>0</v>
      </c>
      <c r="L38" s="56">
        <f ca="1"/>
        <v>0</v>
      </c>
      <c r="M38" s="56">
        <f ca="1"/>
        <v>0</v>
      </c>
      <c r="O38" s="204" t="str" cm="1">
        <f t="array" aca="1" ref="O38" ca="1">IFERROR(_xlfn.XLOOKUP(P38,Com_codes_core,Com_labels_core),"")</f>
        <v>Marine aquaculture products</v>
      </c>
      <c r="P38" s="122" t="str">
        <f ca="1"/>
        <v>c_029</v>
      </c>
      <c r="Q38" s="56">
        <f ca="1"/>
        <v>1.1586759562777562</v>
      </c>
      <c r="R38" s="56">
        <f ca="1"/>
        <v>-1.9169895487369804E-2</v>
      </c>
      <c r="S38" s="56">
        <f ca="1"/>
        <v>-0.24385444427912351</v>
      </c>
      <c r="T38" s="56">
        <f ca="1"/>
        <v>-6.5740658102053651E-3</v>
      </c>
      <c r="U38" s="56">
        <f ca="1"/>
        <v>0</v>
      </c>
      <c r="V38" s="56">
        <f ca="1"/>
        <v>0</v>
      </c>
      <c r="W38" s="56">
        <f ca="1"/>
        <v>0</v>
      </c>
      <c r="X38" s="56">
        <f ca="1"/>
        <v>0</v>
      </c>
      <c r="Y38" s="56">
        <f ca="1"/>
        <v>0</v>
      </c>
      <c r="Z38" s="56">
        <f ca="1"/>
        <v>0</v>
      </c>
      <c r="AB38" s="204" t="str" cm="1">
        <f t="array" aca="1" ref="AB38" ca="1">IFERROR(_xlfn.XLOOKUP(AC38,Com_codes_core,Com_labels_core),"")</f>
        <v>Metal ores and metal concentrates</v>
      </c>
      <c r="AC38" s="122" t="str">
        <f ca="1"/>
        <v>c_037</v>
      </c>
      <c r="AD38" s="56">
        <f ca="1"/>
        <v>1</v>
      </c>
      <c r="AE38" s="56">
        <f ca="1"/>
        <v>-2.4041963443965919E-3</v>
      </c>
      <c r="AF38" s="56">
        <f ca="1"/>
        <v>-0.18867360438630243</v>
      </c>
      <c r="AG38" s="56">
        <f ca="1"/>
        <v>7.3590910836407453E-2</v>
      </c>
      <c r="AH38" s="56">
        <f ca="1"/>
        <v>0</v>
      </c>
      <c r="AI38" s="56">
        <f ca="1"/>
        <v>0</v>
      </c>
      <c r="AJ38" s="56">
        <f ca="1"/>
        <v>0</v>
      </c>
      <c r="AK38" s="56">
        <f ca="1"/>
        <v>0</v>
      </c>
      <c r="AL38" s="56">
        <f ca="1"/>
        <v>0</v>
      </c>
      <c r="AM38" s="56">
        <f ca="1"/>
        <v>0</v>
      </c>
      <c r="AO38" s="204" t="str" cm="1">
        <f t="array" aca="1" ref="AO38" ca="1">IFERROR(_xlfn.XLOOKUP(AP38,Com_codes_core,Com_labels_core),"")</f>
        <v>Domestic aquatic breeds</v>
      </c>
      <c r="AP38" s="122" t="str">
        <f ca="1"/>
        <v>c_033</v>
      </c>
      <c r="AQ38" s="56">
        <f ca="1"/>
        <v>1.1126635865296277</v>
      </c>
      <c r="AR38" s="56">
        <f ca="1"/>
        <v>-9.5163411145016141E-3</v>
      </c>
      <c r="AS38" s="56">
        <f ca="1"/>
        <v>-0.21213117189043951</v>
      </c>
      <c r="AT38" s="56">
        <f ca="1"/>
        <v>7.3926004036195536E-2</v>
      </c>
      <c r="AU38" s="56">
        <f ca="1"/>
        <v>0</v>
      </c>
      <c r="AV38" s="56">
        <f ca="1"/>
        <v>0</v>
      </c>
      <c r="AW38" s="56">
        <f ca="1"/>
        <v>0</v>
      </c>
      <c r="AX38" s="56">
        <f ca="1"/>
        <v>0</v>
      </c>
      <c r="AY38" s="56">
        <f ca="1"/>
        <v>0</v>
      </c>
      <c r="AZ38" s="56">
        <f ca="1"/>
        <v>0</v>
      </c>
      <c r="BB38" s="204" t="str" cm="1">
        <f t="array" aca="1" ref="BB38" ca="1">IFERROR(_xlfn.XLOOKUP(BC38,Com_codes_core,Com_labels_core),"")</f>
        <v>Metal ores and metal concentrates</v>
      </c>
      <c r="BC38" s="122" t="str">
        <f ca="1"/>
        <v>c_037</v>
      </c>
      <c r="BD38" s="63">
        <f ca="1"/>
        <v>1.0420341452837614</v>
      </c>
      <c r="BE38" s="63">
        <f ca="1"/>
        <v>0</v>
      </c>
      <c r="BF38" s="63">
        <f ca="1"/>
        <v>0</v>
      </c>
      <c r="BG38" s="56">
        <f ca="1"/>
        <v>0</v>
      </c>
      <c r="BH38" s="56">
        <f ca="1"/>
        <v>0</v>
      </c>
      <c r="BI38" s="56">
        <f ca="1"/>
        <v>0</v>
      </c>
      <c r="BJ38" s="56">
        <f ca="1"/>
        <v>0</v>
      </c>
      <c r="BK38" s="56">
        <f ca="1"/>
        <v>0</v>
      </c>
      <c r="BL38" s="56">
        <f ca="1"/>
        <v>0</v>
      </c>
      <c r="BM38" s="63">
        <f ca="1"/>
        <v>0</v>
      </c>
      <c r="BO38" s="204" t="str" cm="1">
        <f t="array" aca="1" ref="BO38" ca="1">IFERROR(_xlfn.XLOOKUP(BP38,Com_codes_core,Com_labels_core),"")</f>
        <v>Domestic aquatic breeds</v>
      </c>
      <c r="BP38" s="122" t="str">
        <f ca="1"/>
        <v>c_033</v>
      </c>
      <c r="BQ38" s="66">
        <f ca="1"/>
        <v>1.0127584202138837</v>
      </c>
      <c r="BR38" s="66">
        <f ca="1"/>
        <v>0</v>
      </c>
      <c r="BS38" s="66">
        <f ca="1"/>
        <v>0</v>
      </c>
      <c r="BT38" s="66">
        <f ca="1"/>
        <v>0</v>
      </c>
      <c r="BU38" s="66">
        <f ca="1"/>
        <v>0</v>
      </c>
      <c r="BV38" s="66">
        <f ca="1"/>
        <v>0</v>
      </c>
      <c r="BW38" s="66">
        <f ca="1"/>
        <v>0</v>
      </c>
      <c r="BX38" s="66">
        <f ca="1"/>
        <v>0</v>
      </c>
      <c r="BY38" s="66">
        <f ca="1"/>
        <v>0</v>
      </c>
      <c r="BZ38" s="66">
        <f ca="1"/>
        <v>0</v>
      </c>
    </row>
    <row r="39" spans="2:78" ht="12.75" hidden="1" customHeight="1" outlineLevel="1" x14ac:dyDescent="0.2">
      <c r="B39" s="204" t="str" cm="1">
        <f t="array" aca="1" ref="B39" ca="1">IFERROR(_xlfn.XLOOKUP(C39,Com_codes_core,Com_labels_core),"")</f>
        <v>Catfish</v>
      </c>
      <c r="C39" s="122" t="str">
        <f ca="1"/>
        <v>c_030</v>
      </c>
      <c r="D39" s="56">
        <f ca="1"/>
        <v>1</v>
      </c>
      <c r="E39" s="56">
        <f ca="1"/>
        <v>-9.3262225308810009E-3</v>
      </c>
      <c r="F39" s="56">
        <f ca="1"/>
        <v>-0.20776147071536188</v>
      </c>
      <c r="G39" s="56">
        <f ca="1"/>
        <v>-3.3806608769160196E-2</v>
      </c>
      <c r="H39" s="56">
        <f ca="1"/>
        <v>0</v>
      </c>
      <c r="I39" s="56">
        <f ca="1"/>
        <v>0</v>
      </c>
      <c r="J39" s="56">
        <f ca="1"/>
        <v>0</v>
      </c>
      <c r="K39" s="56">
        <f ca="1"/>
        <v>0</v>
      </c>
      <c r="L39" s="56">
        <f ca="1"/>
        <v>0</v>
      </c>
      <c r="M39" s="56">
        <f ca="1"/>
        <v>0</v>
      </c>
      <c r="O39" s="204" t="str" cm="1">
        <f t="array" aca="1" ref="O39" ca="1">IFERROR(_xlfn.XLOOKUP(P39,Com_codes_core,Com_labels_core),"")</f>
        <v>Catfish</v>
      </c>
      <c r="P39" s="122" t="str">
        <f ca="1"/>
        <v>c_030</v>
      </c>
      <c r="Q39" s="56">
        <f ca="1"/>
        <v>1.1257034469826792</v>
      </c>
      <c r="R39" s="56">
        <f ca="1"/>
        <v>-1.4839671909183672E-2</v>
      </c>
      <c r="S39" s="56">
        <f ca="1"/>
        <v>-0.23264369550348718</v>
      </c>
      <c r="T39" s="56">
        <f ca="1"/>
        <v>-2.6954049227001509E-2</v>
      </c>
      <c r="U39" s="56">
        <f ca="1"/>
        <v>0</v>
      </c>
      <c r="V39" s="56">
        <f ca="1"/>
        <v>0</v>
      </c>
      <c r="W39" s="56">
        <f ca="1"/>
        <v>0</v>
      </c>
      <c r="X39" s="56">
        <f ca="1"/>
        <v>0</v>
      </c>
      <c r="Y39" s="56">
        <f ca="1"/>
        <v>0</v>
      </c>
      <c r="Z39" s="56">
        <f ca="1"/>
        <v>0</v>
      </c>
      <c r="AB39" s="204" t="str" cm="1">
        <f t="array" aca="1" ref="AB39" ca="1">IFERROR(_xlfn.XLOOKUP(AC39,Com_codes_core,Com_labels_core),"")</f>
        <v>Stone, sand, gravel, clay</v>
      </c>
      <c r="AC39" s="122" t="str">
        <f ca="1"/>
        <v>c_038</v>
      </c>
      <c r="AD39" s="56">
        <f ca="1"/>
        <v>1</v>
      </c>
      <c r="AE39" s="56">
        <f ca="1"/>
        <v>-2.2775160901655767E-5</v>
      </c>
      <c r="AF39" s="56">
        <f ca="1"/>
        <v>-0.18083553068302116</v>
      </c>
      <c r="AG39" s="56">
        <f ca="1"/>
        <v>7.3468934093878779E-2</v>
      </c>
      <c r="AH39" s="56">
        <f ca="1"/>
        <v>0</v>
      </c>
      <c r="AI39" s="56">
        <f ca="1"/>
        <v>0</v>
      </c>
      <c r="AJ39" s="56">
        <f ca="1"/>
        <v>0</v>
      </c>
      <c r="AK39" s="56">
        <f ca="1"/>
        <v>0</v>
      </c>
      <c r="AL39" s="56">
        <f ca="1"/>
        <v>0</v>
      </c>
      <c r="AM39" s="56">
        <f ca="1"/>
        <v>0</v>
      </c>
      <c r="AO39" s="204" t="str" cm="1">
        <f t="array" aca="1" ref="AO39" ca="1">IFERROR(_xlfn.XLOOKUP(AP39,Com_codes_core,Com_labels_core),"")</f>
        <v>Hard coal and lignite</v>
      </c>
      <c r="AP39" s="122" t="str">
        <f ca="1"/>
        <v>c_034</v>
      </c>
      <c r="AQ39" s="56">
        <f ca="1"/>
        <v>1.0744366023968008</v>
      </c>
      <c r="AR39" s="56">
        <f ca="1"/>
        <v>2.141380394800052E-2</v>
      </c>
      <c r="AS39" s="56">
        <f ca="1"/>
        <v>-0.20242317274522525</v>
      </c>
      <c r="AT39" s="56">
        <f ca="1"/>
        <v>7.3793105062347486E-2</v>
      </c>
      <c r="AU39" s="56">
        <f ca="1"/>
        <v>0</v>
      </c>
      <c r="AV39" s="56">
        <f ca="1"/>
        <v>0</v>
      </c>
      <c r="AW39" s="56">
        <f ca="1"/>
        <v>0</v>
      </c>
      <c r="AX39" s="56">
        <f ca="1"/>
        <v>0</v>
      </c>
      <c r="AY39" s="56">
        <f ca="1"/>
        <v>0</v>
      </c>
      <c r="AZ39" s="56">
        <f ca="1"/>
        <v>0</v>
      </c>
      <c r="BB39" s="204" t="str" cm="1">
        <f t="array" aca="1" ref="BB39" ca="1">IFERROR(_xlfn.XLOOKUP(BC39,Com_codes_core,Com_labels_core),"")</f>
        <v>Stone, sand, gravel, clay</v>
      </c>
      <c r="BC39" s="122" t="str">
        <f ca="1"/>
        <v>c_038</v>
      </c>
      <c r="BD39" s="63">
        <f ca="1"/>
        <v>1.0862010396393329</v>
      </c>
      <c r="BE39" s="63">
        <f ca="1"/>
        <v>0</v>
      </c>
      <c r="BF39" s="63">
        <f ca="1"/>
        <v>0</v>
      </c>
      <c r="BG39" s="56">
        <f ca="1"/>
        <v>0</v>
      </c>
      <c r="BH39" s="56">
        <f ca="1"/>
        <v>0</v>
      </c>
      <c r="BI39" s="56">
        <f ca="1"/>
        <v>0</v>
      </c>
      <c r="BJ39" s="56">
        <f ca="1"/>
        <v>0</v>
      </c>
      <c r="BK39" s="56">
        <f ca="1"/>
        <v>0</v>
      </c>
      <c r="BL39" s="56">
        <f ca="1"/>
        <v>0</v>
      </c>
      <c r="BM39" s="63">
        <f ca="1"/>
        <v>0</v>
      </c>
      <c r="BO39" s="204" t="str" cm="1">
        <f t="array" aca="1" ref="BO39" ca="1">IFERROR(_xlfn.XLOOKUP(BP39,Com_codes_core,Com_labels_core),"")</f>
        <v>Hard coal and lignite</v>
      </c>
      <c r="BP39" s="122" t="str">
        <f ca="1"/>
        <v>c_034</v>
      </c>
      <c r="BQ39" s="66">
        <f ca="1"/>
        <v>1.033498608644231</v>
      </c>
      <c r="BR39" s="66">
        <f ca="1"/>
        <v>0</v>
      </c>
      <c r="BS39" s="66">
        <f ca="1"/>
        <v>0</v>
      </c>
      <c r="BT39" s="66">
        <f ca="1"/>
        <v>0</v>
      </c>
      <c r="BU39" s="66">
        <f ca="1"/>
        <v>0</v>
      </c>
      <c r="BV39" s="66">
        <f ca="1"/>
        <v>0</v>
      </c>
      <c r="BW39" s="66">
        <f ca="1"/>
        <v>0</v>
      </c>
      <c r="BX39" s="66">
        <f ca="1"/>
        <v>0</v>
      </c>
      <c r="BY39" s="66">
        <f ca="1"/>
        <v>0</v>
      </c>
      <c r="BZ39" s="66">
        <f ca="1"/>
        <v>0</v>
      </c>
    </row>
    <row r="40" spans="2:78" ht="12.75" hidden="1" customHeight="1" outlineLevel="1" x14ac:dyDescent="0.2">
      <c r="B40" s="204" t="str" cm="1">
        <f t="array" aca="1" ref="B40" ca="1">IFERROR(_xlfn.XLOOKUP(C40,Com_codes_core,Com_labels_core),"")</f>
        <v>White leg shrimp, Black tiger shrimp</v>
      </c>
      <c r="C40" s="122" t="str">
        <f ca="1"/>
        <v>c_031</v>
      </c>
      <c r="D40" s="56">
        <f ca="1"/>
        <v>1</v>
      </c>
      <c r="E40" s="56">
        <f ca="1"/>
        <v>-9.8713184077281468E-3</v>
      </c>
      <c r="F40" s="56">
        <f ca="1"/>
        <v>-0.18652045442857368</v>
      </c>
      <c r="G40" s="56">
        <f ca="1"/>
        <v>-1.4513969308149743E-2</v>
      </c>
      <c r="H40" s="56">
        <f ca="1"/>
        <v>0</v>
      </c>
      <c r="I40" s="56">
        <f ca="1"/>
        <v>0</v>
      </c>
      <c r="J40" s="56">
        <f ca="1"/>
        <v>0</v>
      </c>
      <c r="K40" s="56">
        <f ca="1"/>
        <v>0</v>
      </c>
      <c r="L40" s="56">
        <f ca="1"/>
        <v>0</v>
      </c>
      <c r="M40" s="56">
        <f ca="1"/>
        <v>0</v>
      </c>
      <c r="O40" s="204" t="str" cm="1">
        <f t="array" aca="1" ref="O40" ca="1">IFERROR(_xlfn.XLOOKUP(P40,Com_codes_core,Com_labels_core),"")</f>
        <v>White leg shrimp, Black tiger shrimp</v>
      </c>
      <c r="P40" s="122" t="str">
        <f ca="1"/>
        <v>c_031</v>
      </c>
      <c r="Q40" s="56">
        <f ca="1"/>
        <v>1.1156046832576871</v>
      </c>
      <c r="R40" s="56">
        <f ca="1"/>
        <v>-1.5375705085274305E-2</v>
      </c>
      <c r="S40" s="56">
        <f ca="1"/>
        <v>-0.21372999003539395</v>
      </c>
      <c r="T40" s="56">
        <f ca="1"/>
        <v>-9.2284487609339827E-3</v>
      </c>
      <c r="U40" s="56">
        <f ca="1"/>
        <v>0</v>
      </c>
      <c r="V40" s="56">
        <f ca="1"/>
        <v>0</v>
      </c>
      <c r="W40" s="56">
        <f ca="1"/>
        <v>0</v>
      </c>
      <c r="X40" s="56">
        <f ca="1"/>
        <v>0</v>
      </c>
      <c r="Y40" s="56">
        <f ca="1"/>
        <v>0</v>
      </c>
      <c r="Z40" s="56">
        <f ca="1"/>
        <v>0</v>
      </c>
      <c r="AB40" s="204" t="str" cm="1">
        <f t="array" aca="1" ref="AB40" ca="1">IFERROR(_xlfn.XLOOKUP(AC40,Com_codes_core,Com_labels_core),"")</f>
        <v>Mining products have not been classified yet</v>
      </c>
      <c r="AC40" s="122" t="str">
        <f ca="1"/>
        <v>c_039</v>
      </c>
      <c r="AD40" s="56">
        <f ca="1"/>
        <v>1</v>
      </c>
      <c r="AE40" s="56">
        <f ca="1"/>
        <v>-3.0334931627962192E-3</v>
      </c>
      <c r="AF40" s="56">
        <f ca="1"/>
        <v>-0.19074483600223235</v>
      </c>
      <c r="AG40" s="56">
        <f ca="1"/>
        <v>7.3623143511869493E-2</v>
      </c>
      <c r="AH40" s="56">
        <f ca="1"/>
        <v>0</v>
      </c>
      <c r="AI40" s="56">
        <f ca="1"/>
        <v>0</v>
      </c>
      <c r="AJ40" s="56">
        <f ca="1"/>
        <v>0</v>
      </c>
      <c r="AK40" s="56">
        <f ca="1"/>
        <v>0</v>
      </c>
      <c r="AL40" s="56">
        <f ca="1"/>
        <v>0</v>
      </c>
      <c r="AM40" s="56">
        <f ca="1"/>
        <v>0</v>
      </c>
      <c r="AO40" s="204" t="str" cm="1">
        <f t="array" aca="1" ref="AO40" ca="1">IFERROR(_xlfn.XLOOKUP(AP40,Com_codes_core,Com_labels_core),"")</f>
        <v>Crude oil extraction</v>
      </c>
      <c r="AP40" s="122" t="str">
        <f ca="1"/>
        <v>c_035</v>
      </c>
      <c r="AQ40" s="56">
        <f ca="1"/>
        <v>1.1010269046421235</v>
      </c>
      <c r="AR40" s="56">
        <f ca="1"/>
        <v>2.1766655032506854E-2</v>
      </c>
      <c r="AS40" s="56">
        <f ca="1"/>
        <v>-0.20086497306165407</v>
      </c>
      <c r="AT40" s="56">
        <f ca="1"/>
        <v>9.8153738641633339</v>
      </c>
      <c r="AU40" s="56">
        <f ca="1"/>
        <v>0</v>
      </c>
      <c r="AV40" s="56">
        <f ca="1"/>
        <v>0</v>
      </c>
      <c r="AW40" s="56">
        <f ca="1"/>
        <v>0</v>
      </c>
      <c r="AX40" s="56">
        <f ca="1"/>
        <v>0</v>
      </c>
      <c r="AY40" s="56">
        <f ca="1"/>
        <v>0</v>
      </c>
      <c r="AZ40" s="56">
        <f ca="1"/>
        <v>0</v>
      </c>
      <c r="BB40" s="204" t="str" cm="1">
        <f t="array" aca="1" ref="BB40" ca="1">IFERROR(_xlfn.XLOOKUP(BC40,Com_codes_core,Com_labels_core),"")</f>
        <v>Mining products have not been classified yet</v>
      </c>
      <c r="BC40" s="122" t="str">
        <f ca="1"/>
        <v>c_039</v>
      </c>
      <c r="BD40" s="63">
        <f ca="1"/>
        <v>1.0303629271467662</v>
      </c>
      <c r="BE40" s="63">
        <f ca="1"/>
        <v>0</v>
      </c>
      <c r="BF40" s="63">
        <f ca="1"/>
        <v>0</v>
      </c>
      <c r="BG40" s="56">
        <f ca="1"/>
        <v>0</v>
      </c>
      <c r="BH40" s="56">
        <f ca="1"/>
        <v>0</v>
      </c>
      <c r="BI40" s="56">
        <f ca="1"/>
        <v>0</v>
      </c>
      <c r="BJ40" s="56">
        <f ca="1"/>
        <v>0</v>
      </c>
      <c r="BK40" s="56">
        <f ca="1"/>
        <v>0</v>
      </c>
      <c r="BL40" s="56">
        <f ca="1"/>
        <v>0</v>
      </c>
      <c r="BM40" s="63">
        <f ca="1"/>
        <v>0</v>
      </c>
      <c r="BO40" s="204" t="str" cm="1">
        <f t="array" aca="1" ref="BO40" ca="1">IFERROR(_xlfn.XLOOKUP(BP40,Com_codes_core,Com_labels_core),"")</f>
        <v>Crude oil extraction</v>
      </c>
      <c r="BP40" s="122" t="str">
        <f ca="1"/>
        <v>c_035</v>
      </c>
      <c r="BQ40" s="66">
        <f ca="1"/>
        <v>1.0687178559308337</v>
      </c>
      <c r="BR40" s="66">
        <f ca="1"/>
        <v>10.000000000000009</v>
      </c>
      <c r="BS40" s="66">
        <f ca="1"/>
        <v>0</v>
      </c>
      <c r="BT40" s="66">
        <f ca="1"/>
        <v>0</v>
      </c>
      <c r="BU40" s="66">
        <f ca="1"/>
        <v>0</v>
      </c>
      <c r="BV40" s="66">
        <f ca="1"/>
        <v>0</v>
      </c>
      <c r="BW40" s="66">
        <f ca="1"/>
        <v>0</v>
      </c>
      <c r="BX40" s="66">
        <f ca="1"/>
        <v>0</v>
      </c>
      <c r="BY40" s="66">
        <f ca="1"/>
        <v>0</v>
      </c>
      <c r="BZ40" s="66">
        <f ca="1"/>
        <v>0</v>
      </c>
    </row>
    <row r="41" spans="2:78" ht="12.75" hidden="1" customHeight="1" outlineLevel="1" x14ac:dyDescent="0.2">
      <c r="B41" s="204" t="str" cm="1">
        <f t="array" aca="1" ref="B41" ca="1">IFERROR(_xlfn.XLOOKUP(C41,Com_codes_core,Com_labels_core),"")</f>
        <v>Other inland aquaculture products</v>
      </c>
      <c r="C41" s="122" t="str">
        <f ca="1"/>
        <v>c_032</v>
      </c>
      <c r="D41" s="56">
        <f ca="1"/>
        <v>1</v>
      </c>
      <c r="E41" s="56">
        <f ca="1"/>
        <v>-9.8374520533073273E-3</v>
      </c>
      <c r="F41" s="56">
        <f ca="1"/>
        <v>-0.18033778503042663</v>
      </c>
      <c r="G41" s="56">
        <f ca="1"/>
        <v>-2.3212288360752176E-2</v>
      </c>
      <c r="H41" s="56">
        <f ca="1"/>
        <v>0</v>
      </c>
      <c r="I41" s="56">
        <f ca="1"/>
        <v>0</v>
      </c>
      <c r="J41" s="56">
        <f ca="1"/>
        <v>0</v>
      </c>
      <c r="K41" s="56">
        <f ca="1"/>
        <v>0</v>
      </c>
      <c r="L41" s="56">
        <f ca="1"/>
        <v>0</v>
      </c>
      <c r="M41" s="56">
        <f ca="1"/>
        <v>0</v>
      </c>
      <c r="O41" s="204" t="str" cm="1">
        <f t="array" aca="1" ref="O41" ca="1">IFERROR(_xlfn.XLOOKUP(P41,Com_codes_core,Com_labels_core),"")</f>
        <v>Other inland aquaculture products</v>
      </c>
      <c r="P41" s="122" t="str">
        <f ca="1"/>
        <v>c_032</v>
      </c>
      <c r="Q41" s="56">
        <f ca="1"/>
        <v>1.1470643113798795</v>
      </c>
      <c r="R41" s="56">
        <f ca="1"/>
        <v>-1.6617888263936731E-2</v>
      </c>
      <c r="S41" s="56">
        <f ca="1"/>
        <v>-0.21470637275796678</v>
      </c>
      <c r="T41" s="56">
        <f ca="1"/>
        <v>-1.5517569301726208E-2</v>
      </c>
      <c r="U41" s="56">
        <f ca="1"/>
        <v>0</v>
      </c>
      <c r="V41" s="56">
        <f ca="1"/>
        <v>0</v>
      </c>
      <c r="W41" s="56">
        <f ca="1"/>
        <v>0</v>
      </c>
      <c r="X41" s="56">
        <f ca="1"/>
        <v>0</v>
      </c>
      <c r="Y41" s="56">
        <f ca="1"/>
        <v>0</v>
      </c>
      <c r="Z41" s="56">
        <f ca="1"/>
        <v>0</v>
      </c>
      <c r="AB41" s="204" t="str" cm="1">
        <f t="array" aca="1" ref="AB41" ca="1">IFERROR(_xlfn.XLOOKUP(AC41,Com_codes_core,Com_labels_core),"")</f>
        <v>Mining support services</v>
      </c>
      <c r="AC41" s="122" t="str">
        <f ca="1"/>
        <v>c_040</v>
      </c>
      <c r="AD41" s="56">
        <f ca="1"/>
        <v>1</v>
      </c>
      <c r="AE41" s="56">
        <f ca="1"/>
        <v>-4.6706224864578871E-3</v>
      </c>
      <c r="AF41" s="56">
        <f ca="1"/>
        <v>-0.19613318997857565</v>
      </c>
      <c r="AG41" s="56">
        <f ca="1"/>
        <v>7.3706997515987638E-2</v>
      </c>
      <c r="AH41" s="56">
        <f ca="1"/>
        <v>0</v>
      </c>
      <c r="AI41" s="56">
        <f ca="1"/>
        <v>0</v>
      </c>
      <c r="AJ41" s="56">
        <f ca="1"/>
        <v>0</v>
      </c>
      <c r="AK41" s="56">
        <f ca="1"/>
        <v>0</v>
      </c>
      <c r="AL41" s="56">
        <f ca="1"/>
        <v>0</v>
      </c>
      <c r="AM41" s="56">
        <f ca="1"/>
        <v>0</v>
      </c>
      <c r="AO41" s="204" t="str" cm="1">
        <f t="array" aca="1" ref="AO41" ca="1">IFERROR(_xlfn.XLOOKUP(AP41,Com_codes_core,Com_labels_core),"")</f>
        <v>Gaseous or liquefied natural gas</v>
      </c>
      <c r="AP41" s="122" t="str">
        <f ca="1"/>
        <v>c_036</v>
      </c>
      <c r="AQ41" s="56">
        <f ca="1"/>
        <v>1.0156240781730306</v>
      </c>
      <c r="AR41" s="56">
        <f ca="1"/>
        <v>-3.9895105053200375E-3</v>
      </c>
      <c r="AS41" s="56">
        <f ca="1"/>
        <v>-0.19868004661639516</v>
      </c>
      <c r="AT41" s="56">
        <f ca="1"/>
        <v>9.9380640466819834</v>
      </c>
      <c r="AU41" s="56">
        <f ca="1"/>
        <v>0</v>
      </c>
      <c r="AV41" s="56">
        <f ca="1"/>
        <v>0</v>
      </c>
      <c r="AW41" s="56">
        <f ca="1"/>
        <v>0</v>
      </c>
      <c r="AX41" s="56">
        <f ca="1"/>
        <v>0</v>
      </c>
      <c r="AY41" s="56">
        <f ca="1"/>
        <v>0</v>
      </c>
      <c r="AZ41" s="56">
        <f ca="1"/>
        <v>0</v>
      </c>
      <c r="BB41" s="204" t="str" cm="1">
        <f t="array" aca="1" ref="BB41" ca="1">IFERROR(_xlfn.XLOOKUP(BC41,Com_codes_core,Com_labels_core),"")</f>
        <v>Mining support services</v>
      </c>
      <c r="BC41" s="122" t="str">
        <f ca="1"/>
        <v>c_040</v>
      </c>
      <c r="BD41" s="63">
        <f ca="1"/>
        <v>1</v>
      </c>
      <c r="BE41" s="63">
        <f ca="1"/>
        <v>0</v>
      </c>
      <c r="BF41" s="63">
        <f ca="1"/>
        <v>0</v>
      </c>
      <c r="BG41" s="56">
        <f ca="1"/>
        <v>0</v>
      </c>
      <c r="BH41" s="56">
        <f ca="1"/>
        <v>0</v>
      </c>
      <c r="BI41" s="56">
        <f ca="1"/>
        <v>0</v>
      </c>
      <c r="BJ41" s="56">
        <f ca="1"/>
        <v>0</v>
      </c>
      <c r="BK41" s="56">
        <f ca="1"/>
        <v>0</v>
      </c>
      <c r="BL41" s="56">
        <f ca="1"/>
        <v>0</v>
      </c>
      <c r="BM41" s="63">
        <f ca="1"/>
        <v>0</v>
      </c>
      <c r="BO41" s="204" t="str" cm="1">
        <f t="array" aca="1" ref="BO41" ca="1">IFERROR(_xlfn.XLOOKUP(BP41,Com_codes_core,Com_labels_core),"")</f>
        <v>Gaseous or liquefied natural gas</v>
      </c>
      <c r="BP41" s="122" t="str">
        <f ca="1"/>
        <v>c_036</v>
      </c>
      <c r="BQ41" s="66">
        <f ca="1"/>
        <v>1.0009588962398304</v>
      </c>
      <c r="BR41" s="66">
        <f ca="1"/>
        <v>10.000000000000009</v>
      </c>
      <c r="BS41" s="66">
        <f ca="1"/>
        <v>0</v>
      </c>
      <c r="BT41" s="66">
        <f ca="1"/>
        <v>0</v>
      </c>
      <c r="BU41" s="66">
        <f ca="1"/>
        <v>0</v>
      </c>
      <c r="BV41" s="66">
        <f ca="1"/>
        <v>0</v>
      </c>
      <c r="BW41" s="66">
        <f ca="1"/>
        <v>0</v>
      </c>
      <c r="BX41" s="66">
        <f ca="1"/>
        <v>0</v>
      </c>
      <c r="BY41" s="66">
        <f ca="1"/>
        <v>0</v>
      </c>
      <c r="BZ41" s="66">
        <f ca="1"/>
        <v>0</v>
      </c>
    </row>
    <row r="42" spans="2:78" ht="12.75" hidden="1" customHeight="1" outlineLevel="1" x14ac:dyDescent="0.2">
      <c r="B42" s="204" t="str" cm="1">
        <f t="array" aca="1" ref="B42" ca="1">IFERROR(_xlfn.XLOOKUP(C42,Com_codes_core,Com_labels_core),"")</f>
        <v>Domestic aquatic breeds</v>
      </c>
      <c r="C42" s="122" t="str">
        <f ca="1"/>
        <v>c_033</v>
      </c>
      <c r="D42" s="56">
        <f ca="1"/>
        <v>1</v>
      </c>
      <c r="E42" s="56">
        <f ca="1"/>
        <v>-1.428078673386679E-2</v>
      </c>
      <c r="F42" s="56">
        <f ca="1"/>
        <v>-0.2602490201451646</v>
      </c>
      <c r="G42" s="56">
        <f ca="1"/>
        <v>-5.7172253796633488E-2</v>
      </c>
      <c r="H42" s="56">
        <f ca="1"/>
        <v>0</v>
      </c>
      <c r="I42" s="56">
        <f ca="1"/>
        <v>0</v>
      </c>
      <c r="J42" s="56">
        <f ca="1"/>
        <v>0</v>
      </c>
      <c r="K42" s="56">
        <f ca="1"/>
        <v>0</v>
      </c>
      <c r="L42" s="56">
        <f ca="1"/>
        <v>0</v>
      </c>
      <c r="M42" s="56">
        <f ca="1"/>
        <v>0</v>
      </c>
      <c r="O42" s="204" t="str" cm="1">
        <f t="array" aca="1" ref="O42" ca="1">IFERROR(_xlfn.XLOOKUP(P42,Com_codes_core,Com_labels_core),"")</f>
        <v>Domestic aquatic breeds</v>
      </c>
      <c r="P42" s="122" t="str">
        <f ca="1"/>
        <v>c_033</v>
      </c>
      <c r="Q42" s="56">
        <f ca="1"/>
        <v>1.1415799068307211</v>
      </c>
      <c r="R42" s="56">
        <f ca="1"/>
        <v>-1.9414496638492373E-2</v>
      </c>
      <c r="S42" s="56">
        <f ca="1"/>
        <v>-0.28047362946216348</v>
      </c>
      <c r="T42" s="56">
        <f ca="1"/>
        <v>-4.8000810869974764E-2</v>
      </c>
      <c r="U42" s="56">
        <f ca="1"/>
        <v>0</v>
      </c>
      <c r="V42" s="56">
        <f ca="1"/>
        <v>0</v>
      </c>
      <c r="W42" s="56">
        <f ca="1"/>
        <v>0</v>
      </c>
      <c r="X42" s="56">
        <f ca="1"/>
        <v>0</v>
      </c>
      <c r="Y42" s="56">
        <f ca="1"/>
        <v>0</v>
      </c>
      <c r="Z42" s="56">
        <f ca="1"/>
        <v>0</v>
      </c>
      <c r="AB42" s="204" t="str" cm="1">
        <f t="array" aca="1" ref="AB42" ca="1">IFERROR(_xlfn.XLOOKUP(AC42,Com_codes_core,Com_labels_core),"")</f>
        <v>Products processed and preserved meat and meat products</v>
      </c>
      <c r="AC42" s="122" t="str">
        <f ca="1"/>
        <v>c_041</v>
      </c>
      <c r="AD42" s="56">
        <f ca="1"/>
        <v>1</v>
      </c>
      <c r="AE42" s="56">
        <f ca="1"/>
        <v>-4.1641395800984249E-3</v>
      </c>
      <c r="AF42" s="56">
        <f ca="1"/>
        <v>-0.19446618101357505</v>
      </c>
      <c r="AG42" s="56">
        <f ca="1"/>
        <v>7.3681055386987104E-2</v>
      </c>
      <c r="AH42" s="56">
        <f ca="1"/>
        <v>0</v>
      </c>
      <c r="AI42" s="56">
        <f ca="1"/>
        <v>0</v>
      </c>
      <c r="AJ42" s="56">
        <f ca="1"/>
        <v>0</v>
      </c>
      <c r="AK42" s="56">
        <f ca="1"/>
        <v>0</v>
      </c>
      <c r="AL42" s="56">
        <f ca="1"/>
        <v>0</v>
      </c>
      <c r="AM42" s="56">
        <f ca="1"/>
        <v>0</v>
      </c>
      <c r="AO42" s="204" t="str" cm="1">
        <f t="array" aca="1" ref="AO42" ca="1">IFERROR(_xlfn.XLOOKUP(AP42,Com_codes_core,Com_labels_core),"")</f>
        <v>Metal ores and metal concentrates</v>
      </c>
      <c r="AP42" s="122" t="str">
        <f ca="1"/>
        <v>c_037</v>
      </c>
      <c r="AQ42" s="56">
        <f ca="1"/>
        <v>1.1820302837917103</v>
      </c>
      <c r="AR42" s="56">
        <f ca="1"/>
        <v>2.7740401754017263E-2</v>
      </c>
      <c r="AS42" s="56">
        <f ca="1"/>
        <v>-0.20304173710345985</v>
      </c>
      <c r="AT42" s="56">
        <f ca="1"/>
        <v>7.3801572744858213E-2</v>
      </c>
      <c r="AU42" s="56">
        <f ca="1"/>
        <v>0</v>
      </c>
      <c r="AV42" s="56">
        <f ca="1"/>
        <v>0</v>
      </c>
      <c r="AW42" s="56">
        <f ca="1"/>
        <v>0</v>
      </c>
      <c r="AX42" s="56">
        <f ca="1"/>
        <v>0</v>
      </c>
      <c r="AY42" s="56">
        <f ca="1"/>
        <v>0</v>
      </c>
      <c r="AZ42" s="56">
        <f ca="1"/>
        <v>0</v>
      </c>
      <c r="BB42" s="204" t="str" cm="1">
        <f t="array" aca="1" ref="BB42" ca="1">IFERROR(_xlfn.XLOOKUP(BC42,Com_codes_core,Com_labels_core),"")</f>
        <v>Products processed and preserved meat and meat products</v>
      </c>
      <c r="BC42" s="122" t="str">
        <f ca="1"/>
        <v>c_041</v>
      </c>
      <c r="BD42" s="63">
        <f ca="1"/>
        <v>1.0093934569202481</v>
      </c>
      <c r="BE42" s="63">
        <f ca="1"/>
        <v>0</v>
      </c>
      <c r="BF42" s="63">
        <f ca="1"/>
        <v>0</v>
      </c>
      <c r="BG42" s="56">
        <f ca="1"/>
        <v>0</v>
      </c>
      <c r="BH42" s="56">
        <f ca="1"/>
        <v>0</v>
      </c>
      <c r="BI42" s="56">
        <f ca="1"/>
        <v>0</v>
      </c>
      <c r="BJ42" s="56">
        <f ca="1"/>
        <v>0</v>
      </c>
      <c r="BK42" s="56">
        <f ca="1"/>
        <v>0</v>
      </c>
      <c r="BL42" s="56">
        <f ca="1"/>
        <v>0</v>
      </c>
      <c r="BM42" s="63">
        <f ca="1"/>
        <v>0</v>
      </c>
      <c r="BO42" s="204" t="str" cm="1">
        <f t="array" aca="1" ref="BO42" ca="1">IFERROR(_xlfn.XLOOKUP(BP42,Com_codes_core,Com_labels_core),"")</f>
        <v>Metal ores and metal concentrates</v>
      </c>
      <c r="BP42" s="122" t="str">
        <f ca="1"/>
        <v>c_037</v>
      </c>
      <c r="BQ42" s="66">
        <f ca="1"/>
        <v>1.132119096996379</v>
      </c>
      <c r="BR42" s="66">
        <f ca="1"/>
        <v>0</v>
      </c>
      <c r="BS42" s="66">
        <f ca="1"/>
        <v>0</v>
      </c>
      <c r="BT42" s="66">
        <f ca="1"/>
        <v>0</v>
      </c>
      <c r="BU42" s="66">
        <f ca="1"/>
        <v>0</v>
      </c>
      <c r="BV42" s="66">
        <f ca="1"/>
        <v>0</v>
      </c>
      <c r="BW42" s="66">
        <f ca="1"/>
        <v>0</v>
      </c>
      <c r="BX42" s="66">
        <f ca="1"/>
        <v>0</v>
      </c>
      <c r="BY42" s="66">
        <f ca="1"/>
        <v>0</v>
      </c>
      <c r="BZ42" s="66">
        <f ca="1"/>
        <v>0</v>
      </c>
    </row>
    <row r="43" spans="2:78" ht="12.75" hidden="1" customHeight="1" outlineLevel="1" x14ac:dyDescent="0.2">
      <c r="B43" s="204" t="str" cm="1">
        <f t="array" aca="1" ref="B43" ca="1">IFERROR(_xlfn.XLOOKUP(C43,Com_codes_core,Com_labels_core),"")</f>
        <v>Hard coal and lignite</v>
      </c>
      <c r="C43" s="122" t="str">
        <f ca="1"/>
        <v>c_034</v>
      </c>
      <c r="D43" s="56">
        <f ca="1"/>
        <v>1</v>
      </c>
      <c r="E43" s="56">
        <f ca="1"/>
        <v>-4.0960934917078085E-2</v>
      </c>
      <c r="F43" s="56">
        <f ca="1"/>
        <v>-0.27358856094238382</v>
      </c>
      <c r="G43" s="56">
        <f ca="1"/>
        <v>0.30754846843226158</v>
      </c>
      <c r="H43" s="56">
        <f ca="1"/>
        <v>0</v>
      </c>
      <c r="I43" s="56">
        <f ca="1"/>
        <v>0</v>
      </c>
      <c r="J43" s="56">
        <f ca="1"/>
        <v>0</v>
      </c>
      <c r="K43" s="56">
        <f ca="1"/>
        <v>0</v>
      </c>
      <c r="L43" s="56">
        <f ca="1"/>
        <v>0</v>
      </c>
      <c r="M43" s="56">
        <f ca="1"/>
        <v>0</v>
      </c>
      <c r="O43" s="204" t="str" cm="1">
        <f t="array" aca="1" ref="O43" ca="1">IFERROR(_xlfn.XLOOKUP(P43,Com_codes_core,Com_labels_core),"")</f>
        <v>Hard coal and lignite</v>
      </c>
      <c r="P43" s="122" t="str">
        <f ca="1"/>
        <v>c_034</v>
      </c>
      <c r="Q43" s="56">
        <f ca="1"/>
        <v>1.1457741975845603</v>
      </c>
      <c r="R43" s="56">
        <f ca="1"/>
        <v>-1.5388679533590022E-2</v>
      </c>
      <c r="S43" s="56">
        <f ca="1"/>
        <v>-0.25130869428704461</v>
      </c>
      <c r="T43" s="56">
        <f ca="1"/>
        <v>0.19951205895081259</v>
      </c>
      <c r="U43" s="56">
        <f ca="1"/>
        <v>0</v>
      </c>
      <c r="V43" s="56">
        <f ca="1"/>
        <v>0</v>
      </c>
      <c r="W43" s="56">
        <f ca="1"/>
        <v>0</v>
      </c>
      <c r="X43" s="56">
        <f ca="1"/>
        <v>0</v>
      </c>
      <c r="Y43" s="56">
        <f ca="1"/>
        <v>0</v>
      </c>
      <c r="Z43" s="56">
        <f ca="1"/>
        <v>0</v>
      </c>
      <c r="AB43" s="204" t="str" cm="1">
        <f t="array" aca="1" ref="AB43" ca="1">IFERROR(_xlfn.XLOOKUP(AC43,Com_codes_core,Com_labels_core),"")</f>
        <v>Aquatic products and processed and preserved aquatic products</v>
      </c>
      <c r="AC43" s="122" t="str">
        <f ca="1"/>
        <v>c_043</v>
      </c>
      <c r="AD43" s="56">
        <f ca="1"/>
        <v>1</v>
      </c>
      <c r="AE43" s="56">
        <f ca="1"/>
        <v>-1.5424400139019134E-3</v>
      </c>
      <c r="AF43" s="56">
        <f ca="1"/>
        <v>-0.18583726888404817</v>
      </c>
      <c r="AG43" s="56">
        <f ca="1"/>
        <v>7.354677155186895E-2</v>
      </c>
      <c r="AH43" s="56">
        <f ca="1"/>
        <v>0</v>
      </c>
      <c r="AI43" s="56">
        <f ca="1"/>
        <v>0</v>
      </c>
      <c r="AJ43" s="56">
        <f ca="1"/>
        <v>0</v>
      </c>
      <c r="AK43" s="56">
        <f ca="1"/>
        <v>0</v>
      </c>
      <c r="AL43" s="56">
        <f ca="1"/>
        <v>0</v>
      </c>
      <c r="AM43" s="56">
        <f ca="1"/>
        <v>0</v>
      </c>
      <c r="AO43" s="204" t="str" cm="1">
        <f t="array" aca="1" ref="AO43" ca="1">IFERROR(_xlfn.XLOOKUP(AP43,Com_codes_core,Com_labels_core),"")</f>
        <v>Stone, sand, gravel, clay</v>
      </c>
      <c r="AP43" s="122" t="str">
        <f ca="1"/>
        <v>c_038</v>
      </c>
      <c r="AQ43" s="56">
        <f ca="1"/>
        <v>1.1032129737399832</v>
      </c>
      <c r="AR43" s="56">
        <f ca="1"/>
        <v>1.5113796062582452E-2</v>
      </c>
      <c r="AS43" s="56">
        <f ca="1"/>
        <v>-0.20923336365558098</v>
      </c>
      <c r="AT43" s="56">
        <f ca="1"/>
        <v>7.3886334101502804E-2</v>
      </c>
      <c r="AU43" s="56">
        <f ca="1"/>
        <v>0</v>
      </c>
      <c r="AV43" s="56">
        <f ca="1"/>
        <v>0</v>
      </c>
      <c r="AW43" s="56">
        <f ca="1"/>
        <v>0</v>
      </c>
      <c r="AX43" s="56">
        <f ca="1"/>
        <v>0</v>
      </c>
      <c r="AY43" s="56">
        <f ca="1"/>
        <v>0</v>
      </c>
      <c r="AZ43" s="56">
        <f ca="1"/>
        <v>0</v>
      </c>
      <c r="BB43" s="204" t="str" cm="1">
        <f t="array" aca="1" ref="BB43" ca="1">IFERROR(_xlfn.XLOOKUP(BC43,Com_codes_core,Com_labels_core),"")</f>
        <v>Aquatic products and processed and preserved aquatic products</v>
      </c>
      <c r="BC43" s="122" t="str">
        <f ca="1"/>
        <v>c_043</v>
      </c>
      <c r="BD43" s="63">
        <f ca="1"/>
        <v>1.0580166602794558</v>
      </c>
      <c r="BE43" s="63">
        <f ca="1"/>
        <v>0</v>
      </c>
      <c r="BF43" s="63">
        <f ca="1"/>
        <v>0</v>
      </c>
      <c r="BG43" s="56">
        <f ca="1"/>
        <v>0</v>
      </c>
      <c r="BH43" s="56">
        <f ca="1"/>
        <v>0</v>
      </c>
      <c r="BI43" s="56">
        <f ca="1"/>
        <v>0</v>
      </c>
      <c r="BJ43" s="56">
        <f ca="1"/>
        <v>0</v>
      </c>
      <c r="BK43" s="56">
        <f ca="1"/>
        <v>0</v>
      </c>
      <c r="BL43" s="56">
        <f ca="1"/>
        <v>0</v>
      </c>
      <c r="BM43" s="63">
        <f ca="1"/>
        <v>0</v>
      </c>
      <c r="BO43" s="204" t="str" cm="1">
        <f t="array" aca="1" ref="BO43" ca="1">IFERROR(_xlfn.XLOOKUP(BP43,Com_codes_core,Com_labels_core),"")</f>
        <v>Stone, sand, gravel, clay</v>
      </c>
      <c r="BP43" s="122" t="str">
        <f ca="1"/>
        <v>c_038</v>
      </c>
      <c r="BQ43" s="66">
        <f ca="1"/>
        <v>1.0194785551238876</v>
      </c>
      <c r="BR43" s="66">
        <f ca="1"/>
        <v>0</v>
      </c>
      <c r="BS43" s="66">
        <f ca="1"/>
        <v>0</v>
      </c>
      <c r="BT43" s="66">
        <f ca="1"/>
        <v>0</v>
      </c>
      <c r="BU43" s="66">
        <f ca="1"/>
        <v>0</v>
      </c>
      <c r="BV43" s="66">
        <f ca="1"/>
        <v>0</v>
      </c>
      <c r="BW43" s="66">
        <f ca="1"/>
        <v>0</v>
      </c>
      <c r="BX43" s="66">
        <f ca="1"/>
        <v>0</v>
      </c>
      <c r="BY43" s="66">
        <f ca="1"/>
        <v>0</v>
      </c>
      <c r="BZ43" s="66">
        <f ca="1"/>
        <v>0</v>
      </c>
    </row>
    <row r="44" spans="2:78" ht="12.75" hidden="1" customHeight="1" outlineLevel="1" x14ac:dyDescent="0.2">
      <c r="B44" s="204" t="str" cm="1">
        <f t="array" aca="1" ref="B44" ca="1">IFERROR(_xlfn.XLOOKUP(C44,Com_codes_core,Com_labels_core),"")</f>
        <v>Crude oil extraction</v>
      </c>
      <c r="C44" s="122" t="str">
        <f ca="1"/>
        <v>c_035</v>
      </c>
      <c r="D44" s="56">
        <f ca="1"/>
        <v>1</v>
      </c>
      <c r="E44" s="56">
        <f ca="1"/>
        <v>-8.0417922249664819E-3</v>
      </c>
      <c r="F44" s="56">
        <f ca="1"/>
        <v>-0.36376918384060097</v>
      </c>
      <c r="G44" s="56">
        <f ca="1"/>
        <v>0.94451901780865377</v>
      </c>
      <c r="H44" s="56">
        <f ca="1"/>
        <v>0</v>
      </c>
      <c r="I44" s="56">
        <f ca="1"/>
        <v>0</v>
      </c>
      <c r="J44" s="56">
        <f ca="1"/>
        <v>0</v>
      </c>
      <c r="K44" s="56">
        <f ca="1"/>
        <v>0</v>
      </c>
      <c r="L44" s="56">
        <f ca="1"/>
        <v>0</v>
      </c>
      <c r="M44" s="56">
        <f ca="1"/>
        <v>0</v>
      </c>
      <c r="O44" s="204" t="str" cm="1">
        <f t="array" aca="1" ref="O44" ca="1">IFERROR(_xlfn.XLOOKUP(P44,Com_codes_core,Com_labels_core),"")</f>
        <v>Crude oil extraction</v>
      </c>
      <c r="P44" s="122" t="str">
        <f ca="1"/>
        <v>c_035</v>
      </c>
      <c r="Q44" s="56">
        <f ca="1"/>
        <v>1.231333418835735</v>
      </c>
      <c r="R44" s="56">
        <f ca="1"/>
        <v>8.3150801817977182E-3</v>
      </c>
      <c r="S44" s="56">
        <f ca="1"/>
        <v>-0.32236721730556361</v>
      </c>
      <c r="T44" s="56">
        <f ca="1"/>
        <v>7.1149775909346014</v>
      </c>
      <c r="U44" s="56">
        <f ca="1"/>
        <v>0</v>
      </c>
      <c r="V44" s="56">
        <f ca="1"/>
        <v>0</v>
      </c>
      <c r="W44" s="56">
        <f ca="1"/>
        <v>0</v>
      </c>
      <c r="X44" s="56">
        <f ca="1"/>
        <v>0</v>
      </c>
      <c r="Y44" s="56">
        <f ca="1"/>
        <v>0</v>
      </c>
      <c r="Z44" s="56">
        <f ca="1"/>
        <v>0</v>
      </c>
      <c r="AB44" s="204" t="str" cm="1">
        <f t="array" aca="1" ref="AB44" ca="1">IFERROR(_xlfn.XLOOKUP(AC44,Com_codes_core,Com_labels_core),"")</f>
        <v>Processed vegetables and fruits</v>
      </c>
      <c r="AC44" s="122" t="str">
        <f ca="1"/>
        <v>c_044</v>
      </c>
      <c r="AD44" s="56">
        <f ca="1"/>
        <v>1</v>
      </c>
      <c r="AE44" s="56">
        <f ca="1"/>
        <v>-5.0563529435665444E-4</v>
      </c>
      <c r="AF44" s="56">
        <f ca="1"/>
        <v>-0.18242478892739333</v>
      </c>
      <c r="AG44" s="56">
        <f ca="1"/>
        <v>7.3493666260437962E-2</v>
      </c>
      <c r="AH44" s="56">
        <f ca="1"/>
        <v>0</v>
      </c>
      <c r="AI44" s="56">
        <f ca="1"/>
        <v>0</v>
      </c>
      <c r="AJ44" s="56">
        <f ca="1"/>
        <v>0</v>
      </c>
      <c r="AK44" s="56">
        <f ca="1"/>
        <v>0</v>
      </c>
      <c r="AL44" s="56">
        <f ca="1"/>
        <v>0</v>
      </c>
      <c r="AM44" s="56">
        <f ca="1"/>
        <v>0</v>
      </c>
      <c r="AO44" s="204" t="str" cm="1">
        <f t="array" aca="1" ref="AO44" ca="1">IFERROR(_xlfn.XLOOKUP(AP44,Com_codes_core,Com_labels_core),"")</f>
        <v>Mining products have not been classified yet</v>
      </c>
      <c r="AP44" s="122" t="str">
        <f ca="1"/>
        <v>c_039</v>
      </c>
      <c r="AQ44" s="56">
        <f ca="1"/>
        <v>1.0937910322030331</v>
      </c>
      <c r="AR44" s="56">
        <f ca="1"/>
        <v>4.6838598487508598E-2</v>
      </c>
      <c r="AS44" s="56">
        <f ca="1"/>
        <v>-0.20123332428201302</v>
      </c>
      <c r="AT44" s="56">
        <f ca="1"/>
        <v>7.3776816488924091E-2</v>
      </c>
      <c r="AU44" s="56">
        <f ca="1"/>
        <v>0</v>
      </c>
      <c r="AV44" s="56">
        <f ca="1"/>
        <v>0</v>
      </c>
      <c r="AW44" s="56">
        <f ca="1"/>
        <v>0</v>
      </c>
      <c r="AX44" s="56">
        <f ca="1"/>
        <v>0</v>
      </c>
      <c r="AY44" s="56">
        <f ca="1"/>
        <v>0</v>
      </c>
      <c r="AZ44" s="56">
        <f ca="1"/>
        <v>0</v>
      </c>
      <c r="BB44" s="204" t="str" cm="1">
        <f t="array" aca="1" ref="BB44" ca="1">IFERROR(_xlfn.XLOOKUP(BC44,Com_codes_core,Com_labels_core),"")</f>
        <v>Processed vegetables and fruits</v>
      </c>
      <c r="BC44" s="122" t="str">
        <f ca="1"/>
        <v>c_044</v>
      </c>
      <c r="BD44" s="63">
        <f ca="1"/>
        <v>1.077245701422723</v>
      </c>
      <c r="BE44" s="63">
        <f ca="1"/>
        <v>0</v>
      </c>
      <c r="BF44" s="63">
        <f ca="1"/>
        <v>0</v>
      </c>
      <c r="BG44" s="56">
        <f ca="1"/>
        <v>0</v>
      </c>
      <c r="BH44" s="56">
        <f ca="1"/>
        <v>0</v>
      </c>
      <c r="BI44" s="56">
        <f ca="1"/>
        <v>0</v>
      </c>
      <c r="BJ44" s="56">
        <f ca="1"/>
        <v>0</v>
      </c>
      <c r="BK44" s="56">
        <f ca="1"/>
        <v>0</v>
      </c>
      <c r="BL44" s="56">
        <f ca="1"/>
        <v>0</v>
      </c>
      <c r="BM44" s="63">
        <f ca="1"/>
        <v>0</v>
      </c>
      <c r="BO44" s="204" t="str" cm="1">
        <f t="array" aca="1" ref="BO44" ca="1">IFERROR(_xlfn.XLOOKUP(BP44,Com_codes_core,Com_labels_core),"")</f>
        <v>Mining products have not been classified yet</v>
      </c>
      <c r="BP44" s="122" t="str">
        <f ca="1"/>
        <v>c_039</v>
      </c>
      <c r="BQ44" s="66">
        <f ca="1"/>
        <v>1.0566783520653513</v>
      </c>
      <c r="BR44" s="66">
        <f ca="1"/>
        <v>0</v>
      </c>
      <c r="BS44" s="66">
        <f ca="1"/>
        <v>0</v>
      </c>
      <c r="BT44" s="66">
        <f ca="1"/>
        <v>0</v>
      </c>
      <c r="BU44" s="66">
        <f ca="1"/>
        <v>0</v>
      </c>
      <c r="BV44" s="66">
        <f ca="1"/>
        <v>0</v>
      </c>
      <c r="BW44" s="66">
        <f ca="1"/>
        <v>0</v>
      </c>
      <c r="BX44" s="66">
        <f ca="1"/>
        <v>0</v>
      </c>
      <c r="BY44" s="66">
        <f ca="1"/>
        <v>0</v>
      </c>
      <c r="BZ44" s="66">
        <f ca="1"/>
        <v>0</v>
      </c>
    </row>
    <row r="45" spans="2:78" ht="12.75" hidden="1" customHeight="1" outlineLevel="1" x14ac:dyDescent="0.2">
      <c r="B45" s="204" t="str" cm="1">
        <f t="array" aca="1" ref="B45" ca="1">IFERROR(_xlfn.XLOOKUP(C45,Com_codes_core,Com_labels_core),"")</f>
        <v>Gaseous or liquefied natural gas</v>
      </c>
      <c r="C45" s="122" t="str">
        <f ca="1"/>
        <v>c_036</v>
      </c>
      <c r="D45" s="56">
        <f ca="1"/>
        <v>1</v>
      </c>
      <c r="E45" s="56">
        <f ca="1"/>
        <v>-8.5832826823195596E-2</v>
      </c>
      <c r="F45" s="56">
        <f ca="1"/>
        <v>-0.87175685706806227</v>
      </c>
      <c r="G45" s="56">
        <f ca="1"/>
        <v>-0.3007095536866955</v>
      </c>
      <c r="H45" s="56">
        <f ca="1"/>
        <v>0</v>
      </c>
      <c r="I45" s="56">
        <f ca="1"/>
        <v>0</v>
      </c>
      <c r="J45" s="56">
        <f ca="1"/>
        <v>0</v>
      </c>
      <c r="K45" s="56">
        <f ca="1"/>
        <v>0</v>
      </c>
      <c r="L45" s="56">
        <f ca="1"/>
        <v>0</v>
      </c>
      <c r="M45" s="56">
        <f ca="1"/>
        <v>0</v>
      </c>
      <c r="O45" s="204" t="str" cm="1">
        <f t="array" aca="1" ref="O45" ca="1">IFERROR(_xlfn.XLOOKUP(P45,Com_codes_core,Com_labels_core),"")</f>
        <v>Gaseous or liquefied natural gas</v>
      </c>
      <c r="P45" s="122" t="str">
        <f ca="1"/>
        <v>c_036</v>
      </c>
      <c r="Q45" s="56">
        <f ca="1"/>
        <v>1.0773819728659555</v>
      </c>
      <c r="R45" s="56">
        <f ca="1"/>
        <v>-8.5500564170182258E-2</v>
      </c>
      <c r="S45" s="56">
        <f ca="1"/>
        <v>-0.8653569809967343</v>
      </c>
      <c r="T45" s="56">
        <f ca="1"/>
        <v>-0.29529357858500971</v>
      </c>
      <c r="U45" s="56">
        <f ca="1"/>
        <v>0</v>
      </c>
      <c r="V45" s="56">
        <f ca="1"/>
        <v>0</v>
      </c>
      <c r="W45" s="56">
        <f ca="1"/>
        <v>0</v>
      </c>
      <c r="X45" s="56">
        <f ca="1"/>
        <v>0</v>
      </c>
      <c r="Y45" s="56">
        <f ca="1"/>
        <v>0</v>
      </c>
      <c r="Z45" s="56">
        <f ca="1"/>
        <v>0</v>
      </c>
      <c r="AB45" s="204" t="str" cm="1">
        <f t="array" aca="1" ref="AB45" ca="1">IFERROR(_xlfn.XLOOKUP(AC45,Com_codes_core,Com_labels_core),"")</f>
        <v>Processed animal and vegetable oils and fats</v>
      </c>
      <c r="AC45" s="122" t="str">
        <f ca="1"/>
        <v>c_045</v>
      </c>
      <c r="AD45" s="56">
        <f ca="1"/>
        <v>1</v>
      </c>
      <c r="AE45" s="56">
        <f ca="1"/>
        <v>-2.257034167485461E-3</v>
      </c>
      <c r="AF45" s="56">
        <f ca="1"/>
        <v>-0.1881892431887966</v>
      </c>
      <c r="AG45" s="56">
        <f ca="1"/>
        <v>7.3583373173491395E-2</v>
      </c>
      <c r="AH45" s="56">
        <f ca="1"/>
        <v>0</v>
      </c>
      <c r="AI45" s="56">
        <f ca="1"/>
        <v>0</v>
      </c>
      <c r="AJ45" s="56">
        <f ca="1"/>
        <v>0</v>
      </c>
      <c r="AK45" s="56">
        <f ca="1"/>
        <v>0</v>
      </c>
      <c r="AL45" s="56">
        <f ca="1"/>
        <v>0</v>
      </c>
      <c r="AM45" s="56">
        <f ca="1"/>
        <v>0</v>
      </c>
      <c r="AO45" s="204" t="str" cm="1">
        <f t="array" aca="1" ref="AO45" ca="1">IFERROR(_xlfn.XLOOKUP(AP45,Com_codes_core,Com_labels_core),"")</f>
        <v>Mining support services</v>
      </c>
      <c r="AP45" s="122" t="str">
        <f ca="1"/>
        <v>c_040</v>
      </c>
      <c r="AQ45" s="56">
        <f ca="1"/>
        <v>1</v>
      </c>
      <c r="AR45" s="56">
        <f ca="1"/>
        <v>-4.6706224864689894E-3</v>
      </c>
      <c r="AS45" s="56">
        <f ca="1"/>
        <v>-0.19613318997857565</v>
      </c>
      <c r="AT45" s="56">
        <f ca="1"/>
        <v>7.3706997516009842E-2</v>
      </c>
      <c r="AU45" s="56">
        <f ca="1"/>
        <v>0</v>
      </c>
      <c r="AV45" s="56">
        <f ca="1"/>
        <v>0</v>
      </c>
      <c r="AW45" s="56">
        <f ca="1"/>
        <v>0</v>
      </c>
      <c r="AX45" s="56">
        <f ca="1"/>
        <v>0</v>
      </c>
      <c r="AY45" s="56">
        <f ca="1"/>
        <v>0</v>
      </c>
      <c r="AZ45" s="56">
        <f ca="1"/>
        <v>0</v>
      </c>
      <c r="BB45" s="204" t="str" cm="1">
        <f t="array" aca="1" ref="BB45" ca="1">IFERROR(_xlfn.XLOOKUP(BC45,Com_codes_core,Com_labels_core),"")</f>
        <v>Processed animal and vegetable oils and fats</v>
      </c>
      <c r="BC45" s="122" t="str">
        <f ca="1"/>
        <v>c_045</v>
      </c>
      <c r="BD45" s="63">
        <f ca="1"/>
        <v>1.0447634803975137</v>
      </c>
      <c r="BE45" s="63">
        <f ca="1"/>
        <v>0</v>
      </c>
      <c r="BF45" s="63">
        <f ca="1"/>
        <v>0</v>
      </c>
      <c r="BG45" s="56">
        <f ca="1"/>
        <v>0</v>
      </c>
      <c r="BH45" s="56">
        <f ca="1"/>
        <v>0</v>
      </c>
      <c r="BI45" s="56">
        <f ca="1"/>
        <v>0</v>
      </c>
      <c r="BJ45" s="56">
        <f ca="1"/>
        <v>0</v>
      </c>
      <c r="BK45" s="56">
        <f ca="1"/>
        <v>0</v>
      </c>
      <c r="BL45" s="56">
        <f ca="1"/>
        <v>0</v>
      </c>
      <c r="BM45" s="63">
        <f ca="1"/>
        <v>0</v>
      </c>
      <c r="BO45" s="204" t="str" cm="1">
        <f t="array" aca="1" ref="BO45" ca="1">IFERROR(_xlfn.XLOOKUP(BP45,Com_codes_core,Com_labels_core),"")</f>
        <v>Mining support services</v>
      </c>
      <c r="BP45" s="122" t="str">
        <f ca="1"/>
        <v>c_040</v>
      </c>
      <c r="BQ45" s="66">
        <f ca="1"/>
        <v>1</v>
      </c>
      <c r="BR45" s="66">
        <f ca="1"/>
        <v>0</v>
      </c>
      <c r="BS45" s="66">
        <f ca="1"/>
        <v>0</v>
      </c>
      <c r="BT45" s="66">
        <f ca="1"/>
        <v>0</v>
      </c>
      <c r="BU45" s="66">
        <f ca="1"/>
        <v>0</v>
      </c>
      <c r="BV45" s="66">
        <f ca="1"/>
        <v>0</v>
      </c>
      <c r="BW45" s="66">
        <f ca="1"/>
        <v>0</v>
      </c>
      <c r="BX45" s="66">
        <f ca="1"/>
        <v>0</v>
      </c>
      <c r="BY45" s="66">
        <f ca="1"/>
        <v>0</v>
      </c>
      <c r="BZ45" s="66">
        <f ca="1"/>
        <v>0</v>
      </c>
    </row>
    <row r="46" spans="2:78" ht="12.75" hidden="1" customHeight="1" outlineLevel="1" x14ac:dyDescent="0.2">
      <c r="B46" s="204" t="str" cm="1">
        <f t="array" aca="1" ref="B46" ca="1">IFERROR(_xlfn.XLOOKUP(C46,Com_codes_core,Com_labels_core),"")</f>
        <v>Metal ores and metal concentrates</v>
      </c>
      <c r="C46" s="122" t="str">
        <f ca="1"/>
        <v>c_037</v>
      </c>
      <c r="D46" s="56">
        <f ca="1"/>
        <v>1</v>
      </c>
      <c r="E46" s="56">
        <f ca="1"/>
        <v>-4.3488407811043128E-2</v>
      </c>
      <c r="F46" s="56">
        <f ca="1"/>
        <v>-0.59964573417933265</v>
      </c>
      <c r="G46" s="56">
        <f ca="1"/>
        <v>4.961570798138748E-2</v>
      </c>
      <c r="H46" s="56">
        <f ca="1"/>
        <v>0</v>
      </c>
      <c r="I46" s="56">
        <f ca="1"/>
        <v>0</v>
      </c>
      <c r="J46" s="56">
        <f ca="1"/>
        <v>0</v>
      </c>
      <c r="K46" s="56">
        <f ca="1"/>
        <v>0</v>
      </c>
      <c r="L46" s="56">
        <f ca="1"/>
        <v>0</v>
      </c>
      <c r="M46" s="56">
        <f ca="1"/>
        <v>0</v>
      </c>
      <c r="O46" s="204" t="str" cm="1">
        <f t="array" aca="1" ref="O46" ca="1">IFERROR(_xlfn.XLOOKUP(P46,Com_codes_core,Com_labels_core),"")</f>
        <v>Metal ores and metal concentrates</v>
      </c>
      <c r="P46" s="122" t="str">
        <f ca="1"/>
        <v>c_037</v>
      </c>
      <c r="Q46" s="56">
        <f ca="1"/>
        <v>1.3119343355005466</v>
      </c>
      <c r="R46" s="56">
        <f ca="1"/>
        <v>4.3735981848813665E-3</v>
      </c>
      <c r="S46" s="56">
        <f ca="1"/>
        <v>-0.3292977760639193</v>
      </c>
      <c r="T46" s="56">
        <f ca="1"/>
        <v>6.5274070221899017E-2</v>
      </c>
      <c r="U46" s="56">
        <f ca="1"/>
        <v>0</v>
      </c>
      <c r="V46" s="56">
        <f ca="1"/>
        <v>0</v>
      </c>
      <c r="W46" s="56">
        <f ca="1"/>
        <v>0</v>
      </c>
      <c r="X46" s="56">
        <f ca="1"/>
        <v>0</v>
      </c>
      <c r="Y46" s="56">
        <f ca="1"/>
        <v>0</v>
      </c>
      <c r="Z46" s="56">
        <f ca="1"/>
        <v>0</v>
      </c>
      <c r="AB46" s="204" t="str" cm="1">
        <f t="array" aca="1" ref="AB46" ca="1">IFERROR(_xlfn.XLOOKUP(AC46,Com_codes_core,Com_labels_core),"")</f>
        <v>Milk and dairy products</v>
      </c>
      <c r="AC46" s="122" t="str">
        <f ca="1"/>
        <v>c_046</v>
      </c>
      <c r="AD46" s="56">
        <f ca="1"/>
        <v>1</v>
      </c>
      <c r="AE46" s="56">
        <f ca="1"/>
        <v>-3.5779688911663499E-4</v>
      </c>
      <c r="AF46" s="56">
        <f ca="1"/>
        <v>-0.18193820206837685</v>
      </c>
      <c r="AG46" s="56">
        <f ca="1"/>
        <v>7.3486093956121046E-2</v>
      </c>
      <c r="AH46" s="56">
        <f ca="1"/>
        <v>0</v>
      </c>
      <c r="AI46" s="56">
        <f ca="1"/>
        <v>0</v>
      </c>
      <c r="AJ46" s="56">
        <f ca="1"/>
        <v>0</v>
      </c>
      <c r="AK46" s="56">
        <f ca="1"/>
        <v>0</v>
      </c>
      <c r="AL46" s="56">
        <f ca="1"/>
        <v>0</v>
      </c>
      <c r="AM46" s="56">
        <f ca="1"/>
        <v>0</v>
      </c>
      <c r="AO46" s="204" t="str" cm="1">
        <f t="array" aca="1" ref="AO46" ca="1">IFERROR(_xlfn.XLOOKUP(AP46,Com_codes_core,Com_labels_core),"")</f>
        <v>Products processed and preserved meat and meat products</v>
      </c>
      <c r="AP46" s="122" t="str">
        <f ca="1"/>
        <v>c_041</v>
      </c>
      <c r="AQ46" s="56">
        <f ca="1"/>
        <v>1.0102605786807788</v>
      </c>
      <c r="AR46" s="56">
        <f ca="1"/>
        <v>0.20224110411026786</v>
      </c>
      <c r="AS46" s="56">
        <f ca="1"/>
        <v>-0.19777598438934785</v>
      </c>
      <c r="AT46" s="56">
        <f ca="1"/>
        <v>7.3729486768936425E-2</v>
      </c>
      <c r="AU46" s="56">
        <f ca="1"/>
        <v>0</v>
      </c>
      <c r="AV46" s="56">
        <f ca="1"/>
        <v>0</v>
      </c>
      <c r="AW46" s="56">
        <f ca="1"/>
        <v>0</v>
      </c>
      <c r="AX46" s="56">
        <f ca="1"/>
        <v>0</v>
      </c>
      <c r="AY46" s="56">
        <f ca="1"/>
        <v>0</v>
      </c>
      <c r="AZ46" s="56">
        <f ca="1"/>
        <v>0</v>
      </c>
      <c r="BB46" s="204" t="str" cm="1">
        <f t="array" aca="1" ref="BB46" ca="1">IFERROR(_xlfn.XLOOKUP(BC46,Com_codes_core,Com_labels_core),"")</f>
        <v>Milk and dairy products</v>
      </c>
      <c r="BC46" s="122" t="str">
        <f ca="1"/>
        <v>c_046</v>
      </c>
      <c r="BD46" s="63">
        <f ca="1"/>
        <v>1.0799875779614789</v>
      </c>
      <c r="BE46" s="63">
        <f ca="1"/>
        <v>0</v>
      </c>
      <c r="BF46" s="63">
        <f ca="1"/>
        <v>0</v>
      </c>
      <c r="BG46" s="56">
        <f ca="1"/>
        <v>0</v>
      </c>
      <c r="BH46" s="56">
        <f ca="1"/>
        <v>0</v>
      </c>
      <c r="BI46" s="56">
        <f ca="1"/>
        <v>0</v>
      </c>
      <c r="BJ46" s="56">
        <f ca="1"/>
        <v>0</v>
      </c>
      <c r="BK46" s="56">
        <f ca="1"/>
        <v>0</v>
      </c>
      <c r="BL46" s="56">
        <f ca="1"/>
        <v>0</v>
      </c>
      <c r="BM46" s="63">
        <f ca="1"/>
        <v>0</v>
      </c>
      <c r="BO46" s="204" t="str" cm="1">
        <f t="array" aca="1" ref="BO46" ca="1">IFERROR(_xlfn.XLOOKUP(BP46,Com_codes_core,Com_labels_core),"")</f>
        <v>Products processed and preserved meat and meat products</v>
      </c>
      <c r="BP46" s="122" t="str">
        <f ca="1"/>
        <v>c_041</v>
      </c>
      <c r="BQ46" s="66">
        <f ca="1"/>
        <v>0.97999101172610059</v>
      </c>
      <c r="BR46" s="66">
        <f ca="1"/>
        <v>0</v>
      </c>
      <c r="BS46" s="66">
        <f ca="1"/>
        <v>0</v>
      </c>
      <c r="BT46" s="66">
        <f ca="1"/>
        <v>0</v>
      </c>
      <c r="BU46" s="66">
        <f ca="1"/>
        <v>0</v>
      </c>
      <c r="BV46" s="66">
        <f ca="1"/>
        <v>0</v>
      </c>
      <c r="BW46" s="66">
        <f ca="1"/>
        <v>0</v>
      </c>
      <c r="BX46" s="66">
        <f ca="1"/>
        <v>0</v>
      </c>
      <c r="BY46" s="66">
        <f ca="1"/>
        <v>0</v>
      </c>
      <c r="BZ46" s="66">
        <f ca="1"/>
        <v>0</v>
      </c>
    </row>
    <row r="47" spans="2:78" ht="12.75" hidden="1" customHeight="1" outlineLevel="1" thickBot="1" x14ac:dyDescent="0.25">
      <c r="B47" s="204" t="str" cm="1">
        <f t="array" aca="1" ref="B47" ca="1">IFERROR(_xlfn.XLOOKUP(C47,Com_codes_core,Com_labels_core),"")</f>
        <v>Stone, sand, gravel, clay</v>
      </c>
      <c r="C47" s="122" t="str">
        <f ca="1"/>
        <v>c_038</v>
      </c>
      <c r="D47" s="56">
        <f ca="1"/>
        <v>1</v>
      </c>
      <c r="E47" s="56">
        <f ca="1"/>
        <v>-9.1101755246014715E-2</v>
      </c>
      <c r="F47" s="56">
        <f ca="1"/>
        <v>-0.67561935059443634</v>
      </c>
      <c r="G47" s="56">
        <f ca="1"/>
        <v>-4.770887082854447E-2</v>
      </c>
      <c r="H47" s="56">
        <f ca="1"/>
        <v>0</v>
      </c>
      <c r="I47" s="56">
        <f ca="1"/>
        <v>0</v>
      </c>
      <c r="J47" s="56">
        <f ca="1"/>
        <v>0</v>
      </c>
      <c r="K47" s="56">
        <f ca="1"/>
        <v>0</v>
      </c>
      <c r="L47" s="56">
        <f ca="1"/>
        <v>0</v>
      </c>
      <c r="M47" s="56">
        <f ca="1"/>
        <v>0</v>
      </c>
      <c r="O47" s="204" t="str" cm="1">
        <f t="array" aca="1" ref="O47" ca="1">IFERROR(_xlfn.XLOOKUP(P47,Com_codes_core,Com_labels_core),"")</f>
        <v>Stone, sand, gravel, clay</v>
      </c>
      <c r="P47" s="122" t="str">
        <f ca="1"/>
        <v>c_038</v>
      </c>
      <c r="Q47" s="56">
        <f ca="1"/>
        <v>1.1968627923245696</v>
      </c>
      <c r="R47" s="56">
        <f ca="1"/>
        <v>-8.8961637791451498E-2</v>
      </c>
      <c r="S47" s="56">
        <f ca="1"/>
        <v>-0.66655192600502122</v>
      </c>
      <c r="T47" s="56">
        <f ca="1"/>
        <v>-4.2065668566626524E-2</v>
      </c>
      <c r="U47" s="56">
        <f ca="1"/>
        <v>0</v>
      </c>
      <c r="V47" s="56">
        <f ca="1"/>
        <v>0</v>
      </c>
      <c r="W47" s="56">
        <f ca="1"/>
        <v>0</v>
      </c>
      <c r="X47" s="56">
        <f ca="1"/>
        <v>0</v>
      </c>
      <c r="Y47" s="56">
        <f ca="1"/>
        <v>0</v>
      </c>
      <c r="Z47" s="56">
        <f ca="1"/>
        <v>0</v>
      </c>
      <c r="AB47" s="204" t="str" cm="1">
        <f t="array" aca="1" ref="AB47" ca="1">IFERROR(_xlfn.XLOOKUP(AC47,Com_codes_core,Com_labels_core),"")</f>
        <v>Milling products and flour production</v>
      </c>
      <c r="AC47" s="122" t="str">
        <f ca="1"/>
        <v>c_047</v>
      </c>
      <c r="AD47" s="272">
        <f ca="1"/>
        <v>1</v>
      </c>
      <c r="AE47" s="272">
        <f ca="1"/>
        <v>3.4495594756212E-4</v>
      </c>
      <c r="AF47" s="272">
        <f ca="1"/>
        <v>-0.17962520150862638</v>
      </c>
      <c r="AG47" s="56">
        <f ca="1"/>
        <v>7.3450098852667622E-2</v>
      </c>
      <c r="AH47" s="56">
        <f ca="1"/>
        <v>0</v>
      </c>
      <c r="AI47" s="56">
        <f ca="1"/>
        <v>0</v>
      </c>
      <c r="AJ47" s="56">
        <f ca="1"/>
        <v>0</v>
      </c>
      <c r="AK47" s="56">
        <f ca="1"/>
        <v>0</v>
      </c>
      <c r="AL47" s="56">
        <f ca="1"/>
        <v>0</v>
      </c>
      <c r="AM47" s="272">
        <f ca="1"/>
        <v>0</v>
      </c>
      <c r="AO47" s="204" t="str" cm="1">
        <f t="array" aca="1" ref="AO47" ca="1">IFERROR(_xlfn.XLOOKUP(AP47,Com_codes_core,Com_labels_core),"")</f>
        <v>Aquatic products and processed and preserved aquatic products</v>
      </c>
      <c r="AP47" s="122" t="str">
        <f ca="1"/>
        <v>c_043</v>
      </c>
      <c r="AQ47" s="272">
        <f ca="1"/>
        <v>1.0747618203035032</v>
      </c>
      <c r="AR47" s="272">
        <f ca="1"/>
        <v>0.11813396409126042</v>
      </c>
      <c r="AS47" s="272">
        <f ca="1"/>
        <v>-0.2053954441332384</v>
      </c>
      <c r="AT47" s="56">
        <f ca="1"/>
        <v>7.3833794397337726E-2</v>
      </c>
      <c r="AU47" s="56">
        <f ca="1"/>
        <v>0</v>
      </c>
      <c r="AV47" s="56">
        <f ca="1"/>
        <v>0</v>
      </c>
      <c r="AW47" s="56">
        <f ca="1"/>
        <v>0</v>
      </c>
      <c r="AX47" s="56">
        <f ca="1"/>
        <v>0</v>
      </c>
      <c r="AY47" s="56">
        <f ca="1"/>
        <v>0</v>
      </c>
      <c r="AZ47" s="272">
        <f ca="1"/>
        <v>0</v>
      </c>
      <c r="BB47" s="204" t="str" cm="1">
        <f t="array" aca="1" ref="BB47" ca="1">IFERROR(_xlfn.XLOOKUP(BC47,Com_codes_core,Com_labels_core),"")</f>
        <v>Milling products and flour production</v>
      </c>
      <c r="BC47" s="122" t="str">
        <f ca="1"/>
        <v>c_047</v>
      </c>
      <c r="BD47" s="63">
        <f ca="1"/>
        <v>1.0930211440180229</v>
      </c>
      <c r="BE47" s="63">
        <f ca="1"/>
        <v>0</v>
      </c>
      <c r="BF47" s="63">
        <f ca="1"/>
        <v>0</v>
      </c>
      <c r="BG47" s="56">
        <f ca="1"/>
        <v>0</v>
      </c>
      <c r="BH47" s="56">
        <f ca="1"/>
        <v>0</v>
      </c>
      <c r="BI47" s="56">
        <f ca="1"/>
        <v>0</v>
      </c>
      <c r="BJ47" s="56">
        <f ca="1"/>
        <v>0</v>
      </c>
      <c r="BK47" s="56">
        <f ca="1"/>
        <v>0</v>
      </c>
      <c r="BL47" s="56">
        <f ca="1"/>
        <v>0</v>
      </c>
      <c r="BM47" s="63">
        <f ca="1"/>
        <v>0</v>
      </c>
      <c r="BO47" s="204" t="str" cm="1">
        <f t="array" aca="1" ref="BO47" ca="1">IFERROR(_xlfn.XLOOKUP(BP47,Com_codes_core,Com_labels_core),"")</f>
        <v>Aquatic products and processed and preserved aquatic products</v>
      </c>
      <c r="BP47" s="122" t="str">
        <f ca="1"/>
        <v>c_043</v>
      </c>
      <c r="BQ47" s="66">
        <f ca="1"/>
        <v>1.0053899240063795</v>
      </c>
      <c r="BR47" s="66">
        <f ca="1"/>
        <v>0</v>
      </c>
      <c r="BS47" s="66">
        <f ca="1"/>
        <v>0</v>
      </c>
      <c r="BT47" s="66">
        <f ca="1"/>
        <v>0</v>
      </c>
      <c r="BU47" s="66">
        <f ca="1"/>
        <v>0</v>
      </c>
      <c r="BV47" s="66">
        <f ca="1"/>
        <v>0</v>
      </c>
      <c r="BW47" s="66">
        <f ca="1"/>
        <v>0</v>
      </c>
      <c r="BX47" s="66">
        <f ca="1"/>
        <v>0</v>
      </c>
      <c r="BY47" s="66">
        <f ca="1"/>
        <v>0</v>
      </c>
      <c r="BZ47" s="66">
        <f ca="1"/>
        <v>0</v>
      </c>
    </row>
    <row r="48" spans="2:78" ht="12.75" hidden="1" customHeight="1" outlineLevel="1" x14ac:dyDescent="0.2">
      <c r="B48" s="204" t="str" cm="1">
        <f t="array" aca="1" ref="B48" ca="1">IFERROR(_xlfn.XLOOKUP(C48,Com_codes_core,Com_labels_core),"")</f>
        <v>Mining products have not been classified yet</v>
      </c>
      <c r="C48" s="122" t="str">
        <f ca="1"/>
        <v>c_039</v>
      </c>
      <c r="D48" s="56">
        <f ca="1"/>
        <v>1</v>
      </c>
      <c r="E48" s="56">
        <f ca="1"/>
        <v>-2.6927704505852468E-2</v>
      </c>
      <c r="F48" s="56">
        <f ca="1"/>
        <v>-0.39846669782616084</v>
      </c>
      <c r="G48" s="56">
        <f ca="1"/>
        <v>8.7345735873189945E-2</v>
      </c>
      <c r="H48" s="56">
        <f ca="1"/>
        <v>0</v>
      </c>
      <c r="I48" s="56">
        <f ca="1"/>
        <v>0</v>
      </c>
      <c r="J48" s="56">
        <f ca="1"/>
        <v>0</v>
      </c>
      <c r="K48" s="56">
        <f ca="1"/>
        <v>0</v>
      </c>
      <c r="L48" s="56">
        <f ca="1"/>
        <v>0</v>
      </c>
      <c r="M48" s="56">
        <f ca="1"/>
        <v>0</v>
      </c>
      <c r="O48" s="204" t="str" cm="1">
        <f t="array" aca="1" ref="O48" ca="1">IFERROR(_xlfn.XLOOKUP(P48,Com_codes_core,Com_labels_core),"")</f>
        <v>Mining products have not been classified yet</v>
      </c>
      <c r="P48" s="122" t="str">
        <f ca="1"/>
        <v>c_039</v>
      </c>
      <c r="Q48" s="56">
        <f ca="1"/>
        <v>1.1726585234818394</v>
      </c>
      <c r="R48" s="56">
        <f ca="1"/>
        <v>1.0578072855338405E-2</v>
      </c>
      <c r="S48" s="56">
        <f ca="1"/>
        <v>-0.34451112351963076</v>
      </c>
      <c r="T48" s="56">
        <f ca="1"/>
        <v>8.1769095335371134E-2</v>
      </c>
      <c r="U48" s="56">
        <f ca="1"/>
        <v>0</v>
      </c>
      <c r="V48" s="56">
        <f ca="1"/>
        <v>0</v>
      </c>
      <c r="W48" s="56">
        <f ca="1"/>
        <v>0</v>
      </c>
      <c r="X48" s="56">
        <f ca="1"/>
        <v>0</v>
      </c>
      <c r="Y48" s="56">
        <f ca="1"/>
        <v>0</v>
      </c>
      <c r="Z48" s="56">
        <f ca="1"/>
        <v>0</v>
      </c>
      <c r="AB48" s="204" t="str" cm="1">
        <f t="array" aca="1" ref="AB48" ca="1">IFERROR(_xlfn.XLOOKUP(AC48,Com_codes_core,Com_labels_core),"")</f>
        <v>Sugar, Honey</v>
      </c>
      <c r="AC48" s="122" t="str">
        <f ca="1"/>
        <v>c_048</v>
      </c>
      <c r="AD48" s="56">
        <f ca="1"/>
        <v>1</v>
      </c>
      <c r="AE48" s="56">
        <f ca="1"/>
        <v>2.6426606150042886E-4</v>
      </c>
      <c r="AF48" s="56">
        <f ca="1"/>
        <v>-0.17989077959229549</v>
      </c>
      <c r="AG48" s="56">
        <f ca="1"/>
        <v>7.3454231800473835E-2</v>
      </c>
      <c r="AH48" s="56">
        <f ca="1"/>
        <v>0</v>
      </c>
      <c r="AI48" s="56">
        <f ca="1"/>
        <v>0</v>
      </c>
      <c r="AJ48" s="56">
        <f ca="1"/>
        <v>0</v>
      </c>
      <c r="AK48" s="56">
        <f ca="1"/>
        <v>0</v>
      </c>
      <c r="AL48" s="56">
        <f ca="1"/>
        <v>0</v>
      </c>
      <c r="AM48" s="56">
        <f ca="1"/>
        <v>0</v>
      </c>
      <c r="AO48" s="204" t="str" cm="1">
        <f t="array" aca="1" ref="AO48" ca="1">IFERROR(_xlfn.XLOOKUP(AP48,Com_codes_core,Com_labels_core),"")</f>
        <v>Processed vegetables and fruits</v>
      </c>
      <c r="AP48" s="122" t="str">
        <f ca="1"/>
        <v>c_044</v>
      </c>
      <c r="AQ48" s="56">
        <f ca="1"/>
        <v>1.2428532141810846</v>
      </c>
      <c r="AR48" s="56">
        <f ca="1"/>
        <v>0.18671798812663898</v>
      </c>
      <c r="AS48" s="56">
        <f ca="1"/>
        <v>-0.20805452100848276</v>
      </c>
      <c r="AT48" s="56">
        <f ca="1"/>
        <v>7.3870196176861747E-2</v>
      </c>
      <c r="AU48" s="56">
        <f ca="1"/>
        <v>0</v>
      </c>
      <c r="AV48" s="56">
        <f ca="1"/>
        <v>0</v>
      </c>
      <c r="AW48" s="56">
        <f ca="1"/>
        <v>0</v>
      </c>
      <c r="AX48" s="56">
        <f ca="1"/>
        <v>0</v>
      </c>
      <c r="AY48" s="56">
        <f ca="1"/>
        <v>0</v>
      </c>
      <c r="AZ48" s="56">
        <f ca="1"/>
        <v>0</v>
      </c>
      <c r="BB48" s="204" t="str" cm="1">
        <f t="array" aca="1" ref="BB48" ca="1">IFERROR(_xlfn.XLOOKUP(BC48,Com_codes_core,Com_labels_core),"")</f>
        <v>Sugar, Honey</v>
      </c>
      <c r="BC48" s="122" t="str">
        <f ca="1"/>
        <v>c_048</v>
      </c>
      <c r="BD48" s="63">
        <f ca="1"/>
        <v>1.0915246335731295</v>
      </c>
      <c r="BE48" s="63">
        <f ca="1"/>
        <v>0</v>
      </c>
      <c r="BF48" s="63">
        <f ca="1"/>
        <v>0</v>
      </c>
      <c r="BG48" s="56">
        <f ca="1"/>
        <v>0</v>
      </c>
      <c r="BH48" s="56">
        <f ca="1"/>
        <v>0</v>
      </c>
      <c r="BI48" s="56">
        <f ca="1"/>
        <v>0</v>
      </c>
      <c r="BJ48" s="56">
        <f ca="1"/>
        <v>0</v>
      </c>
      <c r="BK48" s="56">
        <f ca="1"/>
        <v>0</v>
      </c>
      <c r="BL48" s="56">
        <f ca="1"/>
        <v>0</v>
      </c>
      <c r="BM48" s="63">
        <f ca="1"/>
        <v>0</v>
      </c>
      <c r="BO48" s="204" t="str" cm="1">
        <f t="array" aca="1" ref="BO48" ca="1">IFERROR(_xlfn.XLOOKUP(BP48,Com_codes_core,Com_labels_core),"")</f>
        <v>Processed vegetables and fruits</v>
      </c>
      <c r="BP48" s="122" t="str">
        <f ca="1"/>
        <v>c_044</v>
      </c>
      <c r="BQ48" s="66">
        <f ca="1"/>
        <v>1.1354586136525773</v>
      </c>
      <c r="BR48" s="66">
        <f ca="1"/>
        <v>0</v>
      </c>
      <c r="BS48" s="66">
        <f ca="1"/>
        <v>0</v>
      </c>
      <c r="BT48" s="66">
        <f ca="1"/>
        <v>0</v>
      </c>
      <c r="BU48" s="66">
        <f ca="1"/>
        <v>0</v>
      </c>
      <c r="BV48" s="66">
        <f ca="1"/>
        <v>0</v>
      </c>
      <c r="BW48" s="66">
        <f ca="1"/>
        <v>0</v>
      </c>
      <c r="BX48" s="66">
        <f ca="1"/>
        <v>0</v>
      </c>
      <c r="BY48" s="66">
        <f ca="1"/>
        <v>0</v>
      </c>
      <c r="BZ48" s="66">
        <f ca="1"/>
        <v>0</v>
      </c>
    </row>
    <row r="49" spans="2:78" ht="12.75" hidden="1" customHeight="1" outlineLevel="1" x14ac:dyDescent="0.2">
      <c r="B49" s="204" t="str" cm="1">
        <f t="array" aca="1" ref="B49" ca="1">IFERROR(_xlfn.XLOOKUP(C49,Com_codes_core,Com_labels_core),"")</f>
        <v>Mining support services</v>
      </c>
      <c r="C49" s="122" t="str">
        <f ca="1"/>
        <v>c_040</v>
      </c>
      <c r="D49" s="56">
        <f ca="1"/>
        <v>1</v>
      </c>
      <c r="E49" s="56">
        <f ca="1"/>
        <v>-5.3169087621751654E-2</v>
      </c>
      <c r="F49" s="56">
        <f ca="1"/>
        <v>-0.39335077308723099</v>
      </c>
      <c r="G49" s="56">
        <f ca="1"/>
        <v>0.12198653000923265</v>
      </c>
      <c r="H49" s="56">
        <f ca="1"/>
        <v>0</v>
      </c>
      <c r="I49" s="56">
        <f ca="1"/>
        <v>0</v>
      </c>
      <c r="J49" s="56">
        <f ca="1"/>
        <v>0</v>
      </c>
      <c r="K49" s="56">
        <f ca="1"/>
        <v>0</v>
      </c>
      <c r="L49" s="56">
        <f ca="1"/>
        <v>0</v>
      </c>
      <c r="M49" s="56">
        <f ca="1"/>
        <v>0</v>
      </c>
      <c r="O49" s="204" t="str" cm="1">
        <f t="array" aca="1" ref="O49" ca="1">IFERROR(_xlfn.XLOOKUP(P49,Com_codes_core,Com_labels_core),"")</f>
        <v>Mining support services</v>
      </c>
      <c r="P49" s="122" t="str">
        <f ca="1"/>
        <v>c_040</v>
      </c>
      <c r="Q49" s="56">
        <f ca="1"/>
        <v>1.0150313441273191</v>
      </c>
      <c r="R49" s="56">
        <f ca="1"/>
        <v>-4.9902348887076453E-2</v>
      </c>
      <c r="S49" s="56">
        <f ca="1"/>
        <v>-0.38007582208208213</v>
      </c>
      <c r="T49" s="56">
        <f ca="1"/>
        <v>0.11873308704566377</v>
      </c>
      <c r="U49" s="56">
        <f ca="1"/>
        <v>0</v>
      </c>
      <c r="V49" s="56">
        <f ca="1"/>
        <v>0</v>
      </c>
      <c r="W49" s="56">
        <f ca="1"/>
        <v>0</v>
      </c>
      <c r="X49" s="56">
        <f ca="1"/>
        <v>0</v>
      </c>
      <c r="Y49" s="56">
        <f ca="1"/>
        <v>0</v>
      </c>
      <c r="Z49" s="56">
        <f ca="1"/>
        <v>0</v>
      </c>
      <c r="AB49" s="204" t="str" cm="1">
        <f t="array" aca="1" ref="AB49" ca="1">IFERROR(_xlfn.XLOOKUP(AC49,Com_codes_core,Com_labels_core),"")</f>
        <v>Cocoa, chocolate and confectionery; bakery products from flour</v>
      </c>
      <c r="AC49" s="122" t="str">
        <f ca="1"/>
        <v>c_049</v>
      </c>
      <c r="AD49" s="56">
        <f ca="1"/>
        <v>1</v>
      </c>
      <c r="AE49" s="56">
        <f ca="1"/>
        <v>-7.3845213506285035E-4</v>
      </c>
      <c r="AF49" s="56">
        <f ca="1"/>
        <v>-0.18319106899794546</v>
      </c>
      <c r="AG49" s="56">
        <f ca="1"/>
        <v>7.3505591173428364E-2</v>
      </c>
      <c r="AH49" s="56">
        <f ca="1"/>
        <v>0</v>
      </c>
      <c r="AI49" s="56">
        <f ca="1"/>
        <v>0</v>
      </c>
      <c r="AJ49" s="56">
        <f ca="1"/>
        <v>0</v>
      </c>
      <c r="AK49" s="56">
        <f ca="1"/>
        <v>0</v>
      </c>
      <c r="AL49" s="56">
        <f ca="1"/>
        <v>0</v>
      </c>
      <c r="AM49" s="56">
        <f ca="1"/>
        <v>0</v>
      </c>
      <c r="AO49" s="204" t="str" cm="1">
        <f t="array" aca="1" ref="AO49" ca="1">IFERROR(_xlfn.XLOOKUP(AP49,Com_codes_core,Com_labels_core),"")</f>
        <v>Processed animal and vegetable oils and fats</v>
      </c>
      <c r="AP49" s="122" t="str">
        <f ca="1"/>
        <v>c_045</v>
      </c>
      <c r="AQ49" s="56">
        <f ca="1"/>
        <v>1.1421444583357476</v>
      </c>
      <c r="AR49" s="56">
        <f ca="1"/>
        <v>0.12848540891547966</v>
      </c>
      <c r="AS49" s="56">
        <f ca="1"/>
        <v>-0.20345345819486882</v>
      </c>
      <c r="AT49" s="56">
        <f ca="1"/>
        <v>7.3807209310272626E-2</v>
      </c>
      <c r="AU49" s="56">
        <f ca="1"/>
        <v>0</v>
      </c>
      <c r="AV49" s="56">
        <f ca="1"/>
        <v>0</v>
      </c>
      <c r="AW49" s="56">
        <f ca="1"/>
        <v>0</v>
      </c>
      <c r="AX49" s="56">
        <f ca="1"/>
        <v>0</v>
      </c>
      <c r="AY49" s="56">
        <f ca="1"/>
        <v>0</v>
      </c>
      <c r="AZ49" s="56">
        <f ca="1"/>
        <v>0</v>
      </c>
      <c r="BB49" s="204" t="str" cm="1">
        <f t="array" aca="1" ref="BB49" ca="1">IFERROR(_xlfn.XLOOKUP(BC49,Com_codes_core,Com_labels_core),"")</f>
        <v>Cocoa, chocolate and confectionery; bakery products from flour</v>
      </c>
      <c r="BC49" s="122" t="str">
        <f ca="1"/>
        <v>c_049</v>
      </c>
      <c r="BD49" s="63">
        <f ca="1"/>
        <v>1.0729277768658714</v>
      </c>
      <c r="BE49" s="63">
        <f ca="1"/>
        <v>0</v>
      </c>
      <c r="BF49" s="63">
        <f ca="1"/>
        <v>0</v>
      </c>
      <c r="BG49" s="56">
        <f ca="1"/>
        <v>0</v>
      </c>
      <c r="BH49" s="56">
        <f ca="1"/>
        <v>0</v>
      </c>
      <c r="BI49" s="56">
        <f ca="1"/>
        <v>0</v>
      </c>
      <c r="BJ49" s="56">
        <f ca="1"/>
        <v>0</v>
      </c>
      <c r="BK49" s="56">
        <f ca="1"/>
        <v>0</v>
      </c>
      <c r="BL49" s="56">
        <f ca="1"/>
        <v>0</v>
      </c>
      <c r="BM49" s="63">
        <f ca="1"/>
        <v>0</v>
      </c>
      <c r="BO49" s="204" t="str" cm="1">
        <f t="array" aca="1" ref="BO49" ca="1">IFERROR(_xlfn.XLOOKUP(BP49,Com_codes_core,Com_labels_core),"")</f>
        <v>Processed animal and vegetable oils and fats</v>
      </c>
      <c r="BP49" s="122" t="str">
        <f ca="1"/>
        <v>c_045</v>
      </c>
      <c r="BQ49" s="66">
        <f ca="1"/>
        <v>1.0797568656372742</v>
      </c>
      <c r="BR49" s="66">
        <f ca="1"/>
        <v>0</v>
      </c>
      <c r="BS49" s="66">
        <f ca="1"/>
        <v>0</v>
      </c>
      <c r="BT49" s="66">
        <f ca="1"/>
        <v>0</v>
      </c>
      <c r="BU49" s="66">
        <f ca="1"/>
        <v>0</v>
      </c>
      <c r="BV49" s="66">
        <f ca="1"/>
        <v>0</v>
      </c>
      <c r="BW49" s="66">
        <f ca="1"/>
        <v>0</v>
      </c>
      <c r="BX49" s="66">
        <f ca="1"/>
        <v>0</v>
      </c>
      <c r="BY49" s="66">
        <f ca="1"/>
        <v>0</v>
      </c>
      <c r="BZ49" s="66">
        <f ca="1"/>
        <v>0</v>
      </c>
    </row>
    <row r="50" spans="2:78" ht="12.75" hidden="1" customHeight="1" outlineLevel="1" thickBot="1" x14ac:dyDescent="0.25">
      <c r="B50" s="204" t="str" cm="1">
        <f t="array" aca="1" ref="B50" ca="1">IFERROR(_xlfn.XLOOKUP(C50,Com_codes_core,Com_labels_core),"")</f>
        <v>Products processed and preserved meat and meat products</v>
      </c>
      <c r="C50" s="122" t="str">
        <f ca="1"/>
        <v>c_041</v>
      </c>
      <c r="D50" s="272">
        <f ca="1"/>
        <v>1</v>
      </c>
      <c r="E50" s="272">
        <f ca="1"/>
        <v>-1.0935566850878153E-2</v>
      </c>
      <c r="F50" s="272">
        <f ca="1"/>
        <v>-0.1971128985935322</v>
      </c>
      <c r="G50" s="272">
        <f ca="1"/>
        <v>-1.6453768205093589E-2</v>
      </c>
      <c r="H50" s="272">
        <f ca="1"/>
        <v>0</v>
      </c>
      <c r="I50" s="272">
        <f ca="1"/>
        <v>0</v>
      </c>
      <c r="J50" s="272">
        <f ca="1"/>
        <v>0</v>
      </c>
      <c r="K50" s="272">
        <f ca="1"/>
        <v>0</v>
      </c>
      <c r="L50" s="272">
        <f ca="1"/>
        <v>0</v>
      </c>
      <c r="M50" s="272">
        <f ca="1"/>
        <v>0</v>
      </c>
      <c r="O50" s="204" t="str" cm="1">
        <f t="array" aca="1" ref="O50" ca="1">IFERROR(_xlfn.XLOOKUP(P50,Com_codes_core,Com_labels_core),"")</f>
        <v>Products processed and preserved meat and meat products</v>
      </c>
      <c r="P50" s="122" t="str">
        <f ca="1"/>
        <v>c_041</v>
      </c>
      <c r="Q50" s="272">
        <f ca="1"/>
        <v>1.0223396507714357</v>
      </c>
      <c r="R50" s="272">
        <f ca="1"/>
        <v>3.8053215140942953E-3</v>
      </c>
      <c r="S50" s="272">
        <f ca="1"/>
        <v>-8.0237585539177925E-2</v>
      </c>
      <c r="T50" s="272">
        <f ca="1"/>
        <v>-1.2807552722060578E-2</v>
      </c>
      <c r="U50" s="272">
        <f ca="1"/>
        <v>0</v>
      </c>
      <c r="V50" s="272">
        <f ca="1"/>
        <v>0</v>
      </c>
      <c r="W50" s="272">
        <f ca="1"/>
        <v>0</v>
      </c>
      <c r="X50" s="272">
        <f ca="1"/>
        <v>0</v>
      </c>
      <c r="Y50" s="272">
        <f ca="1"/>
        <v>0</v>
      </c>
      <c r="Z50" s="272">
        <f ca="1"/>
        <v>0</v>
      </c>
      <c r="AB50" s="204" t="str" cm="1">
        <f t="array" aca="1" ref="AB50" ca="1">IFERROR(_xlfn.XLOOKUP(AC50,Com_codes_core,Com_labels_core),"")</f>
        <v>Dishes, prepared foods</v>
      </c>
      <c r="AC50" s="122" t="str">
        <f ca="1"/>
        <v>c_050</v>
      </c>
      <c r="AD50" s="56">
        <f ca="1"/>
        <v>1</v>
      </c>
      <c r="AE50" s="56">
        <f ca="1"/>
        <v>9.3207332989564406E-3</v>
      </c>
      <c r="AF50" s="56">
        <f ca="1"/>
        <v>-0.15008284044635278</v>
      </c>
      <c r="AG50" s="272">
        <f ca="1"/>
        <v>7.2990358219460205E-2</v>
      </c>
      <c r="AH50" s="272">
        <f ca="1"/>
        <v>0</v>
      </c>
      <c r="AI50" s="272">
        <f ca="1"/>
        <v>0</v>
      </c>
      <c r="AJ50" s="272">
        <f ca="1"/>
        <v>0</v>
      </c>
      <c r="AK50" s="272">
        <f ca="1"/>
        <v>0</v>
      </c>
      <c r="AL50" s="272">
        <f ca="1"/>
        <v>0</v>
      </c>
      <c r="AM50" s="56">
        <f ca="1"/>
        <v>0</v>
      </c>
      <c r="AO50" s="204" t="str" cm="1">
        <f t="array" aca="1" ref="AO50" ca="1">IFERROR(_xlfn.XLOOKUP(AP50,Com_codes_core,Com_labels_core),"")</f>
        <v>Milk and dairy products</v>
      </c>
      <c r="AP50" s="122" t="str">
        <f ca="1"/>
        <v>c_046</v>
      </c>
      <c r="AQ50" s="56">
        <f ca="1"/>
        <v>1.1147680553445964</v>
      </c>
      <c r="AR50" s="56">
        <f ca="1"/>
        <v>3.236001692974444E-2</v>
      </c>
      <c r="AS50" s="56">
        <f ca="1"/>
        <v>-0.20841931664449254</v>
      </c>
      <c r="AT50" s="272">
        <f ca="1"/>
        <v>7.3875190097094645E-2</v>
      </c>
      <c r="AU50" s="272">
        <f ca="1"/>
        <v>0</v>
      </c>
      <c r="AV50" s="272">
        <f ca="1"/>
        <v>0</v>
      </c>
      <c r="AW50" s="272">
        <f ca="1"/>
        <v>0</v>
      </c>
      <c r="AX50" s="272">
        <f ca="1"/>
        <v>0</v>
      </c>
      <c r="AY50" s="272">
        <f ca="1"/>
        <v>0</v>
      </c>
      <c r="AZ50" s="56">
        <f ca="1"/>
        <v>0</v>
      </c>
      <c r="BB50" s="204" t="str" cm="1">
        <f t="array" aca="1" ref="BB50" ca="1">IFERROR(_xlfn.XLOOKUP(BC50,Com_codes_core,Com_labels_core),"")</f>
        <v>Dishes, prepared foods</v>
      </c>
      <c r="BC50" s="122" t="str">
        <f ca="1"/>
        <v>c_050</v>
      </c>
      <c r="BD50" s="63">
        <f ca="1"/>
        <v>1.2594898950650164</v>
      </c>
      <c r="BE50" s="63">
        <f ca="1"/>
        <v>0</v>
      </c>
      <c r="BF50" s="63">
        <f ca="1"/>
        <v>0</v>
      </c>
      <c r="BG50" s="272">
        <f ca="1"/>
        <v>0</v>
      </c>
      <c r="BH50" s="272">
        <f ca="1"/>
        <v>0</v>
      </c>
      <c r="BI50" s="272">
        <f ca="1"/>
        <v>0</v>
      </c>
      <c r="BJ50" s="272">
        <f ca="1"/>
        <v>0</v>
      </c>
      <c r="BK50" s="272">
        <f ca="1"/>
        <v>0</v>
      </c>
      <c r="BL50" s="272">
        <f ca="1"/>
        <v>0</v>
      </c>
      <c r="BM50" s="63">
        <f ca="1"/>
        <v>0</v>
      </c>
      <c r="BO50" s="204" t="str" cm="1">
        <f t="array" aca="1" ref="BO50" ca="1">IFERROR(_xlfn.XLOOKUP(BP50,Com_codes_core,Com_labels_core),"")</f>
        <v>Milk and dairy products</v>
      </c>
      <c r="BP50" s="122" t="str">
        <f ca="1"/>
        <v>c_046</v>
      </c>
      <c r="BQ50" s="66">
        <f ca="1"/>
        <v>1.0333546701958571</v>
      </c>
      <c r="BR50" s="66">
        <f ca="1"/>
        <v>0</v>
      </c>
      <c r="BS50" s="66">
        <f ca="1"/>
        <v>0</v>
      </c>
      <c r="BT50" s="307">
        <f ca="1"/>
        <v>0</v>
      </c>
      <c r="BU50" s="307">
        <f ca="1"/>
        <v>0</v>
      </c>
      <c r="BV50" s="307">
        <f ca="1"/>
        <v>0</v>
      </c>
      <c r="BW50" s="307">
        <f ca="1"/>
        <v>0</v>
      </c>
      <c r="BX50" s="307">
        <f ca="1"/>
        <v>0</v>
      </c>
      <c r="BY50" s="307">
        <f ca="1"/>
        <v>0</v>
      </c>
      <c r="BZ50" s="66">
        <f ca="1"/>
        <v>0</v>
      </c>
    </row>
    <row r="51" spans="2:78" ht="12.75" hidden="1" customHeight="1" outlineLevel="1" x14ac:dyDescent="0.2">
      <c r="B51" s="204" t="str" cm="1">
        <f t="array" aca="1" ref="B51" ca="1">IFERROR(_xlfn.XLOOKUP(C51,Com_codes_core,Com_labels_core),"")</f>
        <v>Livestock and poultry slaughtering services</v>
      </c>
      <c r="C51" s="122" t="str">
        <f ca="1"/>
        <v>c_042</v>
      </c>
      <c r="D51" s="56">
        <f ca="1"/>
        <v>1</v>
      </c>
      <c r="E51" s="56">
        <f ca="1"/>
        <v>-3.3623560815143616E-2</v>
      </c>
      <c r="F51" s="56">
        <f ca="1"/>
        <v>0.65008681505620558</v>
      </c>
      <c r="G51" s="56">
        <f ca="1"/>
        <v>-6.6382181922952643E-2</v>
      </c>
      <c r="H51" s="56">
        <f ca="1"/>
        <v>0</v>
      </c>
      <c r="I51" s="56">
        <f ca="1"/>
        <v>0</v>
      </c>
      <c r="J51" s="56">
        <f ca="1"/>
        <v>0</v>
      </c>
      <c r="K51" s="56">
        <f ca="1"/>
        <v>0</v>
      </c>
      <c r="L51" s="56">
        <f ca="1"/>
        <v>0</v>
      </c>
      <c r="M51" s="56">
        <f ca="1"/>
        <v>0</v>
      </c>
      <c r="O51" s="204" t="str" cm="1">
        <f t="array" aca="1" ref="O51" ca="1">IFERROR(_xlfn.XLOOKUP(P51,Com_codes_core,Com_labels_core),"")</f>
        <v>Livestock and poultry slaughtering services</v>
      </c>
      <c r="P51" s="122" t="str">
        <f ca="1"/>
        <v>c_042</v>
      </c>
      <c r="Q51" s="56">
        <f ca="1"/>
        <v>1.4157396802403295</v>
      </c>
      <c r="R51" s="56">
        <f ca="1"/>
        <v>-3.3623560815110309E-2</v>
      </c>
      <c r="S51" s="56">
        <f ca="1"/>
        <v>5.0160194496760457</v>
      </c>
      <c r="T51" s="56">
        <f ca="1"/>
        <v>-6.6382181922919337E-2</v>
      </c>
      <c r="U51" s="56">
        <f ca="1"/>
        <v>0</v>
      </c>
      <c r="V51" s="56">
        <f ca="1"/>
        <v>0</v>
      </c>
      <c r="W51" s="56">
        <f ca="1"/>
        <v>0</v>
      </c>
      <c r="X51" s="56">
        <f ca="1"/>
        <v>0</v>
      </c>
      <c r="Y51" s="56">
        <f ca="1"/>
        <v>0</v>
      </c>
      <c r="Z51" s="56">
        <f ca="1"/>
        <v>0</v>
      </c>
      <c r="AB51" s="204" t="str" cm="1">
        <f t="array" aca="1" ref="AB51" ca="1">IFERROR(_xlfn.XLOOKUP(AC51,Com_codes_core,Com_labels_core),"")</f>
        <v>Coffee</v>
      </c>
      <c r="AC51" s="122" t="str">
        <f ca="1"/>
        <v>c_051</v>
      </c>
      <c r="AD51" s="56">
        <f ca="1"/>
        <v>1</v>
      </c>
      <c r="AE51" s="56">
        <f ca="1"/>
        <v>9.1000184234468762E-3</v>
      </c>
      <c r="AF51" s="56">
        <f ca="1"/>
        <v>-0.15080928880353284</v>
      </c>
      <c r="AG51" s="56">
        <f ca="1"/>
        <v>7.3001663276528461E-2</v>
      </c>
      <c r="AH51" s="56">
        <f ca="1"/>
        <v>0</v>
      </c>
      <c r="AI51" s="56">
        <f ca="1"/>
        <v>0</v>
      </c>
      <c r="AJ51" s="56">
        <f ca="1"/>
        <v>0</v>
      </c>
      <c r="AK51" s="56">
        <f ca="1"/>
        <v>0</v>
      </c>
      <c r="AL51" s="56">
        <f ca="1"/>
        <v>0</v>
      </c>
      <c r="AM51" s="56">
        <f ca="1"/>
        <v>0</v>
      </c>
      <c r="AO51" s="204" t="str" cm="1">
        <f t="array" aca="1" ref="AO51" ca="1">IFERROR(_xlfn.XLOOKUP(AP51,Com_codes_core,Com_labels_core),"")</f>
        <v>Milling products and flour production</v>
      </c>
      <c r="AP51" s="122" t="str">
        <f ca="1"/>
        <v>c_047</v>
      </c>
      <c r="AQ51" s="56">
        <f ca="1"/>
        <v>1.0995987294311431</v>
      </c>
      <c r="AR51" s="56">
        <f ca="1"/>
        <v>0.2706014096183873</v>
      </c>
      <c r="AS51" s="56">
        <f ca="1"/>
        <v>-0.21010725089363191</v>
      </c>
      <c r="AT51" s="56">
        <f ca="1"/>
        <v>7.389829729809172E-2</v>
      </c>
      <c r="AU51" s="56">
        <f ca="1"/>
        <v>0</v>
      </c>
      <c r="AV51" s="56">
        <f ca="1"/>
        <v>0</v>
      </c>
      <c r="AW51" s="56">
        <f ca="1"/>
        <v>0</v>
      </c>
      <c r="AX51" s="56">
        <f ca="1"/>
        <v>0</v>
      </c>
      <c r="AY51" s="56">
        <f ca="1"/>
        <v>0</v>
      </c>
      <c r="AZ51" s="56">
        <f ca="1"/>
        <v>0</v>
      </c>
      <c r="BB51" s="204" t="str" cm="1">
        <f t="array" aca="1" ref="BB51" ca="1">IFERROR(_xlfn.XLOOKUP(BC51,Com_codes_core,Com_labels_core),"")</f>
        <v>Coffee</v>
      </c>
      <c r="BC51" s="122" t="str">
        <f ca="1"/>
        <v>c_051</v>
      </c>
      <c r="BD51" s="63">
        <f ca="1"/>
        <v>1.2553964189511178</v>
      </c>
      <c r="BE51" s="63">
        <f ca="1"/>
        <v>0</v>
      </c>
      <c r="BF51" s="63">
        <f ca="1"/>
        <v>0</v>
      </c>
      <c r="BG51" s="56">
        <f ca="1"/>
        <v>0</v>
      </c>
      <c r="BH51" s="56">
        <f ca="1"/>
        <v>0</v>
      </c>
      <c r="BI51" s="56">
        <f ca="1"/>
        <v>0</v>
      </c>
      <c r="BJ51" s="56">
        <f ca="1"/>
        <v>0</v>
      </c>
      <c r="BK51" s="56">
        <f ca="1"/>
        <v>0</v>
      </c>
      <c r="BL51" s="56">
        <f ca="1"/>
        <v>0</v>
      </c>
      <c r="BM51" s="63">
        <f ca="1"/>
        <v>0</v>
      </c>
      <c r="BO51" s="204" t="str" cm="1">
        <f t="array" aca="1" ref="BO51" ca="1">IFERROR(_xlfn.XLOOKUP(BP51,Com_codes_core,Com_labels_core),"")</f>
        <v>Milling products and flour production</v>
      </c>
      <c r="BP51" s="122" t="str">
        <f ca="1"/>
        <v>c_047</v>
      </c>
      <c r="BQ51" s="66">
        <f ca="1"/>
        <v>0.98262160420891054</v>
      </c>
      <c r="BR51" s="66">
        <f ca="1"/>
        <v>0</v>
      </c>
      <c r="BS51" s="66">
        <f ca="1"/>
        <v>0</v>
      </c>
      <c r="BT51" s="66">
        <f ca="1"/>
        <v>0</v>
      </c>
      <c r="BU51" s="66">
        <f ca="1"/>
        <v>0</v>
      </c>
      <c r="BV51" s="66">
        <f ca="1"/>
        <v>0</v>
      </c>
      <c r="BW51" s="66">
        <f ca="1"/>
        <v>0</v>
      </c>
      <c r="BX51" s="66">
        <f ca="1"/>
        <v>0</v>
      </c>
      <c r="BY51" s="66">
        <f ca="1"/>
        <v>0</v>
      </c>
      <c r="BZ51" s="66">
        <f ca="1"/>
        <v>0</v>
      </c>
    </row>
    <row r="52" spans="2:78" ht="12.75" hidden="1" customHeight="1" outlineLevel="1" x14ac:dyDescent="0.2">
      <c r="B52" s="204" t="str" cm="1">
        <f t="array" aca="1" ref="B52" ca="1">IFERROR(_xlfn.XLOOKUP(C52,Com_codes_core,Com_labels_core),"")</f>
        <v>Aquatic products and processed and preserved aquatic products</v>
      </c>
      <c r="C52" s="122" t="str">
        <f ca="1"/>
        <v>c_043</v>
      </c>
      <c r="D52" s="56">
        <f ca="1"/>
        <v>1</v>
      </c>
      <c r="E52" s="56">
        <f ca="1"/>
        <v>-7.1719036864648089E-3</v>
      </c>
      <c r="F52" s="56">
        <f ca="1"/>
        <v>-0.1502092503906316</v>
      </c>
      <c r="G52" s="56">
        <f ca="1"/>
        <v>7.3611264972517354E-2</v>
      </c>
      <c r="H52" s="56">
        <f ca="1"/>
        <v>0</v>
      </c>
      <c r="I52" s="56">
        <f ca="1"/>
        <v>0</v>
      </c>
      <c r="J52" s="56">
        <f ca="1"/>
        <v>0</v>
      </c>
      <c r="K52" s="56">
        <f ca="1"/>
        <v>0</v>
      </c>
      <c r="L52" s="56">
        <f ca="1"/>
        <v>0</v>
      </c>
      <c r="M52" s="56">
        <f ca="1"/>
        <v>0</v>
      </c>
      <c r="O52" s="204" t="str" cm="1">
        <f t="array" aca="1" ref="O52" ca="1">IFERROR(_xlfn.XLOOKUP(P52,Com_codes_core,Com_labels_core),"")</f>
        <v>Aquatic products and processed and preserved aquatic products</v>
      </c>
      <c r="P52" s="122" t="str">
        <f ca="1"/>
        <v>c_043</v>
      </c>
      <c r="Q52" s="56">
        <f ca="1"/>
        <v>1.1225407882237115</v>
      </c>
      <c r="R52" s="56">
        <f ca="1"/>
        <v>7.454133649886785E-3</v>
      </c>
      <c r="S52" s="56">
        <f ca="1"/>
        <v>0.29510270231400959</v>
      </c>
      <c r="T52" s="56">
        <f ca="1"/>
        <v>7.1696001975629642E-2</v>
      </c>
      <c r="U52" s="56">
        <f ca="1"/>
        <v>0</v>
      </c>
      <c r="V52" s="56">
        <f ca="1"/>
        <v>0</v>
      </c>
      <c r="W52" s="56">
        <f ca="1"/>
        <v>0</v>
      </c>
      <c r="X52" s="56">
        <f ca="1"/>
        <v>0</v>
      </c>
      <c r="Y52" s="56">
        <f ca="1"/>
        <v>0</v>
      </c>
      <c r="Z52" s="56">
        <f ca="1"/>
        <v>0</v>
      </c>
      <c r="AB52" s="204" t="str" cm="1">
        <f t="array" aca="1" ref="AB52" ca="1">IFERROR(_xlfn.XLOOKUP(AC52,Com_codes_core,Com_labels_core),"")</f>
        <v>Tea (tea)</v>
      </c>
      <c r="AC52" s="122" t="str">
        <f ca="1"/>
        <v>c_052</v>
      </c>
      <c r="AD52" s="56">
        <f ca="1"/>
        <v>1</v>
      </c>
      <c r="AE52" s="56">
        <f ca="1"/>
        <v>1.9588503370027155E-3</v>
      </c>
      <c r="AF52" s="56">
        <f ca="1"/>
        <v>-0.17431332167103797</v>
      </c>
      <c r="AG52" s="56">
        <f ca="1"/>
        <v>7.3367434942572807E-2</v>
      </c>
      <c r="AH52" s="56">
        <f ca="1"/>
        <v>0</v>
      </c>
      <c r="AI52" s="56">
        <f ca="1"/>
        <v>0</v>
      </c>
      <c r="AJ52" s="56">
        <f ca="1"/>
        <v>0</v>
      </c>
      <c r="AK52" s="56">
        <f ca="1"/>
        <v>0</v>
      </c>
      <c r="AL52" s="56">
        <f ca="1"/>
        <v>0</v>
      </c>
      <c r="AM52" s="56">
        <f ca="1"/>
        <v>0</v>
      </c>
      <c r="AO52" s="204" t="str" cm="1">
        <f t="array" aca="1" ref="AO52" ca="1">IFERROR(_xlfn.XLOOKUP(AP52,Com_codes_core,Com_labels_core),"")</f>
        <v>Sugar, Honey</v>
      </c>
      <c r="AP52" s="122" t="str">
        <f ca="1"/>
        <v>c_048</v>
      </c>
      <c r="AQ52" s="56">
        <f ca="1"/>
        <v>1.1180103739937182</v>
      </c>
      <c r="AR52" s="56">
        <f ca="1"/>
        <v>0.79013672431231807</v>
      </c>
      <c r="AS52" s="56">
        <f ca="1"/>
        <v>-0.20991722277127201</v>
      </c>
      <c r="AT52" s="56">
        <f ca="1"/>
        <v>7.3895695882630896E-2</v>
      </c>
      <c r="AU52" s="56">
        <f ca="1"/>
        <v>0</v>
      </c>
      <c r="AV52" s="56">
        <f ca="1"/>
        <v>0</v>
      </c>
      <c r="AW52" s="56">
        <f ca="1"/>
        <v>0</v>
      </c>
      <c r="AX52" s="56">
        <f ca="1"/>
        <v>0</v>
      </c>
      <c r="AY52" s="56">
        <f ca="1"/>
        <v>0</v>
      </c>
      <c r="AZ52" s="56">
        <f ca="1"/>
        <v>0</v>
      </c>
      <c r="BB52" s="204" t="str" cm="1">
        <f t="array" aca="1" ref="BB52" ca="1">IFERROR(_xlfn.XLOOKUP(BC52,Com_codes_core,Com_labels_core),"")</f>
        <v>Tea (tea)</v>
      </c>
      <c r="BC52" s="122" t="str">
        <f ca="1"/>
        <v>c_052</v>
      </c>
      <c r="BD52" s="63">
        <f ca="1"/>
        <v>1.1229531457432533</v>
      </c>
      <c r="BE52" s="63">
        <f ca="1"/>
        <v>0</v>
      </c>
      <c r="BF52" s="63">
        <f ca="1"/>
        <v>0</v>
      </c>
      <c r="BG52" s="56">
        <f ca="1"/>
        <v>0</v>
      </c>
      <c r="BH52" s="56">
        <f ca="1"/>
        <v>0</v>
      </c>
      <c r="BI52" s="56">
        <f ca="1"/>
        <v>0</v>
      </c>
      <c r="BJ52" s="56">
        <f ca="1"/>
        <v>0</v>
      </c>
      <c r="BK52" s="56">
        <f ca="1"/>
        <v>0</v>
      </c>
      <c r="BL52" s="56">
        <f ca="1"/>
        <v>0</v>
      </c>
      <c r="BM52" s="63">
        <f ca="1"/>
        <v>0</v>
      </c>
      <c r="BO52" s="204" t="str" cm="1">
        <f t="array" aca="1" ref="BO52" ca="1">IFERROR(_xlfn.XLOOKUP(BP52,Com_codes_core,Com_labels_core),"")</f>
        <v>Sugar, Honey</v>
      </c>
      <c r="BP52" s="122" t="str">
        <f ca="1"/>
        <v>c_048</v>
      </c>
      <c r="BQ52" s="66">
        <f ca="1"/>
        <v>0.94218612459540763</v>
      </c>
      <c r="BR52" s="66">
        <f ca="1"/>
        <v>0</v>
      </c>
      <c r="BS52" s="66">
        <f ca="1"/>
        <v>0</v>
      </c>
      <c r="BT52" s="66">
        <f ca="1"/>
        <v>0</v>
      </c>
      <c r="BU52" s="66">
        <f ca="1"/>
        <v>0</v>
      </c>
      <c r="BV52" s="66">
        <f ca="1"/>
        <v>0</v>
      </c>
      <c r="BW52" s="66">
        <f ca="1"/>
        <v>0</v>
      </c>
      <c r="BX52" s="66">
        <f ca="1"/>
        <v>0</v>
      </c>
      <c r="BY52" s="66">
        <f ca="1"/>
        <v>0</v>
      </c>
      <c r="BZ52" s="66">
        <f ca="1"/>
        <v>0</v>
      </c>
    </row>
    <row r="53" spans="2:78" ht="12.75" hidden="1" customHeight="1" outlineLevel="1" x14ac:dyDescent="0.2">
      <c r="B53" s="204" t="str" cm="1">
        <f t="array" aca="1" ref="B53" ca="1">IFERROR(_xlfn.XLOOKUP(C53,Com_codes_core,Com_labels_core),"")</f>
        <v>Processed vegetables and fruits</v>
      </c>
      <c r="C53" s="122" t="str">
        <f ca="1"/>
        <v>c_044</v>
      </c>
      <c r="D53" s="56">
        <f ca="1"/>
        <v>1</v>
      </c>
      <c r="E53" s="56">
        <f ca="1"/>
        <v>2.3952147126804491E-3</v>
      </c>
      <c r="F53" s="56">
        <f ca="1"/>
        <v>-0.18772480419705362</v>
      </c>
      <c r="G53" s="56">
        <f ca="1"/>
        <v>3.4439491657689558E-2</v>
      </c>
      <c r="H53" s="56">
        <f ca="1"/>
        <v>0</v>
      </c>
      <c r="I53" s="56">
        <f ca="1"/>
        <v>0</v>
      </c>
      <c r="J53" s="56">
        <f ca="1"/>
        <v>0</v>
      </c>
      <c r="K53" s="56">
        <f ca="1"/>
        <v>0</v>
      </c>
      <c r="L53" s="56">
        <f ca="1"/>
        <v>0</v>
      </c>
      <c r="M53" s="56">
        <f ca="1"/>
        <v>0</v>
      </c>
      <c r="O53" s="204" t="str" cm="1">
        <f t="array" aca="1" ref="O53" ca="1">IFERROR(_xlfn.XLOOKUP(P53,Com_codes_core,Com_labels_core),"")</f>
        <v>Processed vegetables and fruits</v>
      </c>
      <c r="P53" s="122" t="str">
        <f ca="1"/>
        <v>c_044</v>
      </c>
      <c r="Q53" s="56">
        <f ca="1"/>
        <v>1.2576224527171538</v>
      </c>
      <c r="R53" s="56">
        <f ca="1"/>
        <v>0.12091987766653656</v>
      </c>
      <c r="S53" s="56">
        <f ca="1"/>
        <v>-0.1150539562972952</v>
      </c>
      <c r="T53" s="56">
        <f ca="1"/>
        <v>-4.1785005896277649E-2</v>
      </c>
      <c r="U53" s="56">
        <f ca="1"/>
        <v>0</v>
      </c>
      <c r="V53" s="56">
        <f ca="1"/>
        <v>0</v>
      </c>
      <c r="W53" s="56">
        <f ca="1"/>
        <v>0</v>
      </c>
      <c r="X53" s="56">
        <f ca="1"/>
        <v>0</v>
      </c>
      <c r="Y53" s="56">
        <f ca="1"/>
        <v>0</v>
      </c>
      <c r="Z53" s="56">
        <f ca="1"/>
        <v>0</v>
      </c>
      <c r="AB53" s="204" t="str" cm="1">
        <f t="array" aca="1" ref="AB53" ca="1">IFERROR(_xlfn.XLOOKUP(AC53,Com_codes_core,Com_labels_core),"")</f>
        <v>Other remaining foods (pasta, noodles and similar products; other foods not yet classified...)</v>
      </c>
      <c r="AC53" s="122" t="str">
        <f ca="1"/>
        <v>c_053</v>
      </c>
      <c r="AD53" s="56">
        <f ca="1"/>
        <v>1</v>
      </c>
      <c r="AE53" s="56">
        <f ca="1"/>
        <v>1.0564717872085794E-3</v>
      </c>
      <c r="AF53" s="56">
        <f ca="1"/>
        <v>-0.17728335890148106</v>
      </c>
      <c r="AG53" s="56">
        <f ca="1"/>
        <v>7.3413654906429038E-2</v>
      </c>
      <c r="AH53" s="56">
        <f ca="1"/>
        <v>0</v>
      </c>
      <c r="AI53" s="56">
        <f ca="1"/>
        <v>0</v>
      </c>
      <c r="AJ53" s="56">
        <f ca="1"/>
        <v>0</v>
      </c>
      <c r="AK53" s="56">
        <f ca="1"/>
        <v>0</v>
      </c>
      <c r="AL53" s="56">
        <f ca="1"/>
        <v>0</v>
      </c>
      <c r="AM53" s="56">
        <f ca="1"/>
        <v>0</v>
      </c>
      <c r="AO53" s="204" t="str" cm="1">
        <f t="array" aca="1" ref="AO53" ca="1">IFERROR(_xlfn.XLOOKUP(AP53,Com_codes_core,Com_labels_core),"")</f>
        <v>Cocoa, chocolate and confectionery; bakery products from flour</v>
      </c>
      <c r="AP53" s="122" t="str">
        <f ca="1"/>
        <v>c_049</v>
      </c>
      <c r="AQ53" s="56">
        <f ca="1"/>
        <v>1.1017511345864344</v>
      </c>
      <c r="AR53" s="56">
        <f ca="1"/>
        <v>0.1528586964189893</v>
      </c>
      <c r="AS53" s="56">
        <f ca="1"/>
        <v>-0.20747295956975442</v>
      </c>
      <c r="AT53" s="56">
        <f ca="1"/>
        <v>7.3862234813115712E-2</v>
      </c>
      <c r="AU53" s="56">
        <f ca="1"/>
        <v>0</v>
      </c>
      <c r="AV53" s="56">
        <f ca="1"/>
        <v>0</v>
      </c>
      <c r="AW53" s="56">
        <f ca="1"/>
        <v>0</v>
      </c>
      <c r="AX53" s="56">
        <f ca="1"/>
        <v>0</v>
      </c>
      <c r="AY53" s="56">
        <f ca="1"/>
        <v>0</v>
      </c>
      <c r="AZ53" s="56">
        <f ca="1"/>
        <v>0</v>
      </c>
      <c r="BB53" s="204" t="str" cm="1">
        <f t="array" aca="1" ref="BB53" ca="1">IFERROR(_xlfn.XLOOKUP(BC53,Com_codes_core,Com_labels_core),"")</f>
        <v>Other remaining foods (pasta, noodles and similar products; other foods not yet classified...)</v>
      </c>
      <c r="BC53" s="122" t="str">
        <f ca="1"/>
        <v>c_053</v>
      </c>
      <c r="BD53" s="63">
        <f ca="1"/>
        <v>1.1062172326164195</v>
      </c>
      <c r="BE53" s="63">
        <f ca="1"/>
        <v>0</v>
      </c>
      <c r="BF53" s="63">
        <f ca="1"/>
        <v>0</v>
      </c>
      <c r="BG53" s="56">
        <f ca="1"/>
        <v>0</v>
      </c>
      <c r="BH53" s="56">
        <f ca="1"/>
        <v>0</v>
      </c>
      <c r="BI53" s="56">
        <f ca="1"/>
        <v>0</v>
      </c>
      <c r="BJ53" s="56">
        <f ca="1"/>
        <v>0</v>
      </c>
      <c r="BK53" s="56">
        <f ca="1"/>
        <v>0</v>
      </c>
      <c r="BL53" s="56">
        <f ca="1"/>
        <v>0</v>
      </c>
      <c r="BM53" s="63">
        <f ca="1"/>
        <v>0</v>
      </c>
      <c r="BO53" s="204" t="str" cm="1">
        <f t="array" aca="1" ref="BO53" ca="1">IFERROR(_xlfn.XLOOKUP(BP53,Com_codes_core,Com_labels_core),"")</f>
        <v>Cocoa, chocolate and confectionery; bakery products from flour</v>
      </c>
      <c r="BP53" s="122" t="str">
        <f ca="1"/>
        <v>c_049</v>
      </c>
      <c r="BQ53" s="66">
        <f ca="1"/>
        <v>1.0138953110714111</v>
      </c>
      <c r="BR53" s="66">
        <f ca="1"/>
        <v>0</v>
      </c>
      <c r="BS53" s="66">
        <f ca="1"/>
        <v>0</v>
      </c>
      <c r="BT53" s="66">
        <f ca="1"/>
        <v>0</v>
      </c>
      <c r="BU53" s="66">
        <f ca="1"/>
        <v>0</v>
      </c>
      <c r="BV53" s="66">
        <f ca="1"/>
        <v>0</v>
      </c>
      <c r="BW53" s="66">
        <f ca="1"/>
        <v>0</v>
      </c>
      <c r="BX53" s="66">
        <f ca="1"/>
        <v>0</v>
      </c>
      <c r="BY53" s="66">
        <f ca="1"/>
        <v>0</v>
      </c>
      <c r="BZ53" s="66">
        <f ca="1"/>
        <v>0</v>
      </c>
    </row>
    <row r="54" spans="2:78" ht="12.75" hidden="1" customHeight="1" outlineLevel="1" x14ac:dyDescent="0.2">
      <c r="B54" s="204" t="str" cm="1">
        <f t="array" aca="1" ref="B54" ca="1">IFERROR(_xlfn.XLOOKUP(C54,Com_codes_core,Com_labels_core),"")</f>
        <v>Processed animal and vegetable oils and fats</v>
      </c>
      <c r="C54" s="122" t="str">
        <f ca="1"/>
        <v>c_045</v>
      </c>
      <c r="D54" s="56">
        <f ca="1"/>
        <v>1</v>
      </c>
      <c r="E54" s="56">
        <f ca="1"/>
        <v>4.2894232469614657E-2</v>
      </c>
      <c r="F54" s="56">
        <f ca="1"/>
        <v>-0.19684308444175569</v>
      </c>
      <c r="G54" s="56">
        <f ca="1"/>
        <v>6.4454331758501127E-3</v>
      </c>
      <c r="H54" s="56">
        <f ca="1"/>
        <v>0</v>
      </c>
      <c r="I54" s="56">
        <f ca="1"/>
        <v>0</v>
      </c>
      <c r="J54" s="56">
        <f ca="1"/>
        <v>0</v>
      </c>
      <c r="K54" s="56">
        <f ca="1"/>
        <v>0</v>
      </c>
      <c r="L54" s="56">
        <f ca="1"/>
        <v>0</v>
      </c>
      <c r="M54" s="56">
        <f ca="1"/>
        <v>0</v>
      </c>
      <c r="O54" s="204" t="str" cm="1">
        <f t="array" aca="1" ref="O54" ca="1">IFERROR(_xlfn.XLOOKUP(P54,Com_codes_core,Com_labels_core),"")</f>
        <v>Processed animal and vegetable oils and fats</v>
      </c>
      <c r="P54" s="122" t="str">
        <f ca="1"/>
        <v>c_045</v>
      </c>
      <c r="Q54" s="56">
        <f ca="1"/>
        <v>1.1580276801252363</v>
      </c>
      <c r="R54" s="56">
        <f ca="1"/>
        <v>9.6790355824394325E-2</v>
      </c>
      <c r="S54" s="56">
        <f ca="1"/>
        <v>-7.4014224387131122E-2</v>
      </c>
      <c r="T54" s="56">
        <f ca="1"/>
        <v>4.745549227707091E-2</v>
      </c>
      <c r="U54" s="56">
        <f ca="1"/>
        <v>0</v>
      </c>
      <c r="V54" s="56">
        <f ca="1"/>
        <v>0</v>
      </c>
      <c r="W54" s="56">
        <f ca="1"/>
        <v>0</v>
      </c>
      <c r="X54" s="56">
        <f ca="1"/>
        <v>0</v>
      </c>
      <c r="Y54" s="56">
        <f ca="1"/>
        <v>0</v>
      </c>
      <c r="Z54" s="56">
        <f ca="1"/>
        <v>0</v>
      </c>
      <c r="AB54" s="204" t="str" cm="1">
        <f t="array" aca="1" ref="AB54" ca="1">IFERROR(_xlfn.XLOOKUP(AC54,Com_codes_core,Com_labels_core),"")</f>
        <v>Feed for livestock, poultry and aquatic products</v>
      </c>
      <c r="AC54" s="122" t="str">
        <f ca="1"/>
        <v>c_054</v>
      </c>
      <c r="AD54" s="56">
        <f ca="1"/>
        <v>1</v>
      </c>
      <c r="AE54" s="56">
        <f ca="1"/>
        <v>-1.7583193852699353E-3</v>
      </c>
      <c r="AF54" s="56">
        <f ca="1"/>
        <v>-0.18654780184286235</v>
      </c>
      <c r="AG54" s="56">
        <f ca="1"/>
        <v>7.3557828923775936E-2</v>
      </c>
      <c r="AH54" s="56">
        <f ca="1"/>
        <v>0</v>
      </c>
      <c r="AI54" s="56">
        <f ca="1"/>
        <v>0</v>
      </c>
      <c r="AJ54" s="56">
        <f ca="1"/>
        <v>0</v>
      </c>
      <c r="AK54" s="56">
        <f ca="1"/>
        <v>0</v>
      </c>
      <c r="AL54" s="56">
        <f ca="1"/>
        <v>0</v>
      </c>
      <c r="AM54" s="56">
        <f ca="1"/>
        <v>0</v>
      </c>
      <c r="AO54" s="204" t="str" cm="1">
        <f t="array" aca="1" ref="AO54" ca="1">IFERROR(_xlfn.XLOOKUP(AP54,Com_codes_core,Com_labels_core),"")</f>
        <v>Coffee</v>
      </c>
      <c r="AP54" s="122" t="str">
        <f ca="1"/>
        <v>c_051</v>
      </c>
      <c r="AQ54" s="56">
        <f ca="1"/>
        <v>1.2826448596196194</v>
      </c>
      <c r="AR54" s="56">
        <f ca="1"/>
        <v>1.6397623200403721E-2</v>
      </c>
      <c r="AS54" s="56">
        <f ca="1"/>
        <v>-0.2262529159146931</v>
      </c>
      <c r="AT54" s="56">
        <f ca="1"/>
        <v>7.4119325546040393E-2</v>
      </c>
      <c r="AU54" s="56">
        <f ca="1"/>
        <v>0</v>
      </c>
      <c r="AV54" s="56">
        <f ca="1"/>
        <v>0</v>
      </c>
      <c r="AW54" s="56">
        <f ca="1"/>
        <v>0</v>
      </c>
      <c r="AX54" s="56">
        <f ca="1"/>
        <v>0</v>
      </c>
      <c r="AY54" s="56">
        <f ca="1"/>
        <v>0</v>
      </c>
      <c r="AZ54" s="56">
        <f ca="1"/>
        <v>0</v>
      </c>
      <c r="BB54" s="204" t="str" cm="1">
        <f t="array" aca="1" ref="BB54" ca="1">IFERROR(_xlfn.XLOOKUP(BC54,Com_codes_core,Com_labels_core),"")</f>
        <v>Feed for livestock, poultry and aquatic products</v>
      </c>
      <c r="BC54" s="122" t="str">
        <f ca="1"/>
        <v>c_054</v>
      </c>
      <c r="BD54" s="63">
        <f ca="1"/>
        <v>1.0540128660657606</v>
      </c>
      <c r="BE54" s="63">
        <f ca="1"/>
        <v>0</v>
      </c>
      <c r="BF54" s="63">
        <f ca="1"/>
        <v>0</v>
      </c>
      <c r="BG54" s="56">
        <f ca="1"/>
        <v>0</v>
      </c>
      <c r="BH54" s="56">
        <f ca="1"/>
        <v>0</v>
      </c>
      <c r="BI54" s="56">
        <f ca="1"/>
        <v>0</v>
      </c>
      <c r="BJ54" s="56">
        <f ca="1"/>
        <v>0</v>
      </c>
      <c r="BK54" s="56">
        <f ca="1"/>
        <v>0</v>
      </c>
      <c r="BL54" s="56">
        <f ca="1"/>
        <v>0</v>
      </c>
      <c r="BM54" s="63">
        <f ca="1"/>
        <v>0</v>
      </c>
      <c r="BO54" s="204" t="str" cm="1">
        <f t="array" aca="1" ref="BO54" ca="1">IFERROR(_xlfn.XLOOKUP(BP54,Com_codes_core,Com_labels_core),"")</f>
        <v>Coffee</v>
      </c>
      <c r="BP54" s="122" t="str">
        <f ca="1"/>
        <v>c_051</v>
      </c>
      <c r="BQ54" s="66">
        <f ca="1"/>
        <v>1.0619437241570286</v>
      </c>
      <c r="BR54" s="66">
        <f ca="1"/>
        <v>0</v>
      </c>
      <c r="BS54" s="66">
        <f ca="1"/>
        <v>0</v>
      </c>
      <c r="BT54" s="66">
        <f ca="1"/>
        <v>0</v>
      </c>
      <c r="BU54" s="66">
        <f ca="1"/>
        <v>0</v>
      </c>
      <c r="BV54" s="66">
        <f ca="1"/>
        <v>0</v>
      </c>
      <c r="BW54" s="66">
        <f ca="1"/>
        <v>0</v>
      </c>
      <c r="BX54" s="66">
        <f ca="1"/>
        <v>0</v>
      </c>
      <c r="BY54" s="66">
        <f ca="1"/>
        <v>0</v>
      </c>
      <c r="BZ54" s="66">
        <f ca="1"/>
        <v>0</v>
      </c>
    </row>
    <row r="55" spans="2:78" ht="12.75" hidden="1" customHeight="1" outlineLevel="1" x14ac:dyDescent="0.2">
      <c r="B55" s="204" t="str" cm="1">
        <f t="array" aca="1" ref="B55" ca="1">IFERROR(_xlfn.XLOOKUP(C55,Com_codes_core,Com_labels_core),"")</f>
        <v>Milk and dairy products</v>
      </c>
      <c r="C55" s="122" t="str">
        <f ca="1"/>
        <v>c_046</v>
      </c>
      <c r="D55" s="56">
        <f ca="1"/>
        <v>1</v>
      </c>
      <c r="E55" s="56">
        <f ca="1"/>
        <v>-1.9511845361053215E-2</v>
      </c>
      <c r="F55" s="56">
        <f ca="1"/>
        <v>-0.30970751420182907</v>
      </c>
      <c r="G55" s="56">
        <f ca="1"/>
        <v>-6.7387843338595488E-2</v>
      </c>
      <c r="H55" s="56">
        <f ca="1"/>
        <v>0</v>
      </c>
      <c r="I55" s="56">
        <f ca="1"/>
        <v>0</v>
      </c>
      <c r="J55" s="56">
        <f ca="1"/>
        <v>0</v>
      </c>
      <c r="K55" s="56">
        <f ca="1"/>
        <v>0</v>
      </c>
      <c r="L55" s="56">
        <f ca="1"/>
        <v>0</v>
      </c>
      <c r="M55" s="56">
        <f ca="1"/>
        <v>0</v>
      </c>
      <c r="O55" s="204" t="str" cm="1">
        <f t="array" aca="1" ref="O55" ca="1">IFERROR(_xlfn.XLOOKUP(P55,Com_codes_core,Com_labels_core),"")</f>
        <v>Milk and dairy products</v>
      </c>
      <c r="P55" s="122" t="str">
        <f ca="1"/>
        <v>c_046</v>
      </c>
      <c r="Q55" s="56">
        <f ca="1"/>
        <v>1.2087505587982319</v>
      </c>
      <c r="R55" s="56">
        <f ca="1"/>
        <v>-1.2847238606517042E-2</v>
      </c>
      <c r="S55" s="56">
        <f ca="1"/>
        <v>0.54076720492297614</v>
      </c>
      <c r="T55" s="56">
        <f ca="1"/>
        <v>-3.6220927053309815E-2</v>
      </c>
      <c r="U55" s="56">
        <f ca="1"/>
        <v>0</v>
      </c>
      <c r="V55" s="56">
        <f ca="1"/>
        <v>0</v>
      </c>
      <c r="W55" s="56">
        <f ca="1"/>
        <v>0</v>
      </c>
      <c r="X55" s="56">
        <f ca="1"/>
        <v>0</v>
      </c>
      <c r="Y55" s="56">
        <f ca="1"/>
        <v>0</v>
      </c>
      <c r="Z55" s="56">
        <f ca="1"/>
        <v>0</v>
      </c>
      <c r="AB55" s="204" t="str" cm="1">
        <f t="array" aca="1" ref="AB55" ca="1">IFERROR(_xlfn.XLOOKUP(AC55,Com_codes_core,Com_labels_core),"")</f>
        <v>Wine of all kinds</v>
      </c>
      <c r="AC55" s="122" t="str">
        <f ca="1"/>
        <v>c_055</v>
      </c>
      <c r="AD55" s="56">
        <f ca="1"/>
        <v>1</v>
      </c>
      <c r="AE55" s="56">
        <f ca="1"/>
        <v>-3.3024615205601293E-3</v>
      </c>
      <c r="AF55" s="56">
        <f ca="1"/>
        <v>-0.19163010309719564</v>
      </c>
      <c r="AG55" s="56">
        <f ca="1"/>
        <v>7.3636920110531356E-2</v>
      </c>
      <c r="AH55" s="56">
        <f ca="1"/>
        <v>0</v>
      </c>
      <c r="AI55" s="56">
        <f ca="1"/>
        <v>0</v>
      </c>
      <c r="AJ55" s="56">
        <f ca="1"/>
        <v>0</v>
      </c>
      <c r="AK55" s="56">
        <f ca="1"/>
        <v>0</v>
      </c>
      <c r="AL55" s="56">
        <f ca="1"/>
        <v>0</v>
      </c>
      <c r="AM55" s="56">
        <f ca="1"/>
        <v>0</v>
      </c>
      <c r="AO55" s="204" t="str" cm="1">
        <f t="array" aca="1" ref="AO55" ca="1">IFERROR(_xlfn.XLOOKUP(AP55,Com_codes_core,Com_labels_core),"")</f>
        <v>Tea (tea)</v>
      </c>
      <c r="AP55" s="122" t="str">
        <f ca="1"/>
        <v>c_052</v>
      </c>
      <c r="AQ55" s="56">
        <f ca="1"/>
        <v>1.1343149395610597</v>
      </c>
      <c r="AR55" s="56">
        <f ca="1"/>
        <v>0.22287670663152515</v>
      </c>
      <c r="AS55" s="56">
        <f ca="1"/>
        <v>-0.21371628792611341</v>
      </c>
      <c r="AT55" s="56">
        <f ca="1"/>
        <v>7.3947703694865474E-2</v>
      </c>
      <c r="AU55" s="56">
        <f ca="1"/>
        <v>0</v>
      </c>
      <c r="AV55" s="56">
        <f ca="1"/>
        <v>0</v>
      </c>
      <c r="AW55" s="56">
        <f ca="1"/>
        <v>0</v>
      </c>
      <c r="AX55" s="56">
        <f ca="1"/>
        <v>0</v>
      </c>
      <c r="AY55" s="56">
        <f ca="1"/>
        <v>0</v>
      </c>
      <c r="AZ55" s="56">
        <f ca="1"/>
        <v>0</v>
      </c>
      <c r="BB55" s="204" t="str" cm="1">
        <f t="array" aca="1" ref="BB55" ca="1">IFERROR(_xlfn.XLOOKUP(BC55,Com_codes_core,Com_labels_core),"")</f>
        <v>Wine of all kinds</v>
      </c>
      <c r="BC55" s="122" t="str">
        <f ca="1"/>
        <v>c_055</v>
      </c>
      <c r="BD55" s="63">
        <f ca="1"/>
        <v>1.0253745205890987</v>
      </c>
      <c r="BE55" s="63">
        <f ca="1"/>
        <v>0</v>
      </c>
      <c r="BF55" s="63">
        <f ca="1"/>
        <v>0</v>
      </c>
      <c r="BG55" s="56">
        <f ca="1"/>
        <v>0</v>
      </c>
      <c r="BH55" s="56">
        <f ca="1"/>
        <v>0</v>
      </c>
      <c r="BI55" s="56">
        <f ca="1"/>
        <v>0</v>
      </c>
      <c r="BJ55" s="56">
        <f ca="1"/>
        <v>0</v>
      </c>
      <c r="BK55" s="56">
        <f ca="1"/>
        <v>0</v>
      </c>
      <c r="BL55" s="56">
        <f ca="1"/>
        <v>0</v>
      </c>
      <c r="BM55" s="63">
        <f ca="1"/>
        <v>0</v>
      </c>
      <c r="BO55" s="204" t="str" cm="1">
        <f t="array" aca="1" ref="BO55" ca="1">IFERROR(_xlfn.XLOOKUP(BP55,Com_codes_core,Com_labels_core),"")</f>
        <v>Tea (tea)</v>
      </c>
      <c r="BP55" s="122" t="str">
        <f ca="1"/>
        <v>c_052</v>
      </c>
      <c r="BQ55" s="66">
        <f ca="1"/>
        <v>0.99595787983991058</v>
      </c>
      <c r="BR55" s="66">
        <f ca="1"/>
        <v>0</v>
      </c>
      <c r="BS55" s="66">
        <f ca="1"/>
        <v>0</v>
      </c>
      <c r="BT55" s="66">
        <f ca="1"/>
        <v>0</v>
      </c>
      <c r="BU55" s="66">
        <f ca="1"/>
        <v>0</v>
      </c>
      <c r="BV55" s="66">
        <f ca="1"/>
        <v>0</v>
      </c>
      <c r="BW55" s="66">
        <f ca="1"/>
        <v>0</v>
      </c>
      <c r="BX55" s="66">
        <f ca="1"/>
        <v>0</v>
      </c>
      <c r="BY55" s="66">
        <f ca="1"/>
        <v>0</v>
      </c>
      <c r="BZ55" s="66">
        <f ca="1"/>
        <v>0</v>
      </c>
    </row>
    <row r="56" spans="2:78" ht="12.75" hidden="1" customHeight="1" outlineLevel="1" x14ac:dyDescent="0.2">
      <c r="B56" s="204" t="str" cm="1">
        <f t="array" aca="1" ref="B56" ca="1">IFERROR(_xlfn.XLOOKUP(C56,Com_codes_core,Com_labels_core),"")</f>
        <v>Milling products and flour production</v>
      </c>
      <c r="C56" s="122" t="str">
        <f ca="1"/>
        <v>c_047</v>
      </c>
      <c r="D56" s="56">
        <f ca="1"/>
        <v>1</v>
      </c>
      <c r="E56" s="56">
        <f ca="1"/>
        <v>-1.5275830011873825E-2</v>
      </c>
      <c r="F56" s="56">
        <f ca="1"/>
        <v>-0.19659965845605365</v>
      </c>
      <c r="G56" s="56">
        <f ca="1"/>
        <v>-4.9941805059794397E-3</v>
      </c>
      <c r="H56" s="56">
        <f ca="1"/>
        <v>0</v>
      </c>
      <c r="I56" s="56">
        <f ca="1"/>
        <v>0</v>
      </c>
      <c r="J56" s="56">
        <f ca="1"/>
        <v>0</v>
      </c>
      <c r="K56" s="56">
        <f ca="1"/>
        <v>0</v>
      </c>
      <c r="L56" s="56">
        <f ca="1"/>
        <v>0</v>
      </c>
      <c r="M56" s="56">
        <f ca="1"/>
        <v>0</v>
      </c>
      <c r="O56" s="204" t="str" cm="1">
        <f t="array" aca="1" ref="O56" ca="1">IFERROR(_xlfn.XLOOKUP(P56,Com_codes_core,Com_labels_core),"")</f>
        <v>Milling products and flour production</v>
      </c>
      <c r="P56" s="122" t="str">
        <f ca="1"/>
        <v>c_047</v>
      </c>
      <c r="Q56" s="56">
        <f ca="1"/>
        <v>1.1086724834606663</v>
      </c>
      <c r="R56" s="56">
        <f ca="1"/>
        <v>-1.1903877720331746E-2</v>
      </c>
      <c r="S56" s="56">
        <f ca="1"/>
        <v>-0.14532705329987072</v>
      </c>
      <c r="T56" s="56">
        <f ca="1"/>
        <v>-3.4559971033543135E-2</v>
      </c>
      <c r="U56" s="56">
        <f ca="1"/>
        <v>0</v>
      </c>
      <c r="V56" s="56">
        <f ca="1"/>
        <v>0</v>
      </c>
      <c r="W56" s="56">
        <f ca="1"/>
        <v>0</v>
      </c>
      <c r="X56" s="56">
        <f ca="1"/>
        <v>0</v>
      </c>
      <c r="Y56" s="56">
        <f ca="1"/>
        <v>0</v>
      </c>
      <c r="Z56" s="56">
        <f ca="1"/>
        <v>0</v>
      </c>
      <c r="AB56" s="204" t="str" cm="1">
        <f t="array" aca="1" ref="AB56" ca="1">IFERROR(_xlfn.XLOOKUP(AC56,Com_codes_core,Com_labels_core),"")</f>
        <v>Beer</v>
      </c>
      <c r="AC56" s="122" t="str">
        <f ca="1"/>
        <v>c_056</v>
      </c>
      <c r="AD56" s="56">
        <f ca="1"/>
        <v>1</v>
      </c>
      <c r="AE56" s="56">
        <f ca="1"/>
        <v>-1.7997946139991505E-3</v>
      </c>
      <c r="AF56" s="56">
        <f ca="1"/>
        <v>-0.18668431104275074</v>
      </c>
      <c r="AG56" s="56">
        <f ca="1"/>
        <v>7.3559953291080227E-2</v>
      </c>
      <c r="AH56" s="56">
        <f ca="1"/>
        <v>0</v>
      </c>
      <c r="AI56" s="56">
        <f ca="1"/>
        <v>0</v>
      </c>
      <c r="AJ56" s="56">
        <f ca="1"/>
        <v>0</v>
      </c>
      <c r="AK56" s="56">
        <f ca="1"/>
        <v>0</v>
      </c>
      <c r="AL56" s="56">
        <f ca="1"/>
        <v>0</v>
      </c>
      <c r="AM56" s="56">
        <f ca="1"/>
        <v>0</v>
      </c>
      <c r="AO56" s="204" t="str" cm="1">
        <f t="array" aca="1" ref="AO56" ca="1">IFERROR(_xlfn.XLOOKUP(AP56,Com_codes_core,Com_labels_core),"")</f>
        <v>Other remaining foods (pasta, noodles and similar products; other foods not yet classified...)</v>
      </c>
      <c r="AP56" s="122" t="str">
        <f ca="1"/>
        <v>c_053</v>
      </c>
      <c r="AQ56" s="56">
        <f ca="1"/>
        <v>1.165756842270258</v>
      </c>
      <c r="AR56" s="56">
        <f ca="1"/>
        <v>0.1450210208269187</v>
      </c>
      <c r="AS56" s="56">
        <f ca="1"/>
        <v>-0.21174228909992543</v>
      </c>
      <c r="AT56" s="56">
        <f ca="1"/>
        <v>7.3920680373640302E-2</v>
      </c>
      <c r="AU56" s="56">
        <f ca="1"/>
        <v>0</v>
      </c>
      <c r="AV56" s="56">
        <f ca="1"/>
        <v>0</v>
      </c>
      <c r="AW56" s="56">
        <f ca="1"/>
        <v>0</v>
      </c>
      <c r="AX56" s="56">
        <f ca="1"/>
        <v>0</v>
      </c>
      <c r="AY56" s="56">
        <f ca="1"/>
        <v>0</v>
      </c>
      <c r="AZ56" s="56">
        <f ca="1"/>
        <v>0</v>
      </c>
      <c r="BB56" s="204" t="str" cm="1">
        <f t="array" aca="1" ref="BB56" ca="1">IFERROR(_xlfn.XLOOKUP(BC56,Com_codes_core,Com_labels_core),"")</f>
        <v>Beer</v>
      </c>
      <c r="BC56" s="122" t="str">
        <f ca="1"/>
        <v>c_056</v>
      </c>
      <c r="BD56" s="63">
        <f ca="1"/>
        <v>1.053243648061464</v>
      </c>
      <c r="BE56" s="63">
        <f ca="1"/>
        <v>0</v>
      </c>
      <c r="BF56" s="63">
        <f ca="1"/>
        <v>0</v>
      </c>
      <c r="BG56" s="56">
        <f ca="1"/>
        <v>0</v>
      </c>
      <c r="BH56" s="56">
        <f ca="1"/>
        <v>0</v>
      </c>
      <c r="BI56" s="56">
        <f ca="1"/>
        <v>0</v>
      </c>
      <c r="BJ56" s="56">
        <f ca="1"/>
        <v>0</v>
      </c>
      <c r="BK56" s="56">
        <f ca="1"/>
        <v>0</v>
      </c>
      <c r="BL56" s="56">
        <f ca="1"/>
        <v>0</v>
      </c>
      <c r="BM56" s="63">
        <f ca="1"/>
        <v>0</v>
      </c>
      <c r="BO56" s="204" t="str" cm="1">
        <f t="array" aca="1" ref="BO56" ca="1">IFERROR(_xlfn.XLOOKUP(BP56,Com_codes_core,Com_labels_core),"")</f>
        <v>Other remaining foods (pasta, noodles and similar products; other foods not yet classified...)</v>
      </c>
      <c r="BP56" s="122" t="str">
        <f ca="1"/>
        <v>c_053</v>
      </c>
      <c r="BQ56" s="66">
        <f ca="1"/>
        <v>1.0456264684189458</v>
      </c>
      <c r="BR56" s="66">
        <f ca="1"/>
        <v>0</v>
      </c>
      <c r="BS56" s="66">
        <f ca="1"/>
        <v>0</v>
      </c>
      <c r="BT56" s="66">
        <f ca="1"/>
        <v>0</v>
      </c>
      <c r="BU56" s="66">
        <f ca="1"/>
        <v>0</v>
      </c>
      <c r="BV56" s="66">
        <f ca="1"/>
        <v>0</v>
      </c>
      <c r="BW56" s="66">
        <f ca="1"/>
        <v>0</v>
      </c>
      <c r="BX56" s="66">
        <f ca="1"/>
        <v>0</v>
      </c>
      <c r="BY56" s="66">
        <f ca="1"/>
        <v>0</v>
      </c>
      <c r="BZ56" s="66">
        <f ca="1"/>
        <v>0</v>
      </c>
    </row>
    <row r="57" spans="2:78" ht="12.75" hidden="1" customHeight="1" outlineLevel="1" x14ac:dyDescent="0.2">
      <c r="B57" s="204" t="str" cm="1">
        <f t="array" aca="1" ref="B57" ca="1">IFERROR(_xlfn.XLOOKUP(C57,Com_codes_core,Com_labels_core),"")</f>
        <v>Sugar, Honey</v>
      </c>
      <c r="C57" s="122" t="str">
        <f ca="1"/>
        <v>c_048</v>
      </c>
      <c r="D57" s="56">
        <f ca="1"/>
        <v>1</v>
      </c>
      <c r="E57" s="56">
        <f ca="1"/>
        <v>-2.0837360439340813E-3</v>
      </c>
      <c r="F57" s="56">
        <f ca="1"/>
        <v>-0.27901353364824244</v>
      </c>
      <c r="G57" s="56">
        <f ca="1"/>
        <v>-8.3984857435437377E-3</v>
      </c>
      <c r="H57" s="56">
        <f ca="1"/>
        <v>0</v>
      </c>
      <c r="I57" s="56">
        <f ca="1"/>
        <v>0</v>
      </c>
      <c r="J57" s="56">
        <f ca="1"/>
        <v>0</v>
      </c>
      <c r="K57" s="56">
        <f ca="1"/>
        <v>0</v>
      </c>
      <c r="L57" s="56">
        <f ca="1"/>
        <v>0</v>
      </c>
      <c r="M57" s="56">
        <f ca="1"/>
        <v>0</v>
      </c>
      <c r="O57" s="204" t="str" cm="1">
        <f t="array" aca="1" ref="O57" ca="1">IFERROR(_xlfn.XLOOKUP(P57,Com_codes_core,Com_labels_core),"")</f>
        <v>Sugar, Honey</v>
      </c>
      <c r="P57" s="122" t="str">
        <f ca="1"/>
        <v>c_048</v>
      </c>
      <c r="Q57" s="56">
        <f ca="1"/>
        <v>1.1296814717288162</v>
      </c>
      <c r="R57" s="56">
        <f ca="1"/>
        <v>0.14856494846677837</v>
      </c>
      <c r="S57" s="56">
        <f ca="1"/>
        <v>-0.17827146334555843</v>
      </c>
      <c r="T57" s="56">
        <f ca="1"/>
        <v>1.0131118739553635E-2</v>
      </c>
      <c r="U57" s="56">
        <f ca="1"/>
        <v>0</v>
      </c>
      <c r="V57" s="56">
        <f ca="1"/>
        <v>0</v>
      </c>
      <c r="W57" s="56">
        <f ca="1"/>
        <v>0</v>
      </c>
      <c r="X57" s="56">
        <f ca="1"/>
        <v>0</v>
      </c>
      <c r="Y57" s="56">
        <f ca="1"/>
        <v>0</v>
      </c>
      <c r="Z57" s="56">
        <f ca="1"/>
        <v>0</v>
      </c>
      <c r="AB57" s="204" t="str" cm="1">
        <f t="array" aca="1" ref="AB57" ca="1">IFERROR(_xlfn.XLOOKUP(AC57,Com_codes_core,Com_labels_core),"")</f>
        <v>Non-alcoholic drinks, mineral water, purified water</v>
      </c>
      <c r="AC57" s="122" t="str">
        <f ca="1"/>
        <v>c_057</v>
      </c>
      <c r="AD57" s="56">
        <f ca="1"/>
        <v>1</v>
      </c>
      <c r="AE57" s="56">
        <f ca="1"/>
        <v>7.8444423445844791E-4</v>
      </c>
      <c r="AF57" s="56">
        <f ca="1"/>
        <v>-0.17817869487340987</v>
      </c>
      <c r="AG57" s="56">
        <f ca="1"/>
        <v>7.3427588203944794E-2</v>
      </c>
      <c r="AH57" s="56">
        <f ca="1"/>
        <v>0</v>
      </c>
      <c r="AI57" s="56">
        <f ca="1"/>
        <v>0</v>
      </c>
      <c r="AJ57" s="56">
        <f ca="1"/>
        <v>0</v>
      </c>
      <c r="AK57" s="56">
        <f ca="1"/>
        <v>0</v>
      </c>
      <c r="AL57" s="56">
        <f ca="1"/>
        <v>0</v>
      </c>
      <c r="AM57" s="56">
        <f ca="1"/>
        <v>0</v>
      </c>
      <c r="AO57" s="204" t="str" cm="1">
        <f t="array" aca="1" ref="AO57" ca="1">IFERROR(_xlfn.XLOOKUP(AP57,Com_codes_core,Com_labels_core),"")</f>
        <v>Feed for livestock, poultry and aquatic products</v>
      </c>
      <c r="AP57" s="122" t="str">
        <f ca="1"/>
        <v>c_054</v>
      </c>
      <c r="AQ57" s="56">
        <f ca="1"/>
        <v>1.0565691633399836</v>
      </c>
      <c r="AR57" s="56">
        <f ca="1"/>
        <v>2.5744772041713659E-2</v>
      </c>
      <c r="AS57" s="56">
        <f ca="1"/>
        <v>-0.20481856361415085</v>
      </c>
      <c r="AT57" s="56">
        <f ca="1"/>
        <v>7.3825897103851901E-2</v>
      </c>
      <c r="AU57" s="56">
        <f ca="1"/>
        <v>0</v>
      </c>
      <c r="AV57" s="56">
        <f ca="1"/>
        <v>0</v>
      </c>
      <c r="AW57" s="56">
        <f ca="1"/>
        <v>0</v>
      </c>
      <c r="AX57" s="56">
        <f ca="1"/>
        <v>0</v>
      </c>
      <c r="AY57" s="56">
        <f ca="1"/>
        <v>0</v>
      </c>
      <c r="AZ57" s="56">
        <f ca="1"/>
        <v>0</v>
      </c>
      <c r="BB57" s="204" t="str" cm="1">
        <f t="array" aca="1" ref="BB57" ca="1">IFERROR(_xlfn.XLOOKUP(BC57,Com_codes_core,Com_labels_core),"")</f>
        <v>Non-alcoholic drinks, mineral water, purified water</v>
      </c>
      <c r="BC57" s="122" t="str">
        <f ca="1"/>
        <v>c_057</v>
      </c>
      <c r="BD57" s="63">
        <f ca="1"/>
        <v>1.1011720887618071</v>
      </c>
      <c r="BE57" s="63">
        <f ca="1"/>
        <v>0</v>
      </c>
      <c r="BF57" s="63">
        <f ca="1"/>
        <v>0</v>
      </c>
      <c r="BG57" s="56">
        <f ca="1"/>
        <v>0</v>
      </c>
      <c r="BH57" s="56">
        <f ca="1"/>
        <v>0</v>
      </c>
      <c r="BI57" s="56">
        <f ca="1"/>
        <v>0</v>
      </c>
      <c r="BJ57" s="56">
        <f ca="1"/>
        <v>0</v>
      </c>
      <c r="BK57" s="56">
        <f ca="1"/>
        <v>0</v>
      </c>
      <c r="BL57" s="56">
        <f ca="1"/>
        <v>0</v>
      </c>
      <c r="BM57" s="63">
        <f ca="1"/>
        <v>0</v>
      </c>
      <c r="BO57" s="204" t="str" cm="1">
        <f t="array" aca="1" ref="BO57" ca="1">IFERROR(_xlfn.XLOOKUP(BP57,Com_codes_core,Com_labels_core),"")</f>
        <v>Feed for livestock, poultry and aquatic products</v>
      </c>
      <c r="BP57" s="122" t="str">
        <f ca="1"/>
        <v>c_054</v>
      </c>
      <c r="BQ57" s="66">
        <f ca="1"/>
        <v>1.0015729296067735</v>
      </c>
      <c r="BR57" s="66">
        <f ca="1"/>
        <v>0</v>
      </c>
      <c r="BS57" s="66">
        <f ca="1"/>
        <v>0</v>
      </c>
      <c r="BT57" s="66">
        <f ca="1"/>
        <v>0</v>
      </c>
      <c r="BU57" s="66">
        <f ca="1"/>
        <v>0</v>
      </c>
      <c r="BV57" s="66">
        <f ca="1"/>
        <v>0</v>
      </c>
      <c r="BW57" s="66">
        <f ca="1"/>
        <v>0</v>
      </c>
      <c r="BX57" s="66">
        <f ca="1"/>
        <v>0</v>
      </c>
      <c r="BY57" s="66">
        <f ca="1"/>
        <v>0</v>
      </c>
      <c r="BZ57" s="66">
        <f ca="1"/>
        <v>0</v>
      </c>
    </row>
    <row r="58" spans="2:78" ht="12.75" hidden="1" customHeight="1" outlineLevel="1" x14ac:dyDescent="0.2">
      <c r="B58" s="204" t="str" cm="1">
        <f t="array" aca="1" ref="B58" ca="1">IFERROR(_xlfn.XLOOKUP(C58,Com_codes_core,Com_labels_core),"")</f>
        <v>Cocoa, chocolate and confectionery; bakery products from flour</v>
      </c>
      <c r="C58" s="122" t="str">
        <f ca="1"/>
        <v>c_049</v>
      </c>
      <c r="D58" s="56">
        <f ca="1"/>
        <v>1</v>
      </c>
      <c r="E58" s="56">
        <f ca="1"/>
        <v>1.7493807391577576E-3</v>
      </c>
      <c r="F58" s="56">
        <f ca="1"/>
        <v>-0.21579607909905096</v>
      </c>
      <c r="G58" s="56">
        <f ca="1"/>
        <v>-3.2258118893446763E-2</v>
      </c>
      <c r="H58" s="56">
        <f ca="1"/>
        <v>0</v>
      </c>
      <c r="I58" s="56">
        <f ca="1"/>
        <v>0</v>
      </c>
      <c r="J58" s="56">
        <f ca="1"/>
        <v>0</v>
      </c>
      <c r="K58" s="56">
        <f ca="1"/>
        <v>0</v>
      </c>
      <c r="L58" s="56">
        <f ca="1"/>
        <v>0</v>
      </c>
      <c r="M58" s="56">
        <f ca="1"/>
        <v>0</v>
      </c>
      <c r="O58" s="204" t="str" cm="1">
        <f t="array" aca="1" ref="O58" ca="1">IFERROR(_xlfn.XLOOKUP(P58,Com_codes_core,Com_labels_core),"")</f>
        <v>Cocoa, chocolate and confectionery; bakery products from flour</v>
      </c>
      <c r="P58" s="122" t="str">
        <f ca="1"/>
        <v>c_049</v>
      </c>
      <c r="Q58" s="56">
        <f ca="1"/>
        <v>1.1279623585844156</v>
      </c>
      <c r="R58" s="56">
        <f ca="1"/>
        <v>3.5005015697020525E-2</v>
      </c>
      <c r="S58" s="56">
        <f ca="1"/>
        <v>-7.3317393852745383E-4</v>
      </c>
      <c r="T58" s="56">
        <f ca="1"/>
        <v>-2.7566682706325896E-2</v>
      </c>
      <c r="U58" s="56">
        <f ca="1"/>
        <v>0</v>
      </c>
      <c r="V58" s="56">
        <f ca="1"/>
        <v>0</v>
      </c>
      <c r="W58" s="56">
        <f ca="1"/>
        <v>0</v>
      </c>
      <c r="X58" s="56">
        <f ca="1"/>
        <v>0</v>
      </c>
      <c r="Y58" s="56">
        <f ca="1"/>
        <v>0</v>
      </c>
      <c r="Z58" s="56">
        <f ca="1"/>
        <v>0</v>
      </c>
      <c r="AB58" s="204" t="str" cm="1">
        <f t="array" aca="1" ref="AB58" ca="1">IFERROR(_xlfn.XLOOKUP(AC58,Com_codes_core,Com_labels_core),"")</f>
        <v>Tobacco products</v>
      </c>
      <c r="AC58" s="122" t="str">
        <f ca="1"/>
        <v>c_058</v>
      </c>
      <c r="AD58" s="56">
        <f ca="1"/>
        <v>1</v>
      </c>
      <c r="AE58" s="56">
        <f ca="1"/>
        <v>-7.7132161623305606E-4</v>
      </c>
      <c r="AF58" s="56">
        <f ca="1"/>
        <v>-0.18329925374308553</v>
      </c>
      <c r="AG58" s="56">
        <f ca="1"/>
        <v>7.3507274753259466E-2</v>
      </c>
      <c r="AH58" s="56">
        <f ca="1"/>
        <v>0</v>
      </c>
      <c r="AI58" s="56">
        <f ca="1"/>
        <v>0</v>
      </c>
      <c r="AJ58" s="56">
        <f ca="1"/>
        <v>0</v>
      </c>
      <c r="AK58" s="56">
        <f ca="1"/>
        <v>0</v>
      </c>
      <c r="AL58" s="56">
        <f ca="1"/>
        <v>0</v>
      </c>
      <c r="AM58" s="56">
        <f ca="1"/>
        <v>0</v>
      </c>
      <c r="AO58" s="204" t="str" cm="1">
        <f t="array" aca="1" ref="AO58" ca="1">IFERROR(_xlfn.XLOOKUP(AP58,Com_codes_core,Com_labels_core),"")</f>
        <v>Wine of all kinds</v>
      </c>
      <c r="AP58" s="122" t="str">
        <f ca="1"/>
        <v>c_055</v>
      </c>
      <c r="AQ58" s="56">
        <f ca="1"/>
        <v>1.0382782100915127</v>
      </c>
      <c r="AR58" s="56">
        <f ca="1"/>
        <v>0.20958295643100922</v>
      </c>
      <c r="AS58" s="56">
        <f ca="1"/>
        <v>-0.20043587914451155</v>
      </c>
      <c r="AT58" s="56">
        <f ca="1"/>
        <v>7.3765899756739195E-2</v>
      </c>
      <c r="AU58" s="56">
        <f ca="1"/>
        <v>0</v>
      </c>
      <c r="AV58" s="56">
        <f ca="1"/>
        <v>0</v>
      </c>
      <c r="AW58" s="56">
        <f ca="1"/>
        <v>0</v>
      </c>
      <c r="AX58" s="56">
        <f ca="1"/>
        <v>0</v>
      </c>
      <c r="AY58" s="56">
        <f ca="1"/>
        <v>0</v>
      </c>
      <c r="AZ58" s="56">
        <f ca="1"/>
        <v>0</v>
      </c>
      <c r="BB58" s="204" t="str" cm="1">
        <f t="array" aca="1" ref="BB58" ca="1">IFERROR(_xlfn.XLOOKUP(BC58,Com_codes_core,Com_labels_core),"")</f>
        <v>Tobacco products</v>
      </c>
      <c r="BC58" s="122" t="str">
        <f ca="1"/>
        <v>c_058</v>
      </c>
      <c r="BD58" s="63">
        <f ca="1"/>
        <v>1.0723181648118216</v>
      </c>
      <c r="BE58" s="63">
        <f ca="1"/>
        <v>0</v>
      </c>
      <c r="BF58" s="63">
        <f ca="1"/>
        <v>0</v>
      </c>
      <c r="BG58" s="56">
        <f ca="1"/>
        <v>0</v>
      </c>
      <c r="BH58" s="56">
        <f ca="1"/>
        <v>0</v>
      </c>
      <c r="BI58" s="56">
        <f ca="1"/>
        <v>0</v>
      </c>
      <c r="BJ58" s="56">
        <f ca="1"/>
        <v>0</v>
      </c>
      <c r="BK58" s="56">
        <f ca="1"/>
        <v>0</v>
      </c>
      <c r="BL58" s="56">
        <f ca="1"/>
        <v>0</v>
      </c>
      <c r="BM58" s="63">
        <f ca="1"/>
        <v>0</v>
      </c>
      <c r="BO58" s="204" t="str" cm="1">
        <f t="array" aca="1" ref="BO58" ca="1">IFERROR(_xlfn.XLOOKUP(BP58,Com_codes_core,Com_labels_core),"")</f>
        <v>Wine of all kinds</v>
      </c>
      <c r="BP58" s="122" t="str">
        <f ca="1"/>
        <v>c_055</v>
      </c>
      <c r="BQ58" s="66">
        <f ca="1"/>
        <v>0.99082300453733985</v>
      </c>
      <c r="BR58" s="66">
        <f ca="1"/>
        <v>0</v>
      </c>
      <c r="BS58" s="66">
        <f ca="1"/>
        <v>0</v>
      </c>
      <c r="BT58" s="66">
        <f ca="1"/>
        <v>0</v>
      </c>
      <c r="BU58" s="66">
        <f ca="1"/>
        <v>0</v>
      </c>
      <c r="BV58" s="66">
        <f ca="1"/>
        <v>0</v>
      </c>
      <c r="BW58" s="66">
        <f ca="1"/>
        <v>0</v>
      </c>
      <c r="BX58" s="66">
        <f ca="1"/>
        <v>0</v>
      </c>
      <c r="BY58" s="66">
        <f ca="1"/>
        <v>0</v>
      </c>
      <c r="BZ58" s="66">
        <f ca="1"/>
        <v>0</v>
      </c>
    </row>
    <row r="59" spans="2:78" ht="12.75" hidden="1" customHeight="1" outlineLevel="1" x14ac:dyDescent="0.2">
      <c r="B59" s="204" t="str" cm="1">
        <f t="array" aca="1" ref="B59" ca="1">IFERROR(_xlfn.XLOOKUP(C59,Com_codes_core,Com_labels_core),"")</f>
        <v>Dishes, prepared foods</v>
      </c>
      <c r="C59" s="122" t="str">
        <f ca="1"/>
        <v>c_050</v>
      </c>
      <c r="D59" s="56">
        <f ca="1"/>
        <v>1</v>
      </c>
      <c r="E59" s="56">
        <f ca="1"/>
        <v>-1.2756078016973316E-2</v>
      </c>
      <c r="F59" s="56">
        <f ca="1"/>
        <v>-0.16230469043184703</v>
      </c>
      <c r="G59" s="56">
        <f ca="1"/>
        <v>-1.2045544036021205E-2</v>
      </c>
      <c r="H59" s="56">
        <f ca="1"/>
        <v>0</v>
      </c>
      <c r="I59" s="56">
        <f ca="1"/>
        <v>0</v>
      </c>
      <c r="J59" s="56">
        <f ca="1"/>
        <v>0</v>
      </c>
      <c r="K59" s="56">
        <f ca="1"/>
        <v>0</v>
      </c>
      <c r="L59" s="56">
        <f ca="1"/>
        <v>0</v>
      </c>
      <c r="M59" s="56">
        <f ca="1"/>
        <v>0</v>
      </c>
      <c r="O59" s="204" t="str" cm="1">
        <f t="array" aca="1" ref="O59" ca="1">IFERROR(_xlfn.XLOOKUP(P59,Com_codes_core,Com_labels_core),"")</f>
        <v>Dishes, prepared foods</v>
      </c>
      <c r="P59" s="122" t="str">
        <f ca="1"/>
        <v>c_050</v>
      </c>
      <c r="Q59" s="56">
        <f ca="1"/>
        <v>1.3364000443577857</v>
      </c>
      <c r="R59" s="56">
        <f ca="1"/>
        <v>-2.5926552720179075E-2</v>
      </c>
      <c r="S59" s="56">
        <f ca="1"/>
        <v>0.25305706456335564</v>
      </c>
      <c r="T59" s="56">
        <f ca="1"/>
        <v>-8.9388012463720301E-3</v>
      </c>
      <c r="U59" s="56">
        <f ca="1"/>
        <v>0</v>
      </c>
      <c r="V59" s="56">
        <f ca="1"/>
        <v>0</v>
      </c>
      <c r="W59" s="56">
        <f ca="1"/>
        <v>0</v>
      </c>
      <c r="X59" s="56">
        <f ca="1"/>
        <v>0</v>
      </c>
      <c r="Y59" s="56">
        <f ca="1"/>
        <v>0</v>
      </c>
      <c r="Z59" s="56">
        <f ca="1"/>
        <v>0</v>
      </c>
      <c r="AB59" s="204" t="str" cm="1">
        <f t="array" aca="1" ref="AB59" ca="1">IFERROR(_xlfn.XLOOKUP(AC59,Com_codes_core,Com_labels_core),"")</f>
        <v>Yarn, woven fabric and finished textile products</v>
      </c>
      <c r="AC59" s="122" t="str">
        <f ca="1"/>
        <v>c_059</v>
      </c>
      <c r="AD59" s="56">
        <f ca="1"/>
        <v>1</v>
      </c>
      <c r="AE59" s="56">
        <f ca="1"/>
        <v>-7.8129958401840227E-4</v>
      </c>
      <c r="AF59" s="56">
        <f ca="1"/>
        <v>-0.18333209465631883</v>
      </c>
      <c r="AG59" s="56">
        <f ca="1"/>
        <v>7.3507785826176786E-2</v>
      </c>
      <c r="AH59" s="56">
        <f ca="1"/>
        <v>0</v>
      </c>
      <c r="AI59" s="56">
        <f ca="1"/>
        <v>0</v>
      </c>
      <c r="AJ59" s="56">
        <f ca="1"/>
        <v>0</v>
      </c>
      <c r="AK59" s="56">
        <f ca="1"/>
        <v>0</v>
      </c>
      <c r="AL59" s="56">
        <f ca="1"/>
        <v>0</v>
      </c>
      <c r="AM59" s="56">
        <f ca="1"/>
        <v>0</v>
      </c>
      <c r="AO59" s="204" t="str" cm="1">
        <f t="array" aca="1" ref="AO59" ca="1">IFERROR(_xlfn.XLOOKUP(AP59,Com_codes_core,Com_labels_core),"")</f>
        <v>Beer</v>
      </c>
      <c r="AP59" s="122" t="str">
        <f ca="1"/>
        <v>c_056</v>
      </c>
      <c r="AQ59" s="56">
        <f ca="1"/>
        <v>1.0721039570675643</v>
      </c>
      <c r="AR59" s="56">
        <f ca="1"/>
        <v>2.7150083089866328E-2</v>
      </c>
      <c r="AS59" s="56">
        <f ca="1"/>
        <v>-0.20470677584430996</v>
      </c>
      <c r="AT59" s="56">
        <f ca="1"/>
        <v>7.3824366770236516E-2</v>
      </c>
      <c r="AU59" s="56">
        <f ca="1"/>
        <v>0</v>
      </c>
      <c r="AV59" s="56">
        <f ca="1"/>
        <v>0</v>
      </c>
      <c r="AW59" s="56">
        <f ca="1"/>
        <v>0</v>
      </c>
      <c r="AX59" s="56">
        <f ca="1"/>
        <v>0</v>
      </c>
      <c r="AY59" s="56">
        <f ca="1"/>
        <v>0</v>
      </c>
      <c r="AZ59" s="56">
        <f ca="1"/>
        <v>0</v>
      </c>
      <c r="BB59" s="204" t="str" cm="1">
        <f t="array" aca="1" ref="BB59" ca="1">IFERROR(_xlfn.XLOOKUP(BC59,Com_codes_core,Com_labels_core),"")</f>
        <v>Yarn, woven fabric and finished textile products</v>
      </c>
      <c r="BC59" s="122" t="str">
        <f ca="1"/>
        <v>c_059</v>
      </c>
      <c r="BD59" s="63">
        <f ca="1"/>
        <v>1.0721331089939217</v>
      </c>
      <c r="BE59" s="63">
        <f ca="1"/>
        <v>0</v>
      </c>
      <c r="BF59" s="63">
        <f ca="1"/>
        <v>0</v>
      </c>
      <c r="BG59" s="56">
        <f ca="1"/>
        <v>0</v>
      </c>
      <c r="BH59" s="56">
        <f ca="1"/>
        <v>0</v>
      </c>
      <c r="BI59" s="56">
        <f ca="1"/>
        <v>0</v>
      </c>
      <c r="BJ59" s="56">
        <f ca="1"/>
        <v>0</v>
      </c>
      <c r="BK59" s="56">
        <f ca="1"/>
        <v>0</v>
      </c>
      <c r="BL59" s="56">
        <f ca="1"/>
        <v>0</v>
      </c>
      <c r="BM59" s="63">
        <f ca="1"/>
        <v>0</v>
      </c>
      <c r="BO59" s="204" t="str" cm="1">
        <f t="array" aca="1" ref="BO59" ca="1">IFERROR(_xlfn.XLOOKUP(BP59,Com_codes_core,Com_labels_core),"")</f>
        <v>Beer</v>
      </c>
      <c r="BP59" s="122" t="str">
        <f ca="1"/>
        <v>c_056</v>
      </c>
      <c r="BQ59" s="66">
        <f ca="1"/>
        <v>1.0168247214686654</v>
      </c>
      <c r="BR59" s="66">
        <f ca="1"/>
        <v>0</v>
      </c>
      <c r="BS59" s="66">
        <f ca="1"/>
        <v>0</v>
      </c>
      <c r="BT59" s="66">
        <f ca="1"/>
        <v>0</v>
      </c>
      <c r="BU59" s="66">
        <f ca="1"/>
        <v>0</v>
      </c>
      <c r="BV59" s="66">
        <f ca="1"/>
        <v>0</v>
      </c>
      <c r="BW59" s="66">
        <f ca="1"/>
        <v>0</v>
      </c>
      <c r="BX59" s="66">
        <f ca="1"/>
        <v>0</v>
      </c>
      <c r="BY59" s="66">
        <f ca="1"/>
        <v>0</v>
      </c>
      <c r="BZ59" s="66">
        <f ca="1"/>
        <v>0</v>
      </c>
    </row>
    <row r="60" spans="2:78" ht="12.75" hidden="1" customHeight="1" outlineLevel="1" x14ac:dyDescent="0.2">
      <c r="B60" s="204" t="str" cm="1">
        <f t="array" aca="1" ref="B60" ca="1">IFERROR(_xlfn.XLOOKUP(C60,Com_codes_core,Com_labels_core),"")</f>
        <v>Coffee</v>
      </c>
      <c r="C60" s="122" t="str">
        <f ca="1"/>
        <v>c_051</v>
      </c>
      <c r="D60" s="56">
        <f ca="1"/>
        <v>1</v>
      </c>
      <c r="E60" s="56">
        <f ca="1"/>
        <v>-1.8256995307597279E-2</v>
      </c>
      <c r="F60" s="56">
        <f ca="1"/>
        <v>-0.29307797308052441</v>
      </c>
      <c r="G60" s="56">
        <f ca="1"/>
        <v>-5.6369222865115809E-2</v>
      </c>
      <c r="H60" s="56">
        <f ca="1"/>
        <v>0</v>
      </c>
      <c r="I60" s="56">
        <f ca="1"/>
        <v>0</v>
      </c>
      <c r="J60" s="56">
        <f ca="1"/>
        <v>0</v>
      </c>
      <c r="K60" s="56">
        <f ca="1"/>
        <v>0</v>
      </c>
      <c r="L60" s="56">
        <f ca="1"/>
        <v>0</v>
      </c>
      <c r="M60" s="56">
        <f ca="1"/>
        <v>0</v>
      </c>
      <c r="O60" s="204" t="str" cm="1">
        <f t="array" aca="1" ref="O60" ca="1">IFERROR(_xlfn.XLOOKUP(P60,Com_codes_core,Com_labels_core),"")</f>
        <v>Coffee</v>
      </c>
      <c r="P60" s="122" t="str">
        <f ca="1"/>
        <v>c_051</v>
      </c>
      <c r="Q60" s="56">
        <f ca="1"/>
        <v>1.2972760638785938</v>
      </c>
      <c r="R60" s="56">
        <f ca="1"/>
        <v>-5.3794403977314165E-2</v>
      </c>
      <c r="S60" s="56">
        <f ca="1"/>
        <v>-0.35614343734091669</v>
      </c>
      <c r="T60" s="56">
        <f ca="1"/>
        <v>-0.16230723300432182</v>
      </c>
      <c r="U60" s="56">
        <f ca="1"/>
        <v>0</v>
      </c>
      <c r="V60" s="56">
        <f ca="1"/>
        <v>0</v>
      </c>
      <c r="W60" s="56">
        <f ca="1"/>
        <v>0</v>
      </c>
      <c r="X60" s="56">
        <f ca="1"/>
        <v>0</v>
      </c>
      <c r="Y60" s="56">
        <f ca="1"/>
        <v>0</v>
      </c>
      <c r="Z60" s="56">
        <f ca="1"/>
        <v>0</v>
      </c>
      <c r="AB60" s="204" t="str" cm="1">
        <f t="array" aca="1" ref="AB60" ca="1">IFERROR(_xlfn.XLOOKUP(AC60,Com_codes_core,Com_labels_core),"")</f>
        <v>Other textile products</v>
      </c>
      <c r="AC60" s="122" t="str">
        <f ca="1"/>
        <v>c_060</v>
      </c>
      <c r="AD60" s="56">
        <f ca="1"/>
        <v>1</v>
      </c>
      <c r="AE60" s="56">
        <f ca="1"/>
        <v>-2.4681104490387185E-3</v>
      </c>
      <c r="AF60" s="56">
        <f ca="1"/>
        <v>-0.18888396762120063</v>
      </c>
      <c r="AG60" s="56">
        <f ca="1"/>
        <v>7.3594184526237783E-2</v>
      </c>
      <c r="AH60" s="56">
        <f ca="1"/>
        <v>0</v>
      </c>
      <c r="AI60" s="56">
        <f ca="1"/>
        <v>0</v>
      </c>
      <c r="AJ60" s="56">
        <f ca="1"/>
        <v>0</v>
      </c>
      <c r="AK60" s="56">
        <f ca="1"/>
        <v>0</v>
      </c>
      <c r="AL60" s="56">
        <f ca="1"/>
        <v>0</v>
      </c>
      <c r="AM60" s="56">
        <f ca="1"/>
        <v>0</v>
      </c>
      <c r="AO60" s="204" t="str" cm="1">
        <f t="array" aca="1" ref="AO60" ca="1">IFERROR(_xlfn.XLOOKUP(AP60,Com_codes_core,Com_labels_core),"")</f>
        <v>Non-alcoholic drinks, mineral water, purified water</v>
      </c>
      <c r="AP60" s="122" t="str">
        <f ca="1"/>
        <v>c_057</v>
      </c>
      <c r="AQ60" s="56">
        <f ca="1"/>
        <v>1.1143280395594264</v>
      </c>
      <c r="AR60" s="56">
        <f ca="1"/>
        <v>0.41908397316430257</v>
      </c>
      <c r="AS60" s="56">
        <f ca="1"/>
        <v>-0.21112565490228885</v>
      </c>
      <c r="AT60" s="56">
        <f ca="1"/>
        <v>7.3912238876450154E-2</v>
      </c>
      <c r="AU60" s="56">
        <f ca="1"/>
        <v>0</v>
      </c>
      <c r="AV60" s="56">
        <f ca="1"/>
        <v>0</v>
      </c>
      <c r="AW60" s="56">
        <f ca="1"/>
        <v>0</v>
      </c>
      <c r="AX60" s="56">
        <f ca="1"/>
        <v>0</v>
      </c>
      <c r="AY60" s="56">
        <f ca="1"/>
        <v>0</v>
      </c>
      <c r="AZ60" s="56">
        <f ca="1"/>
        <v>0</v>
      </c>
      <c r="BB60" s="204" t="str" cm="1">
        <f t="array" aca="1" ref="BB60" ca="1">IFERROR(_xlfn.XLOOKUP(BC60,Com_codes_core,Com_labels_core),"")</f>
        <v>Other textile products</v>
      </c>
      <c r="BC60" s="122" t="str">
        <f ca="1"/>
        <v>c_060</v>
      </c>
      <c r="BD60" s="63">
        <f ca="1"/>
        <v>1.0408487659263934</v>
      </c>
      <c r="BE60" s="63">
        <f ca="1"/>
        <v>0</v>
      </c>
      <c r="BF60" s="63">
        <f ca="1"/>
        <v>0</v>
      </c>
      <c r="BG60" s="56">
        <f ca="1"/>
        <v>0</v>
      </c>
      <c r="BH60" s="56">
        <f ca="1"/>
        <v>0</v>
      </c>
      <c r="BI60" s="56">
        <f ca="1"/>
        <v>0</v>
      </c>
      <c r="BJ60" s="56">
        <f ca="1"/>
        <v>0</v>
      </c>
      <c r="BK60" s="56">
        <f ca="1"/>
        <v>0</v>
      </c>
      <c r="BL60" s="56">
        <f ca="1"/>
        <v>0</v>
      </c>
      <c r="BM60" s="63">
        <f ca="1"/>
        <v>0</v>
      </c>
      <c r="BO60" s="204" t="str" cm="1">
        <f t="array" aca="1" ref="BO60" ca="1">IFERROR(_xlfn.XLOOKUP(BP60,Com_codes_core,Com_labels_core),"")</f>
        <v>Non-alcoholic drinks, mineral water, purified water</v>
      </c>
      <c r="BP60" s="122" t="str">
        <f ca="1"/>
        <v>c_057</v>
      </c>
      <c r="BQ60" s="66">
        <f ca="1"/>
        <v>0.97283370477652165</v>
      </c>
      <c r="BR60" s="66">
        <f ca="1"/>
        <v>0</v>
      </c>
      <c r="BS60" s="66">
        <f ca="1"/>
        <v>0</v>
      </c>
      <c r="BT60" s="66">
        <f ca="1"/>
        <v>0</v>
      </c>
      <c r="BU60" s="66">
        <f ca="1"/>
        <v>0</v>
      </c>
      <c r="BV60" s="66">
        <f ca="1"/>
        <v>0</v>
      </c>
      <c r="BW60" s="66">
        <f ca="1"/>
        <v>0</v>
      </c>
      <c r="BX60" s="66">
        <f ca="1"/>
        <v>0</v>
      </c>
      <c r="BY60" s="66">
        <f ca="1"/>
        <v>0</v>
      </c>
      <c r="BZ60" s="66">
        <f ca="1"/>
        <v>0</v>
      </c>
    </row>
    <row r="61" spans="2:78" ht="12.75" hidden="1" customHeight="1" outlineLevel="1" x14ac:dyDescent="0.2">
      <c r="B61" s="204" t="str" cm="1">
        <f t="array" aca="1" ref="B61" ca="1">IFERROR(_xlfn.XLOOKUP(C61,Com_codes_core,Com_labels_core),"")</f>
        <v>Tea (tea)</v>
      </c>
      <c r="C61" s="122" t="str">
        <f ca="1"/>
        <v>c_052</v>
      </c>
      <c r="D61" s="56">
        <f ca="1"/>
        <v>1</v>
      </c>
      <c r="E61" s="56">
        <f ca="1"/>
        <v>-5.4701261643974597E-3</v>
      </c>
      <c r="F61" s="56">
        <f ca="1"/>
        <v>-0.19426707011261923</v>
      </c>
      <c r="G61" s="56">
        <f ca="1"/>
        <v>-1.8959214355351861E-3</v>
      </c>
      <c r="H61" s="56">
        <f ca="1"/>
        <v>0</v>
      </c>
      <c r="I61" s="56">
        <f ca="1"/>
        <v>0</v>
      </c>
      <c r="J61" s="56">
        <f ca="1"/>
        <v>0</v>
      </c>
      <c r="K61" s="56">
        <f ca="1"/>
        <v>0</v>
      </c>
      <c r="L61" s="56">
        <f ca="1"/>
        <v>0</v>
      </c>
      <c r="M61" s="56">
        <f ca="1"/>
        <v>0</v>
      </c>
      <c r="O61" s="204" t="str" cm="1">
        <f t="array" aca="1" ref="O61" ca="1">IFERROR(_xlfn.XLOOKUP(P61,Com_codes_core,Com_labels_core),"")</f>
        <v>Tea (tea)</v>
      </c>
      <c r="P61" s="122" t="str">
        <f ca="1"/>
        <v>c_052</v>
      </c>
      <c r="Q61" s="56">
        <f ca="1"/>
        <v>1.1469287467898555</v>
      </c>
      <c r="R61" s="56">
        <f ca="1"/>
        <v>2.0884912357299612E-4</v>
      </c>
      <c r="S61" s="56">
        <f ca="1"/>
        <v>-0.1206102538492293</v>
      </c>
      <c r="T61" s="56">
        <f ca="1"/>
        <v>-1.9275292987941395E-2</v>
      </c>
      <c r="U61" s="56">
        <f ca="1"/>
        <v>0</v>
      </c>
      <c r="V61" s="56">
        <f ca="1"/>
        <v>0</v>
      </c>
      <c r="W61" s="56">
        <f ca="1"/>
        <v>0</v>
      </c>
      <c r="X61" s="56">
        <f ca="1"/>
        <v>0</v>
      </c>
      <c r="Y61" s="56">
        <f ca="1"/>
        <v>0</v>
      </c>
      <c r="Z61" s="56">
        <f ca="1"/>
        <v>0</v>
      </c>
      <c r="AB61" s="204" t="str" cm="1">
        <f t="array" aca="1" ref="AB61" ca="1">IFERROR(_xlfn.XLOOKUP(AC61,Com_codes_core,Com_labels_core),"")</f>
        <v>All types of clothing include clothing made of woven, knitted, crocheted fabrics, leather, synthetic leather, and fur.</v>
      </c>
      <c r="AC61" s="122" t="str">
        <f ca="1"/>
        <v>c_061</v>
      </c>
      <c r="AD61" s="56">
        <f ca="1"/>
        <v>1</v>
      </c>
      <c r="AE61" s="56">
        <f ca="1"/>
        <v>-1.4409530079140254E-4</v>
      </c>
      <c r="AF61" s="56">
        <f ca="1"/>
        <v>-0.18123483686275366</v>
      </c>
      <c r="AG61" s="56">
        <f ca="1"/>
        <v>7.3475148135093704E-2</v>
      </c>
      <c r="AH61" s="56">
        <f ca="1"/>
        <v>0</v>
      </c>
      <c r="AI61" s="56">
        <f ca="1"/>
        <v>0</v>
      </c>
      <c r="AJ61" s="56">
        <f ca="1"/>
        <v>0</v>
      </c>
      <c r="AK61" s="56">
        <f ca="1"/>
        <v>0</v>
      </c>
      <c r="AL61" s="56">
        <f ca="1"/>
        <v>0</v>
      </c>
      <c r="AM61" s="56">
        <f ca="1"/>
        <v>0</v>
      </c>
      <c r="AO61" s="204" t="str" cm="1">
        <f t="array" aca="1" ref="AO61" ca="1">IFERROR(_xlfn.XLOOKUP(AP61,Com_codes_core,Com_labels_core),"")</f>
        <v>Tobacco products</v>
      </c>
      <c r="AP61" s="122" t="str">
        <f ca="1"/>
        <v>c_058</v>
      </c>
      <c r="AQ61" s="56">
        <f ca="1"/>
        <v>1.1066489709846314</v>
      </c>
      <c r="AR61" s="56">
        <f ca="1"/>
        <v>5.3031594578412111E-2</v>
      </c>
      <c r="AS61" s="56">
        <f ca="1"/>
        <v>-0.20739014680635215</v>
      </c>
      <c r="AT61" s="56">
        <f ca="1"/>
        <v>7.3861101137073781E-2</v>
      </c>
      <c r="AU61" s="56">
        <f ca="1"/>
        <v>0</v>
      </c>
      <c r="AV61" s="56">
        <f ca="1"/>
        <v>0</v>
      </c>
      <c r="AW61" s="56">
        <f ca="1"/>
        <v>0</v>
      </c>
      <c r="AX61" s="56">
        <f ca="1"/>
        <v>0</v>
      </c>
      <c r="AY61" s="56">
        <f ca="1"/>
        <v>0</v>
      </c>
      <c r="AZ61" s="56">
        <f ca="1"/>
        <v>0</v>
      </c>
      <c r="BB61" s="204" t="str" cm="1">
        <f t="array" aca="1" ref="BB61" ca="1">IFERROR(_xlfn.XLOOKUP(BC61,Com_codes_core,Com_labels_core),"")</f>
        <v>All types of clothing include clothing made of woven, knitted, crocheted fabrics, leather, synthetic leather, and fur.</v>
      </c>
      <c r="BC61" s="122" t="str">
        <f ca="1"/>
        <v>c_061</v>
      </c>
      <c r="BD61" s="63">
        <f ca="1"/>
        <v>1.0839509824796931</v>
      </c>
      <c r="BE61" s="63">
        <f ca="1"/>
        <v>0</v>
      </c>
      <c r="BF61" s="63">
        <f ca="1"/>
        <v>0</v>
      </c>
      <c r="BG61" s="56">
        <f ca="1"/>
        <v>0</v>
      </c>
      <c r="BH61" s="56">
        <f ca="1"/>
        <v>0</v>
      </c>
      <c r="BI61" s="56">
        <f ca="1"/>
        <v>0</v>
      </c>
      <c r="BJ61" s="56">
        <f ca="1"/>
        <v>0</v>
      </c>
      <c r="BK61" s="56">
        <f ca="1"/>
        <v>0</v>
      </c>
      <c r="BL61" s="56">
        <f ca="1"/>
        <v>0</v>
      </c>
      <c r="BM61" s="63">
        <f ca="1"/>
        <v>0</v>
      </c>
      <c r="BO61" s="204" t="str" cm="1">
        <f t="array" aca="1" ref="BO61" ca="1">IFERROR(_xlfn.XLOOKUP(BP61,Com_codes_core,Com_labels_core),"")</f>
        <v>Tobacco products</v>
      </c>
      <c r="BP61" s="122" t="str">
        <f ca="1"/>
        <v>c_058</v>
      </c>
      <c r="BQ61" s="66">
        <f ca="1"/>
        <v>1.0299675908614931</v>
      </c>
      <c r="BR61" s="66">
        <f ca="1"/>
        <v>0</v>
      </c>
      <c r="BS61" s="66">
        <f ca="1"/>
        <v>0</v>
      </c>
      <c r="BT61" s="66">
        <f ca="1"/>
        <v>0</v>
      </c>
      <c r="BU61" s="66">
        <f ca="1"/>
        <v>0</v>
      </c>
      <c r="BV61" s="66">
        <f ca="1"/>
        <v>0</v>
      </c>
      <c r="BW61" s="66">
        <f ca="1"/>
        <v>0</v>
      </c>
      <c r="BX61" s="66">
        <f ca="1"/>
        <v>0</v>
      </c>
      <c r="BY61" s="66">
        <f ca="1"/>
        <v>0</v>
      </c>
      <c r="BZ61" s="66">
        <f ca="1"/>
        <v>0</v>
      </c>
    </row>
    <row r="62" spans="2:78" ht="12.75" hidden="1" customHeight="1" outlineLevel="1" x14ac:dyDescent="0.2">
      <c r="B62" s="204" t="str" cm="1">
        <f t="array" aca="1" ref="B62" ca="1">IFERROR(_xlfn.XLOOKUP(C62,Com_codes_core,Com_labels_core),"")</f>
        <v>Other remaining foods (pasta, noodles and similar products; other foods not yet classified...)</v>
      </c>
      <c r="C62" s="122" t="str">
        <f ca="1"/>
        <v>c_053</v>
      </c>
      <c r="D62" s="56">
        <f ca="1"/>
        <v>1</v>
      </c>
      <c r="E62" s="56">
        <f ca="1"/>
        <v>-1.1106706587438175E-3</v>
      </c>
      <c r="F62" s="56">
        <f ca="1"/>
        <v>-0.23686970953021858</v>
      </c>
      <c r="G62" s="56">
        <f ca="1"/>
        <v>-1.9861844686086538E-2</v>
      </c>
      <c r="H62" s="56">
        <f ca="1"/>
        <v>0</v>
      </c>
      <c r="I62" s="56">
        <f ca="1"/>
        <v>0</v>
      </c>
      <c r="J62" s="56">
        <f ca="1"/>
        <v>0</v>
      </c>
      <c r="K62" s="56">
        <f ca="1"/>
        <v>0</v>
      </c>
      <c r="L62" s="56">
        <f ca="1"/>
        <v>0</v>
      </c>
      <c r="M62" s="56">
        <f ca="1"/>
        <v>0</v>
      </c>
      <c r="O62" s="204" t="str" cm="1">
        <f t="array" aca="1" ref="O62" ca="1">IFERROR(_xlfn.XLOOKUP(P62,Com_codes_core,Com_labels_core),"")</f>
        <v>Other remaining foods (pasta, noodles and similar products; other foods not yet classified...)</v>
      </c>
      <c r="P62" s="122" t="str">
        <f ca="1"/>
        <v>c_053</v>
      </c>
      <c r="Q62" s="56">
        <f ca="1"/>
        <v>1.1865257863522178</v>
      </c>
      <c r="R62" s="56">
        <f ca="1"/>
        <v>3.7866189056900978E-2</v>
      </c>
      <c r="S62" s="56">
        <f ca="1"/>
        <v>-8.6724859809805821E-2</v>
      </c>
      <c r="T62" s="56">
        <f ca="1"/>
        <v>-7.1205240542715487E-3</v>
      </c>
      <c r="U62" s="56">
        <f ca="1"/>
        <v>0</v>
      </c>
      <c r="V62" s="56">
        <f ca="1"/>
        <v>0</v>
      </c>
      <c r="W62" s="56">
        <f ca="1"/>
        <v>0</v>
      </c>
      <c r="X62" s="56">
        <f ca="1"/>
        <v>0</v>
      </c>
      <c r="Y62" s="56">
        <f ca="1"/>
        <v>0</v>
      </c>
      <c r="Z62" s="56">
        <f ca="1"/>
        <v>0</v>
      </c>
      <c r="AB62" s="204" t="str" cm="1">
        <f t="array" aca="1" ref="AB62" ca="1">IFERROR(_xlfn.XLOOKUP(AC62,Com_codes_core,Com_labels_core),"")</f>
        <v>Leather, pre-processed; suitcases, handbags, saddle cushions; Preliminary and dyed fur skins</v>
      </c>
      <c r="AC62" s="122" t="str">
        <f ca="1"/>
        <v>c_062</v>
      </c>
      <c r="AD62" s="56">
        <f ca="1"/>
        <v>1</v>
      </c>
      <c r="AE62" s="56">
        <f ca="1"/>
        <v>2.6682756766294169E-2</v>
      </c>
      <c r="AF62" s="56">
        <f ca="1"/>
        <v>-9.2938467773462374E-2</v>
      </c>
      <c r="AG62" s="56">
        <f ca="1"/>
        <v>7.2101072830177415E-2</v>
      </c>
      <c r="AH62" s="56">
        <f ca="1"/>
        <v>0</v>
      </c>
      <c r="AI62" s="56">
        <f ca="1"/>
        <v>0</v>
      </c>
      <c r="AJ62" s="56">
        <f ca="1"/>
        <v>0</v>
      </c>
      <c r="AK62" s="56">
        <f ca="1"/>
        <v>0</v>
      </c>
      <c r="AL62" s="56">
        <f ca="1"/>
        <v>0</v>
      </c>
      <c r="AM62" s="56">
        <f ca="1"/>
        <v>0</v>
      </c>
      <c r="AO62" s="204" t="str" cm="1">
        <f t="array" aca="1" ref="AO62" ca="1">IFERROR(_xlfn.XLOOKUP(AP62,Com_codes_core,Com_labels_core),"")</f>
        <v>Yarn, woven fabric and finished textile products</v>
      </c>
      <c r="AP62" s="122" t="str">
        <f ca="1"/>
        <v>c_059</v>
      </c>
      <c r="AQ62" s="56">
        <f ca="1"/>
        <v>1.1356890159537352</v>
      </c>
      <c r="AR62" s="56">
        <f ca="1"/>
        <v>0.10559248542212352</v>
      </c>
      <c r="AS62" s="56">
        <f ca="1"/>
        <v>-0.20736497298068368</v>
      </c>
      <c r="AT62" s="56">
        <f ca="1"/>
        <v>7.3860756517807324E-2</v>
      </c>
      <c r="AU62" s="56">
        <f ca="1"/>
        <v>0</v>
      </c>
      <c r="AV62" s="56">
        <f ca="1"/>
        <v>0</v>
      </c>
      <c r="AW62" s="56">
        <f ca="1"/>
        <v>0</v>
      </c>
      <c r="AX62" s="56">
        <f ca="1"/>
        <v>0</v>
      </c>
      <c r="AY62" s="56">
        <f ca="1"/>
        <v>0</v>
      </c>
      <c r="AZ62" s="56">
        <f ca="1"/>
        <v>0</v>
      </c>
      <c r="BB62" s="204" t="str" cm="1">
        <f t="array" aca="1" ref="BB62" ca="1">IFERROR(_xlfn.XLOOKUP(BC62,Com_codes_core,Com_labels_core),"")</f>
        <v>Leather, pre-processed; suitcases, handbags, saddle cushions; Preliminary and dyed fur skins</v>
      </c>
      <c r="BC62" s="122" t="str">
        <f ca="1"/>
        <v>c_062</v>
      </c>
      <c r="BD62" s="63">
        <f ca="1"/>
        <v>1.5814936891692959</v>
      </c>
      <c r="BE62" s="63">
        <f ca="1"/>
        <v>0</v>
      </c>
      <c r="BF62" s="63">
        <f ca="1"/>
        <v>0</v>
      </c>
      <c r="BG62" s="56">
        <f ca="1"/>
        <v>0</v>
      </c>
      <c r="BH62" s="56">
        <f ca="1"/>
        <v>0</v>
      </c>
      <c r="BI62" s="56">
        <f ca="1"/>
        <v>0</v>
      </c>
      <c r="BJ62" s="56">
        <f ca="1"/>
        <v>0</v>
      </c>
      <c r="BK62" s="56">
        <f ca="1"/>
        <v>0</v>
      </c>
      <c r="BL62" s="56">
        <f ca="1"/>
        <v>0</v>
      </c>
      <c r="BM62" s="63">
        <f ca="1"/>
        <v>0</v>
      </c>
      <c r="BO62" s="204" t="str" cm="1">
        <f t="array" aca="1" ref="BO62" ca="1">IFERROR(_xlfn.XLOOKUP(BP62,Com_codes_core,Com_labels_core),"")</f>
        <v>Yarn, woven fabric and finished textile products</v>
      </c>
      <c r="BP62" s="122" t="str">
        <f ca="1"/>
        <v>c_059</v>
      </c>
      <c r="BQ62" s="66">
        <f ca="1"/>
        <v>1.0511871720521633</v>
      </c>
      <c r="BR62" s="66">
        <f ca="1"/>
        <v>0</v>
      </c>
      <c r="BS62" s="66">
        <f ca="1"/>
        <v>0</v>
      </c>
      <c r="BT62" s="66">
        <f ca="1"/>
        <v>0</v>
      </c>
      <c r="BU62" s="66">
        <f ca="1"/>
        <v>0</v>
      </c>
      <c r="BV62" s="66">
        <f ca="1"/>
        <v>0</v>
      </c>
      <c r="BW62" s="66">
        <f ca="1"/>
        <v>0</v>
      </c>
      <c r="BX62" s="66">
        <f ca="1"/>
        <v>0</v>
      </c>
      <c r="BY62" s="66">
        <f ca="1"/>
        <v>0</v>
      </c>
      <c r="BZ62" s="66">
        <f ca="1"/>
        <v>0</v>
      </c>
    </row>
    <row r="63" spans="2:78" ht="12.75" hidden="1" customHeight="1" outlineLevel="1" x14ac:dyDescent="0.2">
      <c r="B63" s="204" t="str" cm="1">
        <f t="array" aca="1" ref="B63" ca="1">IFERROR(_xlfn.XLOOKUP(C63,Com_codes_core,Com_labels_core),"")</f>
        <v>Feed for livestock, poultry and aquatic products</v>
      </c>
      <c r="C63" s="122" t="str">
        <f ca="1"/>
        <v>c_054</v>
      </c>
      <c r="D63" s="56">
        <f ca="1"/>
        <v>1</v>
      </c>
      <c r="E63" s="56">
        <f ca="1"/>
        <v>9.6124237753958397E-4</v>
      </c>
      <c r="F63" s="56">
        <f ca="1"/>
        <v>-0.19313741578177446</v>
      </c>
      <c r="G63" s="56">
        <f ca="1"/>
        <v>-2.2505193452260208E-3</v>
      </c>
      <c r="H63" s="56">
        <f ca="1"/>
        <v>0</v>
      </c>
      <c r="I63" s="56">
        <f ca="1"/>
        <v>0</v>
      </c>
      <c r="J63" s="56">
        <f ca="1"/>
        <v>0</v>
      </c>
      <c r="K63" s="56">
        <f ca="1"/>
        <v>0</v>
      </c>
      <c r="L63" s="56">
        <f ca="1"/>
        <v>0</v>
      </c>
      <c r="M63" s="56">
        <f ca="1"/>
        <v>0</v>
      </c>
      <c r="O63" s="204" t="str" cm="1">
        <f t="array" aca="1" ref="O63" ca="1">IFERROR(_xlfn.XLOOKUP(P63,Com_codes_core,Com_labels_core),"")</f>
        <v>Feed for livestock, poultry and aquatic products</v>
      </c>
      <c r="P63" s="122" t="str">
        <f ca="1"/>
        <v>c_054</v>
      </c>
      <c r="Q63" s="56">
        <f ca="1"/>
        <v>1.0593838059808944</v>
      </c>
      <c r="R63" s="56">
        <f ca="1"/>
        <v>-1.32077408976361E-3</v>
      </c>
      <c r="S63" s="56">
        <f ca="1"/>
        <v>-0.18073326302338044</v>
      </c>
      <c r="T63" s="56">
        <f ca="1"/>
        <v>8.5507458447153795E-4</v>
      </c>
      <c r="U63" s="56">
        <f ca="1"/>
        <v>0</v>
      </c>
      <c r="V63" s="56">
        <f ca="1"/>
        <v>0</v>
      </c>
      <c r="W63" s="56">
        <f ca="1"/>
        <v>0</v>
      </c>
      <c r="X63" s="56">
        <f ca="1"/>
        <v>0</v>
      </c>
      <c r="Y63" s="56">
        <f ca="1"/>
        <v>0</v>
      </c>
      <c r="Z63" s="56">
        <f ca="1"/>
        <v>0</v>
      </c>
      <c r="AB63" s="204" t="str" cm="1">
        <f t="array" aca="1" ref="AB63" ca="1">IFERROR(_xlfn.XLOOKUP(AC63,Com_codes_core,Com_labels_core),"")</f>
        <v>Shoes and sandals</v>
      </c>
      <c r="AC63" s="122" t="str">
        <f ca="1"/>
        <v>c_063</v>
      </c>
      <c r="AD63" s="56">
        <f ca="1"/>
        <v>1</v>
      </c>
      <c r="AE63" s="56">
        <f ca="1"/>
        <v>3.7784909903137986E-4</v>
      </c>
      <c r="AF63" s="56">
        <f ca="1"/>
        <v>-0.17951693886038012</v>
      </c>
      <c r="AG63" s="56">
        <f ca="1"/>
        <v>7.3448414055388156E-2</v>
      </c>
      <c r="AH63" s="56">
        <f ca="1"/>
        <v>0</v>
      </c>
      <c r="AI63" s="56">
        <f ca="1"/>
        <v>0</v>
      </c>
      <c r="AJ63" s="56">
        <f ca="1"/>
        <v>0</v>
      </c>
      <c r="AK63" s="56">
        <f ca="1"/>
        <v>0</v>
      </c>
      <c r="AL63" s="56">
        <f ca="1"/>
        <v>0</v>
      </c>
      <c r="AM63" s="56">
        <f ca="1"/>
        <v>0</v>
      </c>
      <c r="AO63" s="204" t="str" cm="1">
        <f t="array" aca="1" ref="AO63" ca="1">IFERROR(_xlfn.XLOOKUP(AP63,Com_codes_core,Com_labels_core),"")</f>
        <v>Other textile products</v>
      </c>
      <c r="AP63" s="122" t="str">
        <f ca="1"/>
        <v>c_060</v>
      </c>
      <c r="AQ63" s="56">
        <f ca="1"/>
        <v>1.3919659061915564</v>
      </c>
      <c r="AR63" s="56">
        <f ca="1"/>
        <v>0.16935208386095191</v>
      </c>
      <c r="AS63" s="56">
        <f ca="1"/>
        <v>-0.20286162766989246</v>
      </c>
      <c r="AT63" s="56">
        <f ca="1"/>
        <v>7.3799107365912775E-2</v>
      </c>
      <c r="AU63" s="56">
        <f ca="1"/>
        <v>0</v>
      </c>
      <c r="AV63" s="56">
        <f ca="1"/>
        <v>0</v>
      </c>
      <c r="AW63" s="56">
        <f ca="1"/>
        <v>0</v>
      </c>
      <c r="AX63" s="56">
        <f ca="1"/>
        <v>0</v>
      </c>
      <c r="AY63" s="56">
        <f ca="1"/>
        <v>0</v>
      </c>
      <c r="AZ63" s="56">
        <f ca="1"/>
        <v>0</v>
      </c>
      <c r="BB63" s="204" t="str" cm="1">
        <f t="array" aca="1" ref="BB63" ca="1">IFERROR(_xlfn.XLOOKUP(BC63,Com_codes_core,Com_labels_core),"")</f>
        <v>Shoes and sandals</v>
      </c>
      <c r="BC63" s="122" t="str">
        <f ca="1"/>
        <v>c_063</v>
      </c>
      <c r="BD63" s="63">
        <f ca="1"/>
        <v>1.0936311954269498</v>
      </c>
      <c r="BE63" s="63">
        <f ca="1"/>
        <v>0</v>
      </c>
      <c r="BF63" s="63">
        <f ca="1"/>
        <v>0</v>
      </c>
      <c r="BG63" s="56">
        <f ca="1"/>
        <v>0</v>
      </c>
      <c r="BH63" s="56">
        <f ca="1"/>
        <v>0</v>
      </c>
      <c r="BI63" s="56">
        <f ca="1"/>
        <v>0</v>
      </c>
      <c r="BJ63" s="56">
        <f ca="1"/>
        <v>0</v>
      </c>
      <c r="BK63" s="56">
        <f ca="1"/>
        <v>0</v>
      </c>
      <c r="BL63" s="56">
        <f ca="1"/>
        <v>0</v>
      </c>
      <c r="BM63" s="63">
        <f ca="1"/>
        <v>0</v>
      </c>
      <c r="BO63" s="204" t="str" cm="1">
        <f t="array" aca="1" ref="BO63" ca="1">IFERROR(_xlfn.XLOOKUP(BP63,Com_codes_core,Com_labels_core),"")</f>
        <v>Other textile products</v>
      </c>
      <c r="BP63" s="122" t="str">
        <f ca="1"/>
        <v>c_060</v>
      </c>
      <c r="BQ63" s="66">
        <f ca="1"/>
        <v>1.3148921004861758</v>
      </c>
      <c r="BR63" s="66">
        <f ca="1"/>
        <v>0</v>
      </c>
      <c r="BS63" s="66">
        <f ca="1"/>
        <v>0</v>
      </c>
      <c r="BT63" s="66">
        <f ca="1"/>
        <v>0</v>
      </c>
      <c r="BU63" s="66">
        <f ca="1"/>
        <v>0</v>
      </c>
      <c r="BV63" s="66">
        <f ca="1"/>
        <v>0</v>
      </c>
      <c r="BW63" s="66">
        <f ca="1"/>
        <v>0</v>
      </c>
      <c r="BX63" s="66">
        <f ca="1"/>
        <v>0</v>
      </c>
      <c r="BY63" s="66">
        <f ca="1"/>
        <v>0</v>
      </c>
      <c r="BZ63" s="66">
        <f ca="1"/>
        <v>0</v>
      </c>
    </row>
    <row r="64" spans="2:78" ht="12.75" hidden="1" customHeight="1" outlineLevel="1" x14ac:dyDescent="0.2">
      <c r="B64" s="204" t="str" cm="1">
        <f t="array" aca="1" ref="B64" ca="1">IFERROR(_xlfn.XLOOKUP(C64,Com_codes_core,Com_labels_core),"")</f>
        <v>Wine of all kinds</v>
      </c>
      <c r="C64" s="122" t="str">
        <f ca="1"/>
        <v>c_055</v>
      </c>
      <c r="D64" s="56">
        <f ca="1"/>
        <v>1</v>
      </c>
      <c r="E64" s="56">
        <f ca="1"/>
        <v>-1.1736017459029746E-2</v>
      </c>
      <c r="F64" s="56">
        <f ca="1"/>
        <v>-0.46725014137926069</v>
      </c>
      <c r="G64" s="56">
        <f ca="1"/>
        <v>-3.253162615290961E-2</v>
      </c>
      <c r="H64" s="56">
        <f ca="1"/>
        <v>0</v>
      </c>
      <c r="I64" s="56">
        <f ca="1"/>
        <v>0</v>
      </c>
      <c r="J64" s="56">
        <f ca="1"/>
        <v>0</v>
      </c>
      <c r="K64" s="56">
        <f ca="1"/>
        <v>0</v>
      </c>
      <c r="L64" s="56">
        <f ca="1"/>
        <v>0</v>
      </c>
      <c r="M64" s="56">
        <f ca="1"/>
        <v>0</v>
      </c>
      <c r="O64" s="204" t="str" cm="1">
        <f t="array" aca="1" ref="O64" ca="1">IFERROR(_xlfn.XLOOKUP(P64,Com_codes_core,Com_labels_core),"")</f>
        <v>Wine of all kinds</v>
      </c>
      <c r="P64" s="122" t="str">
        <f ca="1"/>
        <v>c_055</v>
      </c>
      <c r="Q64" s="56">
        <f ca="1"/>
        <v>1.2385837715214412</v>
      </c>
      <c r="R64" s="56">
        <f ca="1"/>
        <v>2.9668624813528055E-2</v>
      </c>
      <c r="S64" s="56">
        <f ca="1"/>
        <v>1.5080103832425307</v>
      </c>
      <c r="T64" s="56">
        <f ca="1"/>
        <v>-2.3300614568189104E-2</v>
      </c>
      <c r="U64" s="56">
        <f ca="1"/>
        <v>0</v>
      </c>
      <c r="V64" s="56">
        <f ca="1"/>
        <v>0</v>
      </c>
      <c r="W64" s="56">
        <f ca="1"/>
        <v>0</v>
      </c>
      <c r="X64" s="56">
        <f ca="1"/>
        <v>0</v>
      </c>
      <c r="Y64" s="56">
        <f ca="1"/>
        <v>0</v>
      </c>
      <c r="Z64" s="56">
        <f ca="1"/>
        <v>0</v>
      </c>
      <c r="AB64" s="204" t="str" cm="1">
        <f t="array" aca="1" ref="AB64" ca="1">IFERROR(_xlfn.XLOOKUP(AC64,Com_codes_core,Com_labels_core),"")</f>
        <v>Wood processing products and products from wood, bamboo (except beds, cabinets, tables, chairs); of straw, thatch and plaiting materials</v>
      </c>
      <c r="AC64" s="122" t="str">
        <f ca="1"/>
        <v>c_064</v>
      </c>
      <c r="AD64" s="56">
        <f ca="1"/>
        <v>1</v>
      </c>
      <c r="AE64" s="56">
        <f ca="1"/>
        <v>1.9973729430411424E-4</v>
      </c>
      <c r="AF64" s="56">
        <f ca="1"/>
        <v>-0.18010316589209818</v>
      </c>
      <c r="AG64" s="56">
        <f ca="1"/>
        <v>7.3457536973364768E-2</v>
      </c>
      <c r="AH64" s="56">
        <f ca="1"/>
        <v>0</v>
      </c>
      <c r="AI64" s="56">
        <f ca="1"/>
        <v>0</v>
      </c>
      <c r="AJ64" s="56">
        <f ca="1"/>
        <v>0</v>
      </c>
      <c r="AK64" s="56">
        <f ca="1"/>
        <v>0</v>
      </c>
      <c r="AL64" s="56">
        <f ca="1"/>
        <v>0</v>
      </c>
      <c r="AM64" s="56">
        <f ca="1"/>
        <v>0</v>
      </c>
      <c r="AO64" s="204" t="str" cm="1">
        <f t="array" aca="1" ref="AO64" ca="1">IFERROR(_xlfn.XLOOKUP(AP64,Com_codes_core,Com_labels_core),"")</f>
        <v>All types of clothing include clothing made of woven, knitted, crocheted fabrics, leather, synthetic leather, and fur.</v>
      </c>
      <c r="AP64" s="122" t="str">
        <f ca="1"/>
        <v>c_061</v>
      </c>
      <c r="AQ64" s="56">
        <f ca="1"/>
        <v>1.099093430897421</v>
      </c>
      <c r="AR64" s="56">
        <f ca="1"/>
        <v>0.34707252731185356</v>
      </c>
      <c r="AS64" s="56">
        <f ca="1"/>
        <v>-0.20894057670803878</v>
      </c>
      <c r="AT64" s="56">
        <f ca="1"/>
        <v>7.3882325955554329E-2</v>
      </c>
      <c r="AU64" s="56">
        <f ca="1"/>
        <v>0</v>
      </c>
      <c r="AV64" s="56">
        <f ca="1"/>
        <v>0</v>
      </c>
      <c r="AW64" s="56">
        <f ca="1"/>
        <v>0</v>
      </c>
      <c r="AX64" s="56">
        <f ca="1"/>
        <v>0</v>
      </c>
      <c r="AY64" s="56">
        <f ca="1"/>
        <v>0</v>
      </c>
      <c r="AZ64" s="56">
        <f ca="1"/>
        <v>0</v>
      </c>
      <c r="BB64" s="204" t="str" cm="1">
        <f t="array" aca="1" ref="BB64" ca="1">IFERROR(_xlfn.XLOOKUP(BC64,Com_codes_core,Com_labels_core),"")</f>
        <v>Wood processing products and products from wood, bamboo (except beds, cabinets, tables, chairs); of straw, thatch and plaiting materials</v>
      </c>
      <c r="BC64" s="122" t="str">
        <f ca="1"/>
        <v>c_064</v>
      </c>
      <c r="BD64" s="63">
        <f ca="1"/>
        <v>1.0903278544127191</v>
      </c>
      <c r="BE64" s="63">
        <f ca="1"/>
        <v>0</v>
      </c>
      <c r="BF64" s="63">
        <f ca="1"/>
        <v>0</v>
      </c>
      <c r="BG64" s="56">
        <f ca="1"/>
        <v>0</v>
      </c>
      <c r="BH64" s="56">
        <f ca="1"/>
        <v>0</v>
      </c>
      <c r="BI64" s="56">
        <f ca="1"/>
        <v>0</v>
      </c>
      <c r="BJ64" s="56">
        <f ca="1"/>
        <v>0</v>
      </c>
      <c r="BK64" s="56">
        <f ca="1"/>
        <v>0</v>
      </c>
      <c r="BL64" s="56">
        <f ca="1"/>
        <v>0</v>
      </c>
      <c r="BM64" s="63">
        <f ca="1"/>
        <v>0</v>
      </c>
      <c r="BO64" s="204" t="str" cm="1">
        <f t="array" aca="1" ref="BO64" ca="1">IFERROR(_xlfn.XLOOKUP(BP64,Com_codes_core,Com_labels_core),"")</f>
        <v>All types of clothing include clothing made of woven, knitted, crocheted fabrics, leather, synthetic leather, and fur.</v>
      </c>
      <c r="BP64" s="122" t="str">
        <f ca="1"/>
        <v>c_061</v>
      </c>
      <c r="BQ64" s="66">
        <f ca="1"/>
        <v>0.98100047918153066</v>
      </c>
      <c r="BR64" s="66">
        <f ca="1"/>
        <v>0</v>
      </c>
      <c r="BS64" s="66">
        <f ca="1"/>
        <v>0</v>
      </c>
      <c r="BT64" s="66">
        <f ca="1"/>
        <v>0</v>
      </c>
      <c r="BU64" s="66">
        <f ca="1"/>
        <v>0</v>
      </c>
      <c r="BV64" s="66">
        <f ca="1"/>
        <v>0</v>
      </c>
      <c r="BW64" s="66">
        <f ca="1"/>
        <v>0</v>
      </c>
      <c r="BX64" s="66">
        <f ca="1"/>
        <v>0</v>
      </c>
      <c r="BY64" s="66">
        <f ca="1"/>
        <v>0</v>
      </c>
      <c r="BZ64" s="66">
        <f ca="1"/>
        <v>0</v>
      </c>
    </row>
    <row r="65" spans="2:78" ht="12.75" hidden="1" customHeight="1" outlineLevel="1" x14ac:dyDescent="0.2">
      <c r="B65" s="204" t="str" cm="1">
        <f t="array" aca="1" ref="B65" ca="1">IFERROR(_xlfn.XLOOKUP(C65,Com_codes_core,Com_labels_core),"")</f>
        <v>Beer</v>
      </c>
      <c r="C65" s="122" t="str">
        <f ca="1"/>
        <v>c_056</v>
      </c>
      <c r="D65" s="56">
        <f ca="1"/>
        <v>1</v>
      </c>
      <c r="E65" s="56">
        <f ca="1"/>
        <v>-3.0628591032910712E-2</v>
      </c>
      <c r="F65" s="56">
        <f ca="1"/>
        <v>-1.2743579443280861</v>
      </c>
      <c r="G65" s="56">
        <f ca="1"/>
        <v>-0.12914461596127413</v>
      </c>
      <c r="H65" s="56">
        <f ca="1"/>
        <v>0</v>
      </c>
      <c r="I65" s="56">
        <f ca="1"/>
        <v>0</v>
      </c>
      <c r="J65" s="56">
        <f ca="1"/>
        <v>0</v>
      </c>
      <c r="K65" s="56">
        <f ca="1"/>
        <v>0</v>
      </c>
      <c r="L65" s="56">
        <f ca="1"/>
        <v>0</v>
      </c>
      <c r="M65" s="56">
        <f ca="1"/>
        <v>0</v>
      </c>
      <c r="O65" s="204" t="str" cm="1">
        <f t="array" aca="1" ref="O65" ca="1">IFERROR(_xlfn.XLOOKUP(P65,Com_codes_core,Com_labels_core),"")</f>
        <v>Beer</v>
      </c>
      <c r="P65" s="122" t="str">
        <f ca="1"/>
        <v>c_056</v>
      </c>
      <c r="Q65" s="56">
        <f ca="1"/>
        <v>1.2488668948956945</v>
      </c>
      <c r="R65" s="56">
        <f ca="1"/>
        <v>-2.7879300311928201E-2</v>
      </c>
      <c r="S65" s="56">
        <f ca="1"/>
        <v>0.47019282232756421</v>
      </c>
      <c r="T65" s="56">
        <f ca="1"/>
        <v>-0.11128013672515591</v>
      </c>
      <c r="U65" s="56">
        <f ca="1"/>
        <v>0</v>
      </c>
      <c r="V65" s="56">
        <f ca="1"/>
        <v>0</v>
      </c>
      <c r="W65" s="56">
        <f ca="1"/>
        <v>0</v>
      </c>
      <c r="X65" s="56">
        <f ca="1"/>
        <v>0</v>
      </c>
      <c r="Y65" s="56">
        <f ca="1"/>
        <v>0</v>
      </c>
      <c r="Z65" s="56">
        <f ca="1"/>
        <v>0</v>
      </c>
      <c r="AB65" s="204" t="str" cm="1">
        <f t="array" aca="1" ref="AB65" ca="1">IFERROR(_xlfn.XLOOKUP(AC65,Com_codes_core,Com_labels_core),"")</f>
        <v>Paper and paper products</v>
      </c>
      <c r="AC65" s="122" t="str">
        <f ca="1"/>
        <v>c_065</v>
      </c>
      <c r="AD65" s="56">
        <f ca="1"/>
        <v>1</v>
      </c>
      <c r="AE65" s="56">
        <f ca="1"/>
        <v>-3.1008430970702605E-4</v>
      </c>
      <c r="AF65" s="56">
        <f ca="1"/>
        <v>-0.18178116354391483</v>
      </c>
      <c r="AG65" s="56">
        <f ca="1"/>
        <v>7.3483650109773535E-2</v>
      </c>
      <c r="AH65" s="56">
        <f ca="1"/>
        <v>0</v>
      </c>
      <c r="AI65" s="56">
        <f ca="1"/>
        <v>0</v>
      </c>
      <c r="AJ65" s="56">
        <f ca="1"/>
        <v>0</v>
      </c>
      <c r="AK65" s="56">
        <f ca="1"/>
        <v>0</v>
      </c>
      <c r="AL65" s="56">
        <f ca="1"/>
        <v>0</v>
      </c>
      <c r="AM65" s="56">
        <f ca="1"/>
        <v>0</v>
      </c>
      <c r="AO65" s="204" t="str" cm="1">
        <f t="array" aca="1" ref="AO65" ca="1">IFERROR(_xlfn.XLOOKUP(AP65,Com_codes_core,Com_labels_core),"")</f>
        <v>Leather, pre-processed; suitcases, handbags, saddle cushions; Preliminary and dyed fur skins</v>
      </c>
      <c r="AP65" s="122" t="str">
        <f ca="1"/>
        <v>c_062</v>
      </c>
      <c r="AQ65" s="56">
        <f ca="1"/>
        <v>1.5261885994125342</v>
      </c>
      <c r="AR65" s="56">
        <f ca="1"/>
        <v>0.27174217554497559</v>
      </c>
      <c r="AS65" s="56">
        <f ca="1"/>
        <v>-0.29906865005402405</v>
      </c>
      <c r="AT65" s="56">
        <f ca="1"/>
        <v>7.5116146309928133E-2</v>
      </c>
      <c r="AU65" s="56">
        <f ca="1"/>
        <v>0</v>
      </c>
      <c r="AV65" s="56">
        <f ca="1"/>
        <v>0</v>
      </c>
      <c r="AW65" s="56">
        <f ca="1"/>
        <v>0</v>
      </c>
      <c r="AX65" s="56">
        <f ca="1"/>
        <v>0</v>
      </c>
      <c r="AY65" s="56">
        <f ca="1"/>
        <v>0</v>
      </c>
      <c r="AZ65" s="56">
        <f ca="1"/>
        <v>0</v>
      </c>
      <c r="BB65" s="204" t="str" cm="1">
        <f t="array" aca="1" ref="BB65" ca="1">IFERROR(_xlfn.XLOOKUP(BC65,Com_codes_core,Com_labels_core),"")</f>
        <v>Paper and paper products</v>
      </c>
      <c r="BC65" s="122" t="str">
        <f ca="1"/>
        <v>c_065</v>
      </c>
      <c r="BD65" s="63">
        <f ca="1"/>
        <v>1.0808724770049611</v>
      </c>
      <c r="BE65" s="63">
        <f ca="1"/>
        <v>0</v>
      </c>
      <c r="BF65" s="63">
        <f ca="1"/>
        <v>0</v>
      </c>
      <c r="BG65" s="56">
        <f ca="1"/>
        <v>0</v>
      </c>
      <c r="BH65" s="56">
        <f ca="1"/>
        <v>0</v>
      </c>
      <c r="BI65" s="56">
        <f ca="1"/>
        <v>0</v>
      </c>
      <c r="BJ65" s="56">
        <f ca="1"/>
        <v>0</v>
      </c>
      <c r="BK65" s="56">
        <f ca="1"/>
        <v>0</v>
      </c>
      <c r="BL65" s="56">
        <f ca="1"/>
        <v>0</v>
      </c>
      <c r="BM65" s="63">
        <f ca="1"/>
        <v>0</v>
      </c>
      <c r="BO65" s="204" t="str" cm="1">
        <f t="array" aca="1" ref="BO65" ca="1">IFERROR(_xlfn.XLOOKUP(BP65,Com_codes_core,Com_labels_core),"")</f>
        <v>Leather, pre-processed; suitcases, handbags, saddle cushions; Preliminary and dyed fur skins</v>
      </c>
      <c r="BP65" s="122" t="str">
        <f ca="1"/>
        <v>c_062</v>
      </c>
      <c r="BQ65" s="66">
        <f ca="1"/>
        <v>0.59751931410672465</v>
      </c>
      <c r="BR65" s="66">
        <f ca="1"/>
        <v>0</v>
      </c>
      <c r="BS65" s="66">
        <f ca="1"/>
        <v>0</v>
      </c>
      <c r="BT65" s="66">
        <f ca="1"/>
        <v>0</v>
      </c>
      <c r="BU65" s="66">
        <f ca="1"/>
        <v>0</v>
      </c>
      <c r="BV65" s="66">
        <f ca="1"/>
        <v>0</v>
      </c>
      <c r="BW65" s="66">
        <f ca="1"/>
        <v>0</v>
      </c>
      <c r="BX65" s="66">
        <f ca="1"/>
        <v>0</v>
      </c>
      <c r="BY65" s="66">
        <f ca="1"/>
        <v>0</v>
      </c>
      <c r="BZ65" s="66">
        <f ca="1"/>
        <v>0</v>
      </c>
    </row>
    <row r="66" spans="2:78" ht="12.75" hidden="1" customHeight="1" outlineLevel="1" x14ac:dyDescent="0.2">
      <c r="B66" s="204" t="str" cm="1">
        <f t="array" aca="1" ref="B66" ca="1">IFERROR(_xlfn.XLOOKUP(C66,Com_codes_core,Com_labels_core),"")</f>
        <v>Non-alcoholic drinks, mineral water, purified water</v>
      </c>
      <c r="C66" s="122" t="str">
        <f ca="1"/>
        <v>c_057</v>
      </c>
      <c r="D66" s="56">
        <f ca="1"/>
        <v>1</v>
      </c>
      <c r="E66" s="56">
        <f ca="1"/>
        <v>-1.1182396375875037E-2</v>
      </c>
      <c r="F66" s="56">
        <f ca="1"/>
        <v>-0.39664308056016617</v>
      </c>
      <c r="G66" s="56">
        <f ca="1"/>
        <v>-6.5130942060620534E-2</v>
      </c>
      <c r="H66" s="56">
        <f ca="1"/>
        <v>0</v>
      </c>
      <c r="I66" s="56">
        <f ca="1"/>
        <v>0</v>
      </c>
      <c r="J66" s="56">
        <f ca="1"/>
        <v>0</v>
      </c>
      <c r="K66" s="56">
        <f ca="1"/>
        <v>0</v>
      </c>
      <c r="L66" s="56">
        <f ca="1"/>
        <v>0</v>
      </c>
      <c r="M66" s="56">
        <f ca="1"/>
        <v>0</v>
      </c>
      <c r="O66" s="204" t="str" cm="1">
        <f t="array" aca="1" ref="O66" ca="1">IFERROR(_xlfn.XLOOKUP(P66,Com_codes_core,Com_labels_core),"")</f>
        <v>Non-alcoholic drinks, mineral water, purified water</v>
      </c>
      <c r="P66" s="122" t="str">
        <f ca="1"/>
        <v>c_057</v>
      </c>
      <c r="Q66" s="56">
        <f ca="1"/>
        <v>1.1766549740430765</v>
      </c>
      <c r="R66" s="56">
        <f ca="1"/>
        <v>6.6142324167017819E-3</v>
      </c>
      <c r="S66" s="56">
        <f ca="1"/>
        <v>0.1601061455222208</v>
      </c>
      <c r="T66" s="56">
        <f ca="1"/>
        <v>-5.2409732510727558E-2</v>
      </c>
      <c r="U66" s="56">
        <f ca="1"/>
        <v>0</v>
      </c>
      <c r="V66" s="56">
        <f ca="1"/>
        <v>0</v>
      </c>
      <c r="W66" s="56">
        <f ca="1"/>
        <v>0</v>
      </c>
      <c r="X66" s="56">
        <f ca="1"/>
        <v>0</v>
      </c>
      <c r="Y66" s="56">
        <f ca="1"/>
        <v>0</v>
      </c>
      <c r="Z66" s="56">
        <f ca="1"/>
        <v>0</v>
      </c>
      <c r="AB66" s="204" t="str" cm="1">
        <f t="array" aca="1" ref="AB66" ca="1">IFERROR(_xlfn.XLOOKUP(AC66,Com_codes_core,Com_labels_core),"")</f>
        <v>Printing and copying services of all types</v>
      </c>
      <c r="AC66" s="122" t="str">
        <f ca="1"/>
        <v>c_066</v>
      </c>
      <c r="AD66" s="56">
        <f ca="1"/>
        <v>1</v>
      </c>
      <c r="AE66" s="56">
        <f ca="1"/>
        <v>-4.6706224864578871E-3</v>
      </c>
      <c r="AF66" s="56">
        <f ca="1"/>
        <v>-0.19613318997859785</v>
      </c>
      <c r="AG66" s="56">
        <f ca="1"/>
        <v>7.3706997516009842E-2</v>
      </c>
      <c r="AH66" s="56">
        <f ca="1"/>
        <v>0</v>
      </c>
      <c r="AI66" s="56">
        <f ca="1"/>
        <v>0</v>
      </c>
      <c r="AJ66" s="56">
        <f ca="1"/>
        <v>0</v>
      </c>
      <c r="AK66" s="56">
        <f ca="1"/>
        <v>0</v>
      </c>
      <c r="AL66" s="56">
        <f ca="1"/>
        <v>0</v>
      </c>
      <c r="AM66" s="56">
        <f ca="1"/>
        <v>0</v>
      </c>
      <c r="AO66" s="204" t="str" cm="1">
        <f t="array" aca="1" ref="AO66" ca="1">IFERROR(_xlfn.XLOOKUP(AP66,Com_codes_core,Com_labels_core),"")</f>
        <v>Shoes and sandals</v>
      </c>
      <c r="AP66" s="122" t="str">
        <f ca="1"/>
        <v>c_063</v>
      </c>
      <c r="AQ66" s="56">
        <f ca="1"/>
        <v>1.5737776996327608</v>
      </c>
      <c r="AR66" s="56">
        <f ca="1"/>
        <v>0.14303499247307894</v>
      </c>
      <c r="AS66" s="56">
        <f ca="1"/>
        <v>-0.21018444082929744</v>
      </c>
      <c r="AT66" s="56">
        <f ca="1"/>
        <v>7.3899354000106499E-2</v>
      </c>
      <c r="AU66" s="56">
        <f ca="1"/>
        <v>0</v>
      </c>
      <c r="AV66" s="56">
        <f ca="1"/>
        <v>0</v>
      </c>
      <c r="AW66" s="56">
        <f ca="1"/>
        <v>0</v>
      </c>
      <c r="AX66" s="56">
        <f ca="1"/>
        <v>0</v>
      </c>
      <c r="AY66" s="56">
        <f ca="1"/>
        <v>0</v>
      </c>
      <c r="AZ66" s="56">
        <f ca="1"/>
        <v>0</v>
      </c>
      <c r="BB66" s="204" t="str" cm="1">
        <f t="array" aca="1" ref="BB66" ca="1">IFERROR(_xlfn.XLOOKUP(BC66,Com_codes_core,Com_labels_core),"")</f>
        <v>Printing and copying services of all types</v>
      </c>
      <c r="BC66" s="122" t="str">
        <f ca="1"/>
        <v>c_066</v>
      </c>
      <c r="BD66" s="63">
        <f ca="1"/>
        <v>1</v>
      </c>
      <c r="BE66" s="63">
        <f ca="1"/>
        <v>0</v>
      </c>
      <c r="BF66" s="63">
        <f ca="1"/>
        <v>0</v>
      </c>
      <c r="BG66" s="56">
        <f ca="1"/>
        <v>0</v>
      </c>
      <c r="BH66" s="56">
        <f ca="1"/>
        <v>0</v>
      </c>
      <c r="BI66" s="56">
        <f ca="1"/>
        <v>0</v>
      </c>
      <c r="BJ66" s="56">
        <f ca="1"/>
        <v>0</v>
      </c>
      <c r="BK66" s="56">
        <f ca="1"/>
        <v>0</v>
      </c>
      <c r="BL66" s="56">
        <f ca="1"/>
        <v>0</v>
      </c>
      <c r="BM66" s="63">
        <f ca="1"/>
        <v>0</v>
      </c>
      <c r="BO66" s="204" t="str" cm="1">
        <f t="array" aca="1" ref="BO66" ca="1">IFERROR(_xlfn.XLOOKUP(BP66,Com_codes_core,Com_labels_core),"")</f>
        <v>Shoes and sandals</v>
      </c>
      <c r="BP66" s="122" t="str">
        <f ca="1"/>
        <v>c_063</v>
      </c>
      <c r="BQ66" s="66">
        <f ca="1"/>
        <v>1.4257482009162943</v>
      </c>
      <c r="BR66" s="66">
        <f ca="1"/>
        <v>0</v>
      </c>
      <c r="BS66" s="66">
        <f ca="1"/>
        <v>0</v>
      </c>
      <c r="BT66" s="66">
        <f ca="1"/>
        <v>0</v>
      </c>
      <c r="BU66" s="66">
        <f ca="1"/>
        <v>0</v>
      </c>
      <c r="BV66" s="66">
        <f ca="1"/>
        <v>0</v>
      </c>
      <c r="BW66" s="66">
        <f ca="1"/>
        <v>0</v>
      </c>
      <c r="BX66" s="66">
        <f ca="1"/>
        <v>0</v>
      </c>
      <c r="BY66" s="66">
        <f ca="1"/>
        <v>0</v>
      </c>
      <c r="BZ66" s="66">
        <f ca="1"/>
        <v>0</v>
      </c>
    </row>
    <row r="67" spans="2:78" ht="12.75" hidden="1" customHeight="1" outlineLevel="1" x14ac:dyDescent="0.2">
      <c r="B67" s="204" t="str" cm="1">
        <f t="array" aca="1" ref="B67" ca="1">IFERROR(_xlfn.XLOOKUP(C67,Com_codes_core,Com_labels_core),"")</f>
        <v>Tobacco products</v>
      </c>
      <c r="C67" s="122" t="str">
        <f ca="1"/>
        <v>c_058</v>
      </c>
      <c r="D67" s="56">
        <f ca="1"/>
        <v>1</v>
      </c>
      <c r="E67" s="56">
        <f ca="1"/>
        <v>-6.4212197816937433E-3</v>
      </c>
      <c r="F67" s="56">
        <f ca="1"/>
        <v>-0.7465799910082227</v>
      </c>
      <c r="G67" s="56">
        <f ca="1"/>
        <v>-1.2728080280632881E-2</v>
      </c>
      <c r="H67" s="56">
        <f ca="1"/>
        <v>0</v>
      </c>
      <c r="I67" s="56">
        <f ca="1"/>
        <v>0</v>
      </c>
      <c r="J67" s="56">
        <f ca="1"/>
        <v>0</v>
      </c>
      <c r="K67" s="56">
        <f ca="1"/>
        <v>0</v>
      </c>
      <c r="L67" s="56">
        <f ca="1"/>
        <v>0</v>
      </c>
      <c r="M67" s="56">
        <f ca="1"/>
        <v>0</v>
      </c>
      <c r="O67" s="204" t="str" cm="1">
        <f t="array" aca="1" ref="O67" ca="1">IFERROR(_xlfn.XLOOKUP(P67,Com_codes_core,Com_labels_core),"")</f>
        <v>Tobacco products</v>
      </c>
      <c r="P67" s="122" t="str">
        <f ca="1"/>
        <v>c_058</v>
      </c>
      <c r="Q67" s="56">
        <f ca="1"/>
        <v>1.438772849500678</v>
      </c>
      <c r="R67" s="56">
        <f ca="1"/>
        <v>-7.698404707845441E-3</v>
      </c>
      <c r="S67" s="56">
        <f ca="1"/>
        <v>2.2401703571989451</v>
      </c>
      <c r="T67" s="56">
        <f ca="1"/>
        <v>-2.4212092527065021E-2</v>
      </c>
      <c r="U67" s="56">
        <f ca="1"/>
        <v>0</v>
      </c>
      <c r="V67" s="56">
        <f ca="1"/>
        <v>0</v>
      </c>
      <c r="W67" s="56">
        <f ca="1"/>
        <v>0</v>
      </c>
      <c r="X67" s="56">
        <f ca="1"/>
        <v>0</v>
      </c>
      <c r="Y67" s="56">
        <f ca="1"/>
        <v>0</v>
      </c>
      <c r="Z67" s="56">
        <f ca="1"/>
        <v>0</v>
      </c>
      <c r="AB67" s="204" t="str" cm="1">
        <f t="array" aca="1" ref="AB67" ca="1">IFERROR(_xlfn.XLOOKUP(AC67,Com_codes_core,Com_labels_core),"")</f>
        <v>Coke</v>
      </c>
      <c r="AC67" s="122" t="str">
        <f ca="1"/>
        <v>c_067</v>
      </c>
      <c r="AD67" s="56">
        <f ca="1"/>
        <v>1</v>
      </c>
      <c r="AE67" s="56">
        <f ca="1"/>
        <v>-2.7471328319594868E-3</v>
      </c>
      <c r="AF67" s="56">
        <f ca="1"/>
        <v>-0.18980232596013114</v>
      </c>
      <c r="AG67" s="56">
        <f ca="1"/>
        <v>7.3608476093278696E-2</v>
      </c>
      <c r="AH67" s="56">
        <f ca="1"/>
        <v>0</v>
      </c>
      <c r="AI67" s="56">
        <f ca="1"/>
        <v>0</v>
      </c>
      <c r="AJ67" s="56">
        <f ca="1"/>
        <v>0</v>
      </c>
      <c r="AK67" s="56">
        <f ca="1"/>
        <v>0</v>
      </c>
      <c r="AL67" s="56">
        <f ca="1"/>
        <v>0</v>
      </c>
      <c r="AM67" s="56">
        <f ca="1"/>
        <v>0</v>
      </c>
      <c r="AO67" s="204" t="str" cm="1">
        <f t="array" aca="1" ref="AO67" ca="1">IFERROR(_xlfn.XLOOKUP(AP67,Com_codes_core,Com_labels_core),"")</f>
        <v>Wood processing products and products from wood, bamboo (except beds, cabinets, tables, chairs); of straw, thatch and plaiting materials</v>
      </c>
      <c r="AP67" s="122" t="str">
        <f ca="1"/>
        <v>c_064</v>
      </c>
      <c r="AQ67" s="56">
        <f ca="1"/>
        <v>1.1174092320462623</v>
      </c>
      <c r="AR67" s="56">
        <f ca="1"/>
        <v>4.485384104597756E-2</v>
      </c>
      <c r="AS67" s="56">
        <f ca="1"/>
        <v>-0.2097645614386523</v>
      </c>
      <c r="AT67" s="56">
        <f ca="1"/>
        <v>7.3893606005026591E-2</v>
      </c>
      <c r="AU67" s="56">
        <f ca="1"/>
        <v>0</v>
      </c>
      <c r="AV67" s="56">
        <f ca="1"/>
        <v>0</v>
      </c>
      <c r="AW67" s="56">
        <f ca="1"/>
        <v>0</v>
      </c>
      <c r="AX67" s="56">
        <f ca="1"/>
        <v>0</v>
      </c>
      <c r="AY67" s="56">
        <f ca="1"/>
        <v>0</v>
      </c>
      <c r="AZ67" s="56">
        <f ca="1"/>
        <v>0</v>
      </c>
      <c r="BB67" s="204" t="str" cm="1">
        <f t="array" aca="1" ref="BB67" ca="1">IFERROR(_xlfn.XLOOKUP(BC67,Com_codes_core,Com_labels_core),"")</f>
        <v>Coke</v>
      </c>
      <c r="BC67" s="122" t="str">
        <f ca="1"/>
        <v>c_067</v>
      </c>
      <c r="BD67" s="63">
        <f ca="1"/>
        <v>1.0356738929571838</v>
      </c>
      <c r="BE67" s="63">
        <f ca="1"/>
        <v>0</v>
      </c>
      <c r="BF67" s="63">
        <f ca="1"/>
        <v>0</v>
      </c>
      <c r="BG67" s="56">
        <f ca="1"/>
        <v>0</v>
      </c>
      <c r="BH67" s="56">
        <f ca="1"/>
        <v>0</v>
      </c>
      <c r="BI67" s="56">
        <f ca="1"/>
        <v>0</v>
      </c>
      <c r="BJ67" s="56">
        <f ca="1"/>
        <v>0</v>
      </c>
      <c r="BK67" s="56">
        <f ca="1"/>
        <v>0</v>
      </c>
      <c r="BL67" s="56">
        <f ca="1"/>
        <v>0</v>
      </c>
      <c r="BM67" s="63">
        <f ca="1"/>
        <v>0</v>
      </c>
      <c r="BO67" s="204" t="str" cm="1">
        <f t="array" aca="1" ref="BO67" ca="1">IFERROR(_xlfn.XLOOKUP(BP67,Com_codes_core,Com_labels_core),"")</f>
        <v>Wood processing products and products from wood, bamboo (except beds, cabinets, tables, chairs); of straw, thatch and plaiting materials</v>
      </c>
      <c r="BP67" s="122" t="str">
        <f ca="1"/>
        <v>c_064</v>
      </c>
      <c r="BQ67" s="66">
        <f ca="1"/>
        <v>1.0259245907518748</v>
      </c>
      <c r="BR67" s="66">
        <f ca="1"/>
        <v>0</v>
      </c>
      <c r="BS67" s="66">
        <f ca="1"/>
        <v>0</v>
      </c>
      <c r="BT67" s="66">
        <f ca="1"/>
        <v>0</v>
      </c>
      <c r="BU67" s="66">
        <f ca="1"/>
        <v>0</v>
      </c>
      <c r="BV67" s="66">
        <f ca="1"/>
        <v>0</v>
      </c>
      <c r="BW67" s="66">
        <f ca="1"/>
        <v>0</v>
      </c>
      <c r="BX67" s="66">
        <f ca="1"/>
        <v>0</v>
      </c>
      <c r="BY67" s="66">
        <f ca="1"/>
        <v>0</v>
      </c>
      <c r="BZ67" s="66">
        <f ca="1"/>
        <v>0</v>
      </c>
    </row>
    <row r="68" spans="2:78" ht="12.75" hidden="1" customHeight="1" outlineLevel="1" x14ac:dyDescent="0.2">
      <c r="B68" s="204" t="str" cm="1">
        <f t="array" aca="1" ref="B68" ca="1">IFERROR(_xlfn.XLOOKUP(C68,Com_codes_core,Com_labels_core),"")</f>
        <v>Yarn, woven fabric and finished textile products</v>
      </c>
      <c r="C68" s="122" t="str">
        <f ca="1"/>
        <v>c_059</v>
      </c>
      <c r="D68" s="56">
        <f ca="1"/>
        <v>1</v>
      </c>
      <c r="E68" s="56">
        <f ca="1"/>
        <v>2.0751719320033502E-3</v>
      </c>
      <c r="F68" s="56">
        <f ca="1"/>
        <v>-0.24438462185564225</v>
      </c>
      <c r="G68" s="56">
        <f ca="1"/>
        <v>4.3984376045091977E-2</v>
      </c>
      <c r="H68" s="56">
        <f ca="1"/>
        <v>0</v>
      </c>
      <c r="I68" s="56">
        <f ca="1"/>
        <v>0</v>
      </c>
      <c r="J68" s="56">
        <f ca="1"/>
        <v>0</v>
      </c>
      <c r="K68" s="56">
        <f ca="1"/>
        <v>0</v>
      </c>
      <c r="L68" s="56">
        <f ca="1"/>
        <v>0</v>
      </c>
      <c r="M68" s="56">
        <f ca="1"/>
        <v>0</v>
      </c>
      <c r="O68" s="204" t="str" cm="1">
        <f t="array" aca="1" ref="O68" ca="1">IFERROR(_xlfn.XLOOKUP(P68,Com_codes_core,Com_labels_core),"")</f>
        <v>Yarn, woven fabric and finished textile products</v>
      </c>
      <c r="P68" s="122" t="str">
        <f ca="1"/>
        <v>c_059</v>
      </c>
      <c r="Q68" s="56">
        <f ca="1"/>
        <v>1.1497165649730232</v>
      </c>
      <c r="R68" s="56">
        <f ca="1"/>
        <v>4.2635360109000153E-2</v>
      </c>
      <c r="S68" s="56">
        <f ca="1"/>
        <v>-0.13217830065572755</v>
      </c>
      <c r="T68" s="56">
        <f ca="1"/>
        <v>5.0369932182259269E-2</v>
      </c>
      <c r="U68" s="56">
        <f ca="1"/>
        <v>0</v>
      </c>
      <c r="V68" s="56">
        <f ca="1"/>
        <v>0</v>
      </c>
      <c r="W68" s="56">
        <f ca="1"/>
        <v>0</v>
      </c>
      <c r="X68" s="56">
        <f ca="1"/>
        <v>0</v>
      </c>
      <c r="Y68" s="56">
        <f ca="1"/>
        <v>0</v>
      </c>
      <c r="Z68" s="56">
        <f ca="1"/>
        <v>0</v>
      </c>
      <c r="AB68" s="204" t="str" cm="1">
        <f t="array" aca="1" ref="AB68" ca="1">IFERROR(_xlfn.XLOOKUP(AC68,Com_codes_core,Com_labels_core),"")</f>
        <v>Fuel oil and gasoline; lubricants</v>
      </c>
      <c r="AC68" s="122" t="str">
        <f ca="1"/>
        <v>c_068</v>
      </c>
      <c r="AD68" s="56">
        <f ca="1"/>
        <v>1</v>
      </c>
      <c r="AE68" s="56">
        <f ca="1"/>
        <v>-1.5508737608693757E-3</v>
      </c>
      <c r="AF68" s="56">
        <f ca="1"/>
        <v>-0.18586502716587683</v>
      </c>
      <c r="AG68" s="56">
        <f ca="1"/>
        <v>7.3547203528434579E-2</v>
      </c>
      <c r="AH68" s="56">
        <f ca="1"/>
        <v>0</v>
      </c>
      <c r="AI68" s="56">
        <f ca="1"/>
        <v>0</v>
      </c>
      <c r="AJ68" s="56">
        <f ca="1"/>
        <v>0</v>
      </c>
      <c r="AK68" s="56">
        <f ca="1"/>
        <v>0</v>
      </c>
      <c r="AL68" s="56">
        <f ca="1"/>
        <v>0</v>
      </c>
      <c r="AM68" s="56">
        <f ca="1"/>
        <v>0</v>
      </c>
      <c r="AO68" s="204" t="str" cm="1">
        <f t="array" aca="1" ref="AO68" ca="1">IFERROR(_xlfn.XLOOKUP(AP68,Com_codes_core,Com_labels_core),"")</f>
        <v>Paper and paper products</v>
      </c>
      <c r="AP68" s="122" t="str">
        <f ca="1"/>
        <v>c_065</v>
      </c>
      <c r="AQ68" s="56">
        <f ca="1"/>
        <v>1.1146029987236226</v>
      </c>
      <c r="AR68" s="56">
        <f ca="1"/>
        <v>0.14115764241089401</v>
      </c>
      <c r="AS68" s="56">
        <f ca="1"/>
        <v>-0.20853631381829718</v>
      </c>
      <c r="AT68" s="56">
        <f ca="1"/>
        <v>7.3876791745020043E-2</v>
      </c>
      <c r="AU68" s="56">
        <f ca="1"/>
        <v>0</v>
      </c>
      <c r="AV68" s="56">
        <f ca="1"/>
        <v>0</v>
      </c>
      <c r="AW68" s="56">
        <f ca="1"/>
        <v>0</v>
      </c>
      <c r="AX68" s="56">
        <f ca="1"/>
        <v>0</v>
      </c>
      <c r="AY68" s="56">
        <f ca="1"/>
        <v>0</v>
      </c>
      <c r="AZ68" s="56">
        <f ca="1"/>
        <v>0</v>
      </c>
      <c r="BB68" s="204" t="str" cm="1">
        <f t="array" aca="1" ref="BB68" ca="1">IFERROR(_xlfn.XLOOKUP(BC68,Com_codes_core,Com_labels_core),"")</f>
        <v>Fuel oil and gasoline; lubricants</v>
      </c>
      <c r="BC68" s="122" t="str">
        <f ca="1"/>
        <v>c_068</v>
      </c>
      <c r="BD68" s="63">
        <f ca="1"/>
        <v>1.0578602446650656</v>
      </c>
      <c r="BE68" s="63">
        <f ca="1"/>
        <v>0</v>
      </c>
      <c r="BF68" s="63">
        <f ca="1"/>
        <v>0</v>
      </c>
      <c r="BG68" s="56">
        <f ca="1"/>
        <v>0</v>
      </c>
      <c r="BH68" s="56">
        <f ca="1"/>
        <v>0</v>
      </c>
      <c r="BI68" s="56">
        <f ca="1"/>
        <v>0</v>
      </c>
      <c r="BJ68" s="56">
        <f ca="1"/>
        <v>0</v>
      </c>
      <c r="BK68" s="56">
        <f ca="1"/>
        <v>0</v>
      </c>
      <c r="BL68" s="56">
        <f ca="1"/>
        <v>0</v>
      </c>
      <c r="BM68" s="63">
        <f ca="1"/>
        <v>0</v>
      </c>
      <c r="BO68" s="204" t="str" cm="1">
        <f t="array" aca="1" ref="BO68" ca="1">IFERROR(_xlfn.XLOOKUP(BP68,Com_codes_core,Com_labels_core),"")</f>
        <v>Paper and paper products</v>
      </c>
      <c r="BP68" s="122" t="str">
        <f ca="1"/>
        <v>c_065</v>
      </c>
      <c r="BQ68" s="66">
        <f ca="1"/>
        <v>1.0203386308985285</v>
      </c>
      <c r="BR68" s="66">
        <f ca="1"/>
        <v>0</v>
      </c>
      <c r="BS68" s="66">
        <f ca="1"/>
        <v>0</v>
      </c>
      <c r="BT68" s="66">
        <f ca="1"/>
        <v>0</v>
      </c>
      <c r="BU68" s="66">
        <f ca="1"/>
        <v>0</v>
      </c>
      <c r="BV68" s="66">
        <f ca="1"/>
        <v>0</v>
      </c>
      <c r="BW68" s="66">
        <f ca="1"/>
        <v>0</v>
      </c>
      <c r="BX68" s="66">
        <f ca="1"/>
        <v>0</v>
      </c>
      <c r="BY68" s="66">
        <f ca="1"/>
        <v>0</v>
      </c>
      <c r="BZ68" s="66">
        <f ca="1"/>
        <v>0</v>
      </c>
    </row>
    <row r="69" spans="2:78" ht="12.75" hidden="1" customHeight="1" outlineLevel="1" x14ac:dyDescent="0.2">
      <c r="B69" s="204" t="str" cm="1">
        <f t="array" aca="1" ref="B69" ca="1">IFERROR(_xlfn.XLOOKUP(C69,Com_codes_core,Com_labels_core),"")</f>
        <v>Other textile products</v>
      </c>
      <c r="C69" s="122" t="str">
        <f ca="1"/>
        <v>c_060</v>
      </c>
      <c r="D69" s="56">
        <f ca="1"/>
        <v>1</v>
      </c>
      <c r="E69" s="56">
        <f ca="1"/>
        <v>1.5333380009008302E-2</v>
      </c>
      <c r="F69" s="56">
        <f ca="1"/>
        <v>-0.19989945979789203</v>
      </c>
      <c r="G69" s="56">
        <f ca="1"/>
        <v>5.8312275914773615E-2</v>
      </c>
      <c r="H69" s="56">
        <f ca="1"/>
        <v>0</v>
      </c>
      <c r="I69" s="56">
        <f ca="1"/>
        <v>0</v>
      </c>
      <c r="J69" s="56">
        <f ca="1"/>
        <v>0</v>
      </c>
      <c r="K69" s="56">
        <f ca="1"/>
        <v>0</v>
      </c>
      <c r="L69" s="56">
        <f ca="1"/>
        <v>0</v>
      </c>
      <c r="M69" s="56">
        <f ca="1"/>
        <v>0</v>
      </c>
      <c r="O69" s="204" t="str" cm="1">
        <f t="array" aca="1" ref="O69" ca="1">IFERROR(_xlfn.XLOOKUP(P69,Com_codes_core,Com_labels_core),"")</f>
        <v>Other textile products</v>
      </c>
      <c r="P69" s="122" t="str">
        <f ca="1"/>
        <v>c_060</v>
      </c>
      <c r="Q69" s="56">
        <f ca="1"/>
        <v>1.4199719045139119</v>
      </c>
      <c r="R69" s="56">
        <f ca="1"/>
        <v>0.15150028136932114</v>
      </c>
      <c r="S69" s="56">
        <f ca="1"/>
        <v>-1.6038985300670383E-2</v>
      </c>
      <c r="T69" s="56">
        <f ca="1"/>
        <v>6.4589134485504296E-2</v>
      </c>
      <c r="U69" s="56">
        <f ca="1"/>
        <v>0</v>
      </c>
      <c r="V69" s="56">
        <f ca="1"/>
        <v>0</v>
      </c>
      <c r="W69" s="56">
        <f ca="1"/>
        <v>0</v>
      </c>
      <c r="X69" s="56">
        <f ca="1"/>
        <v>0</v>
      </c>
      <c r="Y69" s="56">
        <f ca="1"/>
        <v>0</v>
      </c>
      <c r="Z69" s="56">
        <f ca="1"/>
        <v>0</v>
      </c>
      <c r="AB69" s="204" t="str" cm="1">
        <f t="array" aca="1" ref="AB69" ca="1">IFERROR(_xlfn.XLOOKUP(AC69,Com_codes_core,Com_labels_core),"")</f>
        <v>Basic chemicals</v>
      </c>
      <c r="AC69" s="122" t="str">
        <f ca="1"/>
        <v>c_070</v>
      </c>
      <c r="AD69" s="56">
        <f ca="1"/>
        <v>1</v>
      </c>
      <c r="AE69" s="56">
        <f ca="1"/>
        <v>-1.6690942797104036E-3</v>
      </c>
      <c r="AF69" s="56">
        <f ca="1"/>
        <v>-0.18625413142512315</v>
      </c>
      <c r="AG69" s="56">
        <f ca="1"/>
        <v>7.3553258800806987E-2</v>
      </c>
      <c r="AH69" s="56">
        <f ca="1"/>
        <v>0</v>
      </c>
      <c r="AI69" s="56">
        <f ca="1"/>
        <v>0</v>
      </c>
      <c r="AJ69" s="56">
        <f ca="1"/>
        <v>0</v>
      </c>
      <c r="AK69" s="56">
        <f ca="1"/>
        <v>0</v>
      </c>
      <c r="AL69" s="56">
        <f ca="1"/>
        <v>0</v>
      </c>
      <c r="AM69" s="56">
        <f ca="1"/>
        <v>0</v>
      </c>
      <c r="AO69" s="204" t="str" cm="1">
        <f t="array" aca="1" ref="AO69" ca="1">IFERROR(_xlfn.XLOOKUP(AP69,Com_codes_core,Com_labels_core),"")</f>
        <v>Printing and copying services of all types</v>
      </c>
      <c r="AP69" s="122" t="str">
        <f ca="1"/>
        <v>c_066</v>
      </c>
      <c r="AQ69" s="56">
        <f ca="1"/>
        <v>1</v>
      </c>
      <c r="AR69" s="56">
        <f ca="1"/>
        <v>0.22365873103578071</v>
      </c>
      <c r="AS69" s="56">
        <f ca="1"/>
        <v>-0.19613318997858675</v>
      </c>
      <c r="AT69" s="56">
        <f ca="1"/>
        <v>7.3706997515987638E-2</v>
      </c>
      <c r="AU69" s="56">
        <f ca="1"/>
        <v>0</v>
      </c>
      <c r="AV69" s="56">
        <f ca="1"/>
        <v>0</v>
      </c>
      <c r="AW69" s="56">
        <f ca="1"/>
        <v>0</v>
      </c>
      <c r="AX69" s="56">
        <f ca="1"/>
        <v>0</v>
      </c>
      <c r="AY69" s="56">
        <f ca="1"/>
        <v>0</v>
      </c>
      <c r="AZ69" s="56">
        <f ca="1"/>
        <v>0</v>
      </c>
      <c r="BB69" s="204" t="str" cm="1">
        <f t="array" aca="1" ref="BB69" ca="1">IFERROR(_xlfn.XLOOKUP(BC69,Com_codes_core,Com_labels_core),"")</f>
        <v>Basic chemicals</v>
      </c>
      <c r="BC69" s="122" t="str">
        <f ca="1"/>
        <v>c_070</v>
      </c>
      <c r="BD69" s="63">
        <f ca="1"/>
        <v>1.0556676744800071</v>
      </c>
      <c r="BE69" s="63">
        <f ca="1"/>
        <v>0</v>
      </c>
      <c r="BF69" s="63">
        <f ca="1"/>
        <v>0</v>
      </c>
      <c r="BG69" s="56">
        <f ca="1"/>
        <v>0</v>
      </c>
      <c r="BH69" s="56">
        <f ca="1"/>
        <v>0</v>
      </c>
      <c r="BI69" s="56">
        <f ca="1"/>
        <v>0</v>
      </c>
      <c r="BJ69" s="56">
        <f ca="1"/>
        <v>0</v>
      </c>
      <c r="BK69" s="56">
        <f ca="1"/>
        <v>0</v>
      </c>
      <c r="BL69" s="56">
        <f ca="1"/>
        <v>0</v>
      </c>
      <c r="BM69" s="63">
        <f ca="1"/>
        <v>0</v>
      </c>
      <c r="BO69" s="204" t="str" cm="1">
        <f t="array" aca="1" ref="BO69" ca="1">IFERROR(_xlfn.XLOOKUP(BP69,Com_codes_core,Com_labels_core),"")</f>
        <v>Printing and copying services of all types</v>
      </c>
      <c r="BP69" s="122" t="str">
        <f ca="1"/>
        <v>c_066</v>
      </c>
      <c r="BQ69" s="66">
        <f ca="1"/>
        <v>0.97716599815775207</v>
      </c>
      <c r="BR69" s="66">
        <f ca="1"/>
        <v>0</v>
      </c>
      <c r="BS69" s="66">
        <f ca="1"/>
        <v>0</v>
      </c>
      <c r="BT69" s="66">
        <f ca="1"/>
        <v>0</v>
      </c>
      <c r="BU69" s="66">
        <f ca="1"/>
        <v>0</v>
      </c>
      <c r="BV69" s="66">
        <f ca="1"/>
        <v>0</v>
      </c>
      <c r="BW69" s="66">
        <f ca="1"/>
        <v>0</v>
      </c>
      <c r="BX69" s="66">
        <f ca="1"/>
        <v>0</v>
      </c>
      <c r="BY69" s="66">
        <f ca="1"/>
        <v>0</v>
      </c>
      <c r="BZ69" s="66">
        <f ca="1"/>
        <v>0</v>
      </c>
    </row>
    <row r="70" spans="2:78" ht="12.75" hidden="1" customHeight="1" outlineLevel="1" x14ac:dyDescent="0.2">
      <c r="B70" s="204" t="str" cm="1">
        <f t="array" aca="1" ref="B70" ca="1">IFERROR(_xlfn.XLOOKUP(C70,Com_codes_core,Com_labels_core),"")</f>
        <v>All types of clothing include clothing made of woven, knitted, crocheted fabrics, leather, synthetic leather, and fur.</v>
      </c>
      <c r="C70" s="122" t="str">
        <f ca="1"/>
        <v>c_061</v>
      </c>
      <c r="D70" s="56">
        <f ca="1"/>
        <v>1</v>
      </c>
      <c r="E70" s="56">
        <f ca="1"/>
        <v>1.2253157560371264E-2</v>
      </c>
      <c r="F70" s="56">
        <f ca="1"/>
        <v>-0.23589403188112312</v>
      </c>
      <c r="G70" s="56">
        <f ca="1"/>
        <v>3.7802008445875224E-2</v>
      </c>
      <c r="H70" s="56">
        <f ca="1"/>
        <v>0</v>
      </c>
      <c r="I70" s="56">
        <f ca="1"/>
        <v>0</v>
      </c>
      <c r="J70" s="56">
        <f ca="1"/>
        <v>0</v>
      </c>
      <c r="K70" s="56">
        <f ca="1"/>
        <v>0</v>
      </c>
      <c r="L70" s="56">
        <f ca="1"/>
        <v>0</v>
      </c>
      <c r="M70" s="56">
        <f ca="1"/>
        <v>0</v>
      </c>
      <c r="O70" s="204" t="str" cm="1">
        <f t="array" aca="1" ref="O70" ca="1">IFERROR(_xlfn.XLOOKUP(P70,Com_codes_core,Com_labels_core),"")</f>
        <v>All types of clothing include clothing made of woven, knitted, crocheted fabrics, leather, synthetic leather, and fur.</v>
      </c>
      <c r="P70" s="122" t="str">
        <f ca="1"/>
        <v>c_061</v>
      </c>
      <c r="Q70" s="56">
        <f ca="1"/>
        <v>1.1127927631006029</v>
      </c>
      <c r="R70" s="56">
        <f ca="1"/>
        <v>9.5797508132711151E-2</v>
      </c>
      <c r="S70" s="56">
        <f ca="1"/>
        <v>-0.32827165679881753</v>
      </c>
      <c r="T70" s="56">
        <f ca="1"/>
        <v>-8.9771210688338599E-2</v>
      </c>
      <c r="U70" s="56">
        <f ca="1"/>
        <v>0</v>
      </c>
      <c r="V70" s="56">
        <f ca="1"/>
        <v>0</v>
      </c>
      <c r="W70" s="56">
        <f ca="1"/>
        <v>0</v>
      </c>
      <c r="X70" s="56">
        <f ca="1"/>
        <v>0</v>
      </c>
      <c r="Y70" s="56">
        <f ca="1"/>
        <v>0</v>
      </c>
      <c r="Z70" s="56">
        <f ca="1"/>
        <v>0</v>
      </c>
      <c r="AB70" s="204" t="str" cm="1">
        <f t="array" aca="1" ref="AB70" ca="1">IFERROR(_xlfn.XLOOKUP(AC70,Com_codes_core,Com_labels_core),"")</f>
        <v>Fertilizers and nitrogen compounds</v>
      </c>
      <c r="AC70" s="122" t="str">
        <f ca="1"/>
        <v>c_071</v>
      </c>
      <c r="AD70" s="56">
        <f ca="1"/>
        <v>1</v>
      </c>
      <c r="AE70" s="56">
        <f ca="1"/>
        <v>-1.1246767925299217E-3</v>
      </c>
      <c r="AF70" s="56">
        <f ca="1"/>
        <v>-0.18446226679559308</v>
      </c>
      <c r="AG70" s="56">
        <f ca="1"/>
        <v>7.3525373659699689E-2</v>
      </c>
      <c r="AH70" s="56">
        <f ca="1"/>
        <v>0</v>
      </c>
      <c r="AI70" s="56">
        <f ca="1"/>
        <v>0</v>
      </c>
      <c r="AJ70" s="56">
        <f ca="1"/>
        <v>0</v>
      </c>
      <c r="AK70" s="56">
        <f ca="1"/>
        <v>0</v>
      </c>
      <c r="AL70" s="56">
        <f ca="1"/>
        <v>0</v>
      </c>
      <c r="AM70" s="56">
        <f ca="1"/>
        <v>0</v>
      </c>
      <c r="AO70" s="204" t="str" cm="1">
        <f t="array" aca="1" ref="AO70" ca="1">IFERROR(_xlfn.XLOOKUP(AP70,Com_codes_core,Com_labels_core),"")</f>
        <v>Coke</v>
      </c>
      <c r="AP70" s="122" t="str">
        <f ca="1"/>
        <v>c_067</v>
      </c>
      <c r="AQ70" s="56">
        <f ca="1"/>
        <v>1.0774091159765846</v>
      </c>
      <c r="AR70" s="56">
        <f ca="1"/>
        <v>2.2663877964146373E-2</v>
      </c>
      <c r="AS70" s="56">
        <f ca="1"/>
        <v>-0.20206600978627254</v>
      </c>
      <c r="AT70" s="56">
        <f ca="1"/>
        <v>7.378821564887339E-2</v>
      </c>
      <c r="AU70" s="56">
        <f ca="1"/>
        <v>0</v>
      </c>
      <c r="AV70" s="56">
        <f ca="1"/>
        <v>0</v>
      </c>
      <c r="AW70" s="56">
        <f ca="1"/>
        <v>0</v>
      </c>
      <c r="AX70" s="56">
        <f ca="1"/>
        <v>0</v>
      </c>
      <c r="AY70" s="56">
        <f ca="1"/>
        <v>0</v>
      </c>
      <c r="AZ70" s="56">
        <f ca="1"/>
        <v>0</v>
      </c>
      <c r="BB70" s="204" t="str" cm="1">
        <f t="array" aca="1" ref="BB70" ca="1">IFERROR(_xlfn.XLOOKUP(BC70,Com_codes_core,Com_labels_core),"")</f>
        <v>Fertilizers and nitrogen compounds</v>
      </c>
      <c r="BC70" s="122" t="str">
        <f ca="1"/>
        <v>c_071</v>
      </c>
      <c r="BD70" s="63">
        <f ca="1"/>
        <v>1.0657646828445384</v>
      </c>
      <c r="BE70" s="63">
        <f ca="1"/>
        <v>0</v>
      </c>
      <c r="BF70" s="63">
        <f ca="1"/>
        <v>0</v>
      </c>
      <c r="BG70" s="56">
        <f ca="1"/>
        <v>0</v>
      </c>
      <c r="BH70" s="56">
        <f ca="1"/>
        <v>0</v>
      </c>
      <c r="BI70" s="56">
        <f ca="1"/>
        <v>0</v>
      </c>
      <c r="BJ70" s="56">
        <f ca="1"/>
        <v>0</v>
      </c>
      <c r="BK70" s="56">
        <f ca="1"/>
        <v>0</v>
      </c>
      <c r="BL70" s="56">
        <f ca="1"/>
        <v>0</v>
      </c>
      <c r="BM70" s="63">
        <f ca="1"/>
        <v>0</v>
      </c>
      <c r="BO70" s="204" t="str" cm="1">
        <f t="array" aca="1" ref="BO70" ca="1">IFERROR(_xlfn.XLOOKUP(BP70,Com_codes_core,Com_labels_core),"")</f>
        <v>Coke</v>
      </c>
      <c r="BP70" s="122" t="str">
        <f ca="1"/>
        <v>c_067</v>
      </c>
      <c r="BQ70" s="66">
        <f ca="1"/>
        <v>1.0383945882540375</v>
      </c>
      <c r="BR70" s="66">
        <f ca="1"/>
        <v>0</v>
      </c>
      <c r="BS70" s="66">
        <f ca="1"/>
        <v>0</v>
      </c>
      <c r="BT70" s="66">
        <f ca="1"/>
        <v>0</v>
      </c>
      <c r="BU70" s="66">
        <f ca="1"/>
        <v>0</v>
      </c>
      <c r="BV70" s="66">
        <f ca="1"/>
        <v>0</v>
      </c>
      <c r="BW70" s="66">
        <f ca="1"/>
        <v>0</v>
      </c>
      <c r="BX70" s="66">
        <f ca="1"/>
        <v>0</v>
      </c>
      <c r="BY70" s="66">
        <f ca="1"/>
        <v>0</v>
      </c>
      <c r="BZ70" s="66">
        <f ca="1"/>
        <v>0</v>
      </c>
    </row>
    <row r="71" spans="2:78" ht="12.75" hidden="1" customHeight="1" outlineLevel="1" x14ac:dyDescent="0.2">
      <c r="B71" s="204" t="str" cm="1">
        <f t="array" aca="1" ref="B71" ca="1">IFERROR(_xlfn.XLOOKUP(C71,Com_codes_core,Com_labels_core),"")</f>
        <v>Leather, pre-processed; suitcases, handbags, saddle cushions; Preliminary and dyed fur skins</v>
      </c>
      <c r="C71" s="122" t="str">
        <f ca="1"/>
        <v>c_062</v>
      </c>
      <c r="D71" s="56">
        <f ca="1"/>
        <v>1</v>
      </c>
      <c r="E71" s="56">
        <f ca="1"/>
        <v>1.9722037029845652E-2</v>
      </c>
      <c r="F71" s="56">
        <f ca="1"/>
        <v>-0.30825294835000738</v>
      </c>
      <c r="G71" s="56">
        <f ca="1"/>
        <v>5.6206549454485E-2</v>
      </c>
      <c r="H71" s="56">
        <f ca="1"/>
        <v>0</v>
      </c>
      <c r="I71" s="56">
        <f ca="1"/>
        <v>0</v>
      </c>
      <c r="J71" s="56">
        <f ca="1"/>
        <v>0</v>
      </c>
      <c r="K71" s="56">
        <f ca="1"/>
        <v>0</v>
      </c>
      <c r="L71" s="56">
        <f ca="1"/>
        <v>0</v>
      </c>
      <c r="M71" s="56">
        <f ca="1"/>
        <v>0</v>
      </c>
      <c r="O71" s="204" t="str" cm="1">
        <f t="array" aca="1" ref="O71" ca="1">IFERROR(_xlfn.XLOOKUP(P71,Com_codes_core,Com_labels_core),"")</f>
        <v>Leather, pre-processed; suitcases, handbags, saddle cushions; Preliminary and dyed fur skins</v>
      </c>
      <c r="P71" s="122" t="str">
        <f ca="1"/>
        <v>c_062</v>
      </c>
      <c r="Q71" s="56">
        <f ca="1"/>
        <v>1.5536297845245179</v>
      </c>
      <c r="R71" s="56">
        <f ca="1"/>
        <v>8.4798571997191097E-2</v>
      </c>
      <c r="S71" s="56">
        <f ca="1"/>
        <v>-0.31604623091989748</v>
      </c>
      <c r="T71" s="56">
        <f ca="1"/>
        <v>4.7373761608615617E-2</v>
      </c>
      <c r="U71" s="56">
        <f ca="1"/>
        <v>0</v>
      </c>
      <c r="V71" s="56">
        <f ca="1"/>
        <v>0</v>
      </c>
      <c r="W71" s="56">
        <f ca="1"/>
        <v>0</v>
      </c>
      <c r="X71" s="56">
        <f ca="1"/>
        <v>0</v>
      </c>
      <c r="Y71" s="56">
        <f ca="1"/>
        <v>0</v>
      </c>
      <c r="Z71" s="56">
        <f ca="1"/>
        <v>0</v>
      </c>
      <c r="AB71" s="204" t="str" cm="1">
        <f t="array" aca="1" ref="AB71" ca="1">IFERROR(_xlfn.XLOOKUP(AC71,Com_codes_core,Com_labels_core),"")</f>
        <v>Plastic and synthetic rubber in primary forms</v>
      </c>
      <c r="AC71" s="122" t="str">
        <f ca="1"/>
        <v>c_072</v>
      </c>
      <c r="AD71" s="56">
        <f ca="1"/>
        <v>1</v>
      </c>
      <c r="AE71" s="56">
        <f ca="1"/>
        <v>-3.1219193303400061E-3</v>
      </c>
      <c r="AF71" s="56">
        <f ca="1"/>
        <v>-0.1910358768451581</v>
      </c>
      <c r="AG71" s="56">
        <f ca="1"/>
        <v>7.3627672715081971E-2</v>
      </c>
      <c r="AH71" s="56">
        <f ca="1"/>
        <v>0</v>
      </c>
      <c r="AI71" s="56">
        <f ca="1"/>
        <v>0</v>
      </c>
      <c r="AJ71" s="56">
        <f ca="1"/>
        <v>0</v>
      </c>
      <c r="AK71" s="56">
        <f ca="1"/>
        <v>0</v>
      </c>
      <c r="AL71" s="56">
        <f ca="1"/>
        <v>0</v>
      </c>
      <c r="AM71" s="56">
        <f ca="1"/>
        <v>0</v>
      </c>
      <c r="AO71" s="204" t="str" cm="1">
        <f t="array" aca="1" ref="AO71" ca="1">IFERROR(_xlfn.XLOOKUP(AP71,Com_codes_core,Com_labels_core),"")</f>
        <v>Fuel oil and gasoline; lubricants</v>
      </c>
      <c r="AP71" s="122" t="str">
        <f ca="1"/>
        <v>c_068</v>
      </c>
      <c r="AQ71" s="56">
        <f ca="1"/>
        <v>1.2048794861954093</v>
      </c>
      <c r="AR71" s="56">
        <f ca="1"/>
        <v>3.5557541516806346E-2</v>
      </c>
      <c r="AS71" s="56">
        <f ca="1"/>
        <v>-0.20537306265538957</v>
      </c>
      <c r="AT71" s="56">
        <f ca="1"/>
        <v>7.3833487993812952E-2</v>
      </c>
      <c r="AU71" s="56">
        <f ca="1"/>
        <v>0</v>
      </c>
      <c r="AV71" s="56">
        <f ca="1"/>
        <v>0</v>
      </c>
      <c r="AW71" s="56">
        <f ca="1"/>
        <v>0</v>
      </c>
      <c r="AX71" s="56">
        <f ca="1"/>
        <v>0</v>
      </c>
      <c r="AY71" s="56">
        <f ca="1"/>
        <v>0</v>
      </c>
      <c r="AZ71" s="56">
        <f ca="1"/>
        <v>0</v>
      </c>
      <c r="BB71" s="204" t="str" cm="1">
        <f t="array" aca="1" ref="BB71" ca="1">IFERROR(_xlfn.XLOOKUP(BC71,Com_codes_core,Com_labels_core),"")</f>
        <v>Plastic and synthetic rubber in primary forms</v>
      </c>
      <c r="BC71" s="122" t="str">
        <f ca="1"/>
        <v>c_072</v>
      </c>
      <c r="BD71" s="63">
        <f ca="1"/>
        <v>1.0287229361919783</v>
      </c>
      <c r="BE71" s="63">
        <f ca="1"/>
        <v>0</v>
      </c>
      <c r="BF71" s="63">
        <f ca="1"/>
        <v>0</v>
      </c>
      <c r="BG71" s="56">
        <f ca="1"/>
        <v>0</v>
      </c>
      <c r="BH71" s="56">
        <f ca="1"/>
        <v>0</v>
      </c>
      <c r="BI71" s="56">
        <f ca="1"/>
        <v>0</v>
      </c>
      <c r="BJ71" s="56">
        <f ca="1"/>
        <v>0</v>
      </c>
      <c r="BK71" s="56">
        <f ca="1"/>
        <v>0</v>
      </c>
      <c r="BL71" s="56">
        <f ca="1"/>
        <v>0</v>
      </c>
      <c r="BM71" s="63">
        <f ca="1"/>
        <v>0</v>
      </c>
      <c r="BO71" s="204" t="str" cm="1">
        <f t="array" aca="1" ref="BO71" ca="1">IFERROR(_xlfn.XLOOKUP(BP71,Com_codes_core,Com_labels_core),"")</f>
        <v>Fuel oil and gasoline; lubricants</v>
      </c>
      <c r="BP71" s="122" t="str">
        <f ca="1"/>
        <v>c_068</v>
      </c>
      <c r="BQ71" s="66">
        <f ca="1"/>
        <v>1.1372110746868374</v>
      </c>
      <c r="BR71" s="66">
        <f ca="1"/>
        <v>0</v>
      </c>
      <c r="BS71" s="66">
        <f ca="1"/>
        <v>0</v>
      </c>
      <c r="BT71" s="66">
        <f ca="1"/>
        <v>0</v>
      </c>
      <c r="BU71" s="66">
        <f ca="1"/>
        <v>0</v>
      </c>
      <c r="BV71" s="66">
        <f ca="1"/>
        <v>0</v>
      </c>
      <c r="BW71" s="66">
        <f ca="1"/>
        <v>0</v>
      </c>
      <c r="BX71" s="66">
        <f ca="1"/>
        <v>0</v>
      </c>
      <c r="BY71" s="66">
        <f ca="1"/>
        <v>0</v>
      </c>
      <c r="BZ71" s="66">
        <f ca="1"/>
        <v>0</v>
      </c>
    </row>
    <row r="72" spans="2:78" ht="12.75" hidden="1" customHeight="1" outlineLevel="1" x14ac:dyDescent="0.2">
      <c r="B72" s="204" t="str" cm="1">
        <f t="array" aca="1" ref="B72" ca="1">IFERROR(_xlfn.XLOOKUP(C72,Com_codes_core,Com_labels_core),"")</f>
        <v>Shoes and sandals</v>
      </c>
      <c r="C72" s="122" t="str">
        <f ca="1"/>
        <v>c_063</v>
      </c>
      <c r="D72" s="56">
        <f ca="1"/>
        <v>1</v>
      </c>
      <c r="E72" s="56">
        <f ca="1"/>
        <v>3.1375992822102461E-3</v>
      </c>
      <c r="F72" s="56">
        <f ca="1"/>
        <v>-0.18909450155218943</v>
      </c>
      <c r="G72" s="56">
        <f ca="1"/>
        <v>6.57378218449578E-2</v>
      </c>
      <c r="H72" s="56">
        <f ca="1"/>
        <v>0</v>
      </c>
      <c r="I72" s="56">
        <f ca="1"/>
        <v>0</v>
      </c>
      <c r="J72" s="56">
        <f ca="1"/>
        <v>0</v>
      </c>
      <c r="K72" s="56">
        <f ca="1"/>
        <v>0</v>
      </c>
      <c r="L72" s="56">
        <f ca="1"/>
        <v>0</v>
      </c>
      <c r="M72" s="56">
        <f ca="1"/>
        <v>0</v>
      </c>
      <c r="O72" s="204" t="str" cm="1">
        <f t="array" aca="1" ref="O72" ca="1">IFERROR(_xlfn.XLOOKUP(P72,Com_codes_core,Com_labels_core),"")</f>
        <v>Shoes and sandals</v>
      </c>
      <c r="P72" s="122" t="str">
        <f ca="1"/>
        <v>c_063</v>
      </c>
      <c r="Q72" s="56">
        <f ca="1"/>
        <v>1.8237469744099941</v>
      </c>
      <c r="R72" s="56">
        <f ca="1"/>
        <v>0.11892935331858645</v>
      </c>
      <c r="S72" s="56">
        <f ca="1"/>
        <v>1.306248295405088</v>
      </c>
      <c r="T72" s="56">
        <f ca="1"/>
        <v>1.1178170868642034E-2</v>
      </c>
      <c r="U72" s="56">
        <f ca="1"/>
        <v>0</v>
      </c>
      <c r="V72" s="56">
        <f ca="1"/>
        <v>0</v>
      </c>
      <c r="W72" s="56">
        <f ca="1"/>
        <v>0</v>
      </c>
      <c r="X72" s="56">
        <f ca="1"/>
        <v>0</v>
      </c>
      <c r="Y72" s="56">
        <f ca="1"/>
        <v>0</v>
      </c>
      <c r="Z72" s="56">
        <f ca="1"/>
        <v>0</v>
      </c>
      <c r="AB72" s="204" t="str" cm="1">
        <f t="array" aca="1" ref="AB72" ca="1">IFERROR(_xlfn.XLOOKUP(AC72,Com_codes_core,Com_labels_core),"")</f>
        <v>Pesticides and other chemical products used in agriculture</v>
      </c>
      <c r="AC72" s="122" t="str">
        <f ca="1"/>
        <v>c_073</v>
      </c>
      <c r="AD72" s="56">
        <f ca="1"/>
        <v>1</v>
      </c>
      <c r="AE72" s="56">
        <f ca="1"/>
        <v>-1.4131038747478009E-3</v>
      </c>
      <c r="AF72" s="56">
        <f ca="1"/>
        <v>-0.18541157921597717</v>
      </c>
      <c r="AG72" s="56">
        <f ca="1"/>
        <v>7.354014693246036E-2</v>
      </c>
      <c r="AH72" s="56">
        <f ca="1"/>
        <v>0</v>
      </c>
      <c r="AI72" s="56">
        <f ca="1"/>
        <v>0</v>
      </c>
      <c r="AJ72" s="56">
        <f ca="1"/>
        <v>0</v>
      </c>
      <c r="AK72" s="56">
        <f ca="1"/>
        <v>0</v>
      </c>
      <c r="AL72" s="56">
        <f ca="1"/>
        <v>0</v>
      </c>
      <c r="AM72" s="56">
        <f ca="1"/>
        <v>0</v>
      </c>
      <c r="AO72" s="204" t="str" cm="1">
        <f t="array" aca="1" ref="AO72" ca="1">IFERROR(_xlfn.XLOOKUP(AP72,Com_codes_core,Com_labels_core),"")</f>
        <v>Remaining petroleum products</v>
      </c>
      <c r="AP72" s="122" t="str">
        <f ca="1"/>
        <v>c_069</v>
      </c>
      <c r="AQ72" s="56">
        <f ca="1"/>
        <v>2.3963690234331163</v>
      </c>
      <c r="AR72" s="56">
        <f ca="1"/>
        <v>-1.6718626858269747E-2</v>
      </c>
      <c r="AS72" s="56">
        <f ca="1"/>
        <v>-0.23600909321659369</v>
      </c>
      <c r="AT72" s="56">
        <f ca="1"/>
        <v>7.425288404447894E-2</v>
      </c>
      <c r="AU72" s="56">
        <f ca="1"/>
        <v>0</v>
      </c>
      <c r="AV72" s="56">
        <f ca="1"/>
        <v>0</v>
      </c>
      <c r="AW72" s="56">
        <f ca="1"/>
        <v>0</v>
      </c>
      <c r="AX72" s="56">
        <f ca="1"/>
        <v>0</v>
      </c>
      <c r="AY72" s="56">
        <f ca="1"/>
        <v>0</v>
      </c>
      <c r="AZ72" s="56">
        <f ca="1"/>
        <v>0</v>
      </c>
      <c r="BB72" s="204" t="str" cm="1">
        <f t="array" aca="1" ref="BB72" ca="1">IFERROR(_xlfn.XLOOKUP(BC72,Com_codes_core,Com_labels_core),"")</f>
        <v>Pesticides and other chemical products used in agriculture</v>
      </c>
      <c r="BC72" s="122" t="str">
        <f ca="1"/>
        <v>c_073</v>
      </c>
      <c r="BD72" s="63">
        <f ca="1"/>
        <v>1.0604153861545436</v>
      </c>
      <c r="BE72" s="63">
        <f ca="1"/>
        <v>0</v>
      </c>
      <c r="BF72" s="63">
        <f ca="1"/>
        <v>0</v>
      </c>
      <c r="BG72" s="56">
        <f ca="1"/>
        <v>0</v>
      </c>
      <c r="BH72" s="56">
        <f ca="1"/>
        <v>0</v>
      </c>
      <c r="BI72" s="56">
        <f ca="1"/>
        <v>0</v>
      </c>
      <c r="BJ72" s="56">
        <f ca="1"/>
        <v>0</v>
      </c>
      <c r="BK72" s="56">
        <f ca="1"/>
        <v>0</v>
      </c>
      <c r="BL72" s="56">
        <f ca="1"/>
        <v>0</v>
      </c>
      <c r="BM72" s="63">
        <f ca="1"/>
        <v>0</v>
      </c>
      <c r="BO72" s="204" t="str" cm="1">
        <f t="array" aca="1" ref="BO72" ca="1">IFERROR(_xlfn.XLOOKUP(BP72,Com_codes_core,Com_labels_core),"")</f>
        <v>Remaining petroleum products</v>
      </c>
      <c r="BP72" s="122" t="str">
        <f ca="1"/>
        <v>c_069</v>
      </c>
      <c r="BQ72" s="66">
        <f ca="1"/>
        <v>1.8600428796262174</v>
      </c>
      <c r="BR72" s="66">
        <f ca="1"/>
        <v>0</v>
      </c>
      <c r="BS72" s="66">
        <f ca="1"/>
        <v>0</v>
      </c>
      <c r="BT72" s="66">
        <f ca="1"/>
        <v>0</v>
      </c>
      <c r="BU72" s="66">
        <f ca="1"/>
        <v>0</v>
      </c>
      <c r="BV72" s="66">
        <f ca="1"/>
        <v>0</v>
      </c>
      <c r="BW72" s="66">
        <f ca="1"/>
        <v>0</v>
      </c>
      <c r="BX72" s="66">
        <f ca="1"/>
        <v>0</v>
      </c>
      <c r="BY72" s="66">
        <f ca="1"/>
        <v>0</v>
      </c>
      <c r="BZ72" s="66">
        <f ca="1"/>
        <v>0</v>
      </c>
    </row>
    <row r="73" spans="2:78" ht="12.75" hidden="1" customHeight="1" outlineLevel="1" x14ac:dyDescent="0.2">
      <c r="B73" s="204" t="str" cm="1">
        <f t="array" aca="1" ref="B73" ca="1">IFERROR(_xlfn.XLOOKUP(C73,Com_codes_core,Com_labels_core),"")</f>
        <v>Wood processing products and products from wood, bamboo (except beds, cabinets, tables, chairs); of straw, thatch and plaiting materials</v>
      </c>
      <c r="C73" s="122" t="str">
        <f ca="1"/>
        <v>c_064</v>
      </c>
      <c r="D73" s="56">
        <f ca="1"/>
        <v>1</v>
      </c>
      <c r="E73" s="56">
        <f ca="1"/>
        <v>-6.2614757517898134E-3</v>
      </c>
      <c r="F73" s="56">
        <f ca="1"/>
        <v>-0.13620340931387309</v>
      </c>
      <c r="G73" s="56">
        <f ca="1"/>
        <v>6.1307333133830966E-2</v>
      </c>
      <c r="H73" s="56">
        <f ca="1"/>
        <v>0</v>
      </c>
      <c r="I73" s="56">
        <f ca="1"/>
        <v>0</v>
      </c>
      <c r="J73" s="56">
        <f ca="1"/>
        <v>0</v>
      </c>
      <c r="K73" s="56">
        <f ca="1"/>
        <v>0</v>
      </c>
      <c r="L73" s="56">
        <f ca="1"/>
        <v>0</v>
      </c>
      <c r="M73" s="56">
        <f ca="1"/>
        <v>0</v>
      </c>
      <c r="O73" s="204" t="str" cm="1">
        <f t="array" aca="1" ref="O73" ca="1">IFERROR(_xlfn.XLOOKUP(P73,Com_codes_core,Com_labels_core),"")</f>
        <v>Wood processing products and products from wood, bamboo (except beds, cabinets, tables, chairs); of straw, thatch and plaiting materials</v>
      </c>
      <c r="P73" s="122" t="str">
        <f ca="1"/>
        <v>c_064</v>
      </c>
      <c r="Q73" s="56">
        <f ca="1"/>
        <v>1.1334239427190171</v>
      </c>
      <c r="R73" s="56">
        <f ca="1"/>
        <v>-3.3177479912938068E-3</v>
      </c>
      <c r="S73" s="56">
        <f ca="1"/>
        <v>-1.819522224828507E-2</v>
      </c>
      <c r="T73" s="56">
        <f ca="1"/>
        <v>5.7391236490933473E-2</v>
      </c>
      <c r="U73" s="56">
        <f ca="1"/>
        <v>0</v>
      </c>
      <c r="V73" s="56">
        <f ca="1"/>
        <v>0</v>
      </c>
      <c r="W73" s="56">
        <f ca="1"/>
        <v>0</v>
      </c>
      <c r="X73" s="56">
        <f ca="1"/>
        <v>0</v>
      </c>
      <c r="Y73" s="56">
        <f ca="1"/>
        <v>0</v>
      </c>
      <c r="Z73" s="56">
        <f ca="1"/>
        <v>0</v>
      </c>
      <c r="AB73" s="204" t="str" cm="1">
        <f t="array" aca="1" ref="AB73" ca="1">IFERROR(_xlfn.XLOOKUP(AC73,Com_codes_core,Com_labels_core),"")</f>
        <v>Other chemical products; synthetic fibers, artificial fibers</v>
      </c>
      <c r="AC73" s="122" t="str">
        <f ca="1"/>
        <v>c_074</v>
      </c>
      <c r="AD73" s="56">
        <f ca="1"/>
        <v>1</v>
      </c>
      <c r="AE73" s="56">
        <f ca="1"/>
        <v>-2.0567051185027552E-3</v>
      </c>
      <c r="AF73" s="56">
        <f ca="1"/>
        <v>-0.18752989160745193</v>
      </c>
      <c r="AG73" s="56">
        <f ca="1"/>
        <v>7.3573112284841535E-2</v>
      </c>
      <c r="AH73" s="56">
        <f ca="1"/>
        <v>0</v>
      </c>
      <c r="AI73" s="56">
        <f ca="1"/>
        <v>0</v>
      </c>
      <c r="AJ73" s="56">
        <f ca="1"/>
        <v>0</v>
      </c>
      <c r="AK73" s="56">
        <f ca="1"/>
        <v>0</v>
      </c>
      <c r="AL73" s="56">
        <f ca="1"/>
        <v>0</v>
      </c>
      <c r="AM73" s="56">
        <f ca="1"/>
        <v>0</v>
      </c>
      <c r="AO73" s="204" t="str" cm="1">
        <f t="array" aca="1" ref="AO73" ca="1">IFERROR(_xlfn.XLOOKUP(AP73,Com_codes_core,Com_labels_core),"")</f>
        <v>Basic chemicals</v>
      </c>
      <c r="AP73" s="122" t="str">
        <f ca="1"/>
        <v>c_070</v>
      </c>
      <c r="AQ73" s="56">
        <f ca="1"/>
        <v>1.6334639687220514</v>
      </c>
      <c r="AR73" s="56">
        <f ca="1"/>
        <v>3.0154472807208954E-2</v>
      </c>
      <c r="AS73" s="56">
        <f ca="1"/>
        <v>-0.20505800205512514</v>
      </c>
      <c r="AT73" s="56">
        <f ca="1"/>
        <v>7.3829174926154373E-2</v>
      </c>
      <c r="AU73" s="56">
        <f ca="1"/>
        <v>0</v>
      </c>
      <c r="AV73" s="56">
        <f ca="1"/>
        <v>0</v>
      </c>
      <c r="AW73" s="56">
        <f ca="1"/>
        <v>0</v>
      </c>
      <c r="AX73" s="56">
        <f ca="1"/>
        <v>0</v>
      </c>
      <c r="AY73" s="56">
        <f ca="1"/>
        <v>0</v>
      </c>
      <c r="AZ73" s="56">
        <f ca="1"/>
        <v>0</v>
      </c>
      <c r="BB73" s="204" t="str" cm="1">
        <f t="array" aca="1" ref="BB73" ca="1">IFERROR(_xlfn.XLOOKUP(BC73,Com_codes_core,Com_labels_core),"")</f>
        <v>Other chemical products; synthetic fibers, artificial fibers</v>
      </c>
      <c r="BC73" s="122" t="str">
        <f ca="1"/>
        <v>c_074</v>
      </c>
      <c r="BD73" s="63">
        <f ca="1"/>
        <v>1.0484788718059759</v>
      </c>
      <c r="BE73" s="63">
        <f ca="1"/>
        <v>0</v>
      </c>
      <c r="BF73" s="63">
        <f ca="1"/>
        <v>0</v>
      </c>
      <c r="BG73" s="56">
        <f ca="1"/>
        <v>0</v>
      </c>
      <c r="BH73" s="56">
        <f ca="1"/>
        <v>0</v>
      </c>
      <c r="BI73" s="56">
        <f ca="1"/>
        <v>0</v>
      </c>
      <c r="BJ73" s="56">
        <f ca="1"/>
        <v>0</v>
      </c>
      <c r="BK73" s="56">
        <f ca="1"/>
        <v>0</v>
      </c>
      <c r="BL73" s="56">
        <f ca="1"/>
        <v>0</v>
      </c>
      <c r="BM73" s="63">
        <f ca="1"/>
        <v>0</v>
      </c>
      <c r="BO73" s="204" t="str" cm="1">
        <f t="array" aca="1" ref="BO73" ca="1">IFERROR(_xlfn.XLOOKUP(BP73,Com_codes_core,Com_labels_core),"")</f>
        <v>Basic chemicals</v>
      </c>
      <c r="BP73" s="122" t="str">
        <f ca="1"/>
        <v>c_070</v>
      </c>
      <c r="BQ73" s="66">
        <f ca="1"/>
        <v>1.5455120427464657</v>
      </c>
      <c r="BR73" s="66">
        <f ca="1"/>
        <v>0</v>
      </c>
      <c r="BS73" s="66">
        <f ca="1"/>
        <v>0</v>
      </c>
      <c r="BT73" s="66">
        <f ca="1"/>
        <v>0</v>
      </c>
      <c r="BU73" s="66">
        <f ca="1"/>
        <v>0</v>
      </c>
      <c r="BV73" s="66">
        <f ca="1"/>
        <v>0</v>
      </c>
      <c r="BW73" s="66">
        <f ca="1"/>
        <v>0</v>
      </c>
      <c r="BX73" s="66">
        <f ca="1"/>
        <v>0</v>
      </c>
      <c r="BY73" s="66">
        <f ca="1"/>
        <v>0</v>
      </c>
      <c r="BZ73" s="66">
        <f ca="1"/>
        <v>0</v>
      </c>
    </row>
    <row r="74" spans="2:78" ht="12.75" hidden="1" customHeight="1" outlineLevel="1" x14ac:dyDescent="0.2">
      <c r="B74" s="204" t="str" cm="1">
        <f t="array" aca="1" ref="B74" ca="1">IFERROR(_xlfn.XLOOKUP(C74,Com_codes_core,Com_labels_core),"")</f>
        <v>Paper and paper products</v>
      </c>
      <c r="C74" s="122" t="str">
        <f ca="1"/>
        <v>c_065</v>
      </c>
      <c r="D74" s="56">
        <f ca="1"/>
        <v>1</v>
      </c>
      <c r="E74" s="56">
        <f ca="1"/>
        <v>-4.0965753849153685E-3</v>
      </c>
      <c r="F74" s="56">
        <f ca="1"/>
        <v>-0.25761910291873802</v>
      </c>
      <c r="G74" s="56">
        <f ca="1"/>
        <v>3.0431060833202572E-2</v>
      </c>
      <c r="H74" s="56">
        <f ca="1"/>
        <v>0</v>
      </c>
      <c r="I74" s="56">
        <f ca="1"/>
        <v>0</v>
      </c>
      <c r="J74" s="56">
        <f ca="1"/>
        <v>0</v>
      </c>
      <c r="K74" s="56">
        <f ca="1"/>
        <v>0</v>
      </c>
      <c r="L74" s="56">
        <f ca="1"/>
        <v>0</v>
      </c>
      <c r="M74" s="56">
        <f ca="1"/>
        <v>0</v>
      </c>
      <c r="O74" s="204" t="str" cm="1">
        <f t="array" aca="1" ref="O74" ca="1">IFERROR(_xlfn.XLOOKUP(P74,Com_codes_core,Com_labels_core),"")</f>
        <v>Paper and paper products</v>
      </c>
      <c r="P74" s="122" t="str">
        <f ca="1"/>
        <v>c_065</v>
      </c>
      <c r="Q74" s="56">
        <f ca="1"/>
        <v>1.1282316860486385</v>
      </c>
      <c r="R74" s="56">
        <f ca="1"/>
        <v>2.9219039042804873E-2</v>
      </c>
      <c r="S74" s="56">
        <f ca="1"/>
        <v>-0.14501700546374341</v>
      </c>
      <c r="T74" s="56">
        <f ca="1"/>
        <v>3.8323146886032333E-2</v>
      </c>
      <c r="U74" s="56">
        <f ca="1"/>
        <v>0</v>
      </c>
      <c r="V74" s="56">
        <f ca="1"/>
        <v>0</v>
      </c>
      <c r="W74" s="56">
        <f ca="1"/>
        <v>0</v>
      </c>
      <c r="X74" s="56">
        <f ca="1"/>
        <v>0</v>
      </c>
      <c r="Y74" s="56">
        <f ca="1"/>
        <v>0</v>
      </c>
      <c r="Z74" s="56">
        <f ca="1"/>
        <v>0</v>
      </c>
      <c r="AB74" s="204" t="str" cm="1">
        <f t="array" aca="1" ref="AB74" ca="1">IFERROR(_xlfn.XLOOKUP(AC74,Com_codes_core,Com_labels_core),"")</f>
        <v>Medicines of all kinds; Pharmaceutical chemistry and medicinal materials</v>
      </c>
      <c r="AC74" s="122" t="str">
        <f ca="1"/>
        <v>c_075</v>
      </c>
      <c r="AD74" s="56">
        <f ca="1"/>
        <v>1</v>
      </c>
      <c r="AE74" s="56">
        <f ca="1"/>
        <v>-2.9901599656212419E-3</v>
      </c>
      <c r="AF74" s="56">
        <f ca="1"/>
        <v>-0.19060221159963309</v>
      </c>
      <c r="AG74" s="56">
        <f ca="1"/>
        <v>7.3620923980577402E-2</v>
      </c>
      <c r="AH74" s="56">
        <f ca="1"/>
        <v>0</v>
      </c>
      <c r="AI74" s="56">
        <f ca="1"/>
        <v>0</v>
      </c>
      <c r="AJ74" s="56">
        <f ca="1"/>
        <v>0</v>
      </c>
      <c r="AK74" s="56">
        <f ca="1"/>
        <v>0</v>
      </c>
      <c r="AL74" s="56">
        <f ca="1"/>
        <v>0</v>
      </c>
      <c r="AM74" s="56">
        <f ca="1"/>
        <v>0</v>
      </c>
      <c r="AO74" s="204" t="str" cm="1">
        <f t="array" aca="1" ref="AO74" ca="1">IFERROR(_xlfn.XLOOKUP(AP74,Com_codes_core,Com_labels_core),"")</f>
        <v>Fertilizers and nitrogen compounds</v>
      </c>
      <c r="AP74" s="122" t="str">
        <f ca="1"/>
        <v>c_071</v>
      </c>
      <c r="AQ74" s="56">
        <f ca="1"/>
        <v>1.0929497172881224</v>
      </c>
      <c r="AR74" s="56">
        <f ca="1"/>
        <v>3.5005974691726394E-2</v>
      </c>
      <c r="AS74" s="56">
        <f ca="1"/>
        <v>-0.20648861743289837</v>
      </c>
      <c r="AT74" s="56">
        <f ca="1"/>
        <v>7.3848759526162766E-2</v>
      </c>
      <c r="AU74" s="56">
        <f ca="1"/>
        <v>0</v>
      </c>
      <c r="AV74" s="56">
        <f ca="1"/>
        <v>0</v>
      </c>
      <c r="AW74" s="56">
        <f ca="1"/>
        <v>0</v>
      </c>
      <c r="AX74" s="56">
        <f ca="1"/>
        <v>0</v>
      </c>
      <c r="AY74" s="56">
        <f ca="1"/>
        <v>0</v>
      </c>
      <c r="AZ74" s="56">
        <f ca="1"/>
        <v>0</v>
      </c>
      <c r="BB74" s="204" t="str" cm="1">
        <f t="array" aca="1" ref="BB74" ca="1">IFERROR(_xlfn.XLOOKUP(BC74,Com_codes_core,Com_labels_core),"")</f>
        <v>Medicines of all kinds; Pharmaceutical chemistry and medicinal materials</v>
      </c>
      <c r="BC74" s="122" t="str">
        <f ca="1"/>
        <v>c_075</v>
      </c>
      <c r="BD74" s="63">
        <f ca="1"/>
        <v>1.0311666038087988</v>
      </c>
      <c r="BE74" s="63">
        <f ca="1"/>
        <v>0</v>
      </c>
      <c r="BF74" s="63">
        <f ca="1"/>
        <v>0</v>
      </c>
      <c r="BG74" s="56">
        <f ca="1"/>
        <v>0</v>
      </c>
      <c r="BH74" s="56">
        <f ca="1"/>
        <v>0</v>
      </c>
      <c r="BI74" s="56">
        <f ca="1"/>
        <v>0</v>
      </c>
      <c r="BJ74" s="56">
        <f ca="1"/>
        <v>0</v>
      </c>
      <c r="BK74" s="56">
        <f ca="1"/>
        <v>0</v>
      </c>
      <c r="BL74" s="56">
        <f ca="1"/>
        <v>0</v>
      </c>
      <c r="BM74" s="63">
        <f ca="1"/>
        <v>0</v>
      </c>
      <c r="BO74" s="204" t="str" cm="1">
        <f t="array" aca="1" ref="BO74" ca="1">IFERROR(_xlfn.XLOOKUP(BP74,Com_codes_core,Com_labels_core),"")</f>
        <v>Fertilizers and nitrogen compounds</v>
      </c>
      <c r="BP74" s="122" t="str">
        <f ca="1"/>
        <v>c_071</v>
      </c>
      <c r="BQ74" s="66">
        <f ca="1"/>
        <v>1.0247478030708836</v>
      </c>
      <c r="BR74" s="66">
        <f ca="1"/>
        <v>0</v>
      </c>
      <c r="BS74" s="66">
        <f ca="1"/>
        <v>0</v>
      </c>
      <c r="BT74" s="66">
        <f ca="1"/>
        <v>0</v>
      </c>
      <c r="BU74" s="66">
        <f ca="1"/>
        <v>0</v>
      </c>
      <c r="BV74" s="66">
        <f ca="1"/>
        <v>0</v>
      </c>
      <c r="BW74" s="66">
        <f ca="1"/>
        <v>0</v>
      </c>
      <c r="BX74" s="66">
        <f ca="1"/>
        <v>0</v>
      </c>
      <c r="BY74" s="66">
        <f ca="1"/>
        <v>0</v>
      </c>
      <c r="BZ74" s="66">
        <f ca="1"/>
        <v>0</v>
      </c>
    </row>
    <row r="75" spans="2:78" ht="12.75" hidden="1" customHeight="1" outlineLevel="1" x14ac:dyDescent="0.2">
      <c r="B75" s="204" t="str" cm="1">
        <f t="array" aca="1" ref="B75" ca="1">IFERROR(_xlfn.XLOOKUP(C75,Com_codes_core,Com_labels_core),"")</f>
        <v>Printing and copying services of all types</v>
      </c>
      <c r="C75" s="122" t="str">
        <f ca="1"/>
        <v>c_066</v>
      </c>
      <c r="D75" s="56">
        <f ca="1"/>
        <v>1</v>
      </c>
      <c r="E75" s="56">
        <f ca="1"/>
        <v>-9.2275928404883523E-3</v>
      </c>
      <c r="F75" s="56">
        <f ca="1"/>
        <v>-0.30192545817013805</v>
      </c>
      <c r="G75" s="56">
        <f ca="1"/>
        <v>-9.732148602570323E-3</v>
      </c>
      <c r="H75" s="56">
        <f ca="1"/>
        <v>0</v>
      </c>
      <c r="I75" s="56">
        <f ca="1"/>
        <v>0</v>
      </c>
      <c r="J75" s="56">
        <f ca="1"/>
        <v>0</v>
      </c>
      <c r="K75" s="56">
        <f ca="1"/>
        <v>0</v>
      </c>
      <c r="L75" s="56">
        <f ca="1"/>
        <v>0</v>
      </c>
      <c r="M75" s="56">
        <f ca="1"/>
        <v>0</v>
      </c>
      <c r="O75" s="204" t="str" cm="1">
        <f t="array" aca="1" ref="O75" ca="1">IFERROR(_xlfn.XLOOKUP(P75,Com_codes_core,Com_labels_core),"")</f>
        <v>Printing and copying services of all types</v>
      </c>
      <c r="P75" s="122" t="str">
        <f ca="1"/>
        <v>c_066</v>
      </c>
      <c r="Q75" s="56">
        <f ca="1"/>
        <v>1.0297868195696505</v>
      </c>
      <c r="R75" s="56">
        <f ca="1"/>
        <v>-7.0389573817775108E-3</v>
      </c>
      <c r="S75" s="56">
        <f ca="1"/>
        <v>-3.8199975969765987E-3</v>
      </c>
      <c r="T75" s="56">
        <f ca="1"/>
        <v>-9.5359577027775977E-3</v>
      </c>
      <c r="U75" s="56">
        <f ca="1"/>
        <v>0</v>
      </c>
      <c r="V75" s="56">
        <f ca="1"/>
        <v>0</v>
      </c>
      <c r="W75" s="56">
        <f ca="1"/>
        <v>0</v>
      </c>
      <c r="X75" s="56">
        <f ca="1"/>
        <v>0</v>
      </c>
      <c r="Y75" s="56">
        <f ca="1"/>
        <v>0</v>
      </c>
      <c r="Z75" s="56">
        <f ca="1"/>
        <v>0</v>
      </c>
      <c r="AB75" s="204" t="str" cm="1">
        <f t="array" aca="1" ref="AB75" ca="1">IFERROR(_xlfn.XLOOKUP(AC75,Com_codes_core,Com_labels_core),"")</f>
        <v>Products from rubber</v>
      </c>
      <c r="AC75" s="122" t="str">
        <f ca="1"/>
        <v>c_076</v>
      </c>
      <c r="AD75" s="56">
        <f ca="1"/>
        <v>1</v>
      </c>
      <c r="AE75" s="56">
        <f ca="1"/>
        <v>-9.074059341696028E-4</v>
      </c>
      <c r="AF75" s="56">
        <f ca="1"/>
        <v>-0.18374715389668506</v>
      </c>
      <c r="AG75" s="56">
        <f ca="1"/>
        <v>7.3514245012096247E-2</v>
      </c>
      <c r="AH75" s="56">
        <f ca="1"/>
        <v>0</v>
      </c>
      <c r="AI75" s="56">
        <f ca="1"/>
        <v>0</v>
      </c>
      <c r="AJ75" s="56">
        <f ca="1"/>
        <v>0</v>
      </c>
      <c r="AK75" s="56">
        <f ca="1"/>
        <v>0</v>
      </c>
      <c r="AL75" s="56">
        <f ca="1"/>
        <v>0</v>
      </c>
      <c r="AM75" s="56">
        <f ca="1"/>
        <v>0</v>
      </c>
      <c r="AO75" s="204" t="str" cm="1">
        <f t="array" aca="1" ref="AO75" ca="1">IFERROR(_xlfn.XLOOKUP(AP75,Com_codes_core,Com_labels_core),"")</f>
        <v>Plastic and synthetic rubber in primary forms</v>
      </c>
      <c r="AP75" s="122" t="str">
        <f ca="1"/>
        <v>c_072</v>
      </c>
      <c r="AQ75" s="56">
        <f ca="1"/>
        <v>5.0206128086961233</v>
      </c>
      <c r="AR75" s="56">
        <f ca="1"/>
        <v>3.0715982803020125E-2</v>
      </c>
      <c r="AS75" s="56">
        <f ca="1"/>
        <v>-0.20045359674117913</v>
      </c>
      <c r="AT75" s="56">
        <f ca="1"/>
        <v>7.3766142304432236E-2</v>
      </c>
      <c r="AU75" s="56">
        <f ca="1"/>
        <v>0</v>
      </c>
      <c r="AV75" s="56">
        <f ca="1"/>
        <v>0</v>
      </c>
      <c r="AW75" s="56">
        <f ca="1"/>
        <v>0</v>
      </c>
      <c r="AX75" s="56">
        <f ca="1"/>
        <v>0</v>
      </c>
      <c r="AY75" s="56">
        <f ca="1"/>
        <v>0</v>
      </c>
      <c r="AZ75" s="56">
        <f ca="1"/>
        <v>0</v>
      </c>
      <c r="BB75" s="204" t="str" cm="1">
        <f t="array" aca="1" ref="BB75" ca="1">IFERROR(_xlfn.XLOOKUP(BC75,Com_codes_core,Com_labels_core),"")</f>
        <v>Products from rubber</v>
      </c>
      <c r="BC75" s="122" t="str">
        <f ca="1"/>
        <v>c_076</v>
      </c>
      <c r="BD75" s="63">
        <f ca="1"/>
        <v>1.0697942846454278</v>
      </c>
      <c r="BE75" s="63">
        <f ca="1"/>
        <v>0</v>
      </c>
      <c r="BF75" s="63">
        <f ca="1"/>
        <v>0</v>
      </c>
      <c r="BG75" s="56">
        <f ca="1"/>
        <v>0</v>
      </c>
      <c r="BH75" s="56">
        <f ca="1"/>
        <v>0</v>
      </c>
      <c r="BI75" s="56">
        <f ca="1"/>
        <v>0</v>
      </c>
      <c r="BJ75" s="56">
        <f ca="1"/>
        <v>0</v>
      </c>
      <c r="BK75" s="56">
        <f ca="1"/>
        <v>0</v>
      </c>
      <c r="BL75" s="56">
        <f ca="1"/>
        <v>0</v>
      </c>
      <c r="BM75" s="63">
        <f ca="1"/>
        <v>0</v>
      </c>
      <c r="BO75" s="204" t="str" cm="1">
        <f t="array" aca="1" ref="BO75" ca="1">IFERROR(_xlfn.XLOOKUP(BP75,Com_codes_core,Com_labels_core),"")</f>
        <v>Plastic and synthetic rubber in primary forms</v>
      </c>
      <c r="BP75" s="122" t="str">
        <f ca="1"/>
        <v>c_072</v>
      </c>
      <c r="BQ75" s="66">
        <f ca="1"/>
        <v>4.8804467445611879</v>
      </c>
      <c r="BR75" s="66">
        <f ca="1"/>
        <v>0</v>
      </c>
      <c r="BS75" s="66">
        <f ca="1"/>
        <v>0</v>
      </c>
      <c r="BT75" s="66">
        <f ca="1"/>
        <v>0</v>
      </c>
      <c r="BU75" s="66">
        <f ca="1"/>
        <v>0</v>
      </c>
      <c r="BV75" s="66">
        <f ca="1"/>
        <v>0</v>
      </c>
      <c r="BW75" s="66">
        <f ca="1"/>
        <v>0</v>
      </c>
      <c r="BX75" s="66">
        <f ca="1"/>
        <v>0</v>
      </c>
      <c r="BY75" s="66">
        <f ca="1"/>
        <v>0</v>
      </c>
      <c r="BZ75" s="66">
        <f ca="1"/>
        <v>0</v>
      </c>
    </row>
    <row r="76" spans="2:78" ht="12.75" hidden="1" customHeight="1" outlineLevel="1" x14ac:dyDescent="0.2">
      <c r="B76" s="204" t="str" cm="1">
        <f t="array" aca="1" ref="B76" ca="1">IFERROR(_xlfn.XLOOKUP(C76,Com_codes_core,Com_labels_core),"")</f>
        <v>Coke</v>
      </c>
      <c r="C76" s="122" t="str">
        <f ca="1"/>
        <v>c_067</v>
      </c>
      <c r="D76" s="56">
        <f ca="1"/>
        <v>1</v>
      </c>
      <c r="E76" s="56">
        <f ca="1"/>
        <v>-3.3487040667501411E-2</v>
      </c>
      <c r="F76" s="56">
        <f ca="1"/>
        <v>-0.2369084195893767</v>
      </c>
      <c r="G76" s="56">
        <f ca="1"/>
        <v>0.19252998820684653</v>
      </c>
      <c r="H76" s="56">
        <f ca="1"/>
        <v>0</v>
      </c>
      <c r="I76" s="56">
        <f ca="1"/>
        <v>0</v>
      </c>
      <c r="J76" s="56">
        <f ca="1"/>
        <v>0</v>
      </c>
      <c r="K76" s="56">
        <f ca="1"/>
        <v>0</v>
      </c>
      <c r="L76" s="56">
        <f ca="1"/>
        <v>0</v>
      </c>
      <c r="M76" s="56">
        <f ca="1"/>
        <v>0</v>
      </c>
      <c r="O76" s="204" t="str" cm="1">
        <f t="array" aca="1" ref="O76" ca="1">IFERROR(_xlfn.XLOOKUP(P76,Com_codes_core,Com_labels_core),"")</f>
        <v>Coke</v>
      </c>
      <c r="P76" s="122" t="str">
        <f ca="1"/>
        <v>c_067</v>
      </c>
      <c r="Q76" s="56">
        <f ca="1"/>
        <v>1.2208294135982853</v>
      </c>
      <c r="R76" s="56">
        <f ca="1"/>
        <v>-1.0122780418275745E-2</v>
      </c>
      <c r="S76" s="56">
        <f ca="1"/>
        <v>1.1147789842929523</v>
      </c>
      <c r="T76" s="56">
        <f ca="1"/>
        <v>0.13643696467466881</v>
      </c>
      <c r="U76" s="56">
        <f ca="1"/>
        <v>0</v>
      </c>
      <c r="V76" s="56">
        <f ca="1"/>
        <v>0</v>
      </c>
      <c r="W76" s="56">
        <f ca="1"/>
        <v>0</v>
      </c>
      <c r="X76" s="56">
        <f ca="1"/>
        <v>0</v>
      </c>
      <c r="Y76" s="56">
        <f ca="1"/>
        <v>0</v>
      </c>
      <c r="Z76" s="56">
        <f ca="1"/>
        <v>0</v>
      </c>
      <c r="AB76" s="204" t="str" cm="1">
        <f t="array" aca="1" ref="AB76" ca="1">IFERROR(_xlfn.XLOOKUP(AC76,Com_codes_core,Com_labels_core),"")</f>
        <v>Products from plastic</v>
      </c>
      <c r="AC76" s="122" t="str">
        <f ca="1"/>
        <v>c_077</v>
      </c>
      <c r="AD76" s="56">
        <f ca="1"/>
        <v>1</v>
      </c>
      <c r="AE76" s="56">
        <f ca="1"/>
        <v>-3.4824095225816087E-3</v>
      </c>
      <c r="AF76" s="56">
        <f ca="1"/>
        <v>-0.19222237361680161</v>
      </c>
      <c r="AG76" s="56">
        <f ca="1"/>
        <v>7.3646137072480578E-2</v>
      </c>
      <c r="AH76" s="56">
        <f ca="1"/>
        <v>0</v>
      </c>
      <c r="AI76" s="56">
        <f ca="1"/>
        <v>0</v>
      </c>
      <c r="AJ76" s="56">
        <f ca="1"/>
        <v>0</v>
      </c>
      <c r="AK76" s="56">
        <f ca="1"/>
        <v>0</v>
      </c>
      <c r="AL76" s="56">
        <f ca="1"/>
        <v>0</v>
      </c>
      <c r="AM76" s="56">
        <f ca="1"/>
        <v>0</v>
      </c>
      <c r="AO76" s="204" t="str" cm="1">
        <f t="array" aca="1" ref="AO76" ca="1">IFERROR(_xlfn.XLOOKUP(AP76,Com_codes_core,Com_labels_core),"")</f>
        <v>Pesticides and other chemical products used in agriculture</v>
      </c>
      <c r="AP76" s="122" t="str">
        <f ca="1"/>
        <v>c_073</v>
      </c>
      <c r="AQ76" s="56">
        <f ca="1"/>
        <v>1.1087568433858233</v>
      </c>
      <c r="AR76" s="56">
        <f ca="1"/>
        <v>2.1031218033318311E-2</v>
      </c>
      <c r="AS76" s="56">
        <f ca="1"/>
        <v>-0.2057371122957341</v>
      </c>
      <c r="AT76" s="56">
        <f ca="1"/>
        <v>7.3838471704923414E-2</v>
      </c>
      <c r="AU76" s="56">
        <f ca="1"/>
        <v>0</v>
      </c>
      <c r="AV76" s="56">
        <f ca="1"/>
        <v>0</v>
      </c>
      <c r="AW76" s="56">
        <f ca="1"/>
        <v>0</v>
      </c>
      <c r="AX76" s="56">
        <f ca="1"/>
        <v>0</v>
      </c>
      <c r="AY76" s="56">
        <f ca="1"/>
        <v>0</v>
      </c>
      <c r="AZ76" s="56">
        <f ca="1"/>
        <v>0</v>
      </c>
      <c r="BB76" s="204" t="str" cm="1">
        <f t="array" aca="1" ref="BB76" ca="1">IFERROR(_xlfn.XLOOKUP(BC76,Com_codes_core,Com_labels_core),"")</f>
        <v>Products from plastic</v>
      </c>
      <c r="BC76" s="122" t="str">
        <f ca="1"/>
        <v>c_077</v>
      </c>
      <c r="BD76" s="63">
        <f ca="1"/>
        <v>1.0220371254913381</v>
      </c>
      <c r="BE76" s="63">
        <f ca="1"/>
        <v>0</v>
      </c>
      <c r="BF76" s="63">
        <f ca="1"/>
        <v>0</v>
      </c>
      <c r="BG76" s="56">
        <f ca="1"/>
        <v>0</v>
      </c>
      <c r="BH76" s="56">
        <f ca="1"/>
        <v>0</v>
      </c>
      <c r="BI76" s="56">
        <f ca="1"/>
        <v>0</v>
      </c>
      <c r="BJ76" s="56">
        <f ca="1"/>
        <v>0</v>
      </c>
      <c r="BK76" s="56">
        <f ca="1"/>
        <v>0</v>
      </c>
      <c r="BL76" s="56">
        <f ca="1"/>
        <v>0</v>
      </c>
      <c r="BM76" s="63">
        <f ca="1"/>
        <v>0</v>
      </c>
      <c r="BO76" s="204" t="str" cm="1">
        <f t="array" aca="1" ref="BO76" ca="1">IFERROR(_xlfn.XLOOKUP(BP76,Com_codes_core,Com_labels_core),"")</f>
        <v>Pesticides and other chemical products used in agriculture</v>
      </c>
      <c r="BP76" s="122" t="str">
        <f ca="1"/>
        <v>c_073</v>
      </c>
      <c r="BQ76" s="66">
        <f ca="1"/>
        <v>1.0458198769495619</v>
      </c>
      <c r="BR76" s="66">
        <f ca="1"/>
        <v>0</v>
      </c>
      <c r="BS76" s="66">
        <f ca="1"/>
        <v>0</v>
      </c>
      <c r="BT76" s="66">
        <f ca="1"/>
        <v>0</v>
      </c>
      <c r="BU76" s="66">
        <f ca="1"/>
        <v>0</v>
      </c>
      <c r="BV76" s="66">
        <f ca="1"/>
        <v>0</v>
      </c>
      <c r="BW76" s="66">
        <f ca="1"/>
        <v>0</v>
      </c>
      <c r="BX76" s="66">
        <f ca="1"/>
        <v>0</v>
      </c>
      <c r="BY76" s="66">
        <f ca="1"/>
        <v>0</v>
      </c>
      <c r="BZ76" s="66">
        <f ca="1"/>
        <v>0</v>
      </c>
    </row>
    <row r="77" spans="2:78" ht="12.75" hidden="1" customHeight="1" outlineLevel="1" x14ac:dyDescent="0.2">
      <c r="B77" s="204" t="str" cm="1">
        <f t="array" aca="1" ref="B77" ca="1">IFERROR(_xlfn.XLOOKUP(C77,Com_codes_core,Com_labels_core),"")</f>
        <v>Fuel oil and gasoline; lubricants</v>
      </c>
      <c r="C77" s="122" t="str">
        <f ca="1"/>
        <v>c_068</v>
      </c>
      <c r="D77" s="56">
        <f ca="1"/>
        <v>1</v>
      </c>
      <c r="E77" s="56">
        <f ca="1"/>
        <v>-1.331733158124182E-2</v>
      </c>
      <c r="F77" s="56">
        <f ca="1"/>
        <v>-0.46448692579610373</v>
      </c>
      <c r="G77" s="56">
        <f ca="1"/>
        <v>4.24977402457003</v>
      </c>
      <c r="H77" s="56">
        <f ca="1"/>
        <v>0</v>
      </c>
      <c r="I77" s="56">
        <f ca="1"/>
        <v>0</v>
      </c>
      <c r="J77" s="56">
        <f ca="1"/>
        <v>0</v>
      </c>
      <c r="K77" s="56">
        <f ca="1"/>
        <v>0</v>
      </c>
      <c r="L77" s="56">
        <f ca="1"/>
        <v>0</v>
      </c>
      <c r="M77" s="56">
        <f ca="1"/>
        <v>0</v>
      </c>
      <c r="O77" s="204" t="str" cm="1">
        <f t="array" aca="1" ref="O77" ca="1">IFERROR(_xlfn.XLOOKUP(P77,Com_codes_core,Com_labels_core),"")</f>
        <v>Fuel oil and gasoline; lubricants</v>
      </c>
      <c r="P77" s="122" t="str">
        <f ca="1"/>
        <v>c_068</v>
      </c>
      <c r="Q77" s="56">
        <f ca="1"/>
        <v>1.3899641401552236</v>
      </c>
      <c r="R77" s="56">
        <f ca="1"/>
        <v>1.2981489260033285E-2</v>
      </c>
      <c r="S77" s="56">
        <f ca="1"/>
        <v>1.2249779543640926</v>
      </c>
      <c r="T77" s="56">
        <f ca="1"/>
        <v>1.7693890366389242</v>
      </c>
      <c r="U77" s="56">
        <f ca="1"/>
        <v>0</v>
      </c>
      <c r="V77" s="56">
        <f ca="1"/>
        <v>0</v>
      </c>
      <c r="W77" s="56">
        <f ca="1"/>
        <v>0</v>
      </c>
      <c r="X77" s="56">
        <f ca="1"/>
        <v>0</v>
      </c>
      <c r="Y77" s="56">
        <f ca="1"/>
        <v>0</v>
      </c>
      <c r="Z77" s="56">
        <f ca="1"/>
        <v>0</v>
      </c>
      <c r="AB77" s="204" t="str" cm="1">
        <f t="array" aca="1" ref="AB77" ca="1">IFERROR(_xlfn.XLOOKUP(AC77,Com_codes_core,Com_labels_core),"")</f>
        <v>Glass and products from glass</v>
      </c>
      <c r="AC77" s="122" t="str">
        <f ca="1"/>
        <v>c_078</v>
      </c>
      <c r="AD77" s="56">
        <f ca="1"/>
        <v>1</v>
      </c>
      <c r="AE77" s="56">
        <f ca="1"/>
        <v>-3.0882243015728505E-3</v>
      </c>
      <c r="AF77" s="56">
        <f ca="1"/>
        <v>-0.19092497494721528</v>
      </c>
      <c r="AG77" s="56">
        <f ca="1"/>
        <v>7.3625946848920876E-2</v>
      </c>
      <c r="AH77" s="56">
        <f ca="1"/>
        <v>0</v>
      </c>
      <c r="AI77" s="56">
        <f ca="1"/>
        <v>0</v>
      </c>
      <c r="AJ77" s="56">
        <f ca="1"/>
        <v>0</v>
      </c>
      <c r="AK77" s="56">
        <f ca="1"/>
        <v>0</v>
      </c>
      <c r="AL77" s="56">
        <f ca="1"/>
        <v>0</v>
      </c>
      <c r="AM77" s="56">
        <f ca="1"/>
        <v>0</v>
      </c>
      <c r="AO77" s="204" t="str" cm="1">
        <f t="array" aca="1" ref="AO77" ca="1">IFERROR(_xlfn.XLOOKUP(AP77,Com_codes_core,Com_labels_core),"")</f>
        <v>Other chemical products; synthetic fibers, artificial fibers</v>
      </c>
      <c r="AP77" s="122" t="str">
        <f ca="1"/>
        <v>c_074</v>
      </c>
      <c r="AQ77" s="56">
        <f ca="1"/>
        <v>1.1164678162923793</v>
      </c>
      <c r="AR77" s="56">
        <f ca="1"/>
        <v>7.9761554556845304E-2</v>
      </c>
      <c r="AS77" s="56">
        <f ca="1"/>
        <v>-0.20400734092570483</v>
      </c>
      <c r="AT77" s="56">
        <f ca="1"/>
        <v>7.3814791762183418E-2</v>
      </c>
      <c r="AU77" s="56">
        <f ca="1"/>
        <v>0</v>
      </c>
      <c r="AV77" s="56">
        <f ca="1"/>
        <v>0</v>
      </c>
      <c r="AW77" s="56">
        <f ca="1"/>
        <v>0</v>
      </c>
      <c r="AX77" s="56">
        <f ca="1"/>
        <v>0</v>
      </c>
      <c r="AY77" s="56">
        <f ca="1"/>
        <v>0</v>
      </c>
      <c r="AZ77" s="56">
        <f ca="1"/>
        <v>0</v>
      </c>
      <c r="BB77" s="204" t="str" cm="1">
        <f t="array" aca="1" ref="BB77" ca="1">IFERROR(_xlfn.XLOOKUP(BC77,Com_codes_core,Com_labels_core),"")</f>
        <v>Glass and products from glass</v>
      </c>
      <c r="BC77" s="122" t="str">
        <f ca="1"/>
        <v>c_078</v>
      </c>
      <c r="BD77" s="63">
        <f ca="1"/>
        <v>1.0293478591532108</v>
      </c>
      <c r="BE77" s="63">
        <f ca="1"/>
        <v>0</v>
      </c>
      <c r="BF77" s="63">
        <f ca="1"/>
        <v>0</v>
      </c>
      <c r="BG77" s="56">
        <f ca="1"/>
        <v>0</v>
      </c>
      <c r="BH77" s="56">
        <f ca="1"/>
        <v>0</v>
      </c>
      <c r="BI77" s="56">
        <f ca="1"/>
        <v>0</v>
      </c>
      <c r="BJ77" s="56">
        <f ca="1"/>
        <v>0</v>
      </c>
      <c r="BK77" s="56">
        <f ca="1"/>
        <v>0</v>
      </c>
      <c r="BL77" s="56">
        <f ca="1"/>
        <v>0</v>
      </c>
      <c r="BM77" s="63">
        <f ca="1"/>
        <v>0</v>
      </c>
      <c r="BO77" s="204" t="str" cm="1">
        <f t="array" aca="1" ref="BO77" ca="1">IFERROR(_xlfn.XLOOKUP(BP77,Com_codes_core,Com_labels_core),"")</f>
        <v>Other chemical products; synthetic fibers, artificial fibers</v>
      </c>
      <c r="BP77" s="122" t="str">
        <f ca="1"/>
        <v>c_074</v>
      </c>
      <c r="BQ77" s="66">
        <f ca="1"/>
        <v>1.0574334014731726</v>
      </c>
      <c r="BR77" s="66">
        <f ca="1"/>
        <v>0</v>
      </c>
      <c r="BS77" s="66">
        <f ca="1"/>
        <v>0</v>
      </c>
      <c r="BT77" s="66">
        <f ca="1"/>
        <v>0</v>
      </c>
      <c r="BU77" s="66">
        <f ca="1"/>
        <v>0</v>
      </c>
      <c r="BV77" s="66">
        <f ca="1"/>
        <v>0</v>
      </c>
      <c r="BW77" s="66">
        <f ca="1"/>
        <v>0</v>
      </c>
      <c r="BX77" s="66">
        <f ca="1"/>
        <v>0</v>
      </c>
      <c r="BY77" s="66">
        <f ca="1"/>
        <v>0</v>
      </c>
      <c r="BZ77" s="66">
        <f ca="1"/>
        <v>0</v>
      </c>
    </row>
    <row r="78" spans="2:78" ht="12.75" hidden="1" customHeight="1" outlineLevel="1" x14ac:dyDescent="0.2">
      <c r="B78" s="204" t="str" cm="1">
        <f t="array" aca="1" ref="B78" ca="1">IFERROR(_xlfn.XLOOKUP(C78,Com_codes_core,Com_labels_core),"")</f>
        <v>Remaining petroleum products</v>
      </c>
      <c r="C78" s="122" t="str">
        <f ca="1"/>
        <v>c_069</v>
      </c>
      <c r="D78" s="56">
        <f ca="1"/>
        <v>1</v>
      </c>
      <c r="E78" s="56">
        <f ca="1"/>
        <v>-3.994648548001356E-2</v>
      </c>
      <c r="F78" s="56">
        <f ca="1"/>
        <v>-0.51856055064677387</v>
      </c>
      <c r="G78" s="56">
        <f ca="1"/>
        <v>2.1564563347527654</v>
      </c>
      <c r="H78" s="56">
        <f ca="1"/>
        <v>0</v>
      </c>
      <c r="I78" s="56">
        <f ca="1"/>
        <v>0</v>
      </c>
      <c r="J78" s="56">
        <f ca="1"/>
        <v>0</v>
      </c>
      <c r="K78" s="56">
        <f ca="1"/>
        <v>0</v>
      </c>
      <c r="L78" s="56">
        <f ca="1"/>
        <v>0</v>
      </c>
      <c r="M78" s="56">
        <f ca="1"/>
        <v>0</v>
      </c>
      <c r="O78" s="204" t="str" cm="1">
        <f t="array" aca="1" ref="O78" ca="1">IFERROR(_xlfn.XLOOKUP(P78,Com_codes_core,Com_labels_core),"")</f>
        <v>Remaining petroleum products</v>
      </c>
      <c r="P78" s="122" t="str">
        <f ca="1"/>
        <v>c_069</v>
      </c>
      <c r="Q78" s="56">
        <f ca="1"/>
        <v>2.4263956623767844</v>
      </c>
      <c r="R78" s="56">
        <f ca="1"/>
        <v>-3.5479044632924506E-2</v>
      </c>
      <c r="S78" s="56">
        <f ca="1"/>
        <v>-0.23453074340635816</v>
      </c>
      <c r="T78" s="56">
        <f ca="1"/>
        <v>0.49856980098170744</v>
      </c>
      <c r="U78" s="56">
        <f ca="1"/>
        <v>0</v>
      </c>
      <c r="V78" s="56">
        <f ca="1"/>
        <v>0</v>
      </c>
      <c r="W78" s="56">
        <f ca="1"/>
        <v>0</v>
      </c>
      <c r="X78" s="56">
        <f ca="1"/>
        <v>0</v>
      </c>
      <c r="Y78" s="56">
        <f ca="1"/>
        <v>0</v>
      </c>
      <c r="Z78" s="56">
        <f ca="1"/>
        <v>0</v>
      </c>
      <c r="AB78" s="204" t="str" cm="1">
        <f t="array" aca="1" ref="AB78" ca="1">IFERROR(_xlfn.XLOOKUP(AC78,Com_codes_core,Com_labels_core),"")</f>
        <v>Refractory products; Construction material products from clay; Other ceramic products</v>
      </c>
      <c r="AC78" s="122" t="str">
        <f ca="1"/>
        <v>c_079</v>
      </c>
      <c r="AD78" s="56">
        <f ca="1"/>
        <v>1</v>
      </c>
      <c r="AE78" s="56">
        <f ca="1"/>
        <v>-5.7472044381334797E-4</v>
      </c>
      <c r="AF78" s="56">
        <f ca="1"/>
        <v>-0.18265217187007909</v>
      </c>
      <c r="AG78" s="56">
        <f ca="1"/>
        <v>7.3497204812378314E-2</v>
      </c>
      <c r="AH78" s="56">
        <f ca="1"/>
        <v>0</v>
      </c>
      <c r="AI78" s="56">
        <f ca="1"/>
        <v>0</v>
      </c>
      <c r="AJ78" s="56">
        <f ca="1"/>
        <v>0</v>
      </c>
      <c r="AK78" s="56">
        <f ca="1"/>
        <v>0</v>
      </c>
      <c r="AL78" s="56">
        <f ca="1"/>
        <v>0</v>
      </c>
      <c r="AM78" s="56">
        <f ca="1"/>
        <v>0</v>
      </c>
      <c r="AO78" s="204" t="str" cm="1">
        <f t="array" aca="1" ref="AO78" ca="1">IFERROR(_xlfn.XLOOKUP(AP78,Com_codes_core,Com_labels_core),"")</f>
        <v>Medicines of all kinds; Pharmaceutical chemistry and medicinal materials</v>
      </c>
      <c r="AP78" s="122" t="str">
        <f ca="1"/>
        <v>c_075</v>
      </c>
      <c r="AQ78" s="56">
        <f ca="1"/>
        <v>1.0812199750615317</v>
      </c>
      <c r="AR78" s="56">
        <f ca="1"/>
        <v>2.7051526430521555E-2</v>
      </c>
      <c r="AS78" s="56">
        <f ca="1"/>
        <v>-0.2013603988298085</v>
      </c>
      <c r="AT78" s="56">
        <f ca="1"/>
        <v>7.3778556094405978E-2</v>
      </c>
      <c r="AU78" s="56">
        <f ca="1"/>
        <v>0</v>
      </c>
      <c r="AV78" s="56">
        <f ca="1"/>
        <v>0</v>
      </c>
      <c r="AW78" s="56">
        <f ca="1"/>
        <v>0</v>
      </c>
      <c r="AX78" s="56">
        <f ca="1"/>
        <v>0</v>
      </c>
      <c r="AY78" s="56">
        <f ca="1"/>
        <v>0</v>
      </c>
      <c r="AZ78" s="56">
        <f ca="1"/>
        <v>0</v>
      </c>
      <c r="BB78" s="204" t="str" cm="1">
        <f t="array" aca="1" ref="BB78" ca="1">IFERROR(_xlfn.XLOOKUP(BC78,Com_codes_core,Com_labels_core),"")</f>
        <v>Refractory products; Construction material products from clay; Other ceramic products</v>
      </c>
      <c r="BC78" s="122" t="str">
        <f ca="1"/>
        <v>c_079</v>
      </c>
      <c r="BD78" s="63">
        <f ca="1"/>
        <v>1.0759644174251355</v>
      </c>
      <c r="BE78" s="63">
        <f ca="1"/>
        <v>0</v>
      </c>
      <c r="BF78" s="63">
        <f ca="1"/>
        <v>0</v>
      </c>
      <c r="BG78" s="56">
        <f ca="1"/>
        <v>0</v>
      </c>
      <c r="BH78" s="56">
        <f ca="1"/>
        <v>0</v>
      </c>
      <c r="BI78" s="56">
        <f ca="1"/>
        <v>0</v>
      </c>
      <c r="BJ78" s="56">
        <f ca="1"/>
        <v>0</v>
      </c>
      <c r="BK78" s="56">
        <f ca="1"/>
        <v>0</v>
      </c>
      <c r="BL78" s="56">
        <f ca="1"/>
        <v>0</v>
      </c>
      <c r="BM78" s="63">
        <f ca="1"/>
        <v>0</v>
      </c>
      <c r="BO78" s="204" t="str" cm="1">
        <f t="array" aca="1" ref="BO78" ca="1">IFERROR(_xlfn.XLOOKUP(BP78,Com_codes_core,Com_labels_core),"")</f>
        <v>Medicines of all kinds; Pharmaceutical chemistry and medicinal materials</v>
      </c>
      <c r="BP78" s="122" t="str">
        <f ca="1"/>
        <v>c_075</v>
      </c>
      <c r="BQ78" s="66">
        <f ca="1"/>
        <v>1.0458980538233111</v>
      </c>
      <c r="BR78" s="66">
        <f ca="1"/>
        <v>0</v>
      </c>
      <c r="BS78" s="66">
        <f ca="1"/>
        <v>0</v>
      </c>
      <c r="BT78" s="66">
        <f ca="1"/>
        <v>0</v>
      </c>
      <c r="BU78" s="66">
        <f ca="1"/>
        <v>0</v>
      </c>
      <c r="BV78" s="66">
        <f ca="1"/>
        <v>0</v>
      </c>
      <c r="BW78" s="66">
        <f ca="1"/>
        <v>0</v>
      </c>
      <c r="BX78" s="66">
        <f ca="1"/>
        <v>0</v>
      </c>
      <c r="BY78" s="66">
        <f ca="1"/>
        <v>0</v>
      </c>
      <c r="BZ78" s="66">
        <f ca="1"/>
        <v>0</v>
      </c>
    </row>
    <row r="79" spans="2:78" ht="12.75" hidden="1" customHeight="1" outlineLevel="1" x14ac:dyDescent="0.2">
      <c r="B79" s="204" t="str" cm="1">
        <f t="array" aca="1" ref="B79" ca="1">IFERROR(_xlfn.XLOOKUP(C79,Com_codes_core,Com_labels_core),"")</f>
        <v>Basic chemicals</v>
      </c>
      <c r="C79" s="122" t="str">
        <f ca="1"/>
        <v>c_070</v>
      </c>
      <c r="D79" s="56">
        <f ca="1"/>
        <v>1</v>
      </c>
      <c r="E79" s="56">
        <f ca="1"/>
        <v>-8.4709495888013464E-3</v>
      </c>
      <c r="F79" s="56">
        <f ca="1"/>
        <v>-0.26361846674008982</v>
      </c>
      <c r="G79" s="56">
        <f ca="1"/>
        <v>0.15120123013760978</v>
      </c>
      <c r="H79" s="56">
        <f ca="1"/>
        <v>0</v>
      </c>
      <c r="I79" s="56">
        <f ca="1"/>
        <v>0</v>
      </c>
      <c r="J79" s="56">
        <f ca="1"/>
        <v>0</v>
      </c>
      <c r="K79" s="56">
        <f ca="1"/>
        <v>0</v>
      </c>
      <c r="L79" s="56">
        <f ca="1"/>
        <v>0</v>
      </c>
      <c r="M79" s="56">
        <f ca="1"/>
        <v>0</v>
      </c>
      <c r="O79" s="204" t="str" cm="1">
        <f t="array" aca="1" ref="O79" ca="1">IFERROR(_xlfn.XLOOKUP(P79,Com_codes_core,Com_labels_core),"")</f>
        <v>Basic chemicals</v>
      </c>
      <c r="P79" s="122" t="str">
        <f ca="1"/>
        <v>c_070</v>
      </c>
      <c r="Q79" s="56">
        <f ca="1"/>
        <v>1.6747017690327957</v>
      </c>
      <c r="R79" s="56">
        <f ca="1"/>
        <v>2.0376854404702271E-2</v>
      </c>
      <c r="S79" s="56">
        <f ca="1"/>
        <v>1.3216992501408065E-2</v>
      </c>
      <c r="T79" s="56">
        <f ca="1"/>
        <v>9.4158312825820545E-2</v>
      </c>
      <c r="U79" s="56">
        <f ca="1"/>
        <v>0</v>
      </c>
      <c r="V79" s="56">
        <f ca="1"/>
        <v>0</v>
      </c>
      <c r="W79" s="56">
        <f ca="1"/>
        <v>0</v>
      </c>
      <c r="X79" s="56">
        <f ca="1"/>
        <v>0</v>
      </c>
      <c r="Y79" s="56">
        <f ca="1"/>
        <v>0</v>
      </c>
      <c r="Z79" s="56">
        <f ca="1"/>
        <v>0</v>
      </c>
      <c r="AB79" s="204" t="str" cm="1">
        <f t="array" aca="1" ref="AB79" ca="1">IFERROR(_xlfn.XLOOKUP(AC79,Com_codes_core,Com_labels_core),"")</f>
        <v>Cement of all kinds</v>
      </c>
      <c r="AC79" s="122" t="str">
        <f ca="1"/>
        <v>c_080</v>
      </c>
      <c r="AD79" s="56">
        <f ca="1"/>
        <v>1</v>
      </c>
      <c r="AE79" s="56">
        <f ca="1"/>
        <v>7.6740048436052533E-3</v>
      </c>
      <c r="AF79" s="56">
        <f ca="1"/>
        <v>-0.15550278845061216</v>
      </c>
      <c r="AG79" s="56">
        <f ca="1"/>
        <v>7.3074703900721794E-2</v>
      </c>
      <c r="AH79" s="56">
        <f ca="1"/>
        <v>0</v>
      </c>
      <c r="AI79" s="56">
        <f ca="1"/>
        <v>0</v>
      </c>
      <c r="AJ79" s="56">
        <f ca="1"/>
        <v>0</v>
      </c>
      <c r="AK79" s="56">
        <f ca="1"/>
        <v>0</v>
      </c>
      <c r="AL79" s="56">
        <f ca="1"/>
        <v>0</v>
      </c>
      <c r="AM79" s="56">
        <f ca="1"/>
        <v>0</v>
      </c>
      <c r="AO79" s="204" t="str" cm="1">
        <f t="array" aca="1" ref="AO79" ca="1">IFERROR(_xlfn.XLOOKUP(AP79,Com_codes_core,Com_labels_core),"")</f>
        <v>Products from rubber</v>
      </c>
      <c r="AP79" s="122" t="str">
        <f ca="1"/>
        <v>c_076</v>
      </c>
      <c r="AQ79" s="56">
        <f ca="1"/>
        <v>1.1336117408636091</v>
      </c>
      <c r="AR79" s="56">
        <f ca="1"/>
        <v>0.12502400677543157</v>
      </c>
      <c r="AS79" s="56">
        <f ca="1"/>
        <v>-0.20704540476395028</v>
      </c>
      <c r="AT79" s="56">
        <f ca="1"/>
        <v>7.3856381740911026E-2</v>
      </c>
      <c r="AU79" s="56">
        <f ca="1"/>
        <v>0</v>
      </c>
      <c r="AV79" s="56">
        <f ca="1"/>
        <v>0</v>
      </c>
      <c r="AW79" s="56">
        <f ca="1"/>
        <v>0</v>
      </c>
      <c r="AX79" s="56">
        <f ca="1"/>
        <v>0</v>
      </c>
      <c r="AY79" s="56">
        <f ca="1"/>
        <v>0</v>
      </c>
      <c r="AZ79" s="56">
        <f ca="1"/>
        <v>0</v>
      </c>
      <c r="BB79" s="204" t="str" cm="1">
        <f t="array" aca="1" ref="BB79" ca="1">IFERROR(_xlfn.XLOOKUP(BC79,Com_codes_core,Com_labels_core),"")</f>
        <v>Cement of all kinds</v>
      </c>
      <c r="BC79" s="122" t="str">
        <f ca="1"/>
        <v>c_080</v>
      </c>
      <c r="BD79" s="63">
        <f ca="1"/>
        <v>1.2289489382044285</v>
      </c>
      <c r="BE79" s="63">
        <f ca="1"/>
        <v>0</v>
      </c>
      <c r="BF79" s="63">
        <f ca="1"/>
        <v>0</v>
      </c>
      <c r="BG79" s="56">
        <f ca="1"/>
        <v>0</v>
      </c>
      <c r="BH79" s="56">
        <f ca="1"/>
        <v>0</v>
      </c>
      <c r="BI79" s="56">
        <f ca="1"/>
        <v>0</v>
      </c>
      <c r="BJ79" s="56">
        <f ca="1"/>
        <v>0</v>
      </c>
      <c r="BK79" s="56">
        <f ca="1"/>
        <v>0</v>
      </c>
      <c r="BL79" s="56">
        <f ca="1"/>
        <v>0</v>
      </c>
      <c r="BM79" s="63">
        <f ca="1"/>
        <v>0</v>
      </c>
      <c r="BO79" s="204" t="str" cm="1">
        <f t="array" aca="1" ref="BO79" ca="1">IFERROR(_xlfn.XLOOKUP(BP79,Com_codes_core,Com_labels_core),"")</f>
        <v>Products from rubber</v>
      </c>
      <c r="BP79" s="122" t="str">
        <f ca="1"/>
        <v>c_076</v>
      </c>
      <c r="BQ79" s="66">
        <f ca="1"/>
        <v>1.0491057799775159</v>
      </c>
      <c r="BR79" s="66">
        <f ca="1"/>
        <v>0</v>
      </c>
      <c r="BS79" s="66">
        <f ca="1"/>
        <v>0</v>
      </c>
      <c r="BT79" s="66">
        <f ca="1"/>
        <v>0</v>
      </c>
      <c r="BU79" s="66">
        <f ca="1"/>
        <v>0</v>
      </c>
      <c r="BV79" s="66">
        <f ca="1"/>
        <v>0</v>
      </c>
      <c r="BW79" s="66">
        <f ca="1"/>
        <v>0</v>
      </c>
      <c r="BX79" s="66">
        <f ca="1"/>
        <v>0</v>
      </c>
      <c r="BY79" s="66">
        <f ca="1"/>
        <v>0</v>
      </c>
      <c r="BZ79" s="66">
        <f ca="1"/>
        <v>0</v>
      </c>
    </row>
    <row r="80" spans="2:78" ht="12.75" hidden="1" customHeight="1" outlineLevel="1" x14ac:dyDescent="0.2">
      <c r="B80" s="204" t="str" cm="1">
        <f t="array" aca="1" ref="B80" ca="1">IFERROR(_xlfn.XLOOKUP(C80,Com_codes_core,Com_labels_core),"")</f>
        <v>Fertilizers and nitrogen compounds</v>
      </c>
      <c r="C80" s="122" t="str">
        <f ca="1"/>
        <v>c_071</v>
      </c>
      <c r="D80" s="56">
        <f ca="1"/>
        <v>1</v>
      </c>
      <c r="E80" s="56">
        <f ca="1"/>
        <v>-3.3483348716090156E-2</v>
      </c>
      <c r="F80" s="56">
        <f ca="1"/>
        <v>-0.41240458803876168</v>
      </c>
      <c r="G80" s="56">
        <f ca="1"/>
        <v>-4.5859926277724838E-2</v>
      </c>
      <c r="H80" s="56">
        <f ca="1"/>
        <v>0</v>
      </c>
      <c r="I80" s="56">
        <f ca="1"/>
        <v>0</v>
      </c>
      <c r="J80" s="56">
        <f ca="1"/>
        <v>0</v>
      </c>
      <c r="K80" s="56">
        <f ca="1"/>
        <v>0</v>
      </c>
      <c r="L80" s="56">
        <f ca="1"/>
        <v>0</v>
      </c>
      <c r="M80" s="56">
        <f ca="1"/>
        <v>0</v>
      </c>
      <c r="O80" s="204" t="str" cm="1">
        <f t="array" aca="1" ref="O80" ca="1">IFERROR(_xlfn.XLOOKUP(P80,Com_codes_core,Com_labels_core),"")</f>
        <v>Fertilizers and nitrogen compounds</v>
      </c>
      <c r="P80" s="122" t="str">
        <f ca="1"/>
        <v>c_071</v>
      </c>
      <c r="Q80" s="56">
        <f ca="1"/>
        <v>1.1035312172959184</v>
      </c>
      <c r="R80" s="56">
        <f ca="1"/>
        <v>-1.8899437949171372E-2</v>
      </c>
      <c r="S80" s="56">
        <f ca="1"/>
        <v>-0.27629412692719013</v>
      </c>
      <c r="T80" s="56">
        <f ca="1"/>
        <v>-1.5251727097054246E-2</v>
      </c>
      <c r="U80" s="56">
        <f ca="1"/>
        <v>0</v>
      </c>
      <c r="V80" s="56">
        <f ca="1"/>
        <v>0</v>
      </c>
      <c r="W80" s="56">
        <f ca="1"/>
        <v>0</v>
      </c>
      <c r="X80" s="56">
        <f ca="1"/>
        <v>0</v>
      </c>
      <c r="Y80" s="56">
        <f ca="1"/>
        <v>0</v>
      </c>
      <c r="Z80" s="56">
        <f ca="1"/>
        <v>0</v>
      </c>
      <c r="AB80" s="204" t="str" cm="1">
        <f t="array" aca="1" ref="AB80" ca="1">IFERROR(_xlfn.XLOOKUP(AC80,Com_codes_core,Com_labels_core),"")</f>
        <v>Uncategorized non-metallic mineral products (except cement; bricks, tiles, paving stones and baked clay construction products)</v>
      </c>
      <c r="AC80" s="122" t="str">
        <f ca="1"/>
        <v>c_081</v>
      </c>
      <c r="AD80" s="56">
        <f ca="1"/>
        <v>1</v>
      </c>
      <c r="AE80" s="56">
        <f ca="1"/>
        <v>-9.5685178677085148E-4</v>
      </c>
      <c r="AF80" s="56">
        <f ca="1"/>
        <v>-0.18390989713984451</v>
      </c>
      <c r="AG80" s="56">
        <f ca="1"/>
        <v>7.3516777634208275E-2</v>
      </c>
      <c r="AH80" s="56">
        <f ca="1"/>
        <v>0</v>
      </c>
      <c r="AI80" s="56">
        <f ca="1"/>
        <v>0</v>
      </c>
      <c r="AJ80" s="56">
        <f ca="1"/>
        <v>0</v>
      </c>
      <c r="AK80" s="56">
        <f ca="1"/>
        <v>0</v>
      </c>
      <c r="AL80" s="56">
        <f ca="1"/>
        <v>0</v>
      </c>
      <c r="AM80" s="56">
        <f ca="1"/>
        <v>0</v>
      </c>
      <c r="AO80" s="204" t="str" cm="1">
        <f t="array" aca="1" ref="AO80" ca="1">IFERROR(_xlfn.XLOOKUP(AP80,Com_codes_core,Com_labels_core),"")</f>
        <v>Products from plastic</v>
      </c>
      <c r="AP80" s="122" t="str">
        <f ca="1"/>
        <v>c_077</v>
      </c>
      <c r="AQ80" s="56">
        <f ca="1"/>
        <v>1.0358684877566944</v>
      </c>
      <c r="AR80" s="56">
        <f ca="1"/>
        <v>0.15625943575550139</v>
      </c>
      <c r="AS80" s="56">
        <f ca="1"/>
        <v>-0.19989385533326631</v>
      </c>
      <c r="AT80" s="56">
        <f ca="1"/>
        <v>7.3758479649055353E-2</v>
      </c>
      <c r="AU80" s="56">
        <f ca="1"/>
        <v>0</v>
      </c>
      <c r="AV80" s="56">
        <f ca="1"/>
        <v>0</v>
      </c>
      <c r="AW80" s="56">
        <f ca="1"/>
        <v>0</v>
      </c>
      <c r="AX80" s="56">
        <f ca="1"/>
        <v>0</v>
      </c>
      <c r="AY80" s="56">
        <f ca="1"/>
        <v>0</v>
      </c>
      <c r="AZ80" s="56">
        <f ca="1"/>
        <v>0</v>
      </c>
      <c r="BB80" s="204" t="str" cm="1">
        <f t="array" aca="1" ref="BB80" ca="1">IFERROR(_xlfn.XLOOKUP(BC80,Com_codes_core,Com_labels_core),"")</f>
        <v>Uncategorized non-metallic mineral products (except cement; bricks, tiles, paving stones and baked clay construction products)</v>
      </c>
      <c r="BC80" s="122" t="str">
        <f ca="1"/>
        <v>c_081</v>
      </c>
      <c r="BD80" s="63">
        <f ca="1"/>
        <v>1.068877239971028</v>
      </c>
      <c r="BE80" s="63">
        <f ca="1"/>
        <v>0</v>
      </c>
      <c r="BF80" s="63">
        <f ca="1"/>
        <v>0</v>
      </c>
      <c r="BG80" s="56">
        <f ca="1"/>
        <v>0</v>
      </c>
      <c r="BH80" s="56">
        <f ca="1"/>
        <v>0</v>
      </c>
      <c r="BI80" s="56">
        <f ca="1"/>
        <v>0</v>
      </c>
      <c r="BJ80" s="56">
        <f ca="1"/>
        <v>0</v>
      </c>
      <c r="BK80" s="56">
        <f ca="1"/>
        <v>0</v>
      </c>
      <c r="BL80" s="56">
        <f ca="1"/>
        <v>0</v>
      </c>
      <c r="BM80" s="63">
        <f ca="1"/>
        <v>0</v>
      </c>
      <c r="BO80" s="204" t="str" cm="1">
        <f t="array" aca="1" ref="BO80" ca="1">IFERROR(_xlfn.XLOOKUP(BP80,Com_codes_core,Com_labels_core),"")</f>
        <v>Products from plastic</v>
      </c>
      <c r="BP80" s="122" t="str">
        <f ca="1"/>
        <v>c_077</v>
      </c>
      <c r="BQ80" s="66">
        <f ca="1"/>
        <v>0.99721554372877108</v>
      </c>
      <c r="BR80" s="66">
        <f ca="1"/>
        <v>0</v>
      </c>
      <c r="BS80" s="66">
        <f ca="1"/>
        <v>0</v>
      </c>
      <c r="BT80" s="66">
        <f ca="1"/>
        <v>0</v>
      </c>
      <c r="BU80" s="66">
        <f ca="1"/>
        <v>0</v>
      </c>
      <c r="BV80" s="66">
        <f ca="1"/>
        <v>0</v>
      </c>
      <c r="BW80" s="66">
        <f ca="1"/>
        <v>0</v>
      </c>
      <c r="BX80" s="66">
        <f ca="1"/>
        <v>0</v>
      </c>
      <c r="BY80" s="66">
        <f ca="1"/>
        <v>0</v>
      </c>
      <c r="BZ80" s="66">
        <f ca="1"/>
        <v>0</v>
      </c>
    </row>
    <row r="81" spans="2:78" ht="12.75" hidden="1" customHeight="1" outlineLevel="1" x14ac:dyDescent="0.2">
      <c r="B81" s="204" t="str" cm="1">
        <f t="array" aca="1" ref="B81" ca="1">IFERROR(_xlfn.XLOOKUP(C81,Com_codes_core,Com_labels_core),"")</f>
        <v>Plastic and synthetic rubber in primary forms</v>
      </c>
      <c r="C81" s="122" t="str">
        <f ca="1"/>
        <v>c_072</v>
      </c>
      <c r="D81" s="56">
        <f ca="1"/>
        <v>1</v>
      </c>
      <c r="E81" s="56">
        <f ca="1"/>
        <v>-1.8223120620275424E-3</v>
      </c>
      <c r="F81" s="56">
        <f ca="1"/>
        <v>-0.1815554427174737</v>
      </c>
      <c r="G81" s="56">
        <f ca="1"/>
        <v>8.3385905935995375E-2</v>
      </c>
      <c r="H81" s="56">
        <f ca="1"/>
        <v>0</v>
      </c>
      <c r="I81" s="56">
        <f ca="1"/>
        <v>0</v>
      </c>
      <c r="J81" s="56">
        <f ca="1"/>
        <v>0</v>
      </c>
      <c r="K81" s="56">
        <f ca="1"/>
        <v>0</v>
      </c>
      <c r="L81" s="56">
        <f ca="1"/>
        <v>0</v>
      </c>
      <c r="M81" s="56">
        <f ca="1"/>
        <v>0</v>
      </c>
      <c r="O81" s="204" t="str" cm="1">
        <f t="array" aca="1" ref="O81" ca="1">IFERROR(_xlfn.XLOOKUP(P81,Com_codes_core,Com_labels_core),"")</f>
        <v>Plastic and synthetic rubber in primary forms</v>
      </c>
      <c r="P81" s="122" t="str">
        <f ca="1"/>
        <v>c_072</v>
      </c>
      <c r="Q81" s="56">
        <f ca="1"/>
        <v>5.1449606551190143</v>
      </c>
      <c r="R81" s="56">
        <f ca="1"/>
        <v>2.8461979264915449E-2</v>
      </c>
      <c r="S81" s="56">
        <f ca="1"/>
        <v>4.3172284878489897E-2</v>
      </c>
      <c r="T81" s="56">
        <f ca="1"/>
        <v>7.5034223936976119E-2</v>
      </c>
      <c r="U81" s="56">
        <f ca="1"/>
        <v>0</v>
      </c>
      <c r="V81" s="56">
        <f ca="1"/>
        <v>0</v>
      </c>
      <c r="W81" s="56">
        <f ca="1"/>
        <v>0</v>
      </c>
      <c r="X81" s="56">
        <f ca="1"/>
        <v>0</v>
      </c>
      <c r="Y81" s="56">
        <f ca="1"/>
        <v>0</v>
      </c>
      <c r="Z81" s="56">
        <f ca="1"/>
        <v>0</v>
      </c>
      <c r="AB81" s="204" t="str" cm="1">
        <f t="array" aca="1" ref="AB81" ca="1">IFERROR(_xlfn.XLOOKUP(AC81,Com_codes_core,Com_labels_core),"")</f>
        <v>Cast iron, iron and steel products</v>
      </c>
      <c r="AC81" s="122" t="str">
        <f ca="1"/>
        <v>c_082</v>
      </c>
      <c r="AD81" s="56">
        <f ca="1"/>
        <v>1</v>
      </c>
      <c r="AE81" s="56">
        <f ca="1"/>
        <v>-7.5945526532006369E-4</v>
      </c>
      <c r="AF81" s="56">
        <f ca="1"/>
        <v>-0.18326019804623117</v>
      </c>
      <c r="AG81" s="56">
        <f ca="1"/>
        <v>7.3506666956246747E-2</v>
      </c>
      <c r="AH81" s="56">
        <f ca="1"/>
        <v>0</v>
      </c>
      <c r="AI81" s="56">
        <f ca="1"/>
        <v>0</v>
      </c>
      <c r="AJ81" s="56">
        <f ca="1"/>
        <v>0</v>
      </c>
      <c r="AK81" s="56">
        <f ca="1"/>
        <v>0</v>
      </c>
      <c r="AL81" s="56">
        <f ca="1"/>
        <v>0</v>
      </c>
      <c r="AM81" s="56">
        <f ca="1"/>
        <v>0</v>
      </c>
      <c r="AO81" s="204" t="str" cm="1">
        <f t="array" aca="1" ref="AO81" ca="1">IFERROR(_xlfn.XLOOKUP(AP81,Com_codes_core,Com_labels_core),"")</f>
        <v>Glass and products from glass</v>
      </c>
      <c r="AP81" s="122" t="str">
        <f ca="1"/>
        <v>c_078</v>
      </c>
      <c r="AQ81" s="56">
        <f ca="1"/>
        <v>2.73160702108266</v>
      </c>
      <c r="AR81" s="56">
        <f ca="1"/>
        <v>0.29430227330344838</v>
      </c>
      <c r="AS81" s="56">
        <f ca="1"/>
        <v>-0.20101807891576007</v>
      </c>
      <c r="AT81" s="56">
        <f ca="1"/>
        <v>7.3773869859250496E-2</v>
      </c>
      <c r="AU81" s="56">
        <f ca="1"/>
        <v>0</v>
      </c>
      <c r="AV81" s="56">
        <f ca="1"/>
        <v>0</v>
      </c>
      <c r="AW81" s="56">
        <f ca="1"/>
        <v>0</v>
      </c>
      <c r="AX81" s="56">
        <f ca="1"/>
        <v>0</v>
      </c>
      <c r="AY81" s="56">
        <f ca="1"/>
        <v>0</v>
      </c>
      <c r="AZ81" s="56">
        <f ca="1"/>
        <v>0</v>
      </c>
      <c r="BB81" s="204" t="str" cm="1">
        <f t="array" aca="1" ref="BB81" ca="1">IFERROR(_xlfn.XLOOKUP(BC81,Com_codes_core,Com_labels_core),"")</f>
        <v>Cast iron, iron and steel products</v>
      </c>
      <c r="BC81" s="122" t="str">
        <f ca="1"/>
        <v>c_082</v>
      </c>
      <c r="BD81" s="63">
        <f ca="1"/>
        <v>1.0725382408396247</v>
      </c>
      <c r="BE81" s="63">
        <f ca="1"/>
        <v>0</v>
      </c>
      <c r="BF81" s="63">
        <f ca="1"/>
        <v>0</v>
      </c>
      <c r="BG81" s="56">
        <f ca="1"/>
        <v>0</v>
      </c>
      <c r="BH81" s="56">
        <f ca="1"/>
        <v>0</v>
      </c>
      <c r="BI81" s="56">
        <f ca="1"/>
        <v>0</v>
      </c>
      <c r="BJ81" s="56">
        <f ca="1"/>
        <v>0</v>
      </c>
      <c r="BK81" s="56">
        <f ca="1"/>
        <v>0</v>
      </c>
      <c r="BL81" s="56">
        <f ca="1"/>
        <v>0</v>
      </c>
      <c r="BM81" s="63">
        <f ca="1"/>
        <v>0</v>
      </c>
      <c r="BO81" s="204" t="str" cm="1">
        <f t="array" aca="1" ref="BO81" ca="1">IFERROR(_xlfn.XLOOKUP(BP81,Com_codes_core,Com_labels_core),"")</f>
        <v>Glass and products from glass</v>
      </c>
      <c r="BP81" s="122" t="str">
        <f ca="1"/>
        <v>c_078</v>
      </c>
      <c r="BQ81" s="66">
        <f ca="1"/>
        <v>2.5746399981827812</v>
      </c>
      <c r="BR81" s="66">
        <f ca="1"/>
        <v>0</v>
      </c>
      <c r="BS81" s="66">
        <f ca="1"/>
        <v>0</v>
      </c>
      <c r="BT81" s="66">
        <f ca="1"/>
        <v>0</v>
      </c>
      <c r="BU81" s="66">
        <f ca="1"/>
        <v>0</v>
      </c>
      <c r="BV81" s="66">
        <f ca="1"/>
        <v>0</v>
      </c>
      <c r="BW81" s="66">
        <f ca="1"/>
        <v>0</v>
      </c>
      <c r="BX81" s="66">
        <f ca="1"/>
        <v>0</v>
      </c>
      <c r="BY81" s="66">
        <f ca="1"/>
        <v>0</v>
      </c>
      <c r="BZ81" s="66">
        <f ca="1"/>
        <v>0</v>
      </c>
    </row>
    <row r="82" spans="2:78" ht="12.75" hidden="1" customHeight="1" outlineLevel="1" x14ac:dyDescent="0.2">
      <c r="B82" s="204" t="str" cm="1">
        <f t="array" aca="1" ref="B82" ca="1">IFERROR(_xlfn.XLOOKUP(C82,Com_codes_core,Com_labels_core),"")</f>
        <v>Pesticides and other chemical products used in agriculture</v>
      </c>
      <c r="C82" s="122" t="str">
        <f ca="1"/>
        <v>c_073</v>
      </c>
      <c r="D82" s="56">
        <f ca="1"/>
        <v>1</v>
      </c>
      <c r="E82" s="56">
        <f ca="1"/>
        <v>-2.0176316918196768E-3</v>
      </c>
      <c r="F82" s="56">
        <f ca="1"/>
        <v>-0.18402414656421007</v>
      </c>
      <c r="G82" s="56">
        <f ca="1"/>
        <v>2.3712240687423503E-2</v>
      </c>
      <c r="H82" s="56">
        <f ca="1"/>
        <v>0</v>
      </c>
      <c r="I82" s="56">
        <f ca="1"/>
        <v>0</v>
      </c>
      <c r="J82" s="56">
        <f ca="1"/>
        <v>0</v>
      </c>
      <c r="K82" s="56">
        <f ca="1"/>
        <v>0</v>
      </c>
      <c r="L82" s="56">
        <f ca="1"/>
        <v>0</v>
      </c>
      <c r="M82" s="56">
        <f ca="1"/>
        <v>0</v>
      </c>
      <c r="O82" s="204" t="str" cm="1">
        <f t="array" aca="1" ref="O82" ca="1">IFERROR(_xlfn.XLOOKUP(P82,Com_codes_core,Com_labels_core),"")</f>
        <v>Pesticides and other chemical products used in agriculture</v>
      </c>
      <c r="P82" s="122" t="str">
        <f ca="1"/>
        <v>c_073</v>
      </c>
      <c r="Q82" s="56">
        <f ca="1"/>
        <v>1.1233822253135406</v>
      </c>
      <c r="R82" s="56">
        <f ca="1"/>
        <v>3.829289909229594E-3</v>
      </c>
      <c r="S82" s="56">
        <f ca="1"/>
        <v>-7.6795880200997146E-2</v>
      </c>
      <c r="T82" s="56">
        <f ca="1"/>
        <v>4.1936525382757495E-2</v>
      </c>
      <c r="U82" s="56">
        <f ca="1"/>
        <v>0</v>
      </c>
      <c r="V82" s="56">
        <f ca="1"/>
        <v>0</v>
      </c>
      <c r="W82" s="56">
        <f ca="1"/>
        <v>0</v>
      </c>
      <c r="X82" s="56">
        <f ca="1"/>
        <v>0</v>
      </c>
      <c r="Y82" s="56">
        <f ca="1"/>
        <v>0</v>
      </c>
      <c r="Z82" s="56">
        <f ca="1"/>
        <v>0</v>
      </c>
      <c r="AB82" s="204" t="str" cm="1">
        <f t="array" aca="1" ref="AB82" ca="1">IFERROR(_xlfn.XLOOKUP(AC82,Com_codes_core,Com_labels_core),"")</f>
        <v>Non-ferrous metal products, precious metals and metal casting services</v>
      </c>
      <c r="AC82" s="122" t="str">
        <f ca="1"/>
        <v>c_083</v>
      </c>
      <c r="AD82" s="56">
        <f ca="1"/>
        <v>1</v>
      </c>
      <c r="AE82" s="56">
        <f ca="1"/>
        <v>2.4214670131250671E-4</v>
      </c>
      <c r="AF82" s="56">
        <f ca="1"/>
        <v>-0.17996358199133811</v>
      </c>
      <c r="AG82" s="56">
        <f ca="1"/>
        <v>7.3455364757335495E-2</v>
      </c>
      <c r="AH82" s="56">
        <f ca="1"/>
        <v>0</v>
      </c>
      <c r="AI82" s="56">
        <f ca="1"/>
        <v>0</v>
      </c>
      <c r="AJ82" s="56">
        <f ca="1"/>
        <v>0</v>
      </c>
      <c r="AK82" s="56">
        <f ca="1"/>
        <v>0</v>
      </c>
      <c r="AL82" s="56">
        <f ca="1"/>
        <v>0</v>
      </c>
      <c r="AM82" s="56">
        <f ca="1"/>
        <v>0</v>
      </c>
      <c r="AO82" s="204" t="str" cm="1">
        <f t="array" aca="1" ref="AO82" ca="1">IFERROR(_xlfn.XLOOKUP(AP82,Com_codes_core,Com_labels_core),"")</f>
        <v>Refractory products; Construction material products from clay; Other ceramic products</v>
      </c>
      <c r="AP82" s="122" t="str">
        <f ca="1"/>
        <v>c_079</v>
      </c>
      <c r="AQ82" s="56">
        <f ca="1"/>
        <v>1.0918341188588272</v>
      </c>
      <c r="AR82" s="56">
        <f ca="1"/>
        <v>0.18187662434026031</v>
      </c>
      <c r="AS82" s="56">
        <f ca="1"/>
        <v>-0.20788286058593952</v>
      </c>
      <c r="AT82" s="56">
        <f ca="1"/>
        <v>7.3867846208885979E-2</v>
      </c>
      <c r="AU82" s="56">
        <f ca="1"/>
        <v>0</v>
      </c>
      <c r="AV82" s="56">
        <f ca="1"/>
        <v>0</v>
      </c>
      <c r="AW82" s="56">
        <f ca="1"/>
        <v>0</v>
      </c>
      <c r="AX82" s="56">
        <f ca="1"/>
        <v>0</v>
      </c>
      <c r="AY82" s="56">
        <f ca="1"/>
        <v>0</v>
      </c>
      <c r="AZ82" s="56">
        <f ca="1"/>
        <v>0</v>
      </c>
      <c r="BB82" s="204" t="str" cm="1">
        <f t="array" aca="1" ref="BB82" ca="1">IFERROR(_xlfn.XLOOKUP(BC82,Com_codes_core,Com_labels_core),"")</f>
        <v>Non-ferrous metal products, precious metals and metal casting services</v>
      </c>
      <c r="BC82" s="122" t="str">
        <f ca="1"/>
        <v>c_083</v>
      </c>
      <c r="BD82" s="63">
        <f ca="1"/>
        <v>1.0911143981008826</v>
      </c>
      <c r="BE82" s="63">
        <f ca="1"/>
        <v>0</v>
      </c>
      <c r="BF82" s="63">
        <f ca="1"/>
        <v>0</v>
      </c>
      <c r="BG82" s="56">
        <f ca="1"/>
        <v>0</v>
      </c>
      <c r="BH82" s="56">
        <f ca="1"/>
        <v>0</v>
      </c>
      <c r="BI82" s="56">
        <f ca="1"/>
        <v>0</v>
      </c>
      <c r="BJ82" s="56">
        <f ca="1"/>
        <v>0</v>
      </c>
      <c r="BK82" s="56">
        <f ca="1"/>
        <v>0</v>
      </c>
      <c r="BL82" s="56">
        <f ca="1"/>
        <v>0</v>
      </c>
      <c r="BM82" s="63">
        <f ca="1"/>
        <v>0</v>
      </c>
      <c r="BO82" s="204" t="str" cm="1">
        <f t="array" aca="1" ref="BO82" ca="1">IFERROR(_xlfn.XLOOKUP(BP82,Com_codes_core,Com_labels_core),"")</f>
        <v>Refractory products; Construction material products from clay; Other ceramic products</v>
      </c>
      <c r="BP82" s="122" t="str">
        <f ca="1"/>
        <v>c_079</v>
      </c>
      <c r="BQ82" s="66">
        <f ca="1"/>
        <v>0.99907526219643183</v>
      </c>
      <c r="BR82" s="66">
        <f ca="1"/>
        <v>0</v>
      </c>
      <c r="BS82" s="66">
        <f ca="1"/>
        <v>0</v>
      </c>
      <c r="BT82" s="66">
        <f ca="1"/>
        <v>0</v>
      </c>
      <c r="BU82" s="66">
        <f ca="1"/>
        <v>0</v>
      </c>
      <c r="BV82" s="66">
        <f ca="1"/>
        <v>0</v>
      </c>
      <c r="BW82" s="66">
        <f ca="1"/>
        <v>0</v>
      </c>
      <c r="BX82" s="66">
        <f ca="1"/>
        <v>0</v>
      </c>
      <c r="BY82" s="66">
        <f ca="1"/>
        <v>0</v>
      </c>
      <c r="BZ82" s="66">
        <f ca="1"/>
        <v>0</v>
      </c>
    </row>
    <row r="83" spans="2:78" ht="12.75" hidden="1" customHeight="1" outlineLevel="1" x14ac:dyDescent="0.2">
      <c r="B83" s="204" t="str" cm="1">
        <f t="array" aca="1" ref="B83" ca="1">IFERROR(_xlfn.XLOOKUP(C83,Com_codes_core,Com_labels_core),"")</f>
        <v>Other chemical products; synthetic fibers, artificial fibers</v>
      </c>
      <c r="C83" s="122" t="str">
        <f ca="1"/>
        <v>c_074</v>
      </c>
      <c r="D83" s="56">
        <f ca="1"/>
        <v>1</v>
      </c>
      <c r="E83" s="56">
        <f ca="1"/>
        <v>5.0051750497548397E-4</v>
      </c>
      <c r="F83" s="56">
        <f ca="1"/>
        <v>-0.20680237087116193</v>
      </c>
      <c r="G83" s="56">
        <f ca="1"/>
        <v>0.18076348325881675</v>
      </c>
      <c r="H83" s="56">
        <f ca="1"/>
        <v>0</v>
      </c>
      <c r="I83" s="56">
        <f ca="1"/>
        <v>0</v>
      </c>
      <c r="J83" s="56">
        <f ca="1"/>
        <v>0</v>
      </c>
      <c r="K83" s="56">
        <f ca="1"/>
        <v>0</v>
      </c>
      <c r="L83" s="56">
        <f ca="1"/>
        <v>0</v>
      </c>
      <c r="M83" s="56">
        <f ca="1"/>
        <v>0</v>
      </c>
      <c r="O83" s="204" t="str" cm="1">
        <f t="array" aca="1" ref="O83" ca="1">IFERROR(_xlfn.XLOOKUP(P83,Com_codes_core,Com_labels_core),"")</f>
        <v>Other chemical products; synthetic fibers, artificial fibers</v>
      </c>
      <c r="P83" s="122" t="str">
        <f ca="1"/>
        <v>c_074</v>
      </c>
      <c r="Q83" s="56">
        <f ca="1"/>
        <v>1.1412913303760357</v>
      </c>
      <c r="R83" s="56">
        <f ca="1"/>
        <v>4.1241600944785795E-2</v>
      </c>
      <c r="S83" s="56">
        <f ca="1"/>
        <v>1.7704793028539001E-3</v>
      </c>
      <c r="T83" s="56">
        <f ca="1"/>
        <v>0.13495358007085123</v>
      </c>
      <c r="U83" s="56">
        <f ca="1"/>
        <v>0</v>
      </c>
      <c r="V83" s="56">
        <f ca="1"/>
        <v>0</v>
      </c>
      <c r="W83" s="56">
        <f ca="1"/>
        <v>0</v>
      </c>
      <c r="X83" s="56">
        <f ca="1"/>
        <v>0</v>
      </c>
      <c r="Y83" s="56">
        <f ca="1"/>
        <v>0</v>
      </c>
      <c r="Z83" s="56">
        <f ca="1"/>
        <v>0</v>
      </c>
      <c r="AB83" s="204" t="str" cm="1">
        <f t="array" aca="1" ref="AB83" ca="1">IFERROR(_xlfn.XLOOKUP(AC83,Com_codes_core,Com_labels_core),"")</f>
        <v>Prefabricated metal products (except machinery and equipment)</v>
      </c>
      <c r="AC83" s="122" t="str">
        <f ca="1"/>
        <v>c_084</v>
      </c>
      <c r="AD83" s="56">
        <f ca="1"/>
        <v>1</v>
      </c>
      <c r="AE83" s="56">
        <f ca="1"/>
        <v>-2.8008154913550243E-3</v>
      </c>
      <c r="AF83" s="56">
        <f ca="1"/>
        <v>-0.18997901428835506</v>
      </c>
      <c r="AG83" s="56">
        <f ca="1"/>
        <v>7.3611225712055806E-2</v>
      </c>
      <c r="AH83" s="56">
        <f ca="1"/>
        <v>0</v>
      </c>
      <c r="AI83" s="56">
        <f ca="1"/>
        <v>0</v>
      </c>
      <c r="AJ83" s="56">
        <f ca="1"/>
        <v>0</v>
      </c>
      <c r="AK83" s="56">
        <f ca="1"/>
        <v>0</v>
      </c>
      <c r="AL83" s="56">
        <f ca="1"/>
        <v>0</v>
      </c>
      <c r="AM83" s="56">
        <f ca="1"/>
        <v>0</v>
      </c>
      <c r="AO83" s="204" t="str" cm="1">
        <f t="array" aca="1" ref="AO83" ca="1">IFERROR(_xlfn.XLOOKUP(AP83,Com_codes_core,Com_labels_core),"")</f>
        <v>Cement of all kinds</v>
      </c>
      <c r="AP83" s="122" t="str">
        <f ca="1"/>
        <v>c_080</v>
      </c>
      <c r="AQ83" s="56">
        <f ca="1"/>
        <v>1.2393128693299456</v>
      </c>
      <c r="AR83" s="56">
        <f ca="1"/>
        <v>0.21906127240065576</v>
      </c>
      <c r="AS83" s="56">
        <f ca="1"/>
        <v>-0.22411350888439374</v>
      </c>
      <c r="AT83" s="56">
        <f ca="1"/>
        <v>7.4090037846419321E-2</v>
      </c>
      <c r="AU83" s="56">
        <f ca="1"/>
        <v>0</v>
      </c>
      <c r="AV83" s="56">
        <f ca="1"/>
        <v>0</v>
      </c>
      <c r="AW83" s="56">
        <f ca="1"/>
        <v>0</v>
      </c>
      <c r="AX83" s="56">
        <f ca="1"/>
        <v>0</v>
      </c>
      <c r="AY83" s="56">
        <f ca="1"/>
        <v>0</v>
      </c>
      <c r="AZ83" s="56">
        <f ca="1"/>
        <v>0</v>
      </c>
      <c r="BB83" s="204" t="str" cm="1">
        <f t="array" aca="1" ref="BB83" ca="1">IFERROR(_xlfn.XLOOKUP(BC83,Com_codes_core,Com_labels_core),"")</f>
        <v>Prefabricated metal products (except machinery and equipment)</v>
      </c>
      <c r="BC83" s="122" t="str">
        <f ca="1"/>
        <v>c_084</v>
      </c>
      <c r="BD83" s="63">
        <f ca="1"/>
        <v>1.0346782693833072</v>
      </c>
      <c r="BE83" s="63">
        <f ca="1"/>
        <v>0</v>
      </c>
      <c r="BF83" s="63">
        <f ca="1"/>
        <v>0</v>
      </c>
      <c r="BG83" s="56">
        <f ca="1"/>
        <v>0</v>
      </c>
      <c r="BH83" s="56">
        <f ca="1"/>
        <v>0</v>
      </c>
      <c r="BI83" s="56">
        <f ca="1"/>
        <v>0</v>
      </c>
      <c r="BJ83" s="56">
        <f ca="1"/>
        <v>0</v>
      </c>
      <c r="BK83" s="56">
        <f ca="1"/>
        <v>0</v>
      </c>
      <c r="BL83" s="56">
        <f ca="1"/>
        <v>0</v>
      </c>
      <c r="BM83" s="63">
        <f ca="1"/>
        <v>0</v>
      </c>
      <c r="BO83" s="204" t="str" cm="1">
        <f t="array" aca="1" ref="BO83" ca="1">IFERROR(_xlfn.XLOOKUP(BP83,Com_codes_core,Com_labels_core),"")</f>
        <v>Cement of all kinds</v>
      </c>
      <c r="BP83" s="122" t="str">
        <f ca="1"/>
        <v>c_080</v>
      </c>
      <c r="BQ83" s="66">
        <f ca="1"/>
        <v>1.0159115610905398</v>
      </c>
      <c r="BR83" s="66">
        <f ca="1"/>
        <v>0</v>
      </c>
      <c r="BS83" s="66">
        <f ca="1"/>
        <v>0</v>
      </c>
      <c r="BT83" s="66">
        <f ca="1"/>
        <v>0</v>
      </c>
      <c r="BU83" s="66">
        <f ca="1"/>
        <v>0</v>
      </c>
      <c r="BV83" s="66">
        <f ca="1"/>
        <v>0</v>
      </c>
      <c r="BW83" s="66">
        <f ca="1"/>
        <v>0</v>
      </c>
      <c r="BX83" s="66">
        <f ca="1"/>
        <v>0</v>
      </c>
      <c r="BY83" s="66">
        <f ca="1"/>
        <v>0</v>
      </c>
      <c r="BZ83" s="66">
        <f ca="1"/>
        <v>0</v>
      </c>
    </row>
    <row r="84" spans="2:78" ht="12.75" hidden="1" customHeight="1" outlineLevel="1" x14ac:dyDescent="0.2">
      <c r="B84" s="204" t="str" cm="1">
        <f t="array" aca="1" ref="B84" ca="1">IFERROR(_xlfn.XLOOKUP(C84,Com_codes_core,Com_labels_core),"")</f>
        <v>Medicines of all kinds; Pharmaceutical chemistry and medicinal materials</v>
      </c>
      <c r="C84" s="122" t="str">
        <f ca="1"/>
        <v>c_075</v>
      </c>
      <c r="D84" s="56">
        <f ca="1"/>
        <v>1</v>
      </c>
      <c r="E84" s="56">
        <f ca="1"/>
        <v>-1.0369857818381956E-2</v>
      </c>
      <c r="F84" s="56">
        <f ca="1"/>
        <v>-0.24993733446512234</v>
      </c>
      <c r="G84" s="56">
        <f ca="1"/>
        <v>2.254829193604202E-3</v>
      </c>
      <c r="H84" s="56">
        <f ca="1"/>
        <v>0</v>
      </c>
      <c r="I84" s="56">
        <f ca="1"/>
        <v>0</v>
      </c>
      <c r="J84" s="56">
        <f ca="1"/>
        <v>0</v>
      </c>
      <c r="K84" s="56">
        <f ca="1"/>
        <v>0</v>
      </c>
      <c r="L84" s="56">
        <f ca="1"/>
        <v>0</v>
      </c>
      <c r="M84" s="56">
        <f ca="1"/>
        <v>0</v>
      </c>
      <c r="O84" s="204" t="str" cm="1">
        <f t="array" aca="1" ref="O84" ca="1">IFERROR(_xlfn.XLOOKUP(P84,Com_codes_core,Com_labels_core),"")</f>
        <v>Medicines of all kinds; Pharmaceutical chemistry and medicinal materials</v>
      </c>
      <c r="P84" s="122" t="str">
        <f ca="1"/>
        <v>c_075</v>
      </c>
      <c r="Q84" s="56">
        <f ca="1"/>
        <v>1.0948250001610058</v>
      </c>
      <c r="R84" s="56">
        <f ca="1"/>
        <v>9.8578914739633205E-3</v>
      </c>
      <c r="S84" s="56">
        <f ca="1"/>
        <v>-0.10414672696181793</v>
      </c>
      <c r="T84" s="56">
        <f ca="1"/>
        <v>4.2901873110223754E-2</v>
      </c>
      <c r="U84" s="56">
        <f ca="1"/>
        <v>0</v>
      </c>
      <c r="V84" s="56">
        <f ca="1"/>
        <v>0</v>
      </c>
      <c r="W84" s="56">
        <f ca="1"/>
        <v>0</v>
      </c>
      <c r="X84" s="56">
        <f ca="1"/>
        <v>0</v>
      </c>
      <c r="Y84" s="56">
        <f ca="1"/>
        <v>0</v>
      </c>
      <c r="Z84" s="56">
        <f ca="1"/>
        <v>0</v>
      </c>
      <c r="AB84" s="204" t="str" cm="1">
        <f t="array" aca="1" ref="AB84" ca="1">IFERROR(_xlfn.XLOOKUP(AC84,Com_codes_core,Com_labels_core),"")</f>
        <v>Electronic components products; Computer and computer peripheral equipment, Communication equipment</v>
      </c>
      <c r="AC84" s="122" t="str">
        <f ca="1"/>
        <v>c_085</v>
      </c>
      <c r="AD84" s="56">
        <f ca="1"/>
        <v>1</v>
      </c>
      <c r="AE84" s="56">
        <f ca="1"/>
        <v>-4.3985250422928779E-3</v>
      </c>
      <c r="AF84" s="56">
        <f ca="1"/>
        <v>-0.19523762354786145</v>
      </c>
      <c r="AG84" s="56">
        <f ca="1"/>
        <v>7.3693060637824992E-2</v>
      </c>
      <c r="AH84" s="56">
        <f ca="1"/>
        <v>0</v>
      </c>
      <c r="AI84" s="56">
        <f ca="1"/>
        <v>0</v>
      </c>
      <c r="AJ84" s="56">
        <f ca="1"/>
        <v>0</v>
      </c>
      <c r="AK84" s="56">
        <f ca="1"/>
        <v>0</v>
      </c>
      <c r="AL84" s="56">
        <f ca="1"/>
        <v>0</v>
      </c>
      <c r="AM84" s="56">
        <f ca="1"/>
        <v>0</v>
      </c>
      <c r="AO84" s="204" t="str" cm="1">
        <f t="array" aca="1" ref="AO84" ca="1">IFERROR(_xlfn.XLOOKUP(AP84,Com_codes_core,Com_labels_core),"")</f>
        <v>Uncategorized non-metallic mineral products (except cement; bricks, tiles, paving stones and baked clay construction products)</v>
      </c>
      <c r="AP84" s="122" t="str">
        <f ca="1"/>
        <v>c_081</v>
      </c>
      <c r="AQ84" s="56">
        <f ca="1"/>
        <v>1.0784556874493887</v>
      </c>
      <c r="AR84" s="56">
        <f ca="1"/>
        <v>0.1787825222332895</v>
      </c>
      <c r="AS84" s="56">
        <f ca="1"/>
        <v>-0.20691938602334092</v>
      </c>
      <c r="AT84" s="56">
        <f ca="1"/>
        <v>7.3854656594596335E-2</v>
      </c>
      <c r="AU84" s="56">
        <f ca="1"/>
        <v>0</v>
      </c>
      <c r="AV84" s="56">
        <f ca="1"/>
        <v>0</v>
      </c>
      <c r="AW84" s="56">
        <f ca="1"/>
        <v>0</v>
      </c>
      <c r="AX84" s="56">
        <f ca="1"/>
        <v>0</v>
      </c>
      <c r="AY84" s="56">
        <f ca="1"/>
        <v>0</v>
      </c>
      <c r="AZ84" s="56">
        <f ca="1"/>
        <v>0</v>
      </c>
      <c r="BB84" s="204" t="str" cm="1">
        <f t="array" aca="1" ref="BB84" ca="1">IFERROR(_xlfn.XLOOKUP(BC84,Com_codes_core,Com_labels_core),"")</f>
        <v>Electronic components products; Computer and computer peripheral equipment, Communication equipment</v>
      </c>
      <c r="BC84" s="122" t="str">
        <f ca="1"/>
        <v>c_085</v>
      </c>
      <c r="BD84" s="63">
        <f ca="1"/>
        <v>1.0050464424764494</v>
      </c>
      <c r="BE84" s="63">
        <f ca="1"/>
        <v>0</v>
      </c>
      <c r="BF84" s="63">
        <f ca="1"/>
        <v>0</v>
      </c>
      <c r="BG84" s="56">
        <f ca="1"/>
        <v>0</v>
      </c>
      <c r="BH84" s="56">
        <f ca="1"/>
        <v>0</v>
      </c>
      <c r="BI84" s="56">
        <f ca="1"/>
        <v>0</v>
      </c>
      <c r="BJ84" s="56">
        <f ca="1"/>
        <v>0</v>
      </c>
      <c r="BK84" s="56">
        <f ca="1"/>
        <v>0</v>
      </c>
      <c r="BL84" s="56">
        <f ca="1"/>
        <v>0</v>
      </c>
      <c r="BM84" s="63">
        <f ca="1"/>
        <v>0</v>
      </c>
      <c r="BO84" s="204" t="str" cm="1">
        <f t="array" aca="1" ref="BO84" ca="1">IFERROR(_xlfn.XLOOKUP(BP84,Com_codes_core,Com_labels_core),"")</f>
        <v>Uncategorized non-metallic mineral products (except cement; bricks, tiles, paving stones and baked clay construction products)</v>
      </c>
      <c r="BP84" s="122" t="str">
        <f ca="1"/>
        <v>c_081</v>
      </c>
      <c r="BQ84" s="66">
        <f ca="1"/>
        <v>0.99303037980686559</v>
      </c>
      <c r="BR84" s="66">
        <f ca="1"/>
        <v>0</v>
      </c>
      <c r="BS84" s="66">
        <f ca="1"/>
        <v>0</v>
      </c>
      <c r="BT84" s="66">
        <f ca="1"/>
        <v>0</v>
      </c>
      <c r="BU84" s="66">
        <f ca="1"/>
        <v>0</v>
      </c>
      <c r="BV84" s="66">
        <f ca="1"/>
        <v>0</v>
      </c>
      <c r="BW84" s="66">
        <f ca="1"/>
        <v>0</v>
      </c>
      <c r="BX84" s="66">
        <f ca="1"/>
        <v>0</v>
      </c>
      <c r="BY84" s="66">
        <f ca="1"/>
        <v>0</v>
      </c>
      <c r="BZ84" s="66">
        <f ca="1"/>
        <v>0</v>
      </c>
    </row>
    <row r="85" spans="2:78" ht="12.75" hidden="1" customHeight="1" outlineLevel="1" x14ac:dyDescent="0.2">
      <c r="B85" s="204" t="str" cm="1">
        <f t="array" aca="1" ref="B85" ca="1">IFERROR(_xlfn.XLOOKUP(C85,Com_codes_core,Com_labels_core),"")</f>
        <v>Products from rubber</v>
      </c>
      <c r="C85" s="122" t="str">
        <f ca="1"/>
        <v>c_076</v>
      </c>
      <c r="D85" s="56">
        <f ca="1"/>
        <v>1</v>
      </c>
      <c r="E85" s="56">
        <f ca="1"/>
        <v>-4.5408798162061004E-3</v>
      </c>
      <c r="F85" s="56">
        <f ca="1"/>
        <v>-0.29298673247062368</v>
      </c>
      <c r="G85" s="56">
        <f ca="1"/>
        <v>4.0605838161478225E-2</v>
      </c>
      <c r="H85" s="56">
        <f ca="1"/>
        <v>0</v>
      </c>
      <c r="I85" s="56">
        <f ca="1"/>
        <v>0</v>
      </c>
      <c r="J85" s="56">
        <f ca="1"/>
        <v>0</v>
      </c>
      <c r="K85" s="56">
        <f ca="1"/>
        <v>0</v>
      </c>
      <c r="L85" s="56">
        <f ca="1"/>
        <v>0</v>
      </c>
      <c r="M85" s="56">
        <f ca="1"/>
        <v>0</v>
      </c>
      <c r="O85" s="204" t="str" cm="1">
        <f t="array" aca="1" ref="O85" ca="1">IFERROR(_xlfn.XLOOKUP(P85,Com_codes_core,Com_labels_core),"")</f>
        <v>Products from rubber</v>
      </c>
      <c r="P85" s="122" t="str">
        <f ca="1"/>
        <v>c_076</v>
      </c>
      <c r="Q85" s="56">
        <f ca="1"/>
        <v>1.1637029320833254</v>
      </c>
      <c r="R85" s="56">
        <f ca="1"/>
        <v>4.5613527818377797E-2</v>
      </c>
      <c r="S85" s="56">
        <f ca="1"/>
        <v>-5.4723817229451743E-2</v>
      </c>
      <c r="T85" s="56">
        <f ca="1"/>
        <v>3.8818883752900213E-2</v>
      </c>
      <c r="U85" s="56">
        <f ca="1"/>
        <v>0</v>
      </c>
      <c r="V85" s="56">
        <f ca="1"/>
        <v>0</v>
      </c>
      <c r="W85" s="56">
        <f ca="1"/>
        <v>0</v>
      </c>
      <c r="X85" s="56">
        <f ca="1"/>
        <v>0</v>
      </c>
      <c r="Y85" s="56">
        <f ca="1"/>
        <v>0</v>
      </c>
      <c r="Z85" s="56">
        <f ca="1"/>
        <v>0</v>
      </c>
      <c r="AB85" s="204" t="str" cm="1">
        <f t="array" aca="1" ref="AB85" ca="1">IFERROR(_xlfn.XLOOKUP(AC85,Com_codes_core,Com_labels_core),"")</f>
        <v>Consumer electronic products</v>
      </c>
      <c r="AC85" s="122" t="str">
        <f ca="1"/>
        <v>c_086</v>
      </c>
      <c r="AD85" s="56">
        <f ca="1"/>
        <v>1</v>
      </c>
      <c r="AE85" s="56">
        <f ca="1"/>
        <v>-1.8422140166118872E-3</v>
      </c>
      <c r="AF85" s="56">
        <f ca="1"/>
        <v>-0.18682392784339363</v>
      </c>
      <c r="AG85" s="56">
        <f ca="1"/>
        <v>7.3562126018167362E-2</v>
      </c>
      <c r="AH85" s="56">
        <f ca="1"/>
        <v>0</v>
      </c>
      <c r="AI85" s="56">
        <f ca="1"/>
        <v>0</v>
      </c>
      <c r="AJ85" s="56">
        <f ca="1"/>
        <v>0</v>
      </c>
      <c r="AK85" s="56">
        <f ca="1"/>
        <v>0</v>
      </c>
      <c r="AL85" s="56">
        <f ca="1"/>
        <v>0</v>
      </c>
      <c r="AM85" s="56">
        <f ca="1"/>
        <v>0</v>
      </c>
      <c r="AO85" s="204" t="str" cm="1">
        <f t="array" aca="1" ref="AO85" ca="1">IFERROR(_xlfn.XLOOKUP(AP85,Com_codes_core,Com_labels_core),"")</f>
        <v>Cast iron, iron and steel products</v>
      </c>
      <c r="AP85" s="122" t="str">
        <f ca="1"/>
        <v>c_082</v>
      </c>
      <c r="AQ85" s="56">
        <f ca="1"/>
        <v>1.114473368188289</v>
      </c>
      <c r="AR85" s="56">
        <f ca="1"/>
        <v>3.0148657427253589E-2</v>
      </c>
      <c r="AS85" s="56">
        <f ca="1"/>
        <v>-0.20742006336985641</v>
      </c>
      <c r="AT85" s="56">
        <f ca="1"/>
        <v>7.3861510688133514E-2</v>
      </c>
      <c r="AU85" s="56">
        <f ca="1"/>
        <v>0</v>
      </c>
      <c r="AV85" s="56">
        <f ca="1"/>
        <v>0</v>
      </c>
      <c r="AW85" s="56">
        <f ca="1"/>
        <v>0</v>
      </c>
      <c r="AX85" s="56">
        <f ca="1"/>
        <v>0</v>
      </c>
      <c r="AY85" s="56">
        <f ca="1"/>
        <v>0</v>
      </c>
      <c r="AZ85" s="56">
        <f ca="1"/>
        <v>0</v>
      </c>
      <c r="BB85" s="204" t="str" cm="1">
        <f t="array" aca="1" ref="BB85" ca="1">IFERROR(_xlfn.XLOOKUP(BC85,Com_codes_core,Com_labels_core),"")</f>
        <v>Consumer electronic products</v>
      </c>
      <c r="BC85" s="122" t="str">
        <f ca="1"/>
        <v>c_086</v>
      </c>
      <c r="BD85" s="63">
        <f ca="1"/>
        <v>1.0524569189854076</v>
      </c>
      <c r="BE85" s="63">
        <f ca="1"/>
        <v>0</v>
      </c>
      <c r="BF85" s="63">
        <f ca="1"/>
        <v>0</v>
      </c>
      <c r="BG85" s="56">
        <f ca="1"/>
        <v>0</v>
      </c>
      <c r="BH85" s="56">
        <f ca="1"/>
        <v>0</v>
      </c>
      <c r="BI85" s="56">
        <f ca="1"/>
        <v>0</v>
      </c>
      <c r="BJ85" s="56">
        <f ca="1"/>
        <v>0</v>
      </c>
      <c r="BK85" s="56">
        <f ca="1"/>
        <v>0</v>
      </c>
      <c r="BL85" s="56">
        <f ca="1"/>
        <v>0</v>
      </c>
      <c r="BM85" s="63">
        <f ca="1"/>
        <v>0</v>
      </c>
      <c r="BO85" s="204" t="str" cm="1">
        <f t="array" aca="1" ref="BO85" ca="1">IFERROR(_xlfn.XLOOKUP(BP85,Com_codes_core,Com_labels_core),"")</f>
        <v>Cast iron, iron and steel products</v>
      </c>
      <c r="BP85" s="122" t="str">
        <f ca="1"/>
        <v>c_082</v>
      </c>
      <c r="BQ85" s="66">
        <f ca="1"/>
        <v>1.0396120466325138</v>
      </c>
      <c r="BR85" s="66">
        <f ca="1"/>
        <v>0</v>
      </c>
      <c r="BS85" s="66">
        <f ca="1"/>
        <v>0</v>
      </c>
      <c r="BT85" s="66">
        <f ca="1"/>
        <v>0</v>
      </c>
      <c r="BU85" s="66">
        <f ca="1"/>
        <v>0</v>
      </c>
      <c r="BV85" s="66">
        <f ca="1"/>
        <v>0</v>
      </c>
      <c r="BW85" s="66">
        <f ca="1"/>
        <v>0</v>
      </c>
      <c r="BX85" s="66">
        <f ca="1"/>
        <v>0</v>
      </c>
      <c r="BY85" s="66">
        <f ca="1"/>
        <v>0</v>
      </c>
      <c r="BZ85" s="66">
        <f ca="1"/>
        <v>0</v>
      </c>
    </row>
    <row r="86" spans="2:78" ht="12.75" hidden="1" customHeight="1" outlineLevel="1" x14ac:dyDescent="0.2">
      <c r="B86" s="204" t="str" cm="1">
        <f t="array" aca="1" ref="B86" ca="1">IFERROR(_xlfn.XLOOKUP(C86,Com_codes_core,Com_labels_core),"")</f>
        <v>Products from plastic</v>
      </c>
      <c r="C86" s="122" t="str">
        <f ca="1"/>
        <v>c_077</v>
      </c>
      <c r="D86" s="56">
        <f ca="1"/>
        <v>1</v>
      </c>
      <c r="E86" s="56">
        <f ca="1"/>
        <v>4.4461548995178291E-3</v>
      </c>
      <c r="F86" s="56">
        <f ca="1"/>
        <v>-0.20921583177248015</v>
      </c>
      <c r="G86" s="56">
        <f ca="1"/>
        <v>2.8957634123938369E-2</v>
      </c>
      <c r="H86" s="56">
        <f ca="1"/>
        <v>0</v>
      </c>
      <c r="I86" s="56">
        <f ca="1"/>
        <v>0</v>
      </c>
      <c r="J86" s="56">
        <f ca="1"/>
        <v>0</v>
      </c>
      <c r="K86" s="56">
        <f ca="1"/>
        <v>0</v>
      </c>
      <c r="L86" s="56">
        <f ca="1"/>
        <v>0</v>
      </c>
      <c r="M86" s="56">
        <f ca="1"/>
        <v>0</v>
      </c>
      <c r="O86" s="204" t="str" cm="1">
        <f t="array" aca="1" ref="O86" ca="1">IFERROR(_xlfn.XLOOKUP(P86,Com_codes_core,Com_labels_core),"")</f>
        <v>Products from plastic</v>
      </c>
      <c r="P86" s="122" t="str">
        <f ca="1"/>
        <v>c_077</v>
      </c>
      <c r="Q86" s="56">
        <f ca="1"/>
        <v>1.0519998679460545</v>
      </c>
      <c r="R86" s="56">
        <f ca="1"/>
        <v>6.0214652285295323E-2</v>
      </c>
      <c r="S86" s="56">
        <f ca="1"/>
        <v>-5.8756637841084203E-2</v>
      </c>
      <c r="T86" s="56">
        <f ca="1"/>
        <v>3.7255219597098765E-2</v>
      </c>
      <c r="U86" s="56">
        <f ca="1"/>
        <v>0</v>
      </c>
      <c r="V86" s="56">
        <f ca="1"/>
        <v>0</v>
      </c>
      <c r="W86" s="56">
        <f ca="1"/>
        <v>0</v>
      </c>
      <c r="X86" s="56">
        <f ca="1"/>
        <v>0</v>
      </c>
      <c r="Y86" s="56">
        <f ca="1"/>
        <v>0</v>
      </c>
      <c r="Z86" s="56">
        <f ca="1"/>
        <v>0</v>
      </c>
      <c r="AB86" s="204" t="str" cm="1">
        <f t="array" aca="1" ref="AB86" ca="1">IFERROR(_xlfn.XLOOKUP(AC86,Com_codes_core,Com_labels_core),"")</f>
        <v>Measurement, testing, navigation and control equipment; clock; Radiation equipment, medical electronic equipment, electrotherapy; Optical equipment and instruments; tape, magnetic and optical disks</v>
      </c>
      <c r="AC86" s="122" t="str">
        <f ca="1"/>
        <v>c_087</v>
      </c>
      <c r="AD86" s="56">
        <f ca="1"/>
        <v>1</v>
      </c>
      <c r="AE86" s="56">
        <f ca="1"/>
        <v>-8.6401001083702411E-4</v>
      </c>
      <c r="AF86" s="56">
        <f ca="1"/>
        <v>-0.18360432303256013</v>
      </c>
      <c r="AG86" s="56">
        <f ca="1"/>
        <v>7.3512022266486454E-2</v>
      </c>
      <c r="AH86" s="56">
        <f ca="1"/>
        <v>0</v>
      </c>
      <c r="AI86" s="56">
        <f ca="1"/>
        <v>0</v>
      </c>
      <c r="AJ86" s="56">
        <f ca="1"/>
        <v>0</v>
      </c>
      <c r="AK86" s="56">
        <f ca="1"/>
        <v>0</v>
      </c>
      <c r="AL86" s="56">
        <f ca="1"/>
        <v>0</v>
      </c>
      <c r="AM86" s="56">
        <f ca="1"/>
        <v>0</v>
      </c>
      <c r="AO86" s="204" t="str" cm="1">
        <f t="array" aca="1" ref="AO86" ca="1">IFERROR(_xlfn.XLOOKUP(AP86,Com_codes_core,Com_labels_core),"")</f>
        <v>Non-ferrous metal products, precious metals and metal casting services</v>
      </c>
      <c r="AP86" s="122" t="str">
        <f ca="1"/>
        <v>c_083</v>
      </c>
      <c r="AQ86" s="56">
        <f ca="1"/>
        <v>1.3923543686220736</v>
      </c>
      <c r="AR86" s="56">
        <f ca="1"/>
        <v>3.2211843345875124E-2</v>
      </c>
      <c r="AS86" s="56">
        <f ca="1"/>
        <v>-0.209864962701789</v>
      </c>
      <c r="AT86" s="56">
        <f ca="1"/>
        <v>7.3894980461575166E-2</v>
      </c>
      <c r="AU86" s="56">
        <f ca="1"/>
        <v>0</v>
      </c>
      <c r="AV86" s="56">
        <f ca="1"/>
        <v>0</v>
      </c>
      <c r="AW86" s="56">
        <f ca="1"/>
        <v>0</v>
      </c>
      <c r="AX86" s="56">
        <f ca="1"/>
        <v>0</v>
      </c>
      <c r="AY86" s="56">
        <f ca="1"/>
        <v>0</v>
      </c>
      <c r="AZ86" s="56">
        <f ca="1"/>
        <v>0</v>
      </c>
      <c r="BB86" s="204" t="str" cm="1">
        <f t="array" aca="1" ref="BB86" ca="1">IFERROR(_xlfn.XLOOKUP(BC86,Com_codes_core,Com_labels_core),"")</f>
        <v>Measurement, testing, navigation and control equipment; clock; Radiation equipment, medical electronic equipment, electrotherapy; Optical equipment and instruments; tape, magnetic and optical disks</v>
      </c>
      <c r="BC86" s="122" t="str">
        <f ca="1"/>
        <v>c_087</v>
      </c>
      <c r="BD86" s="63">
        <f ca="1"/>
        <v>1.070599124702283</v>
      </c>
      <c r="BE86" s="63">
        <f ca="1"/>
        <v>0</v>
      </c>
      <c r="BF86" s="63">
        <f ca="1"/>
        <v>0</v>
      </c>
      <c r="BG86" s="56">
        <f ca="1"/>
        <v>0</v>
      </c>
      <c r="BH86" s="56">
        <f ca="1"/>
        <v>0</v>
      </c>
      <c r="BI86" s="56">
        <f ca="1"/>
        <v>0</v>
      </c>
      <c r="BJ86" s="56">
        <f ca="1"/>
        <v>0</v>
      </c>
      <c r="BK86" s="56">
        <f ca="1"/>
        <v>0</v>
      </c>
      <c r="BL86" s="56">
        <f ca="1"/>
        <v>0</v>
      </c>
      <c r="BM86" s="63">
        <f ca="1"/>
        <v>0</v>
      </c>
      <c r="BO86" s="204" t="str" cm="1">
        <f t="array" aca="1" ref="BO86" ca="1">IFERROR(_xlfn.XLOOKUP(BP86,Com_codes_core,Com_labels_core),"")</f>
        <v>Non-ferrous metal products, precious metals and metal casting services</v>
      </c>
      <c r="BP86" s="122" t="str">
        <f ca="1"/>
        <v>c_083</v>
      </c>
      <c r="BQ86" s="66">
        <f ca="1"/>
        <v>1.2793308540060717</v>
      </c>
      <c r="BR86" s="66">
        <f ca="1"/>
        <v>0</v>
      </c>
      <c r="BS86" s="66">
        <f ca="1"/>
        <v>0</v>
      </c>
      <c r="BT86" s="66">
        <f ca="1"/>
        <v>0</v>
      </c>
      <c r="BU86" s="66">
        <f ca="1"/>
        <v>0</v>
      </c>
      <c r="BV86" s="66">
        <f ca="1"/>
        <v>0</v>
      </c>
      <c r="BW86" s="66">
        <f ca="1"/>
        <v>0</v>
      </c>
      <c r="BX86" s="66">
        <f ca="1"/>
        <v>0</v>
      </c>
      <c r="BY86" s="66">
        <f ca="1"/>
        <v>0</v>
      </c>
      <c r="BZ86" s="66">
        <f ca="1"/>
        <v>0</v>
      </c>
    </row>
    <row r="87" spans="2:78" ht="12.75" hidden="1" customHeight="1" outlineLevel="1" x14ac:dyDescent="0.2">
      <c r="B87" s="204" t="str" cm="1">
        <f t="array" aca="1" ref="B87" ca="1">IFERROR(_xlfn.XLOOKUP(C87,Com_codes_core,Com_labels_core),"")</f>
        <v>Glass and products from glass</v>
      </c>
      <c r="C87" s="122" t="str">
        <f ca="1"/>
        <v>c_078</v>
      </c>
      <c r="D87" s="56">
        <f ca="1"/>
        <v>1</v>
      </c>
      <c r="E87" s="56">
        <f ca="1"/>
        <v>9.1068005698469179E-3</v>
      </c>
      <c r="F87" s="56">
        <f ca="1"/>
        <v>-0.19906979675499148</v>
      </c>
      <c r="G87" s="56">
        <f ca="1"/>
        <v>7.6219051919923508E-2</v>
      </c>
      <c r="H87" s="56">
        <f ca="1"/>
        <v>0</v>
      </c>
      <c r="I87" s="56">
        <f ca="1"/>
        <v>0</v>
      </c>
      <c r="J87" s="56">
        <f ca="1"/>
        <v>0</v>
      </c>
      <c r="K87" s="56">
        <f ca="1"/>
        <v>0</v>
      </c>
      <c r="L87" s="56">
        <f ca="1"/>
        <v>0</v>
      </c>
      <c r="M87" s="56">
        <f ca="1"/>
        <v>0</v>
      </c>
      <c r="O87" s="204" t="str" cm="1">
        <f t="array" aca="1" ref="O87" ca="1">IFERROR(_xlfn.XLOOKUP(P87,Com_codes_core,Com_labels_core),"")</f>
        <v>Glass and products from glass</v>
      </c>
      <c r="P87" s="122" t="str">
        <f ca="1"/>
        <v>c_078</v>
      </c>
      <c r="Q87" s="56">
        <f ca="1"/>
        <v>2.8240472269670684</v>
      </c>
      <c r="R87" s="56">
        <f ca="1"/>
        <v>0.2861907311769718</v>
      </c>
      <c r="S87" s="56">
        <f ca="1"/>
        <v>0.1259473319188853</v>
      </c>
      <c r="T87" s="56">
        <f ca="1"/>
        <v>7.4268393650611664E-2</v>
      </c>
      <c r="U87" s="56">
        <f ca="1"/>
        <v>0</v>
      </c>
      <c r="V87" s="56">
        <f ca="1"/>
        <v>0</v>
      </c>
      <c r="W87" s="56">
        <f ca="1"/>
        <v>0</v>
      </c>
      <c r="X87" s="56">
        <f ca="1"/>
        <v>0</v>
      </c>
      <c r="Y87" s="56">
        <f ca="1"/>
        <v>0</v>
      </c>
      <c r="Z87" s="56">
        <f ca="1"/>
        <v>0</v>
      </c>
      <c r="AB87" s="204" t="str" cm="1">
        <f t="array" aca="1" ref="AB87" ca="1">IFERROR(_xlfn.XLOOKUP(AC87,Com_codes_core,Com_labels_core),"")</f>
        <v>Motors, generators, power transformers, power distribution and control equipment</v>
      </c>
      <c r="AC87" s="122" t="str">
        <f ca="1"/>
        <v>c_088</v>
      </c>
      <c r="AD87" s="56">
        <f ca="1"/>
        <v>1</v>
      </c>
      <c r="AE87" s="56">
        <f ca="1"/>
        <v>-1.4912938625100125E-3</v>
      </c>
      <c r="AF87" s="56">
        <f ca="1"/>
        <v>-0.18566892923280731</v>
      </c>
      <c r="AG87" s="56">
        <f ca="1"/>
        <v>7.3544151840110317E-2</v>
      </c>
      <c r="AH87" s="56">
        <f ca="1"/>
        <v>0</v>
      </c>
      <c r="AI87" s="56">
        <f ca="1"/>
        <v>0</v>
      </c>
      <c r="AJ87" s="56">
        <f ca="1"/>
        <v>0</v>
      </c>
      <c r="AK87" s="56">
        <f ca="1"/>
        <v>0</v>
      </c>
      <c r="AL87" s="56">
        <f ca="1"/>
        <v>0</v>
      </c>
      <c r="AM87" s="56">
        <f ca="1"/>
        <v>0</v>
      </c>
      <c r="AO87" s="204" t="str" cm="1">
        <f t="array" aca="1" ref="AO87" ca="1">IFERROR(_xlfn.XLOOKUP(AP87,Com_codes_core,Com_labels_core),"")</f>
        <v>Prefabricated metal products (except machinery and equipment)</v>
      </c>
      <c r="AP87" s="122" t="str">
        <f ca="1"/>
        <v>c_084</v>
      </c>
      <c r="AQ87" s="56">
        <f ca="1"/>
        <v>1.0466914240530436</v>
      </c>
      <c r="AR87" s="56">
        <f ca="1"/>
        <v>0.14960586850749635</v>
      </c>
      <c r="AS87" s="56">
        <f ca="1"/>
        <v>-0.2019111697434961</v>
      </c>
      <c r="AT87" s="56">
        <f ca="1"/>
        <v>7.3786095944061714E-2</v>
      </c>
      <c r="AU87" s="56">
        <f ca="1"/>
        <v>0</v>
      </c>
      <c r="AV87" s="56">
        <f ca="1"/>
        <v>0</v>
      </c>
      <c r="AW87" s="56">
        <f ca="1"/>
        <v>0</v>
      </c>
      <c r="AX87" s="56">
        <f ca="1"/>
        <v>0</v>
      </c>
      <c r="AY87" s="56">
        <f ca="1"/>
        <v>0</v>
      </c>
      <c r="AZ87" s="56">
        <f ca="1"/>
        <v>0</v>
      </c>
      <c r="BB87" s="204" t="str" cm="1">
        <f t="array" aca="1" ref="BB87" ca="1">IFERROR(_xlfn.XLOOKUP(BC87,Com_codes_core,Com_labels_core),"")</f>
        <v>Motors, generators, power transformers, power distribution and control equipment</v>
      </c>
      <c r="BC87" s="122" t="str">
        <f ca="1"/>
        <v>c_088</v>
      </c>
      <c r="BD87" s="63">
        <f ca="1"/>
        <v>1.058965240400261</v>
      </c>
      <c r="BE87" s="63">
        <f ca="1"/>
        <v>0</v>
      </c>
      <c r="BF87" s="63">
        <f ca="1"/>
        <v>0</v>
      </c>
      <c r="BG87" s="56">
        <f ca="1"/>
        <v>0</v>
      </c>
      <c r="BH87" s="56">
        <f ca="1"/>
        <v>0</v>
      </c>
      <c r="BI87" s="56">
        <f ca="1"/>
        <v>0</v>
      </c>
      <c r="BJ87" s="56">
        <f ca="1"/>
        <v>0</v>
      </c>
      <c r="BK87" s="56">
        <f ca="1"/>
        <v>0</v>
      </c>
      <c r="BL87" s="56">
        <f ca="1"/>
        <v>0</v>
      </c>
      <c r="BM87" s="63">
        <f ca="1"/>
        <v>0</v>
      </c>
      <c r="BO87" s="204" t="str" cm="1">
        <f t="array" aca="1" ref="BO87" ca="1">IFERROR(_xlfn.XLOOKUP(BP87,Com_codes_core,Com_labels_core),"")</f>
        <v>Prefabricated metal products (except machinery and equipment)</v>
      </c>
      <c r="BP87" s="122" t="str">
        <f ca="1"/>
        <v>c_084</v>
      </c>
      <c r="BQ87" s="66">
        <f ca="1"/>
        <v>0.99641622911184335</v>
      </c>
      <c r="BR87" s="66">
        <f ca="1"/>
        <v>0</v>
      </c>
      <c r="BS87" s="66">
        <f ca="1"/>
        <v>0</v>
      </c>
      <c r="BT87" s="66">
        <f ca="1"/>
        <v>0</v>
      </c>
      <c r="BU87" s="66">
        <f ca="1"/>
        <v>0</v>
      </c>
      <c r="BV87" s="66">
        <f ca="1"/>
        <v>0</v>
      </c>
      <c r="BW87" s="66">
        <f ca="1"/>
        <v>0</v>
      </c>
      <c r="BX87" s="66">
        <f ca="1"/>
        <v>0</v>
      </c>
      <c r="BY87" s="66">
        <f ca="1"/>
        <v>0</v>
      </c>
      <c r="BZ87" s="66">
        <f ca="1"/>
        <v>0</v>
      </c>
    </row>
    <row r="88" spans="2:78" ht="12.75" hidden="1" customHeight="1" outlineLevel="1" x14ac:dyDescent="0.2">
      <c r="B88" s="204" t="str" cm="1">
        <f t="array" aca="1" ref="B88" ca="1">IFERROR(_xlfn.XLOOKUP(C88,Com_codes_core,Com_labels_core),"")</f>
        <v>Refractory products; Construction material products from clay; Other ceramic products</v>
      </c>
      <c r="C88" s="122" t="str">
        <f ca="1"/>
        <v>c_079</v>
      </c>
      <c r="D88" s="56">
        <f ca="1"/>
        <v>1</v>
      </c>
      <c r="E88" s="56">
        <f ca="1"/>
        <v>-4.0347273826479846E-2</v>
      </c>
      <c r="F88" s="56">
        <f ca="1"/>
        <v>-0.41592287073457523</v>
      </c>
      <c r="G88" s="56">
        <f ca="1"/>
        <v>-2.8638824087667825E-2</v>
      </c>
      <c r="H88" s="56">
        <f ca="1"/>
        <v>0</v>
      </c>
      <c r="I88" s="56">
        <f ca="1"/>
        <v>0</v>
      </c>
      <c r="J88" s="56">
        <f ca="1"/>
        <v>0</v>
      </c>
      <c r="K88" s="56">
        <f ca="1"/>
        <v>0</v>
      </c>
      <c r="L88" s="56">
        <f ca="1"/>
        <v>0</v>
      </c>
      <c r="M88" s="56">
        <f ca="1"/>
        <v>0</v>
      </c>
      <c r="O88" s="204" t="str" cm="1">
        <f t="array" aca="1" ref="O88" ca="1">IFERROR(_xlfn.XLOOKUP(P88,Com_codes_core,Com_labels_core),"")</f>
        <v>Refractory products; Construction material products from clay; Other ceramic products</v>
      </c>
      <c r="P88" s="122" t="str">
        <f ca="1"/>
        <v>c_079</v>
      </c>
      <c r="Q88" s="56">
        <f ca="1"/>
        <v>1.1034527162680499</v>
      </c>
      <c r="R88" s="56">
        <f ca="1"/>
        <v>-1.2898610067602068E-2</v>
      </c>
      <c r="S88" s="56">
        <f ca="1"/>
        <v>-0.30773991004332535</v>
      </c>
      <c r="T88" s="56">
        <f ca="1"/>
        <v>-1.9909054691136241E-2</v>
      </c>
      <c r="U88" s="56">
        <f ca="1"/>
        <v>0</v>
      </c>
      <c r="V88" s="56">
        <f ca="1"/>
        <v>0</v>
      </c>
      <c r="W88" s="56">
        <f ca="1"/>
        <v>0</v>
      </c>
      <c r="X88" s="56">
        <f ca="1"/>
        <v>0</v>
      </c>
      <c r="Y88" s="56">
        <f ca="1"/>
        <v>0</v>
      </c>
      <c r="Z88" s="56">
        <f ca="1"/>
        <v>0</v>
      </c>
      <c r="AB88" s="204" t="str" cm="1">
        <f t="array" aca="1" ref="AB88" ca="1">IFERROR(_xlfn.XLOOKUP(AC88,Com_codes_core,Com_labels_core),"")</f>
        <v>Batteries and accumulators</v>
      </c>
      <c r="AC88" s="122" t="str">
        <f ca="1"/>
        <v>c_089</v>
      </c>
      <c r="AD88" s="56">
        <f ca="1"/>
        <v>1</v>
      </c>
      <c r="AE88" s="56">
        <f ca="1"/>
        <v>-1.7147322237009988E-3</v>
      </c>
      <c r="AF88" s="56">
        <f ca="1"/>
        <v>-0.18640434154878482</v>
      </c>
      <c r="AG88" s="56">
        <f ca="1"/>
        <v>7.3555596380558974E-2</v>
      </c>
      <c r="AH88" s="56">
        <f ca="1"/>
        <v>0</v>
      </c>
      <c r="AI88" s="56">
        <f ca="1"/>
        <v>0</v>
      </c>
      <c r="AJ88" s="56">
        <f ca="1"/>
        <v>0</v>
      </c>
      <c r="AK88" s="56">
        <f ca="1"/>
        <v>0</v>
      </c>
      <c r="AL88" s="56">
        <f ca="1"/>
        <v>0</v>
      </c>
      <c r="AM88" s="56">
        <f ca="1"/>
        <v>0</v>
      </c>
      <c r="AO88" s="204" t="str" cm="1">
        <f t="array" aca="1" ref="AO88" ca="1">IFERROR(_xlfn.XLOOKUP(AP88,Com_codes_core,Com_labels_core),"")</f>
        <v>Electronic components products; Computer and computer peripheral equipment, Communication equipment</v>
      </c>
      <c r="AP88" s="122" t="str">
        <f ca="1"/>
        <v>c_085</v>
      </c>
      <c r="AQ88" s="56">
        <f ca="1"/>
        <v>1.0431042947922009</v>
      </c>
      <c r="AR88" s="56">
        <f ca="1"/>
        <v>1.8335404278757572E-2</v>
      </c>
      <c r="AS88" s="56">
        <f ca="1"/>
        <v>-0.19702334397416754</v>
      </c>
      <c r="AT88" s="56">
        <f ca="1"/>
        <v>7.3719183399378885E-2</v>
      </c>
      <c r="AU88" s="56">
        <f ca="1"/>
        <v>0</v>
      </c>
      <c r="AV88" s="56">
        <f ca="1"/>
        <v>0</v>
      </c>
      <c r="AW88" s="56">
        <f ca="1"/>
        <v>0</v>
      </c>
      <c r="AX88" s="56">
        <f ca="1"/>
        <v>0</v>
      </c>
      <c r="AY88" s="56">
        <f ca="1"/>
        <v>0</v>
      </c>
      <c r="AZ88" s="56">
        <f ca="1"/>
        <v>0</v>
      </c>
      <c r="BB88" s="204" t="str" cm="1">
        <f t="array" aca="1" ref="BB88" ca="1">IFERROR(_xlfn.XLOOKUP(BC88,Com_codes_core,Com_labels_core),"")</f>
        <v>Batteries and accumulators</v>
      </c>
      <c r="BC88" s="122" t="str">
        <f ca="1"/>
        <v>c_089</v>
      </c>
      <c r="BD88" s="63">
        <f ca="1"/>
        <v>1.0548212529066898</v>
      </c>
      <c r="BE88" s="63">
        <f ca="1"/>
        <v>0</v>
      </c>
      <c r="BF88" s="63">
        <f ca="1"/>
        <v>0</v>
      </c>
      <c r="BG88" s="56">
        <f ca="1"/>
        <v>0</v>
      </c>
      <c r="BH88" s="56">
        <f ca="1"/>
        <v>0</v>
      </c>
      <c r="BI88" s="56">
        <f ca="1"/>
        <v>0</v>
      </c>
      <c r="BJ88" s="56">
        <f ca="1"/>
        <v>0</v>
      </c>
      <c r="BK88" s="56">
        <f ca="1"/>
        <v>0</v>
      </c>
      <c r="BL88" s="56">
        <f ca="1"/>
        <v>0</v>
      </c>
      <c r="BM88" s="63">
        <f ca="1"/>
        <v>0</v>
      </c>
      <c r="BO88" s="204" t="str" cm="1">
        <f t="array" aca="1" ref="BO88" ca="1">IFERROR(_xlfn.XLOOKUP(BP88,Com_codes_core,Com_labels_core),"")</f>
        <v>Electronic components products; Computer and computer peripheral equipment, Communication equipment</v>
      </c>
      <c r="BP88" s="122" t="str">
        <f ca="1"/>
        <v>c_085</v>
      </c>
      <c r="BQ88" s="66">
        <f ca="1"/>
        <v>1.0354649202064437</v>
      </c>
      <c r="BR88" s="66">
        <f ca="1"/>
        <v>0</v>
      </c>
      <c r="BS88" s="66">
        <f ca="1"/>
        <v>0</v>
      </c>
      <c r="BT88" s="66">
        <f ca="1"/>
        <v>0</v>
      </c>
      <c r="BU88" s="66">
        <f ca="1"/>
        <v>0</v>
      </c>
      <c r="BV88" s="66">
        <f ca="1"/>
        <v>0</v>
      </c>
      <c r="BW88" s="66">
        <f ca="1"/>
        <v>0</v>
      </c>
      <c r="BX88" s="66">
        <f ca="1"/>
        <v>0</v>
      </c>
      <c r="BY88" s="66">
        <f ca="1"/>
        <v>0</v>
      </c>
      <c r="BZ88" s="66">
        <f ca="1"/>
        <v>0</v>
      </c>
    </row>
    <row r="89" spans="2:78" ht="12.75" hidden="1" customHeight="1" outlineLevel="1" x14ac:dyDescent="0.2">
      <c r="B89" s="204" t="str" cm="1">
        <f t="array" aca="1" ref="B89" ca="1">IFERROR(_xlfn.XLOOKUP(C89,Com_codes_core,Com_labels_core),"")</f>
        <v>Cement of all kinds</v>
      </c>
      <c r="C89" s="122" t="str">
        <f ca="1"/>
        <v>c_080</v>
      </c>
      <c r="D89" s="56">
        <f ca="1"/>
        <v>1</v>
      </c>
      <c r="E89" s="56">
        <f ca="1"/>
        <v>-5.1635715176867603E-2</v>
      </c>
      <c r="F89" s="56">
        <f ca="1"/>
        <v>-0.42155971619861621</v>
      </c>
      <c r="G89" s="56">
        <f ca="1"/>
        <v>2.4112245221519224E-2</v>
      </c>
      <c r="H89" s="56">
        <f ca="1"/>
        <v>0</v>
      </c>
      <c r="I89" s="56">
        <f ca="1"/>
        <v>0</v>
      </c>
      <c r="J89" s="56">
        <f ca="1"/>
        <v>0</v>
      </c>
      <c r="K89" s="56">
        <f ca="1"/>
        <v>0</v>
      </c>
      <c r="L89" s="56">
        <f ca="1"/>
        <v>0</v>
      </c>
      <c r="M89" s="56">
        <f ca="1"/>
        <v>0</v>
      </c>
      <c r="O89" s="204" t="str" cm="1">
        <f t="array" aca="1" ref="O89" ca="1">IFERROR(_xlfn.XLOOKUP(P89,Com_codes_core,Com_labels_core),"")</f>
        <v>Cement of all kinds</v>
      </c>
      <c r="P89" s="122" t="str">
        <f ca="1"/>
        <v>c_080</v>
      </c>
      <c r="Q89" s="56">
        <f ca="1"/>
        <v>1.2742298010041715</v>
      </c>
      <c r="R89" s="56">
        <f ca="1"/>
        <v>-6.5453117432701102E-2</v>
      </c>
      <c r="S89" s="56">
        <f ca="1"/>
        <v>-0.20638521716146441</v>
      </c>
      <c r="T89" s="56">
        <f ca="1"/>
        <v>1.6100805274787966E-2</v>
      </c>
      <c r="U89" s="56">
        <f ca="1"/>
        <v>0</v>
      </c>
      <c r="V89" s="56">
        <f ca="1"/>
        <v>0</v>
      </c>
      <c r="W89" s="56">
        <f ca="1"/>
        <v>0</v>
      </c>
      <c r="X89" s="56">
        <f ca="1"/>
        <v>0</v>
      </c>
      <c r="Y89" s="56">
        <f ca="1"/>
        <v>0</v>
      </c>
      <c r="Z89" s="56">
        <f ca="1"/>
        <v>0</v>
      </c>
      <c r="AB89" s="204" t="str" cm="1">
        <f t="array" aca="1" ref="AB89" ca="1">IFERROR(_xlfn.XLOOKUP(AC89,Com_codes_core,Com_labels_core),"")</f>
        <v>Wires and wiring equipment</v>
      </c>
      <c r="AC89" s="122" t="str">
        <f ca="1"/>
        <v>c_090</v>
      </c>
      <c r="AD89" s="56">
        <f ca="1"/>
        <v>1</v>
      </c>
      <c r="AE89" s="56">
        <f ca="1"/>
        <v>-1.7107381264369614E-3</v>
      </c>
      <c r="AF89" s="56">
        <f ca="1"/>
        <v>-0.1863911956043629</v>
      </c>
      <c r="AG89" s="56">
        <f ca="1"/>
        <v>7.3555391804780434E-2</v>
      </c>
      <c r="AH89" s="56">
        <f ca="1"/>
        <v>0</v>
      </c>
      <c r="AI89" s="56">
        <f ca="1"/>
        <v>0</v>
      </c>
      <c r="AJ89" s="56">
        <f ca="1"/>
        <v>0</v>
      </c>
      <c r="AK89" s="56">
        <f ca="1"/>
        <v>0</v>
      </c>
      <c r="AL89" s="56">
        <f ca="1"/>
        <v>0</v>
      </c>
      <c r="AM89" s="56">
        <f ca="1"/>
        <v>0</v>
      </c>
      <c r="AO89" s="204" t="str" cm="1">
        <f t="array" aca="1" ref="AO89" ca="1">IFERROR(_xlfn.XLOOKUP(AP89,Com_codes_core,Com_labels_core),"")</f>
        <v>Consumer electronic products</v>
      </c>
      <c r="AP89" s="122" t="str">
        <f ca="1"/>
        <v>c_086</v>
      </c>
      <c r="AQ89" s="56">
        <f ca="1"/>
        <v>1.0838068421708793</v>
      </c>
      <c r="AR89" s="56">
        <f ca="1"/>
        <v>0.14586894714769816</v>
      </c>
      <c r="AS89" s="56">
        <f ca="1"/>
        <v>-0.20459212121597403</v>
      </c>
      <c r="AT89" s="56">
        <f ca="1"/>
        <v>7.382279721392937E-2</v>
      </c>
      <c r="AU89" s="56">
        <f ca="1"/>
        <v>0</v>
      </c>
      <c r="AV89" s="56">
        <f ca="1"/>
        <v>0</v>
      </c>
      <c r="AW89" s="56">
        <f ca="1"/>
        <v>0</v>
      </c>
      <c r="AX89" s="56">
        <f ca="1"/>
        <v>0</v>
      </c>
      <c r="AY89" s="56">
        <f ca="1"/>
        <v>0</v>
      </c>
      <c r="AZ89" s="56">
        <f ca="1"/>
        <v>0</v>
      </c>
      <c r="BB89" s="204" t="str" cm="1">
        <f t="array" aca="1" ref="BB89" ca="1">IFERROR(_xlfn.XLOOKUP(BC89,Com_codes_core,Com_labels_core),"")</f>
        <v>Wires and wiring equipment</v>
      </c>
      <c r="BC89" s="122" t="str">
        <f ca="1"/>
        <v>c_090</v>
      </c>
      <c r="BD89" s="63">
        <f ca="1"/>
        <v>1.0548953292131471</v>
      </c>
      <c r="BE89" s="63">
        <f ca="1"/>
        <v>0</v>
      </c>
      <c r="BF89" s="63">
        <f ca="1"/>
        <v>0</v>
      </c>
      <c r="BG89" s="56">
        <f ca="1"/>
        <v>0</v>
      </c>
      <c r="BH89" s="56">
        <f ca="1"/>
        <v>0</v>
      </c>
      <c r="BI89" s="56">
        <f ca="1"/>
        <v>0</v>
      </c>
      <c r="BJ89" s="56">
        <f ca="1"/>
        <v>0</v>
      </c>
      <c r="BK89" s="56">
        <f ca="1"/>
        <v>0</v>
      </c>
      <c r="BL89" s="56">
        <f ca="1"/>
        <v>0</v>
      </c>
      <c r="BM89" s="63">
        <f ca="1"/>
        <v>0</v>
      </c>
      <c r="BO89" s="204" t="str" cm="1">
        <f t="array" aca="1" ref="BO89" ca="1">IFERROR(_xlfn.XLOOKUP(BP89,Com_codes_core,Com_labels_core),"")</f>
        <v>Consumer electronic products</v>
      </c>
      <c r="BP89" s="122" t="str">
        <f ca="1"/>
        <v>c_086</v>
      </c>
      <c r="BQ89" s="66">
        <f ca="1"/>
        <v>1.0157579527988585</v>
      </c>
      <c r="BR89" s="66">
        <f ca="1"/>
        <v>0</v>
      </c>
      <c r="BS89" s="66">
        <f ca="1"/>
        <v>0</v>
      </c>
      <c r="BT89" s="66">
        <f ca="1"/>
        <v>0</v>
      </c>
      <c r="BU89" s="66">
        <f ca="1"/>
        <v>0</v>
      </c>
      <c r="BV89" s="66">
        <f ca="1"/>
        <v>0</v>
      </c>
      <c r="BW89" s="66">
        <f ca="1"/>
        <v>0</v>
      </c>
      <c r="BX89" s="66">
        <f ca="1"/>
        <v>0</v>
      </c>
      <c r="BY89" s="66">
        <f ca="1"/>
        <v>0</v>
      </c>
      <c r="BZ89" s="66">
        <f ca="1"/>
        <v>0</v>
      </c>
    </row>
    <row r="90" spans="2:78" ht="12.75" hidden="1" customHeight="1" outlineLevel="1" x14ac:dyDescent="0.2">
      <c r="B90" s="204" t="str" cm="1">
        <f t="array" aca="1" ref="B90" ca="1">IFERROR(_xlfn.XLOOKUP(C90,Com_codes_core,Com_labels_core),"")</f>
        <v>Uncategorized non-metallic mineral products (except cement; bricks, tiles, paving stones and baked clay construction products)</v>
      </c>
      <c r="C90" s="122" t="str">
        <f ca="1"/>
        <v>c_081</v>
      </c>
      <c r="D90" s="56">
        <f ca="1"/>
        <v>1</v>
      </c>
      <c r="E90" s="56">
        <f ca="1"/>
        <v>-2.7001557395034403E-2</v>
      </c>
      <c r="F90" s="56">
        <f ca="1"/>
        <v>-0.25444428075780401</v>
      </c>
      <c r="G90" s="56">
        <f ca="1"/>
        <v>8.5922116876435695E-2</v>
      </c>
      <c r="H90" s="56">
        <f ca="1"/>
        <v>0</v>
      </c>
      <c r="I90" s="56">
        <f ca="1"/>
        <v>0</v>
      </c>
      <c r="J90" s="56">
        <f ca="1"/>
        <v>0</v>
      </c>
      <c r="K90" s="56">
        <f ca="1"/>
        <v>0</v>
      </c>
      <c r="L90" s="56">
        <f ca="1"/>
        <v>0</v>
      </c>
      <c r="M90" s="56">
        <f ca="1"/>
        <v>0</v>
      </c>
      <c r="O90" s="204" t="str" cm="1">
        <f t="array" aca="1" ref="O90" ca="1">IFERROR(_xlfn.XLOOKUP(P90,Com_codes_core,Com_labels_core),"")</f>
        <v>Uncategorized non-metallic mineral products (except cement; bricks, tiles, paving stones and baked clay construction products)</v>
      </c>
      <c r="P90" s="122" t="str">
        <f ca="1"/>
        <v>c_081</v>
      </c>
      <c r="Q90" s="56">
        <f ca="1"/>
        <v>1.090794498907512</v>
      </c>
      <c r="R90" s="56">
        <f ca="1"/>
        <v>-1.099274305240705E-2</v>
      </c>
      <c r="S90" s="56">
        <f ca="1"/>
        <v>-0.15646483123317179</v>
      </c>
      <c r="T90" s="56">
        <f ca="1"/>
        <v>8.2995123392515247E-2</v>
      </c>
      <c r="U90" s="56">
        <f ca="1"/>
        <v>0</v>
      </c>
      <c r="V90" s="56">
        <f ca="1"/>
        <v>0</v>
      </c>
      <c r="W90" s="56">
        <f ca="1"/>
        <v>0</v>
      </c>
      <c r="X90" s="56">
        <f ca="1"/>
        <v>0</v>
      </c>
      <c r="Y90" s="56">
        <f ca="1"/>
        <v>0</v>
      </c>
      <c r="Z90" s="56">
        <f ca="1"/>
        <v>0</v>
      </c>
      <c r="AB90" s="204" t="str" cm="1">
        <f t="array" aca="1" ref="AB90" ca="1">IFERROR(_xlfn.XLOOKUP(AC90,Com_codes_core,Com_labels_core),"")</f>
        <v>Electrical lighting equipment</v>
      </c>
      <c r="AC90" s="122" t="str">
        <f ca="1"/>
        <v>c_091</v>
      </c>
      <c r="AD90" s="56">
        <f ca="1"/>
        <v>1</v>
      </c>
      <c r="AE90" s="56">
        <f ca="1"/>
        <v>-2.4983054449756459E-3</v>
      </c>
      <c r="AF90" s="56">
        <f ca="1"/>
        <v>-0.18898334970662845</v>
      </c>
      <c r="AG90" s="56">
        <f ca="1"/>
        <v>7.3595731118403229E-2</v>
      </c>
      <c r="AH90" s="56">
        <f ca="1"/>
        <v>0</v>
      </c>
      <c r="AI90" s="56">
        <f ca="1"/>
        <v>0</v>
      </c>
      <c r="AJ90" s="56">
        <f ca="1"/>
        <v>0</v>
      </c>
      <c r="AK90" s="56">
        <f ca="1"/>
        <v>0</v>
      </c>
      <c r="AL90" s="56">
        <f ca="1"/>
        <v>0</v>
      </c>
      <c r="AM90" s="56">
        <f ca="1"/>
        <v>0</v>
      </c>
      <c r="AO90" s="204" t="str" cm="1">
        <f t="array" aca="1" ref="AO90" ca="1">IFERROR(_xlfn.XLOOKUP(AP90,Com_codes_core,Com_labels_core),"")</f>
        <v>Measurement, testing, navigation and control equipment; clock; Radiation equipment, medical electronic equipment, electrotherapy; Optical equipment and instruments; tape, magnetic and optical disks</v>
      </c>
      <c r="AP90" s="122" t="str">
        <f ca="1"/>
        <v>c_087</v>
      </c>
      <c r="AQ90" s="56">
        <f ca="1"/>
        <v>3.0145373203672121</v>
      </c>
      <c r="AR90" s="56">
        <f ca="1"/>
        <v>0.16803208584088569</v>
      </c>
      <c r="AS90" s="56">
        <f ca="1"/>
        <v>-0.20687834875287026</v>
      </c>
      <c r="AT90" s="56">
        <f ca="1"/>
        <v>7.3854094809000514E-2</v>
      </c>
      <c r="AU90" s="56">
        <f ca="1"/>
        <v>0</v>
      </c>
      <c r="AV90" s="56">
        <f ca="1"/>
        <v>0</v>
      </c>
      <c r="AW90" s="56">
        <f ca="1"/>
        <v>0</v>
      </c>
      <c r="AX90" s="56">
        <f ca="1"/>
        <v>0</v>
      </c>
      <c r="AY90" s="56">
        <f ca="1"/>
        <v>0</v>
      </c>
      <c r="AZ90" s="56">
        <f ca="1"/>
        <v>0</v>
      </c>
      <c r="BB90" s="204" t="str" cm="1">
        <f t="array" aca="1" ref="BB90" ca="1">IFERROR(_xlfn.XLOOKUP(BC90,Com_codes_core,Com_labels_core),"")</f>
        <v>Electrical lighting equipment</v>
      </c>
      <c r="BC90" s="122" t="str">
        <f ca="1"/>
        <v>c_091</v>
      </c>
      <c r="BD90" s="63">
        <f ca="1"/>
        <v>1.0402887561288441</v>
      </c>
      <c r="BE90" s="63">
        <f ca="1"/>
        <v>0</v>
      </c>
      <c r="BF90" s="63">
        <f ca="1"/>
        <v>0</v>
      </c>
      <c r="BG90" s="56">
        <f ca="1"/>
        <v>0</v>
      </c>
      <c r="BH90" s="56">
        <f ca="1"/>
        <v>0</v>
      </c>
      <c r="BI90" s="56">
        <f ca="1"/>
        <v>0</v>
      </c>
      <c r="BJ90" s="56">
        <f ca="1"/>
        <v>0</v>
      </c>
      <c r="BK90" s="56">
        <f ca="1"/>
        <v>0</v>
      </c>
      <c r="BL90" s="56">
        <f ca="1"/>
        <v>0</v>
      </c>
      <c r="BM90" s="63">
        <f ca="1"/>
        <v>0</v>
      </c>
      <c r="BO90" s="204" t="str" cm="1">
        <f t="array" aca="1" ref="BO90" ca="1">IFERROR(_xlfn.XLOOKUP(BP90,Com_codes_core,Com_labels_core),"")</f>
        <v>Measurement, testing, navigation and control equipment; clock; Radiation equipment, medical electronic equipment, electrotherapy; Optical equipment and instruments; tape, magnetic and optical disks</v>
      </c>
      <c r="BP90" s="122" t="str">
        <f ca="1"/>
        <v>c_087</v>
      </c>
      <c r="BQ90" s="66">
        <f ca="1"/>
        <v>2.779692467645845</v>
      </c>
      <c r="BR90" s="66">
        <f ca="1"/>
        <v>0</v>
      </c>
      <c r="BS90" s="66">
        <f ca="1"/>
        <v>0</v>
      </c>
      <c r="BT90" s="66">
        <f ca="1"/>
        <v>0</v>
      </c>
      <c r="BU90" s="66">
        <f ca="1"/>
        <v>0</v>
      </c>
      <c r="BV90" s="66">
        <f ca="1"/>
        <v>0</v>
      </c>
      <c r="BW90" s="66">
        <f ca="1"/>
        <v>0</v>
      </c>
      <c r="BX90" s="66">
        <f ca="1"/>
        <v>0</v>
      </c>
      <c r="BY90" s="66">
        <f ca="1"/>
        <v>0</v>
      </c>
      <c r="BZ90" s="66">
        <f ca="1"/>
        <v>0</v>
      </c>
    </row>
    <row r="91" spans="2:78" ht="12.75" hidden="1" customHeight="1" outlineLevel="1" x14ac:dyDescent="0.2">
      <c r="B91" s="204" t="str" cm="1">
        <f t="array" aca="1" ref="B91" ca="1">IFERROR(_xlfn.XLOOKUP(C91,Com_codes_core,Com_labels_core),"")</f>
        <v>Cast iron, iron and steel products</v>
      </c>
      <c r="C91" s="122" t="str">
        <f ca="1"/>
        <v>c_082</v>
      </c>
      <c r="D91" s="56">
        <f ca="1"/>
        <v>1</v>
      </c>
      <c r="E91" s="56">
        <f ca="1"/>
        <v>-3.234974006117719E-2</v>
      </c>
      <c r="F91" s="56">
        <f ca="1"/>
        <v>-0.36666606479704988</v>
      </c>
      <c r="G91" s="56">
        <f ca="1"/>
        <v>1.8911637325702557E-2</v>
      </c>
      <c r="H91" s="56">
        <f ca="1"/>
        <v>0</v>
      </c>
      <c r="I91" s="56">
        <f ca="1"/>
        <v>0</v>
      </c>
      <c r="J91" s="56">
        <f ca="1"/>
        <v>0</v>
      </c>
      <c r="K91" s="56">
        <f ca="1"/>
        <v>0</v>
      </c>
      <c r="L91" s="56">
        <f ca="1"/>
        <v>0</v>
      </c>
      <c r="M91" s="56">
        <f ca="1"/>
        <v>0</v>
      </c>
      <c r="O91" s="204" t="str" cm="1">
        <f t="array" aca="1" ref="O91" ca="1">IFERROR(_xlfn.XLOOKUP(P91,Com_codes_core,Com_labels_core),"")</f>
        <v>Cast iron, iron and steel products</v>
      </c>
      <c r="P91" s="122" t="str">
        <f ca="1"/>
        <v>c_082</v>
      </c>
      <c r="Q91" s="56">
        <f ca="1"/>
        <v>1.1292334415021823</v>
      </c>
      <c r="R91" s="56">
        <f ca="1"/>
        <v>-1.8285103064152874E-2</v>
      </c>
      <c r="S91" s="56">
        <f ca="1"/>
        <v>-0.21407338545131882</v>
      </c>
      <c r="T91" s="56">
        <f ca="1"/>
        <v>3.0701754325046515E-2</v>
      </c>
      <c r="U91" s="56">
        <f ca="1"/>
        <v>0</v>
      </c>
      <c r="V91" s="56">
        <f ca="1"/>
        <v>0</v>
      </c>
      <c r="W91" s="56">
        <f ca="1"/>
        <v>0</v>
      </c>
      <c r="X91" s="56">
        <f ca="1"/>
        <v>0</v>
      </c>
      <c r="Y91" s="56">
        <f ca="1"/>
        <v>0</v>
      </c>
      <c r="Z91" s="56">
        <f ca="1"/>
        <v>0</v>
      </c>
      <c r="AB91" s="204" t="str" cm="1">
        <f t="array" aca="1" ref="AB91" ca="1">IFERROR(_xlfn.XLOOKUP(AC91,Com_codes_core,Com_labels_core),"")</f>
        <v>Household electrical appliances (family refrigerators, dishwashers, washing machines, vacuum cleaners, etc.)</v>
      </c>
      <c r="AC91" s="122" t="str">
        <f ca="1"/>
        <v>c_092</v>
      </c>
      <c r="AD91" s="56">
        <f ca="1"/>
        <v>1</v>
      </c>
      <c r="AE91" s="56">
        <f ca="1"/>
        <v>-1.9896648946526874E-3</v>
      </c>
      <c r="AF91" s="56">
        <f ca="1"/>
        <v>-0.18730923924282772</v>
      </c>
      <c r="AG91" s="56">
        <f ca="1"/>
        <v>7.3569678474538769E-2</v>
      </c>
      <c r="AH91" s="56">
        <f ca="1"/>
        <v>0</v>
      </c>
      <c r="AI91" s="56">
        <f ca="1"/>
        <v>0</v>
      </c>
      <c r="AJ91" s="56">
        <f ca="1"/>
        <v>0</v>
      </c>
      <c r="AK91" s="56">
        <f ca="1"/>
        <v>0</v>
      </c>
      <c r="AL91" s="56">
        <f ca="1"/>
        <v>0</v>
      </c>
      <c r="AM91" s="56">
        <f ca="1"/>
        <v>0</v>
      </c>
      <c r="AO91" s="204" t="str" cm="1">
        <f t="array" aca="1" ref="AO91" ca="1">IFERROR(_xlfn.XLOOKUP(AP91,Com_codes_core,Com_labels_core),"")</f>
        <v>Motors, generators, power transformers, power distribution and control equipment</v>
      </c>
      <c r="AP91" s="122" t="str">
        <f ca="1"/>
        <v>c_088</v>
      </c>
      <c r="AQ91" s="56">
        <f ca="1"/>
        <v>2.8681644918415956</v>
      </c>
      <c r="AR91" s="56">
        <f ca="1"/>
        <v>0.18714567789304137</v>
      </c>
      <c r="AS91" s="56">
        <f ca="1"/>
        <v>-0.20476259025040688</v>
      </c>
      <c r="AT91" s="56">
        <f ca="1"/>
        <v>7.3825130854299204E-2</v>
      </c>
      <c r="AU91" s="56">
        <f ca="1"/>
        <v>0</v>
      </c>
      <c r="AV91" s="56">
        <f ca="1"/>
        <v>0</v>
      </c>
      <c r="AW91" s="56">
        <f ca="1"/>
        <v>0</v>
      </c>
      <c r="AX91" s="56">
        <f ca="1"/>
        <v>0</v>
      </c>
      <c r="AY91" s="56">
        <f ca="1"/>
        <v>0</v>
      </c>
      <c r="AZ91" s="56">
        <f ca="1"/>
        <v>0</v>
      </c>
      <c r="BB91" s="204" t="str" cm="1">
        <f t="array" aca="1" ref="BB91" ca="1">IFERROR(_xlfn.XLOOKUP(BC91,Com_codes_core,Com_labels_core),"")</f>
        <v>Household electrical appliances (family refrigerators, dishwashers, washing machines, vacuum cleaners, etc.)</v>
      </c>
      <c r="BC91" s="122" t="str">
        <f ca="1"/>
        <v>c_092</v>
      </c>
      <c r="BD91" s="63">
        <f ca="1"/>
        <v>1.049722229555851</v>
      </c>
      <c r="BE91" s="63">
        <f ca="1"/>
        <v>0</v>
      </c>
      <c r="BF91" s="63">
        <f ca="1"/>
        <v>0</v>
      </c>
      <c r="BG91" s="56">
        <f ca="1"/>
        <v>0</v>
      </c>
      <c r="BH91" s="56">
        <f ca="1"/>
        <v>0</v>
      </c>
      <c r="BI91" s="56">
        <f ca="1"/>
        <v>0</v>
      </c>
      <c r="BJ91" s="56">
        <f ca="1"/>
        <v>0</v>
      </c>
      <c r="BK91" s="56">
        <f ca="1"/>
        <v>0</v>
      </c>
      <c r="BL91" s="56">
        <f ca="1"/>
        <v>0</v>
      </c>
      <c r="BM91" s="63">
        <f ca="1"/>
        <v>0</v>
      </c>
      <c r="BO91" s="204" t="str" cm="1">
        <f t="array" aca="1" ref="BO91" ca="1">IFERROR(_xlfn.XLOOKUP(BP91,Com_codes_core,Com_labels_core),"")</f>
        <v>Motors, generators, power transformers, power distribution and control equipment</v>
      </c>
      <c r="BP91" s="122" t="str">
        <f ca="1"/>
        <v>c_088</v>
      </c>
      <c r="BQ91" s="66">
        <f ca="1"/>
        <v>2.6734829263935569</v>
      </c>
      <c r="BR91" s="66">
        <f ca="1"/>
        <v>0</v>
      </c>
      <c r="BS91" s="66">
        <f ca="1"/>
        <v>0</v>
      </c>
      <c r="BT91" s="66">
        <f ca="1"/>
        <v>0</v>
      </c>
      <c r="BU91" s="66">
        <f ca="1"/>
        <v>0</v>
      </c>
      <c r="BV91" s="66">
        <f ca="1"/>
        <v>0</v>
      </c>
      <c r="BW91" s="66">
        <f ca="1"/>
        <v>0</v>
      </c>
      <c r="BX91" s="66">
        <f ca="1"/>
        <v>0</v>
      </c>
      <c r="BY91" s="66">
        <f ca="1"/>
        <v>0</v>
      </c>
      <c r="BZ91" s="66">
        <f ca="1"/>
        <v>0</v>
      </c>
    </row>
    <row r="92" spans="2:78" ht="12.75" hidden="1" customHeight="1" outlineLevel="1" x14ac:dyDescent="0.2">
      <c r="B92" s="204" t="str" cm="1">
        <f t="array" aca="1" ref="B92" ca="1">IFERROR(_xlfn.XLOOKUP(C92,Com_codes_core,Com_labels_core),"")</f>
        <v>Non-ferrous metal products, precious metals and metal casting services</v>
      </c>
      <c r="C92" s="122" t="str">
        <f ca="1"/>
        <v>c_083</v>
      </c>
      <c r="D92" s="56">
        <f ca="1"/>
        <v>1</v>
      </c>
      <c r="E92" s="56">
        <f ca="1"/>
        <v>-1.7401864367772024E-2</v>
      </c>
      <c r="F92" s="56">
        <f ca="1"/>
        <v>-0.27000529346262736</v>
      </c>
      <c r="G92" s="56">
        <f ca="1"/>
        <v>7.3767722838202765E-2</v>
      </c>
      <c r="H92" s="56">
        <f ca="1"/>
        <v>0</v>
      </c>
      <c r="I92" s="56">
        <f ca="1"/>
        <v>0</v>
      </c>
      <c r="J92" s="56">
        <f ca="1"/>
        <v>0</v>
      </c>
      <c r="K92" s="56">
        <f ca="1"/>
        <v>0</v>
      </c>
      <c r="L92" s="56">
        <f ca="1"/>
        <v>0</v>
      </c>
      <c r="M92" s="56">
        <f ca="1"/>
        <v>0</v>
      </c>
      <c r="O92" s="204" t="str" cm="1">
        <f t="array" aca="1" ref="O92" ca="1">IFERROR(_xlfn.XLOOKUP(P92,Com_codes_core,Com_labels_core),"")</f>
        <v>Non-ferrous metal products, precious metals and metal casting services</v>
      </c>
      <c r="P92" s="122" t="str">
        <f ca="1"/>
        <v>c_083</v>
      </c>
      <c r="Q92" s="56">
        <f ca="1"/>
        <v>1.4153724828486041</v>
      </c>
      <c r="R92" s="56">
        <f ca="1"/>
        <v>9.6984038904901482E-3</v>
      </c>
      <c r="S92" s="56">
        <f ca="1"/>
        <v>-9.6955833398537639E-2</v>
      </c>
      <c r="T92" s="56">
        <f ca="1"/>
        <v>7.09379608793137E-2</v>
      </c>
      <c r="U92" s="56">
        <f ca="1"/>
        <v>0</v>
      </c>
      <c r="V92" s="56">
        <f ca="1"/>
        <v>0</v>
      </c>
      <c r="W92" s="56">
        <f ca="1"/>
        <v>0</v>
      </c>
      <c r="X92" s="56">
        <f ca="1"/>
        <v>0</v>
      </c>
      <c r="Y92" s="56">
        <f ca="1"/>
        <v>0</v>
      </c>
      <c r="Z92" s="56">
        <f ca="1"/>
        <v>0</v>
      </c>
      <c r="AB92" s="204" t="str" cm="1">
        <f t="array" aca="1" ref="AB92" ca="1">IFERROR(_xlfn.XLOOKUP(AC92,Com_codes_core,Com_labels_core),"")</f>
        <v>Other electrical equipment</v>
      </c>
      <c r="AC92" s="122" t="str">
        <f ca="1"/>
        <v>c_093</v>
      </c>
      <c r="AD92" s="56">
        <f ca="1"/>
        <v>1</v>
      </c>
      <c r="AE92" s="56">
        <f ca="1"/>
        <v>-1.7006057895230242E-3</v>
      </c>
      <c r="AF92" s="56">
        <f ca="1"/>
        <v>-0.18635784661530375</v>
      </c>
      <c r="AG92" s="56">
        <f ca="1"/>
        <v>7.3554872824099782E-2</v>
      </c>
      <c r="AH92" s="56">
        <f ca="1"/>
        <v>0</v>
      </c>
      <c r="AI92" s="56">
        <f ca="1"/>
        <v>0</v>
      </c>
      <c r="AJ92" s="56">
        <f ca="1"/>
        <v>0</v>
      </c>
      <c r="AK92" s="56">
        <f ca="1"/>
        <v>0</v>
      </c>
      <c r="AL92" s="56">
        <f ca="1"/>
        <v>0</v>
      </c>
      <c r="AM92" s="56">
        <f ca="1"/>
        <v>0</v>
      </c>
      <c r="AO92" s="204" t="str" cm="1">
        <f t="array" aca="1" ref="AO92" ca="1">IFERROR(_xlfn.XLOOKUP(AP92,Com_codes_core,Com_labels_core),"")</f>
        <v>Batteries and accumulators</v>
      </c>
      <c r="AP92" s="122" t="str">
        <f ca="1"/>
        <v>c_089</v>
      </c>
      <c r="AQ92" s="56">
        <f ca="1"/>
        <v>1.0935686323117302</v>
      </c>
      <c r="AR92" s="56">
        <f ca="1"/>
        <v>6.4364235764857725E-2</v>
      </c>
      <c r="AS92" s="56">
        <f ca="1"/>
        <v>-0.20493570960836704</v>
      </c>
      <c r="AT92" s="56">
        <f ca="1"/>
        <v>7.382750079043543E-2</v>
      </c>
      <c r="AU92" s="56">
        <f ca="1"/>
        <v>0</v>
      </c>
      <c r="AV92" s="56">
        <f ca="1"/>
        <v>0</v>
      </c>
      <c r="AW92" s="56">
        <f ca="1"/>
        <v>0</v>
      </c>
      <c r="AX92" s="56">
        <f ca="1"/>
        <v>0</v>
      </c>
      <c r="AY92" s="56">
        <f ca="1"/>
        <v>0</v>
      </c>
      <c r="AZ92" s="56">
        <f ca="1"/>
        <v>0</v>
      </c>
      <c r="BB92" s="204" t="str" cm="1">
        <f t="array" aca="1" ref="BB92" ca="1">IFERROR(_xlfn.XLOOKUP(BC92,Com_codes_core,Com_labels_core),"")</f>
        <v>Other electrical equipment</v>
      </c>
      <c r="BC92" s="122" t="str">
        <f ca="1"/>
        <v>c_093</v>
      </c>
      <c r="BD92" s="63">
        <f ca="1"/>
        <v>1.0550832479884036</v>
      </c>
      <c r="BE92" s="63">
        <f ca="1"/>
        <v>0</v>
      </c>
      <c r="BF92" s="63">
        <f ca="1"/>
        <v>0</v>
      </c>
      <c r="BG92" s="56">
        <f ca="1"/>
        <v>0</v>
      </c>
      <c r="BH92" s="56">
        <f ca="1"/>
        <v>0</v>
      </c>
      <c r="BI92" s="56">
        <f ca="1"/>
        <v>0</v>
      </c>
      <c r="BJ92" s="56">
        <f ca="1"/>
        <v>0</v>
      </c>
      <c r="BK92" s="56">
        <f ca="1"/>
        <v>0</v>
      </c>
      <c r="BL92" s="56">
        <f ca="1"/>
        <v>0</v>
      </c>
      <c r="BM92" s="63">
        <f ca="1"/>
        <v>0</v>
      </c>
      <c r="BO92" s="204" t="str" cm="1">
        <f t="array" aca="1" ref="BO92" ca="1">IFERROR(_xlfn.XLOOKUP(BP92,Com_codes_core,Com_labels_core),"")</f>
        <v>Batteries and accumulators</v>
      </c>
      <c r="BP92" s="122" t="str">
        <f ca="1"/>
        <v>c_089</v>
      </c>
      <c r="BQ92" s="66">
        <f ca="1"/>
        <v>1.0317001259836738</v>
      </c>
      <c r="BR92" s="66">
        <f ca="1"/>
        <v>0</v>
      </c>
      <c r="BS92" s="66">
        <f ca="1"/>
        <v>0</v>
      </c>
      <c r="BT92" s="66">
        <f ca="1"/>
        <v>0</v>
      </c>
      <c r="BU92" s="66">
        <f ca="1"/>
        <v>0</v>
      </c>
      <c r="BV92" s="66">
        <f ca="1"/>
        <v>0</v>
      </c>
      <c r="BW92" s="66">
        <f ca="1"/>
        <v>0</v>
      </c>
      <c r="BX92" s="66">
        <f ca="1"/>
        <v>0</v>
      </c>
      <c r="BY92" s="66">
        <f ca="1"/>
        <v>0</v>
      </c>
      <c r="BZ92" s="66">
        <f ca="1"/>
        <v>0</v>
      </c>
    </row>
    <row r="93" spans="2:78" ht="12.75" hidden="1" customHeight="1" outlineLevel="1" x14ac:dyDescent="0.2">
      <c r="B93" s="204" t="str" cm="1">
        <f t="array" aca="1" ref="B93" ca="1">IFERROR(_xlfn.XLOOKUP(C93,Com_codes_core,Com_labels_core),"")</f>
        <v>Prefabricated metal products (except machinery and equipment)</v>
      </c>
      <c r="C93" s="122" t="str">
        <f ca="1"/>
        <v>c_084</v>
      </c>
      <c r="D93" s="56">
        <f ca="1"/>
        <v>1</v>
      </c>
      <c r="E93" s="56">
        <f ca="1"/>
        <v>-1.284111111168329E-2</v>
      </c>
      <c r="F93" s="56">
        <f ca="1"/>
        <v>-0.24231967108051533</v>
      </c>
      <c r="G93" s="56">
        <f ca="1"/>
        <v>3.8730515595930548E-2</v>
      </c>
      <c r="H93" s="56">
        <f ca="1"/>
        <v>0</v>
      </c>
      <c r="I93" s="56">
        <f ca="1"/>
        <v>0</v>
      </c>
      <c r="J93" s="56">
        <f ca="1"/>
        <v>0</v>
      </c>
      <c r="K93" s="56">
        <f ca="1"/>
        <v>0</v>
      </c>
      <c r="L93" s="56">
        <f ca="1"/>
        <v>0</v>
      </c>
      <c r="M93" s="56">
        <f ca="1"/>
        <v>0</v>
      </c>
      <c r="O93" s="204" t="str" cm="1">
        <f t="array" aca="1" ref="O93" ca="1">IFERROR(_xlfn.XLOOKUP(P93,Com_codes_core,Com_labels_core),"")</f>
        <v>Prefabricated metal products (except machinery and equipment)</v>
      </c>
      <c r="P93" s="122" t="str">
        <f ca="1"/>
        <v>c_084</v>
      </c>
      <c r="Q93" s="56">
        <f ca="1"/>
        <v>1.0572110105662298</v>
      </c>
      <c r="R93" s="56">
        <f ca="1"/>
        <v>2.3146932205952986E-2</v>
      </c>
      <c r="S93" s="56">
        <f ca="1"/>
        <v>-0.14687527959106328</v>
      </c>
      <c r="T93" s="56">
        <f ca="1"/>
        <v>4.2248606076555895E-2</v>
      </c>
      <c r="U93" s="56">
        <f ca="1"/>
        <v>0</v>
      </c>
      <c r="V93" s="56">
        <f ca="1"/>
        <v>0</v>
      </c>
      <c r="W93" s="56">
        <f ca="1"/>
        <v>0</v>
      </c>
      <c r="X93" s="56">
        <f ca="1"/>
        <v>0</v>
      </c>
      <c r="Y93" s="56">
        <f ca="1"/>
        <v>0</v>
      </c>
      <c r="Z93" s="56">
        <f ca="1"/>
        <v>0</v>
      </c>
      <c r="AB93" s="204" t="str" cm="1">
        <f t="array" aca="1" ref="AB93" ca="1">IFERROR(_xlfn.XLOOKUP(AC93,Com_codes_core,Com_labels_core),"")</f>
        <v>Common machine</v>
      </c>
      <c r="AC93" s="122" t="str">
        <f ca="1"/>
        <v>c_094</v>
      </c>
      <c r="AD93" s="56">
        <f ca="1"/>
        <v>1</v>
      </c>
      <c r="AE93" s="56">
        <f ca="1"/>
        <v>-2.0783834777660104E-3</v>
      </c>
      <c r="AF93" s="56">
        <f ca="1"/>
        <v>-0.1876012424877227</v>
      </c>
      <c r="AG93" s="56">
        <f ca="1"/>
        <v>7.3574222657346589E-2</v>
      </c>
      <c r="AH93" s="56">
        <f ca="1"/>
        <v>0</v>
      </c>
      <c r="AI93" s="56">
        <f ca="1"/>
        <v>0</v>
      </c>
      <c r="AJ93" s="56">
        <f ca="1"/>
        <v>0</v>
      </c>
      <c r="AK93" s="56">
        <f ca="1"/>
        <v>0</v>
      </c>
      <c r="AL93" s="56">
        <f ca="1"/>
        <v>0</v>
      </c>
      <c r="AM93" s="56">
        <f ca="1"/>
        <v>0</v>
      </c>
      <c r="AO93" s="204" t="str" cm="1">
        <f t="array" aca="1" ref="AO93" ca="1">IFERROR(_xlfn.XLOOKUP(AP93,Com_codes_core,Com_labels_core),"")</f>
        <v>Wires and wiring equipment</v>
      </c>
      <c r="AP93" s="122" t="str">
        <f ca="1"/>
        <v>c_090</v>
      </c>
      <c r="AQ93" s="56">
        <f ca="1"/>
        <v>1.1855094034833511</v>
      </c>
      <c r="AR93" s="56">
        <f ca="1"/>
        <v>9.3416295863235632E-2</v>
      </c>
      <c r="AS93" s="56">
        <f ca="1"/>
        <v>-0.20494642717395761</v>
      </c>
      <c r="AT93" s="56">
        <f ca="1"/>
        <v>7.3827647513047268E-2</v>
      </c>
      <c r="AU93" s="56">
        <f ca="1"/>
        <v>0</v>
      </c>
      <c r="AV93" s="56">
        <f ca="1"/>
        <v>0</v>
      </c>
      <c r="AW93" s="56">
        <f ca="1"/>
        <v>0</v>
      </c>
      <c r="AX93" s="56">
        <f ca="1"/>
        <v>0</v>
      </c>
      <c r="AY93" s="56">
        <f ca="1"/>
        <v>0</v>
      </c>
      <c r="AZ93" s="56">
        <f ca="1"/>
        <v>0</v>
      </c>
      <c r="BB93" s="204" t="str" cm="1">
        <f t="array" aca="1" ref="BB93" ca="1">IFERROR(_xlfn.XLOOKUP(BC93,Com_codes_core,Com_labels_core),"")</f>
        <v>Common machine</v>
      </c>
      <c r="BC93" s="122" t="str">
        <f ca="1"/>
        <v>c_094</v>
      </c>
      <c r="BD93" s="63">
        <f ca="1"/>
        <v>1.0480768154542714</v>
      </c>
      <c r="BE93" s="63">
        <f ca="1"/>
        <v>0</v>
      </c>
      <c r="BF93" s="63">
        <f ca="1"/>
        <v>0</v>
      </c>
      <c r="BG93" s="56">
        <f ca="1"/>
        <v>0</v>
      </c>
      <c r="BH93" s="56">
        <f ca="1"/>
        <v>0</v>
      </c>
      <c r="BI93" s="56">
        <f ca="1"/>
        <v>0</v>
      </c>
      <c r="BJ93" s="56">
        <f ca="1"/>
        <v>0</v>
      </c>
      <c r="BK93" s="56">
        <f ca="1"/>
        <v>0</v>
      </c>
      <c r="BL93" s="56">
        <f ca="1"/>
        <v>0</v>
      </c>
      <c r="BM93" s="63">
        <f ca="1"/>
        <v>0</v>
      </c>
      <c r="BO93" s="204" t="str" cm="1">
        <f t="array" aca="1" ref="BO93" ca="1">IFERROR(_xlfn.XLOOKUP(BP93,Com_codes_core,Com_labels_core),"")</f>
        <v>Wires and wiring equipment</v>
      </c>
      <c r="BP93" s="122" t="str">
        <f ca="1"/>
        <v>c_090</v>
      </c>
      <c r="BQ93" s="66">
        <f ca="1"/>
        <v>1.1149233533329996</v>
      </c>
      <c r="BR93" s="66">
        <f ca="1"/>
        <v>0</v>
      </c>
      <c r="BS93" s="66">
        <f ca="1"/>
        <v>0</v>
      </c>
      <c r="BT93" s="66">
        <f ca="1"/>
        <v>0</v>
      </c>
      <c r="BU93" s="66">
        <f ca="1"/>
        <v>0</v>
      </c>
      <c r="BV93" s="66">
        <f ca="1"/>
        <v>0</v>
      </c>
      <c r="BW93" s="66">
        <f ca="1"/>
        <v>0</v>
      </c>
      <c r="BX93" s="66">
        <f ca="1"/>
        <v>0</v>
      </c>
      <c r="BY93" s="66">
        <f ca="1"/>
        <v>0</v>
      </c>
      <c r="BZ93" s="66">
        <f ca="1"/>
        <v>0</v>
      </c>
    </row>
    <row r="94" spans="2:78" ht="12.75" hidden="1" customHeight="1" outlineLevel="1" x14ac:dyDescent="0.2">
      <c r="B94" s="204" t="str" cm="1">
        <f t="array" aca="1" ref="B94" ca="1">IFERROR(_xlfn.XLOOKUP(C94,Com_codes_core,Com_labels_core),"")</f>
        <v>Electronic components products; Computer and computer peripheral equipment, Communication equipment</v>
      </c>
      <c r="C94" s="122" t="str">
        <f ca="1"/>
        <v>c_085</v>
      </c>
      <c r="D94" s="56">
        <f ca="1"/>
        <v>1</v>
      </c>
      <c r="E94" s="56">
        <f ca="1"/>
        <v>1.3772962954572421E-4</v>
      </c>
      <c r="F94" s="56">
        <f ca="1"/>
        <v>-0.19439060669117492</v>
      </c>
      <c r="G94" s="56">
        <f ca="1"/>
        <v>6.6604611542353531E-2</v>
      </c>
      <c r="H94" s="56">
        <f ca="1"/>
        <v>0</v>
      </c>
      <c r="I94" s="56">
        <f ca="1"/>
        <v>0</v>
      </c>
      <c r="J94" s="56">
        <f ca="1"/>
        <v>0</v>
      </c>
      <c r="K94" s="56">
        <f ca="1"/>
        <v>0</v>
      </c>
      <c r="L94" s="56">
        <f ca="1"/>
        <v>0</v>
      </c>
      <c r="M94" s="56">
        <f ca="1"/>
        <v>0</v>
      </c>
      <c r="O94" s="204" t="str" cm="1">
        <f t="array" aca="1" ref="O94" ca="1">IFERROR(_xlfn.XLOOKUP(P94,Com_codes_core,Com_labels_core),"")</f>
        <v>Electronic components products; Computer and computer peripheral equipment, Communication equipment</v>
      </c>
      <c r="P94" s="122" t="str">
        <f ca="1"/>
        <v>c_085</v>
      </c>
      <c r="Q94" s="56">
        <f ca="1"/>
        <v>1.047491151349693</v>
      </c>
      <c r="R94" s="56">
        <f ca="1"/>
        <v>2.0900410979707296E-2</v>
      </c>
      <c r="S94" s="56">
        <f ca="1"/>
        <v>-0.15507929129151554</v>
      </c>
      <c r="T94" s="56">
        <f ca="1"/>
        <v>6.4720371327409154E-2</v>
      </c>
      <c r="U94" s="56">
        <f ca="1"/>
        <v>0</v>
      </c>
      <c r="V94" s="56">
        <f ca="1"/>
        <v>0</v>
      </c>
      <c r="W94" s="56">
        <f ca="1"/>
        <v>0</v>
      </c>
      <c r="X94" s="56">
        <f ca="1"/>
        <v>0</v>
      </c>
      <c r="Y94" s="56">
        <f ca="1"/>
        <v>0</v>
      </c>
      <c r="Z94" s="56">
        <f ca="1"/>
        <v>0</v>
      </c>
      <c r="AB94" s="204" t="str" cm="1">
        <f t="array" aca="1" ref="AB94" ca="1">IFERROR(_xlfn.XLOOKUP(AC94,Com_codes_core,Com_labels_core),"")</f>
        <v>Specialized machine</v>
      </c>
      <c r="AC94" s="122" t="str">
        <f ca="1"/>
        <v>c_095</v>
      </c>
      <c r="AD94" s="56">
        <f ca="1"/>
        <v>1</v>
      </c>
      <c r="AE94" s="56">
        <f ca="1"/>
        <v>-1.7501476180625808E-3</v>
      </c>
      <c r="AF94" s="56">
        <f ca="1"/>
        <v>-0.18652090576569691</v>
      </c>
      <c r="AG94" s="56">
        <f ca="1"/>
        <v>7.355741036485508E-2</v>
      </c>
      <c r="AH94" s="56">
        <f ca="1"/>
        <v>0</v>
      </c>
      <c r="AI94" s="56">
        <f ca="1"/>
        <v>0</v>
      </c>
      <c r="AJ94" s="56">
        <f ca="1"/>
        <v>0</v>
      </c>
      <c r="AK94" s="56">
        <f ca="1"/>
        <v>0</v>
      </c>
      <c r="AL94" s="56">
        <f ca="1"/>
        <v>0</v>
      </c>
      <c r="AM94" s="56">
        <f ca="1"/>
        <v>0</v>
      </c>
      <c r="AO94" s="204" t="str" cm="1">
        <f t="array" aca="1" ref="AO94" ca="1">IFERROR(_xlfn.XLOOKUP(AP94,Com_codes_core,Com_labels_core),"")</f>
        <v>Electrical lighting equipment</v>
      </c>
      <c r="AP94" s="122" t="str">
        <f ca="1"/>
        <v>c_091</v>
      </c>
      <c r="AQ94" s="56">
        <f ca="1"/>
        <v>1.0917936144942406</v>
      </c>
      <c r="AR94" s="56">
        <f ca="1"/>
        <v>0.20924049194002148</v>
      </c>
      <c r="AS94" s="56">
        <f ca="1"/>
        <v>-0.20277626357141365</v>
      </c>
      <c r="AT94" s="56">
        <f ca="1"/>
        <v>7.3797938762987236E-2</v>
      </c>
      <c r="AU94" s="56">
        <f ca="1"/>
        <v>0</v>
      </c>
      <c r="AV94" s="56">
        <f ca="1"/>
        <v>0</v>
      </c>
      <c r="AW94" s="56">
        <f ca="1"/>
        <v>0</v>
      </c>
      <c r="AX94" s="56">
        <f ca="1"/>
        <v>0</v>
      </c>
      <c r="AY94" s="56">
        <f ca="1"/>
        <v>0</v>
      </c>
      <c r="AZ94" s="56">
        <f ca="1"/>
        <v>0</v>
      </c>
      <c r="BB94" s="204" t="str" cm="1">
        <f t="array" aca="1" ref="BB94" ca="1">IFERROR(_xlfn.XLOOKUP(BC94,Com_codes_core,Com_labels_core),"")</f>
        <v>Specialized machine</v>
      </c>
      <c r="BC94" s="122" t="str">
        <f ca="1"/>
        <v>c_095</v>
      </c>
      <c r="BD94" s="63">
        <f ca="1"/>
        <v>1.0541644232271421</v>
      </c>
      <c r="BE94" s="63">
        <f ca="1"/>
        <v>0</v>
      </c>
      <c r="BF94" s="63">
        <f ca="1"/>
        <v>0</v>
      </c>
      <c r="BG94" s="56">
        <f ca="1"/>
        <v>0</v>
      </c>
      <c r="BH94" s="56">
        <f ca="1"/>
        <v>0</v>
      </c>
      <c r="BI94" s="56">
        <f ca="1"/>
        <v>0</v>
      </c>
      <c r="BJ94" s="56">
        <f ca="1"/>
        <v>0</v>
      </c>
      <c r="BK94" s="56">
        <f ca="1"/>
        <v>0</v>
      </c>
      <c r="BL94" s="56">
        <f ca="1"/>
        <v>0</v>
      </c>
      <c r="BM94" s="63">
        <f ca="1"/>
        <v>0</v>
      </c>
      <c r="BO94" s="204" t="str" cm="1">
        <f t="array" aca="1" ref="BO94" ca="1">IFERROR(_xlfn.XLOOKUP(BP94,Com_codes_core,Com_labels_core),"")</f>
        <v>Electrical lighting equipment</v>
      </c>
      <c r="BP94" s="122" t="str">
        <f ca="1"/>
        <v>c_091</v>
      </c>
      <c r="BQ94" s="66">
        <f ca="1"/>
        <v>1.0275112058624407</v>
      </c>
      <c r="BR94" s="66">
        <f ca="1"/>
        <v>0</v>
      </c>
      <c r="BS94" s="66">
        <f ca="1"/>
        <v>0</v>
      </c>
      <c r="BT94" s="66">
        <f ca="1"/>
        <v>0</v>
      </c>
      <c r="BU94" s="66">
        <f ca="1"/>
        <v>0</v>
      </c>
      <c r="BV94" s="66">
        <f ca="1"/>
        <v>0</v>
      </c>
      <c r="BW94" s="66">
        <f ca="1"/>
        <v>0</v>
      </c>
      <c r="BX94" s="66">
        <f ca="1"/>
        <v>0</v>
      </c>
      <c r="BY94" s="66">
        <f ca="1"/>
        <v>0</v>
      </c>
      <c r="BZ94" s="66">
        <f ca="1"/>
        <v>0</v>
      </c>
    </row>
    <row r="95" spans="2:78" ht="12.75" hidden="1" customHeight="1" outlineLevel="1" x14ac:dyDescent="0.2">
      <c r="B95" s="204" t="str" cm="1">
        <f t="array" aca="1" ref="B95" ca="1">IFERROR(_xlfn.XLOOKUP(C95,Com_codes_core,Com_labels_core),"")</f>
        <v>Consumer electronic products</v>
      </c>
      <c r="C95" s="122" t="str">
        <f ca="1"/>
        <v>c_086</v>
      </c>
      <c r="D95" s="56">
        <f ca="1"/>
        <v>1</v>
      </c>
      <c r="E95" s="56">
        <f ca="1"/>
        <v>2.5607303463193176E-2</v>
      </c>
      <c r="F95" s="56">
        <f ca="1"/>
        <v>-0.19899627527132369</v>
      </c>
      <c r="G95" s="56">
        <f ca="1"/>
        <v>9.3159224957783948E-3</v>
      </c>
      <c r="H95" s="56">
        <f ca="1"/>
        <v>0</v>
      </c>
      <c r="I95" s="56">
        <f ca="1"/>
        <v>0</v>
      </c>
      <c r="J95" s="56">
        <f ca="1"/>
        <v>0</v>
      </c>
      <c r="K95" s="56">
        <f ca="1"/>
        <v>0</v>
      </c>
      <c r="L95" s="56">
        <f ca="1"/>
        <v>0</v>
      </c>
      <c r="M95" s="56">
        <f ca="1"/>
        <v>0</v>
      </c>
      <c r="O95" s="204" t="str" cm="1">
        <f t="array" aca="1" ref="O95" ca="1">IFERROR(_xlfn.XLOOKUP(P95,Com_codes_core,Com_labels_core),"")</f>
        <v>Consumer electronic products</v>
      </c>
      <c r="P95" s="122" t="str">
        <f ca="1"/>
        <v>c_086</v>
      </c>
      <c r="Q95" s="56">
        <f ca="1"/>
        <v>1.1208852743304016</v>
      </c>
      <c r="R95" s="56">
        <f ca="1"/>
        <v>8.4704148473035978E-2</v>
      </c>
      <c r="S95" s="56">
        <f ca="1"/>
        <v>0.11788727664046039</v>
      </c>
      <c r="T95" s="56">
        <f ca="1"/>
        <v>-2.304943321693731E-2</v>
      </c>
      <c r="U95" s="56">
        <f ca="1"/>
        <v>0</v>
      </c>
      <c r="V95" s="56">
        <f ca="1"/>
        <v>0</v>
      </c>
      <c r="W95" s="56">
        <f ca="1"/>
        <v>0</v>
      </c>
      <c r="X95" s="56">
        <f ca="1"/>
        <v>0</v>
      </c>
      <c r="Y95" s="56">
        <f ca="1"/>
        <v>0</v>
      </c>
      <c r="Z95" s="56">
        <f ca="1"/>
        <v>0</v>
      </c>
      <c r="AB95" s="204" t="str" cm="1">
        <f t="array" aca="1" ref="AB95" ca="1">IFERROR(_xlfn.XLOOKUP(AC95,Com_codes_core,Com_labels_core),"")</f>
        <v>Cars of all kinds</v>
      </c>
      <c r="AC95" s="122" t="str">
        <f ca="1"/>
        <v>c_096</v>
      </c>
      <c r="AD95" s="56">
        <f ca="1"/>
        <v>1</v>
      </c>
      <c r="AE95" s="56">
        <f ca="1"/>
        <v>-2.5436198438422153E-3</v>
      </c>
      <c r="AF95" s="56">
        <f ca="1"/>
        <v>-0.1891324949317208</v>
      </c>
      <c r="AG95" s="56">
        <f ca="1"/>
        <v>7.3598052128520663E-2</v>
      </c>
      <c r="AH95" s="56">
        <f ca="1"/>
        <v>0</v>
      </c>
      <c r="AI95" s="56">
        <f ca="1"/>
        <v>0</v>
      </c>
      <c r="AJ95" s="56">
        <f ca="1"/>
        <v>0</v>
      </c>
      <c r="AK95" s="56">
        <f ca="1"/>
        <v>0</v>
      </c>
      <c r="AL95" s="56">
        <f ca="1"/>
        <v>0</v>
      </c>
      <c r="AM95" s="56">
        <f ca="1"/>
        <v>0</v>
      </c>
      <c r="AO95" s="204" t="str" cm="1">
        <f t="array" aca="1" ref="AO95" ca="1">IFERROR(_xlfn.XLOOKUP(AP95,Com_codes_core,Com_labels_core),"")</f>
        <v>Household electrical appliances (family refrigerators, dishwashers, washing machines, vacuum cleaners, etc.)</v>
      </c>
      <c r="AP95" s="122" t="str">
        <f ca="1"/>
        <v>c_092</v>
      </c>
      <c r="AQ95" s="56">
        <f ca="1"/>
        <v>1.0981378549056136</v>
      </c>
      <c r="AR95" s="56">
        <f ca="1"/>
        <v>0.26740077001776719</v>
      </c>
      <c r="AS95" s="56">
        <f ca="1"/>
        <v>-0.20419102607448503</v>
      </c>
      <c r="AT95" s="56">
        <f ca="1"/>
        <v>7.381730634423711E-2</v>
      </c>
      <c r="AU95" s="56">
        <f ca="1"/>
        <v>0</v>
      </c>
      <c r="AV95" s="56">
        <f ca="1"/>
        <v>0</v>
      </c>
      <c r="AW95" s="56">
        <f ca="1"/>
        <v>0</v>
      </c>
      <c r="AX95" s="56">
        <f ca="1"/>
        <v>0</v>
      </c>
      <c r="AY95" s="56">
        <f ca="1"/>
        <v>0</v>
      </c>
      <c r="AZ95" s="56">
        <f ca="1"/>
        <v>0</v>
      </c>
      <c r="BB95" s="204" t="str" cm="1">
        <f t="array" aca="1" ref="BB95" ca="1">IFERROR(_xlfn.XLOOKUP(BC95,Com_codes_core,Com_labels_core),"")</f>
        <v>Cars of all kinds</v>
      </c>
      <c r="BC95" s="122" t="str">
        <f ca="1"/>
        <v>c_096</v>
      </c>
      <c r="BD95" s="63">
        <f ca="1"/>
        <v>1.0394483351720709</v>
      </c>
      <c r="BE95" s="63">
        <f ca="1"/>
        <v>0</v>
      </c>
      <c r="BF95" s="63">
        <f ca="1"/>
        <v>0</v>
      </c>
      <c r="BG95" s="56">
        <f ca="1"/>
        <v>0</v>
      </c>
      <c r="BH95" s="56">
        <f ca="1"/>
        <v>0</v>
      </c>
      <c r="BI95" s="56">
        <f ca="1"/>
        <v>0</v>
      </c>
      <c r="BJ95" s="56">
        <f ca="1"/>
        <v>0</v>
      </c>
      <c r="BK95" s="56">
        <f ca="1"/>
        <v>0</v>
      </c>
      <c r="BL95" s="56">
        <f ca="1"/>
        <v>0</v>
      </c>
      <c r="BM95" s="63">
        <f ca="1"/>
        <v>0</v>
      </c>
      <c r="BO95" s="204" t="str" cm="1">
        <f t="array" aca="1" ref="BO95" ca="1">IFERROR(_xlfn.XLOOKUP(BP95,Com_codes_core,Com_labels_core),"")</f>
        <v>Household electrical appliances (family refrigerators, dishwashers, washing machines, vacuum cleaners, etc.)</v>
      </c>
      <c r="BP95" s="122" t="str">
        <f ca="1"/>
        <v>c_092</v>
      </c>
      <c r="BQ95" s="66">
        <f ca="1"/>
        <v>1.0183280981153497</v>
      </c>
      <c r="BR95" s="66">
        <f ca="1"/>
        <v>0</v>
      </c>
      <c r="BS95" s="66">
        <f ca="1"/>
        <v>0</v>
      </c>
      <c r="BT95" s="66">
        <f ca="1"/>
        <v>0</v>
      </c>
      <c r="BU95" s="66">
        <f ca="1"/>
        <v>0</v>
      </c>
      <c r="BV95" s="66">
        <f ca="1"/>
        <v>0</v>
      </c>
      <c r="BW95" s="66">
        <f ca="1"/>
        <v>0</v>
      </c>
      <c r="BX95" s="66">
        <f ca="1"/>
        <v>0</v>
      </c>
      <c r="BY95" s="66">
        <f ca="1"/>
        <v>0</v>
      </c>
      <c r="BZ95" s="66">
        <f ca="1"/>
        <v>0</v>
      </c>
    </row>
    <row r="96" spans="2:78" ht="12.75" hidden="1" customHeight="1" outlineLevel="1" x14ac:dyDescent="0.2">
      <c r="B96" s="204" t="str" cm="1">
        <f t="array" aca="1" ref="B96" ca="1">IFERROR(_xlfn.XLOOKUP(C96,Com_codes_core,Com_labels_core),"")</f>
        <v>Measurement, testing, navigation and control equipment; clock; Radiation equipment, medical electronic equipment, electrotherapy; Optical equipment and instruments; tape, magnetic and optical disks</v>
      </c>
      <c r="C96" s="122" t="str">
        <f ca="1"/>
        <v>c_087</v>
      </c>
      <c r="D96" s="56">
        <f ca="1"/>
        <v>1</v>
      </c>
      <c r="E96" s="56">
        <f ca="1"/>
        <v>2.7904634769404524E-2</v>
      </c>
      <c r="F96" s="56">
        <f ca="1"/>
        <v>-0.14662326991753405</v>
      </c>
      <c r="G96" s="56">
        <f ca="1"/>
        <v>4.6573483959710948E-2</v>
      </c>
      <c r="H96" s="56">
        <f ca="1"/>
        <v>0</v>
      </c>
      <c r="I96" s="56">
        <f ca="1"/>
        <v>0</v>
      </c>
      <c r="J96" s="56">
        <f ca="1"/>
        <v>0</v>
      </c>
      <c r="K96" s="56">
        <f ca="1"/>
        <v>0</v>
      </c>
      <c r="L96" s="56">
        <f ca="1"/>
        <v>0</v>
      </c>
      <c r="M96" s="56">
        <f ca="1"/>
        <v>0</v>
      </c>
      <c r="O96" s="204" t="str" cm="1">
        <f t="array" aca="1" ref="O96" ca="1">IFERROR(_xlfn.XLOOKUP(P96,Com_codes_core,Com_labels_core),"")</f>
        <v>Measurement, testing, navigation and control equipment; clock; Radiation equipment, medical electronic equipment, electrotherapy; Optical equipment and instruments; tape, magnetic and optical disks</v>
      </c>
      <c r="P96" s="122" t="str">
        <f ca="1"/>
        <v>c_087</v>
      </c>
      <c r="Q96" s="56">
        <f ca="1"/>
        <v>3.1857015968909628</v>
      </c>
      <c r="R96" s="56">
        <f ca="1"/>
        <v>0.16151943004005798</v>
      </c>
      <c r="S96" s="56">
        <f ca="1"/>
        <v>0.36560313778559728</v>
      </c>
      <c r="T96" s="56">
        <f ca="1"/>
        <v>5.8297673481155776E-2</v>
      </c>
      <c r="U96" s="56">
        <f ca="1"/>
        <v>0</v>
      </c>
      <c r="V96" s="56">
        <f ca="1"/>
        <v>0</v>
      </c>
      <c r="W96" s="56">
        <f ca="1"/>
        <v>0</v>
      </c>
      <c r="X96" s="56">
        <f ca="1"/>
        <v>0</v>
      </c>
      <c r="Y96" s="56">
        <f ca="1"/>
        <v>0</v>
      </c>
      <c r="Z96" s="56">
        <f ca="1"/>
        <v>0</v>
      </c>
      <c r="AB96" s="204" t="str" cm="1">
        <f t="array" aca="1" ref="AB96" ca="1">IFERROR(_xlfn.XLOOKUP(AC96,Com_codes_core,Com_labels_core),"")</f>
        <v>Remaining motor vehicles (except cars of all kinds), car bodies and other motor vehicles, trailers and semi-trailers; Spare parts and accessories for cars and other motor vehicles</v>
      </c>
      <c r="AC96" s="122" t="str">
        <f ca="1"/>
        <v>c_097</v>
      </c>
      <c r="AD96" s="56">
        <f ca="1"/>
        <v>1</v>
      </c>
      <c r="AE96" s="56">
        <f ca="1"/>
        <v>-3.2464305096846502E-3</v>
      </c>
      <c r="AF96" s="56">
        <f ca="1"/>
        <v>-0.19144568582717403</v>
      </c>
      <c r="AG96" s="56">
        <f ca="1"/>
        <v>7.3634050195381384E-2</v>
      </c>
      <c r="AH96" s="56">
        <f ca="1"/>
        <v>0</v>
      </c>
      <c r="AI96" s="56">
        <f ca="1"/>
        <v>0</v>
      </c>
      <c r="AJ96" s="56">
        <f ca="1"/>
        <v>0</v>
      </c>
      <c r="AK96" s="56">
        <f ca="1"/>
        <v>0</v>
      </c>
      <c r="AL96" s="56">
        <f ca="1"/>
        <v>0</v>
      </c>
      <c r="AM96" s="56">
        <f ca="1"/>
        <v>0</v>
      </c>
      <c r="AO96" s="204" t="str" cm="1">
        <f t="array" aca="1" ref="AO96" ca="1">IFERROR(_xlfn.XLOOKUP(AP96,Com_codes_core,Com_labels_core),"")</f>
        <v>Other electrical equipment</v>
      </c>
      <c r="AP96" s="122" t="str">
        <f ca="1"/>
        <v>c_093</v>
      </c>
      <c r="AQ96" s="56">
        <f ca="1"/>
        <v>4.4878396224243859</v>
      </c>
      <c r="AR96" s="56">
        <f ca="1"/>
        <v>3.5355941017756187E-2</v>
      </c>
      <c r="AS96" s="56">
        <f ca="1"/>
        <v>-0.20333362646118847</v>
      </c>
      <c r="AT96" s="56">
        <f ca="1"/>
        <v>7.3805568858498205E-2</v>
      </c>
      <c r="AU96" s="56">
        <f ca="1"/>
        <v>0</v>
      </c>
      <c r="AV96" s="56">
        <f ca="1"/>
        <v>0</v>
      </c>
      <c r="AW96" s="56">
        <f ca="1"/>
        <v>0</v>
      </c>
      <c r="AX96" s="56">
        <f ca="1"/>
        <v>0</v>
      </c>
      <c r="AY96" s="56">
        <f ca="1"/>
        <v>0</v>
      </c>
      <c r="AZ96" s="56">
        <f ca="1"/>
        <v>0</v>
      </c>
      <c r="BB96" s="204" t="str" cm="1">
        <f t="array" aca="1" ref="BB96" ca="1">IFERROR(_xlfn.XLOOKUP(BC96,Com_codes_core,Com_labels_core),"")</f>
        <v>Remaining motor vehicles (except cars of all kinds), car bodies and other motor vehicles, trailers and semi-trailers; Spare parts and accessories for cars and other motor vehicles</v>
      </c>
      <c r="BC96" s="122" t="str">
        <f ca="1"/>
        <v>c_097</v>
      </c>
      <c r="BD96" s="63">
        <f ca="1"/>
        <v>1.0264136965896435</v>
      </c>
      <c r="BE96" s="63">
        <f ca="1"/>
        <v>0</v>
      </c>
      <c r="BF96" s="63">
        <f ca="1"/>
        <v>0</v>
      </c>
      <c r="BG96" s="56">
        <f ca="1"/>
        <v>0</v>
      </c>
      <c r="BH96" s="56">
        <f ca="1"/>
        <v>0</v>
      </c>
      <c r="BI96" s="56">
        <f ca="1"/>
        <v>0</v>
      </c>
      <c r="BJ96" s="56">
        <f ca="1"/>
        <v>0</v>
      </c>
      <c r="BK96" s="56">
        <f ca="1"/>
        <v>0</v>
      </c>
      <c r="BL96" s="56">
        <f ca="1"/>
        <v>0</v>
      </c>
      <c r="BM96" s="63">
        <f ca="1"/>
        <v>0</v>
      </c>
      <c r="BO96" s="204" t="str" cm="1">
        <f t="array" aca="1" ref="BO96" ca="1">IFERROR(_xlfn.XLOOKUP(BP96,Com_codes_core,Com_labels_core),"")</f>
        <v>Other electrical equipment</v>
      </c>
      <c r="BP96" s="122" t="str">
        <f ca="1"/>
        <v>c_093</v>
      </c>
      <c r="BQ96" s="66">
        <f ca="1"/>
        <v>4.2875310247432052</v>
      </c>
      <c r="BR96" s="66">
        <f ca="1"/>
        <v>0</v>
      </c>
      <c r="BS96" s="66">
        <f ca="1"/>
        <v>0</v>
      </c>
      <c r="BT96" s="66">
        <f ca="1"/>
        <v>0</v>
      </c>
      <c r="BU96" s="66">
        <f ca="1"/>
        <v>0</v>
      </c>
      <c r="BV96" s="66">
        <f ca="1"/>
        <v>0</v>
      </c>
      <c r="BW96" s="66">
        <f ca="1"/>
        <v>0</v>
      </c>
      <c r="BX96" s="66">
        <f ca="1"/>
        <v>0</v>
      </c>
      <c r="BY96" s="66">
        <f ca="1"/>
        <v>0</v>
      </c>
      <c r="BZ96" s="66">
        <f ca="1"/>
        <v>0</v>
      </c>
    </row>
    <row r="97" spans="2:78" ht="12.75" hidden="1" customHeight="1" outlineLevel="1" x14ac:dyDescent="0.2">
      <c r="B97" s="204" t="str" cm="1">
        <f t="array" aca="1" ref="B97" ca="1">IFERROR(_xlfn.XLOOKUP(C97,Com_codes_core,Com_labels_core),"")</f>
        <v>Motors, generators, power transformers, power distribution and control equipment</v>
      </c>
      <c r="C97" s="122" t="str">
        <f ca="1"/>
        <v>c_088</v>
      </c>
      <c r="D97" s="56">
        <f ca="1"/>
        <v>1</v>
      </c>
      <c r="E97" s="56">
        <f ca="1"/>
        <v>1.6908988864972052E-2</v>
      </c>
      <c r="F97" s="56">
        <f ca="1"/>
        <v>-0.19086313809084654</v>
      </c>
      <c r="G97" s="56">
        <f ca="1"/>
        <v>4.0855775949455442E-2</v>
      </c>
      <c r="H97" s="56">
        <f ca="1"/>
        <v>0</v>
      </c>
      <c r="I97" s="56">
        <f ca="1"/>
        <v>0</v>
      </c>
      <c r="J97" s="56">
        <f ca="1"/>
        <v>0</v>
      </c>
      <c r="K97" s="56">
        <f ca="1"/>
        <v>0</v>
      </c>
      <c r="L97" s="56">
        <f ca="1"/>
        <v>0</v>
      </c>
      <c r="M97" s="56">
        <f ca="1"/>
        <v>0</v>
      </c>
      <c r="O97" s="204" t="str" cm="1">
        <f t="array" aca="1" ref="O97" ca="1">IFERROR(_xlfn.XLOOKUP(P97,Com_codes_core,Com_labels_core),"")</f>
        <v>Motors, generators, power transformers, power distribution and control equipment</v>
      </c>
      <c r="P97" s="122" t="str">
        <f ca="1"/>
        <v>c_088</v>
      </c>
      <c r="Q97" s="56">
        <f ca="1"/>
        <v>2.957405082273695</v>
      </c>
      <c r="R97" s="56">
        <f ca="1"/>
        <v>0.17884284522204918</v>
      </c>
      <c r="S97" s="56">
        <f ca="1"/>
        <v>9.2883787989794797E-2</v>
      </c>
      <c r="T97" s="56">
        <f ca="1"/>
        <v>5.7282863338592449E-2</v>
      </c>
      <c r="U97" s="56">
        <f ca="1"/>
        <v>0</v>
      </c>
      <c r="V97" s="56">
        <f ca="1"/>
        <v>0</v>
      </c>
      <c r="W97" s="56">
        <f ca="1"/>
        <v>0</v>
      </c>
      <c r="X97" s="56">
        <f ca="1"/>
        <v>0</v>
      </c>
      <c r="Y97" s="56">
        <f ca="1"/>
        <v>0</v>
      </c>
      <c r="Z97" s="56">
        <f ca="1"/>
        <v>0</v>
      </c>
      <c r="AB97" s="204" t="str" cm="1">
        <f t="array" aca="1" ref="AB97" ca="1">IFERROR(_xlfn.XLOOKUP(AC97,Com_codes_core,Com_labels_core),"")</f>
        <v>Ships and boats; Locomotives, trams and rolling stock; Aircraft, spacecraft and related machinery, Combat vehicles used in the military</v>
      </c>
      <c r="AC97" s="122" t="str">
        <f ca="1"/>
        <v>c_098</v>
      </c>
      <c r="AD97" s="56">
        <f ca="1"/>
        <v>1</v>
      </c>
      <c r="AE97" s="56">
        <f ca="1"/>
        <v>-2.4620204739700391E-3</v>
      </c>
      <c r="AF97" s="56">
        <f ca="1"/>
        <v>-0.18886392342513103</v>
      </c>
      <c r="AG97" s="56">
        <f ca="1"/>
        <v>7.3593872596866561E-2</v>
      </c>
      <c r="AH97" s="56">
        <f ca="1"/>
        <v>0</v>
      </c>
      <c r="AI97" s="56">
        <f ca="1"/>
        <v>0</v>
      </c>
      <c r="AJ97" s="56">
        <f ca="1"/>
        <v>0</v>
      </c>
      <c r="AK97" s="56">
        <f ca="1"/>
        <v>0</v>
      </c>
      <c r="AL97" s="56">
        <f ca="1"/>
        <v>0</v>
      </c>
      <c r="AM97" s="56">
        <f ca="1"/>
        <v>0</v>
      </c>
      <c r="AO97" s="204" t="str" cm="1">
        <f t="array" aca="1" ref="AO97" ca="1">IFERROR(_xlfn.XLOOKUP(AP97,Com_codes_core,Com_labels_core),"")</f>
        <v>Common machine</v>
      </c>
      <c r="AP97" s="122" t="str">
        <f ca="1"/>
        <v>c_094</v>
      </c>
      <c r="AQ97" s="56">
        <f ca="1"/>
        <v>1.9693059605677914</v>
      </c>
      <c r="AR97" s="56">
        <f ca="1"/>
        <v>0.10440584277249254</v>
      </c>
      <c r="AS97" s="56">
        <f ca="1"/>
        <v>-0.20394776555664462</v>
      </c>
      <c r="AT97" s="56">
        <f ca="1"/>
        <v>7.38139761961909E-2</v>
      </c>
      <c r="AU97" s="56">
        <f ca="1"/>
        <v>0</v>
      </c>
      <c r="AV97" s="56">
        <f ca="1"/>
        <v>0</v>
      </c>
      <c r="AW97" s="56">
        <f ca="1"/>
        <v>0</v>
      </c>
      <c r="AX97" s="56">
        <f ca="1"/>
        <v>0</v>
      </c>
      <c r="AY97" s="56">
        <f ca="1"/>
        <v>0</v>
      </c>
      <c r="AZ97" s="56">
        <f ca="1"/>
        <v>0</v>
      </c>
      <c r="BB97" s="204" t="str" cm="1">
        <f t="array" aca="1" ref="BB97" ca="1">IFERROR(_xlfn.XLOOKUP(BC97,Com_codes_core,Com_labels_core),"")</f>
        <v>Ships and boats; Locomotives, trams and rolling stock; Aircraft, spacecraft and related machinery, Combat vehicles used in the military</v>
      </c>
      <c r="BC97" s="122" t="str">
        <f ca="1"/>
        <v>c_098</v>
      </c>
      <c r="BD97" s="63">
        <f ca="1"/>
        <v>1.040961713306461</v>
      </c>
      <c r="BE97" s="63">
        <f ca="1"/>
        <v>0</v>
      </c>
      <c r="BF97" s="63">
        <f ca="1"/>
        <v>0</v>
      </c>
      <c r="BG97" s="56">
        <f ca="1"/>
        <v>0</v>
      </c>
      <c r="BH97" s="56">
        <f ca="1"/>
        <v>0</v>
      </c>
      <c r="BI97" s="56">
        <f ca="1"/>
        <v>0</v>
      </c>
      <c r="BJ97" s="56">
        <f ca="1"/>
        <v>0</v>
      </c>
      <c r="BK97" s="56">
        <f ca="1"/>
        <v>0</v>
      </c>
      <c r="BL97" s="56">
        <f ca="1"/>
        <v>0</v>
      </c>
      <c r="BM97" s="63">
        <f ca="1"/>
        <v>0</v>
      </c>
      <c r="BO97" s="204" t="str" cm="1">
        <f t="array" aca="1" ref="BO97" ca="1">IFERROR(_xlfn.XLOOKUP(BP97,Com_codes_core,Com_labels_core),"")</f>
        <v>Common machine</v>
      </c>
      <c r="BP97" s="122" t="str">
        <f ca="1"/>
        <v>c_094</v>
      </c>
      <c r="BQ97" s="66">
        <f ca="1"/>
        <v>1.8609854152411442</v>
      </c>
      <c r="BR97" s="66">
        <f ca="1"/>
        <v>0</v>
      </c>
      <c r="BS97" s="66">
        <f ca="1"/>
        <v>0</v>
      </c>
      <c r="BT97" s="66">
        <f ca="1"/>
        <v>0</v>
      </c>
      <c r="BU97" s="66">
        <f ca="1"/>
        <v>0</v>
      </c>
      <c r="BV97" s="66">
        <f ca="1"/>
        <v>0</v>
      </c>
      <c r="BW97" s="66">
        <f ca="1"/>
        <v>0</v>
      </c>
      <c r="BX97" s="66">
        <f ca="1"/>
        <v>0</v>
      </c>
      <c r="BY97" s="66">
        <f ca="1"/>
        <v>0</v>
      </c>
      <c r="BZ97" s="66">
        <f ca="1"/>
        <v>0</v>
      </c>
    </row>
    <row r="98" spans="2:78" ht="12.75" hidden="1" customHeight="1" outlineLevel="1" x14ac:dyDescent="0.2">
      <c r="B98" s="204" t="str" cm="1">
        <f t="array" aca="1" ref="B98" ca="1">IFERROR(_xlfn.XLOOKUP(C98,Com_codes_core,Com_labels_core),"")</f>
        <v>Batteries and accumulators</v>
      </c>
      <c r="C98" s="122" t="str">
        <f ca="1"/>
        <v>c_089</v>
      </c>
      <c r="D98" s="56">
        <f ca="1"/>
        <v>1</v>
      </c>
      <c r="E98" s="56">
        <f ca="1"/>
        <v>2.9920657451665278E-3</v>
      </c>
      <c r="F98" s="56">
        <f ca="1"/>
        <v>-0.14904066246128611</v>
      </c>
      <c r="G98" s="56">
        <f ca="1"/>
        <v>5.5875770577418216E-2</v>
      </c>
      <c r="H98" s="56">
        <f ca="1"/>
        <v>0</v>
      </c>
      <c r="I98" s="56">
        <f ca="1"/>
        <v>0</v>
      </c>
      <c r="J98" s="56">
        <f ca="1"/>
        <v>0</v>
      </c>
      <c r="K98" s="56">
        <f ca="1"/>
        <v>0</v>
      </c>
      <c r="L98" s="56">
        <f ca="1"/>
        <v>0</v>
      </c>
      <c r="M98" s="56">
        <f ca="1"/>
        <v>0</v>
      </c>
      <c r="O98" s="204" t="str" cm="1">
        <f t="array" aca="1" ref="O98" ca="1">IFERROR(_xlfn.XLOOKUP(P98,Com_codes_core,Com_labels_core),"")</f>
        <v>Batteries and accumulators</v>
      </c>
      <c r="P98" s="122" t="str">
        <f ca="1"/>
        <v>c_089</v>
      </c>
      <c r="Q98" s="56">
        <f ca="1"/>
        <v>1.1125446253842568</v>
      </c>
      <c r="R98" s="56">
        <f ca="1"/>
        <v>2.4233701979059497E-2</v>
      </c>
      <c r="S98" s="56">
        <f ca="1"/>
        <v>-2.3573937083187779E-3</v>
      </c>
      <c r="T98" s="56">
        <f ca="1"/>
        <v>5.6719772899249676E-2</v>
      </c>
      <c r="U98" s="56">
        <f ca="1"/>
        <v>0</v>
      </c>
      <c r="V98" s="56">
        <f ca="1"/>
        <v>0</v>
      </c>
      <c r="W98" s="56">
        <f ca="1"/>
        <v>0</v>
      </c>
      <c r="X98" s="56">
        <f ca="1"/>
        <v>0</v>
      </c>
      <c r="Y98" s="56">
        <f ca="1"/>
        <v>0</v>
      </c>
      <c r="Z98" s="56">
        <f ca="1"/>
        <v>0</v>
      </c>
      <c r="AB98" s="204" t="str" cm="1">
        <f t="array" aca="1" ref="AB98" ca="1">IFERROR(_xlfn.XLOOKUP(AC98,Com_codes_core,Com_labels_core),"")</f>
        <v>Motorcycles, motorbikes</v>
      </c>
      <c r="AC98" s="122" t="str">
        <f ca="1"/>
        <v>c_099</v>
      </c>
      <c r="AD98" s="56">
        <f ca="1"/>
        <v>1</v>
      </c>
      <c r="AE98" s="56">
        <f ca="1"/>
        <v>-1.7666280242911725E-3</v>
      </c>
      <c r="AF98" s="56">
        <f ca="1"/>
        <v>-0.18657514843639644</v>
      </c>
      <c r="AG98" s="56">
        <f ca="1"/>
        <v>7.3558254493799602E-2</v>
      </c>
      <c r="AH98" s="56">
        <f ca="1"/>
        <v>0</v>
      </c>
      <c r="AI98" s="56">
        <f ca="1"/>
        <v>0</v>
      </c>
      <c r="AJ98" s="56">
        <f ca="1"/>
        <v>0</v>
      </c>
      <c r="AK98" s="56">
        <f ca="1"/>
        <v>0</v>
      </c>
      <c r="AL98" s="56">
        <f ca="1"/>
        <v>0</v>
      </c>
      <c r="AM98" s="56">
        <f ca="1"/>
        <v>0</v>
      </c>
      <c r="AO98" s="204" t="str" cm="1">
        <f t="array" aca="1" ref="AO98" ca="1">IFERROR(_xlfn.XLOOKUP(AP98,Com_codes_core,Com_labels_core),"")</f>
        <v>Specialized machine</v>
      </c>
      <c r="AP98" s="122" t="str">
        <f ca="1"/>
        <v>c_095</v>
      </c>
      <c r="AQ98" s="56">
        <f ca="1"/>
        <v>5.2266304479950945</v>
      </c>
      <c r="AR98" s="56">
        <f ca="1"/>
        <v>2.2020524330601532E-2</v>
      </c>
      <c r="AS98" s="56">
        <f ca="1"/>
        <v>-0.20341579650853259</v>
      </c>
      <c r="AT98" s="56">
        <f ca="1"/>
        <v>7.3806693735023465E-2</v>
      </c>
      <c r="AU98" s="56">
        <f ca="1"/>
        <v>0</v>
      </c>
      <c r="AV98" s="56">
        <f ca="1"/>
        <v>0</v>
      </c>
      <c r="AW98" s="56">
        <f ca="1"/>
        <v>0</v>
      </c>
      <c r="AX98" s="56">
        <f ca="1"/>
        <v>0</v>
      </c>
      <c r="AY98" s="56">
        <f ca="1"/>
        <v>0</v>
      </c>
      <c r="AZ98" s="56">
        <f ca="1"/>
        <v>0</v>
      </c>
      <c r="BB98" s="204" t="str" cm="1">
        <f t="array" aca="1" ref="BB98" ca="1">IFERROR(_xlfn.XLOOKUP(BC98,Com_codes_core,Com_labels_core),"")</f>
        <v>Motorcycles, motorbikes</v>
      </c>
      <c r="BC98" s="122" t="str">
        <f ca="1"/>
        <v>c_099</v>
      </c>
      <c r="BD98" s="63">
        <f ca="1"/>
        <v>1.0538587702938009</v>
      </c>
      <c r="BE98" s="63">
        <f ca="1"/>
        <v>0</v>
      </c>
      <c r="BF98" s="63">
        <f ca="1"/>
        <v>0</v>
      </c>
      <c r="BG98" s="56">
        <f ca="1"/>
        <v>0</v>
      </c>
      <c r="BH98" s="56">
        <f ca="1"/>
        <v>0</v>
      </c>
      <c r="BI98" s="56">
        <f ca="1"/>
        <v>0</v>
      </c>
      <c r="BJ98" s="56">
        <f ca="1"/>
        <v>0</v>
      </c>
      <c r="BK98" s="56">
        <f ca="1"/>
        <v>0</v>
      </c>
      <c r="BL98" s="56">
        <f ca="1"/>
        <v>0</v>
      </c>
      <c r="BM98" s="63">
        <f ca="1"/>
        <v>0</v>
      </c>
      <c r="BO98" s="204" t="str" cm="1">
        <f t="array" aca="1" ref="BO98" ca="1">IFERROR(_xlfn.XLOOKUP(BP98,Com_codes_core,Com_labels_core),"")</f>
        <v>Specialized machine</v>
      </c>
      <c r="BP98" s="122" t="str">
        <f ca="1"/>
        <v>c_095</v>
      </c>
      <c r="BQ98" s="66">
        <f ca="1"/>
        <v>4.9978937475352492</v>
      </c>
      <c r="BR98" s="66">
        <f ca="1"/>
        <v>0</v>
      </c>
      <c r="BS98" s="66">
        <f ca="1"/>
        <v>0</v>
      </c>
      <c r="BT98" s="66">
        <f ca="1"/>
        <v>0</v>
      </c>
      <c r="BU98" s="66">
        <f ca="1"/>
        <v>0</v>
      </c>
      <c r="BV98" s="66">
        <f ca="1"/>
        <v>0</v>
      </c>
      <c r="BW98" s="66">
        <f ca="1"/>
        <v>0</v>
      </c>
      <c r="BX98" s="66">
        <f ca="1"/>
        <v>0</v>
      </c>
      <c r="BY98" s="66">
        <f ca="1"/>
        <v>0</v>
      </c>
      <c r="BZ98" s="66">
        <f ca="1"/>
        <v>0</v>
      </c>
    </row>
    <row r="99" spans="2:78" ht="12.75" hidden="1" customHeight="1" outlineLevel="1" x14ac:dyDescent="0.2">
      <c r="B99" s="204" t="str" cm="1">
        <f t="array" aca="1" ref="B99" ca="1">IFERROR(_xlfn.XLOOKUP(C99,Com_codes_core,Com_labels_core),"")</f>
        <v>Wires and wiring equipment</v>
      </c>
      <c r="C99" s="122" t="str">
        <f ca="1"/>
        <v>c_090</v>
      </c>
      <c r="D99" s="56">
        <f ca="1"/>
        <v>1</v>
      </c>
      <c r="E99" s="56">
        <f ca="1"/>
        <v>8.2578088419937856E-3</v>
      </c>
      <c r="F99" s="56">
        <f ca="1"/>
        <v>-0.16946504397926665</v>
      </c>
      <c r="G99" s="56">
        <f ca="1"/>
        <v>3.7663691766609553E-2</v>
      </c>
      <c r="H99" s="56">
        <f ca="1"/>
        <v>0</v>
      </c>
      <c r="I99" s="56">
        <f ca="1"/>
        <v>0</v>
      </c>
      <c r="J99" s="56">
        <f ca="1"/>
        <v>0</v>
      </c>
      <c r="K99" s="56">
        <f ca="1"/>
        <v>0</v>
      </c>
      <c r="L99" s="56">
        <f ca="1"/>
        <v>0</v>
      </c>
      <c r="M99" s="56">
        <f ca="1"/>
        <v>0</v>
      </c>
      <c r="O99" s="204" t="str" cm="1">
        <f t="array" aca="1" ref="O99" ca="1">IFERROR(_xlfn.XLOOKUP(P99,Com_codes_core,Com_labels_core),"")</f>
        <v>Wires and wiring equipment</v>
      </c>
      <c r="P99" s="122" t="str">
        <f ca="1"/>
        <v>c_090</v>
      </c>
      <c r="Q99" s="56">
        <f ca="1"/>
        <v>1.2183757100610668</v>
      </c>
      <c r="R99" s="56">
        <f ca="1"/>
        <v>6.8684414993858134E-2</v>
      </c>
      <c r="S99" s="56">
        <f ca="1"/>
        <v>8.3312354591802418E-2</v>
      </c>
      <c r="T99" s="56">
        <f ca="1"/>
        <v>3.1760109843426143E-2</v>
      </c>
      <c r="U99" s="56">
        <f ca="1"/>
        <v>0</v>
      </c>
      <c r="V99" s="56">
        <f ca="1"/>
        <v>0</v>
      </c>
      <c r="W99" s="56">
        <f ca="1"/>
        <v>0</v>
      </c>
      <c r="X99" s="56">
        <f ca="1"/>
        <v>0</v>
      </c>
      <c r="Y99" s="56">
        <f ca="1"/>
        <v>0</v>
      </c>
      <c r="Z99" s="56">
        <f ca="1"/>
        <v>0</v>
      </c>
      <c r="AB99" s="204" t="str" cm="1">
        <f t="array" aca="1" ref="AB99" ca="1">IFERROR(_xlfn.XLOOKUP(AC99,Com_codes_core,Com_labels_core),"")</f>
        <v>Other means of transport remain</v>
      </c>
      <c r="AC99" s="122" t="str">
        <f ca="1"/>
        <v>c_100</v>
      </c>
      <c r="AD99" s="56">
        <f ca="1"/>
        <v>1</v>
      </c>
      <c r="AE99" s="56">
        <f ca="1"/>
        <v>3.9648741674280785E-4</v>
      </c>
      <c r="AF99" s="56">
        <f ca="1"/>
        <v>-0.17945559377349207</v>
      </c>
      <c r="AG99" s="56">
        <f ca="1"/>
        <v>7.3447459403275239E-2</v>
      </c>
      <c r="AH99" s="56">
        <f ca="1"/>
        <v>0</v>
      </c>
      <c r="AI99" s="56">
        <f ca="1"/>
        <v>0</v>
      </c>
      <c r="AJ99" s="56">
        <f ca="1"/>
        <v>0</v>
      </c>
      <c r="AK99" s="56">
        <f ca="1"/>
        <v>0</v>
      </c>
      <c r="AL99" s="56">
        <f ca="1"/>
        <v>0</v>
      </c>
      <c r="AM99" s="56">
        <f ca="1"/>
        <v>0</v>
      </c>
      <c r="AO99" s="204" t="str" cm="1">
        <f t="array" aca="1" ref="AO99" ca="1">IFERROR(_xlfn.XLOOKUP(AP99,Com_codes_core,Com_labels_core),"")</f>
        <v>Cars of all kinds</v>
      </c>
      <c r="AP99" s="122" t="str">
        <f ca="1"/>
        <v>c_096</v>
      </c>
      <c r="AQ99" s="56">
        <f ca="1"/>
        <v>1.1123236081028538</v>
      </c>
      <c r="AR99" s="56">
        <f ca="1"/>
        <v>0.48604852297888801</v>
      </c>
      <c r="AS99" s="56">
        <f ca="1"/>
        <v>-0.20264782300127848</v>
      </c>
      <c r="AT99" s="56">
        <f ca="1"/>
        <v>7.3796180459217986E-2</v>
      </c>
      <c r="AU99" s="56">
        <f ca="1"/>
        <v>0</v>
      </c>
      <c r="AV99" s="56">
        <f ca="1"/>
        <v>0</v>
      </c>
      <c r="AW99" s="56">
        <f ca="1"/>
        <v>0</v>
      </c>
      <c r="AX99" s="56">
        <f ca="1"/>
        <v>0</v>
      </c>
      <c r="AY99" s="56">
        <f ca="1"/>
        <v>0</v>
      </c>
      <c r="AZ99" s="56">
        <f ca="1"/>
        <v>0</v>
      </c>
      <c r="BB99" s="204" t="str" cm="1">
        <f t="array" aca="1" ref="BB99" ca="1">IFERROR(_xlfn.XLOOKUP(BC99,Com_codes_core,Com_labels_core),"")</f>
        <v>Other means of transport remain</v>
      </c>
      <c r="BC99" s="122" t="str">
        <f ca="1"/>
        <v>c_100</v>
      </c>
      <c r="BD99" s="63">
        <f ca="1"/>
        <v>1.093976869519528</v>
      </c>
      <c r="BE99" s="63">
        <f ca="1"/>
        <v>0</v>
      </c>
      <c r="BF99" s="63">
        <f ca="1"/>
        <v>0</v>
      </c>
      <c r="BG99" s="56">
        <f ca="1"/>
        <v>0</v>
      </c>
      <c r="BH99" s="56">
        <f ca="1"/>
        <v>0</v>
      </c>
      <c r="BI99" s="56">
        <f ca="1"/>
        <v>0</v>
      </c>
      <c r="BJ99" s="56">
        <f ca="1"/>
        <v>0</v>
      </c>
      <c r="BK99" s="56">
        <f ca="1"/>
        <v>0</v>
      </c>
      <c r="BL99" s="56">
        <f ca="1"/>
        <v>0</v>
      </c>
      <c r="BM99" s="63">
        <f ca="1"/>
        <v>0</v>
      </c>
      <c r="BO99" s="204" t="str" cm="1">
        <f t="array" aca="1" ref="BO99" ca="1">IFERROR(_xlfn.XLOOKUP(BP99,Com_codes_core,Com_labels_core),"")</f>
        <v>Cars of all kinds</v>
      </c>
      <c r="BP99" s="122" t="str">
        <f ca="1"/>
        <v>c_096</v>
      </c>
      <c r="BQ99" s="66">
        <f ca="1"/>
        <v>1.0168471655938114</v>
      </c>
      <c r="BR99" s="66">
        <f ca="1"/>
        <v>0</v>
      </c>
      <c r="BS99" s="66">
        <f ca="1"/>
        <v>0</v>
      </c>
      <c r="BT99" s="66">
        <f ca="1"/>
        <v>0</v>
      </c>
      <c r="BU99" s="66">
        <f ca="1"/>
        <v>0</v>
      </c>
      <c r="BV99" s="66">
        <f ca="1"/>
        <v>0</v>
      </c>
      <c r="BW99" s="66">
        <f ca="1"/>
        <v>0</v>
      </c>
      <c r="BX99" s="66">
        <f ca="1"/>
        <v>0</v>
      </c>
      <c r="BY99" s="66">
        <f ca="1"/>
        <v>0</v>
      </c>
      <c r="BZ99" s="66">
        <f ca="1"/>
        <v>0</v>
      </c>
    </row>
    <row r="100" spans="2:78" ht="12.75" hidden="1" customHeight="1" outlineLevel="1" x14ac:dyDescent="0.2">
      <c r="B100" s="204" t="str" cm="1">
        <f t="array" aca="1" ref="B100" ca="1">IFERROR(_xlfn.XLOOKUP(C100,Com_codes_core,Com_labels_core),"")</f>
        <v>Electrical lighting equipment</v>
      </c>
      <c r="C100" s="122" t="str">
        <f ca="1"/>
        <v>c_091</v>
      </c>
      <c r="D100" s="56">
        <f ca="1"/>
        <v>1</v>
      </c>
      <c r="E100" s="56">
        <f ca="1"/>
        <v>3.5042072041457928E-2</v>
      </c>
      <c r="F100" s="56">
        <f ca="1"/>
        <v>-0.18113585678296573</v>
      </c>
      <c r="G100" s="56">
        <f ca="1"/>
        <v>1.0572154225840791E-2</v>
      </c>
      <c r="H100" s="56">
        <f ca="1"/>
        <v>0</v>
      </c>
      <c r="I100" s="56">
        <f ca="1"/>
        <v>0</v>
      </c>
      <c r="J100" s="56">
        <f ca="1"/>
        <v>0</v>
      </c>
      <c r="K100" s="56">
        <f ca="1"/>
        <v>0</v>
      </c>
      <c r="L100" s="56">
        <f ca="1"/>
        <v>0</v>
      </c>
      <c r="M100" s="56">
        <f ca="1"/>
        <v>0</v>
      </c>
      <c r="O100" s="204" t="str" cm="1">
        <f t="array" aca="1" ref="O100" ca="1">IFERROR(_xlfn.XLOOKUP(P100,Com_codes_core,Com_labels_core),"")</f>
        <v>Electrical lighting equipment</v>
      </c>
      <c r="P100" s="122" t="str">
        <f ca="1"/>
        <v>c_091</v>
      </c>
      <c r="Q100" s="56">
        <f ca="1"/>
        <v>1.1159825154068619</v>
      </c>
      <c r="R100" s="56">
        <f ca="1"/>
        <v>0.13446711067375272</v>
      </c>
      <c r="S100" s="56">
        <f ca="1"/>
        <v>2.0447678705304284E-2</v>
      </c>
      <c r="T100" s="56">
        <f ca="1"/>
        <v>2.6318838571381953E-2</v>
      </c>
      <c r="U100" s="56">
        <f ca="1"/>
        <v>0</v>
      </c>
      <c r="V100" s="56">
        <f ca="1"/>
        <v>0</v>
      </c>
      <c r="W100" s="56">
        <f ca="1"/>
        <v>0</v>
      </c>
      <c r="X100" s="56">
        <f ca="1"/>
        <v>0</v>
      </c>
      <c r="Y100" s="56">
        <f ca="1"/>
        <v>0</v>
      </c>
      <c r="Z100" s="56">
        <f ca="1"/>
        <v>0</v>
      </c>
      <c r="AB100" s="204" t="str" cm="1">
        <f t="array" aca="1" ref="AB100" ca="1">IFERROR(_xlfn.XLOOKUP(AC100,Com_codes_core,Com_labels_core),"")</f>
        <v>Bed, wardrobe, table, chair</v>
      </c>
      <c r="AC100" s="122" t="str">
        <f ca="1"/>
        <v>c_101</v>
      </c>
      <c r="AD100" s="56">
        <f ca="1"/>
        <v>1</v>
      </c>
      <c r="AE100" s="56">
        <f ca="1"/>
        <v>-6.0041559929446819E-4</v>
      </c>
      <c r="AF100" s="56">
        <f ca="1"/>
        <v>-0.18273674343760593</v>
      </c>
      <c r="AG100" s="56">
        <f ca="1"/>
        <v>7.349852092195519E-2</v>
      </c>
      <c r="AH100" s="56">
        <f ca="1"/>
        <v>0</v>
      </c>
      <c r="AI100" s="56">
        <f ca="1"/>
        <v>0</v>
      </c>
      <c r="AJ100" s="56">
        <f ca="1"/>
        <v>0</v>
      </c>
      <c r="AK100" s="56">
        <f ca="1"/>
        <v>0</v>
      </c>
      <c r="AL100" s="56">
        <f ca="1"/>
        <v>0</v>
      </c>
      <c r="AM100" s="56">
        <f ca="1"/>
        <v>0</v>
      </c>
      <c r="AO100" s="204" t="str" cm="1">
        <f t="array" aca="1" ref="AO100" ca="1">IFERROR(_xlfn.XLOOKUP(AP100,Com_codes_core,Com_labels_core),"")</f>
        <v>Remaining motor vehicles (except cars of all kinds), car bodies and other motor vehicles, trailers and semi-trailers; Spare parts and accessories for cars and other motor vehicles</v>
      </c>
      <c r="AP100" s="122" t="str">
        <f ca="1"/>
        <v>c_097</v>
      </c>
      <c r="AQ100" s="56">
        <f ca="1"/>
        <v>1.0396979231881449</v>
      </c>
      <c r="AR100" s="56">
        <f ca="1"/>
        <v>0.19330170474656239</v>
      </c>
      <c r="AS100" s="56">
        <f ca="1"/>
        <v>-0.20060324777085858</v>
      </c>
      <c r="AT100" s="56">
        <f ca="1"/>
        <v>7.3768190971845726E-2</v>
      </c>
      <c r="AU100" s="56">
        <f ca="1"/>
        <v>0</v>
      </c>
      <c r="AV100" s="56">
        <f ca="1"/>
        <v>0</v>
      </c>
      <c r="AW100" s="56">
        <f ca="1"/>
        <v>0</v>
      </c>
      <c r="AX100" s="56">
        <f ca="1"/>
        <v>0</v>
      </c>
      <c r="AY100" s="56">
        <f ca="1"/>
        <v>0</v>
      </c>
      <c r="AZ100" s="56">
        <f ca="1"/>
        <v>0</v>
      </c>
      <c r="BB100" s="204" t="str" cm="1">
        <f t="array" aca="1" ref="BB100" ca="1">IFERROR(_xlfn.XLOOKUP(BC100,Com_codes_core,Com_labels_core),"")</f>
        <v>Bed, wardrobe, table, chair</v>
      </c>
      <c r="BC100" s="122" t="str">
        <f ca="1"/>
        <v>c_101</v>
      </c>
      <c r="BD100" s="63">
        <f ca="1"/>
        <v>1.0754878636657623</v>
      </c>
      <c r="BE100" s="63">
        <f ca="1"/>
        <v>0</v>
      </c>
      <c r="BF100" s="63">
        <f ca="1"/>
        <v>0</v>
      </c>
      <c r="BG100" s="56">
        <f ca="1"/>
        <v>0</v>
      </c>
      <c r="BH100" s="56">
        <f ca="1"/>
        <v>0</v>
      </c>
      <c r="BI100" s="56">
        <f ca="1"/>
        <v>0</v>
      </c>
      <c r="BJ100" s="56">
        <f ca="1"/>
        <v>0</v>
      </c>
      <c r="BK100" s="56">
        <f ca="1"/>
        <v>0</v>
      </c>
      <c r="BL100" s="56">
        <f ca="1"/>
        <v>0</v>
      </c>
      <c r="BM100" s="63">
        <f ca="1"/>
        <v>0</v>
      </c>
      <c r="BO100" s="204" t="str" cm="1">
        <f t="array" aca="1" ref="BO100" ca="1">IFERROR(_xlfn.XLOOKUP(BP100,Com_codes_core,Com_labels_core),"")</f>
        <v>Remaining motor vehicles (except cars of all kinds), car bodies and other motor vehicles, trailers and semi-trailers; Spare parts and accessories for cars and other motor vehicles</v>
      </c>
      <c r="BP100" s="122" t="str">
        <f ca="1"/>
        <v>c_097</v>
      </c>
      <c r="BQ100" s="66">
        <f ca="1"/>
        <v>0.99288874250381731</v>
      </c>
      <c r="BR100" s="66">
        <f ca="1"/>
        <v>0</v>
      </c>
      <c r="BS100" s="66">
        <f ca="1"/>
        <v>0</v>
      </c>
      <c r="BT100" s="66">
        <f ca="1"/>
        <v>0</v>
      </c>
      <c r="BU100" s="66">
        <f ca="1"/>
        <v>0</v>
      </c>
      <c r="BV100" s="66">
        <f ca="1"/>
        <v>0</v>
      </c>
      <c r="BW100" s="66">
        <f ca="1"/>
        <v>0</v>
      </c>
      <c r="BX100" s="66">
        <f ca="1"/>
        <v>0</v>
      </c>
      <c r="BY100" s="66">
        <f ca="1"/>
        <v>0</v>
      </c>
      <c r="BZ100" s="66">
        <f ca="1"/>
        <v>0</v>
      </c>
    </row>
    <row r="101" spans="2:78" ht="12.75" hidden="1" customHeight="1" outlineLevel="1" x14ac:dyDescent="0.2">
      <c r="B101" s="204" t="str" cm="1">
        <f t="array" aca="1" ref="B101" ca="1">IFERROR(_xlfn.XLOOKUP(C101,Com_codes_core,Com_labels_core),"")</f>
        <v>Household electrical appliances (family refrigerators, dishwashers, washing machines, vacuum cleaners, etc.)</v>
      </c>
      <c r="C101" s="122" t="str">
        <f ca="1"/>
        <v>c_092</v>
      </c>
      <c r="D101" s="56">
        <f ca="1"/>
        <v>1</v>
      </c>
      <c r="E101" s="56">
        <f ca="1"/>
        <v>1.5793371041628035E-2</v>
      </c>
      <c r="F101" s="56">
        <f ca="1"/>
        <v>-0.26458839969399905</v>
      </c>
      <c r="G101" s="56">
        <f ca="1"/>
        <v>-7.6374513258148369E-4</v>
      </c>
      <c r="H101" s="56">
        <f ca="1"/>
        <v>0</v>
      </c>
      <c r="I101" s="56">
        <f ca="1"/>
        <v>0</v>
      </c>
      <c r="J101" s="56">
        <f ca="1"/>
        <v>0</v>
      </c>
      <c r="K101" s="56">
        <f ca="1"/>
        <v>0</v>
      </c>
      <c r="L101" s="56">
        <f ca="1"/>
        <v>0</v>
      </c>
      <c r="M101" s="56">
        <f ca="1"/>
        <v>0</v>
      </c>
      <c r="O101" s="204" t="str" cm="1">
        <f t="array" aca="1" ref="O101" ca="1">IFERROR(_xlfn.XLOOKUP(P101,Com_codes_core,Com_labels_core),"")</f>
        <v>Household electrical appliances (family refrigerators, dishwashers, washing machines, vacuum cleaners, etc.)</v>
      </c>
      <c r="P101" s="122" t="str">
        <f ca="1"/>
        <v>c_092</v>
      </c>
      <c r="Q101" s="56">
        <f ca="1"/>
        <v>1.2262458202361644</v>
      </c>
      <c r="R101" s="56">
        <f ca="1"/>
        <v>0.1210926697946757</v>
      </c>
      <c r="S101" s="56">
        <f ca="1"/>
        <v>0.89696709453686019</v>
      </c>
      <c r="T101" s="56">
        <f ca="1"/>
        <v>2.9088448155967228E-3</v>
      </c>
      <c r="U101" s="56">
        <f ca="1"/>
        <v>0</v>
      </c>
      <c r="V101" s="56">
        <f ca="1"/>
        <v>0</v>
      </c>
      <c r="W101" s="56">
        <f ca="1"/>
        <v>0</v>
      </c>
      <c r="X101" s="56">
        <f ca="1"/>
        <v>0</v>
      </c>
      <c r="Y101" s="56">
        <f ca="1"/>
        <v>0</v>
      </c>
      <c r="Z101" s="56">
        <f ca="1"/>
        <v>0</v>
      </c>
      <c r="AB101" s="204" t="str" cm="1">
        <f t="array" aca="1" ref="AB101" ca="1">IFERROR(_xlfn.XLOOKUP(AC101,Com_codes_core,Com_labels_core),"")</f>
        <v>Jewelry, imitation jewelry and related details; Musical instrument; Sports Instruments; Toys, games</v>
      </c>
      <c r="AC101" s="122" t="str">
        <f ca="1"/>
        <v>c_102</v>
      </c>
      <c r="AD101" s="56">
        <f ca="1"/>
        <v>1</v>
      </c>
      <c r="AE101" s="56">
        <f ca="1"/>
        <v>-6.0636231835609067E-4</v>
      </c>
      <c r="AF101" s="56">
        <f ca="1"/>
        <v>-0.18275631612915122</v>
      </c>
      <c r="AG101" s="56">
        <f ca="1"/>
        <v>7.3498825513906851E-2</v>
      </c>
      <c r="AH101" s="56">
        <f ca="1"/>
        <v>0</v>
      </c>
      <c r="AI101" s="56">
        <f ca="1"/>
        <v>0</v>
      </c>
      <c r="AJ101" s="56">
        <f ca="1"/>
        <v>0</v>
      </c>
      <c r="AK101" s="56">
        <f ca="1"/>
        <v>0</v>
      </c>
      <c r="AL101" s="56">
        <f ca="1"/>
        <v>0</v>
      </c>
      <c r="AM101" s="56">
        <f ca="1"/>
        <v>0</v>
      </c>
      <c r="AO101" s="204" t="str" cm="1">
        <f t="array" aca="1" ref="AO101" ca="1">IFERROR(_xlfn.XLOOKUP(AP101,Com_codes_core,Com_labels_core),"")</f>
        <v>Ships and boats; Locomotives, trams and rolling stock; Aircraft, spacecraft and related machinery, Combat vehicles used in the military</v>
      </c>
      <c r="AP101" s="122" t="str">
        <f ca="1"/>
        <v>c_098</v>
      </c>
      <c r="AQ101" s="56">
        <f ca="1"/>
        <v>1.1560271607027226</v>
      </c>
      <c r="AR101" s="56">
        <f ca="1"/>
        <v>1.5992795284880401E-2</v>
      </c>
      <c r="AS101" s="56">
        <f ca="1"/>
        <v>-0.20287882312162164</v>
      </c>
      <c r="AT101" s="56">
        <f ca="1"/>
        <v>7.37993427725403E-2</v>
      </c>
      <c r="AU101" s="56">
        <f ca="1"/>
        <v>0</v>
      </c>
      <c r="AV101" s="56">
        <f ca="1"/>
        <v>0</v>
      </c>
      <c r="AW101" s="56">
        <f ca="1"/>
        <v>0</v>
      </c>
      <c r="AX101" s="56">
        <f ca="1"/>
        <v>0</v>
      </c>
      <c r="AY101" s="56">
        <f ca="1"/>
        <v>0</v>
      </c>
      <c r="AZ101" s="56">
        <f ca="1"/>
        <v>0</v>
      </c>
      <c r="BB101" s="204" t="str" cm="1">
        <f t="array" aca="1" ref="BB101" ca="1">IFERROR(_xlfn.XLOOKUP(BC101,Com_codes_core,Com_labels_core),"")</f>
        <v>Jewelry, imitation jewelry and related details; Musical instrument; Sports Instruments; Toys, games</v>
      </c>
      <c r="BC101" s="122" t="str">
        <f ca="1"/>
        <v>c_102</v>
      </c>
      <c r="BD101" s="63">
        <f ca="1"/>
        <v>1.075377573174491</v>
      </c>
      <c r="BE101" s="63">
        <f ca="1"/>
        <v>0</v>
      </c>
      <c r="BF101" s="63">
        <f ca="1"/>
        <v>0</v>
      </c>
      <c r="BG101" s="56">
        <f ca="1"/>
        <v>0</v>
      </c>
      <c r="BH101" s="56">
        <f ca="1"/>
        <v>0</v>
      </c>
      <c r="BI101" s="56">
        <f ca="1"/>
        <v>0</v>
      </c>
      <c r="BJ101" s="56">
        <f ca="1"/>
        <v>0</v>
      </c>
      <c r="BK101" s="56">
        <f ca="1"/>
        <v>0</v>
      </c>
      <c r="BL101" s="56">
        <f ca="1"/>
        <v>0</v>
      </c>
      <c r="BM101" s="63">
        <f ca="1"/>
        <v>0</v>
      </c>
      <c r="BO101" s="204" t="str" cm="1">
        <f t="array" aca="1" ref="BO101" ca="1">IFERROR(_xlfn.XLOOKUP(BP101,Com_codes_core,Com_labels_core),"")</f>
        <v>Ships and boats; Locomotives, trams and rolling stock; Aircraft, spacecraft and related machinery, Combat vehicles used in the military</v>
      </c>
      <c r="BP101" s="122" t="str">
        <f ca="1"/>
        <v>c_098</v>
      </c>
      <c r="BQ101" s="66">
        <f ca="1"/>
        <v>1.1096348017743369</v>
      </c>
      <c r="BR101" s="66">
        <f ca="1"/>
        <v>0</v>
      </c>
      <c r="BS101" s="66">
        <f ca="1"/>
        <v>0</v>
      </c>
      <c r="BT101" s="66">
        <f ca="1"/>
        <v>0</v>
      </c>
      <c r="BU101" s="66">
        <f ca="1"/>
        <v>0</v>
      </c>
      <c r="BV101" s="66">
        <f ca="1"/>
        <v>0</v>
      </c>
      <c r="BW101" s="66">
        <f ca="1"/>
        <v>0</v>
      </c>
      <c r="BX101" s="66">
        <f ca="1"/>
        <v>0</v>
      </c>
      <c r="BY101" s="66">
        <f ca="1"/>
        <v>0</v>
      </c>
      <c r="BZ101" s="66">
        <f ca="1"/>
        <v>0</v>
      </c>
    </row>
    <row r="102" spans="2:78" ht="12.75" hidden="1" customHeight="1" outlineLevel="1" x14ac:dyDescent="0.2">
      <c r="B102" s="204" t="str" cm="1">
        <f t="array" aca="1" ref="B102" ca="1">IFERROR(_xlfn.XLOOKUP(C102,Com_codes_core,Com_labels_core),"")</f>
        <v>Other electrical equipment</v>
      </c>
      <c r="C102" s="122" t="str">
        <f ca="1"/>
        <v>c_093</v>
      </c>
      <c r="D102" s="56">
        <f ca="1"/>
        <v>1</v>
      </c>
      <c r="E102" s="56">
        <f ca="1"/>
        <v>6.5554968346814846E-3</v>
      </c>
      <c r="F102" s="56">
        <f ca="1"/>
        <v>-0.18590366288669946</v>
      </c>
      <c r="G102" s="56">
        <f ca="1"/>
        <v>5.1987662812980062E-2</v>
      </c>
      <c r="H102" s="56">
        <f ca="1"/>
        <v>0</v>
      </c>
      <c r="I102" s="56">
        <f ca="1"/>
        <v>0</v>
      </c>
      <c r="J102" s="56">
        <f ca="1"/>
        <v>0</v>
      </c>
      <c r="K102" s="56">
        <f ca="1"/>
        <v>0</v>
      </c>
      <c r="L102" s="56">
        <f ca="1"/>
        <v>0</v>
      </c>
      <c r="M102" s="56">
        <f ca="1"/>
        <v>0</v>
      </c>
      <c r="O102" s="204" t="str" cm="1">
        <f t="array" aca="1" ref="O102" ca="1">IFERROR(_xlfn.XLOOKUP(P102,Com_codes_core,Com_labels_core),"")</f>
        <v>Other electrical equipment</v>
      </c>
      <c r="P102" s="122" t="str">
        <f ca="1"/>
        <v>c_093</v>
      </c>
      <c r="Q102" s="56">
        <f ca="1"/>
        <v>4.6427120802286321</v>
      </c>
      <c r="R102" s="56">
        <f ca="1"/>
        <v>3.2741566378557962E-2</v>
      </c>
      <c r="S102" s="56">
        <f ca="1"/>
        <v>0.13231990963462614</v>
      </c>
      <c r="T102" s="56">
        <f ca="1"/>
        <v>6.7619140741381756E-2</v>
      </c>
      <c r="U102" s="56">
        <f ca="1"/>
        <v>0</v>
      </c>
      <c r="V102" s="56">
        <f ca="1"/>
        <v>0</v>
      </c>
      <c r="W102" s="56">
        <f ca="1"/>
        <v>0</v>
      </c>
      <c r="X102" s="56">
        <f ca="1"/>
        <v>0</v>
      </c>
      <c r="Y102" s="56">
        <f ca="1"/>
        <v>0</v>
      </c>
      <c r="Z102" s="56">
        <f ca="1"/>
        <v>0</v>
      </c>
      <c r="AB102" s="204" t="str" cm="1">
        <f t="array" aca="1" ref="AB102" ca="1">IFERROR(_xlfn.XLOOKUP(AC102,Com_codes_core,Com_labels_core),"")</f>
        <v>Medical, dental, orthopedic and rehabilitation equipment and instruments</v>
      </c>
      <c r="AC102" s="122" t="str">
        <f ca="1"/>
        <v>c_103</v>
      </c>
      <c r="AD102" s="56">
        <f ca="1"/>
        <v>1</v>
      </c>
      <c r="AE102" s="56">
        <f ca="1"/>
        <v>-2.0285006151254947E-3</v>
      </c>
      <c r="AF102" s="56">
        <f ca="1"/>
        <v>-0.18743706091550738</v>
      </c>
      <c r="AG102" s="56">
        <f ca="1"/>
        <v>7.3571667645988548E-2</v>
      </c>
      <c r="AH102" s="56">
        <f ca="1"/>
        <v>0</v>
      </c>
      <c r="AI102" s="56">
        <f ca="1"/>
        <v>0</v>
      </c>
      <c r="AJ102" s="56">
        <f ca="1"/>
        <v>0</v>
      </c>
      <c r="AK102" s="56">
        <f ca="1"/>
        <v>0</v>
      </c>
      <c r="AL102" s="56">
        <f ca="1"/>
        <v>0</v>
      </c>
      <c r="AM102" s="56">
        <f ca="1"/>
        <v>0</v>
      </c>
      <c r="AO102" s="204" t="str" cm="1">
        <f t="array" aca="1" ref="AO102" ca="1">IFERROR(_xlfn.XLOOKUP(AP102,Com_codes_core,Com_labels_core),"")</f>
        <v>Motorcycles, motorbikes</v>
      </c>
      <c r="AP102" s="122" t="str">
        <f ca="1"/>
        <v>c_099</v>
      </c>
      <c r="AQ102" s="56">
        <f ca="1"/>
        <v>1.0654849952306995</v>
      </c>
      <c r="AR102" s="56">
        <f ca="1"/>
        <v>0.67824772573448211</v>
      </c>
      <c r="AS102" s="56">
        <f ca="1"/>
        <v>-0.20479619428594997</v>
      </c>
      <c r="AT102" s="56">
        <f ca="1"/>
        <v>7.3825590874410096E-2</v>
      </c>
      <c r="AU102" s="56">
        <f ca="1"/>
        <v>0</v>
      </c>
      <c r="AV102" s="56">
        <f ca="1"/>
        <v>0</v>
      </c>
      <c r="AW102" s="56">
        <f ca="1"/>
        <v>0</v>
      </c>
      <c r="AX102" s="56">
        <f ca="1"/>
        <v>0</v>
      </c>
      <c r="AY102" s="56">
        <f ca="1"/>
        <v>0</v>
      </c>
      <c r="AZ102" s="56">
        <f ca="1"/>
        <v>0</v>
      </c>
      <c r="BB102" s="204" t="str" cm="1">
        <f t="array" aca="1" ref="BB102" ca="1">IFERROR(_xlfn.XLOOKUP(BC102,Com_codes_core,Com_labels_core),"")</f>
        <v>Medical, dental, orthopedic and rehabilitation equipment and instruments</v>
      </c>
      <c r="BC102" s="122" t="str">
        <f ca="1"/>
        <v>c_103</v>
      </c>
      <c r="BD102" s="63">
        <f ca="1"/>
        <v>1.0490019650448248</v>
      </c>
      <c r="BE102" s="63">
        <f ca="1"/>
        <v>0</v>
      </c>
      <c r="BF102" s="63">
        <f ca="1"/>
        <v>0</v>
      </c>
      <c r="BG102" s="56">
        <f ca="1"/>
        <v>0</v>
      </c>
      <c r="BH102" s="56">
        <f ca="1"/>
        <v>0</v>
      </c>
      <c r="BI102" s="56">
        <f ca="1"/>
        <v>0</v>
      </c>
      <c r="BJ102" s="56">
        <f ca="1"/>
        <v>0</v>
      </c>
      <c r="BK102" s="56">
        <f ca="1"/>
        <v>0</v>
      </c>
      <c r="BL102" s="56">
        <f ca="1"/>
        <v>0</v>
      </c>
      <c r="BM102" s="63">
        <f ca="1"/>
        <v>0</v>
      </c>
      <c r="BO102" s="204" t="str" cm="1">
        <f t="array" aca="1" ref="BO102" ca="1">IFERROR(_xlfn.XLOOKUP(BP102,Com_codes_core,Com_labels_core),"")</f>
        <v>Motorcycles, motorbikes</v>
      </c>
      <c r="BP102" s="122" t="str">
        <f ca="1"/>
        <v>c_099</v>
      </c>
      <c r="BQ102" s="66">
        <f ca="1"/>
        <v>0.9406327113166133</v>
      </c>
      <c r="BR102" s="66">
        <f ca="1"/>
        <v>0</v>
      </c>
      <c r="BS102" s="66">
        <f ca="1"/>
        <v>0</v>
      </c>
      <c r="BT102" s="66">
        <f ca="1"/>
        <v>0</v>
      </c>
      <c r="BU102" s="66">
        <f ca="1"/>
        <v>0</v>
      </c>
      <c r="BV102" s="66">
        <f ca="1"/>
        <v>0</v>
      </c>
      <c r="BW102" s="66">
        <f ca="1"/>
        <v>0</v>
      </c>
      <c r="BX102" s="66">
        <f ca="1"/>
        <v>0</v>
      </c>
      <c r="BY102" s="66">
        <f ca="1"/>
        <v>0</v>
      </c>
      <c r="BZ102" s="66">
        <f ca="1"/>
        <v>0</v>
      </c>
    </row>
    <row r="103" spans="2:78" ht="12.75" hidden="1" customHeight="1" outlineLevel="1" x14ac:dyDescent="0.2">
      <c r="B103" s="204" t="str" cm="1">
        <f t="array" aca="1" ref="B103" ca="1">IFERROR(_xlfn.XLOOKUP(C103,Com_codes_core,Com_labels_core),"")</f>
        <v>Common machine</v>
      </c>
      <c r="C103" s="122" t="str">
        <f ca="1"/>
        <v>c_094</v>
      </c>
      <c r="D103" s="56">
        <f ca="1"/>
        <v>1</v>
      </c>
      <c r="E103" s="56">
        <f ca="1"/>
        <v>1.043698271325777E-2</v>
      </c>
      <c r="F103" s="56">
        <f ca="1"/>
        <v>-0.21190587761886759</v>
      </c>
      <c r="G103" s="56">
        <f ca="1"/>
        <v>3.6328619946379703E-2</v>
      </c>
      <c r="H103" s="56">
        <f ca="1"/>
        <v>0</v>
      </c>
      <c r="I103" s="56">
        <f ca="1"/>
        <v>0</v>
      </c>
      <c r="J103" s="56">
        <f ca="1"/>
        <v>0</v>
      </c>
      <c r="K103" s="56">
        <f ca="1"/>
        <v>0</v>
      </c>
      <c r="L103" s="56">
        <f ca="1"/>
        <v>0</v>
      </c>
      <c r="M103" s="56">
        <f ca="1"/>
        <v>0</v>
      </c>
      <c r="O103" s="204" t="str" cm="1">
        <f t="array" aca="1" ref="O103" ca="1">IFERROR(_xlfn.XLOOKUP(P103,Com_codes_core,Com_labels_core),"")</f>
        <v>Common machine</v>
      </c>
      <c r="P103" s="122" t="str">
        <f ca="1"/>
        <v>c_094</v>
      </c>
      <c r="Q103" s="56">
        <f ca="1"/>
        <v>2.0420540349444356</v>
      </c>
      <c r="R103" s="56">
        <f ca="1"/>
        <v>9.5207877368563842E-2</v>
      </c>
      <c r="S103" s="56">
        <f ca="1"/>
        <v>0.14689674619803306</v>
      </c>
      <c r="T103" s="56">
        <f ca="1"/>
        <v>6.0044970663164499E-2</v>
      </c>
      <c r="U103" s="56">
        <f ca="1"/>
        <v>0</v>
      </c>
      <c r="V103" s="56">
        <f ca="1"/>
        <v>0</v>
      </c>
      <c r="W103" s="56">
        <f ca="1"/>
        <v>0</v>
      </c>
      <c r="X103" s="56">
        <f ca="1"/>
        <v>0</v>
      </c>
      <c r="Y103" s="56">
        <f ca="1"/>
        <v>0</v>
      </c>
      <c r="Z103" s="56">
        <f ca="1"/>
        <v>0</v>
      </c>
      <c r="AB103" s="204" t="str" cm="1">
        <f t="array" aca="1" ref="AB103" ca="1">IFERROR(_xlfn.XLOOKUP(AC103,Com_codes_core,Com_labels_core),"")</f>
        <v>Other processing and manufacturing products not yet classified</v>
      </c>
      <c r="AC103" s="122" t="str">
        <f ca="1"/>
        <v>c_104</v>
      </c>
      <c r="AD103" s="56">
        <f ca="1"/>
        <v>1</v>
      </c>
      <c r="AE103" s="56">
        <f ca="1"/>
        <v>-2.7599621307161648E-3</v>
      </c>
      <c r="AF103" s="56">
        <f ca="1"/>
        <v>-0.18984455158177482</v>
      </c>
      <c r="AG103" s="56">
        <f ca="1"/>
        <v>7.3609133212215738E-2</v>
      </c>
      <c r="AH103" s="56">
        <f ca="1"/>
        <v>0</v>
      </c>
      <c r="AI103" s="56">
        <f ca="1"/>
        <v>0</v>
      </c>
      <c r="AJ103" s="56">
        <f ca="1"/>
        <v>0</v>
      </c>
      <c r="AK103" s="56">
        <f ca="1"/>
        <v>0</v>
      </c>
      <c r="AL103" s="56">
        <f ca="1"/>
        <v>0</v>
      </c>
      <c r="AM103" s="56">
        <f ca="1"/>
        <v>0</v>
      </c>
      <c r="AO103" s="204" t="str" cm="1">
        <f t="array" aca="1" ref="AO103" ca="1">IFERROR(_xlfn.XLOOKUP(AP103,Com_codes_core,Com_labels_core),"")</f>
        <v>Other means of transport remain</v>
      </c>
      <c r="AP103" s="122" t="str">
        <f ca="1"/>
        <v>c_100</v>
      </c>
      <c r="AQ103" s="56">
        <f ca="1"/>
        <v>1.1137159138873913</v>
      </c>
      <c r="AR103" s="56">
        <f ca="1"/>
        <v>0.61512756307100513</v>
      </c>
      <c r="AS103" s="56">
        <f ca="1"/>
        <v>-0.21022810867050712</v>
      </c>
      <c r="AT103" s="56">
        <f ca="1"/>
        <v>7.389995179691855E-2</v>
      </c>
      <c r="AU103" s="56">
        <f ca="1"/>
        <v>0</v>
      </c>
      <c r="AV103" s="56">
        <f ca="1"/>
        <v>0</v>
      </c>
      <c r="AW103" s="56">
        <f ca="1"/>
        <v>0</v>
      </c>
      <c r="AX103" s="56">
        <f ca="1"/>
        <v>0</v>
      </c>
      <c r="AY103" s="56">
        <f ca="1"/>
        <v>0</v>
      </c>
      <c r="AZ103" s="56">
        <f ca="1"/>
        <v>0</v>
      </c>
      <c r="BB103" s="204" t="str" cm="1">
        <f t="array" aca="1" ref="BB103" ca="1">IFERROR(_xlfn.XLOOKUP(BC103,Com_codes_core,Com_labels_core),"")</f>
        <v>Other processing and manufacturing products not yet classified</v>
      </c>
      <c r="BC103" s="122" t="str">
        <f ca="1"/>
        <v>c_104</v>
      </c>
      <c r="BD103" s="63">
        <f ca="1"/>
        <v>1.0354359550862191</v>
      </c>
      <c r="BE103" s="63">
        <f ca="1"/>
        <v>0</v>
      </c>
      <c r="BF103" s="63">
        <f ca="1"/>
        <v>0</v>
      </c>
      <c r="BG103" s="56">
        <f ca="1"/>
        <v>0</v>
      </c>
      <c r="BH103" s="56">
        <f ca="1"/>
        <v>0</v>
      </c>
      <c r="BI103" s="56">
        <f ca="1"/>
        <v>0</v>
      </c>
      <c r="BJ103" s="56">
        <f ca="1"/>
        <v>0</v>
      </c>
      <c r="BK103" s="56">
        <f ca="1"/>
        <v>0</v>
      </c>
      <c r="BL103" s="56">
        <f ca="1"/>
        <v>0</v>
      </c>
      <c r="BM103" s="63">
        <f ca="1"/>
        <v>0</v>
      </c>
      <c r="BO103" s="204" t="str" cm="1">
        <f t="array" aca="1" ref="BO103" ca="1">IFERROR(_xlfn.XLOOKUP(BP103,Com_codes_core,Com_labels_core),"")</f>
        <v>Other means of transport remain</v>
      </c>
      <c r="BP103" s="122" t="str">
        <f ca="1"/>
        <v>c_100</v>
      </c>
      <c r="BQ103" s="66">
        <f ca="1"/>
        <v>0.95610523012803406</v>
      </c>
      <c r="BR103" s="66">
        <f ca="1"/>
        <v>0</v>
      </c>
      <c r="BS103" s="66">
        <f ca="1"/>
        <v>0</v>
      </c>
      <c r="BT103" s="66">
        <f ca="1"/>
        <v>0</v>
      </c>
      <c r="BU103" s="66">
        <f ca="1"/>
        <v>0</v>
      </c>
      <c r="BV103" s="66">
        <f ca="1"/>
        <v>0</v>
      </c>
      <c r="BW103" s="66">
        <f ca="1"/>
        <v>0</v>
      </c>
      <c r="BX103" s="66">
        <f ca="1"/>
        <v>0</v>
      </c>
      <c r="BY103" s="66">
        <f ca="1"/>
        <v>0</v>
      </c>
      <c r="BZ103" s="66">
        <f ca="1"/>
        <v>0</v>
      </c>
    </row>
    <row r="104" spans="2:78" ht="12.75" hidden="1" customHeight="1" outlineLevel="1" x14ac:dyDescent="0.2">
      <c r="B104" s="204" t="str" cm="1">
        <f t="array" aca="1" ref="B104" ca="1">IFERROR(_xlfn.XLOOKUP(C104,Com_codes_core,Com_labels_core),"")</f>
        <v>Specialized machine</v>
      </c>
      <c r="C104" s="122" t="str">
        <f ca="1"/>
        <v>c_095</v>
      </c>
      <c r="D104" s="56">
        <f ca="1"/>
        <v>1</v>
      </c>
      <c r="E104" s="56">
        <f ca="1"/>
        <v>-2.5967135225180016E-3</v>
      </c>
      <c r="F104" s="56">
        <f ca="1"/>
        <v>-0.22013750748284266</v>
      </c>
      <c r="G104" s="56">
        <f ca="1"/>
        <v>4.1026662190657426E-2</v>
      </c>
      <c r="H104" s="56">
        <f ca="1"/>
        <v>0</v>
      </c>
      <c r="I104" s="56">
        <f ca="1"/>
        <v>0</v>
      </c>
      <c r="J104" s="56">
        <f ca="1"/>
        <v>0</v>
      </c>
      <c r="K104" s="56">
        <f ca="1"/>
        <v>0</v>
      </c>
      <c r="L104" s="56">
        <f ca="1"/>
        <v>0</v>
      </c>
      <c r="M104" s="56">
        <f ca="1"/>
        <v>0</v>
      </c>
      <c r="O104" s="204" t="str" cm="1">
        <f t="array" aca="1" ref="O104" ca="1">IFERROR(_xlfn.XLOOKUP(P104,Com_codes_core,Com_labels_core),"")</f>
        <v>Specialized machine</v>
      </c>
      <c r="P104" s="122" t="str">
        <f ca="1"/>
        <v>c_095</v>
      </c>
      <c r="Q104" s="56">
        <f ca="1"/>
        <v>5.3343682161967196</v>
      </c>
      <c r="R104" s="56">
        <f ca="1"/>
        <v>1.8074627889697048E-2</v>
      </c>
      <c r="S104" s="56">
        <f ca="1"/>
        <v>-1.3957116139395875E-2</v>
      </c>
      <c r="T104" s="56">
        <f ca="1"/>
        <v>6.6185015181341456E-2</v>
      </c>
      <c r="U104" s="56">
        <f ca="1"/>
        <v>0</v>
      </c>
      <c r="V104" s="56">
        <f ca="1"/>
        <v>0</v>
      </c>
      <c r="W104" s="56">
        <f ca="1"/>
        <v>0</v>
      </c>
      <c r="X104" s="56">
        <f ca="1"/>
        <v>0</v>
      </c>
      <c r="Y104" s="56">
        <f ca="1"/>
        <v>0</v>
      </c>
      <c r="Z104" s="56">
        <f ca="1"/>
        <v>0</v>
      </c>
      <c r="AB104" s="204" t="str" cm="1">
        <f t="array" aca="1" ref="AB104" ca="1">IFERROR(_xlfn.XLOOKUP(AC104,Com_codes_core,Com_labels_core),"")</f>
        <v>Electricity commodity</v>
      </c>
      <c r="AC104" s="122" t="str">
        <f ca="1"/>
        <v>c_106</v>
      </c>
      <c r="AD104" s="56">
        <f ca="1"/>
        <v>1</v>
      </c>
      <c r="AE104" s="56">
        <f ca="1"/>
        <v>8.2015402979029872E-3</v>
      </c>
      <c r="AF104" s="56">
        <f ca="1"/>
        <v>-0.15376648837380769</v>
      </c>
      <c r="AG104" s="56">
        <f ca="1"/>
        <v>7.3047683458704604E-2</v>
      </c>
      <c r="AH104" s="56">
        <f ca="1"/>
        <v>0</v>
      </c>
      <c r="AI104" s="56">
        <f ca="1"/>
        <v>0</v>
      </c>
      <c r="AJ104" s="56">
        <f ca="1"/>
        <v>0</v>
      </c>
      <c r="AK104" s="56">
        <f ca="1"/>
        <v>0</v>
      </c>
      <c r="AL104" s="56">
        <f ca="1"/>
        <v>0</v>
      </c>
      <c r="AM104" s="56">
        <f ca="1"/>
        <v>0</v>
      </c>
      <c r="AO104" s="204" t="str" cm="1">
        <f t="array" aca="1" ref="AO104" ca="1">IFERROR(_xlfn.XLOOKUP(AP104,Com_codes_core,Com_labels_core),"")</f>
        <v>Bed, wardrobe, table, chair</v>
      </c>
      <c r="AP104" s="122" t="str">
        <f ca="1"/>
        <v>c_101</v>
      </c>
      <c r="AQ104" s="56">
        <f ca="1"/>
        <v>1.0853313969260554</v>
      </c>
      <c r="AR104" s="56">
        <f ca="1"/>
        <v>0.30463327092804526</v>
      </c>
      <c r="AS104" s="56">
        <f ca="1"/>
        <v>-0.20781881912659284</v>
      </c>
      <c r="AT104" s="56">
        <f ca="1"/>
        <v>7.386696950433258E-2</v>
      </c>
      <c r="AU104" s="56">
        <f ca="1"/>
        <v>0</v>
      </c>
      <c r="AV104" s="56">
        <f ca="1"/>
        <v>0</v>
      </c>
      <c r="AW104" s="56">
        <f ca="1"/>
        <v>0</v>
      </c>
      <c r="AX104" s="56">
        <f ca="1"/>
        <v>0</v>
      </c>
      <c r="AY104" s="56">
        <f ca="1"/>
        <v>0</v>
      </c>
      <c r="AZ104" s="56">
        <f ca="1"/>
        <v>0</v>
      </c>
      <c r="BB104" s="204" t="str" cm="1">
        <f t="array" aca="1" ref="BB104" ca="1">IFERROR(_xlfn.XLOOKUP(BC104,Com_codes_core,Com_labels_core),"")</f>
        <v>Electricity commodity</v>
      </c>
      <c r="BC104" s="122" t="str">
        <f ca="1"/>
        <v>c_106</v>
      </c>
      <c r="BD104" s="63">
        <f ca="1"/>
        <v>1.2387328449088835</v>
      </c>
      <c r="BE104" s="63">
        <f ca="1"/>
        <v>0</v>
      </c>
      <c r="BF104" s="63">
        <f ca="1"/>
        <v>0</v>
      </c>
      <c r="BG104" s="56">
        <f ca="1"/>
        <v>0</v>
      </c>
      <c r="BH104" s="56">
        <f ca="1"/>
        <v>0</v>
      </c>
      <c r="BI104" s="56">
        <f ca="1"/>
        <v>0</v>
      </c>
      <c r="BJ104" s="56">
        <f ca="1"/>
        <v>0</v>
      </c>
      <c r="BK104" s="56">
        <f ca="1"/>
        <v>0</v>
      </c>
      <c r="BL104" s="56">
        <f ca="1"/>
        <v>0</v>
      </c>
      <c r="BM104" s="63">
        <f ca="1"/>
        <v>0</v>
      </c>
      <c r="BO104" s="204" t="str" cm="1">
        <f t="array" aca="1" ref="BO104" ca="1">IFERROR(_xlfn.XLOOKUP(BP104,Com_codes_core,Com_labels_core),"")</f>
        <v>Bed, wardrobe, table, chair</v>
      </c>
      <c r="BP104" s="122" t="str">
        <f ca="1"/>
        <v>c_101</v>
      </c>
      <c r="BQ104" s="66">
        <f ca="1"/>
        <v>0.98019341612251853</v>
      </c>
      <c r="BR104" s="66">
        <f ca="1"/>
        <v>0</v>
      </c>
      <c r="BS104" s="66">
        <f ca="1"/>
        <v>0</v>
      </c>
      <c r="BT104" s="66">
        <f ca="1"/>
        <v>0</v>
      </c>
      <c r="BU104" s="66">
        <f ca="1"/>
        <v>0</v>
      </c>
      <c r="BV104" s="66">
        <f ca="1"/>
        <v>0</v>
      </c>
      <c r="BW104" s="66">
        <f ca="1"/>
        <v>0</v>
      </c>
      <c r="BX104" s="66">
        <f ca="1"/>
        <v>0</v>
      </c>
      <c r="BY104" s="66">
        <f ca="1"/>
        <v>0</v>
      </c>
      <c r="BZ104" s="66">
        <f ca="1"/>
        <v>0</v>
      </c>
    </row>
    <row r="105" spans="2:78" ht="12.75" hidden="1" customHeight="1" outlineLevel="1" x14ac:dyDescent="0.2">
      <c r="B105" s="204" t="str" cm="1">
        <f t="array" aca="1" ref="B105" ca="1">IFERROR(_xlfn.XLOOKUP(C105,Com_codes_core,Com_labels_core),"")</f>
        <v>Cars of all kinds</v>
      </c>
      <c r="C105" s="122" t="str">
        <f ca="1"/>
        <v>c_096</v>
      </c>
      <c r="D105" s="56">
        <f ca="1"/>
        <v>1</v>
      </c>
      <c r="E105" s="56">
        <f ca="1"/>
        <v>5.1251993195022827E-2</v>
      </c>
      <c r="F105" s="56">
        <f ca="1"/>
        <v>-0.2765742737612098</v>
      </c>
      <c r="G105" s="56">
        <f ca="1"/>
        <v>-7.9491043051416188E-2</v>
      </c>
      <c r="H105" s="56">
        <f ca="1"/>
        <v>0</v>
      </c>
      <c r="I105" s="56">
        <f ca="1"/>
        <v>0</v>
      </c>
      <c r="J105" s="56">
        <f ca="1"/>
        <v>0</v>
      </c>
      <c r="K105" s="56">
        <f ca="1"/>
        <v>0</v>
      </c>
      <c r="L105" s="56">
        <f ca="1"/>
        <v>0</v>
      </c>
      <c r="M105" s="56">
        <f ca="1"/>
        <v>0</v>
      </c>
      <c r="O105" s="204" t="str" cm="1">
        <f t="array" aca="1" ref="O105" ca="1">IFERROR(_xlfn.XLOOKUP(P105,Com_codes_core,Com_labels_core),"")</f>
        <v>Cars of all kinds</v>
      </c>
      <c r="P105" s="122" t="str">
        <f ca="1"/>
        <v>c_096</v>
      </c>
      <c r="Q105" s="56">
        <f ca="1"/>
        <v>1.4737015323088871</v>
      </c>
      <c r="R105" s="56">
        <f ca="1"/>
        <v>0.26390528899360444</v>
      </c>
      <c r="S105" s="56">
        <f ca="1"/>
        <v>3.1005201917505554</v>
      </c>
      <c r="T105" s="56">
        <f ca="1"/>
        <v>2.4287893554797435E-3</v>
      </c>
      <c r="U105" s="56">
        <f ca="1"/>
        <v>0</v>
      </c>
      <c r="V105" s="56">
        <f ca="1"/>
        <v>0</v>
      </c>
      <c r="W105" s="56">
        <f ca="1"/>
        <v>0</v>
      </c>
      <c r="X105" s="56">
        <f ca="1"/>
        <v>0</v>
      </c>
      <c r="Y105" s="56">
        <f ca="1"/>
        <v>0</v>
      </c>
      <c r="Z105" s="56">
        <f ca="1"/>
        <v>0</v>
      </c>
      <c r="AB105" s="204" t="str" cm="1">
        <f t="array" aca="1" ref="AB105" ca="1">IFERROR(_xlfn.XLOOKUP(AC105,Com_codes_core,Com_labels_core),"")</f>
        <v>Specialized construction services</v>
      </c>
      <c r="AC105" s="122" t="str">
        <f ca="1"/>
        <v>c_120</v>
      </c>
      <c r="AD105" s="56">
        <f ca="1"/>
        <v>1</v>
      </c>
      <c r="AE105" s="56">
        <f ca="1"/>
        <v>-4.6706224864689894E-3</v>
      </c>
      <c r="AF105" s="56">
        <f ca="1"/>
        <v>-0.19613318997858675</v>
      </c>
      <c r="AG105" s="56">
        <f ca="1"/>
        <v>7.3706997515987638E-2</v>
      </c>
      <c r="AH105" s="56">
        <f ca="1"/>
        <v>0</v>
      </c>
      <c r="AI105" s="56">
        <f ca="1"/>
        <v>0</v>
      </c>
      <c r="AJ105" s="56">
        <f ca="1"/>
        <v>0</v>
      </c>
      <c r="AK105" s="56">
        <f ca="1"/>
        <v>0</v>
      </c>
      <c r="AL105" s="56">
        <f ca="1"/>
        <v>0</v>
      </c>
      <c r="AM105" s="56">
        <f ca="1"/>
        <v>0</v>
      </c>
      <c r="AO105" s="204" t="str" cm="1">
        <f t="array" aca="1" ref="AO105" ca="1">IFERROR(_xlfn.XLOOKUP(AP105,Com_codes_core,Com_labels_core),"")</f>
        <v>Jewelry, imitation jewelry and related details; Musical instrument; Sports Instruments; Toys, games</v>
      </c>
      <c r="AP105" s="122" t="str">
        <f ca="1"/>
        <v>c_102</v>
      </c>
      <c r="AQ105" s="56">
        <f ca="1"/>
        <v>2.3996801252258599</v>
      </c>
      <c r="AR105" s="56">
        <f ca="1"/>
        <v>7.5795050134797037E-2</v>
      </c>
      <c r="AS105" s="56">
        <f ca="1"/>
        <v>-0.20780398267278288</v>
      </c>
      <c r="AT105" s="56">
        <f ca="1"/>
        <v>7.3866766397756578E-2</v>
      </c>
      <c r="AU105" s="56">
        <f ca="1"/>
        <v>0</v>
      </c>
      <c r="AV105" s="56">
        <f ca="1"/>
        <v>0</v>
      </c>
      <c r="AW105" s="56">
        <f ca="1"/>
        <v>0</v>
      </c>
      <c r="AX105" s="56">
        <f ca="1"/>
        <v>0</v>
      </c>
      <c r="AY105" s="56">
        <f ca="1"/>
        <v>0</v>
      </c>
      <c r="AZ105" s="56">
        <f ca="1"/>
        <v>0</v>
      </c>
      <c r="BB105" s="204" t="str" cm="1">
        <f t="array" aca="1" ref="BB105" ca="1">IFERROR(_xlfn.XLOOKUP(BC105,Com_codes_core,Com_labels_core),"")</f>
        <v>Specialized construction services</v>
      </c>
      <c r="BC105" s="122" t="str">
        <f ca="1"/>
        <v>c_120</v>
      </c>
      <c r="BD105" s="63">
        <f ca="1"/>
        <v>1</v>
      </c>
      <c r="BE105" s="63">
        <f ca="1"/>
        <v>0</v>
      </c>
      <c r="BF105" s="63">
        <f ca="1"/>
        <v>0</v>
      </c>
      <c r="BG105" s="56">
        <f ca="1"/>
        <v>0</v>
      </c>
      <c r="BH105" s="56">
        <f ca="1"/>
        <v>0</v>
      </c>
      <c r="BI105" s="56">
        <f ca="1"/>
        <v>0</v>
      </c>
      <c r="BJ105" s="56">
        <f ca="1"/>
        <v>0</v>
      </c>
      <c r="BK105" s="56">
        <f ca="1"/>
        <v>0</v>
      </c>
      <c r="BL105" s="56">
        <f ca="1"/>
        <v>0</v>
      </c>
      <c r="BM105" s="63">
        <f ca="1"/>
        <v>0</v>
      </c>
      <c r="BO105" s="204" t="str" cm="1">
        <f t="array" aca="1" ref="BO105" ca="1">IFERROR(_xlfn.XLOOKUP(BP105,Com_codes_core,Com_labels_core),"")</f>
        <v>Jewelry, imitation jewelry and related details; Musical instrument; Sports Instruments; Toys, games</v>
      </c>
      <c r="BP105" s="122" t="str">
        <f ca="1"/>
        <v>c_102</v>
      </c>
      <c r="BQ105" s="66">
        <f ca="1"/>
        <v>2.2223361657862268</v>
      </c>
      <c r="BR105" s="66">
        <f ca="1"/>
        <v>0</v>
      </c>
      <c r="BS105" s="66">
        <f ca="1"/>
        <v>0</v>
      </c>
      <c r="BT105" s="66">
        <f ca="1"/>
        <v>0</v>
      </c>
      <c r="BU105" s="66">
        <f ca="1"/>
        <v>0</v>
      </c>
      <c r="BV105" s="66">
        <f ca="1"/>
        <v>0</v>
      </c>
      <c r="BW105" s="66">
        <f ca="1"/>
        <v>0</v>
      </c>
      <c r="BX105" s="66">
        <f ca="1"/>
        <v>0</v>
      </c>
      <c r="BY105" s="66">
        <f ca="1"/>
        <v>0</v>
      </c>
      <c r="BZ105" s="66">
        <f ca="1"/>
        <v>0</v>
      </c>
    </row>
    <row r="106" spans="2:78" ht="12.75" hidden="1" customHeight="1" outlineLevel="1" x14ac:dyDescent="0.2">
      <c r="B106" s="204" t="str" cm="1">
        <f t="array" aca="1" ref="B106" ca="1">IFERROR(_xlfn.XLOOKUP(C106,Com_codes_core,Com_labels_core),"")</f>
        <v>Remaining motor vehicles (except cars of all kinds), car bodies and other motor vehicles, trailers and semi-trailers; Spare parts and accessories for cars and other motor vehicles</v>
      </c>
      <c r="C106" s="122" t="str">
        <f ca="1"/>
        <v>c_097</v>
      </c>
      <c r="D106" s="56">
        <f ca="1"/>
        <v>1</v>
      </c>
      <c r="E106" s="56">
        <f ca="1"/>
        <v>4.9120517110257111E-3</v>
      </c>
      <c r="F106" s="56">
        <f ca="1"/>
        <v>-0.19949808432027094</v>
      </c>
      <c r="G106" s="56">
        <f ca="1"/>
        <v>-2.5707165363741957E-2</v>
      </c>
      <c r="H106" s="56">
        <f ca="1"/>
        <v>0</v>
      </c>
      <c r="I106" s="56">
        <f ca="1"/>
        <v>0</v>
      </c>
      <c r="J106" s="56">
        <f ca="1"/>
        <v>0</v>
      </c>
      <c r="K106" s="56">
        <f ca="1"/>
        <v>0</v>
      </c>
      <c r="L106" s="56">
        <f ca="1"/>
        <v>0</v>
      </c>
      <c r="M106" s="56">
        <f ca="1"/>
        <v>0</v>
      </c>
      <c r="O106" s="204" t="str" cm="1">
        <f t="array" aca="1" ref="O106" ca="1">IFERROR(_xlfn.XLOOKUP(P106,Com_codes_core,Com_labels_core),"")</f>
        <v>Remaining motor vehicles (except cars of all kinds), car bodies and other motor vehicles, trailers and semi-trailers; Spare parts and accessories for cars and other motor vehicles</v>
      </c>
      <c r="P106" s="122" t="str">
        <f ca="1"/>
        <v>c_097</v>
      </c>
      <c r="Q106" s="56">
        <f ca="1"/>
        <v>1.1332125892092477</v>
      </c>
      <c r="R106" s="56">
        <f ca="1"/>
        <v>5.4143982606724705E-2</v>
      </c>
      <c r="S106" s="56">
        <f ca="1"/>
        <v>0.69752745797104776</v>
      </c>
      <c r="T106" s="56">
        <f ca="1"/>
        <v>-1.2125253371797484E-2</v>
      </c>
      <c r="U106" s="56">
        <f ca="1"/>
        <v>0</v>
      </c>
      <c r="V106" s="56">
        <f ca="1"/>
        <v>0</v>
      </c>
      <c r="W106" s="56">
        <f ca="1"/>
        <v>0</v>
      </c>
      <c r="X106" s="56">
        <f ca="1"/>
        <v>0</v>
      </c>
      <c r="Y106" s="56">
        <f ca="1"/>
        <v>0</v>
      </c>
      <c r="Z106" s="56">
        <f ca="1"/>
        <v>0</v>
      </c>
      <c r="AB106" s="204" t="str" cm="1">
        <f t="array" aca="1" ref="AB106" ca="1">IFERROR(_xlfn.XLOOKUP(AC106,Com_codes_core,Com_labels_core),"")</f>
        <v>Car, motorbike, motorbike and other motor vehicle repair services</v>
      </c>
      <c r="AC106" s="122" t="str">
        <f ca="1"/>
        <v>c_122</v>
      </c>
      <c r="AD106" s="56">
        <f ca="1"/>
        <v>1</v>
      </c>
      <c r="AE106" s="56">
        <f ca="1"/>
        <v>-4.6706224864578871E-3</v>
      </c>
      <c r="AF106" s="56">
        <f ca="1"/>
        <v>-0.19613318997858675</v>
      </c>
      <c r="AG106" s="56">
        <f ca="1"/>
        <v>7.3706997515987638E-2</v>
      </c>
      <c r="AH106" s="56">
        <f ca="1"/>
        <v>0</v>
      </c>
      <c r="AI106" s="56">
        <f ca="1"/>
        <v>0</v>
      </c>
      <c r="AJ106" s="56">
        <f ca="1"/>
        <v>0</v>
      </c>
      <c r="AK106" s="56">
        <f ca="1"/>
        <v>0</v>
      </c>
      <c r="AL106" s="56">
        <f ca="1"/>
        <v>0</v>
      </c>
      <c r="AM106" s="56">
        <f ca="1"/>
        <v>0</v>
      </c>
      <c r="AO106" s="204" t="str" cm="1">
        <f t="array" aca="1" ref="AO106" ca="1">IFERROR(_xlfn.XLOOKUP(AP106,Com_codes_core,Com_labels_core),"")</f>
        <v>Medical, dental, orthopedic and rehabilitation equipment and instruments</v>
      </c>
      <c r="AP106" s="122" t="str">
        <f ca="1"/>
        <v>c_103</v>
      </c>
      <c r="AQ106" s="56">
        <f ca="1"/>
        <v>1.1635120806449384</v>
      </c>
      <c r="AR106" s="56">
        <f ca="1"/>
        <v>1.9096174049448855E-2</v>
      </c>
      <c r="AS106" s="56">
        <f ca="1"/>
        <v>-0.20408472051768323</v>
      </c>
      <c r="AT106" s="56">
        <f ca="1"/>
        <v>7.3815851060388127E-2</v>
      </c>
      <c r="AU106" s="56">
        <f ca="1"/>
        <v>0</v>
      </c>
      <c r="AV106" s="56">
        <f ca="1"/>
        <v>0</v>
      </c>
      <c r="AW106" s="56">
        <f ca="1"/>
        <v>0</v>
      </c>
      <c r="AX106" s="56">
        <f ca="1"/>
        <v>0</v>
      </c>
      <c r="AY106" s="56">
        <f ca="1"/>
        <v>0</v>
      </c>
      <c r="AZ106" s="56">
        <f ca="1"/>
        <v>0</v>
      </c>
      <c r="BB106" s="204" t="str" cm="1">
        <f t="array" aca="1" ref="BB106" ca="1">IFERROR(_xlfn.XLOOKUP(BC106,Com_codes_core,Com_labels_core),"")</f>
        <v>Car, motorbike, motorbike and other motor vehicle repair services</v>
      </c>
      <c r="BC106" s="122" t="str">
        <f ca="1"/>
        <v>c_122</v>
      </c>
      <c r="BD106" s="63">
        <f ca="1"/>
        <v>1</v>
      </c>
      <c r="BE106" s="63">
        <f ca="1"/>
        <v>0</v>
      </c>
      <c r="BF106" s="63">
        <f ca="1"/>
        <v>0</v>
      </c>
      <c r="BG106" s="56">
        <f ca="1"/>
        <v>0</v>
      </c>
      <c r="BH106" s="56">
        <f ca="1"/>
        <v>0</v>
      </c>
      <c r="BI106" s="56">
        <f ca="1"/>
        <v>0</v>
      </c>
      <c r="BJ106" s="56">
        <f ca="1"/>
        <v>0</v>
      </c>
      <c r="BK106" s="56">
        <f ca="1"/>
        <v>0</v>
      </c>
      <c r="BL106" s="56">
        <f ca="1"/>
        <v>0</v>
      </c>
      <c r="BM106" s="63">
        <f ca="1"/>
        <v>0</v>
      </c>
      <c r="BO106" s="204" t="str" cm="1">
        <f t="array" aca="1" ref="BO106" ca="1">IFERROR(_xlfn.XLOOKUP(BP106,Com_codes_core,Com_labels_core),"")</f>
        <v>Medical, dental, orthopedic and rehabilitation equipment and instruments</v>
      </c>
      <c r="BP106" s="122" t="str">
        <f ca="1"/>
        <v>c_103</v>
      </c>
      <c r="BQ106" s="66">
        <f ca="1"/>
        <v>1.1085409354655171</v>
      </c>
      <c r="BR106" s="66">
        <f ca="1"/>
        <v>0</v>
      </c>
      <c r="BS106" s="66">
        <f ca="1"/>
        <v>0</v>
      </c>
      <c r="BT106" s="66">
        <f ca="1"/>
        <v>0</v>
      </c>
      <c r="BU106" s="66">
        <f ca="1"/>
        <v>0</v>
      </c>
      <c r="BV106" s="66">
        <f ca="1"/>
        <v>0</v>
      </c>
      <c r="BW106" s="66">
        <f ca="1"/>
        <v>0</v>
      </c>
      <c r="BX106" s="66">
        <f ca="1"/>
        <v>0</v>
      </c>
      <c r="BY106" s="66">
        <f ca="1"/>
        <v>0</v>
      </c>
      <c r="BZ106" s="66">
        <f ca="1"/>
        <v>0</v>
      </c>
    </row>
    <row r="107" spans="2:78" ht="12.75" hidden="1" customHeight="1" outlineLevel="1" x14ac:dyDescent="0.2">
      <c r="B107" s="204" t="str" cm="1">
        <f t="array" aca="1" ref="B107" ca="1">IFERROR(_xlfn.XLOOKUP(C107,Com_codes_core,Com_labels_core),"")</f>
        <v>Ships and boats; Locomotives, trams and rolling stock; Aircraft, spacecraft and related machinery, Combat vehicles used in the military</v>
      </c>
      <c r="C107" s="122" t="str">
        <f ca="1"/>
        <v>c_098</v>
      </c>
      <c r="D107" s="56">
        <f ca="1"/>
        <v>1</v>
      </c>
      <c r="E107" s="56">
        <f ca="1"/>
        <v>-1.461178184160028E-2</v>
      </c>
      <c r="F107" s="56">
        <f ca="1"/>
        <v>-0.23540664681662715</v>
      </c>
      <c r="G107" s="56">
        <f ca="1"/>
        <v>8.9329330939635909E-3</v>
      </c>
      <c r="H107" s="56">
        <f ca="1"/>
        <v>0</v>
      </c>
      <c r="I107" s="56">
        <f ca="1"/>
        <v>0</v>
      </c>
      <c r="J107" s="56">
        <f ca="1"/>
        <v>0</v>
      </c>
      <c r="K107" s="56">
        <f ca="1"/>
        <v>0</v>
      </c>
      <c r="L107" s="56">
        <f ca="1"/>
        <v>0</v>
      </c>
      <c r="M107" s="56">
        <f ca="1"/>
        <v>0</v>
      </c>
      <c r="O107" s="204" t="str" cm="1">
        <f t="array" aca="1" ref="O107" ca="1">IFERROR(_xlfn.XLOOKUP(P107,Com_codes_core,Com_labels_core),"")</f>
        <v>Ships and boats; Locomotives, trams and rolling stock; Aircraft, spacecraft and related machinery, Combat vehicles used in the military</v>
      </c>
      <c r="P107" s="122" t="str">
        <f ca="1"/>
        <v>c_098</v>
      </c>
      <c r="Q107" s="56">
        <f ca="1"/>
        <v>1.2175614332981863</v>
      </c>
      <c r="R107" s="56">
        <f ca="1"/>
        <v>-6.1555477365193845E-3</v>
      </c>
      <c r="S107" s="56">
        <f ca="1"/>
        <v>0.2707251463844873</v>
      </c>
      <c r="T107" s="56">
        <f ca="1"/>
        <v>-1.8224646075593043E-3</v>
      </c>
      <c r="U107" s="56">
        <f ca="1"/>
        <v>0</v>
      </c>
      <c r="V107" s="56">
        <f ca="1"/>
        <v>0</v>
      </c>
      <c r="W107" s="56">
        <f ca="1"/>
        <v>0</v>
      </c>
      <c r="X107" s="56">
        <f ca="1"/>
        <v>0</v>
      </c>
      <c r="Y107" s="56">
        <f ca="1"/>
        <v>0</v>
      </c>
      <c r="Z107" s="56">
        <f ca="1"/>
        <v>0</v>
      </c>
      <c r="AB107" s="204" t="str" cm="1">
        <f t="array" aca="1" ref="AB107" ca="1">IFERROR(_xlfn.XLOOKUP(AC107,Com_codes_core,Com_labels_core),"")</f>
        <v>Railway passenger transport service</v>
      </c>
      <c r="AC107" s="122" t="str">
        <f ca="1"/>
        <v>c_124</v>
      </c>
      <c r="AD107" s="56">
        <f ca="1"/>
        <v>1</v>
      </c>
      <c r="AE107" s="56">
        <f ca="1"/>
        <v>-4.6706224864689894E-3</v>
      </c>
      <c r="AF107" s="56">
        <f ca="1"/>
        <v>-0.19613318997856455</v>
      </c>
      <c r="AG107" s="56">
        <f ca="1"/>
        <v>7.3706997516009842E-2</v>
      </c>
      <c r="AH107" s="56">
        <f ca="1"/>
        <v>0</v>
      </c>
      <c r="AI107" s="56">
        <f ca="1"/>
        <v>0</v>
      </c>
      <c r="AJ107" s="56">
        <f ca="1"/>
        <v>0</v>
      </c>
      <c r="AK107" s="56">
        <f ca="1"/>
        <v>0</v>
      </c>
      <c r="AL107" s="56">
        <f ca="1"/>
        <v>0</v>
      </c>
      <c r="AM107" s="56">
        <f ca="1"/>
        <v>0</v>
      </c>
      <c r="AO107" s="204" t="str" cm="1">
        <f t="array" aca="1" ref="AO107" ca="1">IFERROR(_xlfn.XLOOKUP(AP107,Com_codes_core,Com_labels_core),"")</f>
        <v>Other processing and manufacturing products not yet classified</v>
      </c>
      <c r="AP107" s="122" t="str">
        <f ca="1"/>
        <v>c_104</v>
      </c>
      <c r="AQ107" s="56">
        <f ca="1"/>
        <v>2.8161463153157364</v>
      </c>
      <c r="AR107" s="56">
        <f ca="1"/>
        <v>9.54864425543267E-2</v>
      </c>
      <c r="AS107" s="56">
        <f ca="1"/>
        <v>-0.20174374783382687</v>
      </c>
      <c r="AT107" s="56">
        <f ca="1"/>
        <v>7.3783804001315012E-2</v>
      </c>
      <c r="AU107" s="56">
        <f ca="1"/>
        <v>0</v>
      </c>
      <c r="AV107" s="56">
        <f ca="1"/>
        <v>0</v>
      </c>
      <c r="AW107" s="56">
        <f ca="1"/>
        <v>0</v>
      </c>
      <c r="AX107" s="56">
        <f ca="1"/>
        <v>0</v>
      </c>
      <c r="AY107" s="56">
        <f ca="1"/>
        <v>0</v>
      </c>
      <c r="AZ107" s="56">
        <f ca="1"/>
        <v>0</v>
      </c>
      <c r="BB107" s="204" t="str" cm="1">
        <f t="array" aca="1" ref="BB107" ca="1">IFERROR(_xlfn.XLOOKUP(BC107,Com_codes_core,Com_labels_core),"")</f>
        <v>Railway passenger transport service</v>
      </c>
      <c r="BC107" s="122" t="str">
        <f ca="1"/>
        <v>c_124</v>
      </c>
      <c r="BD107" s="63">
        <f ca="1"/>
        <v>1</v>
      </c>
      <c r="BE107" s="63">
        <f ca="1"/>
        <v>0</v>
      </c>
      <c r="BF107" s="63">
        <f ca="1"/>
        <v>0</v>
      </c>
      <c r="BG107" s="56">
        <f ca="1"/>
        <v>0</v>
      </c>
      <c r="BH107" s="56">
        <f ca="1"/>
        <v>0</v>
      </c>
      <c r="BI107" s="56">
        <f ca="1"/>
        <v>0</v>
      </c>
      <c r="BJ107" s="56">
        <f ca="1"/>
        <v>0</v>
      </c>
      <c r="BK107" s="56">
        <f ca="1"/>
        <v>0</v>
      </c>
      <c r="BL107" s="56">
        <f ca="1"/>
        <v>0</v>
      </c>
      <c r="BM107" s="63">
        <f ca="1"/>
        <v>0</v>
      </c>
      <c r="BO107" s="204" t="str" cm="1">
        <f t="array" aca="1" ref="BO107" ca="1">IFERROR(_xlfn.XLOOKUP(BP107,Com_codes_core,Com_labels_core),"")</f>
        <v>Other processing and manufacturing products not yet classified</v>
      </c>
      <c r="BP107" s="122" t="str">
        <f ca="1"/>
        <v>c_104</v>
      </c>
      <c r="BQ107" s="66">
        <f ca="1"/>
        <v>2.6987818350109767</v>
      </c>
      <c r="BR107" s="66">
        <f ca="1"/>
        <v>0</v>
      </c>
      <c r="BS107" s="66">
        <f ca="1"/>
        <v>0</v>
      </c>
      <c r="BT107" s="66">
        <f ca="1"/>
        <v>0</v>
      </c>
      <c r="BU107" s="66">
        <f ca="1"/>
        <v>0</v>
      </c>
      <c r="BV107" s="66">
        <f ca="1"/>
        <v>0</v>
      </c>
      <c r="BW107" s="66">
        <f ca="1"/>
        <v>0</v>
      </c>
      <c r="BX107" s="66">
        <f ca="1"/>
        <v>0</v>
      </c>
      <c r="BY107" s="66">
        <f ca="1"/>
        <v>0</v>
      </c>
      <c r="BZ107" s="66">
        <f ca="1"/>
        <v>0</v>
      </c>
    </row>
    <row r="108" spans="2:78" ht="12.75" hidden="1" customHeight="1" outlineLevel="1" x14ac:dyDescent="0.2">
      <c r="B108" s="204" t="str" cm="1">
        <f t="array" aca="1" ref="B108" ca="1">IFERROR(_xlfn.XLOOKUP(C108,Com_codes_core,Com_labels_core),"")</f>
        <v>Motorcycles, motorbikes</v>
      </c>
      <c r="C108" s="122" t="str">
        <f ca="1"/>
        <v>c_099</v>
      </c>
      <c r="D108" s="56">
        <f ca="1"/>
        <v>1</v>
      </c>
      <c r="E108" s="56">
        <f ca="1"/>
        <v>7.9565709306672616E-3</v>
      </c>
      <c r="F108" s="56">
        <f ca="1"/>
        <v>-0.14513883491604762</v>
      </c>
      <c r="G108" s="56">
        <f ca="1"/>
        <v>-4.697179591943712E-2</v>
      </c>
      <c r="H108" s="56">
        <f ca="1"/>
        <v>0</v>
      </c>
      <c r="I108" s="56">
        <f ca="1"/>
        <v>0</v>
      </c>
      <c r="J108" s="56">
        <f ca="1"/>
        <v>0</v>
      </c>
      <c r="K108" s="56">
        <f ca="1"/>
        <v>0</v>
      </c>
      <c r="L108" s="56">
        <f ca="1"/>
        <v>0</v>
      </c>
      <c r="M108" s="56">
        <f ca="1"/>
        <v>0</v>
      </c>
      <c r="O108" s="204" t="str" cm="1">
        <f t="array" aca="1" ref="O108" ca="1">IFERROR(_xlfn.XLOOKUP(P108,Com_codes_core,Com_labels_core),"")</f>
        <v>Motorcycles, motorbikes</v>
      </c>
      <c r="P108" s="122" t="str">
        <f ca="1"/>
        <v>c_099</v>
      </c>
      <c r="Q108" s="56">
        <f ca="1"/>
        <v>1.1585516121711903</v>
      </c>
      <c r="R108" s="56">
        <f ca="1"/>
        <v>6.9522385756304317E-2</v>
      </c>
      <c r="S108" s="56">
        <f ca="1"/>
        <v>0.71789161352755482</v>
      </c>
      <c r="T108" s="56">
        <f ca="1"/>
        <v>-4.9027675714885532E-2</v>
      </c>
      <c r="U108" s="56">
        <f ca="1"/>
        <v>0</v>
      </c>
      <c r="V108" s="56">
        <f ca="1"/>
        <v>0</v>
      </c>
      <c r="W108" s="56">
        <f ca="1"/>
        <v>0</v>
      </c>
      <c r="X108" s="56">
        <f ca="1"/>
        <v>0</v>
      </c>
      <c r="Y108" s="56">
        <f ca="1"/>
        <v>0</v>
      </c>
      <c r="Z108" s="56">
        <f ca="1"/>
        <v>0</v>
      </c>
      <c r="AB108" s="204" t="str" cm="1">
        <f t="array" aca="1" ref="AB108" ca="1">IFERROR(_xlfn.XLOOKUP(AC108,Com_codes_core,Com_labels_core),"")</f>
        <v>Bus transport services, other road passenger transport services</v>
      </c>
      <c r="AC108" s="122" t="str">
        <f ca="1"/>
        <v>c_126</v>
      </c>
      <c r="AD108" s="56">
        <f ca="1"/>
        <v>1</v>
      </c>
      <c r="AE108" s="56">
        <f ca="1"/>
        <v>-4.6706224864578871E-3</v>
      </c>
      <c r="AF108" s="56">
        <f ca="1"/>
        <v>-0.19613318997858675</v>
      </c>
      <c r="AG108" s="56">
        <f ca="1"/>
        <v>7.3706997515987638E-2</v>
      </c>
      <c r="AH108" s="56">
        <f ca="1"/>
        <v>0</v>
      </c>
      <c r="AI108" s="56">
        <f ca="1"/>
        <v>0</v>
      </c>
      <c r="AJ108" s="56">
        <f ca="1"/>
        <v>0</v>
      </c>
      <c r="AK108" s="56">
        <f ca="1"/>
        <v>0</v>
      </c>
      <c r="AL108" s="56">
        <f ca="1"/>
        <v>0</v>
      </c>
      <c r="AM108" s="56">
        <f ca="1"/>
        <v>0</v>
      </c>
      <c r="AO108" s="204" t="str" cm="1">
        <f t="array" aca="1" ref="AO108" ca="1">IFERROR(_xlfn.XLOOKUP(AP108,Com_codes_core,Com_labels_core),"")</f>
        <v>Electricity commodity</v>
      </c>
      <c r="AP108" s="122" t="str">
        <f ca="1"/>
        <v>c_106</v>
      </c>
      <c r="AQ108" s="56">
        <f ca="1"/>
        <v>1.2597319369988764</v>
      </c>
      <c r="AR108" s="56">
        <f ca="1"/>
        <v>-2.9308878217615408E-3</v>
      </c>
      <c r="AS108" s="56">
        <f ca="1"/>
        <v>-0.2249228077370824</v>
      </c>
      <c r="AT108" s="56">
        <f ca="1"/>
        <v>7.410111685171028E-2</v>
      </c>
      <c r="AU108" s="56">
        <f ca="1"/>
        <v>0</v>
      </c>
      <c r="AV108" s="56">
        <f ca="1"/>
        <v>0</v>
      </c>
      <c r="AW108" s="56">
        <f ca="1"/>
        <v>0</v>
      </c>
      <c r="AX108" s="56">
        <f ca="1"/>
        <v>0</v>
      </c>
      <c r="AY108" s="56">
        <f ca="1"/>
        <v>0</v>
      </c>
      <c r="AZ108" s="56">
        <f ca="1"/>
        <v>0</v>
      </c>
      <c r="BB108" s="204" t="str" cm="1">
        <f t="array" aca="1" ref="BB108" ca="1">IFERROR(_xlfn.XLOOKUP(BC108,Com_codes_core,Com_labels_core),"")</f>
        <v>Bus transport services, other road passenger transport services</v>
      </c>
      <c r="BC108" s="122" t="str">
        <f ca="1"/>
        <v>c_126</v>
      </c>
      <c r="BD108" s="63">
        <f ca="1"/>
        <v>1</v>
      </c>
      <c r="BE108" s="63">
        <f ca="1"/>
        <v>0</v>
      </c>
      <c r="BF108" s="63">
        <f ca="1"/>
        <v>0</v>
      </c>
      <c r="BG108" s="56">
        <f ca="1"/>
        <v>0</v>
      </c>
      <c r="BH108" s="56">
        <f ca="1"/>
        <v>0</v>
      </c>
      <c r="BI108" s="56">
        <f ca="1"/>
        <v>0</v>
      </c>
      <c r="BJ108" s="56">
        <f ca="1"/>
        <v>0</v>
      </c>
      <c r="BK108" s="56">
        <f ca="1"/>
        <v>0</v>
      </c>
      <c r="BL108" s="56">
        <f ca="1"/>
        <v>0</v>
      </c>
      <c r="BM108" s="63">
        <f ca="1"/>
        <v>0</v>
      </c>
      <c r="BO108" s="204" t="str" cm="1">
        <f t="array" aca="1" ref="BO108" ca="1">IFERROR(_xlfn.XLOOKUP(BP108,Com_codes_core,Com_labels_core),"")</f>
        <v>Electricity commodity</v>
      </c>
      <c r="BP108" s="122" t="str">
        <f ca="1"/>
        <v>c_106</v>
      </c>
      <c r="BQ108" s="66">
        <f ca="1"/>
        <v>1.054863353217679</v>
      </c>
      <c r="BR108" s="66">
        <f ca="1"/>
        <v>0</v>
      </c>
      <c r="BS108" s="66">
        <f ca="1"/>
        <v>0</v>
      </c>
      <c r="BT108" s="66">
        <f ca="1"/>
        <v>0</v>
      </c>
      <c r="BU108" s="66">
        <f ca="1"/>
        <v>0</v>
      </c>
      <c r="BV108" s="66">
        <f ca="1"/>
        <v>0</v>
      </c>
      <c r="BW108" s="66">
        <f ca="1"/>
        <v>0</v>
      </c>
      <c r="BX108" s="66">
        <f ca="1"/>
        <v>0</v>
      </c>
      <c r="BY108" s="66">
        <f ca="1"/>
        <v>0</v>
      </c>
      <c r="BZ108" s="66">
        <f ca="1"/>
        <v>0</v>
      </c>
    </row>
    <row r="109" spans="2:78" ht="12.75" hidden="1" customHeight="1" outlineLevel="1" x14ac:dyDescent="0.2">
      <c r="B109" s="204" t="str" cm="1">
        <f t="array" aca="1" ref="B109" ca="1">IFERROR(_xlfn.XLOOKUP(C109,Com_codes_core,Com_labels_core),"")</f>
        <v>Other means of transport remain</v>
      </c>
      <c r="C109" s="122" t="str">
        <f ca="1"/>
        <v>c_100</v>
      </c>
      <c r="D109" s="56">
        <f ca="1"/>
        <v>1</v>
      </c>
      <c r="E109" s="56">
        <f ca="1"/>
        <v>5.0409758158620477E-3</v>
      </c>
      <c r="F109" s="56">
        <f ca="1"/>
        <v>-0.23228482545970541</v>
      </c>
      <c r="G109" s="56">
        <f ca="1"/>
        <v>-4.935559754593033E-3</v>
      </c>
      <c r="H109" s="56">
        <f ca="1"/>
        <v>0</v>
      </c>
      <c r="I109" s="56">
        <f ca="1"/>
        <v>0</v>
      </c>
      <c r="J109" s="56">
        <f ca="1"/>
        <v>0</v>
      </c>
      <c r="K109" s="56">
        <f ca="1"/>
        <v>0</v>
      </c>
      <c r="L109" s="56">
        <f ca="1"/>
        <v>0</v>
      </c>
      <c r="M109" s="56">
        <f ca="1"/>
        <v>0</v>
      </c>
      <c r="O109" s="204" t="str" cm="1">
        <f t="array" aca="1" ref="O109" ca="1">IFERROR(_xlfn.XLOOKUP(P109,Com_codes_core,Com_labels_core),"")</f>
        <v>Other means of transport remain</v>
      </c>
      <c r="P109" s="122" t="str">
        <f ca="1"/>
        <v>c_100</v>
      </c>
      <c r="Q109" s="56">
        <f ca="1"/>
        <v>1.1485536704573223</v>
      </c>
      <c r="R109" s="56">
        <f ca="1"/>
        <v>8.0790387104157091E-2</v>
      </c>
      <c r="S109" s="56">
        <f ca="1"/>
        <v>4.8923758676622242E-2</v>
      </c>
      <c r="T109" s="56">
        <f ca="1"/>
        <v>-1.2600245539695631E-2</v>
      </c>
      <c r="U109" s="56">
        <f ca="1"/>
        <v>0</v>
      </c>
      <c r="V109" s="56">
        <f ca="1"/>
        <v>0</v>
      </c>
      <c r="W109" s="56">
        <f ca="1"/>
        <v>0</v>
      </c>
      <c r="X109" s="56">
        <f ca="1"/>
        <v>0</v>
      </c>
      <c r="Y109" s="56">
        <f ca="1"/>
        <v>0</v>
      </c>
      <c r="Z109" s="56">
        <f ca="1"/>
        <v>0</v>
      </c>
      <c r="AB109" s="204" t="str" cm="1">
        <f t="array" aca="1" ref="AB109" ca="1">IFERROR(_xlfn.XLOOKUP(AC109,Com_codes_core,Com_labels_core),"")</f>
        <v>Waterway passenger transport service</v>
      </c>
      <c r="AC109" s="122" t="str">
        <f ca="1"/>
        <v>c_128</v>
      </c>
      <c r="AD109" s="56">
        <f ca="1"/>
        <v>1</v>
      </c>
      <c r="AE109" s="56">
        <f ca="1"/>
        <v>-4.6706224864578871E-3</v>
      </c>
      <c r="AF109" s="56">
        <f ca="1"/>
        <v>-0.19613318997858675</v>
      </c>
      <c r="AG109" s="56">
        <f ca="1"/>
        <v>7.3706997515987638E-2</v>
      </c>
      <c r="AH109" s="56">
        <f ca="1"/>
        <v>0</v>
      </c>
      <c r="AI109" s="56">
        <f ca="1"/>
        <v>0</v>
      </c>
      <c r="AJ109" s="56">
        <f ca="1"/>
        <v>0</v>
      </c>
      <c r="AK109" s="56">
        <f ca="1"/>
        <v>0</v>
      </c>
      <c r="AL109" s="56">
        <f ca="1"/>
        <v>0</v>
      </c>
      <c r="AM109" s="56">
        <f ca="1"/>
        <v>0</v>
      </c>
      <c r="AO109" s="204" t="str" cm="1">
        <f t="array" aca="1" ref="AO109" ca="1">IFERROR(_xlfn.XLOOKUP(AP109,Com_codes_core,Com_labels_core),"")</f>
        <v>Specialized construction services</v>
      </c>
      <c r="AP109" s="122" t="str">
        <f ca="1"/>
        <v>c_120</v>
      </c>
      <c r="AQ109" s="56">
        <f ca="1"/>
        <v>1</v>
      </c>
      <c r="AR109" s="56">
        <f ca="1"/>
        <v>-4.6706224864689894E-3</v>
      </c>
      <c r="AS109" s="56">
        <f ca="1"/>
        <v>-0.19613318997857565</v>
      </c>
      <c r="AT109" s="56">
        <f ca="1"/>
        <v>7.3706997515987638E-2</v>
      </c>
      <c r="AU109" s="56">
        <f ca="1"/>
        <v>0</v>
      </c>
      <c r="AV109" s="56">
        <f ca="1"/>
        <v>0</v>
      </c>
      <c r="AW109" s="56">
        <f ca="1"/>
        <v>0</v>
      </c>
      <c r="AX109" s="56">
        <f ca="1"/>
        <v>0</v>
      </c>
      <c r="AY109" s="56">
        <f ca="1"/>
        <v>0</v>
      </c>
      <c r="AZ109" s="56">
        <f ca="1"/>
        <v>0</v>
      </c>
      <c r="BB109" s="204" t="str" cm="1">
        <f t="array" aca="1" ref="BB109" ca="1">IFERROR(_xlfn.XLOOKUP(BC109,Com_codes_core,Com_labels_core),"")</f>
        <v>Waterway passenger transport service</v>
      </c>
      <c r="BC109" s="122" t="str">
        <f ca="1"/>
        <v>c_128</v>
      </c>
      <c r="BD109" s="63">
        <f ca="1"/>
        <v>1</v>
      </c>
      <c r="BE109" s="63">
        <f ca="1"/>
        <v>0</v>
      </c>
      <c r="BF109" s="63">
        <f ca="1"/>
        <v>0</v>
      </c>
      <c r="BG109" s="56">
        <f ca="1"/>
        <v>0</v>
      </c>
      <c r="BH109" s="56">
        <f ca="1"/>
        <v>0</v>
      </c>
      <c r="BI109" s="56">
        <f ca="1"/>
        <v>0</v>
      </c>
      <c r="BJ109" s="56">
        <f ca="1"/>
        <v>0</v>
      </c>
      <c r="BK109" s="56">
        <f ca="1"/>
        <v>0</v>
      </c>
      <c r="BL109" s="56">
        <f ca="1"/>
        <v>0</v>
      </c>
      <c r="BM109" s="63">
        <f ca="1"/>
        <v>0</v>
      </c>
      <c r="BO109" s="204" t="str" cm="1">
        <f t="array" aca="1" ref="BO109" ca="1">IFERROR(_xlfn.XLOOKUP(BP109,Com_codes_core,Com_labels_core),"")</f>
        <v>Specialized construction services</v>
      </c>
      <c r="BP109" s="122" t="str">
        <f ca="1"/>
        <v>c_120</v>
      </c>
      <c r="BQ109" s="66">
        <f ca="1"/>
        <v>1</v>
      </c>
      <c r="BR109" s="66">
        <f ca="1"/>
        <v>0</v>
      </c>
      <c r="BS109" s="66">
        <f ca="1"/>
        <v>0</v>
      </c>
      <c r="BT109" s="66">
        <f ca="1"/>
        <v>0</v>
      </c>
      <c r="BU109" s="66">
        <f ca="1"/>
        <v>0</v>
      </c>
      <c r="BV109" s="66">
        <f ca="1"/>
        <v>0</v>
      </c>
      <c r="BW109" s="66">
        <f ca="1"/>
        <v>0</v>
      </c>
      <c r="BX109" s="66">
        <f ca="1"/>
        <v>0</v>
      </c>
      <c r="BY109" s="66">
        <f ca="1"/>
        <v>0</v>
      </c>
      <c r="BZ109" s="66">
        <f ca="1"/>
        <v>0</v>
      </c>
    </row>
    <row r="110" spans="2:78" hidden="1" outlineLevel="1" x14ac:dyDescent="0.2">
      <c r="B110" s="204" t="str" cm="1">
        <f t="array" aca="1" ref="B110" ca="1">IFERROR(_xlfn.XLOOKUP(C110,Com_codes_core,Com_labels_core),"")</f>
        <v>Bed, wardrobe, table, chair</v>
      </c>
      <c r="C110" s="122" t="str">
        <f ca="1"/>
        <v>c_101</v>
      </c>
      <c r="D110" s="56">
        <f ca="1"/>
        <v>1</v>
      </c>
      <c r="E110" s="56">
        <f ca="1"/>
        <v>-1.9976052664905097E-3</v>
      </c>
      <c r="F110" s="56">
        <f ca="1"/>
        <v>-0.14461934776196506</v>
      </c>
      <c r="G110" s="56">
        <f ca="1"/>
        <v>3.3508283698324703E-2</v>
      </c>
      <c r="H110" s="56">
        <f ca="1"/>
        <v>0</v>
      </c>
      <c r="I110" s="56">
        <f ca="1"/>
        <v>0</v>
      </c>
      <c r="J110" s="56">
        <f ca="1"/>
        <v>0</v>
      </c>
      <c r="K110" s="56">
        <f ca="1"/>
        <v>0</v>
      </c>
      <c r="L110" s="56">
        <f ca="1"/>
        <v>0</v>
      </c>
      <c r="M110" s="56">
        <f ca="1"/>
        <v>0</v>
      </c>
      <c r="O110" s="204" t="str" cm="1">
        <f t="array" aca="1" ref="O110" ca="1">IFERROR(_xlfn.XLOOKUP(P110,Com_codes_core,Com_labels_core),"")</f>
        <v>Bed, wardrobe, table, chair</v>
      </c>
      <c r="P110" s="122" t="str">
        <f ca="1"/>
        <v>c_101</v>
      </c>
      <c r="Q110" s="56">
        <f ca="1"/>
        <v>1.108125679579153</v>
      </c>
      <c r="R110" s="56">
        <f ca="1"/>
        <v>1.895722211533446E-2</v>
      </c>
      <c r="S110" s="56">
        <f ca="1"/>
        <v>8.3719136374904579E-2</v>
      </c>
      <c r="T110" s="56">
        <f ca="1"/>
        <v>-1.0927619669409694E-2</v>
      </c>
      <c r="U110" s="56">
        <f ca="1"/>
        <v>0</v>
      </c>
      <c r="V110" s="56">
        <f ca="1"/>
        <v>0</v>
      </c>
      <c r="W110" s="56">
        <f ca="1"/>
        <v>0</v>
      </c>
      <c r="X110" s="56">
        <f ca="1"/>
        <v>0</v>
      </c>
      <c r="Y110" s="56">
        <f ca="1"/>
        <v>0</v>
      </c>
      <c r="Z110" s="56">
        <f ca="1"/>
        <v>0</v>
      </c>
      <c r="AB110" s="204" t="str" cm="1">
        <f t="array" aca="1" ref="AB110" ca="1">IFERROR(_xlfn.XLOOKUP(AC110,Com_codes_core,Com_labels_core),"")</f>
        <v>Air passenger transportation services</v>
      </c>
      <c r="AC110" s="122" t="str">
        <f ca="1"/>
        <v>c_130</v>
      </c>
      <c r="AD110" s="56">
        <f ca="1"/>
        <v>1</v>
      </c>
      <c r="AE110" s="56">
        <f ca="1"/>
        <v>-4.6706224864578871E-3</v>
      </c>
      <c r="AF110" s="56">
        <f ca="1"/>
        <v>-0.19613318997857565</v>
      </c>
      <c r="AG110" s="56">
        <f ca="1"/>
        <v>7.3706997516009842E-2</v>
      </c>
      <c r="AH110" s="56">
        <f ca="1"/>
        <v>0</v>
      </c>
      <c r="AI110" s="56">
        <f ca="1"/>
        <v>0</v>
      </c>
      <c r="AJ110" s="56">
        <f ca="1"/>
        <v>0</v>
      </c>
      <c r="AK110" s="56">
        <f ca="1"/>
        <v>0</v>
      </c>
      <c r="AL110" s="56">
        <f ca="1"/>
        <v>0</v>
      </c>
      <c r="AM110" s="56">
        <f ca="1"/>
        <v>0</v>
      </c>
      <c r="AO110" s="204" t="str" cm="1">
        <f t="array" aca="1" ref="AO110" ca="1">IFERROR(_xlfn.XLOOKUP(AP110,Com_codes_core,Com_labels_core),"")</f>
        <v>Car, motorbike, motorbike and other motor vehicle repair services</v>
      </c>
      <c r="AP110" s="122" t="str">
        <f ca="1"/>
        <v>c_122</v>
      </c>
      <c r="AQ110" s="56">
        <f ca="1"/>
        <v>1</v>
      </c>
      <c r="AR110" s="56">
        <f ca="1"/>
        <v>-4.6706224864800916E-3</v>
      </c>
      <c r="AS110" s="56">
        <f ca="1"/>
        <v>-0.19613318997857565</v>
      </c>
      <c r="AT110" s="56">
        <f ca="1"/>
        <v>7.3706997516009842E-2</v>
      </c>
      <c r="AU110" s="56">
        <f ca="1"/>
        <v>0</v>
      </c>
      <c r="AV110" s="56">
        <f ca="1"/>
        <v>0</v>
      </c>
      <c r="AW110" s="56">
        <f ca="1"/>
        <v>0</v>
      </c>
      <c r="AX110" s="56">
        <f ca="1"/>
        <v>0</v>
      </c>
      <c r="AY110" s="56">
        <f ca="1"/>
        <v>0</v>
      </c>
      <c r="AZ110" s="56">
        <f ca="1"/>
        <v>0</v>
      </c>
      <c r="BB110" s="204" t="str" cm="1">
        <f t="array" aca="1" ref="BB110" ca="1">IFERROR(_xlfn.XLOOKUP(BC110,Com_codes_core,Com_labels_core),"")</f>
        <v>Air passenger transportation services</v>
      </c>
      <c r="BC110" s="122" t="str">
        <f ca="1"/>
        <v>c_130</v>
      </c>
      <c r="BD110" s="63">
        <f ca="1"/>
        <v>1</v>
      </c>
      <c r="BE110" s="63">
        <f ca="1"/>
        <v>0</v>
      </c>
      <c r="BF110" s="63">
        <f ca="1"/>
        <v>0</v>
      </c>
      <c r="BG110" s="56">
        <f ca="1"/>
        <v>0</v>
      </c>
      <c r="BH110" s="56">
        <f ca="1"/>
        <v>0</v>
      </c>
      <c r="BI110" s="56">
        <f ca="1"/>
        <v>0</v>
      </c>
      <c r="BJ110" s="56">
        <f ca="1"/>
        <v>0</v>
      </c>
      <c r="BK110" s="56">
        <f ca="1"/>
        <v>0</v>
      </c>
      <c r="BL110" s="56">
        <f ca="1"/>
        <v>0</v>
      </c>
      <c r="BM110" s="63">
        <f ca="1"/>
        <v>0</v>
      </c>
      <c r="BO110" s="204" t="str" cm="1">
        <f t="array" aca="1" ref="BO110" ca="1">IFERROR(_xlfn.XLOOKUP(BP110,Com_codes_core,Com_labels_core),"")</f>
        <v>Car, motorbike, motorbike and other motor vehicle repair services</v>
      </c>
      <c r="BP110" s="122" t="str">
        <f ca="1"/>
        <v>c_122</v>
      </c>
      <c r="BQ110" s="66">
        <f ca="1"/>
        <v>1</v>
      </c>
      <c r="BR110" s="66">
        <f ca="1"/>
        <v>0</v>
      </c>
      <c r="BS110" s="66">
        <f ca="1"/>
        <v>0</v>
      </c>
      <c r="BT110" s="66">
        <f ca="1"/>
        <v>0</v>
      </c>
      <c r="BU110" s="66">
        <f ca="1"/>
        <v>0</v>
      </c>
      <c r="BV110" s="66">
        <f ca="1"/>
        <v>0</v>
      </c>
      <c r="BW110" s="66">
        <f ca="1"/>
        <v>0</v>
      </c>
      <c r="BX110" s="66">
        <f ca="1"/>
        <v>0</v>
      </c>
      <c r="BY110" s="66">
        <f ca="1"/>
        <v>0</v>
      </c>
      <c r="BZ110" s="66">
        <f ca="1"/>
        <v>0</v>
      </c>
    </row>
    <row r="111" spans="2:78" hidden="1" outlineLevel="1" x14ac:dyDescent="0.2">
      <c r="B111" s="204" t="str" cm="1">
        <f t="array" aca="1" ref="B111" ca="1">IFERROR(_xlfn.XLOOKUP(C111,Com_codes_core,Com_labels_core),"")</f>
        <v>Jewelry, imitation jewelry and related details; Musical instrument; Sports Instruments; Toys, games</v>
      </c>
      <c r="C111" s="122" t="str">
        <f ca="1"/>
        <v>c_102</v>
      </c>
      <c r="D111" s="56">
        <f ca="1"/>
        <v>1</v>
      </c>
      <c r="E111" s="56">
        <f ca="1"/>
        <v>4.6942041252995281E-3</v>
      </c>
      <c r="F111" s="56">
        <f ca="1"/>
        <v>-0.16216813169216415</v>
      </c>
      <c r="G111" s="56">
        <f ca="1"/>
        <v>4.6872675004494546E-2</v>
      </c>
      <c r="H111" s="56">
        <f ca="1"/>
        <v>0</v>
      </c>
      <c r="I111" s="56">
        <f ca="1"/>
        <v>0</v>
      </c>
      <c r="J111" s="56">
        <f ca="1"/>
        <v>0</v>
      </c>
      <c r="K111" s="56">
        <f ca="1"/>
        <v>0</v>
      </c>
      <c r="L111" s="56">
        <f ca="1"/>
        <v>0</v>
      </c>
      <c r="M111" s="56">
        <f ca="1"/>
        <v>0</v>
      </c>
      <c r="O111" s="204" t="str" cm="1">
        <f t="array" aca="1" ref="O111" ca="1">IFERROR(_xlfn.XLOOKUP(P111,Com_codes_core,Com_labels_core),"")</f>
        <v>Jewelry, imitation jewelry and related details; Musical instrument; Sports Instruments; Toys, games</v>
      </c>
      <c r="P111" s="122" t="str">
        <f ca="1"/>
        <v>c_102</v>
      </c>
      <c r="Q111" s="56">
        <f ca="1"/>
        <v>2.8660490404955943</v>
      </c>
      <c r="R111" s="56">
        <f ca="1"/>
        <v>6.9814743530605128E-2</v>
      </c>
      <c r="S111" s="56">
        <f ca="1"/>
        <v>1.7911930789731079</v>
      </c>
      <c r="T111" s="56">
        <f ca="1"/>
        <v>1.8905437543770276E-2</v>
      </c>
      <c r="U111" s="56">
        <f ca="1"/>
        <v>0</v>
      </c>
      <c r="V111" s="56">
        <f ca="1"/>
        <v>0</v>
      </c>
      <c r="W111" s="56">
        <f ca="1"/>
        <v>0</v>
      </c>
      <c r="X111" s="56">
        <f ca="1"/>
        <v>0</v>
      </c>
      <c r="Y111" s="56">
        <f ca="1"/>
        <v>0</v>
      </c>
      <c r="Z111" s="56">
        <f ca="1"/>
        <v>0</v>
      </c>
      <c r="AB111" s="204" t="str" cm="1">
        <f t="array" aca="1" ref="AB111" ca="1">IFERROR(_xlfn.XLOOKUP(AC111,Com_codes_core,Com_labels_core),"")</f>
        <v>Warehousing services and transportation support activities</v>
      </c>
      <c r="AC111" s="122" t="str">
        <f ca="1"/>
        <v>c_132</v>
      </c>
      <c r="AD111" s="56">
        <f ca="1"/>
        <v>1</v>
      </c>
      <c r="AE111" s="56">
        <f ca="1"/>
        <v>-4.6706224864689894E-3</v>
      </c>
      <c r="AF111" s="56">
        <f ca="1"/>
        <v>-0.19613318997858675</v>
      </c>
      <c r="AG111" s="56">
        <f ca="1"/>
        <v>7.3706997515987638E-2</v>
      </c>
      <c r="AH111" s="56">
        <f ca="1"/>
        <v>0</v>
      </c>
      <c r="AI111" s="56">
        <f ca="1"/>
        <v>0</v>
      </c>
      <c r="AJ111" s="56">
        <f ca="1"/>
        <v>0</v>
      </c>
      <c r="AK111" s="56">
        <f ca="1"/>
        <v>0</v>
      </c>
      <c r="AL111" s="56">
        <f ca="1"/>
        <v>0</v>
      </c>
      <c r="AM111" s="56">
        <f ca="1"/>
        <v>0</v>
      </c>
      <c r="AO111" s="204" t="str" cm="1">
        <f t="array" aca="1" ref="AO111" ca="1">IFERROR(_xlfn.XLOOKUP(AP111,Com_codes_core,Com_labels_core),"")</f>
        <v>Railway passenger transport service</v>
      </c>
      <c r="AP111" s="122" t="str">
        <f ca="1"/>
        <v>c_124</v>
      </c>
      <c r="AQ111" s="56">
        <f ca="1"/>
        <v>1</v>
      </c>
      <c r="AR111" s="56">
        <f ca="1"/>
        <v>-4.6706224864689894E-3</v>
      </c>
      <c r="AS111" s="56">
        <f ca="1"/>
        <v>-0.19613318997857565</v>
      </c>
      <c r="AT111" s="56">
        <f ca="1"/>
        <v>7.3706997516009842E-2</v>
      </c>
      <c r="AU111" s="56">
        <f ca="1"/>
        <v>0</v>
      </c>
      <c r="AV111" s="56">
        <f ca="1"/>
        <v>0</v>
      </c>
      <c r="AW111" s="56">
        <f ca="1"/>
        <v>0</v>
      </c>
      <c r="AX111" s="56">
        <f ca="1"/>
        <v>0</v>
      </c>
      <c r="AY111" s="56">
        <f ca="1"/>
        <v>0</v>
      </c>
      <c r="AZ111" s="56">
        <f ca="1"/>
        <v>0</v>
      </c>
      <c r="BB111" s="204" t="str" cm="1">
        <f t="array" aca="1" ref="BB111" ca="1">IFERROR(_xlfn.XLOOKUP(BC111,Com_codes_core,Com_labels_core),"")</f>
        <v>Warehousing services and transportation support activities</v>
      </c>
      <c r="BC111" s="122" t="str">
        <f ca="1"/>
        <v>c_132</v>
      </c>
      <c r="BD111" s="63">
        <f ca="1"/>
        <v>1</v>
      </c>
      <c r="BE111" s="63">
        <f ca="1"/>
        <v>0</v>
      </c>
      <c r="BF111" s="63">
        <f ca="1"/>
        <v>0</v>
      </c>
      <c r="BG111" s="56">
        <f ca="1"/>
        <v>0</v>
      </c>
      <c r="BH111" s="56">
        <f ca="1"/>
        <v>0</v>
      </c>
      <c r="BI111" s="56">
        <f ca="1"/>
        <v>0</v>
      </c>
      <c r="BJ111" s="56">
        <f ca="1"/>
        <v>0</v>
      </c>
      <c r="BK111" s="56">
        <f ca="1"/>
        <v>0</v>
      </c>
      <c r="BL111" s="56">
        <f ca="1"/>
        <v>0</v>
      </c>
      <c r="BM111" s="63">
        <f ca="1"/>
        <v>0</v>
      </c>
      <c r="BO111" s="204" t="str" cm="1">
        <f t="array" aca="1" ref="BO111" ca="1">IFERROR(_xlfn.XLOOKUP(BP111,Com_codes_core,Com_labels_core),"")</f>
        <v>Railway passenger transport service</v>
      </c>
      <c r="BP111" s="122" t="str">
        <f ca="1"/>
        <v>c_124</v>
      </c>
      <c r="BQ111" s="66">
        <f ca="1"/>
        <v>1</v>
      </c>
      <c r="BR111" s="66">
        <f ca="1"/>
        <v>0</v>
      </c>
      <c r="BS111" s="66">
        <f ca="1"/>
        <v>0</v>
      </c>
      <c r="BT111" s="66">
        <f ca="1"/>
        <v>0</v>
      </c>
      <c r="BU111" s="66">
        <f ca="1"/>
        <v>0</v>
      </c>
      <c r="BV111" s="66">
        <f ca="1"/>
        <v>0</v>
      </c>
      <c r="BW111" s="66">
        <f ca="1"/>
        <v>0</v>
      </c>
      <c r="BX111" s="66">
        <f ca="1"/>
        <v>0</v>
      </c>
      <c r="BY111" s="66">
        <f ca="1"/>
        <v>0</v>
      </c>
      <c r="BZ111" s="66">
        <f ca="1"/>
        <v>0</v>
      </c>
    </row>
    <row r="112" spans="2:78" hidden="1" outlineLevel="1" x14ac:dyDescent="0.2">
      <c r="B112" s="204" t="str" cm="1">
        <f t="array" aca="1" ref="B112" ca="1">IFERROR(_xlfn.XLOOKUP(C112,Com_codes_core,Com_labels_core),"")</f>
        <v>Medical, dental, orthopedic and rehabilitation equipment and instruments</v>
      </c>
      <c r="C112" s="122" t="str">
        <f ca="1"/>
        <v>c_103</v>
      </c>
      <c r="D112" s="56">
        <f ca="1"/>
        <v>1</v>
      </c>
      <c r="E112" s="56">
        <f ca="1"/>
        <v>3.9083012592699973E-3</v>
      </c>
      <c r="F112" s="56">
        <f ca="1"/>
        <v>-0.20280908662616559</v>
      </c>
      <c r="G112" s="56">
        <f ca="1"/>
        <v>-1.1363638711425761E-2</v>
      </c>
      <c r="H112" s="56">
        <f ca="1"/>
        <v>0</v>
      </c>
      <c r="I112" s="56">
        <f ca="1"/>
        <v>0</v>
      </c>
      <c r="J112" s="56">
        <f ca="1"/>
        <v>0</v>
      </c>
      <c r="K112" s="56">
        <f ca="1"/>
        <v>0</v>
      </c>
      <c r="L112" s="56">
        <f ca="1"/>
        <v>0</v>
      </c>
      <c r="M112" s="56">
        <f ca="1"/>
        <v>0</v>
      </c>
      <c r="O112" s="204" t="str" cm="1">
        <f t="array" aca="1" ref="O112" ca="1">IFERROR(_xlfn.XLOOKUP(P112,Com_codes_core,Com_labels_core),"")</f>
        <v>Medical, dental, orthopedic and rehabilitation equipment and instruments</v>
      </c>
      <c r="P112" s="122" t="str">
        <f ca="1"/>
        <v>c_103</v>
      </c>
      <c r="Q112" s="56">
        <f ca="1"/>
        <v>1.1821161940199292</v>
      </c>
      <c r="R112" s="56">
        <f ca="1"/>
        <v>1.2866668323652242E-2</v>
      </c>
      <c r="S112" s="56">
        <f ca="1"/>
        <v>-6.1441354055191688E-2</v>
      </c>
      <c r="T112" s="56">
        <f ca="1"/>
        <v>1.6790467198046777E-2</v>
      </c>
      <c r="U112" s="56">
        <f ca="1"/>
        <v>0</v>
      </c>
      <c r="V112" s="56">
        <f ca="1"/>
        <v>0</v>
      </c>
      <c r="W112" s="56">
        <f ca="1"/>
        <v>0</v>
      </c>
      <c r="X112" s="56">
        <f ca="1"/>
        <v>0</v>
      </c>
      <c r="Y112" s="56">
        <f ca="1"/>
        <v>0</v>
      </c>
      <c r="Z112" s="56">
        <f ca="1"/>
        <v>0</v>
      </c>
      <c r="AB112" s="204" t="str" cm="1">
        <f t="array" aca="1" ref="AB112" ca="1">IFERROR(_xlfn.XLOOKUP(AC112,Com_codes_core,Com_labels_core),"")</f>
        <v>Postal and delivery services</v>
      </c>
      <c r="AC112" s="122" t="str">
        <f ca="1"/>
        <v>c_133</v>
      </c>
      <c r="AD112" s="56">
        <f ca="1"/>
        <v>1</v>
      </c>
      <c r="AE112" s="56">
        <f ca="1"/>
        <v>-4.6706224864689894E-3</v>
      </c>
      <c r="AF112" s="56">
        <f ca="1"/>
        <v>-0.19613318997858675</v>
      </c>
      <c r="AG112" s="56">
        <f ca="1"/>
        <v>7.3706997515987638E-2</v>
      </c>
      <c r="AH112" s="56">
        <f ca="1"/>
        <v>0</v>
      </c>
      <c r="AI112" s="56">
        <f ca="1"/>
        <v>0</v>
      </c>
      <c r="AJ112" s="56">
        <f ca="1"/>
        <v>0</v>
      </c>
      <c r="AK112" s="56">
        <f ca="1"/>
        <v>0</v>
      </c>
      <c r="AL112" s="56">
        <f ca="1"/>
        <v>0</v>
      </c>
      <c r="AM112" s="56">
        <f ca="1"/>
        <v>0</v>
      </c>
      <c r="AO112" s="204" t="str" cm="1">
        <f t="array" aca="1" ref="AO112" ca="1">IFERROR(_xlfn.XLOOKUP(AP112,Com_codes_core,Com_labels_core),"")</f>
        <v>Bus transport services, other road passenger transport services</v>
      </c>
      <c r="AP112" s="122" t="str">
        <f ca="1"/>
        <v>c_126</v>
      </c>
      <c r="AQ112" s="56">
        <f ca="1"/>
        <v>1</v>
      </c>
      <c r="AR112" s="56">
        <f ca="1"/>
        <v>-4.6706224864689894E-3</v>
      </c>
      <c r="AS112" s="56">
        <f ca="1"/>
        <v>-0.19613318997858675</v>
      </c>
      <c r="AT112" s="56">
        <f ca="1"/>
        <v>7.3706997515987638E-2</v>
      </c>
      <c r="AU112" s="56">
        <f ca="1"/>
        <v>0</v>
      </c>
      <c r="AV112" s="56">
        <f ca="1"/>
        <v>0</v>
      </c>
      <c r="AW112" s="56">
        <f ca="1"/>
        <v>0</v>
      </c>
      <c r="AX112" s="56">
        <f ca="1"/>
        <v>0</v>
      </c>
      <c r="AY112" s="56">
        <f ca="1"/>
        <v>0</v>
      </c>
      <c r="AZ112" s="56">
        <f ca="1"/>
        <v>0</v>
      </c>
      <c r="BB112" s="204" t="str" cm="1">
        <f t="array" aca="1" ref="BB112" ca="1">IFERROR(_xlfn.XLOOKUP(BC112,Com_codes_core,Com_labels_core),"")</f>
        <v>Postal and delivery services</v>
      </c>
      <c r="BC112" s="122" t="str">
        <f ca="1"/>
        <v>c_133</v>
      </c>
      <c r="BD112" s="63">
        <f ca="1"/>
        <v>1</v>
      </c>
      <c r="BE112" s="63">
        <f ca="1"/>
        <v>0</v>
      </c>
      <c r="BF112" s="63">
        <f ca="1"/>
        <v>0</v>
      </c>
      <c r="BG112" s="56">
        <f ca="1"/>
        <v>0</v>
      </c>
      <c r="BH112" s="56">
        <f ca="1"/>
        <v>0</v>
      </c>
      <c r="BI112" s="56">
        <f ca="1"/>
        <v>0</v>
      </c>
      <c r="BJ112" s="56">
        <f ca="1"/>
        <v>0</v>
      </c>
      <c r="BK112" s="56">
        <f ca="1"/>
        <v>0</v>
      </c>
      <c r="BL112" s="56">
        <f ca="1"/>
        <v>0</v>
      </c>
      <c r="BM112" s="63">
        <f ca="1"/>
        <v>0</v>
      </c>
      <c r="BO112" s="204" t="str" cm="1">
        <f t="array" aca="1" ref="BO112" ca="1">IFERROR(_xlfn.XLOOKUP(BP112,Com_codes_core,Com_labels_core),"")</f>
        <v>Bus transport services, other road passenger transport services</v>
      </c>
      <c r="BP112" s="122" t="str">
        <f ca="1"/>
        <v>c_126</v>
      </c>
      <c r="BQ112" s="66">
        <f ca="1"/>
        <v>1</v>
      </c>
      <c r="BR112" s="66">
        <f ca="1"/>
        <v>0</v>
      </c>
      <c r="BS112" s="66">
        <f ca="1"/>
        <v>0</v>
      </c>
      <c r="BT112" s="66">
        <f ca="1"/>
        <v>0</v>
      </c>
      <c r="BU112" s="66">
        <f ca="1"/>
        <v>0</v>
      </c>
      <c r="BV112" s="66">
        <f ca="1"/>
        <v>0</v>
      </c>
      <c r="BW112" s="66">
        <f ca="1"/>
        <v>0</v>
      </c>
      <c r="BX112" s="66">
        <f ca="1"/>
        <v>0</v>
      </c>
      <c r="BY112" s="66">
        <f ca="1"/>
        <v>0</v>
      </c>
      <c r="BZ112" s="66">
        <f ca="1"/>
        <v>0</v>
      </c>
    </row>
    <row r="113" spans="2:78" hidden="1" outlineLevel="1" x14ac:dyDescent="0.2">
      <c r="B113" s="204" t="str" cm="1">
        <f t="array" aca="1" ref="B113" ca="1">IFERROR(_xlfn.XLOOKUP(C113,Com_codes_core,Com_labels_core),"")</f>
        <v>Other processing and manufacturing products not yet classified</v>
      </c>
      <c r="C113" s="122" t="str">
        <f ca="1"/>
        <v>c_104</v>
      </c>
      <c r="D113" s="56">
        <f ca="1"/>
        <v>1</v>
      </c>
      <c r="E113" s="56">
        <f ca="1"/>
        <v>4.5430967692494661E-3</v>
      </c>
      <c r="F113" s="56">
        <f ca="1"/>
        <v>-0.1737839362073057</v>
      </c>
      <c r="G113" s="56">
        <f ca="1"/>
        <v>5.5219672856199331E-2</v>
      </c>
      <c r="H113" s="56">
        <f ca="1"/>
        <v>0</v>
      </c>
      <c r="I113" s="56">
        <f ca="1"/>
        <v>0</v>
      </c>
      <c r="J113" s="56">
        <f ca="1"/>
        <v>0</v>
      </c>
      <c r="K113" s="56">
        <f ca="1"/>
        <v>0</v>
      </c>
      <c r="L113" s="56">
        <f ca="1"/>
        <v>0</v>
      </c>
      <c r="M113" s="56">
        <f ca="1"/>
        <v>0</v>
      </c>
      <c r="O113" s="204" t="str" cm="1">
        <f t="array" aca="1" ref="O113" ca="1">IFERROR(_xlfn.XLOOKUP(P113,Com_codes_core,Com_labels_core),"")</f>
        <v>Other processing and manufacturing products not yet classified</v>
      </c>
      <c r="P113" s="122" t="str">
        <f ca="1"/>
        <v>c_104</v>
      </c>
      <c r="Q113" s="56">
        <f ca="1"/>
        <v>2.9997819143282483</v>
      </c>
      <c r="R113" s="56">
        <f ca="1"/>
        <v>9.2372708352739252E-2</v>
      </c>
      <c r="S113" s="56">
        <f ca="1"/>
        <v>0.45361560819323632</v>
      </c>
      <c r="T113" s="56">
        <f ca="1"/>
        <v>6.308268245689419E-2</v>
      </c>
      <c r="U113" s="56">
        <f ca="1"/>
        <v>0</v>
      </c>
      <c r="V113" s="56">
        <f ca="1"/>
        <v>0</v>
      </c>
      <c r="W113" s="56">
        <f ca="1"/>
        <v>0</v>
      </c>
      <c r="X113" s="56">
        <f ca="1"/>
        <v>0</v>
      </c>
      <c r="Y113" s="56">
        <f ca="1"/>
        <v>0</v>
      </c>
      <c r="Z113" s="56">
        <f ca="1"/>
        <v>0</v>
      </c>
      <c r="AB113" s="204" t="str" cm="1">
        <f t="array" aca="1" ref="AB113" ca="1">IFERROR(_xlfn.XLOOKUP(AC113,Com_codes_core,Com_labels_core),"")</f>
        <v>Lodging</v>
      </c>
      <c r="AC113" s="122" t="str">
        <f ca="1"/>
        <v>c_134</v>
      </c>
      <c r="AD113" s="56">
        <f ca="1"/>
        <v>1</v>
      </c>
      <c r="AE113" s="56">
        <f ca="1"/>
        <v>-4.6706224864911938E-3</v>
      </c>
      <c r="AF113" s="56">
        <f ca="1"/>
        <v>-0.19613318997857565</v>
      </c>
      <c r="AG113" s="56">
        <f ca="1"/>
        <v>7.3706997516032047E-2</v>
      </c>
      <c r="AH113" s="56">
        <f ca="1"/>
        <v>0</v>
      </c>
      <c r="AI113" s="56">
        <f ca="1"/>
        <v>0</v>
      </c>
      <c r="AJ113" s="56">
        <f ca="1"/>
        <v>0</v>
      </c>
      <c r="AK113" s="56">
        <f ca="1"/>
        <v>0</v>
      </c>
      <c r="AL113" s="56">
        <f ca="1"/>
        <v>0</v>
      </c>
      <c r="AM113" s="56">
        <f ca="1"/>
        <v>0</v>
      </c>
      <c r="AO113" s="204" t="str" cm="1">
        <f t="array" aca="1" ref="AO113" ca="1">IFERROR(_xlfn.XLOOKUP(AP113,Com_codes_core,Com_labels_core),"")</f>
        <v>Waterway passenger transport service</v>
      </c>
      <c r="AP113" s="122" t="str">
        <f ca="1"/>
        <v>c_128</v>
      </c>
      <c r="AQ113" s="56">
        <f ca="1"/>
        <v>1</v>
      </c>
      <c r="AR113" s="56">
        <f ca="1"/>
        <v>-4.6706224864689894E-3</v>
      </c>
      <c r="AS113" s="56">
        <f ca="1"/>
        <v>-0.19613318997858675</v>
      </c>
      <c r="AT113" s="56">
        <f ca="1"/>
        <v>7.3706997515987638E-2</v>
      </c>
      <c r="AU113" s="56">
        <f ca="1"/>
        <v>0</v>
      </c>
      <c r="AV113" s="56">
        <f ca="1"/>
        <v>0</v>
      </c>
      <c r="AW113" s="56">
        <f ca="1"/>
        <v>0</v>
      </c>
      <c r="AX113" s="56">
        <f ca="1"/>
        <v>0</v>
      </c>
      <c r="AY113" s="56">
        <f ca="1"/>
        <v>0</v>
      </c>
      <c r="AZ113" s="56">
        <f ca="1"/>
        <v>0</v>
      </c>
      <c r="BB113" s="204" t="str" cm="1">
        <f t="array" aca="1" ref="BB113" ca="1">IFERROR(_xlfn.XLOOKUP(BC113,Com_codes_core,Com_labels_core),"")</f>
        <v>Lodging</v>
      </c>
      <c r="BC113" s="122" t="str">
        <f ca="1"/>
        <v>c_134</v>
      </c>
      <c r="BD113" s="63">
        <f ca="1"/>
        <v>1</v>
      </c>
      <c r="BE113" s="63">
        <f ca="1"/>
        <v>0</v>
      </c>
      <c r="BF113" s="63">
        <f ca="1"/>
        <v>0</v>
      </c>
      <c r="BG113" s="56">
        <f ca="1"/>
        <v>0</v>
      </c>
      <c r="BH113" s="56">
        <f ca="1"/>
        <v>0</v>
      </c>
      <c r="BI113" s="56">
        <f ca="1"/>
        <v>0</v>
      </c>
      <c r="BJ113" s="56">
        <f ca="1"/>
        <v>0</v>
      </c>
      <c r="BK113" s="56">
        <f ca="1"/>
        <v>0</v>
      </c>
      <c r="BL113" s="56">
        <f ca="1"/>
        <v>0</v>
      </c>
      <c r="BM113" s="63">
        <f ca="1"/>
        <v>0</v>
      </c>
      <c r="BO113" s="204" t="str" cm="1">
        <f t="array" aca="1" ref="BO113" ca="1">IFERROR(_xlfn.XLOOKUP(BP113,Com_codes_core,Com_labels_core),"")</f>
        <v>Waterway passenger transport service</v>
      </c>
      <c r="BP113" s="122" t="str">
        <f ca="1"/>
        <v>c_128</v>
      </c>
      <c r="BQ113" s="66">
        <f ca="1"/>
        <v>1</v>
      </c>
      <c r="BR113" s="66">
        <f ca="1"/>
        <v>0</v>
      </c>
      <c r="BS113" s="66">
        <f ca="1"/>
        <v>0</v>
      </c>
      <c r="BT113" s="66">
        <f ca="1"/>
        <v>0</v>
      </c>
      <c r="BU113" s="66">
        <f ca="1"/>
        <v>0</v>
      </c>
      <c r="BV113" s="66">
        <f ca="1"/>
        <v>0</v>
      </c>
      <c r="BW113" s="66">
        <f ca="1"/>
        <v>0</v>
      </c>
      <c r="BX113" s="66">
        <f ca="1"/>
        <v>0</v>
      </c>
      <c r="BY113" s="66">
        <f ca="1"/>
        <v>0</v>
      </c>
      <c r="BZ113" s="66">
        <f ca="1"/>
        <v>0</v>
      </c>
    </row>
    <row r="114" spans="2:78" hidden="1" outlineLevel="1" x14ac:dyDescent="0.2">
      <c r="B114" s="204" t="str" cm="1">
        <f t="array" aca="1" ref="B114" ca="1">IFERROR(_xlfn.XLOOKUP(C114,Com_codes_core,Com_labels_core),"")</f>
        <v>Repair, maintenance and installation services of machinery and equipment</v>
      </c>
      <c r="C114" s="122" t="str">
        <f ca="1"/>
        <v>c_105</v>
      </c>
      <c r="D114" s="56">
        <f ca="1"/>
        <v>1</v>
      </c>
      <c r="E114" s="56">
        <f ca="1"/>
        <v>-6.8077795602916602E-3</v>
      </c>
      <c r="F114" s="56">
        <f ca="1"/>
        <v>-0.18205228669302409</v>
      </c>
      <c r="G114" s="56">
        <f ca="1"/>
        <v>7.6176469630628851E-2</v>
      </c>
      <c r="H114" s="56">
        <f ca="1"/>
        <v>0</v>
      </c>
      <c r="I114" s="56">
        <f ca="1"/>
        <v>0</v>
      </c>
      <c r="J114" s="56">
        <f ca="1"/>
        <v>0</v>
      </c>
      <c r="K114" s="56">
        <f ca="1"/>
        <v>0</v>
      </c>
      <c r="L114" s="56">
        <f ca="1"/>
        <v>0</v>
      </c>
      <c r="M114" s="56">
        <f ca="1"/>
        <v>0</v>
      </c>
      <c r="O114" s="204" t="str" cm="1">
        <f t="array" aca="1" ref="O114" ca="1">IFERROR(_xlfn.XLOOKUP(P114,Com_codes_core,Com_labels_core),"")</f>
        <v>Repair, maintenance and installation services of machinery and equipment</v>
      </c>
      <c r="P114" s="122" t="str">
        <f ca="1"/>
        <v>c_105</v>
      </c>
      <c r="Q114" s="56">
        <f ca="1"/>
        <v>1.002810695363018</v>
      </c>
      <c r="R114" s="56">
        <f ca="1"/>
        <v>-6.807779560280558E-3</v>
      </c>
      <c r="S114" s="56">
        <f ca="1"/>
        <v>-0.15398861457133206</v>
      </c>
      <c r="T114" s="56">
        <f ca="1"/>
        <v>7.6176469630606647E-2</v>
      </c>
      <c r="U114" s="56">
        <f ca="1"/>
        <v>0</v>
      </c>
      <c r="V114" s="56">
        <f ca="1"/>
        <v>0</v>
      </c>
      <c r="W114" s="56">
        <f ca="1"/>
        <v>0</v>
      </c>
      <c r="X114" s="56">
        <f ca="1"/>
        <v>0</v>
      </c>
      <c r="Y114" s="56">
        <f ca="1"/>
        <v>0</v>
      </c>
      <c r="Z114" s="56">
        <f ca="1"/>
        <v>0</v>
      </c>
      <c r="AB114" s="204" t="str" cm="1">
        <f t="array" aca="1" ref="AB114" ca="1">IFERROR(_xlfn.XLOOKUP(AC114,Com_codes_core,Com_labels_core),"")</f>
        <v>Food Service</v>
      </c>
      <c r="AC114" s="122" t="str">
        <f ca="1"/>
        <v>c_135</v>
      </c>
      <c r="AD114" s="56">
        <f ca="1"/>
        <v>1</v>
      </c>
      <c r="AE114" s="56">
        <f ca="1"/>
        <v>-4.6706224864689894E-3</v>
      </c>
      <c r="AF114" s="56">
        <f ca="1"/>
        <v>-0.19613318997417917</v>
      </c>
      <c r="AG114" s="56">
        <f ca="1"/>
        <v>7.3706997516009842E-2</v>
      </c>
      <c r="AH114" s="56">
        <f ca="1"/>
        <v>0</v>
      </c>
      <c r="AI114" s="56">
        <f ca="1"/>
        <v>0</v>
      </c>
      <c r="AJ114" s="56">
        <f ca="1"/>
        <v>0</v>
      </c>
      <c r="AK114" s="56">
        <f ca="1"/>
        <v>0</v>
      </c>
      <c r="AL114" s="56">
        <f ca="1"/>
        <v>0</v>
      </c>
      <c r="AM114" s="56">
        <f ca="1"/>
        <v>0</v>
      </c>
      <c r="AO114" s="204" t="str" cm="1">
        <f t="array" aca="1" ref="AO114" ca="1">IFERROR(_xlfn.XLOOKUP(AP114,Com_codes_core,Com_labels_core),"")</f>
        <v>Waterway cargo transportation services</v>
      </c>
      <c r="AP114" s="122" t="str">
        <f ca="1"/>
        <v>c_129</v>
      </c>
      <c r="AQ114" s="56">
        <f ca="1"/>
        <v>1</v>
      </c>
      <c r="AR114" s="56">
        <f ca="1"/>
        <v>-4.6706224864689894E-3</v>
      </c>
      <c r="AS114" s="56">
        <f ca="1"/>
        <v>-0.19613318997857565</v>
      </c>
      <c r="AT114" s="56">
        <f ca="1"/>
        <v>7.3706997515987638E-2</v>
      </c>
      <c r="AU114" s="56">
        <f ca="1"/>
        <v>0</v>
      </c>
      <c r="AV114" s="56">
        <f ca="1"/>
        <v>0</v>
      </c>
      <c r="AW114" s="56">
        <f ca="1"/>
        <v>0</v>
      </c>
      <c r="AX114" s="56">
        <f ca="1"/>
        <v>0</v>
      </c>
      <c r="AY114" s="56">
        <f ca="1"/>
        <v>0</v>
      </c>
      <c r="AZ114" s="56">
        <f ca="1"/>
        <v>0</v>
      </c>
      <c r="BB114" s="204" t="str" cm="1">
        <f t="array" aca="1" ref="BB114" ca="1">IFERROR(_xlfn.XLOOKUP(BC114,Com_codes_core,Com_labels_core),"")</f>
        <v>Food Service</v>
      </c>
      <c r="BC114" s="122" t="str">
        <f ca="1"/>
        <v>c_135</v>
      </c>
      <c r="BD114" s="63">
        <f ca="1"/>
        <v>1</v>
      </c>
      <c r="BE114" s="63">
        <f ca="1"/>
        <v>0</v>
      </c>
      <c r="BF114" s="63">
        <f ca="1"/>
        <v>0</v>
      </c>
      <c r="BG114" s="56">
        <f ca="1"/>
        <v>0</v>
      </c>
      <c r="BH114" s="56">
        <f ca="1"/>
        <v>0</v>
      </c>
      <c r="BI114" s="56">
        <f ca="1"/>
        <v>0</v>
      </c>
      <c r="BJ114" s="56">
        <f ca="1"/>
        <v>0</v>
      </c>
      <c r="BK114" s="56">
        <f ca="1"/>
        <v>0</v>
      </c>
      <c r="BL114" s="56">
        <f ca="1"/>
        <v>0</v>
      </c>
      <c r="BM114" s="63">
        <f ca="1"/>
        <v>0</v>
      </c>
      <c r="BO114" s="204" t="str" cm="1">
        <f t="array" aca="1" ref="BO114" ca="1">IFERROR(_xlfn.XLOOKUP(BP114,Com_codes_core,Com_labels_core),"")</f>
        <v>Waterway cargo transportation services</v>
      </c>
      <c r="BP114" s="122" t="str">
        <f ca="1"/>
        <v>c_129</v>
      </c>
      <c r="BQ114" s="66">
        <f ca="1"/>
        <v>1</v>
      </c>
      <c r="BR114" s="66">
        <f ca="1"/>
        <v>0</v>
      </c>
      <c r="BS114" s="66">
        <f ca="1"/>
        <v>0</v>
      </c>
      <c r="BT114" s="66">
        <f ca="1"/>
        <v>0</v>
      </c>
      <c r="BU114" s="66">
        <f ca="1"/>
        <v>0</v>
      </c>
      <c r="BV114" s="66">
        <f ca="1"/>
        <v>0</v>
      </c>
      <c r="BW114" s="66">
        <f ca="1"/>
        <v>0</v>
      </c>
      <c r="BX114" s="66">
        <f ca="1"/>
        <v>0</v>
      </c>
      <c r="BY114" s="66">
        <f ca="1"/>
        <v>0</v>
      </c>
      <c r="BZ114" s="66">
        <f ca="1"/>
        <v>0</v>
      </c>
    </row>
    <row r="115" spans="2:78" hidden="1" outlineLevel="1" x14ac:dyDescent="0.2">
      <c r="B115" s="204" t="str" cm="1">
        <f t="array" aca="1" ref="B115" ca="1">IFERROR(_xlfn.XLOOKUP(C115,Com_codes_core,Com_labels_core),"")</f>
        <v>Electricity commodity</v>
      </c>
      <c r="C115" s="122" t="str">
        <f ca="1"/>
        <v>c_106</v>
      </c>
      <c r="D115" s="56">
        <f ca="1"/>
        <v>1</v>
      </c>
      <c r="E115" s="56">
        <f ca="1"/>
        <v>-9.9933071684188413E-2</v>
      </c>
      <c r="F115" s="56">
        <f ca="1"/>
        <v>-0.85071386705618535</v>
      </c>
      <c r="G115" s="56">
        <f ca="1"/>
        <v>-5.3662073304228119E-2</v>
      </c>
      <c r="H115" s="56">
        <f ca="1"/>
        <v>0</v>
      </c>
      <c r="I115" s="56">
        <f ca="1"/>
        <v>0</v>
      </c>
      <c r="J115" s="56">
        <f ca="1"/>
        <v>0</v>
      </c>
      <c r="K115" s="56">
        <f ca="1"/>
        <v>0</v>
      </c>
      <c r="L115" s="56">
        <f ca="1"/>
        <v>0</v>
      </c>
      <c r="M115" s="56">
        <f ca="1"/>
        <v>0</v>
      </c>
      <c r="O115" s="204" t="str" cm="1">
        <f t="array" aca="1" ref="O115" ca="1">IFERROR(_xlfn.XLOOKUP(P115,Com_codes_core,Com_labels_core),"")</f>
        <v>Electricity commodity</v>
      </c>
      <c r="P115" s="122" t="str">
        <f ca="1"/>
        <v>c_106</v>
      </c>
      <c r="Q115" s="56">
        <f ca="1"/>
        <v>1.3310827056939971</v>
      </c>
      <c r="R115" s="56">
        <f ca="1"/>
        <v>-9.2358721458052351E-2</v>
      </c>
      <c r="S115" s="56">
        <f ca="1"/>
        <v>-0.76836291836442916</v>
      </c>
      <c r="T115" s="56">
        <f ca="1"/>
        <v>-3.4310340622301094E-2</v>
      </c>
      <c r="U115" s="56">
        <f ca="1"/>
        <v>0</v>
      </c>
      <c r="V115" s="56">
        <f ca="1"/>
        <v>0</v>
      </c>
      <c r="W115" s="56">
        <f ca="1"/>
        <v>0</v>
      </c>
      <c r="X115" s="56">
        <f ca="1"/>
        <v>0</v>
      </c>
      <c r="Y115" s="56">
        <f ca="1"/>
        <v>0</v>
      </c>
      <c r="Z115" s="56">
        <f ca="1"/>
        <v>0</v>
      </c>
      <c r="AB115" s="204" t="str" cm="1">
        <f t="array" aca="1" ref="AB115" ca="1">IFERROR(_xlfn.XLOOKUP(AC115,Com_codes_core,Com_labels_core),"")</f>
        <v>Publishing activities</v>
      </c>
      <c r="AC115" s="122" t="str">
        <f ca="1"/>
        <v>c_136</v>
      </c>
      <c r="AD115" s="56">
        <f ca="1"/>
        <v>1</v>
      </c>
      <c r="AE115" s="56">
        <f ca="1"/>
        <v>6.2996436667184241E-3</v>
      </c>
      <c r="AF115" s="56">
        <f ca="1"/>
        <v>-0.16002628236052585</v>
      </c>
      <c r="AG115" s="56">
        <f ca="1"/>
        <v>7.3145098874038972E-2</v>
      </c>
      <c r="AH115" s="56">
        <f ca="1"/>
        <v>0</v>
      </c>
      <c r="AI115" s="56">
        <f ca="1"/>
        <v>0</v>
      </c>
      <c r="AJ115" s="56">
        <f ca="1"/>
        <v>0</v>
      </c>
      <c r="AK115" s="56">
        <f ca="1"/>
        <v>0</v>
      </c>
      <c r="AL115" s="56">
        <f ca="1"/>
        <v>0</v>
      </c>
      <c r="AM115" s="56">
        <f ca="1"/>
        <v>0</v>
      </c>
      <c r="AO115" s="204" t="str" cm="1">
        <f t="array" aca="1" ref="AO115" ca="1">IFERROR(_xlfn.XLOOKUP(AP115,Com_codes_core,Com_labels_core),"")</f>
        <v>Air passenger transportation services</v>
      </c>
      <c r="AP115" s="122" t="str">
        <f ca="1"/>
        <v>c_130</v>
      </c>
      <c r="AQ115" s="56">
        <f ca="1"/>
        <v>1</v>
      </c>
      <c r="AR115" s="56">
        <f ca="1"/>
        <v>-4.6706224851145173E-3</v>
      </c>
      <c r="AS115" s="56">
        <f ca="1"/>
        <v>-0.1961331899787977</v>
      </c>
      <c r="AT115" s="56">
        <f ca="1"/>
        <v>7.3706997506328698E-2</v>
      </c>
      <c r="AU115" s="56">
        <f ca="1"/>
        <v>0</v>
      </c>
      <c r="AV115" s="56">
        <f ca="1"/>
        <v>0</v>
      </c>
      <c r="AW115" s="56">
        <f ca="1"/>
        <v>0</v>
      </c>
      <c r="AX115" s="56">
        <f ca="1"/>
        <v>0</v>
      </c>
      <c r="AY115" s="56">
        <f ca="1"/>
        <v>0</v>
      </c>
      <c r="AZ115" s="56">
        <f ca="1"/>
        <v>0</v>
      </c>
      <c r="BB115" s="204" t="str" cm="1">
        <f t="array" aca="1" ref="BB115" ca="1">IFERROR(_xlfn.XLOOKUP(BC115,Com_codes_core,Com_labels_core),"")</f>
        <v>Publishing activities</v>
      </c>
      <c r="BC115" s="122" t="str">
        <f ca="1"/>
        <v>c_136</v>
      </c>
      <c r="BD115" s="63">
        <f ca="1"/>
        <v>1.2034594257016253</v>
      </c>
      <c r="BE115" s="63">
        <f ca="1"/>
        <v>0</v>
      </c>
      <c r="BF115" s="63">
        <f ca="1"/>
        <v>0</v>
      </c>
      <c r="BG115" s="56">
        <f ca="1"/>
        <v>0</v>
      </c>
      <c r="BH115" s="56">
        <f ca="1"/>
        <v>0</v>
      </c>
      <c r="BI115" s="56">
        <f ca="1"/>
        <v>0</v>
      </c>
      <c r="BJ115" s="56">
        <f ca="1"/>
        <v>0</v>
      </c>
      <c r="BK115" s="56">
        <f ca="1"/>
        <v>0</v>
      </c>
      <c r="BL115" s="56">
        <f ca="1"/>
        <v>0</v>
      </c>
      <c r="BM115" s="63">
        <f ca="1"/>
        <v>0</v>
      </c>
      <c r="BO115" s="204" t="str" cm="1">
        <f t="array" aca="1" ref="BO115" ca="1">IFERROR(_xlfn.XLOOKUP(BP115,Com_codes_core,Com_labels_core),"")</f>
        <v>Air passenger transportation services</v>
      </c>
      <c r="BP115" s="122" t="str">
        <f ca="1"/>
        <v>c_130</v>
      </c>
      <c r="BQ115" s="66">
        <f ca="1"/>
        <v>1</v>
      </c>
      <c r="BR115" s="66">
        <f ca="1"/>
        <v>0</v>
      </c>
      <c r="BS115" s="66">
        <f ca="1"/>
        <v>0</v>
      </c>
      <c r="BT115" s="66">
        <f ca="1"/>
        <v>0</v>
      </c>
      <c r="BU115" s="66">
        <f ca="1"/>
        <v>0</v>
      </c>
      <c r="BV115" s="66">
        <f ca="1"/>
        <v>0</v>
      </c>
      <c r="BW115" s="66">
        <f ca="1"/>
        <v>0</v>
      </c>
      <c r="BX115" s="66">
        <f ca="1"/>
        <v>0</v>
      </c>
      <c r="BY115" s="66">
        <f ca="1"/>
        <v>0</v>
      </c>
      <c r="BZ115" s="66">
        <f ca="1"/>
        <v>0</v>
      </c>
    </row>
    <row r="116" spans="2:78" hidden="1" outlineLevel="1" x14ac:dyDescent="0.2">
      <c r="B116" s="204" t="str" cm="1">
        <f t="array" aca="1" ref="B116" ca="1">IFERROR(_xlfn.XLOOKUP(C116,Com_codes_core,Com_labels_core),"")</f>
        <v>Electricity transmission service</v>
      </c>
      <c r="C116" s="122" t="str">
        <f ca="1"/>
        <v>c_107</v>
      </c>
      <c r="D116" s="56">
        <f ca="1"/>
        <v>1</v>
      </c>
      <c r="E116" s="56">
        <f ca="1"/>
        <v>-0.10828721111737494</v>
      </c>
      <c r="F116" s="56">
        <f ca="1"/>
        <v>-1.0366785071134088</v>
      </c>
      <c r="G116" s="56">
        <f ca="1"/>
        <v>-0.26483763731784959</v>
      </c>
      <c r="H116" s="56">
        <f ca="1"/>
        <v>0</v>
      </c>
      <c r="I116" s="56">
        <f ca="1"/>
        <v>0</v>
      </c>
      <c r="J116" s="56">
        <f ca="1"/>
        <v>0</v>
      </c>
      <c r="K116" s="56">
        <f ca="1"/>
        <v>0</v>
      </c>
      <c r="L116" s="56">
        <f ca="1"/>
        <v>0</v>
      </c>
      <c r="M116" s="56">
        <f ca="1"/>
        <v>0</v>
      </c>
      <c r="O116" s="204" t="str" cm="1">
        <f t="array" aca="1" ref="O116" ca="1">IFERROR(_xlfn.XLOOKUP(P116,Com_codes_core,Com_labels_core),"")</f>
        <v>Electricity transmission service</v>
      </c>
      <c r="P116" s="122" t="str">
        <f ca="1"/>
        <v>c_107</v>
      </c>
      <c r="Q116" s="56">
        <f ca="1"/>
        <v>1</v>
      </c>
      <c r="R116" s="56">
        <f ca="1"/>
        <v>-0.10828721111737494</v>
      </c>
      <c r="S116" s="56">
        <f ca="1"/>
        <v>-1.036678507113431</v>
      </c>
      <c r="T116" s="56">
        <f ca="1"/>
        <v>-0.26483763731784959</v>
      </c>
      <c r="U116" s="56">
        <f ca="1"/>
        <v>0</v>
      </c>
      <c r="V116" s="56">
        <f ca="1"/>
        <v>0</v>
      </c>
      <c r="W116" s="56">
        <f ca="1"/>
        <v>0</v>
      </c>
      <c r="X116" s="56">
        <f ca="1"/>
        <v>0</v>
      </c>
      <c r="Y116" s="56">
        <f ca="1"/>
        <v>0</v>
      </c>
      <c r="Z116" s="56">
        <f ca="1"/>
        <v>0</v>
      </c>
      <c r="AB116" s="204" t="str" cm="1">
        <f t="array" aca="1" ref="AB116" ca="1">IFERROR(_xlfn.XLOOKUP(AC116,Com_codes_core,Com_labels_core),"")</f>
        <v>Film services, television program production, recording and music publishing</v>
      </c>
      <c r="AC116" s="122" t="str">
        <f ca="1"/>
        <v>c_137</v>
      </c>
      <c r="AD116" s="56">
        <f ca="1"/>
        <v>1</v>
      </c>
      <c r="AE116" s="56">
        <f ca="1"/>
        <v>-4.6706224864689894E-3</v>
      </c>
      <c r="AF116" s="56">
        <f ca="1"/>
        <v>-0.19613318997857565</v>
      </c>
      <c r="AG116" s="56">
        <f ca="1"/>
        <v>7.3706997515987638E-2</v>
      </c>
      <c r="AH116" s="56">
        <f ca="1"/>
        <v>0</v>
      </c>
      <c r="AI116" s="56">
        <f ca="1"/>
        <v>0</v>
      </c>
      <c r="AJ116" s="56">
        <f ca="1"/>
        <v>0</v>
      </c>
      <c r="AK116" s="56">
        <f ca="1"/>
        <v>0</v>
      </c>
      <c r="AL116" s="56">
        <f ca="1"/>
        <v>0</v>
      </c>
      <c r="AM116" s="56">
        <f ca="1"/>
        <v>0</v>
      </c>
      <c r="AO116" s="204" t="str" cm="1">
        <f t="array" aca="1" ref="AO116" ca="1">IFERROR(_xlfn.XLOOKUP(AP116,Com_codes_core,Com_labels_core),"")</f>
        <v>Air cargo transportation services</v>
      </c>
      <c r="AP116" s="122" t="str">
        <f ca="1"/>
        <v>c_131</v>
      </c>
      <c r="AQ116" s="56">
        <f ca="1"/>
        <v>1</v>
      </c>
      <c r="AR116" s="56">
        <f ca="1"/>
        <v>-4.6706224864689894E-3</v>
      </c>
      <c r="AS116" s="56">
        <f ca="1"/>
        <v>-0.19613318997857565</v>
      </c>
      <c r="AT116" s="56">
        <f ca="1"/>
        <v>7.3706997516009842E-2</v>
      </c>
      <c r="AU116" s="56">
        <f ca="1"/>
        <v>0</v>
      </c>
      <c r="AV116" s="56">
        <f ca="1"/>
        <v>0</v>
      </c>
      <c r="AW116" s="56">
        <f ca="1"/>
        <v>0</v>
      </c>
      <c r="AX116" s="56">
        <f ca="1"/>
        <v>0</v>
      </c>
      <c r="AY116" s="56">
        <f ca="1"/>
        <v>0</v>
      </c>
      <c r="AZ116" s="56">
        <f ca="1"/>
        <v>0</v>
      </c>
      <c r="BB116" s="204" t="str" cm="1">
        <f t="array" aca="1" ref="BB116" ca="1">IFERROR(_xlfn.XLOOKUP(BC116,Com_codes_core,Com_labels_core),"")</f>
        <v>Film services, television program production, recording and music publishing</v>
      </c>
      <c r="BC116" s="122" t="str">
        <f ca="1"/>
        <v>c_137</v>
      </c>
      <c r="BD116" s="63">
        <f ca="1"/>
        <v>1</v>
      </c>
      <c r="BE116" s="63">
        <f ca="1"/>
        <v>0</v>
      </c>
      <c r="BF116" s="63">
        <f ca="1"/>
        <v>0</v>
      </c>
      <c r="BG116" s="56">
        <f ca="1"/>
        <v>0</v>
      </c>
      <c r="BH116" s="56">
        <f ca="1"/>
        <v>0</v>
      </c>
      <c r="BI116" s="56">
        <f ca="1"/>
        <v>0</v>
      </c>
      <c r="BJ116" s="56">
        <f ca="1"/>
        <v>0</v>
      </c>
      <c r="BK116" s="56">
        <f ca="1"/>
        <v>0</v>
      </c>
      <c r="BL116" s="56">
        <f ca="1"/>
        <v>0</v>
      </c>
      <c r="BM116" s="63">
        <f ca="1"/>
        <v>0</v>
      </c>
      <c r="BO116" s="204" t="str" cm="1">
        <f t="array" aca="1" ref="BO116" ca="1">IFERROR(_xlfn.XLOOKUP(BP116,Com_codes_core,Com_labels_core),"")</f>
        <v>Air cargo transportation services</v>
      </c>
      <c r="BP116" s="122" t="str">
        <f ca="1"/>
        <v>c_131</v>
      </c>
      <c r="BQ116" s="66">
        <f ca="1"/>
        <v>1</v>
      </c>
      <c r="BR116" s="66">
        <f ca="1"/>
        <v>0</v>
      </c>
      <c r="BS116" s="66">
        <f ca="1"/>
        <v>0</v>
      </c>
      <c r="BT116" s="66">
        <f ca="1"/>
        <v>0</v>
      </c>
      <c r="BU116" s="66">
        <f ca="1"/>
        <v>0</v>
      </c>
      <c r="BV116" s="66">
        <f ca="1"/>
        <v>0</v>
      </c>
      <c r="BW116" s="66">
        <f ca="1"/>
        <v>0</v>
      </c>
      <c r="BX116" s="66">
        <f ca="1"/>
        <v>0</v>
      </c>
      <c r="BY116" s="66">
        <f ca="1"/>
        <v>0</v>
      </c>
      <c r="BZ116" s="66">
        <f ca="1"/>
        <v>0</v>
      </c>
    </row>
    <row r="117" spans="2:78" hidden="1" outlineLevel="1" x14ac:dyDescent="0.2">
      <c r="B117" s="204" t="str" cm="1">
        <f t="array" aca="1" ref="B117" ca="1">IFERROR(_xlfn.XLOOKUP(C117,Com_codes_core,Com_labels_core),"")</f>
        <v>Electricity distribution service</v>
      </c>
      <c r="C117" s="122" t="str">
        <f ca="1"/>
        <v>c_108</v>
      </c>
      <c r="D117" s="56">
        <f ca="1"/>
        <v>1</v>
      </c>
      <c r="E117" s="56">
        <f ca="1"/>
        <v>-0.11633139255604608</v>
      </c>
      <c r="F117" s="56">
        <f ca="1"/>
        <v>-1.2130277512151233</v>
      </c>
      <c r="G117" s="56">
        <f ca="1"/>
        <v>-0.30185601191009548</v>
      </c>
      <c r="H117" s="56">
        <f ca="1"/>
        <v>0</v>
      </c>
      <c r="I117" s="56">
        <f ca="1"/>
        <v>0</v>
      </c>
      <c r="J117" s="56">
        <f ca="1"/>
        <v>0</v>
      </c>
      <c r="K117" s="56">
        <f ca="1"/>
        <v>0</v>
      </c>
      <c r="L117" s="56">
        <f ca="1"/>
        <v>0</v>
      </c>
      <c r="M117" s="56">
        <f ca="1"/>
        <v>0</v>
      </c>
      <c r="O117" s="204" t="str" cm="1">
        <f t="array" aca="1" ref="O117" ca="1">IFERROR(_xlfn.XLOOKUP(P117,Com_codes_core,Com_labels_core),"")</f>
        <v>Electricity distribution service</v>
      </c>
      <c r="P117" s="122" t="str">
        <f ca="1"/>
        <v>c_108</v>
      </c>
      <c r="Q117" s="56">
        <f ca="1"/>
        <v>1</v>
      </c>
      <c r="R117" s="56">
        <f ca="1"/>
        <v>-0.11633139255604608</v>
      </c>
      <c r="S117" s="56">
        <f ca="1"/>
        <v>-1.2130277512151233</v>
      </c>
      <c r="T117" s="56">
        <f ca="1"/>
        <v>-0.30185601191009548</v>
      </c>
      <c r="U117" s="56">
        <f ca="1"/>
        <v>0</v>
      </c>
      <c r="V117" s="56">
        <f ca="1"/>
        <v>0</v>
      </c>
      <c r="W117" s="56">
        <f ca="1"/>
        <v>0</v>
      </c>
      <c r="X117" s="56">
        <f ca="1"/>
        <v>0</v>
      </c>
      <c r="Y117" s="56">
        <f ca="1"/>
        <v>0</v>
      </c>
      <c r="Z117" s="56">
        <f ca="1"/>
        <v>0</v>
      </c>
      <c r="AB117" s="204" t="str" cm="1">
        <f t="array" aca="1" ref="AB117" ca="1">IFERROR(_xlfn.XLOOKUP(AC117,Com_codes_core,Com_labels_core),"")</f>
        <v>Telecommunication services</v>
      </c>
      <c r="AC117" s="122" t="str">
        <f ca="1"/>
        <v>c_139</v>
      </c>
      <c r="AD117" s="56">
        <f ca="1"/>
        <v>1</v>
      </c>
      <c r="AE117" s="56">
        <f ca="1"/>
        <v>-4.6706224864689894E-3</v>
      </c>
      <c r="AF117" s="56">
        <f ca="1"/>
        <v>-0.19613318997858675</v>
      </c>
      <c r="AG117" s="56">
        <f ca="1"/>
        <v>7.3706997516009842E-2</v>
      </c>
      <c r="AH117" s="56">
        <f ca="1"/>
        <v>0</v>
      </c>
      <c r="AI117" s="56">
        <f ca="1"/>
        <v>0</v>
      </c>
      <c r="AJ117" s="56">
        <f ca="1"/>
        <v>0</v>
      </c>
      <c r="AK117" s="56">
        <f ca="1"/>
        <v>0</v>
      </c>
      <c r="AL117" s="56">
        <f ca="1"/>
        <v>0</v>
      </c>
      <c r="AM117" s="56">
        <f ca="1"/>
        <v>0</v>
      </c>
      <c r="AO117" s="204" t="str" cm="1">
        <f t="array" aca="1" ref="AO117" ca="1">IFERROR(_xlfn.XLOOKUP(AP117,Com_codes_core,Com_labels_core),"")</f>
        <v>Warehousing services and transportation support activities</v>
      </c>
      <c r="AP117" s="122" t="str">
        <f ca="1"/>
        <v>c_132</v>
      </c>
      <c r="AQ117" s="56">
        <f ca="1"/>
        <v>1</v>
      </c>
      <c r="AR117" s="56">
        <f ca="1"/>
        <v>-4.6706225384718358E-3</v>
      </c>
      <c r="AS117" s="56">
        <f ca="1"/>
        <v>-0.19613318998712437</v>
      </c>
      <c r="AT117" s="56">
        <f ca="1"/>
        <v>7.3706997522182682E-2</v>
      </c>
      <c r="AU117" s="56">
        <f ca="1"/>
        <v>0</v>
      </c>
      <c r="AV117" s="56">
        <f ca="1"/>
        <v>0</v>
      </c>
      <c r="AW117" s="56">
        <f ca="1"/>
        <v>0</v>
      </c>
      <c r="AX117" s="56">
        <f ca="1"/>
        <v>0</v>
      </c>
      <c r="AY117" s="56">
        <f ca="1"/>
        <v>0</v>
      </c>
      <c r="AZ117" s="56">
        <f ca="1"/>
        <v>0</v>
      </c>
      <c r="BB117" s="204" t="str" cm="1">
        <f t="array" aca="1" ref="BB117" ca="1">IFERROR(_xlfn.XLOOKUP(BC117,Com_codes_core,Com_labels_core),"")</f>
        <v>Telecommunication services</v>
      </c>
      <c r="BC117" s="122" t="str">
        <f ca="1"/>
        <v>c_139</v>
      </c>
      <c r="BD117" s="63">
        <f ca="1"/>
        <v>1</v>
      </c>
      <c r="BE117" s="63">
        <f ca="1"/>
        <v>0</v>
      </c>
      <c r="BF117" s="63">
        <f ca="1"/>
        <v>0</v>
      </c>
      <c r="BG117" s="56">
        <f ca="1"/>
        <v>0</v>
      </c>
      <c r="BH117" s="56">
        <f ca="1"/>
        <v>0</v>
      </c>
      <c r="BI117" s="56">
        <f ca="1"/>
        <v>0</v>
      </c>
      <c r="BJ117" s="56">
        <f ca="1"/>
        <v>0</v>
      </c>
      <c r="BK117" s="56">
        <f ca="1"/>
        <v>0</v>
      </c>
      <c r="BL117" s="56">
        <f ca="1"/>
        <v>0</v>
      </c>
      <c r="BM117" s="63">
        <f ca="1"/>
        <v>0</v>
      </c>
      <c r="BO117" s="204" t="str" cm="1">
        <f t="array" aca="1" ref="BO117" ca="1">IFERROR(_xlfn.XLOOKUP(BP117,Com_codes_core,Com_labels_core),"")</f>
        <v>Warehousing services and transportation support activities</v>
      </c>
      <c r="BP117" s="122" t="str">
        <f ca="1"/>
        <v>c_132</v>
      </c>
      <c r="BQ117" s="66">
        <f ca="1"/>
        <v>1</v>
      </c>
      <c r="BR117" s="66">
        <f ca="1"/>
        <v>0</v>
      </c>
      <c r="BS117" s="66">
        <f ca="1"/>
        <v>0</v>
      </c>
      <c r="BT117" s="66">
        <f ca="1"/>
        <v>0</v>
      </c>
      <c r="BU117" s="66">
        <f ca="1"/>
        <v>0</v>
      </c>
      <c r="BV117" s="66">
        <f ca="1"/>
        <v>0</v>
      </c>
      <c r="BW117" s="66">
        <f ca="1"/>
        <v>0</v>
      </c>
      <c r="BX117" s="66">
        <f ca="1"/>
        <v>0</v>
      </c>
      <c r="BY117" s="66">
        <f ca="1"/>
        <v>0</v>
      </c>
      <c r="BZ117" s="66">
        <f ca="1"/>
        <v>0</v>
      </c>
    </row>
    <row r="118" spans="2:78" hidden="1" outlineLevel="1" x14ac:dyDescent="0.2">
      <c r="B118" s="204" t="str" cm="1">
        <f t="array" aca="1" ref="B118" ca="1">IFERROR(_xlfn.XLOOKUP(C118,Com_codes_core,Com_labels_core),"")</f>
        <v>Gas, gas fuel distribution services by pipeline</v>
      </c>
      <c r="C118" s="122" t="str">
        <f ca="1"/>
        <v>c_109</v>
      </c>
      <c r="D118" s="56">
        <f ca="1"/>
        <v>1</v>
      </c>
      <c r="E118" s="56">
        <f ca="1"/>
        <v>-3.8797608118257276E-2</v>
      </c>
      <c r="F118" s="56">
        <f ca="1"/>
        <v>-0.47331022701310177</v>
      </c>
      <c r="G118" s="56">
        <f ca="1"/>
        <v>-0.53634175928778394</v>
      </c>
      <c r="H118" s="56">
        <f ca="1"/>
        <v>0</v>
      </c>
      <c r="I118" s="56">
        <f ca="1"/>
        <v>0</v>
      </c>
      <c r="J118" s="56">
        <f ca="1"/>
        <v>0</v>
      </c>
      <c r="K118" s="56">
        <f ca="1"/>
        <v>0</v>
      </c>
      <c r="L118" s="56">
        <f ca="1"/>
        <v>0</v>
      </c>
      <c r="M118" s="56">
        <f ca="1"/>
        <v>0</v>
      </c>
      <c r="O118" s="204" t="str" cm="1">
        <f t="array" aca="1" ref="O118" ca="1">IFERROR(_xlfn.XLOOKUP(P118,Com_codes_core,Com_labels_core),"")</f>
        <v>Gas, gas fuel distribution services by pipeline</v>
      </c>
      <c r="P118" s="122" t="str">
        <f ca="1"/>
        <v>c_109</v>
      </c>
      <c r="Q118" s="56">
        <f ca="1"/>
        <v>1.1899524435708213</v>
      </c>
      <c r="R118" s="56">
        <f ca="1"/>
        <v>-3.8797608118290583E-2</v>
      </c>
      <c r="S118" s="56">
        <f ca="1"/>
        <v>-0.47331022701311287</v>
      </c>
      <c r="T118" s="56">
        <f ca="1"/>
        <v>-0.53634175928779504</v>
      </c>
      <c r="U118" s="56">
        <f ca="1"/>
        <v>0</v>
      </c>
      <c r="V118" s="56">
        <f ca="1"/>
        <v>0</v>
      </c>
      <c r="W118" s="56">
        <f ca="1"/>
        <v>0</v>
      </c>
      <c r="X118" s="56">
        <f ca="1"/>
        <v>0</v>
      </c>
      <c r="Y118" s="56">
        <f ca="1"/>
        <v>0</v>
      </c>
      <c r="Z118" s="56">
        <f ca="1"/>
        <v>0</v>
      </c>
      <c r="AB118" s="204" t="str" cm="1">
        <f t="array" aca="1" ref="AB118" ca="1">IFERROR(_xlfn.XLOOKUP(AC118,Com_codes_core,Com_labels_core),"")</f>
        <v>Computer programming services, consulting services and other activities related to computers</v>
      </c>
      <c r="AC118" s="122" t="str">
        <f ca="1"/>
        <v>c_140</v>
      </c>
      <c r="AD118" s="56">
        <f ca="1"/>
        <v>1</v>
      </c>
      <c r="AE118" s="56">
        <f ca="1"/>
        <v>-4.6706224864578871E-3</v>
      </c>
      <c r="AF118" s="56">
        <f ca="1"/>
        <v>-0.19613318997857565</v>
      </c>
      <c r="AG118" s="56">
        <f ca="1"/>
        <v>7.3706997516009842E-2</v>
      </c>
      <c r="AH118" s="56">
        <f ca="1"/>
        <v>0</v>
      </c>
      <c r="AI118" s="56">
        <f ca="1"/>
        <v>0</v>
      </c>
      <c r="AJ118" s="56">
        <f ca="1"/>
        <v>0</v>
      </c>
      <c r="AK118" s="56">
        <f ca="1"/>
        <v>0</v>
      </c>
      <c r="AL118" s="56">
        <f ca="1"/>
        <v>0</v>
      </c>
      <c r="AM118" s="56">
        <f ca="1"/>
        <v>0</v>
      </c>
      <c r="AO118" s="204" t="str" cm="1">
        <f t="array" aca="1" ref="AO118" ca="1">IFERROR(_xlfn.XLOOKUP(AP118,Com_codes_core,Com_labels_core),"")</f>
        <v>Postal and delivery services</v>
      </c>
      <c r="AP118" s="122" t="str">
        <f ca="1"/>
        <v>c_133</v>
      </c>
      <c r="AQ118" s="56">
        <f ca="1"/>
        <v>1</v>
      </c>
      <c r="AR118" s="56">
        <f ca="1"/>
        <v>-4.6706224864467849E-3</v>
      </c>
      <c r="AS118" s="56">
        <f ca="1"/>
        <v>-0.19613318997858675</v>
      </c>
      <c r="AT118" s="56">
        <f ca="1"/>
        <v>7.3706997515987638E-2</v>
      </c>
      <c r="AU118" s="56">
        <f ca="1"/>
        <v>0</v>
      </c>
      <c r="AV118" s="56">
        <f ca="1"/>
        <v>0</v>
      </c>
      <c r="AW118" s="56">
        <f ca="1"/>
        <v>0</v>
      </c>
      <c r="AX118" s="56">
        <f ca="1"/>
        <v>0</v>
      </c>
      <c r="AY118" s="56">
        <f ca="1"/>
        <v>0</v>
      </c>
      <c r="AZ118" s="56">
        <f ca="1"/>
        <v>0</v>
      </c>
      <c r="BB118" s="204" t="str" cm="1">
        <f t="array" aca="1" ref="BB118" ca="1">IFERROR(_xlfn.XLOOKUP(BC118,Com_codes_core,Com_labels_core),"")</f>
        <v>Computer programming services, consulting services and other activities related to computers</v>
      </c>
      <c r="BC118" s="122" t="str">
        <f ca="1"/>
        <v>c_140</v>
      </c>
      <c r="BD118" s="63">
        <f ca="1"/>
        <v>1</v>
      </c>
      <c r="BE118" s="63">
        <f ca="1"/>
        <v>0</v>
      </c>
      <c r="BF118" s="63">
        <f ca="1"/>
        <v>0</v>
      </c>
      <c r="BG118" s="56">
        <f ca="1"/>
        <v>0</v>
      </c>
      <c r="BH118" s="56">
        <f ca="1"/>
        <v>0</v>
      </c>
      <c r="BI118" s="56">
        <f ca="1"/>
        <v>0</v>
      </c>
      <c r="BJ118" s="56">
        <f ca="1"/>
        <v>0</v>
      </c>
      <c r="BK118" s="56">
        <f ca="1"/>
        <v>0</v>
      </c>
      <c r="BL118" s="56">
        <f ca="1"/>
        <v>0</v>
      </c>
      <c r="BM118" s="63">
        <f ca="1"/>
        <v>0</v>
      </c>
      <c r="BO118" s="204" t="str" cm="1">
        <f t="array" aca="1" ref="BO118" ca="1">IFERROR(_xlfn.XLOOKUP(BP118,Com_codes_core,Com_labels_core),"")</f>
        <v>Postal and delivery services</v>
      </c>
      <c r="BP118" s="122" t="str">
        <f ca="1"/>
        <v>c_133</v>
      </c>
      <c r="BQ118" s="66">
        <f ca="1"/>
        <v>1</v>
      </c>
      <c r="BR118" s="66">
        <f ca="1"/>
        <v>0</v>
      </c>
      <c r="BS118" s="66">
        <f ca="1"/>
        <v>0</v>
      </c>
      <c r="BT118" s="66">
        <f ca="1"/>
        <v>0</v>
      </c>
      <c r="BU118" s="66">
        <f ca="1"/>
        <v>0</v>
      </c>
      <c r="BV118" s="66">
        <f ca="1"/>
        <v>0</v>
      </c>
      <c r="BW118" s="66">
        <f ca="1"/>
        <v>0</v>
      </c>
      <c r="BX118" s="66">
        <f ca="1"/>
        <v>0</v>
      </c>
      <c r="BY118" s="66">
        <f ca="1"/>
        <v>0</v>
      </c>
      <c r="BZ118" s="66">
        <f ca="1"/>
        <v>0</v>
      </c>
    </row>
    <row r="119" spans="2:78" hidden="1" outlineLevel="1" x14ac:dyDescent="0.2">
      <c r="B119" s="204" t="str" cm="1">
        <f t="array" aca="1" ref="B119" ca="1">IFERROR(_xlfn.XLOOKUP(C119,Com_codes_core,Com_labels_core),"")</f>
        <v>Steam, hot water, ice; Steam, hot water, ice and air conditioning distribution services by pipes</v>
      </c>
      <c r="C119" s="53" t="str">
        <f ca="1"/>
        <v>c_110</v>
      </c>
      <c r="D119" s="56">
        <f ca="1"/>
        <v>1</v>
      </c>
      <c r="E119" s="56">
        <f ca="1"/>
        <v>-2.4784407134392783E-2</v>
      </c>
      <c r="F119" s="56">
        <f ca="1"/>
        <v>-0.4383306759700889</v>
      </c>
      <c r="G119" s="56">
        <f ca="1"/>
        <v>-0.18600252207667811</v>
      </c>
      <c r="H119" s="56">
        <f ca="1"/>
        <v>0</v>
      </c>
      <c r="I119" s="56">
        <f ca="1"/>
        <v>0</v>
      </c>
      <c r="J119" s="56">
        <f ca="1"/>
        <v>0</v>
      </c>
      <c r="K119" s="56">
        <f ca="1"/>
        <v>0</v>
      </c>
      <c r="L119" s="56">
        <f ca="1"/>
        <v>0</v>
      </c>
      <c r="M119" s="56">
        <f ca="1"/>
        <v>0</v>
      </c>
      <c r="O119" s="204" t="str" cm="1">
        <f t="array" aca="1" ref="O119" ca="1">IFERROR(_xlfn.XLOOKUP(P119,Com_codes_core,Com_labels_core),"")</f>
        <v>Steam, hot water, ice; Steam, hot water, ice and air conditioning distribution services by pipes</v>
      </c>
      <c r="P119" s="53" t="str">
        <f ca="1"/>
        <v>c_110</v>
      </c>
      <c r="Q119" s="56">
        <f ca="1"/>
        <v>1.1368812392419065</v>
      </c>
      <c r="R119" s="56">
        <f ca="1"/>
        <v>-2.9479643702035041E-2</v>
      </c>
      <c r="S119" s="56">
        <f ca="1"/>
        <v>-0.44049879447156659</v>
      </c>
      <c r="T119" s="56">
        <f ca="1"/>
        <v>-0.15933719791806356</v>
      </c>
      <c r="U119" s="56">
        <f ca="1"/>
        <v>0</v>
      </c>
      <c r="V119" s="56">
        <f ca="1"/>
        <v>0</v>
      </c>
      <c r="W119" s="56">
        <f ca="1"/>
        <v>0</v>
      </c>
      <c r="X119" s="56">
        <f ca="1"/>
        <v>0</v>
      </c>
      <c r="Y119" s="56">
        <f ca="1"/>
        <v>0</v>
      </c>
      <c r="Z119" s="56">
        <f ca="1"/>
        <v>0</v>
      </c>
      <c r="AB119" s="204" t="str" cm="1">
        <f t="array" aca="1" ref="AB119" ca="1">IFERROR(_xlfn.XLOOKUP(AC119,Com_codes_core,Com_labels_core),"")</f>
        <v>Other information services</v>
      </c>
      <c r="AC119" s="53" t="str">
        <f ca="1"/>
        <v>c_141</v>
      </c>
      <c r="AD119" s="56">
        <f ca="1"/>
        <v>1</v>
      </c>
      <c r="AE119" s="56">
        <f ca="1"/>
        <v>-4.6706224864800916E-3</v>
      </c>
      <c r="AF119" s="56">
        <f ca="1"/>
        <v>-0.19613318997857565</v>
      </c>
      <c r="AG119" s="56">
        <f ca="1"/>
        <v>7.3706997515987638E-2</v>
      </c>
      <c r="AH119" s="56">
        <f ca="1"/>
        <v>0</v>
      </c>
      <c r="AI119" s="56">
        <f ca="1"/>
        <v>0</v>
      </c>
      <c r="AJ119" s="56">
        <f ca="1"/>
        <v>0</v>
      </c>
      <c r="AK119" s="56">
        <f ca="1"/>
        <v>0</v>
      </c>
      <c r="AL119" s="56">
        <f ca="1"/>
        <v>0</v>
      </c>
      <c r="AM119" s="56">
        <f ca="1"/>
        <v>0</v>
      </c>
      <c r="AO119" s="204" t="str" cm="1">
        <f t="array" aca="1" ref="AO119" ca="1">IFERROR(_xlfn.XLOOKUP(AP119,Com_codes_core,Com_labels_core),"")</f>
        <v>Lodging</v>
      </c>
      <c r="AP119" s="53" t="str">
        <f ca="1"/>
        <v>c_134</v>
      </c>
      <c r="AQ119" s="56">
        <f ca="1"/>
        <v>1</v>
      </c>
      <c r="AR119" s="56">
        <f ca="1"/>
        <v>-4.6706224864800916E-3</v>
      </c>
      <c r="AS119" s="56">
        <f ca="1"/>
        <v>-0.19613318997857565</v>
      </c>
      <c r="AT119" s="56">
        <f ca="1"/>
        <v>7.3706997516009842E-2</v>
      </c>
      <c r="AU119" s="56">
        <f ca="1"/>
        <v>0</v>
      </c>
      <c r="AV119" s="56">
        <f ca="1"/>
        <v>0</v>
      </c>
      <c r="AW119" s="56">
        <f ca="1"/>
        <v>0</v>
      </c>
      <c r="AX119" s="56">
        <f ca="1"/>
        <v>0</v>
      </c>
      <c r="AY119" s="56">
        <f ca="1"/>
        <v>0</v>
      </c>
      <c r="AZ119" s="56">
        <f ca="1"/>
        <v>0</v>
      </c>
      <c r="BB119" s="204" t="str" cm="1">
        <f t="array" aca="1" ref="BB119" ca="1">IFERROR(_xlfn.XLOOKUP(BC119,Com_codes_core,Com_labels_core),"")</f>
        <v>Other information services</v>
      </c>
      <c r="BC119" s="53" t="str">
        <f ca="1"/>
        <v>c_141</v>
      </c>
      <c r="BD119" s="63">
        <f ca="1"/>
        <v>1</v>
      </c>
      <c r="BE119" s="63">
        <f ca="1"/>
        <v>0</v>
      </c>
      <c r="BF119" s="63">
        <f ca="1"/>
        <v>0</v>
      </c>
      <c r="BG119" s="56">
        <f ca="1"/>
        <v>0</v>
      </c>
      <c r="BH119" s="56">
        <f ca="1"/>
        <v>0</v>
      </c>
      <c r="BI119" s="56">
        <f ca="1"/>
        <v>0</v>
      </c>
      <c r="BJ119" s="56">
        <f ca="1"/>
        <v>0</v>
      </c>
      <c r="BK119" s="56">
        <f ca="1"/>
        <v>0</v>
      </c>
      <c r="BL119" s="56">
        <f ca="1"/>
        <v>0</v>
      </c>
      <c r="BM119" s="63">
        <f ca="1"/>
        <v>0</v>
      </c>
      <c r="BO119" s="204" t="str" cm="1">
        <f t="array" aca="1" ref="BO119" ca="1">IFERROR(_xlfn.XLOOKUP(BP119,Com_codes_core,Com_labels_core),"")</f>
        <v>Lodging</v>
      </c>
      <c r="BP119" s="122" t="str">
        <f ca="1"/>
        <v>c_134</v>
      </c>
      <c r="BQ119" s="66">
        <f ca="1"/>
        <v>1</v>
      </c>
      <c r="BR119" s="66">
        <f ca="1"/>
        <v>0</v>
      </c>
      <c r="BS119" s="66">
        <f ca="1"/>
        <v>0</v>
      </c>
      <c r="BT119" s="66">
        <f ca="1"/>
        <v>0</v>
      </c>
      <c r="BU119" s="66">
        <f ca="1"/>
        <v>0</v>
      </c>
      <c r="BV119" s="66">
        <f ca="1"/>
        <v>0</v>
      </c>
      <c r="BW119" s="66">
        <f ca="1"/>
        <v>0</v>
      </c>
      <c r="BX119" s="66">
        <f ca="1"/>
        <v>0</v>
      </c>
      <c r="BY119" s="66">
        <f ca="1"/>
        <v>0</v>
      </c>
      <c r="BZ119" s="66">
        <f ca="1"/>
        <v>0</v>
      </c>
    </row>
    <row r="120" spans="2:78" hidden="1" outlineLevel="1" x14ac:dyDescent="0.2">
      <c r="B120" s="204" t="str" cm="1">
        <f t="array" aca="1" ref="B120" ca="1">IFERROR(_xlfn.XLOOKUP(C120,Com_codes_core,Com_labels_core),"")</f>
        <v>Natural water is exploited</v>
      </c>
      <c r="C120" s="53" t="str">
        <f ca="1"/>
        <v>c_111</v>
      </c>
      <c r="D120" s="56">
        <f ca="1"/>
        <v>1</v>
      </c>
      <c r="E120" s="56">
        <f ca="1"/>
        <v>-6.9311142089534261E-2</v>
      </c>
      <c r="F120" s="56">
        <f ca="1"/>
        <v>-0.72768422703625157</v>
      </c>
      <c r="G120" s="56">
        <f ca="1"/>
        <v>-0.18516448678966846</v>
      </c>
      <c r="H120" s="56">
        <f ca="1"/>
        <v>0</v>
      </c>
      <c r="I120" s="56">
        <f ca="1"/>
        <v>0</v>
      </c>
      <c r="J120" s="56">
        <f ca="1"/>
        <v>0</v>
      </c>
      <c r="K120" s="56">
        <f ca="1"/>
        <v>0</v>
      </c>
      <c r="L120" s="56">
        <f ca="1"/>
        <v>0</v>
      </c>
      <c r="M120" s="56">
        <f ca="1"/>
        <v>0</v>
      </c>
      <c r="O120" s="204" t="str" cm="1">
        <f t="array" aca="1" ref="O120" ca="1">IFERROR(_xlfn.XLOOKUP(P120,Com_codes_core,Com_labels_core),"")</f>
        <v>Natural water is exploited</v>
      </c>
      <c r="P120" s="53" t="str">
        <f ca="1"/>
        <v>c_111</v>
      </c>
      <c r="Q120" s="56">
        <f ca="1"/>
        <v>1.0761565603195291</v>
      </c>
      <c r="R120" s="56">
        <f ca="1"/>
        <v>-6.9311142089500954E-2</v>
      </c>
      <c r="S120" s="56">
        <f ca="1"/>
        <v>-0.72768422703624047</v>
      </c>
      <c r="T120" s="56">
        <f ca="1"/>
        <v>-0.18516448678965736</v>
      </c>
      <c r="U120" s="56">
        <f ca="1"/>
        <v>0</v>
      </c>
      <c r="V120" s="56">
        <f ca="1"/>
        <v>0</v>
      </c>
      <c r="W120" s="56">
        <f ca="1"/>
        <v>0</v>
      </c>
      <c r="X120" s="56">
        <f ca="1"/>
        <v>0</v>
      </c>
      <c r="Y120" s="56">
        <f ca="1"/>
        <v>0</v>
      </c>
      <c r="Z120" s="56">
        <f ca="1"/>
        <v>0</v>
      </c>
      <c r="AB120" s="204" t="str" cm="1">
        <f t="array" aca="1" ref="AB120" ca="1">IFERROR(_xlfn.XLOOKUP(AC120,Com_codes_core,Com_labels_core),"")</f>
        <v>Financial services (except insurance and social insurance)</v>
      </c>
      <c r="AC120" s="53" t="str">
        <f ca="1"/>
        <v>c_142</v>
      </c>
      <c r="AD120" s="56">
        <f ca="1"/>
        <v>1</v>
      </c>
      <c r="AE120" s="56">
        <f ca="1"/>
        <v>-4.6706224864689894E-3</v>
      </c>
      <c r="AF120" s="56">
        <f ca="1"/>
        <v>-0.19613318997858675</v>
      </c>
      <c r="AG120" s="56">
        <f ca="1"/>
        <v>7.3706997515987638E-2</v>
      </c>
      <c r="AH120" s="56">
        <f ca="1"/>
        <v>0</v>
      </c>
      <c r="AI120" s="56">
        <f ca="1"/>
        <v>0</v>
      </c>
      <c r="AJ120" s="56">
        <f ca="1"/>
        <v>0</v>
      </c>
      <c r="AK120" s="56">
        <f ca="1"/>
        <v>0</v>
      </c>
      <c r="AL120" s="56">
        <f ca="1"/>
        <v>0</v>
      </c>
      <c r="AM120" s="56">
        <f ca="1"/>
        <v>0</v>
      </c>
      <c r="AO120" s="204" t="str" cm="1">
        <f t="array" aca="1" ref="AO120" ca="1">IFERROR(_xlfn.XLOOKUP(AP120,Com_codes_core,Com_labels_core),"")</f>
        <v>Food Service</v>
      </c>
      <c r="AP120" s="53" t="str">
        <f ca="1"/>
        <v>c_135</v>
      </c>
      <c r="AQ120" s="56">
        <f ca="1"/>
        <v>1</v>
      </c>
      <c r="AR120" s="56">
        <f ca="1"/>
        <v>-4.6706224730908019E-3</v>
      </c>
      <c r="AS120" s="56">
        <f ca="1"/>
        <v>-0.19613318997862006</v>
      </c>
      <c r="AT120" s="56">
        <f ca="1"/>
        <v>7.3706997526090667E-2</v>
      </c>
      <c r="AU120" s="56">
        <f ca="1"/>
        <v>0</v>
      </c>
      <c r="AV120" s="56">
        <f ca="1"/>
        <v>0</v>
      </c>
      <c r="AW120" s="56">
        <f ca="1"/>
        <v>0</v>
      </c>
      <c r="AX120" s="56">
        <f ca="1"/>
        <v>0</v>
      </c>
      <c r="AY120" s="56">
        <f ca="1"/>
        <v>0</v>
      </c>
      <c r="AZ120" s="56">
        <f ca="1"/>
        <v>0</v>
      </c>
      <c r="BB120" s="204" t="str" cm="1">
        <f t="array" aca="1" ref="BB120" ca="1">IFERROR(_xlfn.XLOOKUP(BC120,Com_codes_core,Com_labels_core),"")</f>
        <v>Financial services (except insurance and social insurance)</v>
      </c>
      <c r="BC120" s="53" t="str">
        <f ca="1"/>
        <v>c_142</v>
      </c>
      <c r="BD120" s="63">
        <f ca="1"/>
        <v>1</v>
      </c>
      <c r="BE120" s="63">
        <f ca="1"/>
        <v>0</v>
      </c>
      <c r="BF120" s="63">
        <f ca="1"/>
        <v>0</v>
      </c>
      <c r="BG120" s="56">
        <f ca="1"/>
        <v>0</v>
      </c>
      <c r="BH120" s="56">
        <f ca="1"/>
        <v>0</v>
      </c>
      <c r="BI120" s="56">
        <f ca="1"/>
        <v>0</v>
      </c>
      <c r="BJ120" s="56">
        <f ca="1"/>
        <v>0</v>
      </c>
      <c r="BK120" s="56">
        <f ca="1"/>
        <v>0</v>
      </c>
      <c r="BL120" s="56">
        <f ca="1"/>
        <v>0</v>
      </c>
      <c r="BM120" s="63">
        <f ca="1"/>
        <v>0</v>
      </c>
      <c r="BO120" s="204" t="str" cm="1">
        <f t="array" aca="1" ref="BO120" ca="1">IFERROR(_xlfn.XLOOKUP(BP120,Com_codes_core,Com_labels_core),"")</f>
        <v>Food Service</v>
      </c>
      <c r="BP120" s="122" t="str">
        <f ca="1"/>
        <v>c_135</v>
      </c>
      <c r="BQ120" s="66">
        <f ca="1"/>
        <v>1</v>
      </c>
      <c r="BR120" s="66">
        <f ca="1"/>
        <v>0</v>
      </c>
      <c r="BS120" s="66">
        <f ca="1"/>
        <v>0</v>
      </c>
      <c r="BT120" s="66">
        <f ca="1"/>
        <v>0</v>
      </c>
      <c r="BU120" s="66">
        <f ca="1"/>
        <v>0</v>
      </c>
      <c r="BV120" s="66">
        <f ca="1"/>
        <v>0</v>
      </c>
      <c r="BW120" s="66">
        <f ca="1"/>
        <v>0</v>
      </c>
      <c r="BX120" s="66">
        <f ca="1"/>
        <v>0</v>
      </c>
      <c r="BY120" s="66">
        <f ca="1"/>
        <v>0</v>
      </c>
      <c r="BZ120" s="66">
        <f ca="1"/>
        <v>0</v>
      </c>
    </row>
    <row r="121" spans="2:78" hidden="1" outlineLevel="1" x14ac:dyDescent="0.2">
      <c r="B121" s="204" t="str" cm="1">
        <f t="array" aca="1" ref="B121" ca="1">IFERROR(_xlfn.XLOOKUP(C121,Com_codes_core,Com_labels_core),"")</f>
        <v>Drainage and wastewater treatment services</v>
      </c>
      <c r="C121" s="53" t="str">
        <f ca="1"/>
        <v>c_112</v>
      </c>
      <c r="D121" s="56">
        <f ca="1"/>
        <v>1</v>
      </c>
      <c r="E121" s="56">
        <f ca="1"/>
        <v>-6.8297793343385926E-2</v>
      </c>
      <c r="F121" s="56">
        <f ca="1"/>
        <v>-0.59456480506144826</v>
      </c>
      <c r="G121" s="56">
        <f ca="1"/>
        <v>-0.24910310484632658</v>
      </c>
      <c r="H121" s="56">
        <f ca="1"/>
        <v>0</v>
      </c>
      <c r="I121" s="56">
        <f ca="1"/>
        <v>0</v>
      </c>
      <c r="J121" s="56">
        <f ca="1"/>
        <v>0</v>
      </c>
      <c r="K121" s="56">
        <f ca="1"/>
        <v>0</v>
      </c>
      <c r="L121" s="56">
        <f ca="1"/>
        <v>0</v>
      </c>
      <c r="M121" s="56">
        <f ca="1"/>
        <v>0</v>
      </c>
      <c r="O121" s="204" t="str" cm="1">
        <f t="array" aca="1" ref="O121" ca="1">IFERROR(_xlfn.XLOOKUP(P121,Com_codes_core,Com_labels_core),"")</f>
        <v>Drainage and wastewater treatment services</v>
      </c>
      <c r="P121" s="53" t="str">
        <f ca="1"/>
        <v>c_112</v>
      </c>
      <c r="Q121" s="56">
        <f ca="1"/>
        <v>1.0152452475346723</v>
      </c>
      <c r="R121" s="56">
        <f ca="1"/>
        <v>-6.8297793343330415E-2</v>
      </c>
      <c r="S121" s="56">
        <f ca="1"/>
        <v>-0.59456480506141496</v>
      </c>
      <c r="T121" s="56">
        <f ca="1"/>
        <v>-0.24910310484625997</v>
      </c>
      <c r="U121" s="56">
        <f ca="1"/>
        <v>0</v>
      </c>
      <c r="V121" s="56">
        <f ca="1"/>
        <v>0</v>
      </c>
      <c r="W121" s="56">
        <f ca="1"/>
        <v>0</v>
      </c>
      <c r="X121" s="56">
        <f ca="1"/>
        <v>0</v>
      </c>
      <c r="Y121" s="56">
        <f ca="1"/>
        <v>0</v>
      </c>
      <c r="Z121" s="56">
        <f ca="1"/>
        <v>0</v>
      </c>
      <c r="AB121" s="204" t="str" cm="1">
        <f t="array" aca="1" ref="AB121" ca="1">IFERROR(_xlfn.XLOOKUP(AC121,Com_codes_core,Com_labels_core),"")</f>
        <v>Life insurance and Life reinsurance services</v>
      </c>
      <c r="AC121" s="53" t="str">
        <f ca="1"/>
        <v>c_143</v>
      </c>
      <c r="AD121" s="56">
        <f ca="1"/>
        <v>1</v>
      </c>
      <c r="AE121" s="56">
        <f ca="1"/>
        <v>-4.6706224864689894E-3</v>
      </c>
      <c r="AF121" s="56">
        <f ca="1"/>
        <v>-0.19613318997857565</v>
      </c>
      <c r="AG121" s="56">
        <f ca="1"/>
        <v>7.3706997515987638E-2</v>
      </c>
      <c r="AH121" s="56">
        <f ca="1"/>
        <v>0</v>
      </c>
      <c r="AI121" s="56">
        <f ca="1"/>
        <v>0</v>
      </c>
      <c r="AJ121" s="56">
        <f ca="1"/>
        <v>0</v>
      </c>
      <c r="AK121" s="56">
        <f ca="1"/>
        <v>0</v>
      </c>
      <c r="AL121" s="56">
        <f ca="1"/>
        <v>0</v>
      </c>
      <c r="AM121" s="56">
        <f ca="1"/>
        <v>0</v>
      </c>
      <c r="AO121" s="204" t="str" cm="1">
        <f t="array" aca="1" ref="AO121" ca="1">IFERROR(_xlfn.XLOOKUP(AP121,Com_codes_core,Com_labels_core),"")</f>
        <v>Publishing activities</v>
      </c>
      <c r="AP121" s="53" t="str">
        <f ca="1"/>
        <v>c_136</v>
      </c>
      <c r="AQ121" s="56">
        <f ca="1"/>
        <v>1.3024058162010952</v>
      </c>
      <c r="AR121" s="56">
        <f ca="1"/>
        <v>3.7832241800317412E-2</v>
      </c>
      <c r="AS121" s="56">
        <f ca="1"/>
        <v>-0.2218993615981546</v>
      </c>
      <c r="AT121" s="56">
        <f ca="1"/>
        <v>7.4059726980046925E-2</v>
      </c>
      <c r="AU121" s="56">
        <f ca="1"/>
        <v>0</v>
      </c>
      <c r="AV121" s="56">
        <f ca="1"/>
        <v>0</v>
      </c>
      <c r="AW121" s="56">
        <f ca="1"/>
        <v>0</v>
      </c>
      <c r="AX121" s="56">
        <f ca="1"/>
        <v>0</v>
      </c>
      <c r="AY121" s="56">
        <f ca="1"/>
        <v>0</v>
      </c>
      <c r="AZ121" s="56">
        <f ca="1"/>
        <v>0</v>
      </c>
      <c r="BB121" s="204" t="str" cm="1">
        <f t="array" aca="1" ref="BB121" ca="1">IFERROR(_xlfn.XLOOKUP(BC121,Com_codes_core,Com_labels_core),"")</f>
        <v>Life insurance and Life reinsurance services</v>
      </c>
      <c r="BC121" s="53" t="str">
        <f ca="1"/>
        <v>c_143</v>
      </c>
      <c r="BD121" s="63">
        <f ca="1"/>
        <v>1</v>
      </c>
      <c r="BE121" s="63">
        <f ca="1"/>
        <v>0</v>
      </c>
      <c r="BF121" s="63">
        <f ca="1"/>
        <v>0</v>
      </c>
      <c r="BG121" s="56">
        <f ca="1"/>
        <v>0</v>
      </c>
      <c r="BH121" s="56">
        <f ca="1"/>
        <v>0</v>
      </c>
      <c r="BI121" s="56">
        <f ca="1"/>
        <v>0</v>
      </c>
      <c r="BJ121" s="56">
        <f ca="1"/>
        <v>0</v>
      </c>
      <c r="BK121" s="56">
        <f ca="1"/>
        <v>0</v>
      </c>
      <c r="BL121" s="56">
        <f ca="1"/>
        <v>0</v>
      </c>
      <c r="BM121" s="63">
        <f ca="1"/>
        <v>0</v>
      </c>
      <c r="BO121" s="204" t="str" cm="1">
        <f t="array" aca="1" ref="BO121" ca="1">IFERROR(_xlfn.XLOOKUP(BP121,Com_codes_core,Com_labels_core),"")</f>
        <v>Publishing activities</v>
      </c>
      <c r="BP121" s="122" t="str">
        <f ca="1"/>
        <v>c_136</v>
      </c>
      <c r="BQ121" s="66">
        <f ca="1"/>
        <v>1.1075080225434675</v>
      </c>
      <c r="BR121" s="66">
        <f ca="1"/>
        <v>0</v>
      </c>
      <c r="BS121" s="66">
        <f ca="1"/>
        <v>0</v>
      </c>
      <c r="BT121" s="66">
        <f ca="1"/>
        <v>0</v>
      </c>
      <c r="BU121" s="66">
        <f ca="1"/>
        <v>0</v>
      </c>
      <c r="BV121" s="66">
        <f ca="1"/>
        <v>0</v>
      </c>
      <c r="BW121" s="66">
        <f ca="1"/>
        <v>0</v>
      </c>
      <c r="BX121" s="66">
        <f ca="1"/>
        <v>0</v>
      </c>
      <c r="BY121" s="66">
        <f ca="1"/>
        <v>0</v>
      </c>
      <c r="BZ121" s="66">
        <f ca="1"/>
        <v>0</v>
      </c>
    </row>
    <row r="122" spans="2:78" hidden="1" outlineLevel="1" x14ac:dyDescent="0.2">
      <c r="B122" s="204" t="str" cm="1">
        <f t="array" aca="1" ref="B122" ca="1">IFERROR(_xlfn.XLOOKUP(C122,Com_codes_core,Com_labels_core),"")</f>
        <v>Waste collection, treatment and destruction services; scrap recycling</v>
      </c>
      <c r="C122" s="53" t="str">
        <f ca="1"/>
        <v>c_113</v>
      </c>
      <c r="D122" s="56">
        <f ca="1"/>
        <v>1</v>
      </c>
      <c r="E122" s="56">
        <f ca="1"/>
        <v>-4.0528566774289398E-2</v>
      </c>
      <c r="F122" s="56">
        <f ca="1"/>
        <v>-0.31829633943925018</v>
      </c>
      <c r="G122" s="56">
        <f ca="1"/>
        <v>-2.6151005068753008E-3</v>
      </c>
      <c r="H122" s="56">
        <f ca="1"/>
        <v>0</v>
      </c>
      <c r="I122" s="56">
        <f ca="1"/>
        <v>0</v>
      </c>
      <c r="J122" s="56">
        <f ca="1"/>
        <v>0</v>
      </c>
      <c r="K122" s="56">
        <f ca="1"/>
        <v>0</v>
      </c>
      <c r="L122" s="56">
        <f ca="1"/>
        <v>0</v>
      </c>
      <c r="M122" s="56">
        <f ca="1"/>
        <v>0</v>
      </c>
      <c r="O122" s="204" t="str" cm="1">
        <f t="array" aca="1" ref="O122" ca="1">IFERROR(_xlfn.XLOOKUP(P122,Com_codes_core,Com_labels_core),"")</f>
        <v>Waste collection, treatment and destruction services; scrap recycling</v>
      </c>
      <c r="P122" s="53" t="str">
        <f ca="1"/>
        <v>c_113</v>
      </c>
      <c r="Q122" s="56">
        <f ca="1"/>
        <v>1.032160373848594</v>
      </c>
      <c r="R122" s="56">
        <f ca="1"/>
        <v>-4.0528566774267194E-2</v>
      </c>
      <c r="S122" s="56">
        <f ca="1"/>
        <v>-0.31829633943923907</v>
      </c>
      <c r="T122" s="56">
        <f ca="1"/>
        <v>-2.6151005068419941E-3</v>
      </c>
      <c r="U122" s="56">
        <f ca="1"/>
        <v>0</v>
      </c>
      <c r="V122" s="56">
        <f ca="1"/>
        <v>0</v>
      </c>
      <c r="W122" s="56">
        <f ca="1"/>
        <v>0</v>
      </c>
      <c r="X122" s="56">
        <f ca="1"/>
        <v>0</v>
      </c>
      <c r="Y122" s="56">
        <f ca="1"/>
        <v>0</v>
      </c>
      <c r="Z122" s="56">
        <f ca="1"/>
        <v>0</v>
      </c>
      <c r="AB122" s="204" t="str" cm="1">
        <f t="array" aca="1" ref="AB122" ca="1">IFERROR(_xlfn.XLOOKUP(AC122,Com_codes_core,Com_labels_core),"")</f>
        <v>Non-life insurance and non-life reinsurance services</v>
      </c>
      <c r="AC122" s="53" t="str">
        <f ca="1"/>
        <v>c_144</v>
      </c>
      <c r="AD122" s="56">
        <f ca="1"/>
        <v>1</v>
      </c>
      <c r="AE122" s="56">
        <f ca="1"/>
        <v>-4.6706224864689894E-3</v>
      </c>
      <c r="AF122" s="56">
        <f ca="1"/>
        <v>-0.19613318997857565</v>
      </c>
      <c r="AG122" s="56">
        <f ca="1"/>
        <v>7.3706997516009842E-2</v>
      </c>
      <c r="AH122" s="56">
        <f ca="1"/>
        <v>0</v>
      </c>
      <c r="AI122" s="56">
        <f ca="1"/>
        <v>0</v>
      </c>
      <c r="AJ122" s="56">
        <f ca="1"/>
        <v>0</v>
      </c>
      <c r="AK122" s="56">
        <f ca="1"/>
        <v>0</v>
      </c>
      <c r="AL122" s="56">
        <f ca="1"/>
        <v>0</v>
      </c>
      <c r="AM122" s="56">
        <f ca="1"/>
        <v>0</v>
      </c>
      <c r="AO122" s="204" t="str" cm="1">
        <f t="array" aca="1" ref="AO122" ca="1">IFERROR(_xlfn.XLOOKUP(AP122,Com_codes_core,Com_labels_core),"")</f>
        <v>Film services, television program production, recording and music publishing</v>
      </c>
      <c r="AP122" s="53" t="str">
        <f ca="1"/>
        <v>c_137</v>
      </c>
      <c r="AQ122" s="56">
        <f ca="1"/>
        <v>1</v>
      </c>
      <c r="AR122" s="56">
        <f ca="1"/>
        <v>-4.6706224864689894E-3</v>
      </c>
      <c r="AS122" s="56">
        <f ca="1"/>
        <v>-0.19613318997857565</v>
      </c>
      <c r="AT122" s="56">
        <f ca="1"/>
        <v>7.3706997515987638E-2</v>
      </c>
      <c r="AU122" s="56">
        <f ca="1"/>
        <v>0</v>
      </c>
      <c r="AV122" s="56">
        <f ca="1"/>
        <v>0</v>
      </c>
      <c r="AW122" s="56">
        <f ca="1"/>
        <v>0</v>
      </c>
      <c r="AX122" s="56">
        <f ca="1"/>
        <v>0</v>
      </c>
      <c r="AY122" s="56">
        <f ca="1"/>
        <v>0</v>
      </c>
      <c r="AZ122" s="56">
        <f ca="1"/>
        <v>0</v>
      </c>
      <c r="BB122" s="204" t="str" cm="1">
        <f t="array" aca="1" ref="BB122" ca="1">IFERROR(_xlfn.XLOOKUP(BC122,Com_codes_core,Com_labels_core),"")</f>
        <v>Non-life insurance and non-life reinsurance services</v>
      </c>
      <c r="BC122" s="53" t="str">
        <f ca="1"/>
        <v>c_144</v>
      </c>
      <c r="BD122" s="63">
        <f ca="1"/>
        <v>1</v>
      </c>
      <c r="BE122" s="63">
        <f ca="1"/>
        <v>0</v>
      </c>
      <c r="BF122" s="63">
        <f ca="1"/>
        <v>0</v>
      </c>
      <c r="BG122" s="56">
        <f ca="1"/>
        <v>0</v>
      </c>
      <c r="BH122" s="56">
        <f ca="1"/>
        <v>0</v>
      </c>
      <c r="BI122" s="56">
        <f ca="1"/>
        <v>0</v>
      </c>
      <c r="BJ122" s="56">
        <f ca="1"/>
        <v>0</v>
      </c>
      <c r="BK122" s="56">
        <f ca="1"/>
        <v>0</v>
      </c>
      <c r="BL122" s="56">
        <f ca="1"/>
        <v>0</v>
      </c>
      <c r="BM122" s="63">
        <f ca="1"/>
        <v>0</v>
      </c>
      <c r="BO122" s="204" t="str" cm="1">
        <f t="array" aca="1" ref="BO122" ca="1">IFERROR(_xlfn.XLOOKUP(BP122,Com_codes_core,Com_labels_core),"")</f>
        <v>Film services, television program production, recording and music publishing</v>
      </c>
      <c r="BP122" s="122" t="str">
        <f ca="1"/>
        <v>c_137</v>
      </c>
      <c r="BQ122" s="66">
        <f ca="1"/>
        <v>1</v>
      </c>
      <c r="BR122" s="66">
        <f ca="1"/>
        <v>0</v>
      </c>
      <c r="BS122" s="66">
        <f ca="1"/>
        <v>0</v>
      </c>
      <c r="BT122" s="66">
        <f ca="1"/>
        <v>0</v>
      </c>
      <c r="BU122" s="66">
        <f ca="1"/>
        <v>0</v>
      </c>
      <c r="BV122" s="66">
        <f ca="1"/>
        <v>0</v>
      </c>
      <c r="BW122" s="66">
        <f ca="1"/>
        <v>0</v>
      </c>
      <c r="BX122" s="66">
        <f ca="1"/>
        <v>0</v>
      </c>
      <c r="BY122" s="66">
        <f ca="1"/>
        <v>0</v>
      </c>
      <c r="BZ122" s="66">
        <f ca="1"/>
        <v>0</v>
      </c>
    </row>
    <row r="123" spans="2:78" hidden="1" outlineLevel="1" x14ac:dyDescent="0.2">
      <c r="B123" s="204" t="str" cm="1">
        <f t="array" aca="1" ref="B123" ca="1">IFERROR(_xlfn.XLOOKUP(C123,Com_codes_core,Com_labels_core),"")</f>
        <v>Pollution treatment services and other waste management activities</v>
      </c>
      <c r="C123" s="53" t="str">
        <f ca="1"/>
        <v>c_114</v>
      </c>
      <c r="D123" s="56">
        <f ca="1"/>
        <v>1</v>
      </c>
      <c r="E123" s="56">
        <f ca="1"/>
        <v>-6.1309045846724697E-2</v>
      </c>
      <c r="F123" s="56">
        <f ca="1"/>
        <v>-0.46249441231688282</v>
      </c>
      <c r="G123" s="56">
        <f ca="1"/>
        <v>5.2519819968233072E-2</v>
      </c>
      <c r="H123" s="56">
        <f ca="1"/>
        <v>0</v>
      </c>
      <c r="I123" s="56">
        <f ca="1"/>
        <v>0</v>
      </c>
      <c r="J123" s="56">
        <f ca="1"/>
        <v>0</v>
      </c>
      <c r="K123" s="56">
        <f ca="1"/>
        <v>0</v>
      </c>
      <c r="L123" s="56">
        <f ca="1"/>
        <v>0</v>
      </c>
      <c r="M123" s="56">
        <f ca="1"/>
        <v>0</v>
      </c>
      <c r="O123" s="204" t="str" cm="1">
        <f t="array" aca="1" ref="O123" ca="1">IFERROR(_xlfn.XLOOKUP(P123,Com_codes_core,Com_labels_core),"")</f>
        <v>Pollution treatment services and other waste management activities</v>
      </c>
      <c r="P123" s="53" t="str">
        <f ca="1"/>
        <v>c_114</v>
      </c>
      <c r="Q123" s="56">
        <f ca="1"/>
        <v>1.0096340874874115</v>
      </c>
      <c r="R123" s="56">
        <f ca="1"/>
        <v>-6.1309045846758004E-2</v>
      </c>
      <c r="S123" s="56">
        <f ca="1"/>
        <v>-0.46249441231689392</v>
      </c>
      <c r="T123" s="56">
        <f ca="1"/>
        <v>5.2519819968188663E-2</v>
      </c>
      <c r="U123" s="56">
        <f ca="1"/>
        <v>0</v>
      </c>
      <c r="V123" s="56">
        <f ca="1"/>
        <v>0</v>
      </c>
      <c r="W123" s="56">
        <f ca="1"/>
        <v>0</v>
      </c>
      <c r="X123" s="56">
        <f ca="1"/>
        <v>0</v>
      </c>
      <c r="Y123" s="56">
        <f ca="1"/>
        <v>0</v>
      </c>
      <c r="Z123" s="56">
        <f ca="1"/>
        <v>0</v>
      </c>
      <c r="AB123" s="204" t="str" cm="1">
        <f t="array" aca="1" ref="AB123" ca="1">IFERROR(_xlfn.XLOOKUP(AC123,Com_codes_core,Com_labels_core),"")</f>
        <v>Real estate business services</v>
      </c>
      <c r="AC123" s="53" t="str">
        <f ca="1"/>
        <v>c_146</v>
      </c>
      <c r="AD123" s="56">
        <f ca="1"/>
        <v>1</v>
      </c>
      <c r="AE123" s="56">
        <f ca="1"/>
        <v>-4.6706224864689894E-3</v>
      </c>
      <c r="AF123" s="56">
        <f ca="1"/>
        <v>-0.19613318997858675</v>
      </c>
      <c r="AG123" s="56">
        <f ca="1"/>
        <v>7.3706997515987638E-2</v>
      </c>
      <c r="AH123" s="56">
        <f ca="1"/>
        <v>0</v>
      </c>
      <c r="AI123" s="56">
        <f ca="1"/>
        <v>0</v>
      </c>
      <c r="AJ123" s="56">
        <f ca="1"/>
        <v>0</v>
      </c>
      <c r="AK123" s="56">
        <f ca="1"/>
        <v>0</v>
      </c>
      <c r="AL123" s="56">
        <f ca="1"/>
        <v>0</v>
      </c>
      <c r="AM123" s="56">
        <f ca="1"/>
        <v>0</v>
      </c>
      <c r="AO123" s="204" t="str" cm="1">
        <f t="array" aca="1" ref="AO123" ca="1">IFERROR(_xlfn.XLOOKUP(AP123,Com_codes_core,Com_labels_core),"")</f>
        <v>Telecommunication services</v>
      </c>
      <c r="AP123" s="53" t="str">
        <f ca="1"/>
        <v>c_139</v>
      </c>
      <c r="AQ123" s="56">
        <f ca="1"/>
        <v>1</v>
      </c>
      <c r="AR123" s="56">
        <f ca="1"/>
        <v>-4.6706224864578871E-3</v>
      </c>
      <c r="AS123" s="56">
        <f ca="1"/>
        <v>-0.19613318997858675</v>
      </c>
      <c r="AT123" s="56">
        <f ca="1"/>
        <v>7.3706997516009842E-2</v>
      </c>
      <c r="AU123" s="56">
        <f ca="1"/>
        <v>0</v>
      </c>
      <c r="AV123" s="56">
        <f ca="1"/>
        <v>0</v>
      </c>
      <c r="AW123" s="56">
        <f ca="1"/>
        <v>0</v>
      </c>
      <c r="AX123" s="56">
        <f ca="1"/>
        <v>0</v>
      </c>
      <c r="AY123" s="56">
        <f ca="1"/>
        <v>0</v>
      </c>
      <c r="AZ123" s="56">
        <f ca="1"/>
        <v>0</v>
      </c>
      <c r="BB123" s="204" t="str" cm="1">
        <f t="array" aca="1" ref="BB123" ca="1">IFERROR(_xlfn.XLOOKUP(BC123,Com_codes_core,Com_labels_core),"")</f>
        <v>Real estate business services</v>
      </c>
      <c r="BC123" s="53" t="str">
        <f ca="1"/>
        <v>c_146</v>
      </c>
      <c r="BD123" s="63">
        <f ca="1"/>
        <v>1</v>
      </c>
      <c r="BE123" s="63">
        <f ca="1"/>
        <v>0</v>
      </c>
      <c r="BF123" s="63">
        <f ca="1"/>
        <v>0</v>
      </c>
      <c r="BG123" s="56">
        <f ca="1"/>
        <v>0</v>
      </c>
      <c r="BH123" s="56">
        <f ca="1"/>
        <v>0</v>
      </c>
      <c r="BI123" s="56">
        <f ca="1"/>
        <v>0</v>
      </c>
      <c r="BJ123" s="56">
        <f ca="1"/>
        <v>0</v>
      </c>
      <c r="BK123" s="56">
        <f ca="1"/>
        <v>0</v>
      </c>
      <c r="BL123" s="56">
        <f ca="1"/>
        <v>0</v>
      </c>
      <c r="BM123" s="63">
        <f ca="1"/>
        <v>0</v>
      </c>
      <c r="BO123" s="204" t="str" cm="1">
        <f t="array" aca="1" ref="BO123" ca="1">IFERROR(_xlfn.XLOOKUP(BP123,Com_codes_core,Com_labels_core),"")</f>
        <v>Telecommunication services</v>
      </c>
      <c r="BP123" s="122" t="str">
        <f ca="1"/>
        <v>c_139</v>
      </c>
      <c r="BQ123" s="66">
        <f ca="1"/>
        <v>1</v>
      </c>
      <c r="BR123" s="66">
        <f ca="1"/>
        <v>0</v>
      </c>
      <c r="BS123" s="66">
        <f ca="1"/>
        <v>0</v>
      </c>
      <c r="BT123" s="66">
        <f ca="1"/>
        <v>0</v>
      </c>
      <c r="BU123" s="66">
        <f ca="1"/>
        <v>0</v>
      </c>
      <c r="BV123" s="66">
        <f ca="1"/>
        <v>0</v>
      </c>
      <c r="BW123" s="66">
        <f ca="1"/>
        <v>0</v>
      </c>
      <c r="BX123" s="66">
        <f ca="1"/>
        <v>0</v>
      </c>
      <c r="BY123" s="66">
        <f ca="1"/>
        <v>0</v>
      </c>
      <c r="BZ123" s="66">
        <f ca="1"/>
        <v>0</v>
      </c>
    </row>
    <row r="124" spans="2:78" hidden="1" outlineLevel="1" x14ac:dyDescent="0.2">
      <c r="B124" s="204" t="str" cm="1">
        <f t="array" aca="1" ref="B124" ca="1">IFERROR(_xlfn.XLOOKUP(C124,Com_codes_core,Com_labels_core),"")</f>
        <v>House to live in</v>
      </c>
      <c r="C124" s="53" t="str">
        <f ca="1"/>
        <v>c_115</v>
      </c>
      <c r="D124" s="56">
        <f ca="1"/>
        <v>1</v>
      </c>
      <c r="E124" s="56">
        <f ca="1"/>
        <v>-1.0582274762072075E-2</v>
      </c>
      <c r="F124" s="56">
        <f ca="1"/>
        <v>-0.20276739629800922</v>
      </c>
      <c r="G124" s="56">
        <f ca="1"/>
        <v>5.6484364253206465E-3</v>
      </c>
      <c r="H124" s="56">
        <f ca="1"/>
        <v>0</v>
      </c>
      <c r="I124" s="56">
        <f ca="1"/>
        <v>0</v>
      </c>
      <c r="J124" s="56">
        <f ca="1"/>
        <v>0</v>
      </c>
      <c r="K124" s="56">
        <f ca="1"/>
        <v>0</v>
      </c>
      <c r="L124" s="56">
        <f ca="1"/>
        <v>0</v>
      </c>
      <c r="M124" s="56">
        <f ca="1"/>
        <v>0</v>
      </c>
      <c r="O124" s="204" t="str" cm="1">
        <f t="array" aca="1" ref="O124" ca="1">IFERROR(_xlfn.XLOOKUP(P124,Com_codes_core,Com_labels_core),"")</f>
        <v>House to live in</v>
      </c>
      <c r="P124" s="53" t="str">
        <f ca="1"/>
        <v>c_115</v>
      </c>
      <c r="Q124" s="56">
        <f ca="1"/>
        <v>1.0155903139592701</v>
      </c>
      <c r="R124" s="56">
        <f ca="1"/>
        <v>-1.058227476204987E-2</v>
      </c>
      <c r="S124" s="56">
        <f ca="1"/>
        <v>-0.20276739629796481</v>
      </c>
      <c r="T124" s="56">
        <f ca="1"/>
        <v>5.6484364253872599E-3</v>
      </c>
      <c r="U124" s="56">
        <f ca="1"/>
        <v>0</v>
      </c>
      <c r="V124" s="56">
        <f ca="1"/>
        <v>0</v>
      </c>
      <c r="W124" s="56">
        <f ca="1"/>
        <v>0</v>
      </c>
      <c r="X124" s="56">
        <f ca="1"/>
        <v>0</v>
      </c>
      <c r="Y124" s="56">
        <f ca="1"/>
        <v>0</v>
      </c>
      <c r="Z124" s="56">
        <f ca="1"/>
        <v>0</v>
      </c>
      <c r="AB124" s="204" t="str" cm="1">
        <f t="array" aca="1" ref="AB124" ca="1">IFERROR(_xlfn.XLOOKUP(AC124,Com_codes_core,Com_labels_core),"")</f>
        <v>Legal, accounting and auditing services</v>
      </c>
      <c r="AC124" s="53" t="str">
        <f ca="1"/>
        <v>c_147</v>
      </c>
      <c r="AD124" s="56">
        <f ca="1"/>
        <v>1</v>
      </c>
      <c r="AE124" s="56">
        <f ca="1"/>
        <v>-4.6706224864689894E-3</v>
      </c>
      <c r="AF124" s="56">
        <f ca="1"/>
        <v>-0.19613318997857565</v>
      </c>
      <c r="AG124" s="56">
        <f ca="1"/>
        <v>7.3706997516009842E-2</v>
      </c>
      <c r="AH124" s="56">
        <f ca="1"/>
        <v>0</v>
      </c>
      <c r="AI124" s="56">
        <f ca="1"/>
        <v>0</v>
      </c>
      <c r="AJ124" s="56">
        <f ca="1"/>
        <v>0</v>
      </c>
      <c r="AK124" s="56">
        <f ca="1"/>
        <v>0</v>
      </c>
      <c r="AL124" s="56">
        <f ca="1"/>
        <v>0</v>
      </c>
      <c r="AM124" s="56">
        <f ca="1"/>
        <v>0</v>
      </c>
      <c r="AO124" s="204" t="str" cm="1">
        <f t="array" aca="1" ref="AO124" ca="1">IFERROR(_xlfn.XLOOKUP(AP124,Com_codes_core,Com_labels_core),"")</f>
        <v>Computer programming services, consulting services and other activities related to computers</v>
      </c>
      <c r="AP124" s="53" t="str">
        <f ca="1"/>
        <v>c_140</v>
      </c>
      <c r="AQ124" s="56">
        <f ca="1"/>
        <v>1</v>
      </c>
      <c r="AR124" s="56">
        <f ca="1"/>
        <v>-4.6706224864689894E-3</v>
      </c>
      <c r="AS124" s="56">
        <f ca="1"/>
        <v>-0.19613318997857565</v>
      </c>
      <c r="AT124" s="56">
        <f ca="1"/>
        <v>7.3706997515987638E-2</v>
      </c>
      <c r="AU124" s="56">
        <f ca="1"/>
        <v>0</v>
      </c>
      <c r="AV124" s="56">
        <f ca="1"/>
        <v>0</v>
      </c>
      <c r="AW124" s="56">
        <f ca="1"/>
        <v>0</v>
      </c>
      <c r="AX124" s="56">
        <f ca="1"/>
        <v>0</v>
      </c>
      <c r="AY124" s="56">
        <f ca="1"/>
        <v>0</v>
      </c>
      <c r="AZ124" s="56">
        <f ca="1"/>
        <v>0</v>
      </c>
      <c r="BB124" s="204" t="str" cm="1">
        <f t="array" aca="1" ref="BB124" ca="1">IFERROR(_xlfn.XLOOKUP(BC124,Com_codes_core,Com_labels_core),"")</f>
        <v>Legal, accounting and auditing services</v>
      </c>
      <c r="BC124" s="53" t="str">
        <f ca="1"/>
        <v>c_147</v>
      </c>
      <c r="BD124" s="63">
        <f ca="1"/>
        <v>1</v>
      </c>
      <c r="BE124" s="63">
        <f ca="1"/>
        <v>0</v>
      </c>
      <c r="BF124" s="63">
        <f ca="1"/>
        <v>0</v>
      </c>
      <c r="BG124" s="56">
        <f ca="1"/>
        <v>0</v>
      </c>
      <c r="BH124" s="56">
        <f ca="1"/>
        <v>0</v>
      </c>
      <c r="BI124" s="56">
        <f ca="1"/>
        <v>0</v>
      </c>
      <c r="BJ124" s="56">
        <f ca="1"/>
        <v>0</v>
      </c>
      <c r="BK124" s="56">
        <f ca="1"/>
        <v>0</v>
      </c>
      <c r="BL124" s="56">
        <f ca="1"/>
        <v>0</v>
      </c>
      <c r="BM124" s="63">
        <f ca="1"/>
        <v>0</v>
      </c>
      <c r="BO124" s="204" t="str" cm="1">
        <f t="array" aca="1" ref="BO124" ca="1">IFERROR(_xlfn.XLOOKUP(BP124,Com_codes_core,Com_labels_core),"")</f>
        <v>Computer programming services, consulting services and other activities related to computers</v>
      </c>
      <c r="BP124" s="122" t="str">
        <f ca="1"/>
        <v>c_140</v>
      </c>
      <c r="BQ124" s="66">
        <f ca="1"/>
        <v>1</v>
      </c>
      <c r="BR124" s="66">
        <f ca="1"/>
        <v>0</v>
      </c>
      <c r="BS124" s="66">
        <f ca="1"/>
        <v>0</v>
      </c>
      <c r="BT124" s="66">
        <f ca="1"/>
        <v>0</v>
      </c>
      <c r="BU124" s="66">
        <f ca="1"/>
        <v>0</v>
      </c>
      <c r="BV124" s="66">
        <f ca="1"/>
        <v>0</v>
      </c>
      <c r="BW124" s="66">
        <f ca="1"/>
        <v>0</v>
      </c>
      <c r="BX124" s="66">
        <f ca="1"/>
        <v>0</v>
      </c>
      <c r="BY124" s="66">
        <f ca="1"/>
        <v>0</v>
      </c>
      <c r="BZ124" s="66">
        <f ca="1"/>
        <v>0</v>
      </c>
    </row>
    <row r="125" spans="2:78" hidden="1" outlineLevel="1" x14ac:dyDescent="0.2">
      <c r="B125" s="204" t="str" cm="1">
        <f t="array" aca="1" ref="B125" ca="1">IFERROR(_xlfn.XLOOKUP(C125,Com_codes_core,Com_labels_core),"")</f>
        <v>Other types of houses and house construction services</v>
      </c>
      <c r="C125" s="53" t="str">
        <f ca="1"/>
        <v>c_116</v>
      </c>
      <c r="D125" s="56">
        <f ca="1"/>
        <v>1</v>
      </c>
      <c r="E125" s="56">
        <f ca="1"/>
        <v>-1.8485362171871689E-2</v>
      </c>
      <c r="F125" s="56">
        <f ca="1"/>
        <v>-0.22173692253566468</v>
      </c>
      <c r="G125" s="56">
        <f ca="1"/>
        <v>1.3783637715047981E-2</v>
      </c>
      <c r="H125" s="56">
        <f ca="1"/>
        <v>0</v>
      </c>
      <c r="I125" s="56">
        <f ca="1"/>
        <v>0</v>
      </c>
      <c r="J125" s="56">
        <f ca="1"/>
        <v>0</v>
      </c>
      <c r="K125" s="56">
        <f ca="1"/>
        <v>0</v>
      </c>
      <c r="L125" s="56">
        <f ca="1"/>
        <v>0</v>
      </c>
      <c r="M125" s="56">
        <f ca="1"/>
        <v>0</v>
      </c>
      <c r="O125" s="204" t="str" cm="1">
        <f t="array" aca="1" ref="O125" ca="1">IFERROR(_xlfn.XLOOKUP(P125,Com_codes_core,Com_labels_core),"")</f>
        <v>Other types of houses and house construction services</v>
      </c>
      <c r="P125" s="53" t="str">
        <f ca="1"/>
        <v>c_116</v>
      </c>
      <c r="Q125" s="56">
        <f ca="1"/>
        <v>1.0109576354568985</v>
      </c>
      <c r="R125" s="56">
        <f ca="1"/>
        <v>-1.8485362171805075E-2</v>
      </c>
      <c r="S125" s="56">
        <f ca="1"/>
        <v>-0.22173692253553146</v>
      </c>
      <c r="T125" s="56">
        <f ca="1"/>
        <v>1.3783637715136798E-2</v>
      </c>
      <c r="U125" s="56">
        <f ca="1"/>
        <v>0</v>
      </c>
      <c r="V125" s="56">
        <f ca="1"/>
        <v>0</v>
      </c>
      <c r="W125" s="56">
        <f ca="1"/>
        <v>0</v>
      </c>
      <c r="X125" s="56">
        <f ca="1"/>
        <v>0</v>
      </c>
      <c r="Y125" s="56">
        <f ca="1"/>
        <v>0</v>
      </c>
      <c r="Z125" s="56">
        <f ca="1"/>
        <v>0</v>
      </c>
      <c r="AB125" s="204" t="str" cm="1">
        <f t="array" aca="1" ref="AB125" ca="1">IFERROR(_xlfn.XLOOKUP(AC125,Com_codes_core,Com_labels_core),"")</f>
        <v>Architectural services; Technical testing and analysis</v>
      </c>
      <c r="AC125" s="53" t="str">
        <f ca="1"/>
        <v>c_149</v>
      </c>
      <c r="AD125" s="56">
        <f ca="1"/>
        <v>1</v>
      </c>
      <c r="AE125" s="56">
        <f ca="1"/>
        <v>-4.6706224864689894E-3</v>
      </c>
      <c r="AF125" s="56">
        <f ca="1"/>
        <v>-0.19613318997858675</v>
      </c>
      <c r="AG125" s="56">
        <f ca="1"/>
        <v>7.3706997515987638E-2</v>
      </c>
      <c r="AH125" s="56">
        <f ca="1"/>
        <v>0</v>
      </c>
      <c r="AI125" s="56">
        <f ca="1"/>
        <v>0</v>
      </c>
      <c r="AJ125" s="56">
        <f ca="1"/>
        <v>0</v>
      </c>
      <c r="AK125" s="56">
        <f ca="1"/>
        <v>0</v>
      </c>
      <c r="AL125" s="56">
        <f ca="1"/>
        <v>0</v>
      </c>
      <c r="AM125" s="56">
        <f ca="1"/>
        <v>0</v>
      </c>
      <c r="AO125" s="204" t="str" cm="1">
        <f t="array" aca="1" ref="AO125" ca="1">IFERROR(_xlfn.XLOOKUP(AP125,Com_codes_core,Com_labels_core),"")</f>
        <v>Other information services</v>
      </c>
      <c r="AP125" s="53" t="str">
        <f ca="1"/>
        <v>c_141</v>
      </c>
      <c r="AQ125" s="56">
        <f ca="1"/>
        <v>1</v>
      </c>
      <c r="AR125" s="56">
        <f ca="1"/>
        <v>-4.6706224864578871E-3</v>
      </c>
      <c r="AS125" s="56">
        <f ca="1"/>
        <v>-0.19613318997857565</v>
      </c>
      <c r="AT125" s="56">
        <f ca="1"/>
        <v>7.3706997516009842E-2</v>
      </c>
      <c r="AU125" s="56">
        <f ca="1"/>
        <v>0</v>
      </c>
      <c r="AV125" s="56">
        <f ca="1"/>
        <v>0</v>
      </c>
      <c r="AW125" s="56">
        <f ca="1"/>
        <v>0</v>
      </c>
      <c r="AX125" s="56">
        <f ca="1"/>
        <v>0</v>
      </c>
      <c r="AY125" s="56">
        <f ca="1"/>
        <v>0</v>
      </c>
      <c r="AZ125" s="56">
        <f ca="1"/>
        <v>0</v>
      </c>
      <c r="BB125" s="204" t="str" cm="1">
        <f t="array" aca="1" ref="BB125" ca="1">IFERROR(_xlfn.XLOOKUP(BC125,Com_codes_core,Com_labels_core),"")</f>
        <v>Architectural services; Technical testing and analysis</v>
      </c>
      <c r="BC125" s="53" t="str">
        <f ca="1"/>
        <v>c_149</v>
      </c>
      <c r="BD125" s="63">
        <f ca="1"/>
        <v>1</v>
      </c>
      <c r="BE125" s="63">
        <f ca="1"/>
        <v>0</v>
      </c>
      <c r="BF125" s="63">
        <f ca="1"/>
        <v>0</v>
      </c>
      <c r="BG125" s="56">
        <f ca="1"/>
        <v>0</v>
      </c>
      <c r="BH125" s="56">
        <f ca="1"/>
        <v>0</v>
      </c>
      <c r="BI125" s="56">
        <f ca="1"/>
        <v>0</v>
      </c>
      <c r="BJ125" s="56">
        <f ca="1"/>
        <v>0</v>
      </c>
      <c r="BK125" s="56">
        <f ca="1"/>
        <v>0</v>
      </c>
      <c r="BL125" s="56">
        <f ca="1"/>
        <v>0</v>
      </c>
      <c r="BM125" s="63">
        <f ca="1"/>
        <v>0</v>
      </c>
      <c r="BO125" s="204" t="str" cm="1">
        <f t="array" aca="1" ref="BO125" ca="1">IFERROR(_xlfn.XLOOKUP(BP125,Com_codes_core,Com_labels_core),"")</f>
        <v>Other information services</v>
      </c>
      <c r="BP125" s="122" t="str">
        <f ca="1"/>
        <v>c_141</v>
      </c>
      <c r="BQ125" s="66">
        <f ca="1"/>
        <v>1</v>
      </c>
      <c r="BR125" s="66">
        <f ca="1"/>
        <v>0</v>
      </c>
      <c r="BS125" s="66">
        <f ca="1"/>
        <v>0</v>
      </c>
      <c r="BT125" s="66">
        <f ca="1"/>
        <v>0</v>
      </c>
      <c r="BU125" s="66">
        <f ca="1"/>
        <v>0</v>
      </c>
      <c r="BV125" s="66">
        <f ca="1"/>
        <v>0</v>
      </c>
      <c r="BW125" s="66">
        <f ca="1"/>
        <v>0</v>
      </c>
      <c r="BX125" s="66">
        <f ca="1"/>
        <v>0</v>
      </c>
      <c r="BY125" s="66">
        <f ca="1"/>
        <v>0</v>
      </c>
      <c r="BZ125" s="66">
        <f ca="1"/>
        <v>0</v>
      </c>
    </row>
    <row r="126" spans="2:78" hidden="1" outlineLevel="1" x14ac:dyDescent="0.2">
      <c r="B126" s="204" t="str" cm="1">
        <f t="array" aca="1" ref="B126" ca="1">IFERROR(_xlfn.XLOOKUP(C126,Com_codes_core,Com_labels_core),"")</f>
        <v>Railways, railway construction services</v>
      </c>
      <c r="C126" s="53" t="str">
        <f ca="1"/>
        <v>c_117</v>
      </c>
      <c r="D126" s="56">
        <f ca="1"/>
        <v>1</v>
      </c>
      <c r="E126" s="56">
        <f ca="1"/>
        <v>-2.633654292301113E-2</v>
      </c>
      <c r="F126" s="56">
        <f ca="1"/>
        <v>-0.35051605806699637</v>
      </c>
      <c r="G126" s="56">
        <f ca="1"/>
        <v>-2.5154245343739223E-2</v>
      </c>
      <c r="H126" s="56">
        <f ca="1"/>
        <v>0</v>
      </c>
      <c r="I126" s="56">
        <f ca="1"/>
        <v>0</v>
      </c>
      <c r="J126" s="56">
        <f ca="1"/>
        <v>0</v>
      </c>
      <c r="K126" s="56">
        <f ca="1"/>
        <v>0</v>
      </c>
      <c r="L126" s="56">
        <f ca="1"/>
        <v>0</v>
      </c>
      <c r="M126" s="56">
        <f ca="1"/>
        <v>0</v>
      </c>
      <c r="O126" s="204" t="str" cm="1">
        <f t="array" aca="1" ref="O126" ca="1">IFERROR(_xlfn.XLOOKUP(P126,Com_codes_core,Com_labels_core),"")</f>
        <v>Railways, railway construction services</v>
      </c>
      <c r="P126" s="53" t="str">
        <f ca="1"/>
        <v>c_117</v>
      </c>
      <c r="Q126" s="56">
        <f ca="1"/>
        <v>1.0043656988286729</v>
      </c>
      <c r="R126" s="56">
        <f ca="1"/>
        <v>-2.633654292301113E-2</v>
      </c>
      <c r="S126" s="56">
        <f ca="1"/>
        <v>-0.35051605806694086</v>
      </c>
      <c r="T126" s="56">
        <f ca="1"/>
        <v>-2.5154245343705917E-2</v>
      </c>
      <c r="U126" s="56">
        <f ca="1"/>
        <v>0</v>
      </c>
      <c r="V126" s="56">
        <f ca="1"/>
        <v>0</v>
      </c>
      <c r="W126" s="56">
        <f ca="1"/>
        <v>0</v>
      </c>
      <c r="X126" s="56">
        <f ca="1"/>
        <v>0</v>
      </c>
      <c r="Y126" s="56">
        <f ca="1"/>
        <v>0</v>
      </c>
      <c r="Z126" s="56">
        <f ca="1"/>
        <v>0</v>
      </c>
      <c r="AB126" s="204" t="str" cm="1">
        <f t="array" aca="1" ref="AB126" ca="1">IFERROR(_xlfn.XLOOKUP(AC126,Com_codes_core,Com_labels_core),"")</f>
        <v>Scientific research and technology development services</v>
      </c>
      <c r="AC126" s="53" t="str">
        <f ca="1"/>
        <v>c_150</v>
      </c>
      <c r="AD126" s="56">
        <f ca="1"/>
        <v>1</v>
      </c>
      <c r="AE126" s="56">
        <f ca="1"/>
        <v>-4.6706224864689894E-3</v>
      </c>
      <c r="AF126" s="56">
        <f ca="1"/>
        <v>-0.19613318997858675</v>
      </c>
      <c r="AG126" s="56">
        <f ca="1"/>
        <v>7.3706997516009842E-2</v>
      </c>
      <c r="AH126" s="56">
        <f ca="1"/>
        <v>0</v>
      </c>
      <c r="AI126" s="56">
        <f ca="1"/>
        <v>0</v>
      </c>
      <c r="AJ126" s="56">
        <f ca="1"/>
        <v>0</v>
      </c>
      <c r="AK126" s="56">
        <f ca="1"/>
        <v>0</v>
      </c>
      <c r="AL126" s="56">
        <f ca="1"/>
        <v>0</v>
      </c>
      <c r="AM126" s="56">
        <f ca="1"/>
        <v>0</v>
      </c>
      <c r="AO126" s="204" t="str" cm="1">
        <f t="array" aca="1" ref="AO126" ca="1">IFERROR(_xlfn.XLOOKUP(AP126,Com_codes_core,Com_labels_core),"")</f>
        <v>Financial services (except insurance and social insurance)</v>
      </c>
      <c r="AP126" s="53" t="str">
        <f ca="1"/>
        <v>c_142</v>
      </c>
      <c r="AQ126" s="56">
        <f ca="1"/>
        <v>1</v>
      </c>
      <c r="AR126" s="56">
        <f ca="1"/>
        <v>-4.6706225027226544E-3</v>
      </c>
      <c r="AS126" s="56">
        <f ca="1"/>
        <v>-0.19613318998148443</v>
      </c>
      <c r="AT126" s="56">
        <f ca="1"/>
        <v>7.3706997516764794E-2</v>
      </c>
      <c r="AU126" s="56">
        <f ca="1"/>
        <v>0</v>
      </c>
      <c r="AV126" s="56">
        <f ca="1"/>
        <v>0</v>
      </c>
      <c r="AW126" s="56">
        <f ca="1"/>
        <v>0</v>
      </c>
      <c r="AX126" s="56">
        <f ca="1"/>
        <v>0</v>
      </c>
      <c r="AY126" s="56">
        <f ca="1"/>
        <v>0</v>
      </c>
      <c r="AZ126" s="56">
        <f ca="1"/>
        <v>0</v>
      </c>
      <c r="BB126" s="204" t="str" cm="1">
        <f t="array" aca="1" ref="BB126" ca="1">IFERROR(_xlfn.XLOOKUP(BC126,Com_codes_core,Com_labels_core),"")</f>
        <v>Scientific research and technology development services</v>
      </c>
      <c r="BC126" s="53" t="str">
        <f ca="1"/>
        <v>c_150</v>
      </c>
      <c r="BD126" s="63">
        <f ca="1"/>
        <v>1</v>
      </c>
      <c r="BE126" s="63">
        <f ca="1"/>
        <v>0</v>
      </c>
      <c r="BF126" s="63">
        <f ca="1"/>
        <v>0</v>
      </c>
      <c r="BG126" s="56">
        <f ca="1"/>
        <v>0</v>
      </c>
      <c r="BH126" s="56">
        <f ca="1"/>
        <v>0</v>
      </c>
      <c r="BI126" s="56">
        <f ca="1"/>
        <v>0</v>
      </c>
      <c r="BJ126" s="56">
        <f ca="1"/>
        <v>0</v>
      </c>
      <c r="BK126" s="56">
        <f ca="1"/>
        <v>0</v>
      </c>
      <c r="BL126" s="56">
        <f ca="1"/>
        <v>0</v>
      </c>
      <c r="BM126" s="63">
        <f ca="1"/>
        <v>0</v>
      </c>
      <c r="BO126" s="204" t="str" cm="1">
        <f t="array" aca="1" ref="BO126" ca="1">IFERROR(_xlfn.XLOOKUP(BP126,Com_codes_core,Com_labels_core),"")</f>
        <v>Financial services (except insurance and social insurance)</v>
      </c>
      <c r="BP126" s="122" t="str">
        <f ca="1"/>
        <v>c_142</v>
      </c>
      <c r="BQ126" s="66">
        <f ca="1"/>
        <v>1</v>
      </c>
      <c r="BR126" s="66">
        <f ca="1"/>
        <v>0</v>
      </c>
      <c r="BS126" s="66">
        <f ca="1"/>
        <v>0</v>
      </c>
      <c r="BT126" s="66">
        <f ca="1"/>
        <v>0</v>
      </c>
      <c r="BU126" s="66">
        <f ca="1"/>
        <v>0</v>
      </c>
      <c r="BV126" s="66">
        <f ca="1"/>
        <v>0</v>
      </c>
      <c r="BW126" s="66">
        <f ca="1"/>
        <v>0</v>
      </c>
      <c r="BX126" s="66">
        <f ca="1"/>
        <v>0</v>
      </c>
      <c r="BY126" s="66">
        <f ca="1"/>
        <v>0</v>
      </c>
      <c r="BZ126" s="66">
        <f ca="1"/>
        <v>0</v>
      </c>
    </row>
    <row r="127" spans="2:78" hidden="1" outlineLevel="1" x14ac:dyDescent="0.2">
      <c r="B127" s="204" t="str" cm="1">
        <f t="array" aca="1" ref="B127" ca="1">IFERROR(_xlfn.XLOOKUP(C127,Com_codes_core,Com_labels_core),"")</f>
        <v>Road works, road construction services</v>
      </c>
      <c r="C127" s="53" t="str">
        <f ca="1"/>
        <v>c_118</v>
      </c>
      <c r="D127" s="56">
        <f ca="1"/>
        <v>1</v>
      </c>
      <c r="E127" s="56">
        <f ca="1"/>
        <v>-3.8641039999176563E-2</v>
      </c>
      <c r="F127" s="56">
        <f ca="1"/>
        <v>-0.2688475898800835</v>
      </c>
      <c r="G127" s="56">
        <f ca="1"/>
        <v>8.077093450495898E-2</v>
      </c>
      <c r="H127" s="56">
        <f ca="1"/>
        <v>0</v>
      </c>
      <c r="I127" s="56">
        <f ca="1"/>
        <v>0</v>
      </c>
      <c r="J127" s="56">
        <f ca="1"/>
        <v>0</v>
      </c>
      <c r="K127" s="56">
        <f ca="1"/>
        <v>0</v>
      </c>
      <c r="L127" s="56">
        <f ca="1"/>
        <v>0</v>
      </c>
      <c r="M127" s="56">
        <f ca="1"/>
        <v>0</v>
      </c>
      <c r="O127" s="204" t="str" cm="1">
        <f t="array" aca="1" ref="O127" ca="1">IFERROR(_xlfn.XLOOKUP(P127,Com_codes_core,Com_labels_core),"")</f>
        <v>Road works, road construction services</v>
      </c>
      <c r="P127" s="53" t="str">
        <f ca="1"/>
        <v>c_118</v>
      </c>
      <c r="Q127" s="56">
        <f ca="1"/>
        <v>1.0436045566868921</v>
      </c>
      <c r="R127" s="56">
        <f ca="1"/>
        <v>-3.8641039999165461E-2</v>
      </c>
      <c r="S127" s="56">
        <f ca="1"/>
        <v>-0.2688475898800724</v>
      </c>
      <c r="T127" s="56">
        <f ca="1"/>
        <v>8.0770934504914571E-2</v>
      </c>
      <c r="U127" s="56">
        <f ca="1"/>
        <v>0</v>
      </c>
      <c r="V127" s="56">
        <f ca="1"/>
        <v>0</v>
      </c>
      <c r="W127" s="56">
        <f ca="1"/>
        <v>0</v>
      </c>
      <c r="X127" s="56">
        <f ca="1"/>
        <v>0</v>
      </c>
      <c r="Y127" s="56">
        <f ca="1"/>
        <v>0</v>
      </c>
      <c r="Z127" s="56">
        <f ca="1"/>
        <v>0</v>
      </c>
      <c r="AB127" s="204" t="str" cm="1">
        <f t="array" aca="1" ref="AB127" ca="1">IFERROR(_xlfn.XLOOKUP(AC127,Com_codes_core,Com_labels_core),"")</f>
        <v>Advertising and market research services</v>
      </c>
      <c r="AC127" s="53" t="str">
        <f ca="1"/>
        <v>c_151</v>
      </c>
      <c r="AD127" s="56">
        <f ca="1"/>
        <v>1</v>
      </c>
      <c r="AE127" s="56">
        <f ca="1"/>
        <v>-4.6706224864578871E-3</v>
      </c>
      <c r="AF127" s="56">
        <f ca="1"/>
        <v>-0.19613318997857565</v>
      </c>
      <c r="AG127" s="56">
        <f ca="1"/>
        <v>7.3706997515987638E-2</v>
      </c>
      <c r="AH127" s="56">
        <f ca="1"/>
        <v>0</v>
      </c>
      <c r="AI127" s="56">
        <f ca="1"/>
        <v>0</v>
      </c>
      <c r="AJ127" s="56">
        <f ca="1"/>
        <v>0</v>
      </c>
      <c r="AK127" s="56">
        <f ca="1"/>
        <v>0</v>
      </c>
      <c r="AL127" s="56">
        <f ca="1"/>
        <v>0</v>
      </c>
      <c r="AM127" s="56">
        <f ca="1"/>
        <v>0</v>
      </c>
      <c r="AO127" s="204" t="str" cm="1">
        <f t="array" aca="1" ref="AO127" ca="1">IFERROR(_xlfn.XLOOKUP(AP127,Com_codes_core,Com_labels_core),"")</f>
        <v>Life insurance and Life reinsurance services</v>
      </c>
      <c r="AP127" s="53" t="str">
        <f ca="1"/>
        <v>c_143</v>
      </c>
      <c r="AQ127" s="56">
        <f ca="1"/>
        <v>1</v>
      </c>
      <c r="AR127" s="56">
        <f ca="1"/>
        <v>-4.6706224864578871E-3</v>
      </c>
      <c r="AS127" s="56">
        <f ca="1"/>
        <v>-0.19613318997858675</v>
      </c>
      <c r="AT127" s="56">
        <f ca="1"/>
        <v>7.3706997516009842E-2</v>
      </c>
      <c r="AU127" s="56">
        <f ca="1"/>
        <v>0</v>
      </c>
      <c r="AV127" s="56">
        <f ca="1"/>
        <v>0</v>
      </c>
      <c r="AW127" s="56">
        <f ca="1"/>
        <v>0</v>
      </c>
      <c r="AX127" s="56">
        <f ca="1"/>
        <v>0</v>
      </c>
      <c r="AY127" s="56">
        <f ca="1"/>
        <v>0</v>
      </c>
      <c r="AZ127" s="56">
        <f ca="1"/>
        <v>0</v>
      </c>
      <c r="BB127" s="204" t="str" cm="1">
        <f t="array" aca="1" ref="BB127" ca="1">IFERROR(_xlfn.XLOOKUP(BC127,Com_codes_core,Com_labels_core),"")</f>
        <v>Advertising and market research services</v>
      </c>
      <c r="BC127" s="53" t="str">
        <f ca="1"/>
        <v>c_151</v>
      </c>
      <c r="BD127" s="63">
        <f ca="1"/>
        <v>1</v>
      </c>
      <c r="BE127" s="63">
        <f ca="1"/>
        <v>0</v>
      </c>
      <c r="BF127" s="63">
        <f ca="1"/>
        <v>0</v>
      </c>
      <c r="BG127" s="56">
        <f ca="1"/>
        <v>0</v>
      </c>
      <c r="BH127" s="56">
        <f ca="1"/>
        <v>0</v>
      </c>
      <c r="BI127" s="56">
        <f ca="1"/>
        <v>0</v>
      </c>
      <c r="BJ127" s="56">
        <f ca="1"/>
        <v>0</v>
      </c>
      <c r="BK127" s="56">
        <f ca="1"/>
        <v>0</v>
      </c>
      <c r="BL127" s="56">
        <f ca="1"/>
        <v>0</v>
      </c>
      <c r="BM127" s="63">
        <f ca="1"/>
        <v>0</v>
      </c>
      <c r="BO127" s="204" t="str" cm="1">
        <f t="array" aca="1" ref="BO127" ca="1">IFERROR(_xlfn.XLOOKUP(BP127,Com_codes_core,Com_labels_core),"")</f>
        <v>Life insurance and Life reinsurance services</v>
      </c>
      <c r="BP127" s="122" t="str">
        <f ca="1"/>
        <v>c_143</v>
      </c>
      <c r="BQ127" s="66">
        <f ca="1"/>
        <v>1</v>
      </c>
      <c r="BR127" s="66">
        <f ca="1"/>
        <v>0</v>
      </c>
      <c r="BS127" s="66">
        <f ca="1"/>
        <v>0</v>
      </c>
      <c r="BT127" s="66">
        <f ca="1"/>
        <v>0</v>
      </c>
      <c r="BU127" s="66">
        <f ca="1"/>
        <v>0</v>
      </c>
      <c r="BV127" s="66">
        <f ca="1"/>
        <v>0</v>
      </c>
      <c r="BW127" s="66">
        <f ca="1"/>
        <v>0</v>
      </c>
      <c r="BX127" s="66">
        <f ca="1"/>
        <v>0</v>
      </c>
      <c r="BY127" s="66">
        <f ca="1"/>
        <v>0</v>
      </c>
      <c r="BZ127" s="66">
        <f ca="1"/>
        <v>0</v>
      </c>
    </row>
    <row r="128" spans="2:78" hidden="1" outlineLevel="1" x14ac:dyDescent="0.2">
      <c r="B128" s="204" t="str" cm="1">
        <f t="array" aca="1" ref="B128" ca="1">IFERROR(_xlfn.XLOOKUP(C128,Com_codes_core,Com_labels_core),"")</f>
        <v>Public works and construction services of public works and other civil engineering works</v>
      </c>
      <c r="C128" s="53" t="str">
        <f ca="1"/>
        <v>c_119</v>
      </c>
      <c r="D128" s="56">
        <f ca="1"/>
        <v>1</v>
      </c>
      <c r="E128" s="56">
        <f ca="1"/>
        <v>-3.0054686779901196E-2</v>
      </c>
      <c r="F128" s="56">
        <f ca="1"/>
        <v>-0.29908044755792007</v>
      </c>
      <c r="G128" s="56">
        <f ca="1"/>
        <v>4.0134026100058229E-2</v>
      </c>
      <c r="H128" s="56">
        <f ca="1"/>
        <v>0</v>
      </c>
      <c r="I128" s="56">
        <f ca="1"/>
        <v>0</v>
      </c>
      <c r="J128" s="56">
        <f ca="1"/>
        <v>0</v>
      </c>
      <c r="K128" s="56">
        <f ca="1"/>
        <v>0</v>
      </c>
      <c r="L128" s="56">
        <f ca="1"/>
        <v>0</v>
      </c>
      <c r="M128" s="56">
        <f ca="1"/>
        <v>0</v>
      </c>
      <c r="O128" s="204" t="str" cm="1">
        <f t="array" aca="1" ref="O128" ca="1">IFERROR(_xlfn.XLOOKUP(P128,Com_codes_core,Com_labels_core),"")</f>
        <v>Public works and construction services of public works and other civil engineering works</v>
      </c>
      <c r="P128" s="53" t="str">
        <f ca="1"/>
        <v>c_119</v>
      </c>
      <c r="Q128" s="56">
        <f ca="1"/>
        <v>1.0129219204287059</v>
      </c>
      <c r="R128" s="56">
        <f ca="1"/>
        <v>-3.0054686779834583E-2</v>
      </c>
      <c r="S128" s="56">
        <f ca="1"/>
        <v>-0.29908044755785346</v>
      </c>
      <c r="T128" s="56">
        <f ca="1"/>
        <v>4.0134026100169251E-2</v>
      </c>
      <c r="U128" s="56">
        <f ca="1"/>
        <v>0</v>
      </c>
      <c r="V128" s="56">
        <f ca="1"/>
        <v>0</v>
      </c>
      <c r="W128" s="56">
        <f ca="1"/>
        <v>0</v>
      </c>
      <c r="X128" s="56">
        <f ca="1"/>
        <v>0</v>
      </c>
      <c r="Y128" s="56">
        <f ca="1"/>
        <v>0</v>
      </c>
      <c r="Z128" s="56">
        <f ca="1"/>
        <v>0</v>
      </c>
      <c r="AB128" s="204" t="str" cm="1">
        <f t="array" aca="1" ref="AB128" ca="1">IFERROR(_xlfn.XLOOKUP(AC128,Com_codes_core,Com_labels_core),"")</f>
        <v>Other professional, scientific and technological services</v>
      </c>
      <c r="AC128" s="53" t="str">
        <f ca="1"/>
        <v>c_152</v>
      </c>
      <c r="AD128" s="56">
        <f ca="1"/>
        <v>1</v>
      </c>
      <c r="AE128" s="56">
        <f ca="1"/>
        <v>-4.6706224965942233E-3</v>
      </c>
      <c r="AF128" s="56">
        <f ca="1"/>
        <v>-0.19613318997858675</v>
      </c>
      <c r="AG128" s="56">
        <f ca="1"/>
        <v>7.3706997526357121E-2</v>
      </c>
      <c r="AH128" s="56">
        <f ca="1"/>
        <v>0</v>
      </c>
      <c r="AI128" s="56">
        <f ca="1"/>
        <v>0</v>
      </c>
      <c r="AJ128" s="56">
        <f ca="1"/>
        <v>0</v>
      </c>
      <c r="AK128" s="56">
        <f ca="1"/>
        <v>0</v>
      </c>
      <c r="AL128" s="56">
        <f ca="1"/>
        <v>0</v>
      </c>
      <c r="AM128" s="56">
        <f ca="1"/>
        <v>0</v>
      </c>
      <c r="AO128" s="204" t="str" cm="1">
        <f t="array" aca="1" ref="AO128" ca="1">IFERROR(_xlfn.XLOOKUP(AP128,Com_codes_core,Com_labels_core),"")</f>
        <v>Legal, accounting and auditing services</v>
      </c>
      <c r="AP128" s="53" t="str">
        <f ca="1"/>
        <v>c_147</v>
      </c>
      <c r="AQ128" s="56">
        <f ca="1"/>
        <v>1</v>
      </c>
      <c r="AR128" s="56">
        <f ca="1"/>
        <v>-4.6706224864689894E-3</v>
      </c>
      <c r="AS128" s="56">
        <f ca="1"/>
        <v>-0.19613318997857565</v>
      </c>
      <c r="AT128" s="56">
        <f ca="1"/>
        <v>7.3706997515987638E-2</v>
      </c>
      <c r="AU128" s="56">
        <f ca="1"/>
        <v>0</v>
      </c>
      <c r="AV128" s="56">
        <f ca="1"/>
        <v>0</v>
      </c>
      <c r="AW128" s="56">
        <f ca="1"/>
        <v>0</v>
      </c>
      <c r="AX128" s="56">
        <f ca="1"/>
        <v>0</v>
      </c>
      <c r="AY128" s="56">
        <f ca="1"/>
        <v>0</v>
      </c>
      <c r="AZ128" s="56">
        <f ca="1"/>
        <v>0</v>
      </c>
      <c r="BB128" s="204" t="str" cm="1">
        <f t="array" aca="1" ref="BB128" ca="1">IFERROR(_xlfn.XLOOKUP(BC128,Com_codes_core,Com_labels_core),"")</f>
        <v>Other professional, scientific and technological services</v>
      </c>
      <c r="BC128" s="53" t="str">
        <f ca="1"/>
        <v>c_152</v>
      </c>
      <c r="BD128" s="63">
        <f ca="1"/>
        <v>1</v>
      </c>
      <c r="BE128" s="63">
        <f ca="1"/>
        <v>0</v>
      </c>
      <c r="BF128" s="63">
        <f ca="1"/>
        <v>0</v>
      </c>
      <c r="BG128" s="56">
        <f ca="1"/>
        <v>0</v>
      </c>
      <c r="BH128" s="56">
        <f ca="1"/>
        <v>0</v>
      </c>
      <c r="BI128" s="56">
        <f ca="1"/>
        <v>0</v>
      </c>
      <c r="BJ128" s="56">
        <f ca="1"/>
        <v>0</v>
      </c>
      <c r="BK128" s="56">
        <f ca="1"/>
        <v>0</v>
      </c>
      <c r="BL128" s="56">
        <f ca="1"/>
        <v>0</v>
      </c>
      <c r="BM128" s="63">
        <f ca="1"/>
        <v>0</v>
      </c>
      <c r="BO128" s="204" t="str" cm="1">
        <f t="array" aca="1" ref="BO128" ca="1">IFERROR(_xlfn.XLOOKUP(BP128,Com_codes_core,Com_labels_core),"")</f>
        <v>Legal, accounting and auditing services</v>
      </c>
      <c r="BP128" s="122" t="str">
        <f ca="1"/>
        <v>c_147</v>
      </c>
      <c r="BQ128" s="66">
        <f ca="1"/>
        <v>1</v>
      </c>
      <c r="BR128" s="66">
        <f ca="1"/>
        <v>0</v>
      </c>
      <c r="BS128" s="66">
        <f ca="1"/>
        <v>0</v>
      </c>
      <c r="BT128" s="66">
        <f ca="1"/>
        <v>0</v>
      </c>
      <c r="BU128" s="66">
        <f ca="1"/>
        <v>0</v>
      </c>
      <c r="BV128" s="66">
        <f ca="1"/>
        <v>0</v>
      </c>
      <c r="BW128" s="66">
        <f ca="1"/>
        <v>0</v>
      </c>
      <c r="BX128" s="66">
        <f ca="1"/>
        <v>0</v>
      </c>
      <c r="BY128" s="66">
        <f ca="1"/>
        <v>0</v>
      </c>
      <c r="BZ128" s="66">
        <f ca="1"/>
        <v>0</v>
      </c>
    </row>
    <row r="129" spans="2:78" hidden="1" outlineLevel="1" x14ac:dyDescent="0.2">
      <c r="B129" s="204" t="str" cm="1">
        <f t="array" aca="1" ref="B129" ca="1">IFERROR(_xlfn.XLOOKUP(C129,Com_codes_core,Com_labels_core),"")</f>
        <v>Specialized construction services</v>
      </c>
      <c r="C129" s="53" t="str">
        <f ca="1"/>
        <v>c_120</v>
      </c>
      <c r="D129" s="56">
        <f ca="1"/>
        <v>1</v>
      </c>
      <c r="E129" s="56">
        <f ca="1"/>
        <v>-9.6469003993626679E-3</v>
      </c>
      <c r="F129" s="56">
        <f ca="1"/>
        <v>-0.23577049496866787</v>
      </c>
      <c r="G129" s="56">
        <f ca="1"/>
        <v>4.4676322819237058E-2</v>
      </c>
      <c r="H129" s="56">
        <f ca="1"/>
        <v>0</v>
      </c>
      <c r="I129" s="56">
        <f ca="1"/>
        <v>0</v>
      </c>
      <c r="J129" s="56">
        <f ca="1"/>
        <v>0</v>
      </c>
      <c r="K129" s="56">
        <f ca="1"/>
        <v>0</v>
      </c>
      <c r="L129" s="56">
        <f ca="1"/>
        <v>0</v>
      </c>
      <c r="M129" s="56">
        <f ca="1"/>
        <v>0</v>
      </c>
      <c r="O129" s="204" t="str" cm="1">
        <f t="array" aca="1" ref="O129" ca="1">IFERROR(_xlfn.XLOOKUP(P129,Com_codes_core,Com_labels_core),"")</f>
        <v>Specialized construction services</v>
      </c>
      <c r="P129" s="53" t="str">
        <f ca="1"/>
        <v>c_120</v>
      </c>
      <c r="Q129" s="56">
        <f ca="1"/>
        <v>1.0022374532048117</v>
      </c>
      <c r="R129" s="56">
        <f ca="1"/>
        <v>-9.6427671671284187E-3</v>
      </c>
      <c r="S129" s="56">
        <f ca="1"/>
        <v>-0.23573771817028133</v>
      </c>
      <c r="T129" s="56">
        <f ca="1"/>
        <v>4.470036163617408E-2</v>
      </c>
      <c r="U129" s="56">
        <f ca="1"/>
        <v>0</v>
      </c>
      <c r="V129" s="56">
        <f ca="1"/>
        <v>0</v>
      </c>
      <c r="W129" s="56">
        <f ca="1"/>
        <v>0</v>
      </c>
      <c r="X129" s="56">
        <f ca="1"/>
        <v>0</v>
      </c>
      <c r="Y129" s="56">
        <f ca="1"/>
        <v>0</v>
      </c>
      <c r="Z129" s="56">
        <f ca="1"/>
        <v>0</v>
      </c>
      <c r="AB129" s="204" t="str" cm="1">
        <f t="array" aca="1" ref="AB129" ca="1">IFERROR(_xlfn.XLOOKUP(AC129,Com_codes_core,Com_labels_core),"")</f>
        <v>Machinery and equipment rental service (without operator); rental of personal and household items; leasing non-financial intangible assets</v>
      </c>
      <c r="AC129" s="53" t="str">
        <f ca="1"/>
        <v>c_154</v>
      </c>
      <c r="AD129" s="56">
        <f ca="1"/>
        <v>1</v>
      </c>
      <c r="AE129" s="56">
        <f ca="1"/>
        <v>-4.6706224864689894E-3</v>
      </c>
      <c r="AF129" s="56">
        <f ca="1"/>
        <v>-0.19613318997857565</v>
      </c>
      <c r="AG129" s="56">
        <f ca="1"/>
        <v>7.3706997515987638E-2</v>
      </c>
      <c r="AH129" s="56">
        <f ca="1"/>
        <v>0</v>
      </c>
      <c r="AI129" s="56">
        <f ca="1"/>
        <v>0</v>
      </c>
      <c r="AJ129" s="56">
        <f ca="1"/>
        <v>0</v>
      </c>
      <c r="AK129" s="56">
        <f ca="1"/>
        <v>0</v>
      </c>
      <c r="AL129" s="56">
        <f ca="1"/>
        <v>0</v>
      </c>
      <c r="AM129" s="56">
        <f ca="1"/>
        <v>0</v>
      </c>
      <c r="AO129" s="204" t="str" cm="1">
        <f t="array" aca="1" ref="AO129" ca="1">IFERROR(_xlfn.XLOOKUP(AP129,Com_codes_core,Com_labels_core),"")</f>
        <v>Architectural services; Technical testing and analysis</v>
      </c>
      <c r="AP129" s="53" t="str">
        <f ca="1"/>
        <v>c_149</v>
      </c>
      <c r="AQ129" s="56">
        <f ca="1"/>
        <v>1</v>
      </c>
      <c r="AR129" s="56">
        <f ca="1"/>
        <v>-4.6706224864689894E-3</v>
      </c>
      <c r="AS129" s="56">
        <f ca="1"/>
        <v>-0.19613318997857565</v>
      </c>
      <c r="AT129" s="56">
        <f ca="1"/>
        <v>7.3706997515987638E-2</v>
      </c>
      <c r="AU129" s="56">
        <f ca="1"/>
        <v>0</v>
      </c>
      <c r="AV129" s="56">
        <f ca="1"/>
        <v>0</v>
      </c>
      <c r="AW129" s="56">
        <f ca="1"/>
        <v>0</v>
      </c>
      <c r="AX129" s="56">
        <f ca="1"/>
        <v>0</v>
      </c>
      <c r="AY129" s="56">
        <f ca="1"/>
        <v>0</v>
      </c>
      <c r="AZ129" s="56">
        <f ca="1"/>
        <v>0</v>
      </c>
      <c r="BB129" s="204" t="str" cm="1">
        <f t="array" aca="1" ref="BB129" ca="1">IFERROR(_xlfn.XLOOKUP(BC129,Com_codes_core,Com_labels_core),"")</f>
        <v>Machinery and equipment rental service (without operator); rental of personal and household items; leasing non-financial intangible assets</v>
      </c>
      <c r="BC129" s="53" t="str">
        <f ca="1"/>
        <v>c_154</v>
      </c>
      <c r="BD129" s="63">
        <f ca="1"/>
        <v>1</v>
      </c>
      <c r="BE129" s="63">
        <f ca="1"/>
        <v>0</v>
      </c>
      <c r="BF129" s="63">
        <f ca="1"/>
        <v>0</v>
      </c>
      <c r="BG129" s="56">
        <f ca="1"/>
        <v>0</v>
      </c>
      <c r="BH129" s="56">
        <f ca="1"/>
        <v>0</v>
      </c>
      <c r="BI129" s="56">
        <f ca="1"/>
        <v>0</v>
      </c>
      <c r="BJ129" s="56">
        <f ca="1"/>
        <v>0</v>
      </c>
      <c r="BK129" s="56">
        <f ca="1"/>
        <v>0</v>
      </c>
      <c r="BL129" s="56">
        <f ca="1"/>
        <v>0</v>
      </c>
      <c r="BM129" s="63">
        <f ca="1"/>
        <v>0</v>
      </c>
      <c r="BO129" s="204" t="str" cm="1">
        <f t="array" aca="1" ref="BO129" ca="1">IFERROR(_xlfn.XLOOKUP(BP129,Com_codes_core,Com_labels_core),"")</f>
        <v>Architectural services; Technical testing and analysis</v>
      </c>
      <c r="BP129" s="122" t="str">
        <f ca="1"/>
        <v>c_149</v>
      </c>
      <c r="BQ129" s="66">
        <f ca="1"/>
        <v>1</v>
      </c>
      <c r="BR129" s="66">
        <f ca="1"/>
        <v>0</v>
      </c>
      <c r="BS129" s="66">
        <f ca="1"/>
        <v>0</v>
      </c>
      <c r="BT129" s="66">
        <f ca="1"/>
        <v>0</v>
      </c>
      <c r="BU129" s="66">
        <f ca="1"/>
        <v>0</v>
      </c>
      <c r="BV129" s="66">
        <f ca="1"/>
        <v>0</v>
      </c>
      <c r="BW129" s="66">
        <f ca="1"/>
        <v>0</v>
      </c>
      <c r="BX129" s="66">
        <f ca="1"/>
        <v>0</v>
      </c>
      <c r="BY129" s="66">
        <f ca="1"/>
        <v>0</v>
      </c>
      <c r="BZ129" s="66">
        <f ca="1"/>
        <v>0</v>
      </c>
    </row>
    <row r="130" spans="2:78" hidden="1" outlineLevel="1" x14ac:dyDescent="0.2">
      <c r="B130" s="204" t="str" cm="1">
        <f t="array" aca="1" ref="B130" ca="1">IFERROR(_xlfn.XLOOKUP(C130,Com_codes_core,Com_labels_core),"")</f>
        <v>Services Selling cars, motorbikes, motorbikes and other motor vehicles</v>
      </c>
      <c r="C130" s="53" t="str">
        <f ca="1"/>
        <v>c_121</v>
      </c>
      <c r="D130" s="56">
        <f ca="1"/>
        <v>1</v>
      </c>
      <c r="E130" s="56">
        <f ca="1"/>
        <v>-6.5863999938964302E-2</v>
      </c>
      <c r="F130" s="56">
        <f ca="1"/>
        <v>-0.51902540862600599</v>
      </c>
      <c r="G130" s="56">
        <f ca="1"/>
        <v>-0.10022598663199656</v>
      </c>
      <c r="H130" s="56">
        <f ca="1"/>
        <v>0</v>
      </c>
      <c r="I130" s="56">
        <f ca="1"/>
        <v>0</v>
      </c>
      <c r="J130" s="56">
        <f ca="1"/>
        <v>0</v>
      </c>
      <c r="K130" s="56">
        <f ca="1"/>
        <v>0</v>
      </c>
      <c r="L130" s="56">
        <f ca="1"/>
        <v>0</v>
      </c>
      <c r="M130" s="56">
        <f ca="1"/>
        <v>0</v>
      </c>
      <c r="O130" s="204" t="str" cm="1">
        <f t="array" aca="1" ref="O130" ca="1">IFERROR(_xlfn.XLOOKUP(P130,Com_codes_core,Com_labels_core),"")</f>
        <v>Services Selling cars, motorbikes, motorbikes and other motor vehicles</v>
      </c>
      <c r="P130" s="53" t="str">
        <f ca="1"/>
        <v>c_121</v>
      </c>
      <c r="Q130" s="56">
        <f ca="1"/>
        <v>1.0319663670773462</v>
      </c>
      <c r="R130" s="56">
        <f ca="1"/>
        <v>-6.5863999938919893E-2</v>
      </c>
      <c r="S130" s="56">
        <f ca="1"/>
        <v>-0.51902540862597268</v>
      </c>
      <c r="T130" s="56">
        <f ca="1"/>
        <v>-0.10022598663198545</v>
      </c>
      <c r="U130" s="56">
        <f ca="1"/>
        <v>0</v>
      </c>
      <c r="V130" s="56">
        <f ca="1"/>
        <v>0</v>
      </c>
      <c r="W130" s="56">
        <f ca="1"/>
        <v>0</v>
      </c>
      <c r="X130" s="56">
        <f ca="1"/>
        <v>0</v>
      </c>
      <c r="Y130" s="56">
        <f ca="1"/>
        <v>0</v>
      </c>
      <c r="Z130" s="56">
        <f ca="1"/>
        <v>0</v>
      </c>
      <c r="AB130" s="204" t="str" cm="1">
        <f t="array" aca="1" ref="AB130" ca="1">IFERROR(_xlfn.XLOOKUP(AC130,Com_codes_core,Com_labels_core),"")</f>
        <v>Services of travel agencies, tour businesses and support services, related to promotion and organization of tours</v>
      </c>
      <c r="AC130" s="53" t="str">
        <f ca="1"/>
        <v>c_156</v>
      </c>
      <c r="AD130" s="56">
        <f ca="1"/>
        <v>1</v>
      </c>
      <c r="AE130" s="56">
        <f ca="1"/>
        <v>-4.6706224864689894E-3</v>
      </c>
      <c r="AF130" s="56">
        <f ca="1"/>
        <v>-0.19613318997858675</v>
      </c>
      <c r="AG130" s="56">
        <f ca="1"/>
        <v>7.3706997515987638E-2</v>
      </c>
      <c r="AH130" s="56">
        <f ca="1"/>
        <v>0</v>
      </c>
      <c r="AI130" s="56">
        <f ca="1"/>
        <v>0</v>
      </c>
      <c r="AJ130" s="56">
        <f ca="1"/>
        <v>0</v>
      </c>
      <c r="AK130" s="56">
        <f ca="1"/>
        <v>0</v>
      </c>
      <c r="AL130" s="56">
        <f ca="1"/>
        <v>0</v>
      </c>
      <c r="AM130" s="56">
        <f ca="1"/>
        <v>0</v>
      </c>
      <c r="AO130" s="204" t="str" cm="1">
        <f t="array" aca="1" ref="AO130" ca="1">IFERROR(_xlfn.XLOOKUP(AP130,Com_codes_core,Com_labels_core),"")</f>
        <v>Scientific research and technology development services</v>
      </c>
      <c r="AP130" s="53" t="str">
        <f ca="1"/>
        <v>c_150</v>
      </c>
      <c r="AQ130" s="56">
        <f ca="1"/>
        <v>1</v>
      </c>
      <c r="AR130" s="56">
        <f ca="1"/>
        <v>-4.670622486790954E-3</v>
      </c>
      <c r="AS130" s="56">
        <f ca="1"/>
        <v>-0.19613318997847573</v>
      </c>
      <c r="AT130" s="56">
        <f ca="1"/>
        <v>7.3706997516032047E-2</v>
      </c>
      <c r="AU130" s="56">
        <f ca="1"/>
        <v>0</v>
      </c>
      <c r="AV130" s="56">
        <f ca="1"/>
        <v>0</v>
      </c>
      <c r="AW130" s="56">
        <f ca="1"/>
        <v>0</v>
      </c>
      <c r="AX130" s="56">
        <f ca="1"/>
        <v>0</v>
      </c>
      <c r="AY130" s="56">
        <f ca="1"/>
        <v>0</v>
      </c>
      <c r="AZ130" s="56">
        <f ca="1"/>
        <v>0</v>
      </c>
      <c r="BB130" s="204" t="str" cm="1">
        <f t="array" aca="1" ref="BB130" ca="1">IFERROR(_xlfn.XLOOKUP(BC130,Com_codes_core,Com_labels_core),"")</f>
        <v>Services of travel agencies, tour businesses and support services, related to promotion and organization of tours</v>
      </c>
      <c r="BC130" s="53" t="str">
        <f ca="1"/>
        <v>c_156</v>
      </c>
      <c r="BD130" s="63">
        <f ca="1"/>
        <v>1</v>
      </c>
      <c r="BE130" s="63">
        <f ca="1"/>
        <v>0</v>
      </c>
      <c r="BF130" s="63">
        <f ca="1"/>
        <v>0</v>
      </c>
      <c r="BG130" s="56">
        <f ca="1"/>
        <v>0</v>
      </c>
      <c r="BH130" s="56">
        <f ca="1"/>
        <v>0</v>
      </c>
      <c r="BI130" s="56">
        <f ca="1"/>
        <v>0</v>
      </c>
      <c r="BJ130" s="56">
        <f ca="1"/>
        <v>0</v>
      </c>
      <c r="BK130" s="56">
        <f ca="1"/>
        <v>0</v>
      </c>
      <c r="BL130" s="56">
        <f ca="1"/>
        <v>0</v>
      </c>
      <c r="BM130" s="63">
        <f ca="1"/>
        <v>0</v>
      </c>
      <c r="BO130" s="204" t="str" cm="1">
        <f t="array" aca="1" ref="BO130" ca="1">IFERROR(_xlfn.XLOOKUP(BP130,Com_codes_core,Com_labels_core),"")</f>
        <v>Scientific research and technology development services</v>
      </c>
      <c r="BP130" s="122" t="str">
        <f ca="1"/>
        <v>c_150</v>
      </c>
      <c r="BQ130" s="66">
        <f ca="1"/>
        <v>1</v>
      </c>
      <c r="BR130" s="66">
        <f ca="1"/>
        <v>0</v>
      </c>
      <c r="BS130" s="66">
        <f ca="1"/>
        <v>0</v>
      </c>
      <c r="BT130" s="66">
        <f ca="1"/>
        <v>0</v>
      </c>
      <c r="BU130" s="66">
        <f ca="1"/>
        <v>0</v>
      </c>
      <c r="BV130" s="66">
        <f ca="1"/>
        <v>0</v>
      </c>
      <c r="BW130" s="66">
        <f ca="1"/>
        <v>0</v>
      </c>
      <c r="BX130" s="66">
        <f ca="1"/>
        <v>0</v>
      </c>
      <c r="BY130" s="66">
        <f ca="1"/>
        <v>0</v>
      </c>
      <c r="BZ130" s="66">
        <f ca="1"/>
        <v>0</v>
      </c>
    </row>
    <row r="131" spans="2:78" hidden="1" outlineLevel="1" x14ac:dyDescent="0.2">
      <c r="B131" s="204" t="str" cm="1">
        <f t="array" aca="1" ref="B131" ca="1">IFERROR(_xlfn.XLOOKUP(C131,Com_codes_core,Com_labels_core),"")</f>
        <v>Car, motorbike, motorbike and other motor vehicle repair services</v>
      </c>
      <c r="C131" s="53" t="str">
        <f ca="1"/>
        <v>c_122</v>
      </c>
      <c r="D131" s="56">
        <f ca="1"/>
        <v>1</v>
      </c>
      <c r="E131" s="56">
        <f ca="1"/>
        <v>-4.0490510364143972E-2</v>
      </c>
      <c r="F131" s="56">
        <f ca="1"/>
        <v>-0.3299612603537061</v>
      </c>
      <c r="G131" s="56">
        <f ca="1"/>
        <v>3.9437198761582692E-2</v>
      </c>
      <c r="H131" s="56">
        <f ca="1"/>
        <v>0</v>
      </c>
      <c r="I131" s="56">
        <f ca="1"/>
        <v>0</v>
      </c>
      <c r="J131" s="56">
        <f ca="1"/>
        <v>0</v>
      </c>
      <c r="K131" s="56">
        <f ca="1"/>
        <v>0</v>
      </c>
      <c r="L131" s="56">
        <f ca="1"/>
        <v>0</v>
      </c>
      <c r="M131" s="56">
        <f ca="1"/>
        <v>0</v>
      </c>
      <c r="O131" s="204" t="str" cm="1">
        <f t="array" aca="1" ref="O131" ca="1">IFERROR(_xlfn.XLOOKUP(P131,Com_codes_core,Com_labels_core),"")</f>
        <v>Car, motorbike, motorbike and other motor vehicle repair services</v>
      </c>
      <c r="P131" s="53" t="str">
        <f ca="1"/>
        <v>c_122</v>
      </c>
      <c r="Q131" s="56">
        <f ca="1"/>
        <v>1.042003142315036</v>
      </c>
      <c r="R131" s="56">
        <f ca="1"/>
        <v>-3.938278817455787E-2</v>
      </c>
      <c r="S131" s="56">
        <f ca="1"/>
        <v>-0.32582496668945859</v>
      </c>
      <c r="T131" s="56">
        <f ca="1"/>
        <v>4.0496994272820608E-2</v>
      </c>
      <c r="U131" s="56">
        <f ca="1"/>
        <v>0</v>
      </c>
      <c r="V131" s="56">
        <f ca="1"/>
        <v>0</v>
      </c>
      <c r="W131" s="56">
        <f ca="1"/>
        <v>0</v>
      </c>
      <c r="X131" s="56">
        <f ca="1"/>
        <v>0</v>
      </c>
      <c r="Y131" s="56">
        <f ca="1"/>
        <v>0</v>
      </c>
      <c r="Z131" s="56">
        <f ca="1"/>
        <v>0</v>
      </c>
      <c r="AB131" s="204" t="str" cm="1">
        <f t="array" aca="1" ref="AB131" ca="1">IFERROR(_xlfn.XLOOKUP(AC131,Com_codes_core,Com_labels_core),"")</f>
        <v>Services of the Communist Party, socio-political organizations, state management, national security and defense and compulsory social security</v>
      </c>
      <c r="AC131" s="53" t="str">
        <f ca="1"/>
        <v>c_160</v>
      </c>
      <c r="AD131" s="56">
        <f ca="1"/>
        <v>1</v>
      </c>
      <c r="AE131" s="56">
        <f ca="1"/>
        <v>-4.6706224864800916E-3</v>
      </c>
      <c r="AF131" s="56">
        <f ca="1"/>
        <v>-0.19613318997858675</v>
      </c>
      <c r="AG131" s="56">
        <f ca="1"/>
        <v>7.3706997516009842E-2</v>
      </c>
      <c r="AH131" s="56">
        <f ca="1"/>
        <v>0</v>
      </c>
      <c r="AI131" s="56">
        <f ca="1"/>
        <v>0</v>
      </c>
      <c r="AJ131" s="56">
        <f ca="1"/>
        <v>0</v>
      </c>
      <c r="AK131" s="56">
        <f ca="1"/>
        <v>0</v>
      </c>
      <c r="AL131" s="56">
        <f ca="1"/>
        <v>0</v>
      </c>
      <c r="AM131" s="56">
        <f ca="1"/>
        <v>0</v>
      </c>
      <c r="AO131" s="204" t="str" cm="1">
        <f t="array" aca="1" ref="AO131" ca="1">IFERROR(_xlfn.XLOOKUP(AP131,Com_codes_core,Com_labels_core),"")</f>
        <v>Advertising and market research services</v>
      </c>
      <c r="AP131" s="53" t="str">
        <f ca="1"/>
        <v>c_151</v>
      </c>
      <c r="AQ131" s="56">
        <f ca="1"/>
        <v>1</v>
      </c>
      <c r="AR131" s="56">
        <f ca="1"/>
        <v>-4.6706224864578871E-3</v>
      </c>
      <c r="AS131" s="56">
        <f ca="1"/>
        <v>-0.19613318997859785</v>
      </c>
      <c r="AT131" s="56">
        <f ca="1"/>
        <v>7.3706997515987638E-2</v>
      </c>
      <c r="AU131" s="56">
        <f ca="1"/>
        <v>0</v>
      </c>
      <c r="AV131" s="56">
        <f ca="1"/>
        <v>0</v>
      </c>
      <c r="AW131" s="56">
        <f ca="1"/>
        <v>0</v>
      </c>
      <c r="AX131" s="56">
        <f ca="1"/>
        <v>0</v>
      </c>
      <c r="AY131" s="56">
        <f ca="1"/>
        <v>0</v>
      </c>
      <c r="AZ131" s="56">
        <f ca="1"/>
        <v>0</v>
      </c>
      <c r="BB131" s="204" t="str" cm="1">
        <f t="array" aca="1" ref="BB131" ca="1">IFERROR(_xlfn.XLOOKUP(BC131,Com_codes_core,Com_labels_core),"")</f>
        <v>Services of the Communist Party, socio-political organizations, state management, national security and defense and compulsory social security</v>
      </c>
      <c r="BC131" s="53" t="str">
        <f ca="1"/>
        <v>c_160</v>
      </c>
      <c r="BD131" s="63">
        <f ca="1"/>
        <v>1</v>
      </c>
      <c r="BE131" s="63">
        <f ca="1"/>
        <v>0</v>
      </c>
      <c r="BF131" s="63">
        <f ca="1"/>
        <v>0</v>
      </c>
      <c r="BG131" s="56">
        <f ca="1"/>
        <v>0</v>
      </c>
      <c r="BH131" s="56">
        <f ca="1"/>
        <v>0</v>
      </c>
      <c r="BI131" s="56">
        <f ca="1"/>
        <v>0</v>
      </c>
      <c r="BJ131" s="56">
        <f ca="1"/>
        <v>0</v>
      </c>
      <c r="BK131" s="56">
        <f ca="1"/>
        <v>0</v>
      </c>
      <c r="BL131" s="56">
        <f ca="1"/>
        <v>0</v>
      </c>
      <c r="BM131" s="63">
        <f ca="1"/>
        <v>0</v>
      </c>
      <c r="BO131" s="204" t="str" cm="1">
        <f t="array" aca="1" ref="BO131" ca="1">IFERROR(_xlfn.XLOOKUP(BP131,Com_codes_core,Com_labels_core),"")</f>
        <v>Advertising and market research services</v>
      </c>
      <c r="BP131" s="122" t="str">
        <f ca="1"/>
        <v>c_151</v>
      </c>
      <c r="BQ131" s="66">
        <f ca="1"/>
        <v>1</v>
      </c>
      <c r="BR131" s="66">
        <f ca="1"/>
        <v>0</v>
      </c>
      <c r="BS131" s="66">
        <f ca="1"/>
        <v>0</v>
      </c>
      <c r="BT131" s="66">
        <f ca="1"/>
        <v>0</v>
      </c>
      <c r="BU131" s="66">
        <f ca="1"/>
        <v>0</v>
      </c>
      <c r="BV131" s="66">
        <f ca="1"/>
        <v>0</v>
      </c>
      <c r="BW131" s="66">
        <f ca="1"/>
        <v>0</v>
      </c>
      <c r="BX131" s="66">
        <f ca="1"/>
        <v>0</v>
      </c>
      <c r="BY131" s="66">
        <f ca="1"/>
        <v>0</v>
      </c>
      <c r="BZ131" s="66">
        <f ca="1"/>
        <v>0</v>
      </c>
    </row>
    <row r="132" spans="2:78" hidden="1" outlineLevel="1" x14ac:dyDescent="0.2">
      <c r="B132" s="204" t="str" cm="1">
        <f t="array" aca="1" ref="B132" ca="1">IFERROR(_xlfn.XLOOKUP(C132,Com_codes_core,Com_labels_core),"")</f>
        <v>Commercial services</v>
      </c>
      <c r="C132" s="53" t="str">
        <f ca="1"/>
        <v>c_123</v>
      </c>
      <c r="D132" s="56">
        <f ca="1"/>
        <v>1</v>
      </c>
      <c r="E132" s="56">
        <f ca="1"/>
        <v>-6.3818425740280738E-2</v>
      </c>
      <c r="F132" s="56">
        <f ca="1"/>
        <v>-0.50429448344336825</v>
      </c>
      <c r="G132" s="56">
        <f ca="1"/>
        <v>-7.2122013626629844E-2</v>
      </c>
      <c r="H132" s="56">
        <f ca="1"/>
        <v>0</v>
      </c>
      <c r="I132" s="56">
        <f ca="1"/>
        <v>0</v>
      </c>
      <c r="J132" s="56">
        <f ca="1"/>
        <v>0</v>
      </c>
      <c r="K132" s="56">
        <f ca="1"/>
        <v>0</v>
      </c>
      <c r="L132" s="56">
        <f ca="1"/>
        <v>0</v>
      </c>
      <c r="M132" s="56">
        <f ca="1"/>
        <v>0</v>
      </c>
      <c r="O132" s="204" t="str" cm="1">
        <f t="array" aca="1" ref="O132" ca="1">IFERROR(_xlfn.XLOOKUP(P132,Com_codes_core,Com_labels_core),"")</f>
        <v>Commercial services</v>
      </c>
      <c r="P132" s="53" t="str">
        <f ca="1"/>
        <v>c_123</v>
      </c>
      <c r="Q132" s="56">
        <f ca="1"/>
        <v>1</v>
      </c>
      <c r="R132" s="56">
        <f ca="1"/>
        <v>-6.3818425740269635E-2</v>
      </c>
      <c r="S132" s="56">
        <f ca="1"/>
        <v>-0.50429448344335714</v>
      </c>
      <c r="T132" s="56">
        <f ca="1"/>
        <v>-7.2122013626629844E-2</v>
      </c>
      <c r="U132" s="56">
        <f ca="1"/>
        <v>0</v>
      </c>
      <c r="V132" s="56">
        <f ca="1"/>
        <v>0</v>
      </c>
      <c r="W132" s="56">
        <f ca="1"/>
        <v>0</v>
      </c>
      <c r="X132" s="56">
        <f ca="1"/>
        <v>0</v>
      </c>
      <c r="Y132" s="56">
        <f ca="1"/>
        <v>0</v>
      </c>
      <c r="Z132" s="56">
        <f ca="1"/>
        <v>0</v>
      </c>
      <c r="AB132" s="204" t="str" cm="1">
        <f t="array" aca="1" ref="AB132" ca="1">IFERROR(_xlfn.XLOOKUP(AC132,Com_codes_core,Com_labels_core),"")</f>
        <v>Health services</v>
      </c>
      <c r="AC132" s="53" t="str">
        <f ca="1"/>
        <v>c_163</v>
      </c>
      <c r="AD132" s="56">
        <f ca="1"/>
        <v>1</v>
      </c>
      <c r="AE132" s="56">
        <f ca="1"/>
        <v>-4.6706224864689894E-3</v>
      </c>
      <c r="AF132" s="56">
        <f ca="1"/>
        <v>-0.19613318997858675</v>
      </c>
      <c r="AG132" s="56">
        <f ca="1"/>
        <v>7.3706997515987638E-2</v>
      </c>
      <c r="AH132" s="56">
        <f ca="1"/>
        <v>0</v>
      </c>
      <c r="AI132" s="56">
        <f ca="1"/>
        <v>0</v>
      </c>
      <c r="AJ132" s="56">
        <f ca="1"/>
        <v>0</v>
      </c>
      <c r="AK132" s="56">
        <f ca="1"/>
        <v>0</v>
      </c>
      <c r="AL132" s="56">
        <f ca="1"/>
        <v>0</v>
      </c>
      <c r="AM132" s="56">
        <f ca="1"/>
        <v>0</v>
      </c>
      <c r="AO132" s="204" t="str" cm="1">
        <f t="array" aca="1" ref="AO132" ca="1">IFERROR(_xlfn.XLOOKUP(AP132,Com_codes_core,Com_labels_core),"")</f>
        <v>Other professional, scientific and technological services</v>
      </c>
      <c r="AP132" s="53" t="str">
        <f ca="1"/>
        <v>c_152</v>
      </c>
      <c r="AQ132" s="56">
        <f ca="1"/>
        <v>1</v>
      </c>
      <c r="AR132" s="56">
        <f ca="1"/>
        <v>-4.6706224885117997E-3</v>
      </c>
      <c r="AS132" s="56">
        <f ca="1"/>
        <v>-0.19613318997842022</v>
      </c>
      <c r="AT132" s="56">
        <f ca="1"/>
        <v>7.3706997514721984E-2</v>
      </c>
      <c r="AU132" s="56">
        <f ca="1"/>
        <v>0</v>
      </c>
      <c r="AV132" s="56">
        <f ca="1"/>
        <v>0</v>
      </c>
      <c r="AW132" s="56">
        <f ca="1"/>
        <v>0</v>
      </c>
      <c r="AX132" s="56">
        <f ca="1"/>
        <v>0</v>
      </c>
      <c r="AY132" s="56">
        <f ca="1"/>
        <v>0</v>
      </c>
      <c r="AZ132" s="56">
        <f ca="1"/>
        <v>0</v>
      </c>
      <c r="BB132" s="204" t="str" cm="1">
        <f t="array" aca="1" ref="BB132" ca="1">IFERROR(_xlfn.XLOOKUP(BC132,Com_codes_core,Com_labels_core),"")</f>
        <v>Health services</v>
      </c>
      <c r="BC132" s="53" t="str">
        <f ca="1"/>
        <v>c_163</v>
      </c>
      <c r="BD132" s="63">
        <f ca="1"/>
        <v>1</v>
      </c>
      <c r="BE132" s="63">
        <f ca="1"/>
        <v>0</v>
      </c>
      <c r="BF132" s="63">
        <f ca="1"/>
        <v>0</v>
      </c>
      <c r="BG132" s="56">
        <f ca="1"/>
        <v>0</v>
      </c>
      <c r="BH132" s="56">
        <f ca="1"/>
        <v>0</v>
      </c>
      <c r="BI132" s="56">
        <f ca="1"/>
        <v>0</v>
      </c>
      <c r="BJ132" s="56">
        <f ca="1"/>
        <v>0</v>
      </c>
      <c r="BK132" s="56">
        <f ca="1"/>
        <v>0</v>
      </c>
      <c r="BL132" s="56">
        <f ca="1"/>
        <v>0</v>
      </c>
      <c r="BM132" s="63">
        <f ca="1"/>
        <v>0</v>
      </c>
      <c r="BO132" s="204" t="str" cm="1">
        <f t="array" aca="1" ref="BO132" ca="1">IFERROR(_xlfn.XLOOKUP(BP132,Com_codes_core,Com_labels_core),"")</f>
        <v>Other professional, scientific and technological services</v>
      </c>
      <c r="BP132" s="122" t="str">
        <f ca="1"/>
        <v>c_152</v>
      </c>
      <c r="BQ132" s="66">
        <f ca="1"/>
        <v>1</v>
      </c>
      <c r="BR132" s="66">
        <f ca="1"/>
        <v>0</v>
      </c>
      <c r="BS132" s="66">
        <f ca="1"/>
        <v>0</v>
      </c>
      <c r="BT132" s="66">
        <f ca="1"/>
        <v>0</v>
      </c>
      <c r="BU132" s="66">
        <f ca="1"/>
        <v>0</v>
      </c>
      <c r="BV132" s="66">
        <f ca="1"/>
        <v>0</v>
      </c>
      <c r="BW132" s="66">
        <f ca="1"/>
        <v>0</v>
      </c>
      <c r="BX132" s="66">
        <f ca="1"/>
        <v>0</v>
      </c>
      <c r="BY132" s="66">
        <f ca="1"/>
        <v>0</v>
      </c>
      <c r="BZ132" s="66">
        <f ca="1"/>
        <v>0</v>
      </c>
    </row>
    <row r="133" spans="2:78" hidden="1" outlineLevel="1" x14ac:dyDescent="0.2">
      <c r="B133" s="204" t="str" cm="1">
        <f t="array" aca="1" ref="B133" ca="1">IFERROR(_xlfn.XLOOKUP(C133,Com_codes_core,Com_labels_core),"")</f>
        <v>Railway passenger transport service</v>
      </c>
      <c r="C133" s="53" t="str">
        <f ca="1"/>
        <v>c_124</v>
      </c>
      <c r="D133" s="56">
        <f ca="1"/>
        <v>1</v>
      </c>
      <c r="E133" s="56">
        <f ca="1"/>
        <v>-3.9541899297090843E-2</v>
      </c>
      <c r="F133" s="56">
        <f ca="1"/>
        <v>-0.22213313999964734</v>
      </c>
      <c r="G133" s="56">
        <f ca="1"/>
        <v>0.12574487263219414</v>
      </c>
      <c r="H133" s="56">
        <f ca="1"/>
        <v>0</v>
      </c>
      <c r="I133" s="56">
        <f ca="1"/>
        <v>0</v>
      </c>
      <c r="J133" s="56">
        <f ca="1"/>
        <v>0</v>
      </c>
      <c r="K133" s="56">
        <f ca="1"/>
        <v>0</v>
      </c>
      <c r="L133" s="56">
        <f ca="1"/>
        <v>0</v>
      </c>
      <c r="M133" s="56">
        <f ca="1"/>
        <v>0</v>
      </c>
      <c r="O133" s="204" t="str" cm="1">
        <f t="array" aca="1" ref="O133" ca="1">IFERROR(_xlfn.XLOOKUP(P133,Com_codes_core,Com_labels_core),"")</f>
        <v>Railway passenger transport service</v>
      </c>
      <c r="P133" s="53" t="str">
        <f ca="1"/>
        <v>c_124</v>
      </c>
      <c r="Q133" s="56">
        <f ca="1"/>
        <v>1.0720676364789128</v>
      </c>
      <c r="R133" s="56">
        <f ca="1"/>
        <v>-3.5134765607214291E-2</v>
      </c>
      <c r="S133" s="56">
        <f ca="1"/>
        <v>-0.21884666912818096</v>
      </c>
      <c r="T133" s="56">
        <f ca="1"/>
        <v>0.11915790584984265</v>
      </c>
      <c r="U133" s="56">
        <f ca="1"/>
        <v>0</v>
      </c>
      <c r="V133" s="56">
        <f ca="1"/>
        <v>0</v>
      </c>
      <c r="W133" s="56">
        <f ca="1"/>
        <v>0</v>
      </c>
      <c r="X133" s="56">
        <f ca="1"/>
        <v>0</v>
      </c>
      <c r="Y133" s="56">
        <f ca="1"/>
        <v>0</v>
      </c>
      <c r="Z133" s="56">
        <f ca="1"/>
        <v>0</v>
      </c>
      <c r="AB133" s="204" t="str" cm="1">
        <f t="array" aca="1" ref="AB133" ca="1">IFERROR(_xlfn.XLOOKUP(AC133,Com_codes_core,Com_labels_core),"")</f>
        <v>Creative, artistic and entertainment services</v>
      </c>
      <c r="AC133" s="53" t="str">
        <f ca="1"/>
        <v>c_166</v>
      </c>
      <c r="AD133" s="56">
        <f ca="1"/>
        <v>1</v>
      </c>
      <c r="AE133" s="56">
        <f ca="1"/>
        <v>-4.6706224864578871E-3</v>
      </c>
      <c r="AF133" s="56">
        <f ca="1"/>
        <v>-0.19613318997857565</v>
      </c>
      <c r="AG133" s="56">
        <f ca="1"/>
        <v>7.3706997516009842E-2</v>
      </c>
      <c r="AH133" s="56">
        <f ca="1"/>
        <v>0</v>
      </c>
      <c r="AI133" s="56">
        <f ca="1"/>
        <v>0</v>
      </c>
      <c r="AJ133" s="56">
        <f ca="1"/>
        <v>0</v>
      </c>
      <c r="AK133" s="56">
        <f ca="1"/>
        <v>0</v>
      </c>
      <c r="AL133" s="56">
        <f ca="1"/>
        <v>0</v>
      </c>
      <c r="AM133" s="56">
        <f ca="1"/>
        <v>0</v>
      </c>
      <c r="AO133" s="204" t="str" cm="1">
        <f t="array" aca="1" ref="AO133" ca="1">IFERROR(_xlfn.XLOOKUP(AP133,Com_codes_core,Com_labels_core),"")</f>
        <v>Machinery and equipment rental service (without operator); rental of personal and household items; leasing non-financial intangible assets</v>
      </c>
      <c r="AP133" s="53" t="str">
        <f ca="1"/>
        <v>c_154</v>
      </c>
      <c r="AQ133" s="56">
        <f ca="1"/>
        <v>1</v>
      </c>
      <c r="AR133" s="56">
        <f ca="1"/>
        <v>-4.6706224864800916E-3</v>
      </c>
      <c r="AS133" s="56">
        <f ca="1"/>
        <v>-0.19613318997858675</v>
      </c>
      <c r="AT133" s="56">
        <f ca="1"/>
        <v>7.3706997516009842E-2</v>
      </c>
      <c r="AU133" s="56">
        <f ca="1"/>
        <v>0</v>
      </c>
      <c r="AV133" s="56">
        <f ca="1"/>
        <v>0</v>
      </c>
      <c r="AW133" s="56">
        <f ca="1"/>
        <v>0</v>
      </c>
      <c r="AX133" s="56">
        <f ca="1"/>
        <v>0</v>
      </c>
      <c r="AY133" s="56">
        <f ca="1"/>
        <v>0</v>
      </c>
      <c r="AZ133" s="56">
        <f ca="1"/>
        <v>0</v>
      </c>
      <c r="BB133" s="204" t="str" cm="1">
        <f t="array" aca="1" ref="BB133" ca="1">IFERROR(_xlfn.XLOOKUP(BC133,Com_codes_core,Com_labels_core),"")</f>
        <v>Creative, artistic and entertainment services</v>
      </c>
      <c r="BC133" s="53" t="str">
        <f ca="1"/>
        <v>c_166</v>
      </c>
      <c r="BD133" s="63">
        <f ca="1"/>
        <v>1</v>
      </c>
      <c r="BE133" s="63">
        <f ca="1"/>
        <v>0</v>
      </c>
      <c r="BF133" s="63">
        <f ca="1"/>
        <v>0</v>
      </c>
      <c r="BG133" s="56">
        <f ca="1"/>
        <v>0</v>
      </c>
      <c r="BH133" s="56">
        <f ca="1"/>
        <v>0</v>
      </c>
      <c r="BI133" s="56">
        <f ca="1"/>
        <v>0</v>
      </c>
      <c r="BJ133" s="56">
        <f ca="1"/>
        <v>0</v>
      </c>
      <c r="BK133" s="56">
        <f ca="1"/>
        <v>0</v>
      </c>
      <c r="BL133" s="56">
        <f ca="1"/>
        <v>0</v>
      </c>
      <c r="BM133" s="63">
        <f ca="1"/>
        <v>0</v>
      </c>
      <c r="BO133" s="204" t="str" cm="1">
        <f t="array" aca="1" ref="BO133" ca="1">IFERROR(_xlfn.XLOOKUP(BP133,Com_codes_core,Com_labels_core),"")</f>
        <v>Machinery and equipment rental service (without operator); rental of personal and household items; leasing non-financial intangible assets</v>
      </c>
      <c r="BP133" s="122" t="str">
        <f ca="1"/>
        <v>c_154</v>
      </c>
      <c r="BQ133" s="66">
        <f ca="1"/>
        <v>1</v>
      </c>
      <c r="BR133" s="66">
        <f ca="1"/>
        <v>0</v>
      </c>
      <c r="BS133" s="66">
        <f ca="1"/>
        <v>0</v>
      </c>
      <c r="BT133" s="66">
        <f ca="1"/>
        <v>0</v>
      </c>
      <c r="BU133" s="66">
        <f ca="1"/>
        <v>0</v>
      </c>
      <c r="BV133" s="66">
        <f ca="1"/>
        <v>0</v>
      </c>
      <c r="BW133" s="66">
        <f ca="1"/>
        <v>0</v>
      </c>
      <c r="BX133" s="66">
        <f ca="1"/>
        <v>0</v>
      </c>
      <c r="BY133" s="66">
        <f ca="1"/>
        <v>0</v>
      </c>
      <c r="BZ133" s="66">
        <f ca="1"/>
        <v>0</v>
      </c>
    </row>
    <row r="134" spans="2:78" hidden="1" outlineLevel="1" x14ac:dyDescent="0.2">
      <c r="B134" s="204" t="str" cm="1">
        <f t="array" aca="1" ref="B134" ca="1">IFERROR(_xlfn.XLOOKUP(C134,Com_codes_core,Com_labels_core),"")</f>
        <v>Railway freight transport services</v>
      </c>
      <c r="C134" s="53" t="str">
        <f ca="1"/>
        <v>c_125</v>
      </c>
      <c r="D134" s="56">
        <f ca="1"/>
        <v>1</v>
      </c>
      <c r="E134" s="56">
        <f ca="1"/>
        <v>-6.8673676298136588E-2</v>
      </c>
      <c r="F134" s="56">
        <f ca="1"/>
        <v>-0.2930937760073693</v>
      </c>
      <c r="G134" s="56">
        <f ca="1"/>
        <v>0.32445794811222228</v>
      </c>
      <c r="H134" s="56">
        <f ca="1"/>
        <v>0</v>
      </c>
      <c r="I134" s="56">
        <f ca="1"/>
        <v>0</v>
      </c>
      <c r="J134" s="56">
        <f ca="1"/>
        <v>0</v>
      </c>
      <c r="K134" s="56">
        <f ca="1"/>
        <v>0</v>
      </c>
      <c r="L134" s="56">
        <f ca="1"/>
        <v>0</v>
      </c>
      <c r="M134" s="56">
        <f ca="1"/>
        <v>0</v>
      </c>
      <c r="O134" s="204" t="str" cm="1">
        <f t="array" aca="1" ref="O134" ca="1">IFERROR(_xlfn.XLOOKUP(P134,Com_codes_core,Com_labels_core),"")</f>
        <v>Railway freight transport services</v>
      </c>
      <c r="P134" s="53" t="str">
        <f ca="1"/>
        <v>c_125</v>
      </c>
      <c r="Q134" s="56">
        <f ca="1"/>
        <v>1</v>
      </c>
      <c r="R134" s="56">
        <f ca="1"/>
        <v>-6.8673676298169894E-2</v>
      </c>
      <c r="S134" s="56">
        <f ca="1"/>
        <v>-0.29309377600740261</v>
      </c>
      <c r="T134" s="56">
        <f ca="1"/>
        <v>0.32445794811224449</v>
      </c>
      <c r="U134" s="56">
        <f ca="1"/>
        <v>0</v>
      </c>
      <c r="V134" s="56">
        <f ca="1"/>
        <v>0</v>
      </c>
      <c r="W134" s="56">
        <f ca="1"/>
        <v>0</v>
      </c>
      <c r="X134" s="56">
        <f ca="1"/>
        <v>0</v>
      </c>
      <c r="Y134" s="56">
        <f ca="1"/>
        <v>0</v>
      </c>
      <c r="Z134" s="56">
        <f ca="1"/>
        <v>0</v>
      </c>
      <c r="AB134" s="204" t="str" cm="1">
        <f t="array" aca="1" ref="AB134" ca="1">IFERROR(_xlfn.XLOOKUP(AC134,Com_codes_core,Com_labels_core),"")</f>
        <v>Lottery, betting and gambling services</v>
      </c>
      <c r="AC134" s="53" t="str">
        <f ca="1"/>
        <v>c_168</v>
      </c>
      <c r="AD134" s="56">
        <f ca="1"/>
        <v>1</v>
      </c>
      <c r="AE134" s="56">
        <f ca="1"/>
        <v>-4.6706224864689894E-3</v>
      </c>
      <c r="AF134" s="56">
        <f ca="1"/>
        <v>-0.19613318997857565</v>
      </c>
      <c r="AG134" s="56">
        <f ca="1"/>
        <v>7.3706997515987638E-2</v>
      </c>
      <c r="AH134" s="56">
        <f ca="1"/>
        <v>0</v>
      </c>
      <c r="AI134" s="56">
        <f ca="1"/>
        <v>0</v>
      </c>
      <c r="AJ134" s="56">
        <f ca="1"/>
        <v>0</v>
      </c>
      <c r="AK134" s="56">
        <f ca="1"/>
        <v>0</v>
      </c>
      <c r="AL134" s="56">
        <f ca="1"/>
        <v>0</v>
      </c>
      <c r="AM134" s="56">
        <f ca="1"/>
        <v>0</v>
      </c>
      <c r="AO134" s="204" t="str" cm="1">
        <f t="array" aca="1" ref="AO134" ca="1">IFERROR(_xlfn.XLOOKUP(AP134,Com_codes_core,Com_labels_core),"")</f>
        <v>Services of travel agencies, tour businesses and support services, related to promotion and organization of tours</v>
      </c>
      <c r="AP134" s="53" t="str">
        <f ca="1"/>
        <v>c_156</v>
      </c>
      <c r="AQ134" s="56">
        <f ca="1"/>
        <v>1</v>
      </c>
      <c r="AR134" s="56">
        <f ca="1"/>
        <v>-4.6706224864578871E-3</v>
      </c>
      <c r="AS134" s="56">
        <f ca="1"/>
        <v>-0.19613318997843132</v>
      </c>
      <c r="AT134" s="56">
        <f ca="1"/>
        <v>7.3706997516009842E-2</v>
      </c>
      <c r="AU134" s="56">
        <f ca="1"/>
        <v>0</v>
      </c>
      <c r="AV134" s="56">
        <f ca="1"/>
        <v>0</v>
      </c>
      <c r="AW134" s="56">
        <f ca="1"/>
        <v>0</v>
      </c>
      <c r="AX134" s="56">
        <f ca="1"/>
        <v>0</v>
      </c>
      <c r="AY134" s="56">
        <f ca="1"/>
        <v>0</v>
      </c>
      <c r="AZ134" s="56">
        <f ca="1"/>
        <v>0</v>
      </c>
      <c r="BB134" s="204" t="str" cm="1">
        <f t="array" aca="1" ref="BB134" ca="1">IFERROR(_xlfn.XLOOKUP(BC134,Com_codes_core,Com_labels_core),"")</f>
        <v>Lottery, betting and gambling services</v>
      </c>
      <c r="BC134" s="53" t="str">
        <f ca="1"/>
        <v>c_168</v>
      </c>
      <c r="BD134" s="63">
        <f ca="1"/>
        <v>1</v>
      </c>
      <c r="BE134" s="63">
        <f ca="1"/>
        <v>0</v>
      </c>
      <c r="BF134" s="63">
        <f ca="1"/>
        <v>0</v>
      </c>
      <c r="BG134" s="56">
        <f ca="1"/>
        <v>0</v>
      </c>
      <c r="BH134" s="56">
        <f ca="1"/>
        <v>0</v>
      </c>
      <c r="BI134" s="56">
        <f ca="1"/>
        <v>0</v>
      </c>
      <c r="BJ134" s="56">
        <f ca="1"/>
        <v>0</v>
      </c>
      <c r="BK134" s="56">
        <f ca="1"/>
        <v>0</v>
      </c>
      <c r="BL134" s="56">
        <f ca="1"/>
        <v>0</v>
      </c>
      <c r="BM134" s="63">
        <f ca="1"/>
        <v>0</v>
      </c>
      <c r="BO134" s="204" t="str" cm="1">
        <f t="array" aca="1" ref="BO134" ca="1">IFERROR(_xlfn.XLOOKUP(BP134,Com_codes_core,Com_labels_core),"")</f>
        <v>Services of travel agencies, tour businesses and support services, related to promotion and organization of tours</v>
      </c>
      <c r="BP134" s="122" t="str">
        <f ca="1"/>
        <v>c_156</v>
      </c>
      <c r="BQ134" s="66">
        <f ca="1"/>
        <v>1</v>
      </c>
      <c r="BR134" s="66">
        <f ca="1"/>
        <v>0</v>
      </c>
      <c r="BS134" s="66">
        <f ca="1"/>
        <v>0</v>
      </c>
      <c r="BT134" s="66">
        <f ca="1"/>
        <v>0</v>
      </c>
      <c r="BU134" s="66">
        <f ca="1"/>
        <v>0</v>
      </c>
      <c r="BV134" s="66">
        <f ca="1"/>
        <v>0</v>
      </c>
      <c r="BW134" s="66">
        <f ca="1"/>
        <v>0</v>
      </c>
      <c r="BX134" s="66">
        <f ca="1"/>
        <v>0</v>
      </c>
      <c r="BY134" s="66">
        <f ca="1"/>
        <v>0</v>
      </c>
      <c r="BZ134" s="66">
        <f ca="1"/>
        <v>0</v>
      </c>
    </row>
    <row r="135" spans="2:78" hidden="1" outlineLevel="1" x14ac:dyDescent="0.2">
      <c r="B135" s="204" t="str" cm="1">
        <f t="array" aca="1" ref="B135" ca="1">IFERROR(_xlfn.XLOOKUP(C135,Com_codes_core,Com_labels_core),"")</f>
        <v>Bus transport services, other road passenger transport services</v>
      </c>
      <c r="C135" s="53" t="str">
        <f ca="1"/>
        <v>c_126</v>
      </c>
      <c r="D135" s="56">
        <f ca="1"/>
        <v>1</v>
      </c>
      <c r="E135" s="56">
        <f ca="1"/>
        <v>-3.4110566239731188E-2</v>
      </c>
      <c r="F135" s="56">
        <f ca="1"/>
        <v>-1.7497231333507557E-2</v>
      </c>
      <c r="G135" s="56">
        <f ca="1"/>
        <v>0.35084925741337702</v>
      </c>
      <c r="H135" s="56">
        <f ca="1"/>
        <v>0</v>
      </c>
      <c r="I135" s="56">
        <f ca="1"/>
        <v>0</v>
      </c>
      <c r="J135" s="56">
        <f ca="1"/>
        <v>0</v>
      </c>
      <c r="K135" s="56">
        <f ca="1"/>
        <v>0</v>
      </c>
      <c r="L135" s="56">
        <f ca="1"/>
        <v>0</v>
      </c>
      <c r="M135" s="56">
        <f ca="1"/>
        <v>0</v>
      </c>
      <c r="O135" s="204" t="str" cm="1">
        <f t="array" aca="1" ref="O135" ca="1">IFERROR(_xlfn.XLOOKUP(P135,Com_codes_core,Com_labels_core),"")</f>
        <v>Bus transport services, other road passenger transport services</v>
      </c>
      <c r="P135" s="53" t="str">
        <f ca="1"/>
        <v>c_126</v>
      </c>
      <c r="Q135" s="56">
        <f ca="1"/>
        <v>1.0283975802649157</v>
      </c>
      <c r="R135" s="56">
        <f ca="1"/>
        <v>-3.4703657007595368E-2</v>
      </c>
      <c r="S135" s="56">
        <f ca="1"/>
        <v>-1.3902146555533346E-2</v>
      </c>
      <c r="T135" s="56">
        <f ca="1"/>
        <v>0.35642412582357341</v>
      </c>
      <c r="U135" s="56">
        <f ca="1"/>
        <v>0</v>
      </c>
      <c r="V135" s="56">
        <f ca="1"/>
        <v>0</v>
      </c>
      <c r="W135" s="56">
        <f ca="1"/>
        <v>0</v>
      </c>
      <c r="X135" s="56">
        <f ca="1"/>
        <v>0</v>
      </c>
      <c r="Y135" s="56">
        <f ca="1"/>
        <v>0</v>
      </c>
      <c r="Z135" s="56">
        <f ca="1"/>
        <v>0</v>
      </c>
      <c r="AB135" s="204" t="str" cm="1">
        <f t="array" aca="1" ref="AB135" ca="1">IFERROR(_xlfn.XLOOKUP(AC135,Com_codes_core,Com_labels_core),"")</f>
        <v>Sports, entertainment and recreation services</v>
      </c>
      <c r="AC135" s="53" t="str">
        <f ca="1"/>
        <v>c_169</v>
      </c>
      <c r="AD135" s="56">
        <f ca="1"/>
        <v>1</v>
      </c>
      <c r="AE135" s="56">
        <f ca="1"/>
        <v>-4.6706224864800916E-3</v>
      </c>
      <c r="AF135" s="56">
        <f ca="1"/>
        <v>-0.19613318997857565</v>
      </c>
      <c r="AG135" s="56">
        <f ca="1"/>
        <v>7.3706997515987638E-2</v>
      </c>
      <c r="AH135" s="56">
        <f ca="1"/>
        <v>0</v>
      </c>
      <c r="AI135" s="56">
        <f ca="1"/>
        <v>0</v>
      </c>
      <c r="AJ135" s="56">
        <f ca="1"/>
        <v>0</v>
      </c>
      <c r="AK135" s="56">
        <f ca="1"/>
        <v>0</v>
      </c>
      <c r="AL135" s="56">
        <f ca="1"/>
        <v>0</v>
      </c>
      <c r="AM135" s="56">
        <f ca="1"/>
        <v>0</v>
      </c>
      <c r="AO135" s="204" t="str" cm="1">
        <f t="array" aca="1" ref="AO135" ca="1">IFERROR(_xlfn.XLOOKUP(AP135,Com_codes_core,Com_labels_core),"")</f>
        <v>Services of the Communist Party, socio-political organizations, state management, national security and defense and compulsory social security</v>
      </c>
      <c r="AP135" s="53" t="str">
        <f ca="1"/>
        <v>c_160</v>
      </c>
      <c r="AQ135" s="56">
        <f ca="1"/>
        <v>1</v>
      </c>
      <c r="AR135" s="56">
        <f ca="1"/>
        <v>-4.6706224864800916E-3</v>
      </c>
      <c r="AS135" s="56">
        <f ca="1"/>
        <v>-0.19613318997858675</v>
      </c>
      <c r="AT135" s="56">
        <f ca="1"/>
        <v>7.3706997516009842E-2</v>
      </c>
      <c r="AU135" s="56">
        <f ca="1"/>
        <v>0</v>
      </c>
      <c r="AV135" s="56">
        <f ca="1"/>
        <v>0</v>
      </c>
      <c r="AW135" s="56">
        <f ca="1"/>
        <v>0</v>
      </c>
      <c r="AX135" s="56">
        <f ca="1"/>
        <v>0</v>
      </c>
      <c r="AY135" s="56">
        <f ca="1"/>
        <v>0</v>
      </c>
      <c r="AZ135" s="56">
        <f ca="1"/>
        <v>0</v>
      </c>
      <c r="BB135" s="204" t="str" cm="1">
        <f t="array" aca="1" ref="BB135" ca="1">IFERROR(_xlfn.XLOOKUP(BC135,Com_codes_core,Com_labels_core),"")</f>
        <v>Sports, entertainment and recreation services</v>
      </c>
      <c r="BC135" s="53" t="str">
        <f ca="1"/>
        <v>c_169</v>
      </c>
      <c r="BD135" s="63">
        <f ca="1"/>
        <v>1</v>
      </c>
      <c r="BE135" s="63">
        <f ca="1"/>
        <v>0</v>
      </c>
      <c r="BF135" s="63">
        <f ca="1"/>
        <v>0</v>
      </c>
      <c r="BG135" s="56">
        <f ca="1"/>
        <v>0</v>
      </c>
      <c r="BH135" s="56">
        <f ca="1"/>
        <v>0</v>
      </c>
      <c r="BI135" s="56">
        <f ca="1"/>
        <v>0</v>
      </c>
      <c r="BJ135" s="56">
        <f ca="1"/>
        <v>0</v>
      </c>
      <c r="BK135" s="56">
        <f ca="1"/>
        <v>0</v>
      </c>
      <c r="BL135" s="56">
        <f ca="1"/>
        <v>0</v>
      </c>
      <c r="BM135" s="63">
        <f ca="1"/>
        <v>0</v>
      </c>
      <c r="BO135" s="204" t="str" cm="1">
        <f t="array" aca="1" ref="BO135" ca="1">IFERROR(_xlfn.XLOOKUP(BP135,Com_codes_core,Com_labels_core),"")</f>
        <v>Services of the Communist Party, socio-political organizations, state management, national security and defense and compulsory social security</v>
      </c>
      <c r="BP135" s="122" t="str">
        <f ca="1"/>
        <v>c_160</v>
      </c>
      <c r="BQ135" s="66">
        <f ca="1"/>
        <v>1</v>
      </c>
      <c r="BR135" s="66">
        <f ca="1"/>
        <v>0</v>
      </c>
      <c r="BS135" s="66">
        <f ca="1"/>
        <v>0</v>
      </c>
      <c r="BT135" s="66">
        <f ca="1"/>
        <v>0</v>
      </c>
      <c r="BU135" s="66">
        <f ca="1"/>
        <v>0</v>
      </c>
      <c r="BV135" s="66">
        <f ca="1"/>
        <v>0</v>
      </c>
      <c r="BW135" s="66">
        <f ca="1"/>
        <v>0</v>
      </c>
      <c r="BX135" s="66">
        <f ca="1"/>
        <v>0</v>
      </c>
      <c r="BY135" s="66">
        <f ca="1"/>
        <v>0</v>
      </c>
      <c r="BZ135" s="66">
        <f ca="1"/>
        <v>0</v>
      </c>
    </row>
    <row r="136" spans="2:78" collapsed="1" x14ac:dyDescent="0.2">
      <c r="B136" s="204" t="str" cm="1">
        <f t="array" aca="1" ref="B136" ca="1">IFERROR(_xlfn.XLOOKUP(C136,Com_codes_core,Com_labels_core),"")</f>
        <v>Freight transport services by road, pipeline transport services</v>
      </c>
      <c r="C136" s="53" t="str">
        <f ca="1"/>
        <v>c_127</v>
      </c>
      <c r="D136" s="56">
        <f ca="1"/>
        <v>1</v>
      </c>
      <c r="E136" s="56">
        <f ca="1"/>
        <v>-4.2890260892436416E-2</v>
      </c>
      <c r="F136" s="56">
        <f ca="1"/>
        <v>-3.0364509427882602E-2</v>
      </c>
      <c r="G136" s="56">
        <f ca="1"/>
        <v>0.44972324975072198</v>
      </c>
      <c r="H136" s="56">
        <f ca="1"/>
        <v>0</v>
      </c>
      <c r="I136" s="56">
        <f ca="1"/>
        <v>0</v>
      </c>
      <c r="J136" s="56">
        <f ca="1"/>
        <v>0</v>
      </c>
      <c r="K136" s="56">
        <f ca="1"/>
        <v>0</v>
      </c>
      <c r="L136" s="56">
        <f ca="1"/>
        <v>0</v>
      </c>
      <c r="M136" s="56">
        <f ca="1"/>
        <v>0</v>
      </c>
      <c r="O136" s="204" t="str" cm="1">
        <f t="array" aca="1" ref="O136" ca="1">IFERROR(_xlfn.XLOOKUP(P136,Com_codes_core,Com_labels_core),"")</f>
        <v>Freight transport services by road, pipeline transport services</v>
      </c>
      <c r="P136" s="53" t="str">
        <f ca="1"/>
        <v>c_127</v>
      </c>
      <c r="Q136" s="56">
        <f ca="1"/>
        <v>1</v>
      </c>
      <c r="R136" s="56">
        <f ca="1"/>
        <v>-4.2890260892436416E-2</v>
      </c>
      <c r="S136" s="56">
        <f ca="1"/>
        <v>-3.0364509427882602E-2</v>
      </c>
      <c r="T136" s="56">
        <f ca="1"/>
        <v>0.44972324975072198</v>
      </c>
      <c r="U136" s="56">
        <f ca="1"/>
        <v>0</v>
      </c>
      <c r="V136" s="56">
        <f ca="1"/>
        <v>0</v>
      </c>
      <c r="W136" s="56">
        <f ca="1"/>
        <v>0</v>
      </c>
      <c r="X136" s="56">
        <f ca="1"/>
        <v>0</v>
      </c>
      <c r="Y136" s="56">
        <f ca="1"/>
        <v>0</v>
      </c>
      <c r="Z136" s="56">
        <f ca="1"/>
        <v>0</v>
      </c>
      <c r="AB136" s="204" t="str" cm="1">
        <f t="array" aca="1" ref="AB136" ca="1">IFERROR(_xlfn.XLOOKUP(AC136,Com_codes_core,Com_labels_core),"")</f>
        <v>Other personal services</v>
      </c>
      <c r="AC136" s="53" t="str">
        <f ca="1"/>
        <v>c_172</v>
      </c>
      <c r="AD136" s="56">
        <f ca="1"/>
        <v>1</v>
      </c>
      <c r="AE136" s="56">
        <f ca="1"/>
        <v>-4.6706224864800916E-3</v>
      </c>
      <c r="AF136" s="56">
        <f ca="1"/>
        <v>-0.19613318997857565</v>
      </c>
      <c r="AG136" s="56">
        <f ca="1"/>
        <v>7.3706997515987638E-2</v>
      </c>
      <c r="AH136" s="56">
        <f ca="1"/>
        <v>0</v>
      </c>
      <c r="AI136" s="56">
        <f ca="1"/>
        <v>0</v>
      </c>
      <c r="AJ136" s="56">
        <f ca="1"/>
        <v>0</v>
      </c>
      <c r="AK136" s="56">
        <f ca="1"/>
        <v>0</v>
      </c>
      <c r="AL136" s="56">
        <f ca="1"/>
        <v>0</v>
      </c>
      <c r="AM136" s="56">
        <f ca="1"/>
        <v>0</v>
      </c>
      <c r="AO136" s="204" t="str" cm="1">
        <f t="array" aca="1" ref="AO136" ca="1">IFERROR(_xlfn.XLOOKUP(AP136,Com_codes_core,Com_labels_core),"")</f>
        <v>Health services</v>
      </c>
      <c r="AP136" s="53" t="str">
        <f ca="1"/>
        <v>c_163</v>
      </c>
      <c r="AQ136" s="56">
        <f ca="1"/>
        <v>1</v>
      </c>
      <c r="AR136" s="56">
        <f ca="1"/>
        <v>-4.6706224864800916E-3</v>
      </c>
      <c r="AS136" s="56">
        <f ca="1"/>
        <v>-0.19613318997857565</v>
      </c>
      <c r="AT136" s="56">
        <f ca="1"/>
        <v>7.3706997516009842E-2</v>
      </c>
      <c r="AU136" s="56">
        <f ca="1"/>
        <v>0</v>
      </c>
      <c r="AV136" s="56">
        <f ca="1"/>
        <v>0</v>
      </c>
      <c r="AW136" s="56">
        <f ca="1"/>
        <v>0</v>
      </c>
      <c r="AX136" s="56">
        <f ca="1"/>
        <v>0</v>
      </c>
      <c r="AY136" s="56">
        <f ca="1"/>
        <v>0</v>
      </c>
      <c r="AZ136" s="56">
        <f ca="1"/>
        <v>0</v>
      </c>
      <c r="BB136" s="204" t="str" cm="1">
        <f t="array" aca="1" ref="BB136" ca="1">IFERROR(_xlfn.XLOOKUP(BC136,Com_codes_core,Com_labels_core),"")</f>
        <v>Other personal services</v>
      </c>
      <c r="BC136" s="53" t="str">
        <f ca="1"/>
        <v>c_172</v>
      </c>
      <c r="BD136" s="63">
        <f ca="1"/>
        <v>1</v>
      </c>
      <c r="BE136" s="63">
        <f ca="1"/>
        <v>0</v>
      </c>
      <c r="BF136" s="63">
        <f ca="1"/>
        <v>0</v>
      </c>
      <c r="BG136" s="56">
        <f ca="1"/>
        <v>0</v>
      </c>
      <c r="BH136" s="56">
        <f ca="1"/>
        <v>0</v>
      </c>
      <c r="BI136" s="56">
        <f ca="1"/>
        <v>0</v>
      </c>
      <c r="BJ136" s="56">
        <f ca="1"/>
        <v>0</v>
      </c>
      <c r="BK136" s="56">
        <f ca="1"/>
        <v>0</v>
      </c>
      <c r="BL136" s="56">
        <f ca="1"/>
        <v>0</v>
      </c>
      <c r="BM136" s="63">
        <f ca="1"/>
        <v>0</v>
      </c>
      <c r="BO136" s="204" t="str" cm="1">
        <f t="array" aca="1" ref="BO136" ca="1">IFERROR(_xlfn.XLOOKUP(BP136,Com_codes_core,Com_labels_core),"")</f>
        <v>Health services</v>
      </c>
      <c r="BP136" s="122" t="str">
        <f ca="1"/>
        <v>c_163</v>
      </c>
      <c r="BQ136" s="66">
        <f ca="1"/>
        <v>1</v>
      </c>
      <c r="BR136" s="66">
        <f ca="1"/>
        <v>0</v>
      </c>
      <c r="BS136" s="66">
        <f ca="1"/>
        <v>0</v>
      </c>
      <c r="BT136" s="66">
        <f ca="1"/>
        <v>0</v>
      </c>
      <c r="BU136" s="66">
        <f ca="1"/>
        <v>0</v>
      </c>
      <c r="BV136" s="66">
        <f ca="1"/>
        <v>0</v>
      </c>
      <c r="BW136" s="66">
        <f ca="1"/>
        <v>0</v>
      </c>
      <c r="BX136" s="66">
        <f ca="1"/>
        <v>0</v>
      </c>
      <c r="BY136" s="66">
        <f ca="1"/>
        <v>0</v>
      </c>
      <c r="BZ136" s="66">
        <f ca="1"/>
        <v>0</v>
      </c>
    </row>
    <row r="137" spans="2:78" x14ac:dyDescent="0.2">
      <c r="B137" s="204" t="str" cm="1">
        <f t="array" aca="1" ref="B137" ca="1">IFERROR(_xlfn.XLOOKUP(C137,Com_codes_core,Com_labels_core),"")</f>
        <v>Waterway passenger transport service</v>
      </c>
      <c r="C137" s="53" t="str">
        <f ca="1"/>
        <v>c_128</v>
      </c>
      <c r="D137" s="56">
        <f ca="1"/>
        <v>1</v>
      </c>
      <c r="E137" s="56">
        <f ca="1"/>
        <v>-1.3403393063149416E-2</v>
      </c>
      <c r="F137" s="56">
        <f ca="1"/>
        <v>0.1054486244380648</v>
      </c>
      <c r="G137" s="56">
        <f ca="1"/>
        <v>0.41646510147279603</v>
      </c>
      <c r="H137" s="56">
        <f ca="1"/>
        <v>0</v>
      </c>
      <c r="I137" s="56">
        <f ca="1"/>
        <v>0</v>
      </c>
      <c r="J137" s="56">
        <f ca="1"/>
        <v>0</v>
      </c>
      <c r="K137" s="56">
        <f ca="1"/>
        <v>0</v>
      </c>
      <c r="L137" s="56">
        <f ca="1"/>
        <v>0</v>
      </c>
      <c r="M137" s="56">
        <f ca="1"/>
        <v>0</v>
      </c>
      <c r="O137" s="204" t="str" cm="1">
        <f t="array" aca="1" ref="O137" ca="1">IFERROR(_xlfn.XLOOKUP(P137,Com_codes_core,Com_labels_core),"")</f>
        <v>Waterway passenger transport service</v>
      </c>
      <c r="P137" s="53" t="str">
        <f ca="1"/>
        <v>c_128</v>
      </c>
      <c r="Q137" s="56">
        <f ca="1"/>
        <v>1.048158983256984</v>
      </c>
      <c r="R137" s="56">
        <f ca="1"/>
        <v>-3.9830235675242243E-2</v>
      </c>
      <c r="S137" s="56">
        <f ca="1"/>
        <v>1.0162605452797679</v>
      </c>
      <c r="T137" s="56">
        <f ca="1"/>
        <v>1.4513672742461292</v>
      </c>
      <c r="U137" s="56">
        <f ca="1"/>
        <v>0</v>
      </c>
      <c r="V137" s="56">
        <f ca="1"/>
        <v>0</v>
      </c>
      <c r="W137" s="56">
        <f ca="1"/>
        <v>0</v>
      </c>
      <c r="X137" s="56">
        <f ca="1"/>
        <v>0</v>
      </c>
      <c r="Y137" s="56">
        <f ca="1"/>
        <v>0</v>
      </c>
      <c r="Z137" s="56">
        <f ca="1"/>
        <v>0</v>
      </c>
      <c r="AB137" s="204" t="str" cm="1">
        <f t="array" aca="1" ref="AB137" ca="1">IFERROR(_xlfn.XLOOKUP(AC137,Com_codes_core,Com_labels_core),"")</f>
        <v>Agriculture</v>
      </c>
      <c r="AC137" s="53" t="str">
        <f ca="1"/>
        <v>xAGR</v>
      </c>
      <c r="AD137" s="297">
        <f ca="1"/>
        <v>1.0000000000000004</v>
      </c>
      <c r="AE137" s="297">
        <f ca="1"/>
        <v>-6.9331327841037904E-4</v>
      </c>
      <c r="AF137" s="297">
        <f ca="1"/>
        <v>-0.18303725219632749</v>
      </c>
      <c r="AG137" s="297">
        <f ca="1"/>
        <v>7.350341719800646E-2</v>
      </c>
      <c r="AH137" s="297">
        <f ca="1"/>
        <v>0</v>
      </c>
      <c r="AI137" s="297">
        <f ca="1"/>
        <v>0</v>
      </c>
      <c r="AJ137" s="297">
        <f ca="1"/>
        <v>0</v>
      </c>
      <c r="AK137" s="297">
        <f ca="1"/>
        <v>0</v>
      </c>
      <c r="AL137" s="297">
        <f ca="1"/>
        <v>0</v>
      </c>
      <c r="AM137" s="297">
        <f ca="1"/>
        <v>0</v>
      </c>
      <c r="AO137" s="204" t="str" cm="1">
        <f t="array" aca="1" ref="AO137" ca="1">IFERROR(_xlfn.XLOOKUP(AP137,Com_codes_core,Com_labels_core),"")</f>
        <v>Creative, artistic and entertainment services</v>
      </c>
      <c r="AP137" s="53" t="str">
        <f ca="1"/>
        <v>c_166</v>
      </c>
      <c r="AQ137" s="56">
        <f ca="1"/>
        <v>1</v>
      </c>
      <c r="AR137" s="56">
        <f ca="1"/>
        <v>-4.6706224864689894E-3</v>
      </c>
      <c r="AS137" s="56">
        <f ca="1"/>
        <v>-0.19613318997858675</v>
      </c>
      <c r="AT137" s="56">
        <f ca="1"/>
        <v>7.3706997516009842E-2</v>
      </c>
      <c r="AU137" s="56">
        <f ca="1"/>
        <v>0</v>
      </c>
      <c r="AV137" s="56">
        <f ca="1"/>
        <v>0</v>
      </c>
      <c r="AW137" s="56">
        <f ca="1"/>
        <v>0</v>
      </c>
      <c r="AX137" s="56">
        <f ca="1"/>
        <v>0</v>
      </c>
      <c r="AY137" s="56">
        <f ca="1"/>
        <v>0</v>
      </c>
      <c r="AZ137" s="56">
        <f ca="1"/>
        <v>0</v>
      </c>
      <c r="BB137" s="53"/>
      <c r="BC137" s="53"/>
      <c r="BD137" s="63"/>
      <c r="BE137" s="63"/>
      <c r="BF137" s="63"/>
      <c r="BG137" s="56"/>
      <c r="BH137" s="56"/>
      <c r="BI137" s="56"/>
      <c r="BJ137" s="56"/>
      <c r="BK137" s="56"/>
      <c r="BL137" s="56"/>
      <c r="BM137" s="63"/>
      <c r="BO137" s="204" t="str" cm="1">
        <f t="array" aca="1" ref="BO137" ca="1">IFERROR(_xlfn.XLOOKUP(BP137,Com_codes_core,Com_labels_core),"")</f>
        <v>Creative, artistic and entertainment services</v>
      </c>
      <c r="BP137" s="122" t="str">
        <f ca="1"/>
        <v>c_166</v>
      </c>
      <c r="BQ137" s="66">
        <f ca="1"/>
        <v>1</v>
      </c>
      <c r="BR137" s="66">
        <f ca="1"/>
        <v>0</v>
      </c>
      <c r="BS137" s="66">
        <f ca="1"/>
        <v>0</v>
      </c>
      <c r="BT137" s="66">
        <f ca="1"/>
        <v>0</v>
      </c>
      <c r="BU137" s="66">
        <f ca="1"/>
        <v>0</v>
      </c>
      <c r="BV137" s="66">
        <f ca="1"/>
        <v>0</v>
      </c>
      <c r="BW137" s="66">
        <f ca="1"/>
        <v>0</v>
      </c>
      <c r="BX137" s="66">
        <f ca="1"/>
        <v>0</v>
      </c>
      <c r="BY137" s="66">
        <f ca="1"/>
        <v>0</v>
      </c>
      <c r="BZ137" s="66">
        <f ca="1"/>
        <v>0</v>
      </c>
    </row>
    <row r="138" spans="2:78" x14ac:dyDescent="0.2">
      <c r="B138" s="204" t="str" cm="1">
        <f t="array" aca="1" ref="B138" ca="1">IFERROR(_xlfn.XLOOKUP(C138,Com_codes_core,Com_labels_core),"")</f>
        <v>Waterway cargo transportation services</v>
      </c>
      <c r="C138" s="53" t="str">
        <f ca="1"/>
        <v>c_129</v>
      </c>
      <c r="D138" s="56">
        <f ca="1"/>
        <v>1</v>
      </c>
      <c r="E138" s="56">
        <f ca="1"/>
        <v>-4.6387157602578721E-2</v>
      </c>
      <c r="F138" s="56">
        <f ca="1"/>
        <v>4.9133452782790243E-2</v>
      </c>
      <c r="G138" s="56">
        <f ca="1"/>
        <v>0.57674189790166697</v>
      </c>
      <c r="H138" s="56">
        <f ca="1"/>
        <v>0</v>
      </c>
      <c r="I138" s="56">
        <f ca="1"/>
        <v>0</v>
      </c>
      <c r="J138" s="56">
        <f ca="1"/>
        <v>0</v>
      </c>
      <c r="K138" s="56">
        <f ca="1"/>
        <v>0</v>
      </c>
      <c r="L138" s="56">
        <f ca="1"/>
        <v>0</v>
      </c>
      <c r="M138" s="56">
        <f ca="1"/>
        <v>0</v>
      </c>
      <c r="O138" s="204" t="str" cm="1">
        <f t="array" aca="1" ref="O138" ca="1">IFERROR(_xlfn.XLOOKUP(P138,Com_codes_core,Com_labels_core),"")</f>
        <v>Waterway cargo transportation services</v>
      </c>
      <c r="P138" s="53" t="str">
        <f ca="1"/>
        <v>c_129</v>
      </c>
      <c r="Q138" s="56">
        <f ca="1"/>
        <v>0.99999999999999978</v>
      </c>
      <c r="R138" s="56">
        <f ca="1"/>
        <v>-4.6387157599403483E-2</v>
      </c>
      <c r="S138" s="56">
        <f ca="1"/>
        <v>4.9133452764027474E-2</v>
      </c>
      <c r="T138" s="56">
        <f ca="1"/>
        <v>0.57674189786329766</v>
      </c>
      <c r="U138" s="56">
        <f ca="1"/>
        <v>0</v>
      </c>
      <c r="V138" s="56">
        <f ca="1"/>
        <v>0</v>
      </c>
      <c r="W138" s="56">
        <f ca="1"/>
        <v>0</v>
      </c>
      <c r="X138" s="56">
        <f ca="1"/>
        <v>0</v>
      </c>
      <c r="Y138" s="56">
        <f ca="1"/>
        <v>0</v>
      </c>
      <c r="Z138" s="56">
        <f ca="1"/>
        <v>0</v>
      </c>
      <c r="AB138" s="204" t="str" cm="1">
        <f t="array" aca="1" ref="AB138" ca="1">IFERROR(_xlfn.XLOOKUP(AC138,Com_codes_core,Com_labels_core),"")</f>
        <v>Mining</v>
      </c>
      <c r="AC138" s="53" t="str">
        <f ca="1"/>
        <v>xMIN</v>
      </c>
      <c r="AD138" s="56">
        <f ca="1"/>
        <v>1</v>
      </c>
      <c r="AE138" s="56">
        <f ca="1"/>
        <v>-2.8320337536968943E-3</v>
      </c>
      <c r="AF138" s="56">
        <f ca="1"/>
        <v>-0.19008306119648877</v>
      </c>
      <c r="AG138" s="56">
        <f ca="1"/>
        <v>7.3612895575991821E-2</v>
      </c>
      <c r="AH138" s="56">
        <f ca="1"/>
        <v>0</v>
      </c>
      <c r="AI138" s="56">
        <f ca="1"/>
        <v>0</v>
      </c>
      <c r="AJ138" s="56">
        <f ca="1"/>
        <v>0</v>
      </c>
      <c r="AK138" s="56">
        <f ca="1"/>
        <v>0</v>
      </c>
      <c r="AL138" s="56">
        <f ca="1"/>
        <v>0</v>
      </c>
      <c r="AM138" s="56">
        <f ca="1"/>
        <v>0</v>
      </c>
      <c r="AO138" s="204" t="str" cm="1">
        <f t="array" aca="1" ref="AO138" ca="1">IFERROR(_xlfn.XLOOKUP(AP138,Com_codes_core,Com_labels_core),"")</f>
        <v>Lottery, betting and gambling services</v>
      </c>
      <c r="AP138" s="53" t="str">
        <f ca="1"/>
        <v>c_168</v>
      </c>
      <c r="AQ138" s="56">
        <f ca="1"/>
        <v>1</v>
      </c>
      <c r="AR138" s="56">
        <f ca="1"/>
        <v>-4.6706224864689894E-3</v>
      </c>
      <c r="AS138" s="56">
        <f ca="1"/>
        <v>-0.19613318997858675</v>
      </c>
      <c r="AT138" s="56">
        <f ca="1"/>
        <v>7.3706997515987638E-2</v>
      </c>
      <c r="AU138" s="56">
        <f ca="1"/>
        <v>0</v>
      </c>
      <c r="AV138" s="56">
        <f ca="1"/>
        <v>0</v>
      </c>
      <c r="AW138" s="56">
        <f ca="1"/>
        <v>0</v>
      </c>
      <c r="AX138" s="56">
        <f ca="1"/>
        <v>0</v>
      </c>
      <c r="AY138" s="56">
        <f ca="1"/>
        <v>0</v>
      </c>
      <c r="AZ138" s="56">
        <f ca="1"/>
        <v>0</v>
      </c>
      <c r="BB138" s="53"/>
      <c r="BC138" s="53"/>
      <c r="BD138" s="63"/>
      <c r="BE138" s="63"/>
      <c r="BF138" s="63"/>
      <c r="BG138" s="56"/>
      <c r="BH138" s="56"/>
      <c r="BI138" s="56"/>
      <c r="BJ138" s="56"/>
      <c r="BK138" s="56"/>
      <c r="BL138" s="56"/>
      <c r="BM138" s="63"/>
      <c r="BO138" s="204" t="str" cm="1">
        <f t="array" aca="1" ref="BO138" ca="1">IFERROR(_xlfn.XLOOKUP(BP138,Com_codes_core,Com_labels_core),"")</f>
        <v>Lottery, betting and gambling services</v>
      </c>
      <c r="BP138" s="122" t="str">
        <f ca="1"/>
        <v>c_168</v>
      </c>
      <c r="BQ138" s="66">
        <f ca="1"/>
        <v>1</v>
      </c>
      <c r="BR138" s="66">
        <f ca="1"/>
        <v>0</v>
      </c>
      <c r="BS138" s="66">
        <f ca="1"/>
        <v>0</v>
      </c>
      <c r="BT138" s="66">
        <f ca="1"/>
        <v>0</v>
      </c>
      <c r="BU138" s="66">
        <f ca="1"/>
        <v>0</v>
      </c>
      <c r="BV138" s="66">
        <f ca="1"/>
        <v>0</v>
      </c>
      <c r="BW138" s="66">
        <f ca="1"/>
        <v>0</v>
      </c>
      <c r="BX138" s="66">
        <f ca="1"/>
        <v>0</v>
      </c>
      <c r="BY138" s="66">
        <f ca="1"/>
        <v>0</v>
      </c>
      <c r="BZ138" s="66">
        <f ca="1"/>
        <v>0</v>
      </c>
    </row>
    <row r="139" spans="2:78" x14ac:dyDescent="0.2">
      <c r="B139" s="204" t="str" cm="1">
        <f t="array" aca="1" ref="B139" ca="1">IFERROR(_xlfn.XLOOKUP(C139,Com_codes_core,Com_labels_core),"")</f>
        <v>Air passenger transportation services</v>
      </c>
      <c r="C139" s="53" t="str">
        <f ca="1"/>
        <v>c_130</v>
      </c>
      <c r="D139" s="56">
        <f ca="1"/>
        <v>1</v>
      </c>
      <c r="E139" s="56">
        <f ca="1"/>
        <v>-2.220755663032703E-2</v>
      </c>
      <c r="F139" s="56">
        <f ca="1"/>
        <v>2.4924495530131985E-2</v>
      </c>
      <c r="G139" s="56">
        <f ca="1"/>
        <v>0.40726438810654297</v>
      </c>
      <c r="H139" s="56">
        <f ca="1"/>
        <v>0</v>
      </c>
      <c r="I139" s="56">
        <f ca="1"/>
        <v>0</v>
      </c>
      <c r="J139" s="56">
        <f ca="1"/>
        <v>0</v>
      </c>
      <c r="K139" s="56">
        <f ca="1"/>
        <v>0</v>
      </c>
      <c r="L139" s="56">
        <f ca="1"/>
        <v>0</v>
      </c>
      <c r="M139" s="56">
        <f ca="1"/>
        <v>0</v>
      </c>
      <c r="O139" s="204" t="str" cm="1">
        <f t="array" aca="1" ref="O139" ca="1">IFERROR(_xlfn.XLOOKUP(P139,Com_codes_core,Com_labels_core),"")</f>
        <v>Air passenger transportation services</v>
      </c>
      <c r="P139" s="53" t="str">
        <f ca="1"/>
        <v>c_130</v>
      </c>
      <c r="Q139" s="56">
        <f ca="1"/>
        <v>1.054644904050777</v>
      </c>
      <c r="R139" s="56">
        <f ca="1"/>
        <v>-3.9144794781154069E-2</v>
      </c>
      <c r="S139" s="56">
        <f ca="1"/>
        <v>0.23736611907001492</v>
      </c>
      <c r="T139" s="56">
        <f ca="1"/>
        <v>0.72708137223185254</v>
      </c>
      <c r="U139" s="56">
        <f ca="1"/>
        <v>0</v>
      </c>
      <c r="V139" s="56">
        <f ca="1"/>
        <v>0</v>
      </c>
      <c r="W139" s="56">
        <f ca="1"/>
        <v>0</v>
      </c>
      <c r="X139" s="56">
        <f ca="1"/>
        <v>0</v>
      </c>
      <c r="Y139" s="56">
        <f ca="1"/>
        <v>0</v>
      </c>
      <c r="Z139" s="56">
        <f ca="1"/>
        <v>0</v>
      </c>
      <c r="AB139" s="204" t="str" cm="1">
        <f t="array" aca="1" ref="AB139" ca="1">IFERROR(_xlfn.XLOOKUP(AC139,Com_codes_core,Com_labels_core),"")</f>
        <v>Manf non-Dur</v>
      </c>
      <c r="AC139" s="53" t="str">
        <f ca="1"/>
        <v>xMND</v>
      </c>
      <c r="AD139" s="56">
        <f ca="1"/>
        <v>0.99999999999999989</v>
      </c>
      <c r="AE139" s="56">
        <f ca="1"/>
        <v>7.7436950740583654E-5</v>
      </c>
      <c r="AF139" s="56">
        <f ca="1"/>
        <v>-0.18051771170140007</v>
      </c>
      <c r="AG139" s="56">
        <f ca="1"/>
        <v>7.3463576133203645E-2</v>
      </c>
      <c r="AH139" s="56">
        <f ca="1"/>
        <v>0</v>
      </c>
      <c r="AI139" s="56">
        <f ca="1"/>
        <v>0</v>
      </c>
      <c r="AJ139" s="56">
        <f ca="1"/>
        <v>0</v>
      </c>
      <c r="AK139" s="56">
        <f ca="1"/>
        <v>0</v>
      </c>
      <c r="AL139" s="56">
        <f ca="1"/>
        <v>0</v>
      </c>
      <c r="AM139" s="56">
        <f ca="1"/>
        <v>0</v>
      </c>
      <c r="AO139" s="204" t="str" cm="1">
        <f t="array" aca="1" ref="AO139" ca="1">IFERROR(_xlfn.XLOOKUP(AP139,Com_codes_core,Com_labels_core),"")</f>
        <v>Sports, entertainment and recreation services</v>
      </c>
      <c r="AP139" s="53" t="str">
        <f ca="1"/>
        <v>c_169</v>
      </c>
      <c r="AQ139" s="56">
        <f ca="1"/>
        <v>1</v>
      </c>
      <c r="AR139" s="56">
        <f ca="1"/>
        <v>-4.6706224864689894E-3</v>
      </c>
      <c r="AS139" s="56">
        <f ca="1"/>
        <v>-0.19613318997856455</v>
      </c>
      <c r="AT139" s="56">
        <f ca="1"/>
        <v>7.3706997516009842E-2</v>
      </c>
      <c r="AU139" s="56">
        <f ca="1"/>
        <v>0</v>
      </c>
      <c r="AV139" s="56">
        <f ca="1"/>
        <v>0</v>
      </c>
      <c r="AW139" s="56">
        <f ca="1"/>
        <v>0</v>
      </c>
      <c r="AX139" s="56">
        <f ca="1"/>
        <v>0</v>
      </c>
      <c r="AY139" s="56">
        <f ca="1"/>
        <v>0</v>
      </c>
      <c r="AZ139" s="56">
        <f ca="1"/>
        <v>0</v>
      </c>
      <c r="BB139" s="53"/>
      <c r="BC139" s="53"/>
      <c r="BD139" s="63"/>
      <c r="BE139" s="63"/>
      <c r="BF139" s="63"/>
      <c r="BG139" s="56"/>
      <c r="BH139" s="56"/>
      <c r="BI139" s="56"/>
      <c r="BJ139" s="56"/>
      <c r="BK139" s="56"/>
      <c r="BL139" s="56"/>
      <c r="BM139" s="63"/>
      <c r="BO139" s="204" t="str" cm="1">
        <f t="array" aca="1" ref="BO139" ca="1">IFERROR(_xlfn.XLOOKUP(BP139,Com_codes_core,Com_labels_core),"")</f>
        <v>Sports, entertainment and recreation services</v>
      </c>
      <c r="BP139" s="122" t="str">
        <f ca="1"/>
        <v>c_169</v>
      </c>
      <c r="BQ139" s="66">
        <f ca="1"/>
        <v>1</v>
      </c>
      <c r="BR139" s="66">
        <f ca="1"/>
        <v>0</v>
      </c>
      <c r="BS139" s="66">
        <f ca="1"/>
        <v>0</v>
      </c>
      <c r="BT139" s="66">
        <f ca="1"/>
        <v>0</v>
      </c>
      <c r="BU139" s="66">
        <f ca="1"/>
        <v>0</v>
      </c>
      <c r="BV139" s="66">
        <f ca="1"/>
        <v>0</v>
      </c>
      <c r="BW139" s="66">
        <f ca="1"/>
        <v>0</v>
      </c>
      <c r="BX139" s="66">
        <f ca="1"/>
        <v>0</v>
      </c>
      <c r="BY139" s="66">
        <f ca="1"/>
        <v>0</v>
      </c>
      <c r="BZ139" s="66">
        <f ca="1"/>
        <v>0</v>
      </c>
    </row>
    <row r="140" spans="2:78" x14ac:dyDescent="0.2">
      <c r="B140" s="204" t="str" cm="1">
        <f t="array" aca="1" ref="B140" ca="1">IFERROR(_xlfn.XLOOKUP(C140,Com_codes_core,Com_labels_core),"")</f>
        <v>Air cargo transportation services</v>
      </c>
      <c r="C140" s="53" t="str">
        <f ca="1"/>
        <v>c_131</v>
      </c>
      <c r="D140" s="56">
        <f ca="1"/>
        <v>1</v>
      </c>
      <c r="E140" s="56">
        <f ca="1"/>
        <v>-4.3611144334509966E-2</v>
      </c>
      <c r="F140" s="56">
        <f ca="1"/>
        <v>0.22173755612018287</v>
      </c>
      <c r="G140" s="56">
        <f ca="1"/>
        <v>0.83230671332867878</v>
      </c>
      <c r="H140" s="56">
        <f ca="1"/>
        <v>0</v>
      </c>
      <c r="I140" s="56">
        <f ca="1"/>
        <v>0</v>
      </c>
      <c r="J140" s="56">
        <f ca="1"/>
        <v>0</v>
      </c>
      <c r="K140" s="56">
        <f ca="1"/>
        <v>0</v>
      </c>
      <c r="L140" s="56">
        <f ca="1"/>
        <v>0</v>
      </c>
      <c r="M140" s="56">
        <f ca="1"/>
        <v>0</v>
      </c>
      <c r="O140" s="204" t="str" cm="1">
        <f t="array" aca="1" ref="O140" ca="1">IFERROR(_xlfn.XLOOKUP(P140,Com_codes_core,Com_labels_core),"")</f>
        <v>Air cargo transportation services</v>
      </c>
      <c r="P140" s="53" t="str">
        <f ca="1"/>
        <v>c_131</v>
      </c>
      <c r="Q140" s="56">
        <f ca="1"/>
        <v>1.0000000000000004</v>
      </c>
      <c r="R140" s="56">
        <f ca="1"/>
        <v>-4.361114431665758E-2</v>
      </c>
      <c r="S140" s="56">
        <f ca="1"/>
        <v>0.22173755592773681</v>
      </c>
      <c r="T140" s="56">
        <f ca="1"/>
        <v>0.83230671297893632</v>
      </c>
      <c r="U140" s="56">
        <f ca="1"/>
        <v>0</v>
      </c>
      <c r="V140" s="56">
        <f ca="1"/>
        <v>0</v>
      </c>
      <c r="W140" s="56">
        <f ca="1"/>
        <v>0</v>
      </c>
      <c r="X140" s="56">
        <f ca="1"/>
        <v>0</v>
      </c>
      <c r="Y140" s="56">
        <f ca="1"/>
        <v>0</v>
      </c>
      <c r="Z140" s="56">
        <f ca="1"/>
        <v>0</v>
      </c>
      <c r="AB140" s="204" t="str" cm="1">
        <f t="array" aca="1" ref="AB140" ca="1">IFERROR(_xlfn.XLOOKUP(AC140,Com_codes_core,Com_labels_core),"")</f>
        <v>Manf Dur</v>
      </c>
      <c r="AC140" s="53" t="str">
        <f ca="1"/>
        <v>xMDU</v>
      </c>
      <c r="AD140" s="56">
        <f ca="1"/>
        <v>0.99999999999999989</v>
      </c>
      <c r="AE140" s="56">
        <f ca="1"/>
        <v>-3.1716016726912599E-3</v>
      </c>
      <c r="AF140" s="56">
        <f ca="1"/>
        <v>-0.19120654351264532</v>
      </c>
      <c r="AG140" s="56">
        <f ca="1"/>
        <v>7.3630419859438412E-2</v>
      </c>
      <c r="AH140" s="56">
        <f ca="1"/>
        <v>0</v>
      </c>
      <c r="AI140" s="56">
        <f ca="1"/>
        <v>0</v>
      </c>
      <c r="AJ140" s="56">
        <f ca="1"/>
        <v>0</v>
      </c>
      <c r="AK140" s="56">
        <f ca="1"/>
        <v>0</v>
      </c>
      <c r="AL140" s="56">
        <f ca="1"/>
        <v>0</v>
      </c>
      <c r="AM140" s="56">
        <f ca="1"/>
        <v>0</v>
      </c>
      <c r="AO140" s="204" t="str" cm="1">
        <f t="array" aca="1" ref="AO140" ca="1">IFERROR(_xlfn.XLOOKUP(AP140,Com_codes_core,Com_labels_core),"")</f>
        <v>Other personal services</v>
      </c>
      <c r="AP140" s="53" t="str">
        <f ca="1"/>
        <v>c_172</v>
      </c>
      <c r="AQ140" s="56">
        <f ca="1"/>
        <v>1</v>
      </c>
      <c r="AR140" s="56">
        <f ca="1"/>
        <v>-4.6706224864800916E-3</v>
      </c>
      <c r="AS140" s="56">
        <f ca="1"/>
        <v>-0.19613318997857565</v>
      </c>
      <c r="AT140" s="56">
        <f ca="1"/>
        <v>7.3706997515987638E-2</v>
      </c>
      <c r="AU140" s="56">
        <f ca="1"/>
        <v>0</v>
      </c>
      <c r="AV140" s="56">
        <f ca="1"/>
        <v>0</v>
      </c>
      <c r="AW140" s="56">
        <f ca="1"/>
        <v>0</v>
      </c>
      <c r="AX140" s="56">
        <f ca="1"/>
        <v>0</v>
      </c>
      <c r="AY140" s="56">
        <f ca="1"/>
        <v>0</v>
      </c>
      <c r="AZ140" s="56">
        <f ca="1"/>
        <v>0</v>
      </c>
      <c r="BB140" s="53"/>
      <c r="BC140" s="53"/>
      <c r="BD140" s="63"/>
      <c r="BE140" s="63"/>
      <c r="BF140" s="63"/>
      <c r="BG140" s="56"/>
      <c r="BH140" s="56"/>
      <c r="BI140" s="56"/>
      <c r="BJ140" s="56"/>
      <c r="BK140" s="56"/>
      <c r="BL140" s="56"/>
      <c r="BM140" s="63"/>
      <c r="BO140" s="204" t="str" cm="1">
        <f t="array" aca="1" ref="BO140" ca="1">IFERROR(_xlfn.XLOOKUP(BP140,Com_codes_core,Com_labels_core),"")</f>
        <v>Other personal services</v>
      </c>
      <c r="BP140" s="122" t="str">
        <f ca="1"/>
        <v>c_172</v>
      </c>
      <c r="BQ140" s="66">
        <f ca="1"/>
        <v>1</v>
      </c>
      <c r="BR140" s="66">
        <f ca="1"/>
        <v>0</v>
      </c>
      <c r="BS140" s="66">
        <f ca="1"/>
        <v>0</v>
      </c>
      <c r="BT140" s="66">
        <f ca="1"/>
        <v>0</v>
      </c>
      <c r="BU140" s="66">
        <f ca="1"/>
        <v>0</v>
      </c>
      <c r="BV140" s="66">
        <f ca="1"/>
        <v>0</v>
      </c>
      <c r="BW140" s="66">
        <f ca="1"/>
        <v>0</v>
      </c>
      <c r="BX140" s="66">
        <f ca="1"/>
        <v>0</v>
      </c>
      <c r="BY140" s="66">
        <f ca="1"/>
        <v>0</v>
      </c>
      <c r="BZ140" s="66">
        <f ca="1"/>
        <v>0</v>
      </c>
    </row>
    <row r="141" spans="2:78" x14ac:dyDescent="0.2">
      <c r="B141" s="204" t="str" cm="1">
        <f t="array" aca="1" ref="B141" ca="1">IFERROR(_xlfn.XLOOKUP(C141,Com_codes_core,Com_labels_core),"")</f>
        <v>Warehousing services and transportation support activities</v>
      </c>
      <c r="C141" s="53" t="str">
        <f ca="1"/>
        <v>c_132</v>
      </c>
      <c r="D141" s="56">
        <f ca="1"/>
        <v>1</v>
      </c>
      <c r="E141" s="56">
        <f ca="1"/>
        <v>-6.6236550870835131E-2</v>
      </c>
      <c r="F141" s="56">
        <f ca="1"/>
        <v>-0.56040115282077752</v>
      </c>
      <c r="G141" s="56">
        <f ca="1"/>
        <v>-7.626787614073427E-2</v>
      </c>
      <c r="H141" s="56">
        <f ca="1"/>
        <v>0</v>
      </c>
      <c r="I141" s="56">
        <f ca="1"/>
        <v>0</v>
      </c>
      <c r="J141" s="56">
        <f ca="1"/>
        <v>0</v>
      </c>
      <c r="K141" s="56">
        <f ca="1"/>
        <v>0</v>
      </c>
      <c r="L141" s="56">
        <f ca="1"/>
        <v>0</v>
      </c>
      <c r="M141" s="56">
        <f ca="1"/>
        <v>0</v>
      </c>
      <c r="O141" s="204" t="str" cm="1">
        <f t="array" aca="1" ref="O141" ca="1">IFERROR(_xlfn.XLOOKUP(P141,Com_codes_core,Com_labels_core),"")</f>
        <v>Warehousing services and transportation support activities</v>
      </c>
      <c r="P141" s="53" t="str">
        <f ca="1"/>
        <v>c_132</v>
      </c>
      <c r="Q141" s="56">
        <f ca="1"/>
        <v>1.0244013054317467</v>
      </c>
      <c r="R141" s="56">
        <f ca="1"/>
        <v>-7.2803412278932278E-2</v>
      </c>
      <c r="S141" s="56">
        <f ca="1"/>
        <v>-0.59930760907203062</v>
      </c>
      <c r="T141" s="56">
        <f ca="1"/>
        <v>-9.2271026205348328E-2</v>
      </c>
      <c r="U141" s="56">
        <f ca="1"/>
        <v>0</v>
      </c>
      <c r="V141" s="56">
        <f ca="1"/>
        <v>0</v>
      </c>
      <c r="W141" s="56">
        <f ca="1"/>
        <v>0</v>
      </c>
      <c r="X141" s="56">
        <f ca="1"/>
        <v>0</v>
      </c>
      <c r="Y141" s="56">
        <f ca="1"/>
        <v>0</v>
      </c>
      <c r="Z141" s="56">
        <f ca="1"/>
        <v>0</v>
      </c>
      <c r="AB141" s="204" t="str" cm="1">
        <f t="array" aca="1" ref="AB141" ca="1">IFERROR(_xlfn.XLOOKUP(AC141,Com_codes_core,Com_labels_core),"")</f>
        <v>All Electr</v>
      </c>
      <c r="AC141" s="53" t="str">
        <f ca="1"/>
        <v>xELP</v>
      </c>
      <c r="AD141" s="56">
        <f ca="1"/>
        <v>1</v>
      </c>
      <c r="AE141" s="56">
        <f ca="1"/>
        <v>8.2015402979029872E-3</v>
      </c>
      <c r="AF141" s="56">
        <f ca="1"/>
        <v>-0.15376648837380769</v>
      </c>
      <c r="AG141" s="56">
        <f ca="1"/>
        <v>7.3047683458704604E-2</v>
      </c>
      <c r="AH141" s="56">
        <f ca="1"/>
        <v>0</v>
      </c>
      <c r="AI141" s="56">
        <f ca="1"/>
        <v>0</v>
      </c>
      <c r="AJ141" s="56">
        <f ca="1"/>
        <v>0</v>
      </c>
      <c r="AK141" s="56">
        <f ca="1"/>
        <v>0</v>
      </c>
      <c r="AL141" s="56">
        <f ca="1"/>
        <v>0</v>
      </c>
      <c r="AM141" s="56">
        <f ca="1"/>
        <v>0</v>
      </c>
      <c r="AO141" s="204" t="str" cm="1">
        <f t="array" aca="1" ref="AO141" ca="1">IFERROR(_xlfn.XLOOKUP(AP141,Com_codes_core,Com_labels_core),"")</f>
        <v>Agriculture</v>
      </c>
      <c r="AP141" s="53" t="str">
        <f ca="1"/>
        <v>xAGR</v>
      </c>
      <c r="AQ141" s="297">
        <f ca="1"/>
        <v>1.1089525364835318</v>
      </c>
      <c r="AR141" s="297">
        <f ca="1"/>
        <v>5.2718235045889905E-2</v>
      </c>
      <c r="AS141" s="297">
        <f ca="1"/>
        <v>-0.1982555106923134</v>
      </c>
      <c r="AT141" s="297">
        <f ca="1"/>
        <v>7.7999332106926111E-2</v>
      </c>
      <c r="AU141" s="297">
        <f ca="1"/>
        <v>0</v>
      </c>
      <c r="AV141" s="297">
        <f ca="1"/>
        <v>0</v>
      </c>
      <c r="AW141" s="297">
        <f ca="1"/>
        <v>0</v>
      </c>
      <c r="AX141" s="297">
        <f ca="1"/>
        <v>0</v>
      </c>
      <c r="AY141" s="297">
        <f ca="1"/>
        <v>0</v>
      </c>
      <c r="AZ141" s="297">
        <f ca="1"/>
        <v>0</v>
      </c>
      <c r="BB141" s="53"/>
      <c r="BC141" s="53"/>
      <c r="BD141" s="63"/>
      <c r="BE141" s="63"/>
      <c r="BF141" s="63"/>
      <c r="BG141" s="56"/>
      <c r="BH141" s="56"/>
      <c r="BI141" s="56"/>
      <c r="BJ141" s="56"/>
      <c r="BK141" s="56"/>
      <c r="BL141" s="56"/>
      <c r="BM141" s="63"/>
      <c r="BO141" s="120" t="str" cm="1">
        <f t="array" aca="1" ref="BO141" ca="1">IFERROR(_xlfn.XLOOKUP(BP141,Com_codes_core,Com_labels_core),"")</f>
        <v/>
      </c>
      <c r="BP141" s="120"/>
      <c r="BT141" s="56"/>
      <c r="BU141" s="56"/>
      <c r="BV141" s="56"/>
      <c r="BW141" s="56"/>
      <c r="BX141" s="56"/>
      <c r="BY141" s="56"/>
    </row>
    <row r="142" spans="2:78" x14ac:dyDescent="0.2">
      <c r="B142" s="204" t="str" cm="1">
        <f t="array" aca="1" ref="B142" ca="1">IFERROR(_xlfn.XLOOKUP(C142,Com_codes_core,Com_labels_core),"")</f>
        <v>Postal and delivery services</v>
      </c>
      <c r="C142" s="53" t="str">
        <f ca="1"/>
        <v>c_133</v>
      </c>
      <c r="D142" s="56">
        <f ca="1"/>
        <v>1</v>
      </c>
      <c r="E142" s="56">
        <f ca="1"/>
        <v>-3.6870177425951667E-2</v>
      </c>
      <c r="F142" s="56">
        <f ca="1"/>
        <v>-0.21995601697505363</v>
      </c>
      <c r="G142" s="56">
        <f ca="1"/>
        <v>5.4526690966172353E-2</v>
      </c>
      <c r="H142" s="56">
        <f ca="1"/>
        <v>0</v>
      </c>
      <c r="I142" s="56">
        <f ca="1"/>
        <v>0</v>
      </c>
      <c r="J142" s="56">
        <f ca="1"/>
        <v>0</v>
      </c>
      <c r="K142" s="56">
        <f ca="1"/>
        <v>0</v>
      </c>
      <c r="L142" s="56">
        <f ca="1"/>
        <v>0</v>
      </c>
      <c r="M142" s="56">
        <f ca="1"/>
        <v>0</v>
      </c>
      <c r="O142" s="204" t="str" cm="1">
        <f t="array" aca="1" ref="O142" ca="1">IFERROR(_xlfn.XLOOKUP(P142,Com_codes_core,Com_labels_core),"")</f>
        <v>Postal and delivery services</v>
      </c>
      <c r="P142" s="53" t="str">
        <f ca="1"/>
        <v>c_133</v>
      </c>
      <c r="Q142" s="56">
        <f ca="1"/>
        <v>1.0052328494250891</v>
      </c>
      <c r="R142" s="56">
        <f ca="1"/>
        <v>-3.6447135739703374E-2</v>
      </c>
      <c r="S142" s="56">
        <f ca="1"/>
        <v>-0.21964301110344309</v>
      </c>
      <c r="T142" s="56">
        <f ca="1"/>
        <v>5.4778707665570359E-2</v>
      </c>
      <c r="U142" s="56">
        <f ca="1"/>
        <v>0</v>
      </c>
      <c r="V142" s="56">
        <f ca="1"/>
        <v>0</v>
      </c>
      <c r="W142" s="56">
        <f ca="1"/>
        <v>0</v>
      </c>
      <c r="X142" s="56">
        <f ca="1"/>
        <v>0</v>
      </c>
      <c r="Y142" s="56">
        <f ca="1"/>
        <v>0</v>
      </c>
      <c r="Z142" s="56">
        <f ca="1"/>
        <v>0</v>
      </c>
      <c r="AB142" s="204" t="str" cm="1">
        <f t="array" aca="1" ref="AB142" ca="1">IFERROR(_xlfn.XLOOKUP(AC142,Com_codes_core,Com_labels_core),"")</f>
        <v>Trade+Acco</v>
      </c>
      <c r="AC142" s="53" t="str">
        <f ca="1"/>
        <v>xTRD</v>
      </c>
      <c r="AD142" s="56">
        <f ca="1"/>
        <v>1</v>
      </c>
      <c r="AE142" s="56">
        <f ca="1"/>
        <v>-4.6706224864578871E-3</v>
      </c>
      <c r="AF142" s="56">
        <f ca="1"/>
        <v>-0.19613318997858675</v>
      </c>
      <c r="AG142" s="56">
        <f ca="1"/>
        <v>7.3706997515987638E-2</v>
      </c>
      <c r="AH142" s="56">
        <f ca="1"/>
        <v>0</v>
      </c>
      <c r="AI142" s="56">
        <f ca="1"/>
        <v>0</v>
      </c>
      <c r="AJ142" s="56">
        <f ca="1"/>
        <v>0</v>
      </c>
      <c r="AK142" s="56">
        <f ca="1"/>
        <v>0</v>
      </c>
      <c r="AL142" s="56">
        <f ca="1"/>
        <v>0</v>
      </c>
      <c r="AM142" s="56">
        <f ca="1"/>
        <v>0</v>
      </c>
      <c r="AO142" s="204" t="str" cm="1">
        <f t="array" aca="1" ref="AO142" ca="1">IFERROR(_xlfn.XLOOKUP(AP142,Com_codes_core,Com_labels_core),"")</f>
        <v>Mining</v>
      </c>
      <c r="AP142" s="53" t="str">
        <f ca="1"/>
        <v>xMIN</v>
      </c>
      <c r="AQ142" s="56">
        <f ca="1"/>
        <v>1.1019557547581422</v>
      </c>
      <c r="AR142" s="56">
        <f ca="1"/>
        <v>2.3185442885576002E-2</v>
      </c>
      <c r="AS142" s="56">
        <f ca="1"/>
        <v>-0.2032005509867707</v>
      </c>
      <c r="AT142" s="56">
        <f ca="1"/>
        <v>4.2732288832890486</v>
      </c>
      <c r="AU142" s="56">
        <f ca="1"/>
        <v>0</v>
      </c>
      <c r="AV142" s="56">
        <f ca="1"/>
        <v>0</v>
      </c>
      <c r="AW142" s="56">
        <f ca="1"/>
        <v>0</v>
      </c>
      <c r="AX142" s="56">
        <f ca="1"/>
        <v>0</v>
      </c>
      <c r="AY142" s="56">
        <f ca="1"/>
        <v>0</v>
      </c>
      <c r="AZ142" s="56">
        <f ca="1"/>
        <v>0</v>
      </c>
      <c r="BB142" s="53"/>
      <c r="BC142" s="53"/>
      <c r="BD142" s="63"/>
      <c r="BE142" s="63"/>
      <c r="BF142" s="63"/>
      <c r="BG142" s="56"/>
      <c r="BH142" s="56"/>
      <c r="BI142" s="56"/>
      <c r="BJ142" s="56"/>
      <c r="BK142" s="56"/>
      <c r="BL142" s="56"/>
      <c r="BM142" s="63"/>
      <c r="BO142" s="120" t="str" cm="1">
        <f t="array" aca="1" ref="BO142" ca="1">IFERROR(_xlfn.XLOOKUP(BP142,Com_codes_core,Com_labels_core),"")</f>
        <v/>
      </c>
      <c r="BP142" s="120"/>
      <c r="BT142" s="56"/>
      <c r="BU142" s="56"/>
      <c r="BV142" s="56"/>
      <c r="BW142" s="56"/>
      <c r="BX142" s="56"/>
      <c r="BY142" s="56"/>
    </row>
    <row r="143" spans="2:78" x14ac:dyDescent="0.2">
      <c r="B143" s="204" t="str" cm="1">
        <f t="array" aca="1" ref="B143" ca="1">IFERROR(_xlfn.XLOOKUP(C143,Com_codes_core,Com_labels_core),"")</f>
        <v>Lodging</v>
      </c>
      <c r="C143" s="53" t="str">
        <f ca="1"/>
        <v>c_134</v>
      </c>
      <c r="D143" s="56">
        <f ca="1"/>
        <v>1</v>
      </c>
      <c r="E143" s="56">
        <f ca="1"/>
        <v>-5.2069822614542183E-2</v>
      </c>
      <c r="F143" s="56">
        <f ca="1"/>
        <v>-0.44521217341184638</v>
      </c>
      <c r="G143" s="56">
        <f ca="1"/>
        <v>-5.6056650789171325E-2</v>
      </c>
      <c r="H143" s="56">
        <f ca="1"/>
        <v>0</v>
      </c>
      <c r="I143" s="56">
        <f ca="1"/>
        <v>0</v>
      </c>
      <c r="J143" s="56">
        <f ca="1"/>
        <v>0</v>
      </c>
      <c r="K143" s="56">
        <f ca="1"/>
        <v>0</v>
      </c>
      <c r="L143" s="56">
        <f ca="1"/>
        <v>0</v>
      </c>
      <c r="M143" s="56">
        <f ca="1"/>
        <v>0</v>
      </c>
      <c r="O143" s="204" t="str" cm="1">
        <f t="array" aca="1" ref="O143" ca="1">IFERROR(_xlfn.XLOOKUP(P143,Com_codes_core,Com_labels_core),"")</f>
        <v>Lodging</v>
      </c>
      <c r="P143" s="53" t="str">
        <f ca="1"/>
        <v>c_134</v>
      </c>
      <c r="Q143" s="56">
        <f ca="1"/>
        <v>1.098529746168359</v>
      </c>
      <c r="R143" s="56">
        <f ca="1"/>
        <v>-0.10712139654566188</v>
      </c>
      <c r="S143" s="56">
        <f ca="1"/>
        <v>-0.73512062052873972</v>
      </c>
      <c r="T143" s="56">
        <f ca="1"/>
        <v>-0.20690049403192523</v>
      </c>
      <c r="U143" s="56">
        <f ca="1"/>
        <v>0</v>
      </c>
      <c r="V143" s="56">
        <f ca="1"/>
        <v>0</v>
      </c>
      <c r="W143" s="56">
        <f ca="1"/>
        <v>0</v>
      </c>
      <c r="X143" s="56">
        <f ca="1"/>
        <v>0</v>
      </c>
      <c r="Y143" s="56">
        <f ca="1"/>
        <v>0</v>
      </c>
      <c r="Z143" s="56">
        <f ca="1"/>
        <v>0</v>
      </c>
      <c r="AB143" s="204" t="str" cm="1">
        <f t="array" aca="1" ref="AB143" ca="1">IFERROR(_xlfn.XLOOKUP(AC143,Com_codes_core,Com_labels_core),"")</f>
        <v>Transp</v>
      </c>
      <c r="AC143" s="53" t="str">
        <f ca="1"/>
        <v>xTRP</v>
      </c>
      <c r="AD143" s="56">
        <f ca="1"/>
        <v>1</v>
      </c>
      <c r="AE143" s="56">
        <f ca="1"/>
        <v>-4.6706224864578871E-3</v>
      </c>
      <c r="AF143" s="56">
        <f ca="1"/>
        <v>-0.19613318997857565</v>
      </c>
      <c r="AG143" s="56">
        <f ca="1"/>
        <v>7.3706997515987638E-2</v>
      </c>
      <c r="AH143" s="56">
        <f ca="1"/>
        <v>0</v>
      </c>
      <c r="AI143" s="56">
        <f ca="1"/>
        <v>0</v>
      </c>
      <c r="AJ143" s="56">
        <f ca="1"/>
        <v>0</v>
      </c>
      <c r="AK143" s="56">
        <f ca="1"/>
        <v>0</v>
      </c>
      <c r="AL143" s="56">
        <f ca="1"/>
        <v>0</v>
      </c>
      <c r="AM143" s="56">
        <f ca="1"/>
        <v>0</v>
      </c>
      <c r="AO143" s="204" t="str" cm="1">
        <f t="array" aca="1" ref="AO143" ca="1">IFERROR(_xlfn.XLOOKUP(AP143,Com_codes_core,Com_labels_core),"")</f>
        <v>Manf non-Dur</v>
      </c>
      <c r="AP143" s="53" t="str">
        <f ca="1"/>
        <v>xMND</v>
      </c>
      <c r="AQ143" s="56">
        <f ca="1"/>
        <v>1.6826543775706619</v>
      </c>
      <c r="AR143" s="56">
        <f ca="1"/>
        <v>6.5117666206049307E-2</v>
      </c>
      <c r="AS143" s="56">
        <f ca="1"/>
        <v>-0.23925475427538645</v>
      </c>
      <c r="AT143" s="56">
        <f ca="1"/>
        <v>7.4494595693352927E-2</v>
      </c>
      <c r="AU143" s="56">
        <f ca="1"/>
        <v>0</v>
      </c>
      <c r="AV143" s="56">
        <f ca="1"/>
        <v>0</v>
      </c>
      <c r="AW143" s="56">
        <f ca="1"/>
        <v>0</v>
      </c>
      <c r="AX143" s="56">
        <f ca="1"/>
        <v>0</v>
      </c>
      <c r="AY143" s="56">
        <f ca="1"/>
        <v>0</v>
      </c>
      <c r="AZ143" s="56">
        <f ca="1"/>
        <v>0</v>
      </c>
      <c r="BB143" s="53"/>
      <c r="BC143" s="53"/>
      <c r="BD143" s="63"/>
      <c r="BE143" s="63"/>
      <c r="BF143" s="63"/>
      <c r="BG143" s="56"/>
      <c r="BH143" s="56"/>
      <c r="BI143" s="56"/>
      <c r="BJ143" s="56"/>
      <c r="BK143" s="56"/>
      <c r="BL143" s="56"/>
      <c r="BM143" s="63"/>
      <c r="BO143" s="120" t="str" cm="1">
        <f t="array" aca="1" ref="BO143" ca="1">IFERROR(_xlfn.XLOOKUP(BP143,Com_codes_core,Com_labels_core),"")</f>
        <v/>
      </c>
      <c r="BP143" s="120"/>
      <c r="BT143" s="56"/>
      <c r="BU143" s="56"/>
      <c r="BV143" s="56"/>
      <c r="BW143" s="56"/>
      <c r="BX143" s="56"/>
      <c r="BY143" s="56"/>
    </row>
    <row r="144" spans="2:78" x14ac:dyDescent="0.2">
      <c r="B144" s="204" t="str" cm="1">
        <f t="array" aca="1" ref="B144" ca="1">IFERROR(_xlfn.XLOOKUP(C144,Com_codes_core,Com_labels_core),"")</f>
        <v>Food Service</v>
      </c>
      <c r="C144" s="53" t="str">
        <f ca="1"/>
        <v>c_135</v>
      </c>
      <c r="D144" s="56">
        <f ca="1"/>
        <v>1</v>
      </c>
      <c r="E144" s="56">
        <f ca="1"/>
        <v>-1.8577886553639011E-2</v>
      </c>
      <c r="F144" s="56">
        <f ca="1"/>
        <v>-0.17853920028836345</v>
      </c>
      <c r="G144" s="56">
        <f ca="1"/>
        <v>-1.6660329519257999E-2</v>
      </c>
      <c r="H144" s="56">
        <f ca="1"/>
        <v>0</v>
      </c>
      <c r="I144" s="56">
        <f ca="1"/>
        <v>0</v>
      </c>
      <c r="J144" s="56">
        <f ca="1"/>
        <v>0</v>
      </c>
      <c r="K144" s="56">
        <f ca="1"/>
        <v>0</v>
      </c>
      <c r="L144" s="56">
        <f ca="1"/>
        <v>0</v>
      </c>
      <c r="M144" s="56">
        <f ca="1"/>
        <v>0</v>
      </c>
      <c r="O144" s="204" t="str" cm="1">
        <f t="array" aca="1" ref="O144" ca="1">IFERROR(_xlfn.XLOOKUP(P144,Com_codes_core,Com_labels_core),"")</f>
        <v>Food Service</v>
      </c>
      <c r="P144" s="53" t="str">
        <f ca="1"/>
        <v>c_135</v>
      </c>
      <c r="Q144" s="56">
        <f ca="1"/>
        <v>1.0138768369267435</v>
      </c>
      <c r="R144" s="56">
        <f ca="1"/>
        <v>-2.0286519270951153E-2</v>
      </c>
      <c r="S144" s="56">
        <f ca="1"/>
        <v>-0.17637792712611455</v>
      </c>
      <c r="T144" s="56">
        <f ca="1"/>
        <v>-2.776659317097474E-2</v>
      </c>
      <c r="U144" s="56">
        <f ca="1"/>
        <v>0</v>
      </c>
      <c r="V144" s="56">
        <f ca="1"/>
        <v>0</v>
      </c>
      <c r="W144" s="56">
        <f ca="1"/>
        <v>0</v>
      </c>
      <c r="X144" s="56">
        <f ca="1"/>
        <v>0</v>
      </c>
      <c r="Y144" s="56">
        <f ca="1"/>
        <v>0</v>
      </c>
      <c r="Z144" s="56">
        <f ca="1"/>
        <v>0</v>
      </c>
      <c r="AB144" s="204" t="str" cm="1">
        <f t="array" aca="1" ref="AB144" ca="1">IFERROR(_xlfn.XLOOKUP(AC144,Com_codes_core,Com_labels_core),"")</f>
        <v>Oth Priv Srv</v>
      </c>
      <c r="AC144" s="53" t="str">
        <f ca="1"/>
        <v>xPSV</v>
      </c>
      <c r="AD144" s="56">
        <f ca="1"/>
        <v>1</v>
      </c>
      <c r="AE144" s="56">
        <f ca="1"/>
        <v>-4.3317089875816173E-3</v>
      </c>
      <c r="AF144" s="56">
        <f ca="1"/>
        <v>-0.19501753312698433</v>
      </c>
      <c r="AG144" s="56">
        <f ca="1"/>
        <v>7.3689655496189665E-2</v>
      </c>
      <c r="AH144" s="56">
        <f ca="1"/>
        <v>0</v>
      </c>
      <c r="AI144" s="56">
        <f ca="1"/>
        <v>0</v>
      </c>
      <c r="AJ144" s="56">
        <f ca="1"/>
        <v>0</v>
      </c>
      <c r="AK144" s="56">
        <f ca="1"/>
        <v>0</v>
      </c>
      <c r="AL144" s="56">
        <f ca="1"/>
        <v>0</v>
      </c>
      <c r="AM144" s="56">
        <f ca="1"/>
        <v>0</v>
      </c>
      <c r="AO144" s="204" t="str" cm="1">
        <f t="array" aca="1" ref="AO144" ca="1">IFERROR(_xlfn.XLOOKUP(AP144,Com_codes_core,Com_labels_core),"")</f>
        <v>Manf Dur</v>
      </c>
      <c r="AP144" s="53" t="str">
        <f ca="1"/>
        <v>xMDU</v>
      </c>
      <c r="AQ144" s="56">
        <f ca="1"/>
        <v>1.6199907094983215</v>
      </c>
      <c r="AR144" s="56">
        <f ca="1"/>
        <v>0.10152483798171463</v>
      </c>
      <c r="AS144" s="56">
        <f ca="1"/>
        <v>-0.22087247542119659</v>
      </c>
      <c r="AT144" s="56">
        <f ca="1"/>
        <v>4.496281743548991E-3</v>
      </c>
      <c r="AU144" s="56">
        <f ca="1"/>
        <v>0</v>
      </c>
      <c r="AV144" s="56">
        <f ca="1"/>
        <v>0</v>
      </c>
      <c r="AW144" s="56">
        <f ca="1"/>
        <v>0</v>
      </c>
      <c r="AX144" s="56">
        <f ca="1"/>
        <v>0</v>
      </c>
      <c r="AY144" s="56">
        <f ca="1"/>
        <v>0</v>
      </c>
      <c r="AZ144" s="56">
        <f ca="1"/>
        <v>0</v>
      </c>
      <c r="BB144" s="53"/>
      <c r="BC144" s="53"/>
      <c r="BD144" s="63"/>
      <c r="BE144" s="63"/>
      <c r="BF144" s="63"/>
      <c r="BG144" s="56"/>
      <c r="BH144" s="56"/>
      <c r="BI144" s="56"/>
      <c r="BJ144" s="56"/>
      <c r="BK144" s="56"/>
      <c r="BL144" s="56"/>
      <c r="BM144" s="63"/>
      <c r="BO144" s="120" t="str" cm="1">
        <f t="array" aca="1" ref="BO144" ca="1">IFERROR(_xlfn.XLOOKUP(BP144,Com_codes_core,Com_labels_core),"")</f>
        <v/>
      </c>
      <c r="BP144" s="120"/>
      <c r="BT144" s="56"/>
      <c r="BU144" s="56"/>
      <c r="BV144" s="56"/>
      <c r="BW144" s="56"/>
      <c r="BX144" s="56"/>
      <c r="BY144" s="56"/>
    </row>
    <row r="145" spans="2:77" x14ac:dyDescent="0.2">
      <c r="B145" s="204" t="str" cm="1">
        <f t="array" aca="1" ref="B145" ca="1">IFERROR(_xlfn.XLOOKUP(C145,Com_codes_core,Com_labels_core),"")</f>
        <v>Publishing activities</v>
      </c>
      <c r="C145" s="53" t="str">
        <f ca="1"/>
        <v>c_136</v>
      </c>
      <c r="D145" s="56">
        <f ca="1"/>
        <v>1</v>
      </c>
      <c r="E145" s="56">
        <f ca="1"/>
        <v>-3.0379534709201739E-2</v>
      </c>
      <c r="F145" s="56">
        <f ca="1"/>
        <v>-0.28884086305775991</v>
      </c>
      <c r="G145" s="56">
        <f ca="1"/>
        <v>-5.1470588619084712E-2</v>
      </c>
      <c r="H145" s="56">
        <f ca="1"/>
        <v>0</v>
      </c>
      <c r="I145" s="56">
        <f ca="1"/>
        <v>0</v>
      </c>
      <c r="J145" s="56">
        <f ca="1"/>
        <v>0</v>
      </c>
      <c r="K145" s="56">
        <f ca="1"/>
        <v>0</v>
      </c>
      <c r="L145" s="56">
        <f ca="1"/>
        <v>0</v>
      </c>
      <c r="M145" s="56">
        <f ca="1"/>
        <v>0</v>
      </c>
      <c r="O145" s="204" t="str" cm="1">
        <f t="array" aca="1" ref="O145" ca="1">IFERROR(_xlfn.XLOOKUP(P145,Com_codes_core,Com_labels_core),"")</f>
        <v>Publishing activities</v>
      </c>
      <c r="P145" s="53" t="str">
        <f ca="1"/>
        <v>c_136</v>
      </c>
      <c r="Q145" s="56">
        <f ca="1"/>
        <v>1.3449464187224422</v>
      </c>
      <c r="R145" s="56">
        <f ca="1"/>
        <v>-3.5975576228131079E-2</v>
      </c>
      <c r="S145" s="56">
        <f ca="1"/>
        <v>-0.35979885808725687</v>
      </c>
      <c r="T145" s="56">
        <f ca="1"/>
        <v>-6.0973169986644482E-2</v>
      </c>
      <c r="U145" s="56">
        <f ca="1"/>
        <v>0</v>
      </c>
      <c r="V145" s="56">
        <f ca="1"/>
        <v>0</v>
      </c>
      <c r="W145" s="56">
        <f ca="1"/>
        <v>0</v>
      </c>
      <c r="X145" s="56">
        <f ca="1"/>
        <v>0</v>
      </c>
      <c r="Y145" s="56">
        <f ca="1"/>
        <v>0</v>
      </c>
      <c r="Z145" s="56">
        <f ca="1"/>
        <v>0</v>
      </c>
      <c r="AB145" s="204" t="str" cm="1">
        <f t="array" aca="1" ref="AB145" ca="1">IFERROR(_xlfn.XLOOKUP(AC145,Com_codes_core,Com_labels_core),"")</f>
        <v>Publ Srv</v>
      </c>
      <c r="AC145" s="53" t="str">
        <f ca="1"/>
        <v>xGSV</v>
      </c>
      <c r="AD145" s="56">
        <f ca="1"/>
        <v>1</v>
      </c>
      <c r="AE145" s="56">
        <f ca="1"/>
        <v>-4.6706224864800916E-3</v>
      </c>
      <c r="AF145" s="56">
        <f ca="1"/>
        <v>-0.19613318997858675</v>
      </c>
      <c r="AG145" s="56">
        <f ca="1"/>
        <v>7.3706997515987638E-2</v>
      </c>
      <c r="AH145" s="56">
        <f ca="1"/>
        <v>0</v>
      </c>
      <c r="AI145" s="56">
        <f ca="1"/>
        <v>0</v>
      </c>
      <c r="AJ145" s="56">
        <f ca="1"/>
        <v>0</v>
      </c>
      <c r="AK145" s="56">
        <f ca="1"/>
        <v>0</v>
      </c>
      <c r="AL145" s="56">
        <f ca="1"/>
        <v>0</v>
      </c>
      <c r="AM145" s="56">
        <f ca="1"/>
        <v>0</v>
      </c>
      <c r="AO145" s="204" t="str" cm="1">
        <f t="array" aca="1" ref="AO145" ca="1">IFERROR(_xlfn.XLOOKUP(AP145,Com_codes_core,Com_labels_core),"")</f>
        <v>All Electr</v>
      </c>
      <c r="AP145" s="53" t="str">
        <f ca="1"/>
        <v>xELP</v>
      </c>
      <c r="AQ145" s="56">
        <f ca="1"/>
        <v>1.2597319369988764</v>
      </c>
      <c r="AR145" s="56">
        <f ca="1"/>
        <v>-2.9308878217615408E-3</v>
      </c>
      <c r="AS145" s="56">
        <f ca="1"/>
        <v>-0.2249228077370824</v>
      </c>
      <c r="AT145" s="56">
        <f ca="1"/>
        <v>7.410111685171028E-2</v>
      </c>
      <c r="AU145" s="56">
        <f ca="1"/>
        <v>0</v>
      </c>
      <c r="AV145" s="56">
        <f ca="1"/>
        <v>0</v>
      </c>
      <c r="AW145" s="56">
        <f ca="1"/>
        <v>0</v>
      </c>
      <c r="AX145" s="56">
        <f ca="1"/>
        <v>0</v>
      </c>
      <c r="AY145" s="56">
        <f ca="1"/>
        <v>0</v>
      </c>
      <c r="AZ145" s="56">
        <f ca="1"/>
        <v>0</v>
      </c>
      <c r="BB145" s="53"/>
      <c r="BC145" s="53"/>
      <c r="BD145" s="63"/>
      <c r="BE145" s="63"/>
      <c r="BF145" s="63"/>
      <c r="BG145" s="56"/>
      <c r="BH145" s="56"/>
      <c r="BI145" s="56"/>
      <c r="BJ145" s="56"/>
      <c r="BK145" s="56"/>
      <c r="BL145" s="56"/>
      <c r="BM145" s="63"/>
      <c r="BO145" s="120" t="str" cm="1">
        <f t="array" aca="1" ref="BO145" ca="1">IFERROR(_xlfn.XLOOKUP(BP145,Com_codes_core,Com_labels_core),"")</f>
        <v/>
      </c>
      <c r="BP145" s="120"/>
      <c r="BT145" s="56"/>
      <c r="BU145" s="56"/>
      <c r="BV145" s="56"/>
      <c r="BW145" s="56"/>
      <c r="BX145" s="56"/>
      <c r="BY145" s="56"/>
    </row>
    <row r="146" spans="2:77" x14ac:dyDescent="0.2">
      <c r="B146" s="204" t="str" cm="1">
        <f t="array" aca="1" ref="B146" ca="1">IFERROR(_xlfn.XLOOKUP(C146,Com_codes_core,Com_labels_core),"")</f>
        <v>Film services, television program production, recording and music publishing</v>
      </c>
      <c r="C146" s="53" t="str">
        <f ca="1"/>
        <v>c_137</v>
      </c>
      <c r="D146" s="56">
        <f ca="1"/>
        <v>1</v>
      </c>
      <c r="E146" s="56">
        <f ca="1"/>
        <v>-6.6798630953524007E-2</v>
      </c>
      <c r="F146" s="56">
        <f ca="1"/>
        <v>-0.505896236809944</v>
      </c>
      <c r="G146" s="56">
        <f ca="1"/>
        <v>-0.1014829211773316</v>
      </c>
      <c r="H146" s="56">
        <f ca="1"/>
        <v>0</v>
      </c>
      <c r="I146" s="56">
        <f ca="1"/>
        <v>0</v>
      </c>
      <c r="J146" s="56">
        <f ca="1"/>
        <v>0</v>
      </c>
      <c r="K146" s="56">
        <f ca="1"/>
        <v>0</v>
      </c>
      <c r="L146" s="56">
        <f ca="1"/>
        <v>0</v>
      </c>
      <c r="M146" s="56">
        <f ca="1"/>
        <v>0</v>
      </c>
      <c r="O146" s="204" t="str" cm="1">
        <f t="array" aca="1" ref="O146" ca="1">IFERROR(_xlfn.XLOOKUP(P146,Com_codes_core,Com_labels_core),"")</f>
        <v>Film services, television program production, recording and music publishing</v>
      </c>
      <c r="P146" s="53" t="str">
        <f ca="1"/>
        <v>c_137</v>
      </c>
      <c r="Q146" s="56">
        <f ca="1"/>
        <v>1.01196347830552</v>
      </c>
      <c r="R146" s="56">
        <f ca="1"/>
        <v>-5.6509015492089976E-2</v>
      </c>
      <c r="S146" s="56">
        <f ca="1"/>
        <v>-0.45463578236831781</v>
      </c>
      <c r="T146" s="56">
        <f ca="1"/>
        <v>-7.2478933626085595E-2</v>
      </c>
      <c r="U146" s="56">
        <f ca="1"/>
        <v>0</v>
      </c>
      <c r="V146" s="56">
        <f ca="1"/>
        <v>0</v>
      </c>
      <c r="W146" s="56">
        <f ca="1"/>
        <v>0</v>
      </c>
      <c r="X146" s="56">
        <f ca="1"/>
        <v>0</v>
      </c>
      <c r="Y146" s="56">
        <f ca="1"/>
        <v>0</v>
      </c>
      <c r="Z146" s="56">
        <f ca="1"/>
        <v>0</v>
      </c>
      <c r="AB146" s="53"/>
      <c r="AC146" s="53"/>
      <c r="AD146" s="56"/>
      <c r="AE146" s="56"/>
      <c r="AF146" s="56"/>
      <c r="AG146" s="56"/>
      <c r="AH146" s="56"/>
      <c r="AI146" s="56"/>
      <c r="AJ146" s="56"/>
      <c r="AK146" s="56"/>
      <c r="AL146" s="56"/>
      <c r="AM146" s="56"/>
      <c r="AO146" s="204" t="str" cm="1">
        <f t="array" aca="1" ref="AO146" ca="1">IFERROR(_xlfn.XLOOKUP(AP146,Com_codes_core,Com_labels_core),"")</f>
        <v>Trade+Acco</v>
      </c>
      <c r="AP146" s="53" t="str">
        <f ca="1"/>
        <v>xTRD</v>
      </c>
      <c r="AQ146" s="56">
        <f ca="1"/>
        <v>1</v>
      </c>
      <c r="AR146" s="56">
        <f ca="1"/>
        <v>-4.6706224864800916E-3</v>
      </c>
      <c r="AS146" s="56">
        <f ca="1"/>
        <v>-0.19613318997857565</v>
      </c>
      <c r="AT146" s="56">
        <f ca="1"/>
        <v>7.3706997516009842E-2</v>
      </c>
      <c r="AU146" s="56">
        <f ca="1"/>
        <v>0</v>
      </c>
      <c r="AV146" s="56">
        <f ca="1"/>
        <v>0</v>
      </c>
      <c r="AW146" s="56">
        <f ca="1"/>
        <v>0</v>
      </c>
      <c r="AX146" s="56">
        <f ca="1"/>
        <v>0</v>
      </c>
      <c r="AY146" s="56">
        <f ca="1"/>
        <v>0</v>
      </c>
      <c r="AZ146" s="56">
        <f ca="1"/>
        <v>0</v>
      </c>
      <c r="BB146" s="53"/>
      <c r="BC146" s="53"/>
      <c r="BD146" s="63"/>
      <c r="BE146" s="63"/>
      <c r="BF146" s="63"/>
      <c r="BG146" s="56"/>
      <c r="BH146" s="56"/>
      <c r="BI146" s="56"/>
      <c r="BJ146" s="56"/>
      <c r="BK146" s="56"/>
      <c r="BL146" s="56"/>
      <c r="BM146" s="63"/>
      <c r="BO146" s="120" t="str" cm="1">
        <f t="array" aca="1" ref="BO146" ca="1">IFERROR(_xlfn.XLOOKUP(BP146,Com_codes_core,Com_labels_core),"")</f>
        <v/>
      </c>
      <c r="BP146" s="120"/>
      <c r="BT146" s="56"/>
      <c r="BU146" s="56"/>
      <c r="BV146" s="56"/>
      <c r="BW146" s="56"/>
      <c r="BX146" s="56"/>
      <c r="BY146" s="56"/>
    </row>
    <row r="147" spans="2:77" x14ac:dyDescent="0.2">
      <c r="B147" s="204" t="str" cm="1">
        <f t="array" aca="1" ref="B147" ca="1">IFERROR(_xlfn.XLOOKUP(C147,Com_codes_core,Com_labels_core),"")</f>
        <v>Radio and television broadcasting services</v>
      </c>
      <c r="C147" s="53" t="str">
        <f ca="1"/>
        <v>c_138</v>
      </c>
      <c r="D147" s="56">
        <f ca="1"/>
        <v>1</v>
      </c>
      <c r="E147" s="56">
        <f ca="1"/>
        <v>-7.6127461278696629E-2</v>
      </c>
      <c r="F147" s="56">
        <f ca="1"/>
        <v>-0.64498554462071311</v>
      </c>
      <c r="G147" s="56">
        <f ca="1"/>
        <v>-0.1637198715467858</v>
      </c>
      <c r="H147" s="56">
        <f ca="1"/>
        <v>0</v>
      </c>
      <c r="I147" s="56">
        <f ca="1"/>
        <v>0</v>
      </c>
      <c r="J147" s="56">
        <f ca="1"/>
        <v>0</v>
      </c>
      <c r="K147" s="56">
        <f ca="1"/>
        <v>0</v>
      </c>
      <c r="L147" s="56">
        <f ca="1"/>
        <v>0</v>
      </c>
      <c r="M147" s="56">
        <f ca="1"/>
        <v>0</v>
      </c>
      <c r="O147" s="204" t="str" cm="1">
        <f t="array" aca="1" ref="O147" ca="1">IFERROR(_xlfn.XLOOKUP(P147,Com_codes_core,Com_labels_core),"")</f>
        <v>Radio and television broadcasting services</v>
      </c>
      <c r="P147" s="53" t="str">
        <f ca="1"/>
        <v>c_138</v>
      </c>
      <c r="Q147" s="56">
        <f ca="1"/>
        <v>1.0109184559430304</v>
      </c>
      <c r="R147" s="56">
        <f ca="1"/>
        <v>-7.612746127865222E-2</v>
      </c>
      <c r="S147" s="56">
        <f ca="1"/>
        <v>-0.6449855446206465</v>
      </c>
      <c r="T147" s="56">
        <f ca="1"/>
        <v>-0.16371987154673029</v>
      </c>
      <c r="U147" s="56">
        <f ca="1"/>
        <v>0</v>
      </c>
      <c r="V147" s="56">
        <f ca="1"/>
        <v>0</v>
      </c>
      <c r="W147" s="56">
        <f ca="1"/>
        <v>0</v>
      </c>
      <c r="X147" s="56">
        <f ca="1"/>
        <v>0</v>
      </c>
      <c r="Y147" s="56">
        <f ca="1"/>
        <v>0</v>
      </c>
      <c r="Z147" s="56">
        <f ca="1"/>
        <v>0</v>
      </c>
      <c r="AB147" s="53"/>
      <c r="AC147" s="53"/>
      <c r="AD147" s="56"/>
      <c r="AE147" s="56"/>
      <c r="AF147" s="56"/>
      <c r="AG147" s="56"/>
      <c r="AH147" s="56"/>
      <c r="AI147" s="56"/>
      <c r="AJ147" s="56"/>
      <c r="AK147" s="56"/>
      <c r="AL147" s="56"/>
      <c r="AM147" s="56"/>
      <c r="AO147" s="204" t="str" cm="1">
        <f t="array" aca="1" ref="AO147" ca="1">IFERROR(_xlfn.XLOOKUP(AP147,Com_codes_core,Com_labels_core),"")</f>
        <v>Transp</v>
      </c>
      <c r="AP147" s="53" t="str">
        <f ca="1"/>
        <v>xTRP</v>
      </c>
      <c r="AQ147" s="56">
        <f ca="1"/>
        <v>1</v>
      </c>
      <c r="AR147" s="56">
        <f ca="1"/>
        <v>-4.6706225046433403E-3</v>
      </c>
      <c r="AS147" s="56">
        <f ca="1"/>
        <v>-0.1961331899818175</v>
      </c>
      <c r="AT147" s="56">
        <f ca="1"/>
        <v>7.3706997512767991E-2</v>
      </c>
      <c r="AU147" s="56">
        <f ca="1"/>
        <v>0</v>
      </c>
      <c r="AV147" s="56">
        <f ca="1"/>
        <v>0</v>
      </c>
      <c r="AW147" s="56">
        <f ca="1"/>
        <v>0</v>
      </c>
      <c r="AX147" s="56">
        <f ca="1"/>
        <v>0</v>
      </c>
      <c r="AY147" s="56">
        <f ca="1"/>
        <v>0</v>
      </c>
      <c r="AZ147" s="56">
        <f ca="1"/>
        <v>0</v>
      </c>
      <c r="BB147" s="53"/>
      <c r="BC147" s="53"/>
      <c r="BD147" s="63"/>
      <c r="BE147" s="63"/>
      <c r="BF147" s="63"/>
      <c r="BG147" s="56"/>
      <c r="BH147" s="56"/>
      <c r="BI147" s="56"/>
      <c r="BJ147" s="56"/>
      <c r="BK147" s="56"/>
      <c r="BL147" s="56"/>
      <c r="BM147" s="63"/>
      <c r="BO147" s="120" t="str" cm="1">
        <f t="array" aca="1" ref="BO147" ca="1">IFERROR(_xlfn.XLOOKUP(BP147,Com_codes_core,Com_labels_core),"")</f>
        <v/>
      </c>
      <c r="BP147" s="120"/>
      <c r="BT147" s="56"/>
      <c r="BU147" s="56"/>
      <c r="BV147" s="56"/>
      <c r="BW147" s="56"/>
      <c r="BX147" s="56"/>
      <c r="BY147" s="56"/>
    </row>
    <row r="148" spans="2:77" x14ac:dyDescent="0.2">
      <c r="B148" s="204" t="str" cm="1">
        <f t="array" aca="1" ref="B148" ca="1">IFERROR(_xlfn.XLOOKUP(C148,Com_codes_core,Com_labels_core),"")</f>
        <v>Telecommunication services</v>
      </c>
      <c r="C148" s="53" t="str">
        <f ca="1"/>
        <v>c_139</v>
      </c>
      <c r="D148" s="56">
        <f ca="1"/>
        <v>1</v>
      </c>
      <c r="E148" s="56">
        <f ca="1"/>
        <v>-5.8239013259608896E-2</v>
      </c>
      <c r="F148" s="56">
        <f ca="1"/>
        <v>-0.52392773702825135</v>
      </c>
      <c r="G148" s="56">
        <f ca="1"/>
        <v>-0.1179133251040354</v>
      </c>
      <c r="H148" s="56">
        <f ca="1"/>
        <v>0</v>
      </c>
      <c r="I148" s="56">
        <f ca="1"/>
        <v>0</v>
      </c>
      <c r="J148" s="56">
        <f ca="1"/>
        <v>0</v>
      </c>
      <c r="K148" s="56">
        <f ca="1"/>
        <v>0</v>
      </c>
      <c r="L148" s="56">
        <f ca="1"/>
        <v>0</v>
      </c>
      <c r="M148" s="56">
        <f ca="1"/>
        <v>0</v>
      </c>
      <c r="O148" s="204" t="str" cm="1">
        <f t="array" aca="1" ref="O148" ca="1">IFERROR(_xlfn.XLOOKUP(P148,Com_codes_core,Com_labels_core),"")</f>
        <v>Telecommunication services</v>
      </c>
      <c r="P148" s="53" t="str">
        <f ca="1"/>
        <v>c_139</v>
      </c>
      <c r="Q148" s="56">
        <f ca="1"/>
        <v>1.0451148191169211</v>
      </c>
      <c r="R148" s="56">
        <f ca="1"/>
        <v>-6.0236503442634426E-2</v>
      </c>
      <c r="S148" s="56">
        <f ca="1"/>
        <v>-0.53616395519654469</v>
      </c>
      <c r="T148" s="56">
        <f ca="1"/>
        <v>-0.12506245186169052</v>
      </c>
      <c r="U148" s="56">
        <f ca="1"/>
        <v>0</v>
      </c>
      <c r="V148" s="56">
        <f ca="1"/>
        <v>0</v>
      </c>
      <c r="W148" s="56">
        <f ca="1"/>
        <v>0</v>
      </c>
      <c r="X148" s="56">
        <f ca="1"/>
        <v>0</v>
      </c>
      <c r="Y148" s="56">
        <f ca="1"/>
        <v>0</v>
      </c>
      <c r="Z148" s="56">
        <f ca="1"/>
        <v>0</v>
      </c>
      <c r="AB148" s="53"/>
      <c r="AC148" s="53"/>
      <c r="AD148" s="56"/>
      <c r="AE148" s="56"/>
      <c r="AF148" s="56"/>
      <c r="AG148" s="56"/>
      <c r="AH148" s="56"/>
      <c r="AI148" s="56"/>
      <c r="AJ148" s="56"/>
      <c r="AK148" s="56"/>
      <c r="AL148" s="56"/>
      <c r="AM148" s="56"/>
      <c r="AO148" s="204" t="str" cm="1">
        <f t="array" aca="1" ref="AO148" ca="1">IFERROR(_xlfn.XLOOKUP(AP148,Com_codes_core,Com_labels_core),"")</f>
        <v>Oth Priv Srv</v>
      </c>
      <c r="AP148" s="53" t="str">
        <f ca="1"/>
        <v>xPSV</v>
      </c>
      <c r="AQ148" s="56">
        <f ca="1"/>
        <v>1.0070826148596173</v>
      </c>
      <c r="AR148" s="56">
        <f ca="1"/>
        <v>-3.0885065214647511E-3</v>
      </c>
      <c r="AS148" s="56">
        <f ca="1"/>
        <v>-0.19558401498880329</v>
      </c>
      <c r="AT148" s="56">
        <f ca="1"/>
        <v>7.3529456749121813E-2</v>
      </c>
      <c r="AU148" s="56">
        <f ca="1"/>
        <v>0</v>
      </c>
      <c r="AV148" s="56">
        <f ca="1"/>
        <v>0</v>
      </c>
      <c r="AW148" s="56">
        <f ca="1"/>
        <v>0</v>
      </c>
      <c r="AX148" s="56">
        <f ca="1"/>
        <v>0</v>
      </c>
      <c r="AY148" s="56">
        <f ca="1"/>
        <v>0</v>
      </c>
      <c r="AZ148" s="56">
        <f ca="1"/>
        <v>0</v>
      </c>
      <c r="BB148" s="53"/>
      <c r="BC148" s="53"/>
      <c r="BD148" s="63"/>
      <c r="BE148" s="63"/>
      <c r="BF148" s="63"/>
      <c r="BG148" s="56"/>
      <c r="BH148" s="56"/>
      <c r="BI148" s="56"/>
      <c r="BJ148" s="56"/>
      <c r="BK148" s="56"/>
      <c r="BL148" s="56"/>
      <c r="BM148" s="63"/>
      <c r="BO148" s="120" t="str" cm="1">
        <f t="array" aca="1" ref="BO148" ca="1">IFERROR(_xlfn.XLOOKUP(BP148,Com_codes_core,Com_labels_core),"")</f>
        <v/>
      </c>
      <c r="BP148" s="120"/>
      <c r="BT148" s="56"/>
      <c r="BU148" s="56"/>
      <c r="BV148" s="56"/>
      <c r="BW148" s="56"/>
      <c r="BX148" s="56"/>
      <c r="BY148" s="56"/>
    </row>
    <row r="149" spans="2:77" x14ac:dyDescent="0.2">
      <c r="B149" s="204" t="str" cm="1">
        <f t="array" aca="1" ref="B149" ca="1">IFERROR(_xlfn.XLOOKUP(C149,Com_codes_core,Com_labels_core),"")</f>
        <v>Computer programming services, consulting services and other activities related to computers</v>
      </c>
      <c r="C149" s="53" t="str">
        <f ca="1"/>
        <v>c_140</v>
      </c>
      <c r="D149" s="56">
        <f ca="1"/>
        <v>1</v>
      </c>
      <c r="E149" s="56">
        <f ca="1"/>
        <v>-7.478246399981181E-2</v>
      </c>
      <c r="F149" s="56">
        <f ca="1"/>
        <v>-0.64150981503995341</v>
      </c>
      <c r="G149" s="56">
        <f ca="1"/>
        <v>-0.1828057463115651</v>
      </c>
      <c r="H149" s="56">
        <f ca="1"/>
        <v>0</v>
      </c>
      <c r="I149" s="56">
        <f ca="1"/>
        <v>0</v>
      </c>
      <c r="J149" s="56">
        <f ca="1"/>
        <v>0</v>
      </c>
      <c r="K149" s="56">
        <f ca="1"/>
        <v>0</v>
      </c>
      <c r="L149" s="56">
        <f ca="1"/>
        <v>0</v>
      </c>
      <c r="M149" s="56">
        <f ca="1"/>
        <v>0</v>
      </c>
      <c r="O149" s="204" t="str" cm="1">
        <f t="array" aca="1" ref="O149" ca="1">IFERROR(_xlfn.XLOOKUP(P149,Com_codes_core,Com_labels_core),"")</f>
        <v>Computer programming services, consulting services and other activities related to computers</v>
      </c>
      <c r="P149" s="53" t="str">
        <f ca="1"/>
        <v>c_140</v>
      </c>
      <c r="Q149" s="56">
        <f ca="1"/>
        <v>1.0215832701978724</v>
      </c>
      <c r="R149" s="56">
        <f ca="1"/>
        <v>-8.1037960823959754E-2</v>
      </c>
      <c r="S149" s="56">
        <f ca="1"/>
        <v>-0.68136940036084281</v>
      </c>
      <c r="T149" s="56">
        <f ca="1"/>
        <v>-0.20572707845238902</v>
      </c>
      <c r="U149" s="56">
        <f ca="1"/>
        <v>0</v>
      </c>
      <c r="V149" s="56">
        <f ca="1"/>
        <v>0</v>
      </c>
      <c r="W149" s="56">
        <f ca="1"/>
        <v>0</v>
      </c>
      <c r="X149" s="56">
        <f ca="1"/>
        <v>0</v>
      </c>
      <c r="Y149" s="56">
        <f ca="1"/>
        <v>0</v>
      </c>
      <c r="Z149" s="56">
        <f ca="1"/>
        <v>0</v>
      </c>
      <c r="AB149" s="53"/>
      <c r="AC149" s="53"/>
      <c r="AD149" s="56"/>
      <c r="AE149" s="56"/>
      <c r="AF149" s="56"/>
      <c r="AG149" s="56"/>
      <c r="AH149" s="56"/>
      <c r="AI149" s="56"/>
      <c r="AJ149" s="56"/>
      <c r="AK149" s="56"/>
      <c r="AL149" s="56"/>
      <c r="AM149" s="56"/>
      <c r="AO149" s="204" t="str" cm="1">
        <f t="array" aca="1" ref="AO149" ca="1">IFERROR(_xlfn.XLOOKUP(AP149,Com_codes_core,Com_labels_core),"")</f>
        <v>Publ Srv</v>
      </c>
      <c r="AP149" s="53" t="str">
        <f ca="1"/>
        <v>xGSV</v>
      </c>
      <c r="AQ149" s="56">
        <f ca="1"/>
        <v>1</v>
      </c>
      <c r="AR149" s="56">
        <f ca="1"/>
        <v>-4.6706224864689894E-3</v>
      </c>
      <c r="AS149" s="56">
        <f ca="1"/>
        <v>-0.19613318997857565</v>
      </c>
      <c r="AT149" s="56">
        <f ca="1"/>
        <v>7.3706997515987638E-2</v>
      </c>
      <c r="AU149" s="56">
        <f ca="1"/>
        <v>0</v>
      </c>
      <c r="AV149" s="56">
        <f ca="1"/>
        <v>0</v>
      </c>
      <c r="AW149" s="56">
        <f ca="1"/>
        <v>0</v>
      </c>
      <c r="AX149" s="56">
        <f ca="1"/>
        <v>0</v>
      </c>
      <c r="AY149" s="56">
        <f ca="1"/>
        <v>0</v>
      </c>
      <c r="AZ149" s="56">
        <f ca="1"/>
        <v>0</v>
      </c>
      <c r="BB149" s="53"/>
      <c r="BC149" s="53"/>
      <c r="BD149" s="63"/>
      <c r="BE149" s="63"/>
      <c r="BF149" s="63"/>
      <c r="BG149" s="56"/>
      <c r="BH149" s="56"/>
      <c r="BI149" s="56"/>
      <c r="BJ149" s="56"/>
      <c r="BK149" s="56"/>
      <c r="BL149" s="56"/>
      <c r="BM149" s="63"/>
      <c r="BO149" s="120" t="str" cm="1">
        <f t="array" aca="1" ref="BO149" ca="1">IFERROR(_xlfn.XLOOKUP(BP149,Com_codes_core,Com_labels_core),"")</f>
        <v/>
      </c>
      <c r="BP149" s="120"/>
      <c r="BT149" s="56"/>
      <c r="BU149" s="56"/>
      <c r="BV149" s="56"/>
      <c r="BW149" s="56"/>
      <c r="BX149" s="56"/>
      <c r="BY149" s="56"/>
    </row>
    <row r="150" spans="2:77" x14ac:dyDescent="0.2">
      <c r="B150" s="204" t="str" cm="1">
        <f t="array" aca="1" ref="B150" ca="1">IFERROR(_xlfn.XLOOKUP(C150,Com_codes_core,Com_labels_core),"")</f>
        <v>Other information services</v>
      </c>
      <c r="C150" s="53" t="str">
        <f ca="1"/>
        <v>c_141</v>
      </c>
      <c r="D150" s="56">
        <f ca="1"/>
        <v>1</v>
      </c>
      <c r="E150" s="56">
        <f ca="1"/>
        <v>-7.7586389795736288E-2</v>
      </c>
      <c r="F150" s="56">
        <f ca="1"/>
        <v>-0.65739724680288214</v>
      </c>
      <c r="G150" s="56">
        <f ca="1"/>
        <v>-0.1626964808860154</v>
      </c>
      <c r="H150" s="56">
        <f ca="1"/>
        <v>0</v>
      </c>
      <c r="I150" s="56">
        <f ca="1"/>
        <v>0</v>
      </c>
      <c r="J150" s="56">
        <f ca="1"/>
        <v>0</v>
      </c>
      <c r="K150" s="56">
        <f ca="1"/>
        <v>0</v>
      </c>
      <c r="L150" s="56">
        <f ca="1"/>
        <v>0</v>
      </c>
      <c r="M150" s="56">
        <f ca="1"/>
        <v>0</v>
      </c>
      <c r="O150" s="204" t="str" cm="1">
        <f t="array" aca="1" ref="O150" ca="1">IFERROR(_xlfn.XLOOKUP(P150,Com_codes_core,Com_labels_core),"")</f>
        <v>Other information services</v>
      </c>
      <c r="P150" s="53" t="str">
        <f ca="1"/>
        <v>c_141</v>
      </c>
      <c r="Q150" s="56">
        <f ca="1"/>
        <v>1.0222228562981777</v>
      </c>
      <c r="R150" s="56">
        <f ca="1"/>
        <v>-6.8927455013090277E-2</v>
      </c>
      <c r="S150" s="56">
        <f ca="1"/>
        <v>-0.60276033214597957</v>
      </c>
      <c r="T150" s="56">
        <f ca="1"/>
        <v>-0.13465289076488585</v>
      </c>
      <c r="U150" s="56">
        <f ca="1"/>
        <v>0</v>
      </c>
      <c r="V150" s="56">
        <f ca="1"/>
        <v>0</v>
      </c>
      <c r="W150" s="56">
        <f ca="1"/>
        <v>0</v>
      </c>
      <c r="X150" s="56">
        <f ca="1"/>
        <v>0</v>
      </c>
      <c r="Y150" s="56">
        <f ca="1"/>
        <v>0</v>
      </c>
      <c r="Z150" s="56">
        <f ca="1"/>
        <v>0</v>
      </c>
      <c r="AB150" s="53"/>
      <c r="AC150" s="53"/>
      <c r="AD150" s="56"/>
      <c r="AE150" s="56"/>
      <c r="AF150" s="56"/>
      <c r="AG150" s="56"/>
      <c r="AH150" s="56"/>
      <c r="AI150" s="56"/>
      <c r="AJ150" s="56"/>
      <c r="AK150" s="56"/>
      <c r="AL150" s="56"/>
      <c r="AM150" s="56"/>
      <c r="AO150" s="53"/>
      <c r="AP150" s="53"/>
      <c r="AQ150" s="56"/>
      <c r="AR150" s="56"/>
      <c r="AS150" s="56"/>
      <c r="AT150" s="56"/>
      <c r="AU150" s="56"/>
      <c r="AV150" s="56"/>
      <c r="AW150" s="56"/>
      <c r="AX150" s="56"/>
      <c r="AY150" s="56"/>
      <c r="AZ150" s="56"/>
      <c r="BB150" s="53"/>
      <c r="BC150" s="53"/>
      <c r="BD150" s="63"/>
      <c r="BE150" s="63"/>
      <c r="BF150" s="63"/>
      <c r="BG150" s="56"/>
      <c r="BH150" s="56"/>
      <c r="BI150" s="56"/>
      <c r="BJ150" s="56"/>
      <c r="BK150" s="56"/>
      <c r="BL150" s="56"/>
      <c r="BM150" s="63"/>
      <c r="BO150" s="120" t="str" cm="1">
        <f t="array" aca="1" ref="BO150" ca="1">IFERROR(_xlfn.XLOOKUP(BP150,Com_codes_core,Com_labels_core),"")</f>
        <v/>
      </c>
      <c r="BP150" s="120"/>
      <c r="BT150" s="56"/>
      <c r="BU150" s="56"/>
      <c r="BV150" s="56"/>
      <c r="BW150" s="56"/>
      <c r="BX150" s="56"/>
      <c r="BY150" s="56"/>
    </row>
    <row r="151" spans="2:77" x14ac:dyDescent="0.2">
      <c r="B151" s="204" t="str" cm="1">
        <f t="array" aca="1" ref="B151" ca="1">IFERROR(_xlfn.XLOOKUP(C151,Com_codes_core,Com_labels_core),"")</f>
        <v>Financial services (except insurance and social insurance)</v>
      </c>
      <c r="C151" s="53" t="str">
        <f ca="1"/>
        <v>c_142</v>
      </c>
      <c r="D151" s="56">
        <f ca="1"/>
        <v>1</v>
      </c>
      <c r="E151" s="56">
        <f ca="1"/>
        <v>-0.10103529108163034</v>
      </c>
      <c r="F151" s="56">
        <f ca="1"/>
        <v>-0.84712244402069814</v>
      </c>
      <c r="G151" s="56">
        <f ca="1"/>
        <v>-0.22653897797575429</v>
      </c>
      <c r="H151" s="56">
        <f ca="1"/>
        <v>0</v>
      </c>
      <c r="I151" s="56">
        <f ca="1"/>
        <v>0</v>
      </c>
      <c r="J151" s="56">
        <f ca="1"/>
        <v>0</v>
      </c>
      <c r="K151" s="56">
        <f ca="1"/>
        <v>0</v>
      </c>
      <c r="L151" s="56">
        <f ca="1"/>
        <v>0</v>
      </c>
      <c r="M151" s="56">
        <f ca="1"/>
        <v>0</v>
      </c>
      <c r="O151" s="204" t="str" cm="1">
        <f t="array" aca="1" ref="O151" ca="1">IFERROR(_xlfn.XLOOKUP(P151,Com_codes_core,Com_labels_core),"")</f>
        <v>Financial services (except insurance and social insurance)</v>
      </c>
      <c r="P151" s="53" t="str">
        <f ca="1"/>
        <v>c_142</v>
      </c>
      <c r="Q151" s="56">
        <f ca="1"/>
        <v>1.0163829096260004</v>
      </c>
      <c r="R151" s="56">
        <f ca="1"/>
        <v>-9.9374749848457622E-2</v>
      </c>
      <c r="S151" s="56">
        <f ca="1"/>
        <v>-0.83596278289441717</v>
      </c>
      <c r="T151" s="56">
        <f ca="1"/>
        <v>-0.22137498207484008</v>
      </c>
      <c r="U151" s="56">
        <f ca="1"/>
        <v>0</v>
      </c>
      <c r="V151" s="56">
        <f ca="1"/>
        <v>0</v>
      </c>
      <c r="W151" s="56">
        <f ca="1"/>
        <v>0</v>
      </c>
      <c r="X151" s="56">
        <f ca="1"/>
        <v>0</v>
      </c>
      <c r="Y151" s="56">
        <f ca="1"/>
        <v>0</v>
      </c>
      <c r="Z151" s="56">
        <f ca="1"/>
        <v>0</v>
      </c>
      <c r="AB151" s="53"/>
      <c r="AC151" s="53"/>
      <c r="AD151" s="56"/>
      <c r="AE151" s="56"/>
      <c r="AF151" s="56"/>
      <c r="AG151" s="56"/>
      <c r="AH151" s="56"/>
      <c r="AI151" s="56"/>
      <c r="AJ151" s="56"/>
      <c r="AK151" s="56"/>
      <c r="AL151" s="56"/>
      <c r="AM151" s="56"/>
      <c r="AO151" s="53"/>
      <c r="AP151" s="53"/>
      <c r="AQ151" s="56"/>
      <c r="AR151" s="56"/>
      <c r="AS151" s="56"/>
      <c r="AT151" s="56"/>
      <c r="AU151" s="56"/>
      <c r="AV151" s="56"/>
      <c r="AW151" s="56"/>
      <c r="AX151" s="56"/>
      <c r="AY151" s="56"/>
      <c r="AZ151" s="56"/>
      <c r="BB151" s="53"/>
      <c r="BC151" s="53"/>
      <c r="BD151" s="63"/>
      <c r="BE151" s="63"/>
      <c r="BF151" s="63"/>
      <c r="BG151" s="56"/>
      <c r="BH151" s="56"/>
      <c r="BI151" s="56"/>
      <c r="BJ151" s="56"/>
      <c r="BK151" s="56"/>
      <c r="BL151" s="56"/>
      <c r="BM151" s="63"/>
      <c r="BO151" s="120" t="str" cm="1">
        <f t="array" aca="1" ref="BO151" ca="1">IFERROR(_xlfn.XLOOKUP(BP151,Com_codes_core,Com_labels_core),"")</f>
        <v/>
      </c>
      <c r="BP151" s="120"/>
      <c r="BT151" s="56"/>
      <c r="BU151" s="56"/>
      <c r="BV151" s="56"/>
      <c r="BW151" s="56"/>
      <c r="BX151" s="56"/>
      <c r="BY151" s="56"/>
    </row>
    <row r="152" spans="2:77" x14ac:dyDescent="0.2">
      <c r="B152" s="204" t="str" cm="1">
        <f t="array" aca="1" ref="B152" ca="1">IFERROR(_xlfn.XLOOKUP(C152,Com_codes_core,Com_labels_core),"")</f>
        <v>Life insurance and Life reinsurance services</v>
      </c>
      <c r="C152" s="53" t="str">
        <f ca="1"/>
        <v>c_143</v>
      </c>
      <c r="D152" s="56">
        <f ca="1"/>
        <v>1</v>
      </c>
      <c r="E152" s="56">
        <f ca="1"/>
        <v>-6.9862309421830915E-2</v>
      </c>
      <c r="F152" s="56">
        <f ca="1"/>
        <v>-0.55532648622211855</v>
      </c>
      <c r="G152" s="56">
        <f ca="1"/>
        <v>-0.1512613357917858</v>
      </c>
      <c r="H152" s="56">
        <f ca="1"/>
        <v>0</v>
      </c>
      <c r="I152" s="56">
        <f ca="1"/>
        <v>0</v>
      </c>
      <c r="J152" s="56">
        <f ca="1"/>
        <v>0</v>
      </c>
      <c r="K152" s="56">
        <f ca="1"/>
        <v>0</v>
      </c>
      <c r="L152" s="56">
        <f ca="1"/>
        <v>0</v>
      </c>
      <c r="M152" s="56">
        <f ca="1"/>
        <v>0</v>
      </c>
      <c r="O152" s="204" t="str" cm="1">
        <f t="array" aca="1" ref="O152" ca="1">IFERROR(_xlfn.XLOOKUP(P152,Com_codes_core,Com_labels_core),"")</f>
        <v>Life insurance and Life reinsurance services</v>
      </c>
      <c r="P152" s="53" t="str">
        <f ca="1"/>
        <v>c_143</v>
      </c>
      <c r="Q152" s="56">
        <f ca="1"/>
        <v>1.0350936535397035</v>
      </c>
      <c r="R152" s="56">
        <f ca="1"/>
        <v>-7.2458192485624906E-2</v>
      </c>
      <c r="S152" s="56">
        <f ca="1"/>
        <v>-0.56963947456791786</v>
      </c>
      <c r="T152" s="56">
        <f ca="1"/>
        <v>-0.16022285448916707</v>
      </c>
      <c r="U152" s="56">
        <f ca="1"/>
        <v>0</v>
      </c>
      <c r="V152" s="56">
        <f ca="1"/>
        <v>0</v>
      </c>
      <c r="W152" s="56">
        <f ca="1"/>
        <v>0</v>
      </c>
      <c r="X152" s="56">
        <f ca="1"/>
        <v>0</v>
      </c>
      <c r="Y152" s="56">
        <f ca="1"/>
        <v>0</v>
      </c>
      <c r="Z152" s="56">
        <f ca="1"/>
        <v>0</v>
      </c>
      <c r="AB152" s="53"/>
      <c r="AC152" s="53"/>
      <c r="AD152" s="56"/>
      <c r="AE152" s="56"/>
      <c r="AF152" s="56"/>
      <c r="AG152" s="56"/>
      <c r="AH152" s="56"/>
      <c r="AI152" s="56"/>
      <c r="AJ152" s="56"/>
      <c r="AK152" s="56"/>
      <c r="AL152" s="56"/>
      <c r="AM152" s="56"/>
      <c r="AO152" s="53"/>
      <c r="AP152" s="53"/>
      <c r="AQ152" s="56"/>
      <c r="AR152" s="56"/>
      <c r="AS152" s="56"/>
      <c r="AT152" s="56"/>
      <c r="AU152" s="56"/>
      <c r="AV152" s="56"/>
      <c r="AW152" s="56"/>
      <c r="AX152" s="56"/>
      <c r="AY152" s="56"/>
      <c r="AZ152" s="56"/>
      <c r="BB152" s="53"/>
      <c r="BC152" s="53"/>
      <c r="BD152" s="63"/>
      <c r="BE152" s="63"/>
      <c r="BF152" s="63"/>
      <c r="BG152" s="56"/>
      <c r="BH152" s="56"/>
      <c r="BI152" s="56"/>
      <c r="BJ152" s="56"/>
      <c r="BK152" s="56"/>
      <c r="BL152" s="56"/>
      <c r="BM152" s="63"/>
      <c r="BO152" s="120" t="str" cm="1">
        <f t="array" aca="1" ref="BO152" ca="1">IFERROR(_xlfn.XLOOKUP(BP152,Com_codes_core,Com_labels_core),"")</f>
        <v/>
      </c>
      <c r="BP152" s="120"/>
      <c r="BT152" s="56"/>
      <c r="BU152" s="56"/>
      <c r="BV152" s="56"/>
      <c r="BW152" s="56"/>
      <c r="BX152" s="56"/>
      <c r="BY152" s="56"/>
    </row>
    <row r="153" spans="2:77" x14ac:dyDescent="0.2">
      <c r="B153" s="204" t="str" cm="1">
        <f t="array" aca="1" ref="B153" ca="1">IFERROR(_xlfn.XLOOKUP(C153,Com_codes_core,Com_labels_core),"")</f>
        <v>Non-life insurance and non-life reinsurance services</v>
      </c>
      <c r="C153" s="53" t="str">
        <f ca="1"/>
        <v>c_144</v>
      </c>
      <c r="D153" s="56">
        <f ca="1"/>
        <v>1</v>
      </c>
      <c r="E153" s="56">
        <f ca="1"/>
        <v>-8.8703997947714441E-2</v>
      </c>
      <c r="F153" s="56">
        <f ca="1"/>
        <v>-0.69865731925355945</v>
      </c>
      <c r="G153" s="56">
        <f ca="1"/>
        <v>-0.1558728695563949</v>
      </c>
      <c r="H153" s="56">
        <f ca="1"/>
        <v>0</v>
      </c>
      <c r="I153" s="56">
        <f ca="1"/>
        <v>0</v>
      </c>
      <c r="J153" s="56">
        <f ca="1"/>
        <v>0</v>
      </c>
      <c r="K153" s="56">
        <f ca="1"/>
        <v>0</v>
      </c>
      <c r="L153" s="56">
        <f ca="1"/>
        <v>0</v>
      </c>
      <c r="M153" s="56">
        <f ca="1"/>
        <v>0</v>
      </c>
      <c r="O153" s="204" t="str" cm="1">
        <f t="array" aca="1" ref="O153" ca="1">IFERROR(_xlfn.XLOOKUP(P153,Com_codes_core,Com_labels_core),"")</f>
        <v>Non-life insurance and non-life reinsurance services</v>
      </c>
      <c r="P153" s="53" t="str">
        <f ca="1"/>
        <v>c_144</v>
      </c>
      <c r="Q153" s="56">
        <f ca="1"/>
        <v>1.0477034394662386</v>
      </c>
      <c r="R153" s="56">
        <f ca="1"/>
        <v>-9.0733663025410749E-2</v>
      </c>
      <c r="S153" s="56">
        <f ca="1"/>
        <v>-0.71080268262865287</v>
      </c>
      <c r="T153" s="56">
        <f ca="1"/>
        <v>-0.16141917233088998</v>
      </c>
      <c r="U153" s="56">
        <f ca="1"/>
        <v>0</v>
      </c>
      <c r="V153" s="56">
        <f ca="1"/>
        <v>0</v>
      </c>
      <c r="W153" s="56">
        <f ca="1"/>
        <v>0</v>
      </c>
      <c r="X153" s="56">
        <f ca="1"/>
        <v>0</v>
      </c>
      <c r="Y153" s="56">
        <f ca="1"/>
        <v>0</v>
      </c>
      <c r="Z153" s="56">
        <f ca="1"/>
        <v>0</v>
      </c>
      <c r="AB153" s="53"/>
      <c r="AC153" s="53"/>
      <c r="AD153" s="56"/>
      <c r="AE153" s="56"/>
      <c r="AF153" s="56"/>
      <c r="AG153" s="56"/>
      <c r="AH153" s="56"/>
      <c r="AI153" s="56"/>
      <c r="AJ153" s="56"/>
      <c r="AK153" s="56"/>
      <c r="AL153" s="56"/>
      <c r="AM153" s="56"/>
      <c r="AO153" s="53"/>
      <c r="AP153" s="53"/>
      <c r="AQ153" s="56"/>
      <c r="AR153" s="56"/>
      <c r="AS153" s="56"/>
      <c r="AT153" s="56"/>
      <c r="AU153" s="56"/>
      <c r="AV153" s="56"/>
      <c r="AW153" s="56"/>
      <c r="AX153" s="56"/>
      <c r="AY153" s="56"/>
      <c r="AZ153" s="56"/>
      <c r="BB153" s="53"/>
      <c r="BC153" s="53"/>
      <c r="BD153" s="63"/>
      <c r="BE153" s="63"/>
      <c r="BF153" s="63"/>
      <c r="BG153" s="56"/>
      <c r="BH153" s="56"/>
      <c r="BI153" s="56"/>
      <c r="BJ153" s="56"/>
      <c r="BK153" s="56"/>
      <c r="BL153" s="56"/>
      <c r="BM153" s="63"/>
      <c r="BO153" s="120" t="str" cm="1">
        <f t="array" aca="1" ref="BO153" ca="1">IFERROR(_xlfn.XLOOKUP(BP153,Com_codes_core,Com_labels_core),"")</f>
        <v/>
      </c>
      <c r="BP153" s="120"/>
      <c r="BT153" s="56"/>
      <c r="BU153" s="56"/>
      <c r="BV153" s="56"/>
      <c r="BW153" s="56"/>
      <c r="BX153" s="56"/>
      <c r="BY153" s="56"/>
    </row>
    <row r="154" spans="2:77" x14ac:dyDescent="0.2">
      <c r="B154" s="204" t="str" cm="1">
        <f t="array" aca="1" ref="B154" ca="1">IFERROR(_xlfn.XLOOKUP(C154,Com_codes_core,Com_labels_core),"")</f>
        <v>Other financial services</v>
      </c>
      <c r="C154" s="53" t="str">
        <f ca="1"/>
        <v>c_145</v>
      </c>
      <c r="D154" s="56">
        <f ca="1"/>
        <v>1</v>
      </c>
      <c r="E154" s="56">
        <f ca="1"/>
        <v>-0.1026829702154286</v>
      </c>
      <c r="F154" s="56">
        <f ca="1"/>
        <v>-0.80010889962395249</v>
      </c>
      <c r="G154" s="56">
        <f ca="1"/>
        <v>-0.17436013638708614</v>
      </c>
      <c r="H154" s="56">
        <f ca="1"/>
        <v>0</v>
      </c>
      <c r="I154" s="56">
        <f ca="1"/>
        <v>0</v>
      </c>
      <c r="J154" s="56">
        <f ca="1"/>
        <v>0</v>
      </c>
      <c r="K154" s="56">
        <f ca="1"/>
        <v>0</v>
      </c>
      <c r="L154" s="56">
        <f ca="1"/>
        <v>0</v>
      </c>
      <c r="M154" s="56">
        <f ca="1"/>
        <v>0</v>
      </c>
      <c r="O154" s="204" t="str" cm="1">
        <f t="array" aca="1" ref="O154" ca="1">IFERROR(_xlfn.XLOOKUP(P154,Com_codes_core,Com_labels_core),"")</f>
        <v>Other financial services</v>
      </c>
      <c r="P154" s="53" t="str">
        <f ca="1"/>
        <v>c_145</v>
      </c>
      <c r="Q154" s="56">
        <f ca="1"/>
        <v>1.0079895909596639</v>
      </c>
      <c r="R154" s="56">
        <f ca="1"/>
        <v>-0.10268297021551742</v>
      </c>
      <c r="S154" s="56">
        <f ca="1"/>
        <v>-0.8001088996240302</v>
      </c>
      <c r="T154" s="56">
        <f ca="1"/>
        <v>-0.17436013638719716</v>
      </c>
      <c r="U154" s="56">
        <f ca="1"/>
        <v>0</v>
      </c>
      <c r="V154" s="56">
        <f ca="1"/>
        <v>0</v>
      </c>
      <c r="W154" s="56">
        <f ca="1"/>
        <v>0</v>
      </c>
      <c r="X154" s="56">
        <f ca="1"/>
        <v>0</v>
      </c>
      <c r="Y154" s="56">
        <f ca="1"/>
        <v>0</v>
      </c>
      <c r="Z154" s="56">
        <f ca="1"/>
        <v>0</v>
      </c>
      <c r="AB154" s="53"/>
      <c r="AC154" s="53"/>
      <c r="AD154" s="56"/>
      <c r="AE154" s="56"/>
      <c r="AF154" s="56"/>
      <c r="AG154" s="56"/>
      <c r="AH154" s="56"/>
      <c r="AI154" s="56"/>
      <c r="AJ154" s="56"/>
      <c r="AK154" s="56"/>
      <c r="AL154" s="56"/>
      <c r="AM154" s="56"/>
      <c r="AO154" s="53"/>
      <c r="AP154" s="53"/>
      <c r="AQ154" s="56"/>
      <c r="AR154" s="56"/>
      <c r="AS154" s="56"/>
      <c r="AT154" s="56"/>
      <c r="AU154" s="56"/>
      <c r="AV154" s="56"/>
      <c r="AW154" s="56"/>
      <c r="AX154" s="56"/>
      <c r="AY154" s="56"/>
      <c r="AZ154" s="56"/>
      <c r="BB154" s="53"/>
      <c r="BC154" s="53"/>
      <c r="BD154" s="63"/>
      <c r="BE154" s="63"/>
      <c r="BF154" s="63"/>
      <c r="BG154" s="56"/>
      <c r="BH154" s="56"/>
      <c r="BI154" s="56"/>
      <c r="BJ154" s="56"/>
      <c r="BK154" s="56"/>
      <c r="BL154" s="56"/>
      <c r="BM154" s="63"/>
      <c r="BO154" s="120" t="str" cm="1">
        <f t="array" aca="1" ref="BO154" ca="1">IFERROR(_xlfn.XLOOKUP(BP154,Com_codes_core,Com_labels_core),"")</f>
        <v/>
      </c>
      <c r="BP154" s="120"/>
      <c r="BT154" s="56"/>
      <c r="BU154" s="56"/>
      <c r="BV154" s="56"/>
      <c r="BW154" s="56"/>
      <c r="BX154" s="56"/>
      <c r="BY154" s="56"/>
    </row>
    <row r="155" spans="2:77" x14ac:dyDescent="0.2">
      <c r="B155" s="204" t="str" cm="1">
        <f t="array" aca="1" ref="B155" ca="1">IFERROR(_xlfn.XLOOKUP(C155,Com_codes_core,Com_labels_core),"")</f>
        <v>Real estate business services</v>
      </c>
      <c r="C155" s="53" t="str">
        <f ca="1"/>
        <v>c_146</v>
      </c>
      <c r="D155" s="56">
        <f ca="1"/>
        <v>1</v>
      </c>
      <c r="E155" s="56">
        <f ca="1"/>
        <v>-4.9055924668517381E-2</v>
      </c>
      <c r="F155" s="56">
        <f ca="1"/>
        <v>-0.4318639966730986</v>
      </c>
      <c r="G155" s="56">
        <f ca="1"/>
        <v>-0.18731173915872423</v>
      </c>
      <c r="H155" s="56">
        <f ca="1"/>
        <v>0</v>
      </c>
      <c r="I155" s="56">
        <f ca="1"/>
        <v>0</v>
      </c>
      <c r="J155" s="56">
        <f ca="1"/>
        <v>0</v>
      </c>
      <c r="K155" s="56">
        <f ca="1"/>
        <v>0</v>
      </c>
      <c r="L155" s="56">
        <f ca="1"/>
        <v>0</v>
      </c>
      <c r="M155" s="56">
        <f ca="1"/>
        <v>0</v>
      </c>
      <c r="O155" s="204" t="str" cm="1">
        <f t="array" aca="1" ref="O155" ca="1">IFERROR(_xlfn.XLOOKUP(P155,Com_codes_core,Com_labels_core),"")</f>
        <v>Real estate business services</v>
      </c>
      <c r="P155" s="53" t="str">
        <f ca="1"/>
        <v>c_146</v>
      </c>
      <c r="Q155" s="56">
        <f ca="1"/>
        <v>1.0306550915952433</v>
      </c>
      <c r="R155" s="56">
        <f ca="1"/>
        <v>-4.9463447995989895E-2</v>
      </c>
      <c r="S155" s="56">
        <f ca="1"/>
        <v>-0.43402898709800075</v>
      </c>
      <c r="T155" s="56">
        <f ca="1"/>
        <v>-0.18970906778331686</v>
      </c>
      <c r="U155" s="56">
        <f ca="1"/>
        <v>0</v>
      </c>
      <c r="V155" s="56">
        <f ca="1"/>
        <v>0</v>
      </c>
      <c r="W155" s="56">
        <f ca="1"/>
        <v>0</v>
      </c>
      <c r="X155" s="56">
        <f ca="1"/>
        <v>0</v>
      </c>
      <c r="Y155" s="56">
        <f ca="1"/>
        <v>0</v>
      </c>
      <c r="Z155" s="56">
        <f ca="1"/>
        <v>0</v>
      </c>
      <c r="AB155" s="53"/>
      <c r="AC155" s="53"/>
      <c r="AD155" s="56"/>
      <c r="AE155" s="56"/>
      <c r="AF155" s="56"/>
      <c r="AG155" s="56"/>
      <c r="AH155" s="56"/>
      <c r="AI155" s="56"/>
      <c r="AJ155" s="56"/>
      <c r="AK155" s="56"/>
      <c r="AL155" s="56"/>
      <c r="AM155" s="56"/>
      <c r="AO155" s="53"/>
      <c r="AP155" s="53"/>
      <c r="AQ155" s="56"/>
      <c r="AR155" s="56"/>
      <c r="AS155" s="56"/>
      <c r="AT155" s="56"/>
      <c r="AU155" s="56"/>
      <c r="AV155" s="56"/>
      <c r="AW155" s="56"/>
      <c r="AX155" s="56"/>
      <c r="AY155" s="56"/>
      <c r="AZ155" s="56"/>
      <c r="BB155" s="53"/>
      <c r="BC155" s="53"/>
      <c r="BD155" s="63"/>
      <c r="BE155" s="63"/>
      <c r="BF155" s="63"/>
      <c r="BG155" s="56"/>
      <c r="BH155" s="56"/>
      <c r="BI155" s="56"/>
      <c r="BJ155" s="56"/>
      <c r="BK155" s="56"/>
      <c r="BL155" s="56"/>
      <c r="BM155" s="63"/>
      <c r="BO155" s="120" t="str" cm="1">
        <f t="array" aca="1" ref="BO155" ca="1">IFERROR(_xlfn.XLOOKUP(BP155,Com_codes_core,Com_labels_core),"")</f>
        <v/>
      </c>
      <c r="BP155" s="120"/>
      <c r="BT155" s="56"/>
      <c r="BU155" s="56"/>
      <c r="BV155" s="56"/>
      <c r="BW155" s="56"/>
      <c r="BX155" s="56"/>
      <c r="BY155" s="56"/>
    </row>
    <row r="156" spans="2:77" x14ac:dyDescent="0.2">
      <c r="B156" s="204" t="str" cm="1">
        <f t="array" aca="1" ref="B156" ca="1">IFERROR(_xlfn.XLOOKUP(C156,Com_codes_core,Com_labels_core),"")</f>
        <v>Legal, accounting and auditing services</v>
      </c>
      <c r="C156" s="53" t="str">
        <f ca="1"/>
        <v>c_147</v>
      </c>
      <c r="D156" s="56">
        <f ca="1"/>
        <v>1</v>
      </c>
      <c r="E156" s="56">
        <f ca="1"/>
        <v>-9.0358004298984884E-2</v>
      </c>
      <c r="F156" s="56">
        <f ca="1"/>
        <v>-0.72582564428641527</v>
      </c>
      <c r="G156" s="56">
        <f ca="1"/>
        <v>-0.14058111010156749</v>
      </c>
      <c r="H156" s="56">
        <f ca="1"/>
        <v>0</v>
      </c>
      <c r="I156" s="56">
        <f ca="1"/>
        <v>0</v>
      </c>
      <c r="J156" s="56">
        <f ca="1"/>
        <v>0</v>
      </c>
      <c r="K156" s="56">
        <f ca="1"/>
        <v>0</v>
      </c>
      <c r="L156" s="56">
        <f ca="1"/>
        <v>0</v>
      </c>
      <c r="M156" s="56">
        <f ca="1"/>
        <v>0</v>
      </c>
      <c r="O156" s="204" t="str" cm="1">
        <f t="array" aca="1" ref="O156" ca="1">IFERROR(_xlfn.XLOOKUP(P156,Com_codes_core,Com_labels_core),"")</f>
        <v>Legal, accounting and auditing services</v>
      </c>
      <c r="P156" s="53" t="str">
        <f ca="1"/>
        <v>c_147</v>
      </c>
      <c r="Q156" s="56">
        <f ca="1"/>
        <v>1.0129046056477948</v>
      </c>
      <c r="R156" s="56">
        <f ca="1"/>
        <v>-9.540779586786341E-2</v>
      </c>
      <c r="S156" s="56">
        <f ca="1"/>
        <v>-0.75744565022530796</v>
      </c>
      <c r="T156" s="56">
        <f ca="1"/>
        <v>-0.15325671481543068</v>
      </c>
      <c r="U156" s="56">
        <f ca="1"/>
        <v>0</v>
      </c>
      <c r="V156" s="56">
        <f ca="1"/>
        <v>0</v>
      </c>
      <c r="W156" s="56">
        <f ca="1"/>
        <v>0</v>
      </c>
      <c r="X156" s="56">
        <f ca="1"/>
        <v>0</v>
      </c>
      <c r="Y156" s="56">
        <f ca="1"/>
        <v>0</v>
      </c>
      <c r="Z156" s="56">
        <f ca="1"/>
        <v>0</v>
      </c>
      <c r="AB156" s="53"/>
      <c r="AC156" s="53"/>
      <c r="AD156" s="56"/>
      <c r="AE156" s="56"/>
      <c r="AF156" s="56"/>
      <c r="AG156" s="56"/>
      <c r="AH156" s="56"/>
      <c r="AI156" s="56"/>
      <c r="AJ156" s="56"/>
      <c r="AK156" s="56"/>
      <c r="AL156" s="56"/>
      <c r="AM156" s="56"/>
      <c r="AO156" s="53"/>
      <c r="AP156" s="53"/>
      <c r="AQ156" s="56"/>
      <c r="AR156" s="56"/>
      <c r="AS156" s="56"/>
      <c r="AT156" s="56"/>
      <c r="AU156" s="56"/>
      <c r="AV156" s="56"/>
      <c r="AW156" s="56"/>
      <c r="AX156" s="56"/>
      <c r="AY156" s="56"/>
      <c r="AZ156" s="56"/>
      <c r="BB156" s="53"/>
      <c r="BC156" s="53"/>
      <c r="BD156" s="63"/>
      <c r="BE156" s="63"/>
      <c r="BF156" s="63"/>
      <c r="BG156" s="56"/>
      <c r="BH156" s="56"/>
      <c r="BI156" s="56"/>
      <c r="BJ156" s="56"/>
      <c r="BK156" s="56"/>
      <c r="BL156" s="56"/>
      <c r="BM156" s="63"/>
      <c r="BO156" s="120" t="str" cm="1">
        <f t="array" aca="1" ref="BO156" ca="1">IFERROR(_xlfn.XLOOKUP(BP156,Com_codes_core,Com_labels_core),"")</f>
        <v/>
      </c>
      <c r="BP156" s="120"/>
      <c r="BT156" s="56"/>
      <c r="BU156" s="56"/>
      <c r="BV156" s="56"/>
      <c r="BW156" s="56"/>
      <c r="BX156" s="56"/>
      <c r="BY156" s="56"/>
    </row>
    <row r="157" spans="2:77" x14ac:dyDescent="0.2">
      <c r="B157" s="204" t="str" cm="1">
        <f t="array" aca="1" ref="B157" ca="1">IFERROR(_xlfn.XLOOKUP(C157,Com_codes_core,Com_labels_core),"")</f>
        <v>Services of office headquarters; management consulting services</v>
      </c>
      <c r="C157" s="53" t="str">
        <f ca="1"/>
        <v>c_148</v>
      </c>
      <c r="D157" s="56">
        <f ca="1"/>
        <v>1</v>
      </c>
      <c r="E157" s="56">
        <f ca="1"/>
        <v>-8.1106423515353576E-2</v>
      </c>
      <c r="F157" s="56">
        <f ca="1"/>
        <v>-0.65859189494940074</v>
      </c>
      <c r="G157" s="56">
        <f ca="1"/>
        <v>-0.13767741647406906</v>
      </c>
      <c r="H157" s="56">
        <f ca="1"/>
        <v>0</v>
      </c>
      <c r="I157" s="56">
        <f ca="1"/>
        <v>0</v>
      </c>
      <c r="J157" s="56">
        <f ca="1"/>
        <v>0</v>
      </c>
      <c r="K157" s="56">
        <f ca="1"/>
        <v>0</v>
      </c>
      <c r="L157" s="56">
        <f ca="1"/>
        <v>0</v>
      </c>
      <c r="M157" s="56">
        <f ca="1"/>
        <v>0</v>
      </c>
      <c r="O157" s="204" t="str" cm="1">
        <f t="array" aca="1" ref="O157" ca="1">IFERROR(_xlfn.XLOOKUP(P157,Com_codes_core,Com_labels_core),"")</f>
        <v>Services of office headquarters; management consulting services</v>
      </c>
      <c r="P157" s="53" t="str">
        <f ca="1"/>
        <v>c_148</v>
      </c>
      <c r="Q157" s="56">
        <f ca="1"/>
        <v>1.0472535485489078</v>
      </c>
      <c r="R157" s="56">
        <f ca="1"/>
        <v>-8.1106423515353576E-2</v>
      </c>
      <c r="S157" s="56">
        <f ca="1"/>
        <v>-0.65859189494937853</v>
      </c>
      <c r="T157" s="56">
        <f ca="1"/>
        <v>-0.13767741647405796</v>
      </c>
      <c r="U157" s="56">
        <f ca="1"/>
        <v>0</v>
      </c>
      <c r="V157" s="56">
        <f ca="1"/>
        <v>0</v>
      </c>
      <c r="W157" s="56">
        <f ca="1"/>
        <v>0</v>
      </c>
      <c r="X157" s="56">
        <f ca="1"/>
        <v>0</v>
      </c>
      <c r="Y157" s="56">
        <f ca="1"/>
        <v>0</v>
      </c>
      <c r="Z157" s="56">
        <f ca="1"/>
        <v>0</v>
      </c>
      <c r="AB157" s="53"/>
      <c r="AC157" s="53"/>
      <c r="AD157" s="56"/>
      <c r="AE157" s="56"/>
      <c r="AF157" s="56"/>
      <c r="AG157" s="56"/>
      <c r="AH157" s="56"/>
      <c r="AI157" s="56"/>
      <c r="AJ157" s="56"/>
      <c r="AK157" s="56"/>
      <c r="AL157" s="56"/>
      <c r="AM157" s="56"/>
      <c r="AO157" s="53"/>
      <c r="AP157" s="53"/>
      <c r="AQ157" s="56"/>
      <c r="AR157" s="56"/>
      <c r="AS157" s="56"/>
      <c r="AT157" s="56"/>
      <c r="AU157" s="56"/>
      <c r="AV157" s="56"/>
      <c r="AW157" s="56"/>
      <c r="AX157" s="56"/>
      <c r="AY157" s="56"/>
      <c r="AZ157" s="56"/>
      <c r="BB157" s="53"/>
      <c r="BC157" s="53"/>
      <c r="BD157" s="63"/>
      <c r="BE157" s="63"/>
      <c r="BF157" s="63"/>
      <c r="BG157" s="56"/>
      <c r="BH157" s="56"/>
      <c r="BI157" s="56"/>
      <c r="BJ157" s="56"/>
      <c r="BK157" s="56"/>
      <c r="BL157" s="56"/>
      <c r="BM157" s="63"/>
      <c r="BO157" s="120" t="str" cm="1">
        <f t="array" aca="1" ref="BO157" ca="1">IFERROR(_xlfn.XLOOKUP(BP157,Com_codes_core,Com_labels_core),"")</f>
        <v/>
      </c>
      <c r="BP157" s="120"/>
      <c r="BT157" s="56"/>
      <c r="BU157" s="56"/>
      <c r="BV157" s="56"/>
      <c r="BW157" s="56"/>
      <c r="BX157" s="56"/>
      <c r="BY157" s="56"/>
    </row>
    <row r="158" spans="2:77" x14ac:dyDescent="0.2">
      <c r="B158" s="204" t="str" cm="1">
        <f t="array" aca="1" ref="B158" ca="1">IFERROR(_xlfn.XLOOKUP(C158,Com_codes_core,Com_labels_core),"")</f>
        <v>Architectural services; Technical testing and analysis</v>
      </c>
      <c r="C158" s="53" t="str">
        <f ca="1"/>
        <v>c_149</v>
      </c>
      <c r="D158" s="56">
        <f ca="1"/>
        <v>1</v>
      </c>
      <c r="E158" s="56">
        <f ca="1"/>
        <v>-6.9362222845226196E-2</v>
      </c>
      <c r="F158" s="56">
        <f ca="1"/>
        <v>-0.60126544544648608</v>
      </c>
      <c r="G158" s="56">
        <f ca="1"/>
        <v>-0.10674238020410565</v>
      </c>
      <c r="H158" s="56">
        <f ca="1"/>
        <v>0</v>
      </c>
      <c r="I158" s="56">
        <f ca="1"/>
        <v>0</v>
      </c>
      <c r="J158" s="56">
        <f ca="1"/>
        <v>0</v>
      </c>
      <c r="K158" s="56">
        <f ca="1"/>
        <v>0</v>
      </c>
      <c r="L158" s="56">
        <f ca="1"/>
        <v>0</v>
      </c>
      <c r="M158" s="56">
        <f ca="1"/>
        <v>0</v>
      </c>
      <c r="O158" s="204" t="str" cm="1">
        <f t="array" aca="1" ref="O158" ca="1">IFERROR(_xlfn.XLOOKUP(P158,Com_codes_core,Com_labels_core),"")</f>
        <v>Architectural services; Technical testing and analysis</v>
      </c>
      <c r="P158" s="53" t="str">
        <f ca="1"/>
        <v>c_149</v>
      </c>
      <c r="Q158" s="56">
        <f ca="1"/>
        <v>1.0362829110051113</v>
      </c>
      <c r="R158" s="56">
        <f ca="1"/>
        <v>-6.6237567654137131E-2</v>
      </c>
      <c r="S158" s="56">
        <f ca="1"/>
        <v>-0.58173158469913</v>
      </c>
      <c r="T158" s="56">
        <f ca="1"/>
        <v>-9.8031711045820646E-2</v>
      </c>
      <c r="U158" s="56">
        <f ca="1"/>
        <v>0</v>
      </c>
      <c r="V158" s="56">
        <f ca="1"/>
        <v>0</v>
      </c>
      <c r="W158" s="56">
        <f ca="1"/>
        <v>0</v>
      </c>
      <c r="X158" s="56">
        <f ca="1"/>
        <v>0</v>
      </c>
      <c r="Y158" s="56">
        <f ca="1"/>
        <v>0</v>
      </c>
      <c r="Z158" s="56">
        <f ca="1"/>
        <v>0</v>
      </c>
      <c r="AB158" s="53"/>
      <c r="AC158" s="53"/>
      <c r="AD158" s="56"/>
      <c r="AE158" s="56"/>
      <c r="AF158" s="56"/>
      <c r="AG158" s="56"/>
      <c r="AH158" s="56"/>
      <c r="AI158" s="56"/>
      <c r="AJ158" s="56"/>
      <c r="AK158" s="56"/>
      <c r="AL158" s="56"/>
      <c r="AM158" s="56"/>
      <c r="AO158" s="53"/>
      <c r="AP158" s="53"/>
      <c r="AQ158" s="56"/>
      <c r="AR158" s="56"/>
      <c r="AS158" s="56"/>
      <c r="AT158" s="56"/>
      <c r="AU158" s="56"/>
      <c r="AV158" s="56"/>
      <c r="AW158" s="56"/>
      <c r="AX158" s="56"/>
      <c r="AY158" s="56"/>
      <c r="AZ158" s="56"/>
      <c r="BB158" s="53"/>
      <c r="BC158" s="53"/>
      <c r="BD158" s="63"/>
      <c r="BE158" s="63"/>
      <c r="BF158" s="63"/>
      <c r="BG158" s="56"/>
      <c r="BH158" s="56"/>
      <c r="BI158" s="56"/>
      <c r="BJ158" s="56"/>
      <c r="BK158" s="56"/>
      <c r="BL158" s="56"/>
      <c r="BM158" s="63"/>
      <c r="BO158" s="120" t="str" cm="1">
        <f t="array" aca="1" ref="BO158" ca="1">IFERROR(_xlfn.XLOOKUP(BP158,Com_codes_core,Com_labels_core),"")</f>
        <v/>
      </c>
      <c r="BP158" s="120"/>
      <c r="BT158" s="56"/>
      <c r="BU158" s="56"/>
      <c r="BV158" s="56"/>
      <c r="BW158" s="56"/>
      <c r="BX158" s="56"/>
      <c r="BY158" s="56"/>
    </row>
    <row r="159" spans="2:77" x14ac:dyDescent="0.2">
      <c r="B159" s="204" t="str" cm="1">
        <f t="array" aca="1" ref="B159" ca="1">IFERROR(_xlfn.XLOOKUP(C159,Com_codes_core,Com_labels_core),"")</f>
        <v>Scientific research and technology development services</v>
      </c>
      <c r="C159" s="53" t="str">
        <f ca="1"/>
        <v>c_150</v>
      </c>
      <c r="D159" s="56">
        <f ca="1"/>
        <v>1</v>
      </c>
      <c r="E159" s="56">
        <f ca="1"/>
        <v>-6.7434469155946974E-2</v>
      </c>
      <c r="F159" s="56">
        <f ca="1"/>
        <v>-0.57445925358696748</v>
      </c>
      <c r="G159" s="56">
        <f ca="1"/>
        <v>-7.4980715092254346E-2</v>
      </c>
      <c r="H159" s="56">
        <f ca="1"/>
        <v>0</v>
      </c>
      <c r="I159" s="56">
        <f ca="1"/>
        <v>0</v>
      </c>
      <c r="J159" s="56">
        <f ca="1"/>
        <v>0</v>
      </c>
      <c r="K159" s="56">
        <f ca="1"/>
        <v>0</v>
      </c>
      <c r="L159" s="56">
        <f ca="1"/>
        <v>0</v>
      </c>
      <c r="M159" s="56">
        <f ca="1"/>
        <v>0</v>
      </c>
      <c r="O159" s="204" t="str" cm="1">
        <f t="array" aca="1" ref="O159" ca="1">IFERROR(_xlfn.XLOOKUP(P159,Com_codes_core,Com_labels_core),"")</f>
        <v>Scientific research and technology development services</v>
      </c>
      <c r="P159" s="53" t="str">
        <f ca="1"/>
        <v>c_150</v>
      </c>
      <c r="Q159" s="56">
        <f ca="1"/>
        <v>1.030355131431264</v>
      </c>
      <c r="R159" s="56">
        <f ca="1"/>
        <v>-3.1886777800660404E-2</v>
      </c>
      <c r="S159" s="56">
        <f ca="1"/>
        <v>-0.36031770954435549</v>
      </c>
      <c r="T159" s="56">
        <f ca="1"/>
        <v>9.2178254164521078E-3</v>
      </c>
      <c r="U159" s="56">
        <f ca="1"/>
        <v>0</v>
      </c>
      <c r="V159" s="56">
        <f ca="1"/>
        <v>0</v>
      </c>
      <c r="W159" s="56">
        <f ca="1"/>
        <v>0</v>
      </c>
      <c r="X159" s="56">
        <f ca="1"/>
        <v>0</v>
      </c>
      <c r="Y159" s="56">
        <f ca="1"/>
        <v>0</v>
      </c>
      <c r="Z159" s="56">
        <f ca="1"/>
        <v>0</v>
      </c>
      <c r="AB159" s="53"/>
      <c r="AC159" s="53"/>
      <c r="AD159" s="56"/>
      <c r="AE159" s="56"/>
      <c r="AF159" s="56"/>
      <c r="AG159" s="56"/>
      <c r="AH159" s="56"/>
      <c r="AI159" s="56"/>
      <c r="AJ159" s="56"/>
      <c r="AK159" s="56"/>
      <c r="AL159" s="56"/>
      <c r="AM159" s="56"/>
      <c r="AO159" s="53"/>
      <c r="AP159" s="53"/>
      <c r="AQ159" s="56"/>
      <c r="AR159" s="56"/>
      <c r="AS159" s="56"/>
      <c r="AT159" s="56"/>
      <c r="AU159" s="56"/>
      <c r="AV159" s="56"/>
      <c r="AW159" s="56"/>
      <c r="AX159" s="56"/>
      <c r="AY159" s="56"/>
      <c r="AZ159" s="56"/>
      <c r="BB159" s="53"/>
      <c r="BC159" s="53"/>
      <c r="BD159" s="63"/>
      <c r="BE159" s="63"/>
      <c r="BF159" s="63"/>
      <c r="BG159" s="56"/>
      <c r="BH159" s="56"/>
      <c r="BI159" s="56"/>
      <c r="BJ159" s="56"/>
      <c r="BK159" s="56"/>
      <c r="BL159" s="56"/>
      <c r="BM159" s="63"/>
      <c r="BO159" s="120" t="str" cm="1">
        <f t="array" aca="1" ref="BO159" ca="1">IFERROR(_xlfn.XLOOKUP(BP159,Com_codes_core,Com_labels_core),"")</f>
        <v/>
      </c>
      <c r="BP159" s="120"/>
      <c r="BT159" s="56"/>
      <c r="BU159" s="56"/>
      <c r="BV159" s="56"/>
      <c r="BW159" s="56"/>
      <c r="BX159" s="56"/>
      <c r="BY159" s="56"/>
    </row>
    <row r="160" spans="2:77" x14ac:dyDescent="0.2">
      <c r="B160" s="204" t="str" cm="1">
        <f t="array" aca="1" ref="B160" ca="1">IFERROR(_xlfn.XLOOKUP(C160,Com_codes_core,Com_labels_core),"")</f>
        <v>Advertising and market research services</v>
      </c>
      <c r="C160" s="53" t="str">
        <f ca="1"/>
        <v>c_151</v>
      </c>
      <c r="D160" s="56">
        <f ca="1"/>
        <v>1</v>
      </c>
      <c r="E160" s="56">
        <f ca="1"/>
        <v>-5.2027112659180919E-2</v>
      </c>
      <c r="F160" s="56">
        <f ca="1"/>
        <v>-0.49345219732821466</v>
      </c>
      <c r="G160" s="56">
        <f ca="1"/>
        <v>-0.10193072710542594</v>
      </c>
      <c r="H160" s="56">
        <f ca="1"/>
        <v>0</v>
      </c>
      <c r="I160" s="56">
        <f ca="1"/>
        <v>0</v>
      </c>
      <c r="J160" s="56">
        <f ca="1"/>
        <v>0</v>
      </c>
      <c r="K160" s="56">
        <f ca="1"/>
        <v>0</v>
      </c>
      <c r="L160" s="56">
        <f ca="1"/>
        <v>0</v>
      </c>
      <c r="M160" s="56">
        <f ca="1"/>
        <v>0</v>
      </c>
      <c r="O160" s="204" t="str" cm="1">
        <f t="array" aca="1" ref="O160" ca="1">IFERROR(_xlfn.XLOOKUP(P160,Com_codes_core,Com_labels_core),"")</f>
        <v>Advertising and market research services</v>
      </c>
      <c r="P160" s="53" t="str">
        <f ca="1"/>
        <v>c_151</v>
      </c>
      <c r="Q160" s="56">
        <f ca="1"/>
        <v>1.0283910848322595</v>
      </c>
      <c r="R160" s="56">
        <f ca="1"/>
        <v>-5.1533963540761896E-2</v>
      </c>
      <c r="S160" s="56">
        <f ca="1"/>
        <v>-0.4903642037428102</v>
      </c>
      <c r="T160" s="56">
        <f ca="1"/>
        <v>-0.10010417688529616</v>
      </c>
      <c r="U160" s="56">
        <f ca="1"/>
        <v>0</v>
      </c>
      <c r="V160" s="56">
        <f ca="1"/>
        <v>0</v>
      </c>
      <c r="W160" s="56">
        <f ca="1"/>
        <v>0</v>
      </c>
      <c r="X160" s="56">
        <f ca="1"/>
        <v>0</v>
      </c>
      <c r="Y160" s="56">
        <f ca="1"/>
        <v>0</v>
      </c>
      <c r="Z160" s="56">
        <f ca="1"/>
        <v>0</v>
      </c>
      <c r="AB160" s="53"/>
      <c r="AC160" s="53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O160" s="53"/>
      <c r="AP160" s="53"/>
      <c r="AQ160" s="56"/>
      <c r="AR160" s="56"/>
      <c r="AS160" s="56"/>
      <c r="AT160" s="56"/>
      <c r="AU160" s="56"/>
      <c r="AV160" s="56"/>
      <c r="AW160" s="56"/>
      <c r="AX160" s="56"/>
      <c r="AY160" s="56"/>
      <c r="AZ160" s="56"/>
      <c r="BB160" s="53"/>
      <c r="BC160" s="53"/>
      <c r="BD160" s="63"/>
      <c r="BE160" s="63"/>
      <c r="BF160" s="63"/>
      <c r="BG160" s="56"/>
      <c r="BH160" s="56"/>
      <c r="BI160" s="56"/>
      <c r="BJ160" s="56"/>
      <c r="BK160" s="56"/>
      <c r="BL160" s="56"/>
      <c r="BM160" s="63"/>
      <c r="BO160" s="120" t="str" cm="1">
        <f t="array" aca="1" ref="BO160" ca="1">IFERROR(_xlfn.XLOOKUP(BP160,Com_codes_core,Com_labels_core),"")</f>
        <v/>
      </c>
      <c r="BP160" s="120"/>
      <c r="BT160" s="56"/>
      <c r="BU160" s="56"/>
      <c r="BV160" s="56"/>
      <c r="BW160" s="56"/>
      <c r="BX160" s="56"/>
      <c r="BY160" s="56"/>
    </row>
    <row r="161" spans="2:77" x14ac:dyDescent="0.2">
      <c r="B161" s="204" t="str" cm="1">
        <f t="array" aca="1" ref="B161" ca="1">IFERROR(_xlfn.XLOOKUP(C161,Com_codes_core,Com_labels_core),"")</f>
        <v>Other professional, scientific and technological services</v>
      </c>
      <c r="C161" s="53" t="str">
        <f ca="1"/>
        <v>c_152</v>
      </c>
      <c r="D161" s="56">
        <f ca="1"/>
        <v>1</v>
      </c>
      <c r="E161" s="56">
        <f ca="1"/>
        <v>-1.5276827683774474E-2</v>
      </c>
      <c r="F161" s="56">
        <f ca="1"/>
        <v>-0.2662846099976246</v>
      </c>
      <c r="G161" s="56">
        <f ca="1"/>
        <v>2.7498390655145144E-2</v>
      </c>
      <c r="H161" s="56">
        <f ca="1"/>
        <v>0</v>
      </c>
      <c r="I161" s="56">
        <f ca="1"/>
        <v>0</v>
      </c>
      <c r="J161" s="56">
        <f ca="1"/>
        <v>0</v>
      </c>
      <c r="K161" s="56">
        <f ca="1"/>
        <v>0</v>
      </c>
      <c r="L161" s="56">
        <f ca="1"/>
        <v>0</v>
      </c>
      <c r="M161" s="56">
        <f ca="1"/>
        <v>0</v>
      </c>
      <c r="O161" s="204" t="str" cm="1">
        <f t="array" aca="1" ref="O161" ca="1">IFERROR(_xlfn.XLOOKUP(P161,Com_codes_core,Com_labels_core),"")</f>
        <v>Other professional, scientific and technological services</v>
      </c>
      <c r="P161" s="53" t="str">
        <f ca="1"/>
        <v>c_152</v>
      </c>
      <c r="Q161" s="56">
        <f ca="1"/>
        <v>1.0196388259020894</v>
      </c>
      <c r="R161" s="56">
        <f ca="1"/>
        <v>-1.452884819773681E-2</v>
      </c>
      <c r="S161" s="56">
        <f ca="1"/>
        <v>-0.26158911356339853</v>
      </c>
      <c r="T161" s="56">
        <f ca="1"/>
        <v>3.0658563931806881E-2</v>
      </c>
      <c r="U161" s="56">
        <f ca="1"/>
        <v>0</v>
      </c>
      <c r="V161" s="56">
        <f ca="1"/>
        <v>0</v>
      </c>
      <c r="W161" s="56">
        <f ca="1"/>
        <v>0</v>
      </c>
      <c r="X161" s="56">
        <f ca="1"/>
        <v>0</v>
      </c>
      <c r="Y161" s="56">
        <f ca="1"/>
        <v>0</v>
      </c>
      <c r="Z161" s="56">
        <f ca="1"/>
        <v>0</v>
      </c>
      <c r="AB161" s="53"/>
      <c r="AC161" s="53"/>
      <c r="AD161" s="56"/>
      <c r="AE161" s="56"/>
      <c r="AF161" s="56"/>
      <c r="AG161" s="56"/>
      <c r="AH161" s="56"/>
      <c r="AI161" s="56"/>
      <c r="AJ161" s="56"/>
      <c r="AK161" s="56"/>
      <c r="AL161" s="56"/>
      <c r="AM161" s="56"/>
      <c r="AO161" s="53"/>
      <c r="AP161" s="53"/>
      <c r="AQ161" s="56"/>
      <c r="AR161" s="56"/>
      <c r="AS161" s="56"/>
      <c r="AT161" s="56"/>
      <c r="AU161" s="56"/>
      <c r="AV161" s="56"/>
      <c r="AW161" s="56"/>
      <c r="AX161" s="56"/>
      <c r="AY161" s="56"/>
      <c r="AZ161" s="56"/>
      <c r="BB161" s="53"/>
      <c r="BC161" s="53"/>
      <c r="BD161" s="63"/>
      <c r="BE161" s="63"/>
      <c r="BF161" s="63"/>
      <c r="BG161" s="56"/>
      <c r="BH161" s="56"/>
      <c r="BI161" s="56"/>
      <c r="BJ161" s="56"/>
      <c r="BK161" s="56"/>
      <c r="BL161" s="56"/>
      <c r="BM161" s="63"/>
      <c r="BO161" s="120" t="str" cm="1">
        <f t="array" aca="1" ref="BO161" ca="1">IFERROR(_xlfn.XLOOKUP(BP161,Com_codes_core,Com_labels_core),"")</f>
        <v/>
      </c>
      <c r="BP161" s="120"/>
      <c r="BT161" s="56"/>
      <c r="BU161" s="56"/>
      <c r="BV161" s="56"/>
      <c r="BW161" s="56"/>
      <c r="BX161" s="56"/>
      <c r="BY161" s="56"/>
    </row>
    <row r="162" spans="2:77" x14ac:dyDescent="0.2">
      <c r="B162" s="204" t="str" cm="1">
        <f t="array" aca="1" ref="B162" ca="1">IFERROR(_xlfn.XLOOKUP(C162,Com_codes_core,Com_labels_core),"")</f>
        <v>Veterinary services</v>
      </c>
      <c r="C162" s="53" t="str">
        <f ca="1"/>
        <v>c_153</v>
      </c>
      <c r="D162" s="56">
        <f ca="1"/>
        <v>1</v>
      </c>
      <c r="E162" s="56">
        <f ca="1"/>
        <v>-2.9895873476737389E-2</v>
      </c>
      <c r="F162" s="56">
        <f ca="1"/>
        <v>-0.29794584879102581</v>
      </c>
      <c r="G162" s="56">
        <f ca="1"/>
        <v>-5.9984646954380771E-2</v>
      </c>
      <c r="H162" s="56">
        <f ca="1"/>
        <v>0</v>
      </c>
      <c r="I162" s="56">
        <f ca="1"/>
        <v>0</v>
      </c>
      <c r="J162" s="56">
        <f ca="1"/>
        <v>0</v>
      </c>
      <c r="K162" s="56">
        <f ca="1"/>
        <v>0</v>
      </c>
      <c r="L162" s="56">
        <f ca="1"/>
        <v>0</v>
      </c>
      <c r="M162" s="56">
        <f ca="1"/>
        <v>0</v>
      </c>
      <c r="O162" s="204" t="str" cm="1">
        <f t="array" aca="1" ref="O162" ca="1">IFERROR(_xlfn.XLOOKUP(P162,Com_codes_core,Com_labels_core),"")</f>
        <v>Veterinary services</v>
      </c>
      <c r="P162" s="53" t="str">
        <f ca="1"/>
        <v>c_153</v>
      </c>
      <c r="Q162" s="56">
        <f ca="1"/>
        <v>1.0096291942309152</v>
      </c>
      <c r="R162" s="56">
        <f ca="1"/>
        <v>-2.9895873476726287E-2</v>
      </c>
      <c r="S162" s="56">
        <f ca="1"/>
        <v>-0.2979458487909703</v>
      </c>
      <c r="T162" s="56">
        <f ca="1"/>
        <v>-5.9984646954336363E-2</v>
      </c>
      <c r="U162" s="56">
        <f ca="1"/>
        <v>0</v>
      </c>
      <c r="V162" s="56">
        <f ca="1"/>
        <v>0</v>
      </c>
      <c r="W162" s="56">
        <f ca="1"/>
        <v>0</v>
      </c>
      <c r="X162" s="56">
        <f ca="1"/>
        <v>0</v>
      </c>
      <c r="Y162" s="56">
        <f ca="1"/>
        <v>0</v>
      </c>
      <c r="Z162" s="56">
        <f ca="1"/>
        <v>0</v>
      </c>
      <c r="AB162" s="53"/>
      <c r="AC162" s="53"/>
      <c r="AD162" s="56"/>
      <c r="AE162" s="56"/>
      <c r="AF162" s="56"/>
      <c r="AG162" s="56"/>
      <c r="AH162" s="56"/>
      <c r="AI162" s="56"/>
      <c r="AJ162" s="56"/>
      <c r="AK162" s="56"/>
      <c r="AL162" s="56"/>
      <c r="AM162" s="56"/>
      <c r="AO162" s="53"/>
      <c r="AP162" s="53"/>
      <c r="AQ162" s="56"/>
      <c r="AR162" s="56"/>
      <c r="AS162" s="56"/>
      <c r="AT162" s="56"/>
      <c r="AU162" s="56"/>
      <c r="AV162" s="56"/>
      <c r="AW162" s="56"/>
      <c r="AX162" s="56"/>
      <c r="AY162" s="56"/>
      <c r="AZ162" s="56"/>
      <c r="BB162" s="53"/>
      <c r="BC162" s="53"/>
      <c r="BD162" s="63"/>
      <c r="BE162" s="63"/>
      <c r="BF162" s="63"/>
      <c r="BG162" s="56"/>
      <c r="BH162" s="56"/>
      <c r="BI162" s="56"/>
      <c r="BJ162" s="56"/>
      <c r="BK162" s="56"/>
      <c r="BL162" s="56"/>
      <c r="BM162" s="63"/>
      <c r="BO162" s="120" t="str" cm="1">
        <f t="array" aca="1" ref="BO162" ca="1">IFERROR(_xlfn.XLOOKUP(BP162,Com_codes_core,Com_labels_core),"")</f>
        <v/>
      </c>
      <c r="BP162" s="120"/>
      <c r="BT162" s="56"/>
      <c r="BU162" s="56"/>
      <c r="BV162" s="56"/>
      <c r="BW162" s="56"/>
      <c r="BX162" s="56"/>
      <c r="BY162" s="56"/>
    </row>
    <row r="163" spans="2:77" x14ac:dyDescent="0.2">
      <c r="B163" s="204" t="str" cm="1">
        <f t="array" aca="1" ref="B163" ca="1">IFERROR(_xlfn.XLOOKUP(C163,Com_codes_core,Com_labels_core),"")</f>
        <v>Machinery and equipment rental service (without operator); rental of personal and household items; leasing non-financial intangible assets</v>
      </c>
      <c r="C163" s="53" t="str">
        <f ca="1"/>
        <v>c_154</v>
      </c>
      <c r="D163" s="56">
        <f ca="1"/>
        <v>1</v>
      </c>
      <c r="E163" s="56">
        <f ca="1"/>
        <v>-6.6306188264741994E-2</v>
      </c>
      <c r="F163" s="56">
        <f ca="1"/>
        <v>-0.46431483275712893</v>
      </c>
      <c r="G163" s="56">
        <f ca="1"/>
        <v>1.9604587087940217E-3</v>
      </c>
      <c r="H163" s="56">
        <f ca="1"/>
        <v>0</v>
      </c>
      <c r="I163" s="56">
        <f ca="1"/>
        <v>0</v>
      </c>
      <c r="J163" s="56">
        <f ca="1"/>
        <v>0</v>
      </c>
      <c r="K163" s="56">
        <f ca="1"/>
        <v>0</v>
      </c>
      <c r="L163" s="56">
        <f ca="1"/>
        <v>0</v>
      </c>
      <c r="M163" s="56">
        <f ca="1"/>
        <v>0</v>
      </c>
      <c r="O163" s="204" t="str" cm="1">
        <f t="array" aca="1" ref="O163" ca="1">IFERROR(_xlfn.XLOOKUP(P163,Com_codes_core,Com_labels_core),"")</f>
        <v>Machinery and equipment rental service (without operator); rental of personal and household items; leasing non-financial intangible assets</v>
      </c>
      <c r="P163" s="53" t="str">
        <f ca="1"/>
        <v>c_154</v>
      </c>
      <c r="Q163" s="56">
        <f ca="1"/>
        <v>1.0301256623215311</v>
      </c>
      <c r="R163" s="56">
        <f ca="1"/>
        <v>-6.625514300697688E-2</v>
      </c>
      <c r="S163" s="56">
        <f ca="1"/>
        <v>-0.46409816760624167</v>
      </c>
      <c r="T163" s="56">
        <f ca="1"/>
        <v>2.0198070952215375E-3</v>
      </c>
      <c r="U163" s="56">
        <f ca="1"/>
        <v>0</v>
      </c>
      <c r="V163" s="56">
        <f ca="1"/>
        <v>0</v>
      </c>
      <c r="W163" s="56">
        <f ca="1"/>
        <v>0</v>
      </c>
      <c r="X163" s="56">
        <f ca="1"/>
        <v>0</v>
      </c>
      <c r="Y163" s="56">
        <f ca="1"/>
        <v>0</v>
      </c>
      <c r="Z163" s="56">
        <f ca="1"/>
        <v>0</v>
      </c>
      <c r="AB163" s="53"/>
      <c r="AC163" s="53"/>
      <c r="AD163" s="56"/>
      <c r="AE163" s="56"/>
      <c r="AF163" s="56"/>
      <c r="AG163" s="56"/>
      <c r="AH163" s="56"/>
      <c r="AI163" s="56"/>
      <c r="AJ163" s="56"/>
      <c r="AK163" s="56"/>
      <c r="AL163" s="56"/>
      <c r="AM163" s="56"/>
      <c r="AO163" s="53"/>
      <c r="AP163" s="53"/>
      <c r="AQ163" s="56"/>
      <c r="AR163" s="56"/>
      <c r="AS163" s="56"/>
      <c r="AT163" s="56"/>
      <c r="AU163" s="56"/>
      <c r="AV163" s="56"/>
      <c r="AW163" s="56"/>
      <c r="AX163" s="56"/>
      <c r="AY163" s="56"/>
      <c r="AZ163" s="56"/>
      <c r="BB163" s="53"/>
      <c r="BC163" s="53"/>
      <c r="BD163" s="63"/>
      <c r="BE163" s="63"/>
      <c r="BF163" s="63"/>
      <c r="BG163" s="56"/>
      <c r="BH163" s="56"/>
      <c r="BI163" s="56"/>
      <c r="BJ163" s="56"/>
      <c r="BK163" s="56"/>
      <c r="BL163" s="56"/>
      <c r="BM163" s="63"/>
      <c r="BO163" s="120" t="str" cm="1">
        <f t="array" aca="1" ref="BO163" ca="1">IFERROR(_xlfn.XLOOKUP(BP163,Com_codes_core,Com_labels_core),"")</f>
        <v/>
      </c>
      <c r="BP163" s="120"/>
      <c r="BT163" s="56"/>
      <c r="BU163" s="56"/>
      <c r="BV163" s="56"/>
      <c r="BW163" s="56"/>
      <c r="BX163" s="56"/>
      <c r="BY163" s="56"/>
    </row>
    <row r="164" spans="2:77" x14ac:dyDescent="0.2">
      <c r="B164" s="204" t="str" cm="1">
        <f t="array" aca="1" ref="B164" ca="1">IFERROR(_xlfn.XLOOKUP(C164,Com_codes_core,Com_labels_core),"")</f>
        <v>Labor and employment services</v>
      </c>
      <c r="C164" s="53" t="str">
        <f ca="1"/>
        <v>c_155</v>
      </c>
      <c r="D164" s="56">
        <f ca="1"/>
        <v>1</v>
      </c>
      <c r="E164" s="56">
        <f ca="1"/>
        <v>-8.8969231998026199E-2</v>
      </c>
      <c r="F164" s="56">
        <f ca="1"/>
        <v>-0.68044727621645595</v>
      </c>
      <c r="G164" s="56">
        <f ca="1"/>
        <v>-0.120719913394296</v>
      </c>
      <c r="H164" s="56">
        <f ca="1"/>
        <v>0</v>
      </c>
      <c r="I164" s="56">
        <f ca="1"/>
        <v>0</v>
      </c>
      <c r="J164" s="56">
        <f ca="1"/>
        <v>0</v>
      </c>
      <c r="K164" s="56">
        <f ca="1"/>
        <v>0</v>
      </c>
      <c r="L164" s="56">
        <f ca="1"/>
        <v>0</v>
      </c>
      <c r="M164" s="56">
        <f ca="1"/>
        <v>0</v>
      </c>
      <c r="O164" s="204" t="str" cm="1">
        <f t="array" aca="1" ref="O164" ca="1">IFERROR(_xlfn.XLOOKUP(P164,Com_codes_core,Com_labels_core),"")</f>
        <v>Labor and employment services</v>
      </c>
      <c r="P164" s="53" t="str">
        <f ca="1"/>
        <v>c_155</v>
      </c>
      <c r="Q164" s="56">
        <f ca="1"/>
        <v>1.0267162274530564</v>
      </c>
      <c r="R164" s="56">
        <f ca="1"/>
        <v>-8.8969231998026199E-2</v>
      </c>
      <c r="S164" s="56">
        <f ca="1"/>
        <v>-0.68044727621646706</v>
      </c>
      <c r="T164" s="56">
        <f ca="1"/>
        <v>-0.12071991339428489</v>
      </c>
      <c r="U164" s="56">
        <f ca="1"/>
        <v>0</v>
      </c>
      <c r="V164" s="56">
        <f ca="1"/>
        <v>0</v>
      </c>
      <c r="W164" s="56">
        <f ca="1"/>
        <v>0</v>
      </c>
      <c r="X164" s="56">
        <f ca="1"/>
        <v>0</v>
      </c>
      <c r="Y164" s="56">
        <f ca="1"/>
        <v>0</v>
      </c>
      <c r="Z164" s="56">
        <f ca="1"/>
        <v>0</v>
      </c>
      <c r="AB164" s="53"/>
      <c r="AC164" s="53"/>
      <c r="AD164" s="56"/>
      <c r="AE164" s="56"/>
      <c r="AF164" s="56"/>
      <c r="AG164" s="56"/>
      <c r="AH164" s="56"/>
      <c r="AI164" s="56"/>
      <c r="AJ164" s="56"/>
      <c r="AK164" s="56"/>
      <c r="AL164" s="56"/>
      <c r="AM164" s="56"/>
      <c r="AO164" s="53"/>
      <c r="AP164" s="53"/>
      <c r="AQ164" s="56"/>
      <c r="AR164" s="56"/>
      <c r="AS164" s="56"/>
      <c r="AT164" s="56"/>
      <c r="AU164" s="56"/>
      <c r="AV164" s="56"/>
      <c r="AW164" s="56"/>
      <c r="AX164" s="56"/>
      <c r="AY164" s="56"/>
      <c r="AZ164" s="56"/>
      <c r="BB164" s="53"/>
      <c r="BC164" s="53"/>
      <c r="BD164" s="63"/>
      <c r="BE164" s="63"/>
      <c r="BF164" s="63"/>
      <c r="BG164" s="56"/>
      <c r="BH164" s="56"/>
      <c r="BI164" s="56"/>
      <c r="BJ164" s="56"/>
      <c r="BK164" s="56"/>
      <c r="BL164" s="56"/>
      <c r="BM164" s="63"/>
      <c r="BO164" s="120" t="str" cm="1">
        <f t="array" aca="1" ref="BO164" ca="1">IFERROR(_xlfn.XLOOKUP(BP164,Com_codes_core,Com_labels_core),"")</f>
        <v/>
      </c>
      <c r="BP164" s="120"/>
      <c r="BT164" s="56"/>
      <c r="BU164" s="56"/>
      <c r="BV164" s="56"/>
      <c r="BW164" s="56"/>
      <c r="BX164" s="56"/>
      <c r="BY164" s="56"/>
    </row>
    <row r="165" spans="2:77" x14ac:dyDescent="0.2">
      <c r="B165" s="204" t="str" cm="1">
        <f t="array" aca="1" ref="B165" ca="1">IFERROR(_xlfn.XLOOKUP(C165,Com_codes_core,Com_labels_core),"")</f>
        <v>Services of travel agencies, tour businesses and support services, related to promotion and organization of tours</v>
      </c>
      <c r="C165" s="53" t="str">
        <f ca="1"/>
        <v>c_156</v>
      </c>
      <c r="D165" s="56">
        <f ca="1"/>
        <v>1</v>
      </c>
      <c r="E165" s="56">
        <f ca="1"/>
        <v>-7.2679475141024241E-2</v>
      </c>
      <c r="F165" s="56">
        <f ca="1"/>
        <v>-0.55057618973667344</v>
      </c>
      <c r="G165" s="56">
        <f ca="1"/>
        <v>-0.10665676960427417</v>
      </c>
      <c r="H165" s="56">
        <f ca="1"/>
        <v>0</v>
      </c>
      <c r="I165" s="56">
        <f ca="1"/>
        <v>0</v>
      </c>
      <c r="J165" s="56">
        <f ca="1"/>
        <v>0</v>
      </c>
      <c r="K165" s="56">
        <f ca="1"/>
        <v>0</v>
      </c>
      <c r="L165" s="56">
        <f ca="1"/>
        <v>0</v>
      </c>
      <c r="M165" s="56">
        <f ca="1"/>
        <v>0</v>
      </c>
      <c r="O165" s="204" t="str" cm="1">
        <f t="array" aca="1" ref="O165" ca="1">IFERROR(_xlfn.XLOOKUP(P165,Com_codes_core,Com_labels_core),"")</f>
        <v>Services of travel agencies, tour businesses and support services, related to promotion and organization of tours</v>
      </c>
      <c r="P165" s="53" t="str">
        <f ca="1"/>
        <v>c_156</v>
      </c>
      <c r="Q165" s="56">
        <f ca="1"/>
        <v>1.0159424750030897</v>
      </c>
      <c r="R165" s="56">
        <f ca="1"/>
        <v>-5.9843784029101066E-2</v>
      </c>
      <c r="S165" s="56">
        <f ca="1"/>
        <v>-0.48382270187976584</v>
      </c>
      <c r="T165" s="56">
        <f ca="1"/>
        <v>-7.2644017943013228E-2</v>
      </c>
      <c r="U165" s="56">
        <f ca="1"/>
        <v>0</v>
      </c>
      <c r="V165" s="56">
        <f ca="1"/>
        <v>0</v>
      </c>
      <c r="W165" s="56">
        <f ca="1"/>
        <v>0</v>
      </c>
      <c r="X165" s="56">
        <f ca="1"/>
        <v>0</v>
      </c>
      <c r="Y165" s="56">
        <f ca="1"/>
        <v>0</v>
      </c>
      <c r="Z165" s="56">
        <f ca="1"/>
        <v>0</v>
      </c>
      <c r="AB165" s="53"/>
      <c r="AC165" s="53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O165" s="53"/>
      <c r="AP165" s="53"/>
      <c r="AQ165" s="56"/>
      <c r="AR165" s="56"/>
      <c r="AS165" s="56"/>
      <c r="AT165" s="56"/>
      <c r="AU165" s="56"/>
      <c r="AV165" s="56"/>
      <c r="AW165" s="56"/>
      <c r="AX165" s="56"/>
      <c r="AY165" s="56"/>
      <c r="AZ165" s="56"/>
      <c r="BB165" s="53"/>
      <c r="BC165" s="53"/>
      <c r="BD165" s="63"/>
      <c r="BE165" s="63"/>
      <c r="BF165" s="63"/>
      <c r="BG165" s="56"/>
      <c r="BH165" s="56"/>
      <c r="BI165" s="56"/>
      <c r="BJ165" s="56"/>
      <c r="BK165" s="56"/>
      <c r="BL165" s="56"/>
      <c r="BM165" s="63"/>
      <c r="BO165" s="120" t="str" cm="1">
        <f t="array" aca="1" ref="BO165" ca="1">IFERROR(_xlfn.XLOOKUP(BP165,Com_codes_core,Com_labels_core),"")</f>
        <v/>
      </c>
      <c r="BP165" s="120"/>
      <c r="BT165" s="56"/>
      <c r="BU165" s="56"/>
      <c r="BV165" s="56"/>
      <c r="BW165" s="56"/>
      <c r="BX165" s="56"/>
      <c r="BY165" s="56"/>
    </row>
    <row r="166" spans="2:77" x14ac:dyDescent="0.2">
      <c r="B166" s="204" t="str" cm="1">
        <f t="array" aca="1" ref="B166" ca="1">IFERROR(_xlfn.XLOOKUP(C166,Com_codes_core,Com_labels_core),"")</f>
        <v>Investigation services ensure safety</v>
      </c>
      <c r="C166" s="53" t="str">
        <f ca="1"/>
        <v>c_157</v>
      </c>
      <c r="D166" s="56">
        <f ca="1"/>
        <v>1</v>
      </c>
      <c r="E166" s="56">
        <f ca="1"/>
        <v>-5.2321099407692806E-2</v>
      </c>
      <c r="F166" s="56">
        <f ca="1"/>
        <v>-0.42665037747433576</v>
      </c>
      <c r="G166" s="56">
        <f ca="1"/>
        <v>-6.9274256314255656E-2</v>
      </c>
      <c r="H166" s="56">
        <f ca="1"/>
        <v>0</v>
      </c>
      <c r="I166" s="56">
        <f ca="1"/>
        <v>0</v>
      </c>
      <c r="J166" s="56">
        <f ca="1"/>
        <v>0</v>
      </c>
      <c r="K166" s="56">
        <f ca="1"/>
        <v>0</v>
      </c>
      <c r="L166" s="56">
        <f ca="1"/>
        <v>0</v>
      </c>
      <c r="M166" s="56">
        <f ca="1"/>
        <v>0</v>
      </c>
      <c r="O166" s="204" t="str" cm="1">
        <f t="array" aca="1" ref="O166" ca="1">IFERROR(_xlfn.XLOOKUP(P166,Com_codes_core,Com_labels_core),"")</f>
        <v>Investigation services ensure safety</v>
      </c>
      <c r="P166" s="53" t="str">
        <f ca="1"/>
        <v>c_157</v>
      </c>
      <c r="Q166" s="56">
        <f ca="1"/>
        <v>1.0018291218135109</v>
      </c>
      <c r="R166" s="56">
        <f ca="1"/>
        <v>-5.2321099407692806E-2</v>
      </c>
      <c r="S166" s="56">
        <f ca="1"/>
        <v>-0.42665037747432466</v>
      </c>
      <c r="T166" s="56">
        <f ca="1"/>
        <v>-6.9274256314266758E-2</v>
      </c>
      <c r="U166" s="56">
        <f ca="1"/>
        <v>0</v>
      </c>
      <c r="V166" s="56">
        <f ca="1"/>
        <v>0</v>
      </c>
      <c r="W166" s="56">
        <f ca="1"/>
        <v>0</v>
      </c>
      <c r="X166" s="56">
        <f ca="1"/>
        <v>0</v>
      </c>
      <c r="Y166" s="56">
        <f ca="1"/>
        <v>0</v>
      </c>
      <c r="Z166" s="56">
        <f ca="1"/>
        <v>0</v>
      </c>
      <c r="AB166" s="53"/>
      <c r="AC166" s="53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O166" s="53"/>
      <c r="AP166" s="53"/>
      <c r="AQ166" s="56"/>
      <c r="AR166" s="56"/>
      <c r="AS166" s="56"/>
      <c r="AT166" s="56"/>
      <c r="AU166" s="56"/>
      <c r="AV166" s="56"/>
      <c r="AW166" s="56"/>
      <c r="AX166" s="56"/>
      <c r="AY166" s="56"/>
      <c r="AZ166" s="56"/>
      <c r="BB166" s="53"/>
      <c r="BC166" s="53"/>
      <c r="BD166" s="63"/>
      <c r="BE166" s="63"/>
      <c r="BF166" s="63"/>
      <c r="BG166" s="56"/>
      <c r="BH166" s="56"/>
      <c r="BI166" s="56"/>
      <c r="BJ166" s="56"/>
      <c r="BK166" s="56"/>
      <c r="BL166" s="56"/>
      <c r="BM166" s="63"/>
      <c r="BO166" s="120" t="str" cm="1">
        <f t="array" aca="1" ref="BO166" ca="1">IFERROR(_xlfn.XLOOKUP(BP166,Com_codes_core,Com_labels_core),"")</f>
        <v/>
      </c>
      <c r="BP166" s="120"/>
      <c r="BT166" s="56"/>
      <c r="BU166" s="56"/>
      <c r="BV166" s="56"/>
      <c r="BW166" s="56"/>
      <c r="BX166" s="56"/>
      <c r="BY166" s="56"/>
    </row>
    <row r="167" spans="2:77" x14ac:dyDescent="0.2">
      <c r="B167" s="204" t="str" cm="1">
        <f t="array" aca="1" ref="B167" ca="1">IFERROR(_xlfn.XLOOKUP(C167,Com_codes_core,Com_labels_core),"")</f>
        <v>House, construction and landscape cleaning services</v>
      </c>
      <c r="C167" s="53" t="str">
        <f ca="1"/>
        <v>c_158</v>
      </c>
      <c r="D167" s="56">
        <f ca="1"/>
        <v>1</v>
      </c>
      <c r="E167" s="56">
        <f ca="1"/>
        <v>-1.4696560900517852E-2</v>
      </c>
      <c r="F167" s="56">
        <f ca="1"/>
        <v>-0.12322779468680878</v>
      </c>
      <c r="G167" s="56">
        <f ca="1"/>
        <v>5.3405594307109894E-2</v>
      </c>
      <c r="H167" s="56">
        <f ca="1"/>
        <v>0</v>
      </c>
      <c r="I167" s="56">
        <f ca="1"/>
        <v>0</v>
      </c>
      <c r="J167" s="56">
        <f ca="1"/>
        <v>0</v>
      </c>
      <c r="K167" s="56">
        <f ca="1"/>
        <v>0</v>
      </c>
      <c r="L167" s="56">
        <f ca="1"/>
        <v>0</v>
      </c>
      <c r="M167" s="56">
        <f ca="1"/>
        <v>0</v>
      </c>
      <c r="O167" s="204" t="str" cm="1">
        <f t="array" aca="1" ref="O167" ca="1">IFERROR(_xlfn.XLOOKUP(P167,Com_codes_core,Com_labels_core),"")</f>
        <v>House, construction and landscape cleaning services</v>
      </c>
      <c r="P167" s="53" t="str">
        <f ca="1"/>
        <v>c_158</v>
      </c>
      <c r="Q167" s="56">
        <f ca="1"/>
        <v>1.0051928385778977</v>
      </c>
      <c r="R167" s="56">
        <f ca="1"/>
        <v>-1.4696560900495648E-2</v>
      </c>
      <c r="S167" s="56">
        <f ca="1"/>
        <v>-0.12322779468681988</v>
      </c>
      <c r="T167" s="56">
        <f ca="1"/>
        <v>5.3405594307109894E-2</v>
      </c>
      <c r="U167" s="56">
        <f ca="1"/>
        <v>0</v>
      </c>
      <c r="V167" s="56">
        <f ca="1"/>
        <v>0</v>
      </c>
      <c r="W167" s="56">
        <f ca="1"/>
        <v>0</v>
      </c>
      <c r="X167" s="56">
        <f ca="1"/>
        <v>0</v>
      </c>
      <c r="Y167" s="56">
        <f ca="1"/>
        <v>0</v>
      </c>
      <c r="Z167" s="56">
        <f ca="1"/>
        <v>0</v>
      </c>
      <c r="AB167" s="53"/>
      <c r="AC167" s="53"/>
      <c r="AD167" s="56"/>
      <c r="AE167" s="56"/>
      <c r="AF167" s="56"/>
      <c r="AG167" s="56"/>
      <c r="AH167" s="56"/>
      <c r="AI167" s="56"/>
      <c r="AJ167" s="56"/>
      <c r="AK167" s="56"/>
      <c r="AL167" s="56"/>
      <c r="AM167" s="56"/>
      <c r="AO167" s="53"/>
      <c r="AP167" s="53"/>
      <c r="AQ167" s="56"/>
      <c r="AR167" s="56"/>
      <c r="AS167" s="56"/>
      <c r="AT167" s="56"/>
      <c r="AU167" s="56"/>
      <c r="AV167" s="56"/>
      <c r="AW167" s="56"/>
      <c r="AX167" s="56"/>
      <c r="AY167" s="56"/>
      <c r="AZ167" s="56"/>
      <c r="BB167" s="53"/>
      <c r="BC167" s="53"/>
      <c r="BD167" s="63"/>
      <c r="BE167" s="63"/>
      <c r="BF167" s="63"/>
      <c r="BG167" s="56"/>
      <c r="BH167" s="56"/>
      <c r="BI167" s="56"/>
      <c r="BJ167" s="56"/>
      <c r="BK167" s="56"/>
      <c r="BL167" s="56"/>
      <c r="BM167" s="63"/>
      <c r="BO167" s="120" t="str" cm="1">
        <f t="array" aca="1" ref="BO167" ca="1">IFERROR(_xlfn.XLOOKUP(BP167,Com_codes_core,Com_labels_core),"")</f>
        <v/>
      </c>
      <c r="BP167" s="120"/>
      <c r="BT167" s="56"/>
      <c r="BU167" s="56"/>
      <c r="BV167" s="56"/>
      <c r="BW167" s="56"/>
      <c r="BX167" s="56"/>
      <c r="BY167" s="56"/>
    </row>
    <row r="168" spans="2:77" x14ac:dyDescent="0.2">
      <c r="B168" s="204" t="str" cm="1">
        <f t="array" aca="1" ref="B168" ca="1">IFERROR(_xlfn.XLOOKUP(C168,Com_codes_core,Com_labels_core),"")</f>
        <v>Administrative services, office support and other business support activities</v>
      </c>
      <c r="C168" s="53" t="str">
        <f ca="1"/>
        <v>c_159</v>
      </c>
      <c r="D168" s="56">
        <f ca="1"/>
        <v>1</v>
      </c>
      <c r="E168" s="56">
        <f ca="1"/>
        <v>-4.3613271843301327E-2</v>
      </c>
      <c r="F168" s="56">
        <f ca="1"/>
        <v>-0.34826369775657895</v>
      </c>
      <c r="G168" s="56">
        <f ca="1"/>
        <v>-3.0395562446183799E-2</v>
      </c>
      <c r="H168" s="56">
        <f ca="1"/>
        <v>0</v>
      </c>
      <c r="I168" s="56">
        <f ca="1"/>
        <v>0</v>
      </c>
      <c r="J168" s="56">
        <f ca="1"/>
        <v>0</v>
      </c>
      <c r="K168" s="56">
        <f ca="1"/>
        <v>0</v>
      </c>
      <c r="L168" s="56">
        <f ca="1"/>
        <v>0</v>
      </c>
      <c r="M168" s="56">
        <f ca="1"/>
        <v>0</v>
      </c>
      <c r="O168" s="204" t="str" cm="1">
        <f t="array" aca="1" ref="O168" ca="1">IFERROR(_xlfn.XLOOKUP(P168,Com_codes_core,Com_labels_core),"")</f>
        <v>Administrative services, office support and other business support activities</v>
      </c>
      <c r="P168" s="53" t="str">
        <f ca="1"/>
        <v>c_159</v>
      </c>
      <c r="Q168" s="56">
        <f ca="1"/>
        <v>1.0027307056734436</v>
      </c>
      <c r="R168" s="56">
        <f ca="1"/>
        <v>-4.3613271843279122E-2</v>
      </c>
      <c r="S168" s="56">
        <f ca="1"/>
        <v>-0.34826369775656785</v>
      </c>
      <c r="T168" s="56">
        <f ca="1"/>
        <v>-3.0395562446161595E-2</v>
      </c>
      <c r="U168" s="56">
        <f ca="1"/>
        <v>0</v>
      </c>
      <c r="V168" s="56">
        <f ca="1"/>
        <v>0</v>
      </c>
      <c r="W168" s="56">
        <f ca="1"/>
        <v>0</v>
      </c>
      <c r="X168" s="56">
        <f ca="1"/>
        <v>0</v>
      </c>
      <c r="Y168" s="56">
        <f ca="1"/>
        <v>0</v>
      </c>
      <c r="Z168" s="56">
        <f ca="1"/>
        <v>0</v>
      </c>
      <c r="AB168" s="53"/>
      <c r="AC168" s="53"/>
      <c r="AD168" s="56"/>
      <c r="AE168" s="56"/>
      <c r="AF168" s="56"/>
      <c r="AG168" s="56"/>
      <c r="AH168" s="56"/>
      <c r="AI168" s="56"/>
      <c r="AJ168" s="56"/>
      <c r="AK168" s="56"/>
      <c r="AL168" s="56"/>
      <c r="AM168" s="56"/>
      <c r="AO168" s="53"/>
      <c r="AP168" s="53"/>
      <c r="AQ168" s="56"/>
      <c r="AR168" s="56"/>
      <c r="AS168" s="56"/>
      <c r="AT168" s="56"/>
      <c r="AU168" s="56"/>
      <c r="AV168" s="56"/>
      <c r="AW168" s="56"/>
      <c r="AX168" s="56"/>
      <c r="AY168" s="56"/>
      <c r="AZ168" s="56"/>
      <c r="BB168" s="53"/>
      <c r="BC168" s="53"/>
      <c r="BD168" s="63"/>
      <c r="BE168" s="63"/>
      <c r="BF168" s="63"/>
      <c r="BG168" s="56"/>
      <c r="BH168" s="56"/>
      <c r="BI168" s="56"/>
      <c r="BJ168" s="56"/>
      <c r="BK168" s="56"/>
      <c r="BL168" s="56"/>
      <c r="BM168" s="63"/>
      <c r="BO168" s="120" t="str" cm="1">
        <f t="array" aca="1" ref="BO168" ca="1">IFERROR(_xlfn.XLOOKUP(BP168,Com_codes_core,Com_labels_core),"")</f>
        <v/>
      </c>
      <c r="BP168" s="120"/>
      <c r="BT168" s="56"/>
      <c r="BU168" s="56"/>
      <c r="BV168" s="56"/>
      <c r="BW168" s="56"/>
      <c r="BX168" s="56"/>
      <c r="BY168" s="56"/>
    </row>
    <row r="169" spans="2:77" x14ac:dyDescent="0.2">
      <c r="B169" s="204" t="str" cm="1">
        <f t="array" aca="1" ref="B169" ca="1">IFERROR(_xlfn.XLOOKUP(C169,Com_codes_core,Com_labels_core),"")</f>
        <v>Services of the Communist Party, socio-political organizations, state management, national security and defense and compulsory social security</v>
      </c>
      <c r="C169" s="53" t="str">
        <f ca="1"/>
        <v>c_160</v>
      </c>
      <c r="D169" s="56">
        <f ca="1"/>
        <v>1</v>
      </c>
      <c r="E169" s="56">
        <f ca="1"/>
        <v>-7.1081674496165093E-2</v>
      </c>
      <c r="F169" s="56">
        <f ca="1"/>
        <v>-0.55217026035742078</v>
      </c>
      <c r="G169" s="56">
        <f ca="1"/>
        <v>-0.10107771361340667</v>
      </c>
      <c r="H169" s="56">
        <f ca="1"/>
        <v>0</v>
      </c>
      <c r="I169" s="56">
        <f ca="1"/>
        <v>0</v>
      </c>
      <c r="J169" s="56">
        <f ca="1"/>
        <v>0</v>
      </c>
      <c r="K169" s="56">
        <f ca="1"/>
        <v>0</v>
      </c>
      <c r="L169" s="56">
        <f ca="1"/>
        <v>0</v>
      </c>
      <c r="M169" s="56">
        <f ca="1"/>
        <v>0</v>
      </c>
      <c r="O169" s="204" t="str" cm="1">
        <f t="array" aca="1" ref="O169" ca="1">IFERROR(_xlfn.XLOOKUP(P169,Com_codes_core,Com_labels_core),"")</f>
        <v>Services of the Communist Party, socio-political organizations, state management, national security and defense and compulsory social security</v>
      </c>
      <c r="P169" s="53" t="str">
        <f ca="1"/>
        <v>c_160</v>
      </c>
      <c r="Q169" s="56">
        <f ca="1"/>
        <v>1.0026794139790236</v>
      </c>
      <c r="R169" s="56">
        <f ca="1"/>
        <v>-7.0838316165555693E-2</v>
      </c>
      <c r="S169" s="56">
        <f ca="1"/>
        <v>-0.55087579315727941</v>
      </c>
      <c r="T169" s="56">
        <f ca="1"/>
        <v>-0.10043909393847583</v>
      </c>
      <c r="U169" s="56">
        <f ca="1"/>
        <v>0</v>
      </c>
      <c r="V169" s="56">
        <f ca="1"/>
        <v>0</v>
      </c>
      <c r="W169" s="56">
        <f ca="1"/>
        <v>0</v>
      </c>
      <c r="X169" s="56">
        <f ca="1"/>
        <v>0</v>
      </c>
      <c r="Y169" s="56">
        <f ca="1"/>
        <v>0</v>
      </c>
      <c r="Z169" s="56">
        <f ca="1"/>
        <v>0</v>
      </c>
      <c r="AB169" s="53"/>
      <c r="AC169" s="53"/>
      <c r="AD169" s="56"/>
      <c r="AE169" s="56"/>
      <c r="AF169" s="56"/>
      <c r="AG169" s="56"/>
      <c r="AH169" s="56"/>
      <c r="AI169" s="56"/>
      <c r="AJ169" s="56"/>
      <c r="AK169" s="56"/>
      <c r="AL169" s="56"/>
      <c r="AM169" s="56"/>
      <c r="AO169" s="53"/>
      <c r="AP169" s="53"/>
      <c r="AQ169" s="56"/>
      <c r="AR169" s="56"/>
      <c r="AS169" s="56"/>
      <c r="AT169" s="56"/>
      <c r="AU169" s="56"/>
      <c r="AV169" s="56"/>
      <c r="AW169" s="56"/>
      <c r="AX169" s="56"/>
      <c r="AY169" s="56"/>
      <c r="AZ169" s="56"/>
      <c r="BB169" s="53"/>
      <c r="BC169" s="53"/>
      <c r="BD169" s="63"/>
      <c r="BE169" s="63"/>
      <c r="BF169" s="63"/>
      <c r="BG169" s="56"/>
      <c r="BH169" s="56"/>
      <c r="BI169" s="56"/>
      <c r="BJ169" s="56"/>
      <c r="BK169" s="56"/>
      <c r="BL169" s="56"/>
      <c r="BM169" s="63"/>
      <c r="BO169" s="120" t="str" cm="1">
        <f t="array" aca="1" ref="BO169" ca="1">IFERROR(_xlfn.XLOOKUP(BP169,Com_codes_core,Com_labels_core),"")</f>
        <v/>
      </c>
      <c r="BP169" s="120"/>
      <c r="BT169" s="56"/>
      <c r="BU169" s="56"/>
      <c r="BV169" s="56"/>
      <c r="BW169" s="56"/>
      <c r="BX169" s="56"/>
      <c r="BY169" s="56"/>
    </row>
    <row r="170" spans="2:77" x14ac:dyDescent="0.2">
      <c r="B170" s="204" t="str" cm="1">
        <f t="array" aca="1" ref="B170" ca="1">IFERROR(_xlfn.XLOOKUP(C170,Com_codes_core,Com_labels_core),"")</f>
        <v>Education and training (except college, university and postgraduate training)</v>
      </c>
      <c r="C170" s="53" t="str">
        <f ca="1"/>
        <v>c_161</v>
      </c>
      <c r="D170" s="56">
        <f ca="1"/>
        <v>1</v>
      </c>
      <c r="E170" s="56">
        <f ca="1"/>
        <v>-7.0061068534699178E-2</v>
      </c>
      <c r="F170" s="56">
        <f ca="1"/>
        <v>-0.54910042692876138</v>
      </c>
      <c r="G170" s="56">
        <f ca="1"/>
        <v>-0.13846049486468948</v>
      </c>
      <c r="H170" s="56">
        <f ca="1"/>
        <v>0</v>
      </c>
      <c r="I170" s="56">
        <f ca="1"/>
        <v>0</v>
      </c>
      <c r="J170" s="56">
        <f ca="1"/>
        <v>0</v>
      </c>
      <c r="K170" s="56">
        <f ca="1"/>
        <v>0</v>
      </c>
      <c r="L170" s="56">
        <f ca="1"/>
        <v>0</v>
      </c>
      <c r="M170" s="56">
        <f ca="1"/>
        <v>0</v>
      </c>
      <c r="O170" s="204" t="str" cm="1">
        <f t="array" aca="1" ref="O170" ca="1">IFERROR(_xlfn.XLOOKUP(P170,Com_codes_core,Com_labels_core),"")</f>
        <v>Education and training (except college, university and postgraduate training)</v>
      </c>
      <c r="P170" s="53" t="str">
        <f ca="1"/>
        <v>c_161</v>
      </c>
      <c r="Q170" s="56">
        <f ca="1"/>
        <v>1.0087351701595528</v>
      </c>
      <c r="R170" s="56">
        <f ca="1"/>
        <v>-7.0061068534665871E-2</v>
      </c>
      <c r="S170" s="56">
        <f ca="1"/>
        <v>-0.54910042692871697</v>
      </c>
      <c r="T170" s="56">
        <f ca="1"/>
        <v>-0.13846049486466727</v>
      </c>
      <c r="U170" s="56">
        <f ca="1"/>
        <v>0</v>
      </c>
      <c r="V170" s="56">
        <f ca="1"/>
        <v>0</v>
      </c>
      <c r="W170" s="56">
        <f ca="1"/>
        <v>0</v>
      </c>
      <c r="X170" s="56">
        <f ca="1"/>
        <v>0</v>
      </c>
      <c r="Y170" s="56">
        <f ca="1"/>
        <v>0</v>
      </c>
      <c r="Z170" s="56">
        <f ca="1"/>
        <v>0</v>
      </c>
      <c r="AB170" s="53"/>
      <c r="AC170" s="53"/>
      <c r="AD170" s="56"/>
      <c r="AE170" s="56"/>
      <c r="AF170" s="56"/>
      <c r="AG170" s="56"/>
      <c r="AH170" s="56"/>
      <c r="AI170" s="56"/>
      <c r="AJ170" s="56"/>
      <c r="AK170" s="56"/>
      <c r="AL170" s="56"/>
      <c r="AM170" s="56"/>
      <c r="AO170" s="53"/>
      <c r="AP170" s="53"/>
      <c r="AQ170" s="56"/>
      <c r="AR170" s="56"/>
      <c r="AS170" s="56"/>
      <c r="AT170" s="56"/>
      <c r="AU170" s="56"/>
      <c r="AV170" s="56"/>
      <c r="AW170" s="56"/>
      <c r="AX170" s="56"/>
      <c r="AY170" s="56"/>
      <c r="AZ170" s="56"/>
      <c r="BB170" s="53"/>
      <c r="BC170" s="53"/>
      <c r="BD170" s="63"/>
      <c r="BE170" s="63"/>
      <c r="BF170" s="63"/>
      <c r="BG170" s="56"/>
      <c r="BH170" s="56"/>
      <c r="BI170" s="56"/>
      <c r="BJ170" s="56"/>
      <c r="BK170" s="56"/>
      <c r="BL170" s="56"/>
      <c r="BM170" s="63"/>
      <c r="BO170" s="120" t="str" cm="1">
        <f t="array" aca="1" ref="BO170" ca="1">IFERROR(_xlfn.XLOOKUP(BP170,Com_codes_core,Com_labels_core),"")</f>
        <v/>
      </c>
      <c r="BP170" s="120"/>
      <c r="BT170" s="56"/>
      <c r="BU170" s="56"/>
      <c r="BV170" s="56"/>
      <c r="BW170" s="56"/>
      <c r="BX170" s="56"/>
      <c r="BY170" s="56"/>
    </row>
    <row r="171" spans="2:77" x14ac:dyDescent="0.2">
      <c r="B171" s="204" t="str" cm="1">
        <f t="array" aca="1" ref="B171" ca="1">IFERROR(_xlfn.XLOOKUP(C171,Com_codes_core,Com_labels_core),"")</f>
        <v>College, university and postgraduate training services</v>
      </c>
      <c r="C171" s="53" t="str">
        <f ca="1"/>
        <v>c_162</v>
      </c>
      <c r="D171" s="56">
        <f ca="1"/>
        <v>1</v>
      </c>
      <c r="E171" s="56">
        <f ca="1"/>
        <v>-6.2923947966353477E-2</v>
      </c>
      <c r="F171" s="56">
        <f ca="1"/>
        <v>-0.5374008993875079</v>
      </c>
      <c r="G171" s="56">
        <f ca="1"/>
        <v>-0.16085471746547508</v>
      </c>
      <c r="H171" s="56">
        <f ca="1"/>
        <v>0</v>
      </c>
      <c r="I171" s="56">
        <f ca="1"/>
        <v>0</v>
      </c>
      <c r="J171" s="56">
        <f ca="1"/>
        <v>0</v>
      </c>
      <c r="K171" s="56">
        <f ca="1"/>
        <v>0</v>
      </c>
      <c r="L171" s="56">
        <f ca="1"/>
        <v>0</v>
      </c>
      <c r="M171" s="56">
        <f ca="1"/>
        <v>0</v>
      </c>
      <c r="O171" s="204" t="str" cm="1">
        <f t="array" aca="1" ref="O171" ca="1">IFERROR(_xlfn.XLOOKUP(P171,Com_codes_core,Com_labels_core),"")</f>
        <v>College, university and postgraduate training services</v>
      </c>
      <c r="P171" s="53" t="str">
        <f ca="1"/>
        <v>c_162</v>
      </c>
      <c r="Q171" s="56">
        <f ca="1"/>
        <v>1.0086031896778058</v>
      </c>
      <c r="R171" s="56">
        <f ca="1"/>
        <v>-6.292394796636458E-2</v>
      </c>
      <c r="S171" s="56">
        <f ca="1"/>
        <v>-0.5374008993874746</v>
      </c>
      <c r="T171" s="56">
        <f ca="1"/>
        <v>-0.16085471746549729</v>
      </c>
      <c r="U171" s="56">
        <f ca="1"/>
        <v>0</v>
      </c>
      <c r="V171" s="56">
        <f ca="1"/>
        <v>0</v>
      </c>
      <c r="W171" s="56">
        <f ca="1"/>
        <v>0</v>
      </c>
      <c r="X171" s="56">
        <f ca="1"/>
        <v>0</v>
      </c>
      <c r="Y171" s="56">
        <f ca="1"/>
        <v>0</v>
      </c>
      <c r="Z171" s="56">
        <f ca="1"/>
        <v>0</v>
      </c>
      <c r="AB171" s="53"/>
      <c r="AC171" s="53"/>
      <c r="AD171" s="56"/>
      <c r="AE171" s="56"/>
      <c r="AF171" s="56"/>
      <c r="AG171" s="56"/>
      <c r="AH171" s="56"/>
      <c r="AI171" s="56"/>
      <c r="AJ171" s="56"/>
      <c r="AK171" s="56"/>
      <c r="AL171" s="56"/>
      <c r="AM171" s="56"/>
      <c r="AO171" s="53"/>
      <c r="AP171" s="53"/>
      <c r="AQ171" s="56"/>
      <c r="AR171" s="56"/>
      <c r="AS171" s="56"/>
      <c r="AT171" s="56"/>
      <c r="AU171" s="56"/>
      <c r="AV171" s="56"/>
      <c r="AW171" s="56"/>
      <c r="AX171" s="56"/>
      <c r="AY171" s="56"/>
      <c r="AZ171" s="56"/>
      <c r="BB171" s="53"/>
      <c r="BC171" s="53"/>
      <c r="BD171" s="63"/>
      <c r="BE171" s="63"/>
      <c r="BF171" s="63"/>
      <c r="BG171" s="56"/>
      <c r="BH171" s="56"/>
      <c r="BI171" s="56"/>
      <c r="BJ171" s="56"/>
      <c r="BK171" s="56"/>
      <c r="BL171" s="56"/>
      <c r="BM171" s="63"/>
      <c r="BO171" s="120" t="str" cm="1">
        <f t="array" aca="1" ref="BO171" ca="1">IFERROR(_xlfn.XLOOKUP(BP171,Com_codes_core,Com_labels_core),"")</f>
        <v/>
      </c>
      <c r="BP171" s="120"/>
      <c r="BT171" s="56"/>
      <c r="BU171" s="56"/>
      <c r="BV171" s="56"/>
      <c r="BW171" s="56"/>
      <c r="BX171" s="56"/>
      <c r="BY171" s="56"/>
    </row>
    <row r="172" spans="2:77" x14ac:dyDescent="0.2">
      <c r="B172" s="204" t="str" cm="1">
        <f t="array" aca="1" ref="B172" ca="1">IFERROR(_xlfn.XLOOKUP(C172,Com_codes_core,Com_labels_core),"")</f>
        <v>Health services</v>
      </c>
      <c r="C172" s="53" t="str">
        <f ca="1"/>
        <v>c_163</v>
      </c>
      <c r="D172" s="56">
        <f ca="1"/>
        <v>1</v>
      </c>
      <c r="E172" s="56">
        <f ca="1"/>
        <v>-4.2375067449407222E-2</v>
      </c>
      <c r="F172" s="56">
        <f ca="1"/>
        <v>-0.40692721676776067</v>
      </c>
      <c r="G172" s="56">
        <f ca="1"/>
        <v>-9.4393522780522598E-2</v>
      </c>
      <c r="H172" s="56">
        <f ca="1"/>
        <v>0</v>
      </c>
      <c r="I172" s="56">
        <f ca="1"/>
        <v>0</v>
      </c>
      <c r="J172" s="56">
        <f ca="1"/>
        <v>0</v>
      </c>
      <c r="K172" s="56">
        <f ca="1"/>
        <v>0</v>
      </c>
      <c r="L172" s="56">
        <f ca="1"/>
        <v>0</v>
      </c>
      <c r="M172" s="56">
        <f ca="1"/>
        <v>0</v>
      </c>
      <c r="O172" s="204" t="str" cm="1">
        <f t="array" aca="1" ref="O172" ca="1">IFERROR(_xlfn.XLOOKUP(P172,Com_codes_core,Com_labels_core),"")</f>
        <v>Health services</v>
      </c>
      <c r="P172" s="53" t="str">
        <f ca="1"/>
        <v>c_163</v>
      </c>
      <c r="Q172" s="56">
        <f ca="1"/>
        <v>1.0050293550932543</v>
      </c>
      <c r="R172" s="56">
        <f ca="1"/>
        <v>-4.3392731512437166E-2</v>
      </c>
      <c r="S172" s="56">
        <f ca="1"/>
        <v>-0.41261932788712041</v>
      </c>
      <c r="T172" s="56">
        <f ca="1"/>
        <v>-9.8932243532745545E-2</v>
      </c>
      <c r="U172" s="56">
        <f ca="1"/>
        <v>0</v>
      </c>
      <c r="V172" s="56">
        <f ca="1"/>
        <v>0</v>
      </c>
      <c r="W172" s="56">
        <f ca="1"/>
        <v>0</v>
      </c>
      <c r="X172" s="56">
        <f ca="1"/>
        <v>0</v>
      </c>
      <c r="Y172" s="56">
        <f ca="1"/>
        <v>0</v>
      </c>
      <c r="Z172" s="56">
        <f ca="1"/>
        <v>0</v>
      </c>
      <c r="AB172" s="53"/>
      <c r="AC172" s="53"/>
      <c r="AD172" s="56"/>
      <c r="AE172" s="56"/>
      <c r="AF172" s="56"/>
      <c r="AG172" s="56"/>
      <c r="AH172" s="56"/>
      <c r="AI172" s="56"/>
      <c r="AJ172" s="56"/>
      <c r="AK172" s="56"/>
      <c r="AL172" s="56"/>
      <c r="AM172" s="56"/>
      <c r="AO172" s="53"/>
      <c r="AP172" s="53"/>
      <c r="AQ172" s="56"/>
      <c r="AR172" s="56"/>
      <c r="AS172" s="56"/>
      <c r="AT172" s="56"/>
      <c r="AU172" s="56"/>
      <c r="AV172" s="56"/>
      <c r="AW172" s="56"/>
      <c r="AX172" s="56"/>
      <c r="AY172" s="56"/>
      <c r="AZ172" s="56"/>
      <c r="BB172" s="53"/>
      <c r="BC172" s="53"/>
      <c r="BD172" s="63"/>
      <c r="BE172" s="63"/>
      <c r="BF172" s="63"/>
      <c r="BG172" s="56"/>
      <c r="BH172" s="56"/>
      <c r="BI172" s="56"/>
      <c r="BJ172" s="56"/>
      <c r="BK172" s="56"/>
      <c r="BL172" s="56"/>
      <c r="BM172" s="63"/>
      <c r="BO172" s="120" t="str" cm="1">
        <f t="array" aca="1" ref="BO172" ca="1">IFERROR(_xlfn.XLOOKUP(BP172,Com_codes_core,Com_labels_core),"")</f>
        <v/>
      </c>
      <c r="BP172" s="120"/>
      <c r="BT172" s="56"/>
      <c r="BU172" s="56"/>
      <c r="BV172" s="56"/>
      <c r="BW172" s="56"/>
      <c r="BX172" s="56"/>
      <c r="BY172" s="56"/>
    </row>
    <row r="173" spans="2:77" x14ac:dyDescent="0.2">
      <c r="B173" s="204" t="str" cm="1">
        <f t="array" aca="1" ref="B173" ca="1">IFERROR(_xlfn.XLOOKUP(C173,Com_codes_core,Com_labels_core),"")</f>
        <v>Centralized care and nursing services</v>
      </c>
      <c r="C173" s="53" t="str">
        <f ca="1"/>
        <v>c_164</v>
      </c>
      <c r="D173" s="56">
        <f ca="1"/>
        <v>1</v>
      </c>
      <c r="E173" s="56">
        <f ca="1"/>
        <v>-2.1403827078203541E-2</v>
      </c>
      <c r="F173" s="56">
        <f ca="1"/>
        <v>-0.20872317922678851</v>
      </c>
      <c r="G173" s="56">
        <f ca="1"/>
        <v>-4.2824217714587665E-2</v>
      </c>
      <c r="H173" s="56">
        <f ca="1"/>
        <v>0</v>
      </c>
      <c r="I173" s="56">
        <f ca="1"/>
        <v>0</v>
      </c>
      <c r="J173" s="56">
        <f ca="1"/>
        <v>0</v>
      </c>
      <c r="K173" s="56">
        <f ca="1"/>
        <v>0</v>
      </c>
      <c r="L173" s="56">
        <f ca="1"/>
        <v>0</v>
      </c>
      <c r="M173" s="56">
        <f ca="1"/>
        <v>0</v>
      </c>
      <c r="O173" s="204" t="str" cm="1">
        <f t="array" aca="1" ref="O173" ca="1">IFERROR(_xlfn.XLOOKUP(P173,Com_codes_core,Com_labels_core),"")</f>
        <v>Centralized care and nursing services</v>
      </c>
      <c r="P173" s="53" t="str">
        <f ca="1"/>
        <v>c_164</v>
      </c>
      <c r="Q173" s="56">
        <f ca="1"/>
        <v>1.0017504717687009</v>
      </c>
      <c r="R173" s="56">
        <f ca="1"/>
        <v>-2.1403827078136928E-2</v>
      </c>
      <c r="S173" s="56">
        <f ca="1"/>
        <v>-0.20872317922675521</v>
      </c>
      <c r="T173" s="56">
        <f ca="1"/>
        <v>-4.282421771456546E-2</v>
      </c>
      <c r="U173" s="56">
        <f ca="1"/>
        <v>0</v>
      </c>
      <c r="V173" s="56">
        <f ca="1"/>
        <v>0</v>
      </c>
      <c r="W173" s="56">
        <f ca="1"/>
        <v>0</v>
      </c>
      <c r="X173" s="56">
        <f ca="1"/>
        <v>0</v>
      </c>
      <c r="Y173" s="56">
        <f ca="1"/>
        <v>0</v>
      </c>
      <c r="Z173" s="56">
        <f ca="1"/>
        <v>0</v>
      </c>
      <c r="AB173" s="53"/>
      <c r="AC173" s="53"/>
      <c r="AD173" s="56"/>
      <c r="AE173" s="56"/>
      <c r="AF173" s="56"/>
      <c r="AG173" s="56"/>
      <c r="AH173" s="56"/>
      <c r="AI173" s="56"/>
      <c r="AJ173" s="56"/>
      <c r="AK173" s="56"/>
      <c r="AL173" s="56"/>
      <c r="AM173" s="56"/>
      <c r="AO173" s="53"/>
      <c r="AP173" s="53"/>
      <c r="AQ173" s="56"/>
      <c r="AR173" s="56"/>
      <c r="AS173" s="56"/>
      <c r="AT173" s="56"/>
      <c r="AU173" s="56"/>
      <c r="AV173" s="56"/>
      <c r="AW173" s="56"/>
      <c r="AX173" s="56"/>
      <c r="AY173" s="56"/>
      <c r="AZ173" s="56"/>
      <c r="BB173" s="53"/>
      <c r="BC173" s="53"/>
      <c r="BD173" s="63"/>
      <c r="BE173" s="63"/>
      <c r="BF173" s="63"/>
      <c r="BG173" s="56"/>
      <c r="BH173" s="56"/>
      <c r="BI173" s="56"/>
      <c r="BJ173" s="56"/>
      <c r="BK173" s="56"/>
      <c r="BL173" s="56"/>
      <c r="BM173" s="63"/>
      <c r="BO173" s="120" t="str" cm="1">
        <f t="array" aca="1" ref="BO173" ca="1">IFERROR(_xlfn.XLOOKUP(BP173,Com_codes_core,Com_labels_core),"")</f>
        <v/>
      </c>
      <c r="BP173" s="120"/>
      <c r="BT173" s="56"/>
      <c r="BU173" s="56"/>
      <c r="BV173" s="56"/>
      <c r="BW173" s="56"/>
      <c r="BX173" s="56"/>
      <c r="BY173" s="56"/>
    </row>
    <row r="174" spans="2:77" x14ac:dyDescent="0.2">
      <c r="B174" s="204" t="str" cm="1">
        <f t="array" aca="1" ref="B174" ca="1">IFERROR(_xlfn.XLOOKUP(C174,Com_codes_core,Com_labels_core),"")</f>
        <v>Social support services are not centralized</v>
      </c>
      <c r="C174" s="53" t="str">
        <f ca="1"/>
        <v>c_165</v>
      </c>
      <c r="D174" s="56">
        <f ca="1"/>
        <v>1</v>
      </c>
      <c r="E174" s="56">
        <f ca="1"/>
        <v>-6.2219218451420311E-2</v>
      </c>
      <c r="F174" s="56">
        <f ca="1"/>
        <v>-0.48801216440649275</v>
      </c>
      <c r="G174" s="56">
        <f ca="1"/>
        <v>-0.10160772616508718</v>
      </c>
      <c r="H174" s="56">
        <f ca="1"/>
        <v>0</v>
      </c>
      <c r="I174" s="56">
        <f ca="1"/>
        <v>0</v>
      </c>
      <c r="J174" s="56">
        <f ca="1"/>
        <v>0</v>
      </c>
      <c r="K174" s="56">
        <f ca="1"/>
        <v>0</v>
      </c>
      <c r="L174" s="56">
        <f ca="1"/>
        <v>0</v>
      </c>
      <c r="M174" s="56">
        <f ca="1"/>
        <v>0</v>
      </c>
      <c r="O174" s="204" t="str" cm="1">
        <f t="array" aca="1" ref="O174" ca="1">IFERROR(_xlfn.XLOOKUP(P174,Com_codes_core,Com_labels_core),"")</f>
        <v>Social support services are not centralized</v>
      </c>
      <c r="P174" s="53" t="str">
        <f ca="1"/>
        <v>c_165</v>
      </c>
      <c r="Q174" s="56">
        <f ca="1"/>
        <v>1.0001767493102667</v>
      </c>
      <c r="R174" s="56">
        <f ca="1"/>
        <v>-6.2219218451431413E-2</v>
      </c>
      <c r="S174" s="56">
        <f ca="1"/>
        <v>-0.48801216440650386</v>
      </c>
      <c r="T174" s="56">
        <f ca="1"/>
        <v>-0.10160772616508718</v>
      </c>
      <c r="U174" s="56">
        <f ca="1"/>
        <v>0</v>
      </c>
      <c r="V174" s="56">
        <f ca="1"/>
        <v>0</v>
      </c>
      <c r="W174" s="56">
        <f ca="1"/>
        <v>0</v>
      </c>
      <c r="X174" s="56">
        <f ca="1"/>
        <v>0</v>
      </c>
      <c r="Y174" s="56">
        <f ca="1"/>
        <v>0</v>
      </c>
      <c r="Z174" s="56">
        <f ca="1"/>
        <v>0</v>
      </c>
      <c r="AB174" s="53"/>
      <c r="AC174" s="53"/>
      <c r="AD174" s="56"/>
      <c r="AE174" s="56"/>
      <c r="AF174" s="56"/>
      <c r="AG174" s="56"/>
      <c r="AH174" s="56"/>
      <c r="AI174" s="56"/>
      <c r="AJ174" s="56"/>
      <c r="AK174" s="56"/>
      <c r="AL174" s="56"/>
      <c r="AM174" s="56"/>
      <c r="AO174" s="53"/>
      <c r="AP174" s="53"/>
      <c r="AQ174" s="56"/>
      <c r="AR174" s="56"/>
      <c r="AS174" s="56"/>
      <c r="AT174" s="56"/>
      <c r="AU174" s="56"/>
      <c r="AV174" s="56"/>
      <c r="AW174" s="56"/>
      <c r="AX174" s="56"/>
      <c r="AY174" s="56"/>
      <c r="AZ174" s="56"/>
      <c r="BB174" s="53"/>
      <c r="BC174" s="53"/>
      <c r="BD174" s="63"/>
      <c r="BE174" s="63"/>
      <c r="BF174" s="63"/>
      <c r="BG174" s="56"/>
      <c r="BH174" s="56"/>
      <c r="BI174" s="56"/>
      <c r="BJ174" s="56"/>
      <c r="BK174" s="56"/>
      <c r="BL174" s="56"/>
      <c r="BM174" s="63"/>
      <c r="BO174" s="120" t="str" cm="1">
        <f t="array" aca="1" ref="BO174" ca="1">IFERROR(_xlfn.XLOOKUP(BP174,Com_codes_core,Com_labels_core),"")</f>
        <v/>
      </c>
      <c r="BP174" s="120"/>
      <c r="BT174" s="56"/>
      <c r="BU174" s="56"/>
      <c r="BV174" s="56"/>
      <c r="BW174" s="56"/>
      <c r="BX174" s="56"/>
      <c r="BY174" s="56"/>
    </row>
    <row r="175" spans="2:77" x14ac:dyDescent="0.2">
      <c r="B175" s="204" t="str" cm="1">
        <f t="array" aca="1" ref="B175" ca="1">IFERROR(_xlfn.XLOOKUP(C175,Com_codes_core,Com_labels_core),"")</f>
        <v>Creative, artistic and entertainment services</v>
      </c>
      <c r="C175" s="53" t="str">
        <f ca="1"/>
        <v>c_166</v>
      </c>
      <c r="D175" s="56">
        <f ca="1"/>
        <v>1</v>
      </c>
      <c r="E175" s="56">
        <f ca="1"/>
        <v>-1.6312641094728964E-2</v>
      </c>
      <c r="F175" s="56">
        <f ca="1"/>
        <v>-0.12412548037360471</v>
      </c>
      <c r="G175" s="56">
        <f ca="1"/>
        <v>-2.119688223598537E-2</v>
      </c>
      <c r="H175" s="56">
        <f ca="1"/>
        <v>0</v>
      </c>
      <c r="I175" s="56">
        <f ca="1"/>
        <v>0</v>
      </c>
      <c r="J175" s="56">
        <f ca="1"/>
        <v>0</v>
      </c>
      <c r="K175" s="56">
        <f ca="1"/>
        <v>0</v>
      </c>
      <c r="L175" s="56">
        <f ca="1"/>
        <v>0</v>
      </c>
      <c r="M175" s="56">
        <f ca="1"/>
        <v>0</v>
      </c>
      <c r="O175" s="204" t="str" cm="1">
        <f t="array" aca="1" ref="O175" ca="1">IFERROR(_xlfn.XLOOKUP(P175,Com_codes_core,Com_labels_core),"")</f>
        <v>Creative, artistic and entertainment services</v>
      </c>
      <c r="P175" s="53" t="str">
        <f ca="1"/>
        <v>c_166</v>
      </c>
      <c r="Q175" s="56">
        <f ca="1"/>
        <v>1.0085995466592987</v>
      </c>
      <c r="R175" s="56">
        <f ca="1"/>
        <v>-1.5247858966349614E-2</v>
      </c>
      <c r="S175" s="56">
        <f ca="1"/>
        <v>-0.13071483789545146</v>
      </c>
      <c r="T175" s="56">
        <f ca="1"/>
        <v>-1.2521549390476228E-2</v>
      </c>
      <c r="U175" s="56">
        <f ca="1"/>
        <v>0</v>
      </c>
      <c r="V175" s="56">
        <f ca="1"/>
        <v>0</v>
      </c>
      <c r="W175" s="56">
        <f ca="1"/>
        <v>0</v>
      </c>
      <c r="X175" s="56">
        <f ca="1"/>
        <v>0</v>
      </c>
      <c r="Y175" s="56">
        <f ca="1"/>
        <v>0</v>
      </c>
      <c r="Z175" s="56">
        <f ca="1"/>
        <v>0</v>
      </c>
      <c r="AB175" s="53"/>
      <c r="AC175" s="53"/>
      <c r="AD175" s="56"/>
      <c r="AE175" s="56"/>
      <c r="AF175" s="56"/>
      <c r="AG175" s="56"/>
      <c r="AH175" s="56"/>
      <c r="AI175" s="56"/>
      <c r="AJ175" s="56"/>
      <c r="AK175" s="56"/>
      <c r="AL175" s="56"/>
      <c r="AM175" s="56"/>
      <c r="AO175" s="53"/>
      <c r="AP175" s="53"/>
      <c r="AQ175" s="56"/>
      <c r="AR175" s="56"/>
      <c r="AS175" s="56"/>
      <c r="AT175" s="56"/>
      <c r="AU175" s="56"/>
      <c r="AV175" s="56"/>
      <c r="AW175" s="56"/>
      <c r="AX175" s="56"/>
      <c r="AY175" s="56"/>
      <c r="AZ175" s="56"/>
      <c r="BB175" s="53"/>
      <c r="BC175" s="53"/>
      <c r="BD175" s="63"/>
      <c r="BE175" s="63"/>
      <c r="BF175" s="63"/>
      <c r="BG175" s="56"/>
      <c r="BH175" s="56"/>
      <c r="BI175" s="56"/>
      <c r="BJ175" s="56"/>
      <c r="BK175" s="56"/>
      <c r="BL175" s="56"/>
      <c r="BM175" s="63"/>
      <c r="BO175" s="120" t="str" cm="1">
        <f t="array" aca="1" ref="BO175" ca="1">IFERROR(_xlfn.XLOOKUP(BP175,Com_codes_core,Com_labels_core),"")</f>
        <v/>
      </c>
      <c r="BP175" s="120"/>
      <c r="BT175" s="56"/>
      <c r="BU175" s="56"/>
      <c r="BV175" s="56"/>
      <c r="BW175" s="56"/>
      <c r="BX175" s="56"/>
      <c r="BY175" s="56"/>
    </row>
    <row r="176" spans="2:77" x14ac:dyDescent="0.2">
      <c r="B176" s="204" t="str" cm="1">
        <f t="array" aca="1" ref="B176" ca="1">IFERROR(_xlfn.XLOOKUP(C176,Com_codes_core,Com_labels_core),"")</f>
        <v>Services of libraries, archives, museums and other cultural activities</v>
      </c>
      <c r="C176" s="53" t="str">
        <f ca="1"/>
        <v>c_167</v>
      </c>
      <c r="D176" s="56">
        <f ca="1"/>
        <v>1</v>
      </c>
      <c r="E176" s="56">
        <f ca="1"/>
        <v>-2.3933076034154954E-2</v>
      </c>
      <c r="F176" s="56">
        <f ca="1"/>
        <v>-0.20754236526671077</v>
      </c>
      <c r="G176" s="56">
        <f ca="1"/>
        <v>-2.1309142257042168E-2</v>
      </c>
      <c r="H176" s="56">
        <f ca="1"/>
        <v>0</v>
      </c>
      <c r="I176" s="56">
        <f ca="1"/>
        <v>0</v>
      </c>
      <c r="J176" s="56">
        <f ca="1"/>
        <v>0</v>
      </c>
      <c r="K176" s="56">
        <f ca="1"/>
        <v>0</v>
      </c>
      <c r="L176" s="56">
        <f ca="1"/>
        <v>0</v>
      </c>
      <c r="M176" s="56">
        <f ca="1"/>
        <v>0</v>
      </c>
      <c r="O176" s="204" t="str" cm="1">
        <f t="array" aca="1" ref="O176" ca="1">IFERROR(_xlfn.XLOOKUP(P176,Com_codes_core,Com_labels_core),"")</f>
        <v>Services of libraries, archives, museums and other cultural activities</v>
      </c>
      <c r="P176" s="53" t="str">
        <f ca="1"/>
        <v>c_167</v>
      </c>
      <c r="Q176" s="56">
        <f ca="1"/>
        <v>1.0129745093795912</v>
      </c>
      <c r="R176" s="56">
        <f ca="1"/>
        <v>-2.3933076034188261E-2</v>
      </c>
      <c r="S176" s="56">
        <f ca="1"/>
        <v>-0.20754236526667746</v>
      </c>
      <c r="T176" s="56">
        <f ca="1"/>
        <v>-2.1309142257075475E-2</v>
      </c>
      <c r="U176" s="56">
        <f ca="1"/>
        <v>0</v>
      </c>
      <c r="V176" s="56">
        <f ca="1"/>
        <v>0</v>
      </c>
      <c r="W176" s="56">
        <f ca="1"/>
        <v>0</v>
      </c>
      <c r="X176" s="56">
        <f ca="1"/>
        <v>0</v>
      </c>
      <c r="Y176" s="56">
        <f ca="1"/>
        <v>0</v>
      </c>
      <c r="Z176" s="56">
        <f ca="1"/>
        <v>0</v>
      </c>
      <c r="AB176" s="53"/>
      <c r="AC176" s="53"/>
      <c r="AD176" s="56"/>
      <c r="AE176" s="56"/>
      <c r="AF176" s="56"/>
      <c r="AG176" s="56"/>
      <c r="AH176" s="56"/>
      <c r="AI176" s="56"/>
      <c r="AJ176" s="56"/>
      <c r="AK176" s="56"/>
      <c r="AL176" s="56"/>
      <c r="AM176" s="56"/>
      <c r="AO176" s="53"/>
      <c r="AP176" s="53"/>
      <c r="AQ176" s="56"/>
      <c r="AR176" s="56"/>
      <c r="AS176" s="56"/>
      <c r="AT176" s="56"/>
      <c r="AU176" s="56"/>
      <c r="AV176" s="56"/>
      <c r="AW176" s="56"/>
      <c r="AX176" s="56"/>
      <c r="AY176" s="56"/>
      <c r="AZ176" s="56"/>
      <c r="BB176" s="53"/>
      <c r="BC176" s="53"/>
      <c r="BD176" s="63"/>
      <c r="BE176" s="63"/>
      <c r="BF176" s="63"/>
      <c r="BG176" s="56"/>
      <c r="BH176" s="56"/>
      <c r="BI176" s="56"/>
      <c r="BJ176" s="56"/>
      <c r="BK176" s="56"/>
      <c r="BL176" s="56"/>
      <c r="BM176" s="63"/>
      <c r="BO176" s="120" t="str" cm="1">
        <f t="array" aca="1" ref="BO176" ca="1">IFERROR(_xlfn.XLOOKUP(BP176,Com_codes_core,Com_labels_core),"")</f>
        <v/>
      </c>
      <c r="BP176" s="120"/>
      <c r="BT176" s="56"/>
      <c r="BU176" s="56"/>
      <c r="BV176" s="56"/>
      <c r="BW176" s="56"/>
      <c r="BX176" s="56"/>
      <c r="BY176" s="56"/>
    </row>
    <row r="177" spans="2:77" x14ac:dyDescent="0.2">
      <c r="B177" s="204" t="str" cm="1">
        <f t="array" aca="1" ref="B177" ca="1">IFERROR(_xlfn.XLOOKUP(C177,Com_codes_core,Com_labels_core),"")</f>
        <v>Lottery, betting and gambling services</v>
      </c>
      <c r="C177" s="53" t="str">
        <f ca="1"/>
        <v>c_168</v>
      </c>
      <c r="D177" s="56">
        <f ca="1"/>
        <v>1</v>
      </c>
      <c r="E177" s="56">
        <f ca="1"/>
        <v>-3.0393391188765495E-2</v>
      </c>
      <c r="F177" s="56">
        <f ca="1"/>
        <v>-0.23944968527529475</v>
      </c>
      <c r="G177" s="56">
        <f ca="1"/>
        <v>-0.12698887184238172</v>
      </c>
      <c r="H177" s="56">
        <f ca="1"/>
        <v>0</v>
      </c>
      <c r="I177" s="56">
        <f ca="1"/>
        <v>0</v>
      </c>
      <c r="J177" s="56">
        <f ca="1"/>
        <v>0</v>
      </c>
      <c r="K177" s="56">
        <f ca="1"/>
        <v>0</v>
      </c>
      <c r="L177" s="56">
        <f ca="1"/>
        <v>0</v>
      </c>
      <c r="M177" s="56">
        <f ca="1"/>
        <v>0</v>
      </c>
      <c r="O177" s="204" t="str" cm="1">
        <f t="array" aca="1" ref="O177" ca="1">IFERROR(_xlfn.XLOOKUP(P177,Com_codes_core,Com_labels_core),"")</f>
        <v>Lottery, betting and gambling services</v>
      </c>
      <c r="P177" s="53" t="str">
        <f ca="1"/>
        <v>c_168</v>
      </c>
      <c r="Q177" s="56">
        <f ca="1"/>
        <v>1.463587894289853</v>
      </c>
      <c r="R177" s="56">
        <f ca="1"/>
        <v>-2.7043737622400865E-2</v>
      </c>
      <c r="S177" s="56">
        <f ca="1"/>
        <v>-0.23380930745968698</v>
      </c>
      <c r="T177" s="56">
        <f ca="1"/>
        <v>-0.1008702414924123</v>
      </c>
      <c r="U177" s="56">
        <f ca="1"/>
        <v>0</v>
      </c>
      <c r="V177" s="56">
        <f ca="1"/>
        <v>0</v>
      </c>
      <c r="W177" s="56">
        <f ca="1"/>
        <v>0</v>
      </c>
      <c r="X177" s="56">
        <f ca="1"/>
        <v>0</v>
      </c>
      <c r="Y177" s="56">
        <f ca="1"/>
        <v>0</v>
      </c>
      <c r="Z177" s="56">
        <f ca="1"/>
        <v>0</v>
      </c>
      <c r="AB177" s="53"/>
      <c r="AC177" s="53"/>
      <c r="AD177" s="56"/>
      <c r="AE177" s="56"/>
      <c r="AF177" s="56"/>
      <c r="AG177" s="56"/>
      <c r="AH177" s="56"/>
      <c r="AI177" s="56"/>
      <c r="AJ177" s="56"/>
      <c r="AK177" s="56"/>
      <c r="AL177" s="56"/>
      <c r="AM177" s="56"/>
      <c r="AO177" s="53"/>
      <c r="AP177" s="53"/>
      <c r="AQ177" s="56"/>
      <c r="AR177" s="56"/>
      <c r="AS177" s="56"/>
      <c r="AT177" s="56"/>
      <c r="AU177" s="56"/>
      <c r="AV177" s="56"/>
      <c r="AW177" s="56"/>
      <c r="AX177" s="56"/>
      <c r="AY177" s="56"/>
      <c r="AZ177" s="56"/>
      <c r="BB177" s="53"/>
      <c r="BC177" s="53"/>
      <c r="BD177" s="63"/>
      <c r="BE177" s="63"/>
      <c r="BF177" s="63"/>
      <c r="BG177" s="56"/>
      <c r="BH177" s="56"/>
      <c r="BI177" s="56"/>
      <c r="BJ177" s="56"/>
      <c r="BK177" s="56"/>
      <c r="BL177" s="56"/>
      <c r="BM177" s="63"/>
      <c r="BO177" s="120" t="str" cm="1">
        <f t="array" aca="1" ref="BO177" ca="1">IFERROR(_xlfn.XLOOKUP(BP177,Com_codes_core,Com_labels_core),"")</f>
        <v/>
      </c>
      <c r="BP177" s="120"/>
      <c r="BT177" s="56"/>
      <c r="BU177" s="56"/>
      <c r="BV177" s="56"/>
      <c r="BW177" s="56"/>
      <c r="BX177" s="56"/>
      <c r="BY177" s="56"/>
    </row>
    <row r="178" spans="2:77" x14ac:dyDescent="0.2">
      <c r="B178" s="204" t="str" cm="1">
        <f t="array" aca="1" ref="B178" ca="1">IFERROR(_xlfn.XLOOKUP(C178,Com_codes_core,Com_labels_core),"")</f>
        <v>Sports, entertainment and recreation services</v>
      </c>
      <c r="C178" s="53" t="str">
        <f ca="1"/>
        <v>c_169</v>
      </c>
      <c r="D178" s="56">
        <f ca="1"/>
        <v>1</v>
      </c>
      <c r="E178" s="56">
        <f ca="1"/>
        <v>-2.358073466420807E-2</v>
      </c>
      <c r="F178" s="56">
        <f ca="1"/>
        <v>-0.21076254406298123</v>
      </c>
      <c r="G178" s="56">
        <f ca="1"/>
        <v>-5.4953510026678476E-2</v>
      </c>
      <c r="H178" s="56">
        <f ca="1"/>
        <v>0</v>
      </c>
      <c r="I178" s="56">
        <f ca="1"/>
        <v>0</v>
      </c>
      <c r="J178" s="56">
        <f ca="1"/>
        <v>0</v>
      </c>
      <c r="K178" s="56">
        <f ca="1"/>
        <v>0</v>
      </c>
      <c r="L178" s="56">
        <f ca="1"/>
        <v>0</v>
      </c>
      <c r="M178" s="56">
        <f ca="1"/>
        <v>0</v>
      </c>
      <c r="O178" s="204" t="str" cm="1">
        <f t="array" aca="1" ref="O178" ca="1">IFERROR(_xlfn.XLOOKUP(P178,Com_codes_core,Com_labels_core),"")</f>
        <v>Sports, entertainment and recreation services</v>
      </c>
      <c r="P178" s="53" t="str">
        <f ca="1"/>
        <v>c_169</v>
      </c>
      <c r="Q178" s="56">
        <f ca="1"/>
        <v>1.1982044931724414</v>
      </c>
      <c r="R178" s="56">
        <f ca="1"/>
        <v>-3.9251508781656952E-2</v>
      </c>
      <c r="S178" s="56">
        <f ca="1"/>
        <v>-0.2228855218353587</v>
      </c>
      <c r="T178" s="56">
        <f ca="1"/>
        <v>-0.16165150135606376</v>
      </c>
      <c r="U178" s="56">
        <f ca="1"/>
        <v>0</v>
      </c>
      <c r="V178" s="56">
        <f ca="1"/>
        <v>0</v>
      </c>
      <c r="W178" s="56">
        <f ca="1"/>
        <v>0</v>
      </c>
      <c r="X178" s="56">
        <f ca="1"/>
        <v>0</v>
      </c>
      <c r="Y178" s="56">
        <f ca="1"/>
        <v>0</v>
      </c>
      <c r="Z178" s="56">
        <f ca="1"/>
        <v>0</v>
      </c>
      <c r="AB178" s="53"/>
      <c r="AC178" s="53"/>
      <c r="AD178" s="56"/>
      <c r="AE178" s="56"/>
      <c r="AF178" s="56"/>
      <c r="AG178" s="56"/>
      <c r="AH178" s="56"/>
      <c r="AI178" s="56"/>
      <c r="AJ178" s="56"/>
      <c r="AK178" s="56"/>
      <c r="AL178" s="56"/>
      <c r="AM178" s="56"/>
      <c r="AO178" s="53"/>
      <c r="AP178" s="53"/>
      <c r="AQ178" s="56"/>
      <c r="AR178" s="56"/>
      <c r="AS178" s="56"/>
      <c r="AT178" s="56"/>
      <c r="AU178" s="56"/>
      <c r="AV178" s="56"/>
      <c r="AW178" s="56"/>
      <c r="AX178" s="56"/>
      <c r="AY178" s="56"/>
      <c r="AZ178" s="56"/>
      <c r="BB178" s="53"/>
      <c r="BC178" s="53"/>
      <c r="BD178" s="63"/>
      <c r="BE178" s="63"/>
      <c r="BF178" s="63"/>
      <c r="BG178" s="56"/>
      <c r="BH178" s="56"/>
      <c r="BI178" s="56"/>
      <c r="BJ178" s="56"/>
      <c r="BK178" s="56"/>
      <c r="BL178" s="56"/>
      <c r="BM178" s="63"/>
      <c r="BO178" s="120" t="str" cm="1">
        <f t="array" aca="1" ref="BO178" ca="1">IFERROR(_xlfn.XLOOKUP(BP178,Com_codes_core,Com_labels_core),"")</f>
        <v/>
      </c>
      <c r="BP178" s="120"/>
      <c r="BT178" s="56"/>
      <c r="BU178" s="56"/>
      <c r="BV178" s="56"/>
      <c r="BW178" s="56"/>
      <c r="BX178" s="56"/>
      <c r="BY178" s="56"/>
    </row>
    <row r="179" spans="2:77" x14ac:dyDescent="0.2">
      <c r="B179" s="204" t="str" cm="1">
        <f t="array" aca="1" ref="B179" ca="1">IFERROR(_xlfn.XLOOKUP(C179,Com_codes_core,Com_labels_core),"")</f>
        <v>Services of other associations and organizations</v>
      </c>
      <c r="C179" s="53" t="str">
        <f ca="1"/>
        <v>c_170</v>
      </c>
      <c r="D179" s="56">
        <f ca="1"/>
        <v>1</v>
      </c>
      <c r="E179" s="56">
        <f ca="1"/>
        <v>-5.8882891952261041E-2</v>
      </c>
      <c r="F179" s="56">
        <f ca="1"/>
        <v>-0.46687473907636168</v>
      </c>
      <c r="G179" s="56">
        <f ca="1"/>
        <v>-0.1090685694125515</v>
      </c>
      <c r="H179" s="56">
        <f ca="1"/>
        <v>0</v>
      </c>
      <c r="I179" s="56">
        <f ca="1"/>
        <v>0</v>
      </c>
      <c r="J179" s="56">
        <f ca="1"/>
        <v>0</v>
      </c>
      <c r="K179" s="56">
        <f ca="1"/>
        <v>0</v>
      </c>
      <c r="L179" s="56">
        <f ca="1"/>
        <v>0</v>
      </c>
      <c r="M179" s="56">
        <f ca="1"/>
        <v>0</v>
      </c>
      <c r="O179" s="204" t="str" cm="1">
        <f t="array" aca="1" ref="O179" ca="1">IFERROR(_xlfn.XLOOKUP(P179,Com_codes_core,Com_labels_core),"")</f>
        <v>Services of other associations and organizations</v>
      </c>
      <c r="P179" s="53" t="str">
        <f ca="1"/>
        <v>c_170</v>
      </c>
      <c r="Q179" s="56">
        <f ca="1"/>
        <v>1.0142937080657957</v>
      </c>
      <c r="R179" s="56">
        <f ca="1"/>
        <v>-5.8882891952227734E-2</v>
      </c>
      <c r="S179" s="56">
        <f ca="1"/>
        <v>-0.46687473907637278</v>
      </c>
      <c r="T179" s="56">
        <f ca="1"/>
        <v>-0.10906856941254039</v>
      </c>
      <c r="U179" s="56">
        <f ca="1"/>
        <v>0</v>
      </c>
      <c r="V179" s="56">
        <f ca="1"/>
        <v>0</v>
      </c>
      <c r="W179" s="56">
        <f ca="1"/>
        <v>0</v>
      </c>
      <c r="X179" s="56">
        <f ca="1"/>
        <v>0</v>
      </c>
      <c r="Y179" s="56">
        <f ca="1"/>
        <v>0</v>
      </c>
      <c r="Z179" s="56">
        <f ca="1"/>
        <v>0</v>
      </c>
      <c r="AB179" s="53"/>
      <c r="AC179" s="53"/>
      <c r="AD179" s="56"/>
      <c r="AE179" s="56"/>
      <c r="AF179" s="56"/>
      <c r="AG179" s="56"/>
      <c r="AH179" s="56"/>
      <c r="AI179" s="56"/>
      <c r="AJ179" s="56"/>
      <c r="AK179" s="56"/>
      <c r="AL179" s="56"/>
      <c r="AM179" s="56"/>
      <c r="AO179" s="53"/>
      <c r="AP179" s="53"/>
      <c r="AQ179" s="56"/>
      <c r="AR179" s="56"/>
      <c r="AS179" s="56"/>
      <c r="AT179" s="56"/>
      <c r="AU179" s="56"/>
      <c r="AV179" s="56"/>
      <c r="AW179" s="56"/>
      <c r="AX179" s="56"/>
      <c r="AY179" s="56"/>
      <c r="AZ179" s="56"/>
      <c r="BB179" s="53"/>
      <c r="BC179" s="53"/>
      <c r="BD179" s="63"/>
      <c r="BE179" s="63"/>
      <c r="BF179" s="63"/>
      <c r="BG179" s="56"/>
      <c r="BH179" s="56"/>
      <c r="BI179" s="56"/>
      <c r="BJ179" s="56"/>
      <c r="BK179" s="56"/>
      <c r="BL179" s="56"/>
      <c r="BM179" s="63"/>
      <c r="BO179" s="120" t="str" cm="1">
        <f t="array" aca="1" ref="BO179" ca="1">IFERROR(_xlfn.XLOOKUP(BP179,Com_codes_core,Com_labels_core),"")</f>
        <v/>
      </c>
      <c r="BP179" s="120"/>
      <c r="BT179" s="56"/>
      <c r="BU179" s="56"/>
      <c r="BV179" s="56"/>
      <c r="BW179" s="56"/>
      <c r="BX179" s="56"/>
      <c r="BY179" s="56"/>
    </row>
    <row r="180" spans="2:77" x14ac:dyDescent="0.2">
      <c r="B180" s="204" t="str" cm="1">
        <f t="array" aca="1" ref="B180" ca="1">IFERROR(_xlfn.XLOOKUP(C180,Com_codes_core,Com_labels_core),"")</f>
        <v>Computer repair service, personal and household appliances</v>
      </c>
      <c r="C180" s="53" t="str">
        <f ca="1"/>
        <v>c_171</v>
      </c>
      <c r="D180" s="56">
        <f ca="1"/>
        <v>1</v>
      </c>
      <c r="E180" s="56">
        <f ca="1"/>
        <v>-2.9033885435292284E-2</v>
      </c>
      <c r="F180" s="56">
        <f ca="1"/>
        <v>-0.3426061748589837</v>
      </c>
      <c r="G180" s="56">
        <f ca="1"/>
        <v>-3.369633136076633E-2</v>
      </c>
      <c r="H180" s="56">
        <f ca="1"/>
        <v>0</v>
      </c>
      <c r="I180" s="56">
        <f ca="1"/>
        <v>0</v>
      </c>
      <c r="J180" s="56">
        <f ca="1"/>
        <v>0</v>
      </c>
      <c r="K180" s="56">
        <f ca="1"/>
        <v>0</v>
      </c>
      <c r="L180" s="56">
        <f ca="1"/>
        <v>0</v>
      </c>
      <c r="M180" s="56">
        <f ca="1"/>
        <v>0</v>
      </c>
      <c r="O180" s="204" t="str" cm="1">
        <f t="array" aca="1" ref="O180" ca="1">IFERROR(_xlfn.XLOOKUP(P180,Com_codes_core,Com_labels_core),"")</f>
        <v>Computer repair service, personal and household appliances</v>
      </c>
      <c r="P180" s="53" t="str">
        <f ca="1"/>
        <v>c_171</v>
      </c>
      <c r="Q180" s="56">
        <f ca="1"/>
        <v>1.0095668857689473</v>
      </c>
      <c r="R180" s="56">
        <f ca="1"/>
        <v>-2.9033885435281181E-2</v>
      </c>
      <c r="S180" s="56">
        <f ca="1"/>
        <v>-0.34260617485892819</v>
      </c>
      <c r="T180" s="56">
        <f ca="1"/>
        <v>-3.3696331360799636E-2</v>
      </c>
      <c r="U180" s="56">
        <f ca="1"/>
        <v>0</v>
      </c>
      <c r="V180" s="56">
        <f ca="1"/>
        <v>0</v>
      </c>
      <c r="W180" s="56">
        <f ca="1"/>
        <v>0</v>
      </c>
      <c r="X180" s="56">
        <f ca="1"/>
        <v>0</v>
      </c>
      <c r="Y180" s="56">
        <f ca="1"/>
        <v>0</v>
      </c>
      <c r="Z180" s="56">
        <f ca="1"/>
        <v>0</v>
      </c>
      <c r="AB180" s="53"/>
      <c r="AC180" s="53"/>
      <c r="AD180" s="56"/>
      <c r="AE180" s="56"/>
      <c r="AF180" s="56"/>
      <c r="AG180" s="56"/>
      <c r="AH180" s="56"/>
      <c r="AI180" s="56"/>
      <c r="AJ180" s="56"/>
      <c r="AK180" s="56"/>
      <c r="AL180" s="56"/>
      <c r="AM180" s="56"/>
      <c r="AO180" s="53"/>
      <c r="AP180" s="53"/>
      <c r="AQ180" s="56"/>
      <c r="AR180" s="56"/>
      <c r="AS180" s="56"/>
      <c r="AT180" s="56"/>
      <c r="AU180" s="56"/>
      <c r="AV180" s="56"/>
      <c r="AW180" s="56"/>
      <c r="AX180" s="56"/>
      <c r="AY180" s="56"/>
      <c r="AZ180" s="56"/>
      <c r="BB180" s="53"/>
      <c r="BC180" s="53"/>
      <c r="BD180" s="63"/>
      <c r="BE180" s="63"/>
      <c r="BF180" s="63"/>
      <c r="BG180" s="56"/>
      <c r="BH180" s="56"/>
      <c r="BI180" s="56"/>
      <c r="BJ180" s="56"/>
      <c r="BK180" s="56"/>
      <c r="BL180" s="56"/>
      <c r="BM180" s="63"/>
      <c r="BO180" s="120" t="str" cm="1">
        <f t="array" aca="1" ref="BO180" ca="1">IFERROR(_xlfn.XLOOKUP(BP180,Com_codes_core,Com_labels_core),"")</f>
        <v/>
      </c>
      <c r="BP180" s="120"/>
      <c r="BT180" s="56"/>
      <c r="BU180" s="56"/>
      <c r="BV180" s="56"/>
      <c r="BW180" s="56"/>
      <c r="BX180" s="56"/>
      <c r="BY180" s="56"/>
    </row>
    <row r="181" spans="2:77" x14ac:dyDescent="0.2">
      <c r="B181" s="204" t="str" cm="1">
        <f t="array" aca="1" ref="B181" ca="1">IFERROR(_xlfn.XLOOKUP(C181,Com_codes_core,Com_labels_core),"")</f>
        <v>Other personal services</v>
      </c>
      <c r="C181" s="53" t="str">
        <f ca="1"/>
        <v>c_172</v>
      </c>
      <c r="D181" s="56">
        <f ca="1"/>
        <v>1</v>
      </c>
      <c r="E181" s="56">
        <f ca="1"/>
        <v>-2.4164539424065268E-2</v>
      </c>
      <c r="F181" s="56">
        <f ca="1"/>
        <v>-0.24782090853238126</v>
      </c>
      <c r="G181" s="56">
        <f ca="1"/>
        <v>-2.6224653013084964E-2</v>
      </c>
      <c r="H181" s="56">
        <f ca="1"/>
        <v>0</v>
      </c>
      <c r="I181" s="56">
        <f ca="1"/>
        <v>0</v>
      </c>
      <c r="J181" s="56">
        <f ca="1"/>
        <v>0</v>
      </c>
      <c r="K181" s="56">
        <f ca="1"/>
        <v>0</v>
      </c>
      <c r="L181" s="56">
        <f ca="1"/>
        <v>0</v>
      </c>
      <c r="M181" s="56">
        <f ca="1"/>
        <v>0</v>
      </c>
      <c r="O181" s="204" t="str" cm="1">
        <f t="array" aca="1" ref="O181" ca="1">IFERROR(_xlfn.XLOOKUP(P181,Com_codes_core,Com_labels_core),"")</f>
        <v>Other personal services</v>
      </c>
      <c r="P181" s="53" t="str">
        <f ca="1"/>
        <v>c_172</v>
      </c>
      <c r="Q181" s="56">
        <f ca="1"/>
        <v>1.012342917210751</v>
      </c>
      <c r="R181" s="56">
        <f ca="1"/>
        <v>-2.4409578287931666E-2</v>
      </c>
      <c r="S181" s="56">
        <f ca="1"/>
        <v>-0.24847099118806559</v>
      </c>
      <c r="T181" s="56">
        <f ca="1"/>
        <v>-2.7482562504888008E-2</v>
      </c>
      <c r="U181" s="56">
        <f ca="1"/>
        <v>0</v>
      </c>
      <c r="V181" s="56">
        <f ca="1"/>
        <v>0</v>
      </c>
      <c r="W181" s="56">
        <f ca="1"/>
        <v>0</v>
      </c>
      <c r="X181" s="56">
        <f ca="1"/>
        <v>0</v>
      </c>
      <c r="Y181" s="56">
        <f ca="1"/>
        <v>0</v>
      </c>
      <c r="Z181" s="56">
        <f ca="1"/>
        <v>0</v>
      </c>
      <c r="AB181" s="53"/>
      <c r="AC181" s="53"/>
      <c r="AD181" s="56"/>
      <c r="AE181" s="56"/>
      <c r="AF181" s="56"/>
      <c r="AG181" s="56"/>
      <c r="AH181" s="56"/>
      <c r="AI181" s="56"/>
      <c r="AJ181" s="56"/>
      <c r="AK181" s="56"/>
      <c r="AL181" s="56"/>
      <c r="AM181" s="56"/>
      <c r="AO181" s="53"/>
      <c r="AP181" s="53"/>
      <c r="AQ181" s="56"/>
      <c r="AR181" s="56"/>
      <c r="AS181" s="56"/>
      <c r="AT181" s="56"/>
      <c r="AU181" s="56"/>
      <c r="AV181" s="56"/>
      <c r="AW181" s="56"/>
      <c r="AX181" s="56"/>
      <c r="AY181" s="56"/>
      <c r="AZ181" s="56"/>
      <c r="BB181" s="53"/>
      <c r="BC181" s="53"/>
      <c r="BD181" s="63"/>
      <c r="BE181" s="63"/>
      <c r="BF181" s="63"/>
      <c r="BG181" s="56"/>
      <c r="BH181" s="56"/>
      <c r="BI181" s="56"/>
      <c r="BJ181" s="56"/>
      <c r="BK181" s="56"/>
      <c r="BL181" s="56"/>
      <c r="BM181" s="63"/>
      <c r="BO181" s="120" t="str" cm="1">
        <f t="array" aca="1" ref="BO181" ca="1">IFERROR(_xlfn.XLOOKUP(BP181,Com_codes_core,Com_labels_core),"")</f>
        <v/>
      </c>
      <c r="BP181" s="120"/>
      <c r="BT181" s="56"/>
      <c r="BU181" s="56"/>
      <c r="BV181" s="56"/>
      <c r="BW181" s="56"/>
      <c r="BX181" s="56"/>
      <c r="BY181" s="56"/>
    </row>
    <row r="182" spans="2:77" x14ac:dyDescent="0.2">
      <c r="B182" s="204" t="str" cm="1">
        <f t="array" aca="1" ref="B182" ca="1">IFERROR(_xlfn.XLOOKUP(C182,Com_codes_core,Com_labels_core),"")</f>
        <v>Household chores service for households</v>
      </c>
      <c r="C182" s="53" t="str">
        <f ca="1"/>
        <v>c_173</v>
      </c>
      <c r="D182" s="56">
        <f ca="1"/>
        <v>1</v>
      </c>
      <c r="E182" s="56">
        <f ca="1"/>
        <v>-2.0345318399539458E-2</v>
      </c>
      <c r="F182" s="56">
        <f ca="1"/>
        <v>-0.16627779770767015</v>
      </c>
      <c r="G182" s="56">
        <f ca="1"/>
        <v>-2.4955685510330561E-2</v>
      </c>
      <c r="H182" s="56">
        <f ca="1"/>
        <v>0</v>
      </c>
      <c r="I182" s="56">
        <f ca="1"/>
        <v>0</v>
      </c>
      <c r="J182" s="56">
        <f ca="1"/>
        <v>0</v>
      </c>
      <c r="K182" s="56">
        <f ca="1"/>
        <v>0</v>
      </c>
      <c r="L182" s="56">
        <f ca="1"/>
        <v>0</v>
      </c>
      <c r="M182" s="56">
        <f ca="1"/>
        <v>0</v>
      </c>
      <c r="O182" s="204" t="str" cm="1">
        <f t="array" aca="1" ref="O182" ca="1">IFERROR(_xlfn.XLOOKUP(P182,Com_codes_core,Com_labels_core),"")</f>
        <v>Household chores service for households</v>
      </c>
      <c r="P182" s="53" t="str">
        <f ca="1"/>
        <v>c_173</v>
      </c>
      <c r="Q182" s="56">
        <f ca="1"/>
        <v>1.0000000000000002</v>
      </c>
      <c r="R182" s="56">
        <f ca="1"/>
        <v>-2.034531839955056E-2</v>
      </c>
      <c r="S182" s="56">
        <f ca="1"/>
        <v>-0.16627779770769235</v>
      </c>
      <c r="T182" s="56">
        <f ca="1"/>
        <v>-2.4955685510286152E-2</v>
      </c>
      <c r="U182" s="56">
        <f ca="1"/>
        <v>0</v>
      </c>
      <c r="V182" s="56">
        <f ca="1"/>
        <v>0</v>
      </c>
      <c r="W182" s="56">
        <f ca="1"/>
        <v>0</v>
      </c>
      <c r="X182" s="56">
        <f ca="1"/>
        <v>0</v>
      </c>
      <c r="Y182" s="56">
        <f ca="1"/>
        <v>0</v>
      </c>
      <c r="Z182" s="56">
        <f ca="1"/>
        <v>0</v>
      </c>
      <c r="AB182" s="53"/>
      <c r="AC182" s="53"/>
      <c r="AD182" s="56"/>
      <c r="AE182" s="56"/>
      <c r="AF182" s="56"/>
      <c r="AG182" s="56"/>
      <c r="AH182" s="56"/>
      <c r="AI182" s="56"/>
      <c r="AJ182" s="56"/>
      <c r="AK182" s="56"/>
      <c r="AL182" s="56"/>
      <c r="AM182" s="56"/>
      <c r="AO182" s="53"/>
      <c r="AP182" s="53"/>
      <c r="AQ182" s="56"/>
      <c r="AR182" s="56"/>
      <c r="AS182" s="56"/>
      <c r="AT182" s="56"/>
      <c r="AU182" s="56"/>
      <c r="AV182" s="56"/>
      <c r="AW182" s="56"/>
      <c r="AX182" s="56"/>
      <c r="AY182" s="56"/>
      <c r="AZ182" s="56"/>
      <c r="BB182" s="53"/>
      <c r="BC182" s="53"/>
      <c r="BD182" s="63"/>
      <c r="BE182" s="63"/>
      <c r="BF182" s="63"/>
      <c r="BG182" s="56"/>
      <c r="BH182" s="56"/>
      <c r="BI182" s="56"/>
      <c r="BJ182" s="56"/>
      <c r="BK182" s="56"/>
      <c r="BL182" s="56"/>
      <c r="BM182" s="63"/>
      <c r="BO182" s="120" t="str" cm="1">
        <f t="array" aca="1" ref="BO182" ca="1">IFERROR(_xlfn.XLOOKUP(BP182,Com_codes_core,Com_labels_core),"")</f>
        <v/>
      </c>
      <c r="BP182" s="120"/>
      <c r="BT182" s="56"/>
      <c r="BU182" s="56"/>
      <c r="BV182" s="56"/>
      <c r="BW182" s="56"/>
      <c r="BX182" s="56"/>
      <c r="BY182" s="56"/>
    </row>
    <row r="183" spans="2:77" x14ac:dyDescent="0.2">
      <c r="B183" s="204" t="str" cm="1">
        <f t="array" aca="1" ref="B183" ca="1">IFERROR(_xlfn.XLOOKUP(C183,Com_codes_core,Com_labels_core),"")</f>
        <v>Agriculture</v>
      </c>
      <c r="C183" s="53" t="str">
        <f ca="1"/>
        <v>xAGR</v>
      </c>
      <c r="D183" s="297">
        <f ca="1"/>
        <v>0.99999999999999978</v>
      </c>
      <c r="E183" s="297">
        <f ca="1"/>
        <v>-9.7198458903213769E-3</v>
      </c>
      <c r="F183" s="297">
        <f ca="1"/>
        <v>-0.14707004964110704</v>
      </c>
      <c r="G183" s="297">
        <f ca="1"/>
        <v>3.3821299190717191E-2</v>
      </c>
      <c r="H183" s="297">
        <f ca="1"/>
        <v>0</v>
      </c>
      <c r="I183" s="297">
        <f ca="1"/>
        <v>0</v>
      </c>
      <c r="J183" s="297">
        <f ca="1"/>
        <v>0</v>
      </c>
      <c r="K183" s="297">
        <f ca="1"/>
        <v>0</v>
      </c>
      <c r="L183" s="297">
        <f ca="1"/>
        <v>0</v>
      </c>
      <c r="M183" s="297">
        <f ca="1"/>
        <v>0</v>
      </c>
      <c r="O183" s="204" t="str" cm="1">
        <f t="array" aca="1" ref="O183" ca="1">IFERROR(_xlfn.XLOOKUP(P183,Com_codes_core,Com_labels_core),"")</f>
        <v>Agriculture</v>
      </c>
      <c r="P183" s="53" t="str">
        <f ca="1"/>
        <v>xAGR</v>
      </c>
      <c r="Q183" s="297">
        <f ca="1"/>
        <v>1.0922706782137777</v>
      </c>
      <c r="R183" s="297">
        <f ca="1"/>
        <v>-3.6590490887333793E-3</v>
      </c>
      <c r="S183" s="297">
        <f ca="1"/>
        <v>-0.17265093586659175</v>
      </c>
      <c r="T183" s="297">
        <f ca="1"/>
        <v>4.0075302450426342E-2</v>
      </c>
      <c r="U183" s="297">
        <f ca="1"/>
        <v>0</v>
      </c>
      <c r="V183" s="297">
        <f ca="1"/>
        <v>0</v>
      </c>
      <c r="W183" s="297">
        <f ca="1"/>
        <v>0</v>
      </c>
      <c r="X183" s="297">
        <f ca="1"/>
        <v>0</v>
      </c>
      <c r="Y183" s="297">
        <f ca="1"/>
        <v>0</v>
      </c>
      <c r="Z183" s="297">
        <f ca="1"/>
        <v>0</v>
      </c>
      <c r="AB183" s="53"/>
      <c r="AC183" s="53"/>
      <c r="AD183" s="56"/>
      <c r="AE183" s="56"/>
      <c r="AF183" s="56"/>
      <c r="AG183" s="56"/>
      <c r="AH183" s="56"/>
      <c r="AI183" s="56"/>
      <c r="AJ183" s="56"/>
      <c r="AK183" s="56"/>
      <c r="AL183" s="56"/>
      <c r="AM183" s="56"/>
      <c r="AO183" s="53"/>
      <c r="AP183" s="53"/>
      <c r="AQ183" s="56"/>
      <c r="AR183" s="56"/>
      <c r="AS183" s="56"/>
      <c r="AT183" s="56"/>
      <c r="AU183" s="56"/>
      <c r="AV183" s="56"/>
      <c r="AW183" s="56"/>
      <c r="AX183" s="56"/>
      <c r="AY183" s="56"/>
      <c r="AZ183" s="56"/>
      <c r="BB183" s="53"/>
      <c r="BC183" s="53"/>
      <c r="BD183" s="63"/>
      <c r="BE183" s="63"/>
      <c r="BF183" s="63"/>
      <c r="BG183" s="56"/>
      <c r="BH183" s="56"/>
      <c r="BI183" s="56"/>
      <c r="BJ183" s="56"/>
      <c r="BK183" s="56"/>
      <c r="BL183" s="56"/>
      <c r="BM183" s="63"/>
      <c r="BO183" s="120" t="str" cm="1">
        <f t="array" aca="1" ref="BO183" ca="1">IFERROR(_xlfn.XLOOKUP(BP183,Com_codes_core,Com_labels_core),"")</f>
        <v/>
      </c>
      <c r="BP183" s="120"/>
      <c r="BT183" s="56"/>
      <c r="BU183" s="56"/>
      <c r="BV183" s="56"/>
      <c r="BW183" s="56"/>
      <c r="BX183" s="56"/>
      <c r="BY183" s="56"/>
    </row>
    <row r="184" spans="2:77" x14ac:dyDescent="0.2">
      <c r="B184" s="204" t="str" cm="1">
        <f t="array" aca="1" ref="B184" ca="1">IFERROR(_xlfn.XLOOKUP(C184,Com_codes_core,Com_labels_core),"")</f>
        <v>Mining</v>
      </c>
      <c r="C184" s="53" t="str">
        <f ca="1"/>
        <v>xMIN</v>
      </c>
      <c r="D184" s="56">
        <f ca="1"/>
        <v>1</v>
      </c>
      <c r="E184" s="56">
        <f ca="1"/>
        <v>-5.4736108273767403E-2</v>
      </c>
      <c r="F184" s="56">
        <f ca="1"/>
        <v>-0.55566515682589079</v>
      </c>
      <c r="G184" s="56">
        <f ca="1"/>
        <v>0.19849789864154754</v>
      </c>
      <c r="H184" s="56">
        <f ca="1"/>
        <v>0</v>
      </c>
      <c r="I184" s="56">
        <f ca="1"/>
        <v>0</v>
      </c>
      <c r="J184" s="56">
        <f ca="1"/>
        <v>0</v>
      </c>
      <c r="K184" s="56">
        <f ca="1"/>
        <v>0</v>
      </c>
      <c r="L184" s="56">
        <f ca="1"/>
        <v>0</v>
      </c>
      <c r="M184" s="56">
        <f ca="1"/>
        <v>0</v>
      </c>
      <c r="O184" s="204" t="str" cm="1">
        <f t="array" aca="1" ref="O184" ca="1">IFERROR(_xlfn.XLOOKUP(P184,Com_codes_core,Com_labels_core),"")</f>
        <v>Mining</v>
      </c>
      <c r="P184" s="53" t="str">
        <f ca="1"/>
        <v>xMIN</v>
      </c>
      <c r="Q184" s="56">
        <f ca="1"/>
        <v>1.1696736252696804</v>
      </c>
      <c r="R184" s="56">
        <f ca="1"/>
        <v>-2.8185036513672657E-2</v>
      </c>
      <c r="S184" s="56">
        <f ca="1"/>
        <v>-0.44703051299449514</v>
      </c>
      <c r="T184" s="56">
        <f ca="1"/>
        <v>1.9632407993189105</v>
      </c>
      <c r="U184" s="56">
        <f ca="1"/>
        <v>0</v>
      </c>
      <c r="V184" s="56">
        <f ca="1"/>
        <v>0</v>
      </c>
      <c r="W184" s="56">
        <f ca="1"/>
        <v>0</v>
      </c>
      <c r="X184" s="56">
        <f ca="1"/>
        <v>0</v>
      </c>
      <c r="Y184" s="56">
        <f ca="1"/>
        <v>0</v>
      </c>
      <c r="Z184" s="56">
        <f ca="1"/>
        <v>0</v>
      </c>
      <c r="AB184" s="53"/>
      <c r="AC184" s="53"/>
      <c r="AD184" s="56"/>
      <c r="AE184" s="56"/>
      <c r="AF184" s="56"/>
      <c r="AG184" s="56"/>
      <c r="AH184" s="56"/>
      <c r="AI184" s="56"/>
      <c r="AJ184" s="56"/>
      <c r="AK184" s="56"/>
      <c r="AL184" s="56"/>
      <c r="AM184" s="56"/>
      <c r="AO184" s="53"/>
      <c r="AP184" s="53"/>
      <c r="AQ184" s="56"/>
      <c r="AR184" s="56"/>
      <c r="AS184" s="56"/>
      <c r="AT184" s="56"/>
      <c r="AU184" s="56"/>
      <c r="AV184" s="56"/>
      <c r="AW184" s="56"/>
      <c r="AX184" s="56"/>
      <c r="AY184" s="56"/>
      <c r="AZ184" s="56"/>
      <c r="BB184" s="53"/>
      <c r="BC184" s="53"/>
      <c r="BD184" s="63"/>
      <c r="BE184" s="63"/>
      <c r="BF184" s="63"/>
      <c r="BG184" s="56"/>
      <c r="BH184" s="56"/>
      <c r="BI184" s="56"/>
      <c r="BJ184" s="56"/>
      <c r="BK184" s="56"/>
      <c r="BL184" s="56"/>
      <c r="BM184" s="63"/>
      <c r="BO184" s="120" t="str" cm="1">
        <f t="array" aca="1" ref="BO184" ca="1">IFERROR(_xlfn.XLOOKUP(BP184,Com_codes_core,Com_labels_core),"")</f>
        <v/>
      </c>
      <c r="BP184" s="120"/>
      <c r="BT184" s="56"/>
      <c r="BU184" s="56"/>
      <c r="BV184" s="56"/>
      <c r="BW184" s="56"/>
      <c r="BX184" s="56"/>
      <c r="BY184" s="56"/>
    </row>
    <row r="185" spans="2:77" x14ac:dyDescent="0.2">
      <c r="B185" s="204" t="str" cm="1">
        <f t="array" aca="1" ref="B185" ca="1">IFERROR(_xlfn.XLOOKUP(C185,Com_codes_core,Com_labels_core),"")</f>
        <v>Manf non-Dur</v>
      </c>
      <c r="C185" s="53" t="str">
        <f ca="1"/>
        <v>xMND</v>
      </c>
      <c r="D185" s="56">
        <f ca="1"/>
        <v>0.99999999999999989</v>
      </c>
      <c r="E185" s="56">
        <f ca="1"/>
        <v>-2.6902415246388145E-3</v>
      </c>
      <c r="F185" s="56">
        <f ca="1"/>
        <v>-0.25314628826382801</v>
      </c>
      <c r="G185" s="56">
        <f ca="1"/>
        <v>0.19655989020703757</v>
      </c>
      <c r="H185" s="56">
        <f ca="1"/>
        <v>0</v>
      </c>
      <c r="I185" s="56">
        <f ca="1"/>
        <v>0</v>
      </c>
      <c r="J185" s="56">
        <f ca="1"/>
        <v>0</v>
      </c>
      <c r="K185" s="56">
        <f ca="1"/>
        <v>0</v>
      </c>
      <c r="L185" s="56">
        <f ca="1"/>
        <v>0</v>
      </c>
      <c r="M185" s="56">
        <f ca="1"/>
        <v>0</v>
      </c>
      <c r="O185" s="204" t="str" cm="1">
        <f t="array" aca="1" ref="O185" ca="1">IFERROR(_xlfn.XLOOKUP(P185,Com_codes_core,Com_labels_core),"")</f>
        <v>Manf non-Dur</v>
      </c>
      <c r="P185" s="53" t="str">
        <f ca="1"/>
        <v>xMND</v>
      </c>
      <c r="Q185" s="56">
        <f ca="1"/>
        <v>1.3858300810364803</v>
      </c>
      <c r="R185" s="56">
        <f ca="1"/>
        <v>2.7231191932197696E-2</v>
      </c>
      <c r="S185" s="56">
        <f ca="1"/>
        <v>0.13206138329331374</v>
      </c>
      <c r="T185" s="56">
        <f ca="1"/>
        <v>0.25289584076415572</v>
      </c>
      <c r="U185" s="56">
        <f ca="1"/>
        <v>0</v>
      </c>
      <c r="V185" s="56">
        <f ca="1"/>
        <v>0</v>
      </c>
      <c r="W185" s="56">
        <f ca="1"/>
        <v>0</v>
      </c>
      <c r="X185" s="56">
        <f ca="1"/>
        <v>0</v>
      </c>
      <c r="Y185" s="56">
        <f ca="1"/>
        <v>0</v>
      </c>
      <c r="Z185" s="56">
        <f ca="1"/>
        <v>0</v>
      </c>
      <c r="AB185" s="53"/>
      <c r="AC185" s="53"/>
      <c r="AD185" s="56"/>
      <c r="AE185" s="56"/>
      <c r="AF185" s="56"/>
      <c r="AG185" s="56"/>
      <c r="AH185" s="56"/>
      <c r="AI185" s="56"/>
      <c r="AJ185" s="56"/>
      <c r="AK185" s="56"/>
      <c r="AL185" s="56"/>
      <c r="AM185" s="56"/>
      <c r="AO185" s="53"/>
      <c r="AP185" s="53"/>
      <c r="AQ185" s="56"/>
      <c r="AR185" s="56"/>
      <c r="AS185" s="56"/>
      <c r="AT185" s="56"/>
      <c r="AU185" s="56"/>
      <c r="AV185" s="56"/>
      <c r="AW185" s="56"/>
      <c r="AX185" s="56"/>
      <c r="AY185" s="56"/>
      <c r="AZ185" s="56"/>
      <c r="BB185" s="53"/>
      <c r="BC185" s="53"/>
      <c r="BD185" s="63"/>
      <c r="BE185" s="63"/>
      <c r="BF185" s="63"/>
      <c r="BG185" s="56"/>
      <c r="BH185" s="56"/>
      <c r="BI185" s="56"/>
      <c r="BJ185" s="56"/>
      <c r="BK185" s="56"/>
      <c r="BL185" s="56"/>
      <c r="BM185" s="63"/>
      <c r="BO185" s="120" t="str" cm="1">
        <f t="array" aca="1" ref="BO185" ca="1">IFERROR(_xlfn.XLOOKUP(BP185,Com_codes_core,Com_labels_core),"")</f>
        <v/>
      </c>
      <c r="BP185" s="120"/>
      <c r="BT185" s="56"/>
      <c r="BU185" s="56"/>
      <c r="BV185" s="56"/>
      <c r="BW185" s="56"/>
      <c r="BX185" s="56"/>
      <c r="BY185" s="56"/>
    </row>
    <row r="186" spans="2:77" x14ac:dyDescent="0.2">
      <c r="B186" s="204" t="str" cm="1">
        <f t="array" aca="1" ref="B186" ca="1">IFERROR(_xlfn.XLOOKUP(C186,Com_codes_core,Com_labels_core),"")</f>
        <v>Manf Dur</v>
      </c>
      <c r="C186" s="53" t="str">
        <f ca="1"/>
        <v>xMDU</v>
      </c>
      <c r="D186" s="56">
        <f ca="1"/>
        <v>0.99999999999999989</v>
      </c>
      <c r="E186" s="56">
        <f ca="1"/>
        <v>-6.6169728394127603E-3</v>
      </c>
      <c r="F186" s="56">
        <f ca="1"/>
        <v>-0.22687924649047453</v>
      </c>
      <c r="G186" s="56">
        <f ca="1"/>
        <v>3.6225473702744537E-2</v>
      </c>
      <c r="H186" s="56">
        <f ca="1"/>
        <v>0</v>
      </c>
      <c r="I186" s="56">
        <f ca="1"/>
        <v>0</v>
      </c>
      <c r="J186" s="56">
        <f ca="1"/>
        <v>0</v>
      </c>
      <c r="K186" s="56">
        <f ca="1"/>
        <v>0</v>
      </c>
      <c r="L186" s="56">
        <f ca="1"/>
        <v>0</v>
      </c>
      <c r="M186" s="56">
        <f ca="1"/>
        <v>0</v>
      </c>
      <c r="O186" s="204" t="str" cm="1">
        <f t="array" aca="1" ref="O186" ca="1">IFERROR(_xlfn.XLOOKUP(P186,Com_codes_core,Com_labels_core),"")</f>
        <v>Manf Dur</v>
      </c>
      <c r="P186" s="53" t="str">
        <f ca="1"/>
        <v>xMDU</v>
      </c>
      <c r="Q186" s="56">
        <f ca="1"/>
        <v>1.3664761106520464</v>
      </c>
      <c r="R186" s="56">
        <f ca="1"/>
        <v>5.6342797193198457E-2</v>
      </c>
      <c r="S186" s="56">
        <f ca="1"/>
        <v>0.12591822310652478</v>
      </c>
      <c r="T186" s="56">
        <f ca="1"/>
        <v>2.7066837913269914E-2</v>
      </c>
      <c r="U186" s="56">
        <f ca="1"/>
        <v>0</v>
      </c>
      <c r="V186" s="56">
        <f ca="1"/>
        <v>0</v>
      </c>
      <c r="W186" s="56">
        <f ca="1"/>
        <v>0</v>
      </c>
      <c r="X186" s="56">
        <f ca="1"/>
        <v>0</v>
      </c>
      <c r="Y186" s="56">
        <f ca="1"/>
        <v>0</v>
      </c>
      <c r="Z186" s="56">
        <f ca="1"/>
        <v>0</v>
      </c>
      <c r="AB186" s="53"/>
      <c r="AC186" s="53"/>
      <c r="AD186" s="56"/>
      <c r="AE186" s="56"/>
      <c r="AF186" s="56"/>
      <c r="AG186" s="56"/>
      <c r="AH186" s="56"/>
      <c r="AI186" s="56"/>
      <c r="AJ186" s="56"/>
      <c r="AK186" s="56"/>
      <c r="AL186" s="56"/>
      <c r="AM186" s="56"/>
      <c r="AO186" s="53"/>
      <c r="AP186" s="53"/>
      <c r="AQ186" s="56"/>
      <c r="AR186" s="56"/>
      <c r="AS186" s="56"/>
      <c r="AT186" s="56"/>
      <c r="AU186" s="56"/>
      <c r="AV186" s="56"/>
      <c r="AW186" s="56"/>
      <c r="AX186" s="56"/>
      <c r="AY186" s="56"/>
      <c r="AZ186" s="56"/>
      <c r="BB186" s="53"/>
      <c r="BC186" s="53"/>
      <c r="BD186" s="63"/>
      <c r="BE186" s="63"/>
      <c r="BF186" s="63"/>
      <c r="BG186" s="56"/>
      <c r="BH186" s="56"/>
      <c r="BI186" s="56"/>
      <c r="BJ186" s="56"/>
      <c r="BK186" s="56"/>
      <c r="BL186" s="56"/>
      <c r="BM186" s="63"/>
      <c r="BO186" s="120" t="str" cm="1">
        <f t="array" aca="1" ref="BO186" ca="1">IFERROR(_xlfn.XLOOKUP(BP186,Com_codes_core,Com_labels_core),"")</f>
        <v/>
      </c>
      <c r="BP186" s="120"/>
      <c r="BT186" s="56"/>
      <c r="BU186" s="56"/>
      <c r="BV186" s="56"/>
      <c r="BW186" s="56"/>
      <c r="BX186" s="56"/>
      <c r="BY186" s="56"/>
    </row>
    <row r="187" spans="2:77" x14ac:dyDescent="0.2">
      <c r="B187" s="204" t="str" cm="1">
        <f t="array" aca="1" ref="B187" ca="1">IFERROR(_xlfn.XLOOKUP(C187,Com_codes_core,Com_labels_core),"")</f>
        <v>All Electr</v>
      </c>
      <c r="C187" s="53" t="str">
        <f ca="1"/>
        <v>xELP</v>
      </c>
      <c r="D187" s="56">
        <f ca="1"/>
        <v>1</v>
      </c>
      <c r="E187" s="56">
        <f ca="1"/>
        <v>-9.9933071684188413E-2</v>
      </c>
      <c r="F187" s="56">
        <f ca="1"/>
        <v>-0.85071386705618535</v>
      </c>
      <c r="G187" s="56">
        <f ca="1"/>
        <v>-5.3662073304228119E-2</v>
      </c>
      <c r="H187" s="56">
        <f ca="1"/>
        <v>0</v>
      </c>
      <c r="I187" s="56">
        <f ca="1"/>
        <v>0</v>
      </c>
      <c r="J187" s="56">
        <f ca="1"/>
        <v>0</v>
      </c>
      <c r="K187" s="56">
        <f ca="1"/>
        <v>0</v>
      </c>
      <c r="L187" s="56">
        <f ca="1"/>
        <v>0</v>
      </c>
      <c r="M187" s="56">
        <f ca="1"/>
        <v>0</v>
      </c>
      <c r="O187" s="204" t="str" cm="1">
        <f t="array" aca="1" ref="O187" ca="1">IFERROR(_xlfn.XLOOKUP(P187,Com_codes_core,Com_labels_core),"")</f>
        <v>All Electr</v>
      </c>
      <c r="P187" s="53" t="str">
        <f ca="1"/>
        <v>xELP</v>
      </c>
      <c r="Q187" s="56">
        <f ca="1"/>
        <v>1.3310827056939971</v>
      </c>
      <c r="R187" s="56">
        <f ca="1"/>
        <v>-9.2358721458052351E-2</v>
      </c>
      <c r="S187" s="56">
        <f ca="1"/>
        <v>-0.76836291836442916</v>
      </c>
      <c r="T187" s="56">
        <f ca="1"/>
        <v>-3.4310340622301094E-2</v>
      </c>
      <c r="U187" s="56">
        <f ca="1"/>
        <v>0</v>
      </c>
      <c r="V187" s="56">
        <f ca="1"/>
        <v>0</v>
      </c>
      <c r="W187" s="56">
        <f ca="1"/>
        <v>0</v>
      </c>
      <c r="X187" s="56">
        <f ca="1"/>
        <v>0</v>
      </c>
      <c r="Y187" s="56">
        <f ca="1"/>
        <v>0</v>
      </c>
      <c r="Z187" s="56">
        <f ca="1"/>
        <v>0</v>
      </c>
      <c r="AB187" s="53"/>
      <c r="AC187" s="53"/>
      <c r="AD187" s="56"/>
      <c r="AE187" s="56"/>
      <c r="AF187" s="56"/>
      <c r="AG187" s="56"/>
      <c r="AH187" s="56"/>
      <c r="AI187" s="56"/>
      <c r="AJ187" s="56"/>
      <c r="AK187" s="56"/>
      <c r="AL187" s="56"/>
      <c r="AM187" s="56"/>
      <c r="AO187" s="53"/>
      <c r="AP187" s="53"/>
      <c r="AQ187" s="56"/>
      <c r="AR187" s="56"/>
      <c r="AS187" s="56"/>
      <c r="AT187" s="56"/>
      <c r="AU187" s="56"/>
      <c r="AV187" s="56"/>
      <c r="AW187" s="56"/>
      <c r="AX187" s="56"/>
      <c r="AY187" s="56"/>
      <c r="AZ187" s="56"/>
      <c r="BB187" s="53"/>
      <c r="BC187" s="53"/>
      <c r="BD187" s="63"/>
      <c r="BE187" s="63"/>
      <c r="BF187" s="63"/>
      <c r="BG187" s="56"/>
      <c r="BH187" s="56"/>
      <c r="BI187" s="56"/>
      <c r="BJ187" s="56"/>
      <c r="BK187" s="56"/>
      <c r="BL187" s="56"/>
      <c r="BM187" s="63"/>
      <c r="BO187" s="120" t="str" cm="1">
        <f t="array" aca="1" ref="BO187" ca="1">IFERROR(_xlfn.XLOOKUP(BP187,Com_codes_core,Com_labels_core),"")</f>
        <v/>
      </c>
      <c r="BP187" s="120"/>
      <c r="BT187" s="56"/>
      <c r="BU187" s="56"/>
      <c r="BV187" s="56"/>
      <c r="BW187" s="56"/>
      <c r="BX187" s="56"/>
      <c r="BY187" s="56"/>
    </row>
    <row r="188" spans="2:77" x14ac:dyDescent="0.2">
      <c r="B188" s="204" t="str" cm="1">
        <f t="array" aca="1" ref="B188" ca="1">IFERROR(_xlfn.XLOOKUP(C188,Com_codes_core,Com_labels_core),"")</f>
        <v>Elctr TrDistr</v>
      </c>
      <c r="C188" s="53" t="str">
        <f ca="1"/>
        <v>xETD</v>
      </c>
      <c r="D188" s="56">
        <f ca="1"/>
        <v>0.99999999999999989</v>
      </c>
      <c r="E188" s="56">
        <f ca="1"/>
        <v>-0.11553656489868835</v>
      </c>
      <c r="F188" s="56">
        <f ca="1"/>
        <v>-1.1955763142334597</v>
      </c>
      <c r="G188" s="56">
        <f ca="1"/>
        <v>-0.29819735038366657</v>
      </c>
      <c r="H188" s="56">
        <f ca="1"/>
        <v>0</v>
      </c>
      <c r="I188" s="56">
        <f ca="1"/>
        <v>0</v>
      </c>
      <c r="J188" s="56">
        <f ca="1"/>
        <v>0</v>
      </c>
      <c r="K188" s="56">
        <f ca="1"/>
        <v>0</v>
      </c>
      <c r="L188" s="56">
        <f ca="1"/>
        <v>0</v>
      </c>
      <c r="M188" s="56">
        <f ca="1"/>
        <v>0</v>
      </c>
      <c r="O188" s="204" t="str" cm="1">
        <f t="array" aca="1" ref="O188" ca="1">IFERROR(_xlfn.XLOOKUP(P188,Com_codes_core,Com_labels_core),"")</f>
        <v>Elctr TrDistr</v>
      </c>
      <c r="P188" s="53" t="str">
        <f ca="1"/>
        <v>xETD</v>
      </c>
      <c r="Q188" s="56">
        <f ca="1"/>
        <v>0.99999999999999989</v>
      </c>
      <c r="R188" s="56">
        <f ca="1"/>
        <v>-0.11553656489868835</v>
      </c>
      <c r="S188" s="56">
        <f ca="1"/>
        <v>-1.1955763142334708</v>
      </c>
      <c r="T188" s="56">
        <f ca="1"/>
        <v>-0.29819735038366657</v>
      </c>
      <c r="U188" s="56">
        <f ca="1"/>
        <v>0</v>
      </c>
      <c r="V188" s="56">
        <f ca="1"/>
        <v>0</v>
      </c>
      <c r="W188" s="56">
        <f ca="1"/>
        <v>0</v>
      </c>
      <c r="X188" s="56">
        <f ca="1"/>
        <v>0</v>
      </c>
      <c r="Y188" s="56">
        <f ca="1"/>
        <v>0</v>
      </c>
      <c r="Z188" s="56">
        <f ca="1"/>
        <v>0</v>
      </c>
      <c r="AB188" s="53"/>
      <c r="AC188" s="53"/>
      <c r="AD188" s="56"/>
      <c r="AE188" s="56"/>
      <c r="AF188" s="56"/>
      <c r="AG188" s="56"/>
      <c r="AH188" s="56"/>
      <c r="AI188" s="56"/>
      <c r="AJ188" s="56"/>
      <c r="AK188" s="56"/>
      <c r="AL188" s="56"/>
      <c r="AM188" s="56"/>
      <c r="AO188" s="53"/>
      <c r="AP188" s="53"/>
      <c r="AQ188" s="56"/>
      <c r="AR188" s="56"/>
      <c r="AS188" s="56"/>
      <c r="AT188" s="56"/>
      <c r="AU188" s="56"/>
      <c r="AV188" s="56"/>
      <c r="AW188" s="56"/>
      <c r="AX188" s="56"/>
      <c r="AY188" s="56"/>
      <c r="AZ188" s="56"/>
      <c r="BB188" s="53"/>
      <c r="BC188" s="53"/>
      <c r="BD188" s="63"/>
      <c r="BE188" s="63"/>
      <c r="BF188" s="63"/>
      <c r="BG188" s="56"/>
      <c r="BH188" s="56"/>
      <c r="BI188" s="56"/>
      <c r="BJ188" s="56"/>
      <c r="BK188" s="56"/>
      <c r="BL188" s="56"/>
      <c r="BM188" s="63"/>
      <c r="BO188" s="120" t="str" cm="1">
        <f t="array" aca="1" ref="BO188" ca="1">IFERROR(_xlfn.XLOOKUP(BP188,Com_codes_core,Com_labels_core),"")</f>
        <v/>
      </c>
      <c r="BP188" s="120"/>
      <c r="BT188" s="56"/>
      <c r="BU188" s="56"/>
      <c r="BV188" s="56"/>
      <c r="BW188" s="56"/>
      <c r="BX188" s="56"/>
      <c r="BY188" s="56"/>
    </row>
    <row r="189" spans="2:77" x14ac:dyDescent="0.2">
      <c r="B189" s="204" t="str" cm="1">
        <f t="array" aca="1" ref="B189" ca="1">IFERROR(_xlfn.XLOOKUP(C189,Com_codes_core,Com_labels_core),"")</f>
        <v>Trade+Acco</v>
      </c>
      <c r="C189" s="53" t="str">
        <f ca="1"/>
        <v>xTRD</v>
      </c>
      <c r="D189" s="56">
        <f ca="1"/>
        <v>1</v>
      </c>
      <c r="E189" s="56">
        <f ca="1"/>
        <v>-6.2226833354317446E-2</v>
      </c>
      <c r="F189" s="56">
        <f ca="1"/>
        <v>-0.49233178253873522</v>
      </c>
      <c r="G189" s="56">
        <f ca="1"/>
        <v>-6.5782765130484311E-2</v>
      </c>
      <c r="H189" s="56">
        <f ca="1"/>
        <v>0</v>
      </c>
      <c r="I189" s="56">
        <f ca="1"/>
        <v>0</v>
      </c>
      <c r="J189" s="56">
        <f ca="1"/>
        <v>0</v>
      </c>
      <c r="K189" s="56">
        <f ca="1"/>
        <v>0</v>
      </c>
      <c r="L189" s="56">
        <f ca="1"/>
        <v>0</v>
      </c>
      <c r="M189" s="56">
        <f ca="1"/>
        <v>0</v>
      </c>
      <c r="O189" s="204" t="str" cm="1">
        <f t="array" aca="1" ref="O189" ca="1">IFERROR(_xlfn.XLOOKUP(P189,Com_codes_core,Com_labels_core),"")</f>
        <v>Trade+Acco</v>
      </c>
      <c r="P189" s="53" t="str">
        <f ca="1"/>
        <v>xTRD</v>
      </c>
      <c r="Q189" s="56">
        <f ca="1"/>
        <v>1.0055990593556987</v>
      </c>
      <c r="R189" s="56">
        <f ca="1"/>
        <v>-6.1666779042979236E-2</v>
      </c>
      <c r="S189" s="56">
        <f ca="1"/>
        <v>-0.48868769824302882</v>
      </c>
      <c r="T189" s="56">
        <f ca="1"/>
        <v>-6.5102716004183936E-2</v>
      </c>
      <c r="U189" s="56">
        <f ca="1"/>
        <v>0</v>
      </c>
      <c r="V189" s="56">
        <f ca="1"/>
        <v>0</v>
      </c>
      <c r="W189" s="56">
        <f ca="1"/>
        <v>0</v>
      </c>
      <c r="X189" s="56">
        <f ca="1"/>
        <v>0</v>
      </c>
      <c r="Y189" s="56">
        <f ca="1"/>
        <v>0</v>
      </c>
      <c r="Z189" s="56">
        <f ca="1"/>
        <v>0</v>
      </c>
      <c r="AB189" s="53"/>
      <c r="AC189" s="53"/>
      <c r="AD189" s="56"/>
      <c r="AE189" s="56"/>
      <c r="AF189" s="56"/>
      <c r="AG189" s="56"/>
      <c r="AH189" s="56"/>
      <c r="AI189" s="56"/>
      <c r="AJ189" s="56"/>
      <c r="AK189" s="56"/>
      <c r="AL189" s="56"/>
      <c r="AM189" s="56"/>
      <c r="AO189" s="53"/>
      <c r="AP189" s="53"/>
      <c r="AQ189" s="56"/>
      <c r="AR189" s="56"/>
      <c r="AS189" s="56"/>
      <c r="AT189" s="56"/>
      <c r="AU189" s="56"/>
      <c r="AV189" s="56"/>
      <c r="AW189" s="56"/>
      <c r="AX189" s="56"/>
      <c r="AY189" s="56"/>
      <c r="AZ189" s="56"/>
      <c r="BB189" s="53"/>
      <c r="BC189" s="53"/>
      <c r="BD189" s="63"/>
      <c r="BE189" s="63"/>
      <c r="BF189" s="63"/>
      <c r="BG189" s="56"/>
      <c r="BH189" s="56"/>
      <c r="BI189" s="56"/>
      <c r="BJ189" s="56"/>
      <c r="BK189" s="56"/>
      <c r="BL189" s="56"/>
      <c r="BM189" s="63"/>
      <c r="BO189" s="120" t="str" cm="1">
        <f t="array" aca="1" ref="BO189" ca="1">IFERROR(_xlfn.XLOOKUP(BP189,Com_codes_core,Com_labels_core),"")</f>
        <v/>
      </c>
      <c r="BP189" s="120"/>
      <c r="BT189" s="56"/>
      <c r="BU189" s="56"/>
      <c r="BV189" s="56"/>
      <c r="BW189" s="56"/>
      <c r="BX189" s="56"/>
      <c r="BY189" s="56"/>
    </row>
    <row r="190" spans="2:77" x14ac:dyDescent="0.2">
      <c r="B190" s="204" t="str" cm="1">
        <f t="array" aca="1" ref="B190" ca="1">IFERROR(_xlfn.XLOOKUP(C190,Com_codes_core,Com_labels_core),"")</f>
        <v>Transp</v>
      </c>
      <c r="C190" s="53" t="str">
        <f ca="1"/>
        <v>xTRP</v>
      </c>
      <c r="D190" s="56">
        <f ca="1"/>
        <v>1</v>
      </c>
      <c r="E190" s="56">
        <f ca="1"/>
        <v>-4.9358749480254982E-2</v>
      </c>
      <c r="F190" s="56">
        <f ca="1"/>
        <v>-0.22790097136780041</v>
      </c>
      <c r="G190" s="56">
        <f ca="1"/>
        <v>0.23779036204907289</v>
      </c>
      <c r="H190" s="56">
        <f ca="1"/>
        <v>0</v>
      </c>
      <c r="I190" s="56">
        <f ca="1"/>
        <v>0</v>
      </c>
      <c r="J190" s="56">
        <f ca="1"/>
        <v>0</v>
      </c>
      <c r="K190" s="56">
        <f ca="1"/>
        <v>0</v>
      </c>
      <c r="L190" s="56">
        <f ca="1"/>
        <v>0</v>
      </c>
      <c r="M190" s="56">
        <f ca="1"/>
        <v>0</v>
      </c>
      <c r="O190" s="204" t="str" cm="1">
        <f t="array" aca="1" ref="O190" ca="1">IFERROR(_xlfn.XLOOKUP(P190,Com_codes_core,Com_labels_core),"")</f>
        <v>Transp</v>
      </c>
      <c r="P190" s="53" t="str">
        <f ca="1"/>
        <v>xTRP</v>
      </c>
      <c r="Q190" s="56">
        <f ca="1"/>
        <v>1.0164597132426403</v>
      </c>
      <c r="R190" s="56">
        <f ca="1"/>
        <v>-5.4402865879588092E-2</v>
      </c>
      <c r="S190" s="56">
        <f ca="1"/>
        <v>-0.23432548258363051</v>
      </c>
      <c r="T190" s="56">
        <f ca="1"/>
        <v>0.25042404886745917</v>
      </c>
      <c r="U190" s="56">
        <f ca="1"/>
        <v>0</v>
      </c>
      <c r="V190" s="56">
        <f ca="1"/>
        <v>0</v>
      </c>
      <c r="W190" s="56">
        <f ca="1"/>
        <v>0</v>
      </c>
      <c r="X190" s="56">
        <f ca="1"/>
        <v>0</v>
      </c>
      <c r="Y190" s="56">
        <f ca="1"/>
        <v>0</v>
      </c>
      <c r="Z190" s="56">
        <f ca="1"/>
        <v>0</v>
      </c>
      <c r="AB190" s="53"/>
      <c r="AC190" s="53"/>
      <c r="AD190" s="56"/>
      <c r="AE190" s="56"/>
      <c r="AF190" s="56"/>
      <c r="AG190" s="56"/>
      <c r="AH190" s="56"/>
      <c r="AI190" s="56"/>
      <c r="AJ190" s="56"/>
      <c r="AK190" s="56"/>
      <c r="AL190" s="56"/>
      <c r="AM190" s="56"/>
      <c r="AO190" s="53"/>
      <c r="AP190" s="53"/>
      <c r="AQ190" s="56"/>
      <c r="AR190" s="56"/>
      <c r="AS190" s="56"/>
      <c r="AT190" s="56"/>
      <c r="AU190" s="56"/>
      <c r="AV190" s="56"/>
      <c r="AW190" s="56"/>
      <c r="AX190" s="56"/>
      <c r="AY190" s="56"/>
      <c r="AZ190" s="56"/>
      <c r="BB190" s="53"/>
      <c r="BC190" s="53"/>
      <c r="BD190" s="63"/>
      <c r="BE190" s="63"/>
      <c r="BF190" s="63"/>
      <c r="BG190" s="56"/>
      <c r="BH190" s="56"/>
      <c r="BI190" s="56"/>
      <c r="BJ190" s="56"/>
      <c r="BK190" s="56"/>
      <c r="BL190" s="56"/>
      <c r="BM190" s="63"/>
      <c r="BO190" s="120" t="str" cm="1">
        <f t="array" aca="1" ref="BO190" ca="1">IFERROR(_xlfn.XLOOKUP(BP190,Com_codes_core,Com_labels_core),"")</f>
        <v/>
      </c>
      <c r="BP190" s="120"/>
      <c r="BT190" s="56"/>
      <c r="BU190" s="56"/>
      <c r="BV190" s="56"/>
      <c r="BW190" s="56"/>
      <c r="BX190" s="56"/>
      <c r="BY190" s="56"/>
    </row>
    <row r="191" spans="2:77" x14ac:dyDescent="0.2">
      <c r="B191" s="204" t="str" cm="1">
        <f t="array" aca="1" ref="B191" ca="1">IFERROR(_xlfn.XLOOKUP(C191,Com_codes_core,Com_labels_core),"")</f>
        <v>Oth Priv Srv</v>
      </c>
      <c r="C191" s="53" t="str">
        <f ca="1"/>
        <v>xPSV</v>
      </c>
      <c r="D191" s="56">
        <f ca="1"/>
        <v>1.0000000000000002</v>
      </c>
      <c r="E191" s="56">
        <f ca="1"/>
        <v>-5.3637958256580465E-2</v>
      </c>
      <c r="F191" s="56">
        <f ca="1"/>
        <v>-0.46100358039462552</v>
      </c>
      <c r="G191" s="56">
        <f ca="1"/>
        <v>-9.973454963242423E-2</v>
      </c>
      <c r="H191" s="56">
        <f ca="1"/>
        <v>0</v>
      </c>
      <c r="I191" s="56">
        <f ca="1"/>
        <v>0</v>
      </c>
      <c r="J191" s="56">
        <f ca="1"/>
        <v>0</v>
      </c>
      <c r="K191" s="56">
        <f ca="1"/>
        <v>0</v>
      </c>
      <c r="L191" s="56">
        <f ca="1"/>
        <v>0</v>
      </c>
      <c r="M191" s="56">
        <f ca="1"/>
        <v>0</v>
      </c>
      <c r="O191" s="204" t="str" cm="1">
        <f t="array" aca="1" ref="O191" ca="1">IFERROR(_xlfn.XLOOKUP(P191,Com_codes_core,Com_labels_core),"")</f>
        <v>Oth Priv Srv</v>
      </c>
      <c r="P191" s="53" t="str">
        <f ca="1"/>
        <v>xPSV</v>
      </c>
      <c r="Q191" s="56">
        <f ca="1"/>
        <v>1.0369456354904369</v>
      </c>
      <c r="R191" s="56">
        <f ca="1"/>
        <v>-5.4397257191241E-2</v>
      </c>
      <c r="S191" s="56">
        <f ca="1"/>
        <v>-0.4625244673005513</v>
      </c>
      <c r="T191" s="56">
        <f ca="1"/>
        <v>-0.10540524255990835</v>
      </c>
      <c r="U191" s="56">
        <f ca="1"/>
        <v>0</v>
      </c>
      <c r="V191" s="56">
        <f ca="1"/>
        <v>0</v>
      </c>
      <c r="W191" s="56">
        <f ca="1"/>
        <v>0</v>
      </c>
      <c r="X191" s="56">
        <f ca="1"/>
        <v>0</v>
      </c>
      <c r="Y191" s="56">
        <f ca="1"/>
        <v>0</v>
      </c>
      <c r="Z191" s="56">
        <f ca="1"/>
        <v>0</v>
      </c>
      <c r="AB191" s="53"/>
      <c r="AC191" s="53"/>
      <c r="AD191" s="56"/>
      <c r="AE191" s="56"/>
      <c r="AF191" s="56"/>
      <c r="AG191" s="56"/>
      <c r="AH191" s="56"/>
      <c r="AI191" s="56"/>
      <c r="AJ191" s="56"/>
      <c r="AK191" s="56"/>
      <c r="AL191" s="56"/>
      <c r="AM191" s="56"/>
      <c r="AO191" s="53"/>
      <c r="AP191" s="53"/>
      <c r="AQ191" s="56"/>
      <c r="AR191" s="56"/>
      <c r="AS191" s="56"/>
      <c r="AT191" s="56"/>
      <c r="AU191" s="56"/>
      <c r="AV191" s="56"/>
      <c r="AW191" s="56"/>
      <c r="AX191" s="56"/>
      <c r="AY191" s="56"/>
      <c r="AZ191" s="56"/>
      <c r="BB191" s="53"/>
      <c r="BC191" s="53"/>
      <c r="BD191" s="63"/>
      <c r="BE191" s="63"/>
      <c r="BF191" s="63"/>
      <c r="BG191" s="56"/>
      <c r="BH191" s="56"/>
      <c r="BI191" s="56"/>
      <c r="BJ191" s="56"/>
      <c r="BK191" s="56"/>
      <c r="BL191" s="56"/>
      <c r="BM191" s="63"/>
      <c r="BO191" s="120" t="str" cm="1">
        <f t="array" aca="1" ref="BO191" ca="1">IFERROR(_xlfn.XLOOKUP(BP191,Com_codes_core,Com_labels_core),"")</f>
        <v/>
      </c>
      <c r="BP191" s="120"/>
      <c r="BT191" s="56"/>
      <c r="BU191" s="56"/>
      <c r="BV191" s="56"/>
      <c r="BW191" s="56"/>
      <c r="BX191" s="56"/>
      <c r="BY191" s="56"/>
    </row>
    <row r="192" spans="2:77" x14ac:dyDescent="0.2">
      <c r="B192" s="204" t="str" cm="1">
        <f t="array" aca="1" ref="B192" ca="1">IFERROR(_xlfn.XLOOKUP(C192,Com_codes_core,Com_labels_core),"")</f>
        <v>Publ Srv</v>
      </c>
      <c r="C192" s="53" t="str">
        <f ca="1"/>
        <v>xGSV</v>
      </c>
      <c r="D192" s="56">
        <f ca="1"/>
        <v>1.0000000000000002</v>
      </c>
      <c r="E192" s="56">
        <f ca="1"/>
        <v>-5.9479151628982763E-2</v>
      </c>
      <c r="F192" s="56">
        <f ca="1"/>
        <v>-0.49556041756373403</v>
      </c>
      <c r="G192" s="56">
        <f ca="1"/>
        <v>-0.11467019967893455</v>
      </c>
      <c r="H192" s="56">
        <f ca="1"/>
        <v>0</v>
      </c>
      <c r="I192" s="56">
        <f ca="1"/>
        <v>0</v>
      </c>
      <c r="J192" s="56">
        <f ca="1"/>
        <v>0</v>
      </c>
      <c r="K192" s="56">
        <f ca="1"/>
        <v>0</v>
      </c>
      <c r="L192" s="56">
        <f ca="1"/>
        <v>0</v>
      </c>
      <c r="M192" s="56">
        <f ca="1"/>
        <v>0</v>
      </c>
      <c r="O192" s="204" t="str" cm="1">
        <f t="array" aca="1" ref="O192" ca="1">IFERROR(_xlfn.XLOOKUP(P192,Com_codes_core,Com_labels_core),"")</f>
        <v>Publ Srv</v>
      </c>
      <c r="P192" s="53" t="str">
        <f ca="1"/>
        <v>xGSV</v>
      </c>
      <c r="Q192" s="56">
        <f ca="1"/>
        <v>1.0059172688271394</v>
      </c>
      <c r="R192" s="56">
        <f ca="1"/>
        <v>-5.9965091883340538E-2</v>
      </c>
      <c r="S192" s="56">
        <f ca="1"/>
        <v>-0.49824065946726392</v>
      </c>
      <c r="T192" s="56">
        <f ca="1"/>
        <v>-0.11641507645280269</v>
      </c>
      <c r="U192" s="56">
        <f ca="1"/>
        <v>0</v>
      </c>
      <c r="V192" s="56">
        <f ca="1"/>
        <v>0</v>
      </c>
      <c r="W192" s="56">
        <f ca="1"/>
        <v>0</v>
      </c>
      <c r="X192" s="56">
        <f ca="1"/>
        <v>0</v>
      </c>
      <c r="Y192" s="56">
        <f ca="1"/>
        <v>0</v>
      </c>
      <c r="Z192" s="56">
        <f ca="1"/>
        <v>0</v>
      </c>
      <c r="AB192" s="53"/>
      <c r="AC192" s="53"/>
      <c r="AD192" s="56"/>
      <c r="AE192" s="56"/>
      <c r="AF192" s="56"/>
      <c r="AG192" s="56"/>
      <c r="AH192" s="56"/>
      <c r="AI192" s="56"/>
      <c r="AJ192" s="56"/>
      <c r="AK192" s="56"/>
      <c r="AL192" s="56"/>
      <c r="AM192" s="56"/>
      <c r="AO192" s="53"/>
      <c r="AP192" s="53"/>
      <c r="AQ192" s="56"/>
      <c r="AR192" s="56"/>
      <c r="AS192" s="56"/>
      <c r="AT192" s="56"/>
      <c r="AU192" s="56"/>
      <c r="AV192" s="56"/>
      <c r="AW192" s="56"/>
      <c r="AX192" s="56"/>
      <c r="AY192" s="56"/>
      <c r="AZ192" s="56"/>
      <c r="BB192" s="53"/>
      <c r="BC192" s="53"/>
      <c r="BD192" s="63"/>
      <c r="BE192" s="63"/>
      <c r="BF192" s="63"/>
      <c r="BG192" s="56"/>
      <c r="BH192" s="56"/>
      <c r="BI192" s="56"/>
      <c r="BJ192" s="56"/>
      <c r="BK192" s="56"/>
      <c r="BL192" s="56"/>
      <c r="BM192" s="63"/>
      <c r="BO192" s="120" t="str" cm="1">
        <f t="array" aca="1" ref="BO192" ca="1">IFERROR(_xlfn.XLOOKUP(BP192,Com_codes_core,Com_labels_core),"")</f>
        <v/>
      </c>
      <c r="BP192" s="120"/>
      <c r="BT192" s="56"/>
      <c r="BU192" s="56"/>
      <c r="BV192" s="56"/>
      <c r="BW192" s="56"/>
      <c r="BX192" s="56"/>
      <c r="BY192" s="56"/>
    </row>
    <row r="193" spans="2:77" x14ac:dyDescent="0.2">
      <c r="B193" s="53"/>
      <c r="C193" s="53"/>
      <c r="D193" s="56"/>
      <c r="E193" s="56"/>
      <c r="F193" s="56"/>
      <c r="G193" s="56"/>
      <c r="H193" s="56"/>
      <c r="I193" s="56"/>
      <c r="J193" s="56"/>
      <c r="K193" s="56"/>
      <c r="L193" s="56"/>
      <c r="M193" s="56"/>
      <c r="O193" s="53"/>
      <c r="P193" s="53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B193" s="53"/>
      <c r="AC193" s="53"/>
      <c r="AD193" s="56"/>
      <c r="AE193" s="56"/>
      <c r="AF193" s="56"/>
      <c r="AG193" s="56"/>
      <c r="AH193" s="56"/>
      <c r="AI193" s="56"/>
      <c r="AJ193" s="56"/>
      <c r="AK193" s="56"/>
      <c r="AL193" s="56"/>
      <c r="AM193" s="56"/>
      <c r="AO193" s="53"/>
      <c r="AP193" s="53"/>
      <c r="AQ193" s="56"/>
      <c r="AR193" s="56"/>
      <c r="AS193" s="56"/>
      <c r="AT193" s="56"/>
      <c r="AU193" s="56"/>
      <c r="AV193" s="56"/>
      <c r="AW193" s="56"/>
      <c r="AX193" s="56"/>
      <c r="AY193" s="56"/>
      <c r="AZ193" s="56"/>
      <c r="BB193" s="53"/>
      <c r="BC193" s="53"/>
      <c r="BD193" s="63"/>
      <c r="BE193" s="63"/>
      <c r="BF193" s="63"/>
      <c r="BG193" s="56"/>
      <c r="BH193" s="56"/>
      <c r="BI193" s="56"/>
      <c r="BJ193" s="56"/>
      <c r="BK193" s="56"/>
      <c r="BL193" s="56"/>
      <c r="BM193" s="63"/>
      <c r="BO193" s="120" t="str" cm="1">
        <f t="array" aca="1" ref="BO193" ca="1">IFERROR(_xlfn.XLOOKUP(BP193,Com_codes_core,Com_labels_core),"")</f>
        <v/>
      </c>
      <c r="BP193" s="120"/>
      <c r="BT193" s="56"/>
      <c r="BU193" s="56"/>
      <c r="BV193" s="56"/>
      <c r="BW193" s="56"/>
      <c r="BX193" s="56"/>
      <c r="BY193" s="56"/>
    </row>
    <row r="194" spans="2:77" x14ac:dyDescent="0.2">
      <c r="B194" s="53"/>
      <c r="C194" s="53"/>
      <c r="D194" s="56"/>
      <c r="E194" s="56"/>
      <c r="F194" s="56"/>
      <c r="G194" s="56"/>
      <c r="H194" s="56"/>
      <c r="I194" s="56"/>
      <c r="J194" s="56"/>
      <c r="K194" s="56"/>
      <c r="L194" s="56"/>
      <c r="M194" s="56"/>
      <c r="O194" s="53"/>
      <c r="P194" s="53"/>
      <c r="Q194" s="56"/>
      <c r="R194" s="56"/>
      <c r="S194" s="56"/>
      <c r="T194" s="56"/>
      <c r="U194" s="56"/>
      <c r="V194" s="56"/>
      <c r="W194" s="56"/>
      <c r="X194" s="56"/>
      <c r="Y194" s="56"/>
      <c r="Z194" s="56"/>
      <c r="AB194" s="53"/>
      <c r="AC194" s="53"/>
      <c r="AD194" s="56"/>
      <c r="AE194" s="56"/>
      <c r="AF194" s="56"/>
      <c r="AG194" s="56"/>
      <c r="AH194" s="56"/>
      <c r="AI194" s="56"/>
      <c r="AJ194" s="56"/>
      <c r="AK194" s="56"/>
      <c r="AL194" s="56"/>
      <c r="AM194" s="56"/>
      <c r="AO194" s="53"/>
      <c r="AP194" s="53"/>
      <c r="AQ194" s="56"/>
      <c r="AR194" s="56"/>
      <c r="AS194" s="56"/>
      <c r="AT194" s="56"/>
      <c r="AU194" s="56"/>
      <c r="AV194" s="56"/>
      <c r="AW194" s="56"/>
      <c r="AX194" s="56"/>
      <c r="AY194" s="56"/>
      <c r="AZ194" s="56"/>
      <c r="BB194" s="53"/>
      <c r="BC194" s="53"/>
      <c r="BD194" s="63"/>
      <c r="BE194" s="63"/>
      <c r="BF194" s="63"/>
      <c r="BG194" s="56"/>
      <c r="BH194" s="56"/>
      <c r="BI194" s="56"/>
      <c r="BJ194" s="56"/>
      <c r="BK194" s="56"/>
      <c r="BL194" s="56"/>
      <c r="BM194" s="63"/>
      <c r="BO194" s="120" t="str" cm="1">
        <f t="array" aca="1" ref="BO194" ca="1">IFERROR(_xlfn.XLOOKUP(BP194,Com_codes_core,Com_labels_core),"")</f>
        <v/>
      </c>
      <c r="BP194" s="120"/>
      <c r="BT194" s="56"/>
      <c r="BU194" s="56"/>
      <c r="BV194" s="56"/>
      <c r="BW194" s="56"/>
      <c r="BX194" s="56"/>
      <c r="BY194" s="56"/>
    </row>
    <row r="195" spans="2:77" x14ac:dyDescent="0.2">
      <c r="B195" s="53"/>
      <c r="C195" s="53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O195" s="53"/>
      <c r="P195" s="53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B195" s="53"/>
      <c r="AC195" s="53"/>
      <c r="AD195" s="56"/>
      <c r="AE195" s="56"/>
      <c r="AF195" s="56"/>
      <c r="AG195" s="56"/>
      <c r="AH195" s="56"/>
      <c r="AI195" s="56"/>
      <c r="AJ195" s="56"/>
      <c r="AK195" s="56"/>
      <c r="AL195" s="56"/>
      <c r="AM195" s="56"/>
      <c r="AO195" s="53"/>
      <c r="AP195" s="53"/>
      <c r="AQ195" s="56"/>
      <c r="AR195" s="56"/>
      <c r="AS195" s="56"/>
      <c r="AT195" s="56"/>
      <c r="AU195" s="56"/>
      <c r="AV195" s="56"/>
      <c r="AW195" s="56"/>
      <c r="AX195" s="56"/>
      <c r="AY195" s="56"/>
      <c r="AZ195" s="56"/>
      <c r="BB195" s="53"/>
      <c r="BC195" s="53"/>
      <c r="BD195" s="63"/>
      <c r="BE195" s="63"/>
      <c r="BF195" s="63"/>
      <c r="BG195" s="56"/>
      <c r="BH195" s="56"/>
      <c r="BI195" s="56"/>
      <c r="BJ195" s="56"/>
      <c r="BK195" s="56"/>
      <c r="BL195" s="56"/>
      <c r="BM195" s="63"/>
      <c r="BO195" s="120" t="str" cm="1">
        <f t="array" aca="1" ref="BO195" ca="1">IFERROR(_xlfn.XLOOKUP(BP195,Com_codes_core,Com_labels_core),"")</f>
        <v/>
      </c>
      <c r="BP195" s="120"/>
      <c r="BT195" s="56"/>
      <c r="BU195" s="56"/>
      <c r="BV195" s="56"/>
      <c r="BW195" s="56"/>
      <c r="BX195" s="56"/>
      <c r="BY195" s="56"/>
    </row>
    <row r="196" spans="2:77" x14ac:dyDescent="0.2">
      <c r="B196" s="53"/>
      <c r="C196" s="53"/>
      <c r="D196" s="56"/>
      <c r="E196" s="56"/>
      <c r="F196" s="56"/>
      <c r="G196" s="56"/>
      <c r="H196" s="56"/>
      <c r="I196" s="56"/>
      <c r="J196" s="56"/>
      <c r="K196" s="56"/>
      <c r="L196" s="56"/>
      <c r="M196" s="56"/>
      <c r="O196" s="53"/>
      <c r="P196" s="53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B196" s="53"/>
      <c r="AC196" s="53"/>
      <c r="AD196" s="56"/>
      <c r="AE196" s="56"/>
      <c r="AF196" s="56"/>
      <c r="AG196" s="56"/>
      <c r="AH196" s="56"/>
      <c r="AI196" s="56"/>
      <c r="AJ196" s="56"/>
      <c r="AK196" s="56"/>
      <c r="AL196" s="56"/>
      <c r="AM196" s="56"/>
      <c r="AO196" s="53"/>
      <c r="AP196" s="53"/>
      <c r="AQ196" s="56"/>
      <c r="AR196" s="56"/>
      <c r="AS196" s="56"/>
      <c r="AT196" s="56"/>
      <c r="AU196" s="56"/>
      <c r="AV196" s="56"/>
      <c r="AW196" s="56"/>
      <c r="AX196" s="56"/>
      <c r="AY196" s="56"/>
      <c r="AZ196" s="56"/>
      <c r="BB196" s="53"/>
      <c r="BC196" s="53"/>
      <c r="BD196" s="63"/>
      <c r="BE196" s="63"/>
      <c r="BF196" s="63"/>
      <c r="BG196" s="56"/>
      <c r="BH196" s="56"/>
      <c r="BI196" s="56"/>
      <c r="BJ196" s="56"/>
      <c r="BK196" s="56"/>
      <c r="BL196" s="56"/>
      <c r="BM196" s="63"/>
      <c r="BO196" s="120" t="str" cm="1">
        <f t="array" aca="1" ref="BO196" ca="1">IFERROR(_xlfn.XLOOKUP(BP196,Com_codes_core,Com_labels_core),"")</f>
        <v/>
      </c>
      <c r="BP196" s="120"/>
      <c r="BT196" s="56"/>
      <c r="BU196" s="56"/>
      <c r="BV196" s="56"/>
      <c r="BW196" s="56"/>
      <c r="BX196" s="56"/>
      <c r="BY196" s="56"/>
    </row>
    <row r="197" spans="2:77" x14ac:dyDescent="0.2">
      <c r="B197" s="53"/>
      <c r="C197" s="53"/>
      <c r="D197" s="56"/>
      <c r="E197" s="56"/>
      <c r="F197" s="56"/>
      <c r="G197" s="56"/>
      <c r="H197" s="56"/>
      <c r="I197" s="56"/>
      <c r="J197" s="56"/>
      <c r="K197" s="56"/>
      <c r="L197" s="56"/>
      <c r="M197" s="56"/>
      <c r="O197" s="53"/>
      <c r="P197" s="53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B197" s="53"/>
      <c r="AC197" s="53"/>
      <c r="AD197" s="56"/>
      <c r="AE197" s="56"/>
      <c r="AF197" s="56"/>
      <c r="AG197" s="56"/>
      <c r="AH197" s="56"/>
      <c r="AI197" s="56"/>
      <c r="AJ197" s="56"/>
      <c r="AK197" s="56"/>
      <c r="AL197" s="56"/>
      <c r="AM197" s="56"/>
      <c r="AO197" s="53"/>
      <c r="AP197" s="53"/>
      <c r="AQ197" s="56"/>
      <c r="AR197" s="56"/>
      <c r="AS197" s="56"/>
      <c r="AT197" s="56"/>
      <c r="AU197" s="56"/>
      <c r="AV197" s="56"/>
      <c r="AW197" s="56"/>
      <c r="AX197" s="56"/>
      <c r="AY197" s="56"/>
      <c r="AZ197" s="56"/>
      <c r="BB197" s="53"/>
      <c r="BC197" s="53"/>
      <c r="BD197" s="63"/>
      <c r="BE197" s="63"/>
      <c r="BF197" s="63"/>
      <c r="BG197" s="56"/>
      <c r="BH197" s="56"/>
      <c r="BI197" s="56"/>
      <c r="BJ197" s="56"/>
      <c r="BK197" s="56"/>
      <c r="BL197" s="56"/>
      <c r="BM197" s="63"/>
      <c r="BO197" s="120" t="str" cm="1">
        <f t="array" aca="1" ref="BO197" ca="1">IFERROR(_xlfn.XLOOKUP(BP197,Com_codes_core,Com_labels_core),"")</f>
        <v/>
      </c>
      <c r="BP197" s="120"/>
      <c r="BT197" s="56"/>
      <c r="BU197" s="56"/>
      <c r="BV197" s="56"/>
      <c r="BW197" s="56"/>
      <c r="BX197" s="56"/>
      <c r="BY197" s="56"/>
    </row>
    <row r="198" spans="2:77" x14ac:dyDescent="0.2">
      <c r="B198" s="53"/>
      <c r="C198" s="53"/>
      <c r="D198" s="56"/>
      <c r="E198" s="56"/>
      <c r="F198" s="56"/>
      <c r="G198" s="56"/>
      <c r="H198" s="56"/>
      <c r="I198" s="56"/>
      <c r="J198" s="56"/>
      <c r="K198" s="56"/>
      <c r="L198" s="56"/>
      <c r="M198" s="56"/>
      <c r="O198" s="53"/>
      <c r="P198" s="53"/>
      <c r="Q198" s="56"/>
      <c r="R198" s="56"/>
      <c r="S198" s="56"/>
      <c r="T198" s="56"/>
      <c r="U198" s="56"/>
      <c r="V198" s="56"/>
      <c r="W198" s="56"/>
      <c r="X198" s="56"/>
      <c r="Y198" s="56"/>
      <c r="Z198" s="56"/>
      <c r="AB198" s="53"/>
      <c r="AC198" s="53"/>
      <c r="AD198" s="56"/>
      <c r="AE198" s="56"/>
      <c r="AF198" s="56"/>
      <c r="AG198" s="56"/>
      <c r="AH198" s="56"/>
      <c r="AI198" s="56"/>
      <c r="AJ198" s="56"/>
      <c r="AK198" s="56"/>
      <c r="AL198" s="56"/>
      <c r="AM198" s="56"/>
      <c r="AO198" s="53"/>
      <c r="AP198" s="53"/>
      <c r="AQ198" s="56"/>
      <c r="AR198" s="56"/>
      <c r="AS198" s="56"/>
      <c r="AT198" s="56"/>
      <c r="AU198" s="56"/>
      <c r="AV198" s="56"/>
      <c r="AW198" s="56"/>
      <c r="AX198" s="56"/>
      <c r="AY198" s="56"/>
      <c r="AZ198" s="56"/>
      <c r="BB198" s="53"/>
      <c r="BC198" s="53"/>
      <c r="BD198" s="63"/>
      <c r="BE198" s="63"/>
      <c r="BF198" s="63"/>
      <c r="BG198" s="56"/>
      <c r="BH198" s="56"/>
      <c r="BI198" s="56"/>
      <c r="BJ198" s="56"/>
      <c r="BK198" s="56"/>
      <c r="BL198" s="56"/>
      <c r="BM198" s="63"/>
      <c r="BO198" s="120" t="str" cm="1">
        <f t="array" aca="1" ref="BO198" ca="1">IFERROR(_xlfn.XLOOKUP(BP198,Com_codes_core,Com_labels_core),"")</f>
        <v/>
      </c>
      <c r="BP198" s="120"/>
      <c r="BT198" s="56"/>
      <c r="BU198" s="56"/>
      <c r="BV198" s="56"/>
      <c r="BW198" s="56"/>
      <c r="BX198" s="56"/>
      <c r="BY198" s="56"/>
    </row>
    <row r="199" spans="2:77" x14ac:dyDescent="0.2">
      <c r="B199" s="53"/>
      <c r="C199" s="53"/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O199" s="53"/>
      <c r="P199" s="53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B199" s="53"/>
      <c r="AC199" s="53"/>
      <c r="AD199" s="56"/>
      <c r="AE199" s="56"/>
      <c r="AF199" s="56"/>
      <c r="AG199" s="56"/>
      <c r="AH199" s="56"/>
      <c r="AI199" s="56"/>
      <c r="AJ199" s="56"/>
      <c r="AK199" s="56"/>
      <c r="AL199" s="56"/>
      <c r="AM199" s="56"/>
      <c r="AO199" s="53"/>
      <c r="AP199" s="53"/>
      <c r="AQ199" s="56"/>
      <c r="AR199" s="56"/>
      <c r="AS199" s="56"/>
      <c r="AT199" s="56"/>
      <c r="AU199" s="56"/>
      <c r="AV199" s="56"/>
      <c r="AW199" s="56"/>
      <c r="AX199" s="56"/>
      <c r="AY199" s="56"/>
      <c r="AZ199" s="56"/>
      <c r="BB199" s="53"/>
      <c r="BC199" s="53"/>
      <c r="BD199" s="63"/>
      <c r="BE199" s="63"/>
      <c r="BF199" s="63"/>
      <c r="BG199" s="56"/>
      <c r="BH199" s="56"/>
      <c r="BI199" s="56"/>
      <c r="BJ199" s="56"/>
      <c r="BK199" s="56"/>
      <c r="BL199" s="56"/>
      <c r="BM199" s="63"/>
      <c r="BO199" s="120" t="str" cm="1">
        <f t="array" aca="1" ref="BO199" ca="1">IFERROR(_xlfn.XLOOKUP(BP199,Com_codes_core,Com_labels_core),"")</f>
        <v/>
      </c>
      <c r="BP199" s="120"/>
      <c r="BT199" s="56"/>
      <c r="BU199" s="56"/>
      <c r="BV199" s="56"/>
      <c r="BW199" s="56"/>
      <c r="BX199" s="56"/>
      <c r="BY199" s="56"/>
    </row>
    <row r="200" spans="2:77" x14ac:dyDescent="0.2">
      <c r="B200" s="53"/>
      <c r="C200" s="53"/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O200" s="53"/>
      <c r="P200" s="53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B200" s="53"/>
      <c r="AC200" s="53"/>
      <c r="AD200" s="56"/>
      <c r="AE200" s="56"/>
      <c r="AF200" s="56"/>
      <c r="AG200" s="56"/>
      <c r="AH200" s="56"/>
      <c r="AI200" s="56"/>
      <c r="AJ200" s="56"/>
      <c r="AK200" s="56"/>
      <c r="AL200" s="56"/>
      <c r="AM200" s="56"/>
      <c r="AO200" s="53"/>
      <c r="AP200" s="53"/>
      <c r="AQ200" s="56"/>
      <c r="AR200" s="56"/>
      <c r="AS200" s="56"/>
      <c r="AT200" s="56"/>
      <c r="AU200" s="56"/>
      <c r="AV200" s="56"/>
      <c r="AW200" s="56"/>
      <c r="AX200" s="56"/>
      <c r="AY200" s="56"/>
      <c r="AZ200" s="56"/>
      <c r="BB200" s="53"/>
      <c r="BC200" s="53"/>
      <c r="BD200" s="63"/>
      <c r="BE200" s="63"/>
      <c r="BF200" s="63"/>
      <c r="BG200" s="56"/>
      <c r="BH200" s="56"/>
      <c r="BI200" s="56"/>
      <c r="BJ200" s="56"/>
      <c r="BK200" s="56"/>
      <c r="BL200" s="56"/>
      <c r="BM200" s="63"/>
      <c r="BO200" s="120" t="str" cm="1">
        <f t="array" aca="1" ref="BO200" ca="1">IFERROR(_xlfn.XLOOKUP(BP200,Com_codes_core,Com_labels_core),"")</f>
        <v/>
      </c>
      <c r="BP200" s="120"/>
      <c r="BT200" s="56"/>
      <c r="BU200" s="56"/>
      <c r="BV200" s="56"/>
      <c r="BW200" s="56"/>
      <c r="BX200" s="56"/>
      <c r="BY200" s="56"/>
    </row>
    <row r="201" spans="2:77" x14ac:dyDescent="0.2">
      <c r="B201" s="53"/>
      <c r="C201" s="53"/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O201" s="53"/>
      <c r="P201" s="53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B201" s="53"/>
      <c r="AC201" s="53"/>
      <c r="AD201" s="56"/>
      <c r="AE201" s="56"/>
      <c r="AF201" s="56"/>
      <c r="AG201" s="56"/>
      <c r="AH201" s="56"/>
      <c r="AI201" s="56"/>
      <c r="AJ201" s="56"/>
      <c r="AK201" s="56"/>
      <c r="AL201" s="56"/>
      <c r="AM201" s="56"/>
      <c r="AO201" s="53"/>
      <c r="AP201" s="53"/>
      <c r="AQ201" s="56"/>
      <c r="AR201" s="56"/>
      <c r="AS201" s="56"/>
      <c r="AT201" s="56"/>
      <c r="AU201" s="56"/>
      <c r="AV201" s="56"/>
      <c r="AW201" s="56"/>
      <c r="AX201" s="56"/>
      <c r="AY201" s="56"/>
      <c r="AZ201" s="56"/>
      <c r="BB201" s="53"/>
      <c r="BC201" s="53"/>
      <c r="BD201" s="63"/>
      <c r="BE201" s="63"/>
      <c r="BF201" s="63"/>
      <c r="BG201" s="56"/>
      <c r="BH201" s="56"/>
      <c r="BI201" s="56"/>
      <c r="BJ201" s="56"/>
      <c r="BK201" s="56"/>
      <c r="BL201" s="56"/>
      <c r="BM201" s="63"/>
      <c r="BO201" s="120" t="str" cm="1">
        <f t="array" aca="1" ref="BO201" ca="1">IFERROR(_xlfn.XLOOKUP(BP201,Com_codes_core,Com_labels_core),"")</f>
        <v/>
      </c>
      <c r="BP201" s="120"/>
      <c r="BT201" s="56"/>
      <c r="BU201" s="56"/>
      <c r="BV201" s="56"/>
      <c r="BW201" s="56"/>
      <c r="BX201" s="56"/>
      <c r="BY201" s="56"/>
    </row>
    <row r="202" spans="2:77" x14ac:dyDescent="0.2">
      <c r="B202" s="53"/>
      <c r="C202" s="53"/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O202" s="53"/>
      <c r="P202" s="53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B202" s="53"/>
      <c r="AC202" s="53"/>
      <c r="AD202" s="56"/>
      <c r="AE202" s="56"/>
      <c r="AF202" s="56"/>
      <c r="AG202" s="56"/>
      <c r="AH202" s="56"/>
      <c r="AI202" s="56"/>
      <c r="AJ202" s="56"/>
      <c r="AK202" s="56"/>
      <c r="AL202" s="56"/>
      <c r="AM202" s="56"/>
      <c r="AO202" s="53"/>
      <c r="AP202" s="53"/>
      <c r="AQ202" s="56"/>
      <c r="AR202" s="56"/>
      <c r="AS202" s="56"/>
      <c r="AT202" s="56"/>
      <c r="AU202" s="56"/>
      <c r="AV202" s="56"/>
      <c r="AW202" s="56"/>
      <c r="AX202" s="56"/>
      <c r="AY202" s="56"/>
      <c r="AZ202" s="56"/>
      <c r="BB202" s="53"/>
      <c r="BC202" s="53"/>
      <c r="BD202" s="63"/>
      <c r="BE202" s="63"/>
      <c r="BF202" s="63"/>
      <c r="BG202" s="56"/>
      <c r="BH202" s="56"/>
      <c r="BI202" s="56"/>
      <c r="BJ202" s="56"/>
      <c r="BK202" s="56"/>
      <c r="BL202" s="56"/>
      <c r="BM202" s="63"/>
      <c r="BO202" s="120" t="str" cm="1">
        <f t="array" aca="1" ref="BO202" ca="1">IFERROR(_xlfn.XLOOKUP(BP202,Com_codes_core,Com_labels_core),"")</f>
        <v/>
      </c>
      <c r="BP202" s="120"/>
      <c r="BT202" s="56"/>
      <c r="BU202" s="56"/>
      <c r="BV202" s="56"/>
      <c r="BW202" s="56"/>
      <c r="BX202" s="56"/>
      <c r="BY202" s="56"/>
    </row>
    <row r="203" spans="2:77" x14ac:dyDescent="0.2">
      <c r="B203" s="53"/>
      <c r="C203" s="53"/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O203" s="53"/>
      <c r="P203" s="53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B203" s="53"/>
      <c r="AC203" s="53"/>
      <c r="AD203" s="56"/>
      <c r="AE203" s="56"/>
      <c r="AF203" s="56"/>
      <c r="AG203" s="56"/>
      <c r="AH203" s="56"/>
      <c r="AI203" s="56"/>
      <c r="AJ203" s="56"/>
      <c r="AK203" s="56"/>
      <c r="AL203" s="56"/>
      <c r="AM203" s="56"/>
      <c r="AO203" s="53"/>
      <c r="AP203" s="53"/>
      <c r="AQ203" s="56"/>
      <c r="AR203" s="56"/>
      <c r="AS203" s="56"/>
      <c r="AT203" s="56"/>
      <c r="AU203" s="56"/>
      <c r="AV203" s="56"/>
      <c r="AW203" s="56"/>
      <c r="AX203" s="56"/>
      <c r="AY203" s="56"/>
      <c r="AZ203" s="56"/>
      <c r="BB203" s="53"/>
      <c r="BC203" s="53"/>
      <c r="BD203" s="63"/>
      <c r="BE203" s="63"/>
      <c r="BF203" s="63"/>
      <c r="BG203" s="56"/>
      <c r="BH203" s="56"/>
      <c r="BI203" s="56"/>
      <c r="BJ203" s="56"/>
      <c r="BK203" s="56"/>
      <c r="BL203" s="56"/>
      <c r="BM203" s="63"/>
      <c r="BO203" s="120" t="str" cm="1">
        <f t="array" aca="1" ref="BO203" ca="1">IFERROR(_xlfn.XLOOKUP(BP203,Com_codes_core,Com_labels_core),"")</f>
        <v/>
      </c>
      <c r="BP203" s="120"/>
      <c r="BT203" s="56"/>
      <c r="BU203" s="56"/>
      <c r="BV203" s="56"/>
      <c r="BW203" s="56"/>
      <c r="BX203" s="56"/>
      <c r="BY203" s="56"/>
    </row>
    <row r="204" spans="2:77" x14ac:dyDescent="0.2">
      <c r="B204" s="53"/>
      <c r="C204" s="53"/>
      <c r="D204" s="56"/>
      <c r="E204" s="56"/>
      <c r="F204" s="56"/>
      <c r="G204" s="56"/>
      <c r="H204" s="56"/>
      <c r="I204" s="56"/>
      <c r="J204" s="56"/>
      <c r="K204" s="56"/>
      <c r="L204" s="56"/>
      <c r="M204" s="56"/>
      <c r="O204" s="53"/>
      <c r="P204" s="53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B204" s="53"/>
      <c r="AC204" s="53"/>
      <c r="AD204" s="56"/>
      <c r="AE204" s="56"/>
      <c r="AF204" s="56"/>
      <c r="AG204" s="56"/>
      <c r="AH204" s="56"/>
      <c r="AI204" s="56"/>
      <c r="AJ204" s="56"/>
      <c r="AK204" s="56"/>
      <c r="AL204" s="56"/>
      <c r="AM204" s="56"/>
      <c r="AO204" s="53"/>
      <c r="AP204" s="53"/>
      <c r="AQ204" s="56"/>
      <c r="AR204" s="56"/>
      <c r="AS204" s="56"/>
      <c r="AT204" s="56"/>
      <c r="AU204" s="56"/>
      <c r="AV204" s="56"/>
      <c r="AW204" s="56"/>
      <c r="AX204" s="56"/>
      <c r="AY204" s="56"/>
      <c r="AZ204" s="56"/>
      <c r="BB204" s="53"/>
      <c r="BC204" s="53"/>
      <c r="BD204" s="63"/>
      <c r="BE204" s="63"/>
      <c r="BF204" s="63"/>
      <c r="BG204" s="56"/>
      <c r="BH204" s="56"/>
      <c r="BI204" s="56"/>
      <c r="BJ204" s="56"/>
      <c r="BK204" s="56"/>
      <c r="BL204" s="56"/>
      <c r="BM204" s="63"/>
      <c r="BO204" s="120" t="str" cm="1">
        <f t="array" aca="1" ref="BO204" ca="1">IFERROR(_xlfn.XLOOKUP(BP204,Com_codes_core,Com_labels_core),"")</f>
        <v/>
      </c>
      <c r="BP204" s="120"/>
      <c r="BT204" s="56"/>
      <c r="BU204" s="56"/>
      <c r="BV204" s="56"/>
      <c r="BW204" s="56"/>
      <c r="BX204" s="56"/>
      <c r="BY204" s="56"/>
    </row>
    <row r="205" spans="2:77" x14ac:dyDescent="0.2">
      <c r="B205" s="53"/>
      <c r="C205" s="53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O205" s="53"/>
      <c r="P205" s="53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B205" s="53"/>
      <c r="AC205" s="53"/>
      <c r="AD205" s="56"/>
      <c r="AE205" s="56"/>
      <c r="AF205" s="56"/>
      <c r="AG205" s="56"/>
      <c r="AH205" s="56"/>
      <c r="AI205" s="56"/>
      <c r="AJ205" s="56"/>
      <c r="AK205" s="56"/>
      <c r="AL205" s="56"/>
      <c r="AM205" s="56"/>
      <c r="AO205" s="53"/>
      <c r="AP205" s="53"/>
      <c r="AQ205" s="56"/>
      <c r="AR205" s="56"/>
      <c r="AS205" s="56"/>
      <c r="AT205" s="56"/>
      <c r="AU205" s="56"/>
      <c r="AV205" s="56"/>
      <c r="AW205" s="56"/>
      <c r="AX205" s="56"/>
      <c r="AY205" s="56"/>
      <c r="AZ205" s="56"/>
      <c r="BB205" s="53"/>
      <c r="BC205" s="53"/>
      <c r="BD205" s="63"/>
      <c r="BE205" s="63"/>
      <c r="BF205" s="63"/>
      <c r="BG205" s="56"/>
      <c r="BH205" s="56"/>
      <c r="BI205" s="56"/>
      <c r="BJ205" s="56"/>
      <c r="BK205" s="56"/>
      <c r="BL205" s="56"/>
      <c r="BM205" s="63"/>
      <c r="BO205" s="120" t="str" cm="1">
        <f t="array" aca="1" ref="BO205" ca="1">IFERROR(_xlfn.XLOOKUP(BP205,Com_codes_core,Com_labels_core),"")</f>
        <v/>
      </c>
      <c r="BP205" s="120"/>
      <c r="BT205" s="56"/>
      <c r="BU205" s="56"/>
      <c r="BV205" s="56"/>
      <c r="BW205" s="56"/>
      <c r="BX205" s="56"/>
      <c r="BY205" s="56"/>
    </row>
    <row r="206" spans="2:77" x14ac:dyDescent="0.2">
      <c r="B206" s="53"/>
      <c r="C206" s="53"/>
      <c r="D206" s="56"/>
      <c r="E206" s="56"/>
      <c r="F206" s="56"/>
      <c r="G206" s="56"/>
      <c r="H206" s="56"/>
      <c r="I206" s="56"/>
      <c r="J206" s="56"/>
      <c r="K206" s="56"/>
      <c r="L206" s="56"/>
      <c r="M206" s="56"/>
      <c r="O206" s="53"/>
      <c r="P206" s="53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B206" s="53"/>
      <c r="AC206" s="53"/>
      <c r="AD206" s="56"/>
      <c r="AE206" s="56"/>
      <c r="AF206" s="56"/>
      <c r="AG206" s="56"/>
      <c r="AH206" s="56"/>
      <c r="AI206" s="56"/>
      <c r="AJ206" s="56"/>
      <c r="AK206" s="56"/>
      <c r="AL206" s="56"/>
      <c r="AM206" s="56"/>
      <c r="AO206" s="53"/>
      <c r="AP206" s="53"/>
      <c r="AQ206" s="56"/>
      <c r="AR206" s="56"/>
      <c r="AS206" s="56"/>
      <c r="AT206" s="56"/>
      <c r="AU206" s="56"/>
      <c r="AV206" s="56"/>
      <c r="AW206" s="56"/>
      <c r="AX206" s="56"/>
      <c r="AY206" s="56"/>
      <c r="AZ206" s="56"/>
      <c r="BB206" s="53"/>
      <c r="BC206" s="53"/>
      <c r="BD206" s="63"/>
      <c r="BE206" s="63"/>
      <c r="BF206" s="63"/>
      <c r="BG206" s="56"/>
      <c r="BH206" s="56"/>
      <c r="BI206" s="56"/>
      <c r="BJ206" s="56"/>
      <c r="BK206" s="56"/>
      <c r="BL206" s="56"/>
      <c r="BM206" s="63"/>
      <c r="BO206" s="120" t="str" cm="1">
        <f t="array" aca="1" ref="BO206" ca="1">IFERROR(_xlfn.XLOOKUP(BP206,Com_codes_core,Com_labels_core),"")</f>
        <v/>
      </c>
      <c r="BP206" s="120"/>
      <c r="BT206" s="56"/>
      <c r="BU206" s="56"/>
      <c r="BV206" s="56"/>
      <c r="BW206" s="56"/>
      <c r="BX206" s="56"/>
      <c r="BY206" s="56"/>
    </row>
    <row r="207" spans="2:77" x14ac:dyDescent="0.2">
      <c r="B207" s="53"/>
      <c r="C207" s="53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O207" s="53"/>
      <c r="P207" s="53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B207" s="53"/>
      <c r="AC207" s="53"/>
      <c r="AD207" s="56"/>
      <c r="AE207" s="56"/>
      <c r="AF207" s="56"/>
      <c r="AG207" s="56"/>
      <c r="AH207" s="56"/>
      <c r="AI207" s="56"/>
      <c r="AJ207" s="56"/>
      <c r="AK207" s="56"/>
      <c r="AL207" s="56"/>
      <c r="AM207" s="56"/>
      <c r="AO207" s="53"/>
      <c r="AP207" s="53"/>
      <c r="AQ207" s="56"/>
      <c r="AR207" s="56"/>
      <c r="AS207" s="56"/>
      <c r="AT207" s="56"/>
      <c r="AU207" s="56"/>
      <c r="AV207" s="56"/>
      <c r="AW207" s="56"/>
      <c r="AX207" s="56"/>
      <c r="AY207" s="56"/>
      <c r="AZ207" s="56"/>
      <c r="BB207" s="53"/>
      <c r="BC207" s="53"/>
      <c r="BD207" s="63"/>
      <c r="BE207" s="63"/>
      <c r="BF207" s="63"/>
      <c r="BG207" s="56"/>
      <c r="BH207" s="56"/>
      <c r="BI207" s="56"/>
      <c r="BJ207" s="56"/>
      <c r="BK207" s="56"/>
      <c r="BL207" s="56"/>
      <c r="BM207" s="63"/>
      <c r="BO207" s="120" t="str" cm="1">
        <f t="array" aca="1" ref="BO207" ca="1">IFERROR(_xlfn.XLOOKUP(BP207,Com_codes_core,Com_labels_core),"")</f>
        <v/>
      </c>
      <c r="BP207" s="120"/>
      <c r="BT207" s="56"/>
      <c r="BU207" s="56"/>
      <c r="BV207" s="56"/>
      <c r="BW207" s="56"/>
      <c r="BX207" s="56"/>
      <c r="BY207" s="56"/>
    </row>
    <row r="208" spans="2:77" x14ac:dyDescent="0.2">
      <c r="B208" s="53"/>
      <c r="C208" s="53"/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O208" s="53"/>
      <c r="P208" s="53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B208" s="53"/>
      <c r="AC208" s="53"/>
      <c r="AD208" s="56"/>
      <c r="AE208" s="56"/>
      <c r="AF208" s="56"/>
      <c r="AG208" s="56"/>
      <c r="AH208" s="56"/>
      <c r="AI208" s="56"/>
      <c r="AJ208" s="56"/>
      <c r="AK208" s="56"/>
      <c r="AL208" s="56"/>
      <c r="AM208" s="56"/>
      <c r="AO208" s="53"/>
      <c r="AP208" s="53"/>
      <c r="AQ208" s="56"/>
      <c r="AR208" s="56"/>
      <c r="AS208" s="56"/>
      <c r="AT208" s="56"/>
      <c r="AU208" s="56"/>
      <c r="AV208" s="56"/>
      <c r="AW208" s="56"/>
      <c r="AX208" s="56"/>
      <c r="AY208" s="56"/>
      <c r="AZ208" s="56"/>
      <c r="BB208" s="53"/>
      <c r="BC208" s="53"/>
      <c r="BD208" s="63"/>
      <c r="BE208" s="63"/>
      <c r="BF208" s="63"/>
      <c r="BG208" s="56"/>
      <c r="BH208" s="56"/>
      <c r="BI208" s="56"/>
      <c r="BJ208" s="56"/>
      <c r="BK208" s="56"/>
      <c r="BL208" s="56"/>
      <c r="BM208" s="63"/>
      <c r="BO208" s="120" t="str" cm="1">
        <f t="array" aca="1" ref="BO208" ca="1">IFERROR(_xlfn.XLOOKUP(BP208,Com_codes_core,Com_labels_core),"")</f>
        <v/>
      </c>
      <c r="BP208" s="120"/>
      <c r="BT208" s="56"/>
      <c r="BU208" s="56"/>
      <c r="BV208" s="56"/>
      <c r="BW208" s="56"/>
      <c r="BX208" s="56"/>
      <c r="BY208" s="56"/>
    </row>
    <row r="209" spans="2:77" x14ac:dyDescent="0.2">
      <c r="B209" s="53"/>
      <c r="C209" s="53"/>
      <c r="D209" s="56"/>
      <c r="E209" s="56"/>
      <c r="F209" s="56"/>
      <c r="G209" s="56"/>
      <c r="H209" s="56"/>
      <c r="I209" s="56"/>
      <c r="J209" s="56"/>
      <c r="K209" s="56"/>
      <c r="L209" s="56"/>
      <c r="M209" s="56"/>
      <c r="O209" s="53"/>
      <c r="P209" s="53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B209" s="53"/>
      <c r="AC209" s="53"/>
      <c r="AD209" s="56"/>
      <c r="AE209" s="56"/>
      <c r="AF209" s="56"/>
      <c r="AG209" s="56"/>
      <c r="AH209" s="56"/>
      <c r="AI209" s="56"/>
      <c r="AJ209" s="56"/>
      <c r="AK209" s="56"/>
      <c r="AL209" s="56"/>
      <c r="AM209" s="56"/>
      <c r="AO209" s="53"/>
      <c r="AP209" s="53"/>
      <c r="AQ209" s="56"/>
      <c r="AR209" s="56"/>
      <c r="AS209" s="56"/>
      <c r="AT209" s="56"/>
      <c r="AU209" s="56"/>
      <c r="AV209" s="56"/>
      <c r="AW209" s="56"/>
      <c r="AX209" s="56"/>
      <c r="AY209" s="56"/>
      <c r="AZ209" s="56"/>
      <c r="BB209" s="53"/>
      <c r="BC209" s="53"/>
      <c r="BD209" s="63"/>
      <c r="BE209" s="63"/>
      <c r="BF209" s="63"/>
      <c r="BG209" s="56"/>
      <c r="BH209" s="56"/>
      <c r="BI209" s="56"/>
      <c r="BJ209" s="56"/>
      <c r="BK209" s="56"/>
      <c r="BL209" s="56"/>
      <c r="BM209" s="63"/>
      <c r="BO209" s="120" t="str" cm="1">
        <f t="array" aca="1" ref="BO209" ca="1">IFERROR(_xlfn.XLOOKUP(BP209,Com_codes_core,Com_labels_core),"")</f>
        <v/>
      </c>
      <c r="BP209" s="120"/>
      <c r="BT209" s="56"/>
      <c r="BU209" s="56"/>
      <c r="BV209" s="56"/>
      <c r="BW209" s="56"/>
      <c r="BX209" s="56"/>
      <c r="BY209" s="56"/>
    </row>
    <row r="210" spans="2:77" x14ac:dyDescent="0.2">
      <c r="B210" s="57"/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O210" s="57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D210" s="56"/>
      <c r="AE210" s="56"/>
      <c r="AF210" s="56"/>
      <c r="AG210" s="56"/>
      <c r="AH210" s="56"/>
      <c r="AI210" s="56"/>
      <c r="AJ210" s="56"/>
      <c r="AK210" s="56"/>
      <c r="AL210" s="56"/>
      <c r="AM210" s="56"/>
      <c r="AO210" s="57"/>
      <c r="AQ210" s="56"/>
      <c r="AR210" s="56"/>
      <c r="AS210" s="56"/>
      <c r="AT210" s="56"/>
      <c r="AU210" s="56"/>
      <c r="AV210" s="56"/>
      <c r="AW210" s="56"/>
      <c r="AX210" s="56"/>
      <c r="AY210" s="56"/>
      <c r="AZ210" s="56"/>
      <c r="BD210" s="66"/>
      <c r="BE210" s="63"/>
      <c r="BF210" s="63"/>
      <c r="BG210" s="56"/>
      <c r="BH210" s="56"/>
      <c r="BI210" s="56"/>
      <c r="BJ210" s="56"/>
      <c r="BK210" s="56"/>
      <c r="BL210" s="56"/>
      <c r="BM210" s="63"/>
      <c r="BT210" s="56"/>
      <c r="BU210" s="56"/>
      <c r="BV210" s="56"/>
      <c r="BW210" s="56"/>
      <c r="BX210" s="56"/>
      <c r="BY210" s="56"/>
    </row>
    <row r="211" spans="2:77" x14ac:dyDescent="0.2">
      <c r="B211" s="57"/>
      <c r="D211" s="56"/>
      <c r="E211" s="56"/>
      <c r="F211" s="56"/>
      <c r="G211" s="56"/>
      <c r="H211" s="56"/>
      <c r="I211" s="56"/>
      <c r="J211" s="56"/>
      <c r="K211" s="56"/>
      <c r="L211" s="56"/>
      <c r="M211" s="56"/>
      <c r="O211" s="57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D211" s="56"/>
      <c r="AE211" s="56"/>
      <c r="AF211" s="56"/>
      <c r="AG211" s="56"/>
      <c r="AH211" s="56"/>
      <c r="AI211" s="56"/>
      <c r="AJ211" s="56"/>
      <c r="AK211" s="56"/>
      <c r="AL211" s="56"/>
      <c r="AM211" s="56"/>
      <c r="AO211" s="57"/>
      <c r="AQ211" s="56"/>
      <c r="AR211" s="56"/>
      <c r="AS211" s="56"/>
      <c r="AT211" s="56"/>
      <c r="AU211" s="56"/>
      <c r="AV211" s="56"/>
      <c r="AW211" s="56"/>
      <c r="AX211" s="56"/>
      <c r="AY211" s="56"/>
      <c r="AZ211" s="56"/>
      <c r="BD211" s="66"/>
      <c r="BE211" s="63"/>
      <c r="BF211" s="63"/>
      <c r="BG211" s="56"/>
      <c r="BH211" s="56"/>
      <c r="BI211" s="56"/>
      <c r="BJ211" s="56"/>
      <c r="BK211" s="56"/>
      <c r="BL211" s="56"/>
      <c r="BM211" s="63"/>
      <c r="BT211" s="56"/>
      <c r="BU211" s="56"/>
      <c r="BV211" s="56"/>
      <c r="BW211" s="56"/>
      <c r="BX211" s="56"/>
      <c r="BY211" s="56"/>
    </row>
    <row r="212" spans="2:77" x14ac:dyDescent="0.2">
      <c r="B212" s="57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O212" s="57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D212" s="56"/>
      <c r="AE212" s="56"/>
      <c r="AF212" s="56"/>
      <c r="AG212" s="56"/>
      <c r="AH212" s="56"/>
      <c r="AI212" s="56"/>
      <c r="AJ212" s="56"/>
      <c r="AK212" s="56"/>
      <c r="AL212" s="56"/>
      <c r="AM212" s="56"/>
      <c r="AO212" s="57"/>
      <c r="AQ212" s="56"/>
      <c r="AR212" s="56"/>
      <c r="AS212" s="56"/>
      <c r="AT212" s="56"/>
      <c r="AU212" s="56"/>
      <c r="AV212" s="56"/>
      <c r="AW212" s="56"/>
      <c r="AX212" s="56"/>
      <c r="AY212" s="56"/>
      <c r="AZ212" s="56"/>
      <c r="BD212" s="66"/>
      <c r="BE212" s="63"/>
      <c r="BF212" s="63"/>
      <c r="BG212" s="56"/>
      <c r="BH212" s="56"/>
      <c r="BI212" s="56"/>
      <c r="BJ212" s="56"/>
      <c r="BK212" s="56"/>
      <c r="BL212" s="56"/>
      <c r="BM212" s="63"/>
      <c r="BT212" s="56"/>
      <c r="BU212" s="56"/>
      <c r="BV212" s="56"/>
      <c r="BW212" s="56"/>
      <c r="BX212" s="56"/>
      <c r="BY212" s="56"/>
    </row>
    <row r="213" spans="2:77" x14ac:dyDescent="0.2">
      <c r="B213" s="57"/>
      <c r="D213" s="56"/>
      <c r="E213" s="56"/>
      <c r="F213" s="56"/>
      <c r="G213" s="56"/>
      <c r="H213" s="56"/>
      <c r="I213" s="56"/>
      <c r="J213" s="56"/>
      <c r="K213" s="56"/>
      <c r="L213" s="56"/>
      <c r="M213" s="56"/>
      <c r="O213" s="57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D213" s="56"/>
      <c r="AE213" s="56"/>
      <c r="AF213" s="56"/>
      <c r="AG213" s="56"/>
      <c r="AH213" s="56"/>
      <c r="AI213" s="56"/>
      <c r="AJ213" s="56"/>
      <c r="AK213" s="56"/>
      <c r="AL213" s="56"/>
      <c r="AM213" s="56"/>
      <c r="AO213" s="57"/>
      <c r="AQ213" s="56"/>
      <c r="AR213" s="56"/>
      <c r="AS213" s="56"/>
      <c r="AT213" s="56"/>
      <c r="AU213" s="56"/>
      <c r="AV213" s="56"/>
      <c r="AW213" s="56"/>
      <c r="AX213" s="56"/>
      <c r="AY213" s="56"/>
      <c r="AZ213" s="56"/>
      <c r="BD213" s="66"/>
      <c r="BE213" s="63"/>
      <c r="BF213" s="63"/>
      <c r="BG213" s="56"/>
      <c r="BH213" s="56"/>
      <c r="BI213" s="56"/>
      <c r="BJ213" s="56"/>
      <c r="BK213" s="56"/>
      <c r="BL213" s="56"/>
      <c r="BM213" s="63"/>
      <c r="BT213" s="56"/>
      <c r="BU213" s="56"/>
      <c r="BV213" s="56"/>
      <c r="BW213" s="56"/>
      <c r="BX213" s="56"/>
      <c r="BY213" s="56"/>
    </row>
    <row r="214" spans="2:77" x14ac:dyDescent="0.2">
      <c r="B214" s="57"/>
      <c r="D214" s="56"/>
      <c r="E214" s="56"/>
      <c r="F214" s="56"/>
      <c r="G214" s="56"/>
      <c r="H214" s="56"/>
      <c r="I214" s="56"/>
      <c r="J214" s="56"/>
      <c r="K214" s="56"/>
      <c r="L214" s="56"/>
      <c r="M214" s="56"/>
      <c r="O214" s="57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D214" s="56"/>
      <c r="AE214" s="56"/>
      <c r="AF214" s="56"/>
      <c r="AG214" s="56"/>
      <c r="AH214" s="56"/>
      <c r="AI214" s="56"/>
      <c r="AJ214" s="56"/>
      <c r="AK214" s="56"/>
      <c r="AL214" s="56"/>
      <c r="AM214" s="56"/>
      <c r="AO214" s="57"/>
      <c r="AQ214" s="56"/>
      <c r="AR214" s="56"/>
      <c r="AS214" s="56"/>
      <c r="AT214" s="56"/>
      <c r="AU214" s="56"/>
      <c r="AV214" s="56"/>
      <c r="AW214" s="56"/>
      <c r="AX214" s="56"/>
      <c r="AY214" s="56"/>
      <c r="AZ214" s="56"/>
      <c r="BD214" s="66"/>
      <c r="BE214" s="63"/>
      <c r="BF214" s="63"/>
      <c r="BG214" s="56"/>
      <c r="BH214" s="56"/>
      <c r="BI214" s="56"/>
      <c r="BJ214" s="56"/>
      <c r="BK214" s="56"/>
      <c r="BL214" s="56"/>
      <c r="BM214" s="63"/>
      <c r="BT214" s="56"/>
      <c r="BU214" s="56"/>
      <c r="BV214" s="56"/>
      <c r="BW214" s="56"/>
      <c r="BX214" s="56"/>
      <c r="BY214" s="56"/>
    </row>
    <row r="215" spans="2:77" x14ac:dyDescent="0.2">
      <c r="B215" s="57"/>
      <c r="D215" s="56"/>
      <c r="E215" s="56"/>
      <c r="F215" s="56"/>
      <c r="G215" s="56"/>
      <c r="H215" s="56"/>
      <c r="I215" s="56"/>
      <c r="J215" s="56"/>
      <c r="K215" s="56"/>
      <c r="L215" s="56"/>
      <c r="M215" s="56"/>
      <c r="O215" s="57"/>
      <c r="Q215" s="56"/>
      <c r="R215" s="56"/>
      <c r="S215" s="56"/>
      <c r="T215" s="56"/>
      <c r="U215" s="56"/>
      <c r="V215" s="56"/>
      <c r="W215" s="56"/>
      <c r="X215" s="56"/>
      <c r="Y215" s="56"/>
      <c r="Z215" s="56"/>
      <c r="AD215" s="56"/>
      <c r="AE215" s="56"/>
      <c r="AF215" s="56"/>
      <c r="AG215" s="56"/>
      <c r="AH215" s="56"/>
      <c r="AI215" s="56"/>
      <c r="AJ215" s="56"/>
      <c r="AK215" s="56"/>
      <c r="AL215" s="56"/>
      <c r="AM215" s="56"/>
      <c r="AO215" s="57"/>
      <c r="AQ215" s="56"/>
      <c r="AR215" s="56"/>
      <c r="AS215" s="56"/>
      <c r="AT215" s="56"/>
      <c r="AU215" s="56"/>
      <c r="AV215" s="56"/>
      <c r="AW215" s="56"/>
      <c r="AX215" s="56"/>
      <c r="AY215" s="56"/>
      <c r="AZ215" s="56"/>
      <c r="BD215" s="66"/>
      <c r="BE215" s="63"/>
      <c r="BF215" s="63"/>
      <c r="BG215" s="56"/>
      <c r="BH215" s="56"/>
      <c r="BI215" s="56"/>
      <c r="BJ215" s="56"/>
      <c r="BK215" s="56"/>
      <c r="BL215" s="56"/>
      <c r="BM215" s="63"/>
      <c r="BT215" s="56"/>
      <c r="BU215" s="56"/>
      <c r="BV215" s="56"/>
      <c r="BW215" s="56"/>
      <c r="BX215" s="56"/>
      <c r="BY215" s="56"/>
    </row>
    <row r="216" spans="2:77" x14ac:dyDescent="0.2">
      <c r="B216" s="57"/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O216" s="57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D216" s="56"/>
      <c r="AE216" s="56"/>
      <c r="AF216" s="56"/>
      <c r="AG216" s="56"/>
      <c r="AH216" s="56"/>
      <c r="AI216" s="56"/>
      <c r="AJ216" s="56"/>
      <c r="AK216" s="56"/>
      <c r="AL216" s="56"/>
      <c r="AM216" s="56"/>
      <c r="AO216" s="57"/>
      <c r="AQ216" s="56"/>
      <c r="AR216" s="56"/>
      <c r="AS216" s="56"/>
      <c r="AT216" s="56"/>
      <c r="AU216" s="56"/>
      <c r="AV216" s="56"/>
      <c r="AW216" s="56"/>
      <c r="AX216" s="56"/>
      <c r="AY216" s="56"/>
      <c r="AZ216" s="56"/>
      <c r="BD216" s="66"/>
      <c r="BE216" s="63"/>
      <c r="BF216" s="63"/>
      <c r="BG216" s="56"/>
      <c r="BH216" s="56"/>
      <c r="BI216" s="56"/>
      <c r="BJ216" s="56"/>
      <c r="BK216" s="56"/>
      <c r="BL216" s="56"/>
      <c r="BM216" s="63"/>
      <c r="BT216" s="56"/>
      <c r="BU216" s="56"/>
      <c r="BV216" s="56"/>
      <c r="BW216" s="56"/>
      <c r="BX216" s="56"/>
      <c r="BY216" s="56"/>
    </row>
    <row r="217" spans="2:77" x14ac:dyDescent="0.2">
      <c r="B217" s="57"/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O217" s="57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D217" s="56"/>
      <c r="AE217" s="56"/>
      <c r="AF217" s="56"/>
      <c r="AG217" s="56"/>
      <c r="AH217" s="56"/>
      <c r="AI217" s="56"/>
      <c r="AJ217" s="56"/>
      <c r="AK217" s="56"/>
      <c r="AL217" s="56"/>
      <c r="AM217" s="56"/>
      <c r="AO217" s="57"/>
      <c r="AQ217" s="56"/>
      <c r="AR217" s="56"/>
      <c r="AS217" s="56"/>
      <c r="AT217" s="56"/>
      <c r="AU217" s="56"/>
      <c r="AV217" s="56"/>
      <c r="AW217" s="56"/>
      <c r="AX217" s="56"/>
      <c r="AY217" s="56"/>
      <c r="AZ217" s="56"/>
      <c r="BD217" s="66"/>
      <c r="BE217" s="63"/>
      <c r="BF217" s="63"/>
      <c r="BG217" s="56"/>
      <c r="BH217" s="56"/>
      <c r="BI217" s="56"/>
      <c r="BJ217" s="56"/>
      <c r="BK217" s="56"/>
      <c r="BL217" s="56"/>
      <c r="BM217" s="63"/>
      <c r="BT217" s="56"/>
      <c r="BU217" s="56"/>
      <c r="BV217" s="56"/>
      <c r="BW217" s="56"/>
      <c r="BX217" s="56"/>
      <c r="BY217" s="56"/>
    </row>
    <row r="218" spans="2:77" x14ac:dyDescent="0.2">
      <c r="B218" s="57"/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O218" s="57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D218" s="56"/>
      <c r="AE218" s="56"/>
      <c r="AF218" s="56"/>
      <c r="AG218" s="56"/>
      <c r="AH218" s="56"/>
      <c r="AI218" s="56"/>
      <c r="AJ218" s="56"/>
      <c r="AK218" s="56"/>
      <c r="AL218" s="56"/>
      <c r="AM218" s="56"/>
      <c r="AO218" s="57"/>
      <c r="AQ218" s="56"/>
      <c r="AR218" s="56"/>
      <c r="AS218" s="56"/>
      <c r="AT218" s="56"/>
      <c r="AU218" s="56"/>
      <c r="AV218" s="56"/>
      <c r="AW218" s="56"/>
      <c r="AX218" s="56"/>
      <c r="AY218" s="56"/>
      <c r="AZ218" s="56"/>
      <c r="BD218" s="66"/>
      <c r="BE218" s="63"/>
      <c r="BF218" s="63"/>
      <c r="BG218" s="56"/>
      <c r="BH218" s="56"/>
      <c r="BI218" s="56"/>
      <c r="BJ218" s="56"/>
      <c r="BK218" s="56"/>
      <c r="BL218" s="56"/>
      <c r="BM218" s="63"/>
      <c r="BT218" s="56"/>
      <c r="BU218" s="56"/>
      <c r="BV218" s="56"/>
      <c r="BW218" s="56"/>
      <c r="BX218" s="56"/>
      <c r="BY218" s="56"/>
    </row>
    <row r="219" spans="2:77" x14ac:dyDescent="0.2">
      <c r="B219" s="57"/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O219" s="57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D219" s="56"/>
      <c r="AE219" s="56"/>
      <c r="AF219" s="56"/>
      <c r="AG219" s="56"/>
      <c r="AH219" s="56"/>
      <c r="AI219" s="56"/>
      <c r="AJ219" s="56"/>
      <c r="AK219" s="56"/>
      <c r="AL219" s="56"/>
      <c r="AM219" s="56"/>
      <c r="AO219" s="57"/>
      <c r="AQ219" s="56"/>
      <c r="AR219" s="56"/>
      <c r="AS219" s="56"/>
      <c r="AT219" s="56"/>
      <c r="AU219" s="56"/>
      <c r="AV219" s="56"/>
      <c r="AW219" s="56"/>
      <c r="AX219" s="56"/>
      <c r="AY219" s="56"/>
      <c r="AZ219" s="56"/>
      <c r="BD219" s="66"/>
      <c r="BE219" s="63"/>
      <c r="BF219" s="63"/>
      <c r="BG219" s="56"/>
      <c r="BH219" s="56"/>
      <c r="BI219" s="56"/>
      <c r="BJ219" s="56"/>
      <c r="BK219" s="56"/>
      <c r="BL219" s="56"/>
      <c r="BM219" s="63"/>
      <c r="BT219" s="56"/>
      <c r="BU219" s="56"/>
      <c r="BV219" s="56"/>
      <c r="BW219" s="56"/>
      <c r="BX219" s="56"/>
      <c r="BY219" s="56"/>
    </row>
    <row r="220" spans="2:77" x14ac:dyDescent="0.2">
      <c r="B220" s="57"/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O220" s="57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D220" s="56"/>
      <c r="AE220" s="56"/>
      <c r="AF220" s="56"/>
      <c r="AG220" s="56"/>
      <c r="AH220" s="56"/>
      <c r="AI220" s="56"/>
      <c r="AJ220" s="56"/>
      <c r="AK220" s="56"/>
      <c r="AL220" s="56"/>
      <c r="AM220" s="56"/>
      <c r="AO220" s="57"/>
      <c r="AQ220" s="56"/>
      <c r="AR220" s="56"/>
      <c r="AS220" s="56"/>
      <c r="AT220" s="56"/>
      <c r="AU220" s="56"/>
      <c r="AV220" s="56"/>
      <c r="AW220" s="56"/>
      <c r="AX220" s="56"/>
      <c r="AY220" s="56"/>
      <c r="AZ220" s="56"/>
      <c r="BD220" s="66"/>
      <c r="BE220" s="63"/>
      <c r="BF220" s="63"/>
      <c r="BG220" s="56"/>
      <c r="BH220" s="56"/>
      <c r="BI220" s="56"/>
      <c r="BJ220" s="56"/>
      <c r="BK220" s="56"/>
      <c r="BL220" s="56"/>
      <c r="BM220" s="63"/>
      <c r="BT220" s="56"/>
      <c r="BU220" s="56"/>
      <c r="BV220" s="56"/>
      <c r="BW220" s="56"/>
      <c r="BX220" s="56"/>
      <c r="BY220" s="56"/>
    </row>
    <row r="221" spans="2:77" x14ac:dyDescent="0.2">
      <c r="B221" s="57"/>
      <c r="D221" s="56"/>
      <c r="E221" s="56"/>
      <c r="F221" s="56"/>
      <c r="G221" s="56"/>
      <c r="H221" s="56"/>
      <c r="I221" s="56"/>
      <c r="J221" s="56"/>
      <c r="K221" s="56"/>
      <c r="L221" s="56"/>
      <c r="M221" s="56"/>
      <c r="O221" s="57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D221" s="56"/>
      <c r="AE221" s="56"/>
      <c r="AF221" s="56"/>
      <c r="AG221" s="56"/>
      <c r="AH221" s="56"/>
      <c r="AI221" s="56"/>
      <c r="AJ221" s="56"/>
      <c r="AK221" s="56"/>
      <c r="AL221" s="56"/>
      <c r="AM221" s="56"/>
      <c r="AO221" s="57"/>
      <c r="AQ221" s="56"/>
      <c r="AR221" s="56"/>
      <c r="AS221" s="56"/>
      <c r="AT221" s="56"/>
      <c r="AU221" s="56"/>
      <c r="AV221" s="56"/>
      <c r="AW221" s="56"/>
      <c r="AX221" s="56"/>
      <c r="AY221" s="56"/>
      <c r="AZ221" s="56"/>
      <c r="BD221" s="66"/>
      <c r="BE221" s="63"/>
      <c r="BF221" s="63"/>
      <c r="BG221" s="56"/>
      <c r="BH221" s="56"/>
      <c r="BI221" s="56"/>
      <c r="BJ221" s="56"/>
      <c r="BK221" s="56"/>
      <c r="BL221" s="56"/>
      <c r="BM221" s="63"/>
      <c r="BT221" s="56"/>
      <c r="BU221" s="56"/>
      <c r="BV221" s="56"/>
      <c r="BW221" s="56"/>
      <c r="BX221" s="56"/>
      <c r="BY221" s="56"/>
    </row>
    <row r="222" spans="2:77" x14ac:dyDescent="0.2">
      <c r="B222" s="57"/>
      <c r="D222" s="56"/>
      <c r="E222" s="56"/>
      <c r="F222" s="56"/>
      <c r="G222" s="56"/>
      <c r="H222" s="56"/>
      <c r="I222" s="56"/>
      <c r="J222" s="56"/>
      <c r="K222" s="56"/>
      <c r="L222" s="56"/>
      <c r="M222" s="56"/>
      <c r="O222" s="57"/>
      <c r="Q222" s="56"/>
      <c r="R222" s="56"/>
      <c r="S222" s="56"/>
      <c r="T222" s="56"/>
      <c r="U222" s="56"/>
      <c r="V222" s="56"/>
      <c r="W222" s="56"/>
      <c r="X222" s="56"/>
      <c r="Y222" s="56"/>
      <c r="Z222" s="56"/>
      <c r="AD222" s="56"/>
      <c r="AE222" s="56"/>
      <c r="AF222" s="56"/>
      <c r="AG222" s="56"/>
      <c r="AH222" s="56"/>
      <c r="AI222" s="56"/>
      <c r="AJ222" s="56"/>
      <c r="AK222" s="56"/>
      <c r="AL222" s="56"/>
      <c r="AM222" s="56"/>
      <c r="AO222" s="57"/>
      <c r="AQ222" s="56"/>
      <c r="AR222" s="56"/>
      <c r="AS222" s="56"/>
      <c r="AT222" s="56"/>
      <c r="AU222" s="56"/>
      <c r="AV222" s="56"/>
      <c r="AW222" s="56"/>
      <c r="AX222" s="56"/>
      <c r="AY222" s="56"/>
      <c r="AZ222" s="56"/>
      <c r="BD222" s="66"/>
      <c r="BE222" s="63"/>
      <c r="BF222" s="63"/>
      <c r="BG222" s="56"/>
      <c r="BH222" s="56"/>
      <c r="BI222" s="56"/>
      <c r="BJ222" s="56"/>
      <c r="BK222" s="56"/>
      <c r="BL222" s="56"/>
      <c r="BM222" s="63"/>
      <c r="BT222" s="56"/>
      <c r="BU222" s="56"/>
      <c r="BV222" s="56"/>
      <c r="BW222" s="56"/>
      <c r="BX222" s="56"/>
      <c r="BY222" s="56"/>
    </row>
    <row r="223" spans="2:77" x14ac:dyDescent="0.2">
      <c r="B223" s="57"/>
      <c r="D223" s="56"/>
      <c r="E223" s="56"/>
      <c r="F223" s="56"/>
      <c r="G223" s="56"/>
      <c r="H223" s="56"/>
      <c r="I223" s="56"/>
      <c r="J223" s="56"/>
      <c r="K223" s="56"/>
      <c r="L223" s="56"/>
      <c r="M223" s="56"/>
      <c r="O223" s="57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D223" s="56"/>
      <c r="AE223" s="56"/>
      <c r="AF223" s="56"/>
      <c r="AG223" s="56"/>
      <c r="AH223" s="56"/>
      <c r="AI223" s="56"/>
      <c r="AJ223" s="56"/>
      <c r="AK223" s="56"/>
      <c r="AL223" s="56"/>
      <c r="AM223" s="56"/>
      <c r="AO223" s="57"/>
      <c r="AQ223" s="56"/>
      <c r="AR223" s="56"/>
      <c r="AS223" s="56"/>
      <c r="AT223" s="56"/>
      <c r="AU223" s="56"/>
      <c r="AV223" s="56"/>
      <c r="AW223" s="56"/>
      <c r="AX223" s="56"/>
      <c r="AY223" s="56"/>
      <c r="AZ223" s="56"/>
      <c r="BD223" s="66"/>
      <c r="BE223" s="63"/>
      <c r="BF223" s="63"/>
      <c r="BG223" s="56"/>
      <c r="BH223" s="56"/>
      <c r="BI223" s="56"/>
      <c r="BJ223" s="56"/>
      <c r="BK223" s="56"/>
      <c r="BL223" s="56"/>
      <c r="BM223" s="63"/>
      <c r="BT223" s="56"/>
      <c r="BU223" s="56"/>
      <c r="BV223" s="56"/>
      <c r="BW223" s="56"/>
      <c r="BX223" s="56"/>
      <c r="BY223" s="56"/>
    </row>
    <row r="224" spans="2:77" x14ac:dyDescent="0.2">
      <c r="B224" s="57"/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O224" s="57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D224" s="56"/>
      <c r="AE224" s="56"/>
      <c r="AF224" s="56"/>
      <c r="AG224" s="56"/>
      <c r="AH224" s="56"/>
      <c r="AI224" s="56"/>
      <c r="AJ224" s="56"/>
      <c r="AK224" s="56"/>
      <c r="AL224" s="56"/>
      <c r="AM224" s="56"/>
      <c r="AO224" s="57"/>
      <c r="AQ224" s="56"/>
      <c r="AR224" s="56"/>
      <c r="AS224" s="56"/>
      <c r="AT224" s="56"/>
      <c r="AU224" s="56"/>
      <c r="AV224" s="56"/>
      <c r="AW224" s="56"/>
      <c r="AX224" s="56"/>
      <c r="AY224" s="56"/>
      <c r="AZ224" s="56"/>
      <c r="BD224" s="66"/>
      <c r="BE224" s="63"/>
      <c r="BF224" s="63"/>
      <c r="BG224" s="56"/>
      <c r="BH224" s="56"/>
      <c r="BI224" s="56"/>
      <c r="BJ224" s="56"/>
      <c r="BK224" s="56"/>
      <c r="BL224" s="56"/>
      <c r="BM224" s="63"/>
      <c r="BT224" s="56"/>
      <c r="BU224" s="56"/>
      <c r="BV224" s="56"/>
      <c r="BW224" s="56"/>
      <c r="BX224" s="56"/>
      <c r="BY224" s="56"/>
    </row>
    <row r="225" spans="2:77" x14ac:dyDescent="0.2">
      <c r="B225" s="57"/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O225" s="57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D225" s="56"/>
      <c r="AE225" s="56"/>
      <c r="AF225" s="56"/>
      <c r="AG225" s="56"/>
      <c r="AH225" s="56"/>
      <c r="AI225" s="56"/>
      <c r="AJ225" s="56"/>
      <c r="AK225" s="56"/>
      <c r="AL225" s="56"/>
      <c r="AM225" s="56"/>
      <c r="AO225" s="57"/>
      <c r="AQ225" s="56"/>
      <c r="AR225" s="56"/>
      <c r="AS225" s="56"/>
      <c r="AT225" s="56"/>
      <c r="AU225" s="56"/>
      <c r="AV225" s="56"/>
      <c r="AW225" s="56"/>
      <c r="AX225" s="56"/>
      <c r="AY225" s="56"/>
      <c r="AZ225" s="56"/>
      <c r="BD225" s="66"/>
      <c r="BE225" s="63"/>
      <c r="BF225" s="63"/>
      <c r="BG225" s="56"/>
      <c r="BH225" s="56"/>
      <c r="BI225" s="56"/>
      <c r="BJ225" s="56"/>
      <c r="BK225" s="56"/>
      <c r="BL225" s="56"/>
      <c r="BM225" s="63"/>
      <c r="BT225" s="56"/>
      <c r="BU225" s="56"/>
      <c r="BV225" s="56"/>
      <c r="BW225" s="56"/>
      <c r="BX225" s="56"/>
      <c r="BY225" s="56"/>
    </row>
    <row r="226" spans="2:77" x14ac:dyDescent="0.2">
      <c r="B226" s="57"/>
      <c r="D226" s="56"/>
      <c r="E226" s="56"/>
      <c r="F226" s="56"/>
      <c r="G226" s="56"/>
      <c r="H226" s="56"/>
      <c r="I226" s="56"/>
      <c r="J226" s="56"/>
      <c r="K226" s="56"/>
      <c r="L226" s="56"/>
      <c r="M226" s="56"/>
      <c r="O226" s="57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D226" s="56"/>
      <c r="AE226" s="56"/>
      <c r="AF226" s="56"/>
      <c r="AG226" s="56"/>
      <c r="AH226" s="56"/>
      <c r="AI226" s="56"/>
      <c r="AJ226" s="56"/>
      <c r="AK226" s="56"/>
      <c r="AL226" s="56"/>
      <c r="AM226" s="56"/>
      <c r="AO226" s="57"/>
      <c r="AQ226" s="56"/>
      <c r="AR226" s="56"/>
      <c r="AS226" s="56"/>
      <c r="AT226" s="56"/>
      <c r="AU226" s="56"/>
      <c r="AV226" s="56"/>
      <c r="AW226" s="56"/>
      <c r="AX226" s="56"/>
      <c r="AY226" s="56"/>
      <c r="AZ226" s="56"/>
      <c r="BD226" s="66"/>
      <c r="BE226" s="63"/>
      <c r="BF226" s="63"/>
      <c r="BG226" s="56"/>
      <c r="BH226" s="56"/>
      <c r="BI226" s="56"/>
      <c r="BJ226" s="56"/>
      <c r="BK226" s="56"/>
      <c r="BL226" s="56"/>
      <c r="BM226" s="63"/>
      <c r="BT226" s="56"/>
      <c r="BU226" s="56"/>
      <c r="BV226" s="56"/>
      <c r="BW226" s="56"/>
      <c r="BX226" s="56"/>
      <c r="BY226" s="56"/>
    </row>
    <row r="227" spans="2:77" x14ac:dyDescent="0.2">
      <c r="B227" s="57"/>
      <c r="D227" s="56"/>
      <c r="E227" s="56"/>
      <c r="F227" s="56"/>
      <c r="G227" s="56"/>
      <c r="H227" s="56"/>
      <c r="I227" s="56"/>
      <c r="J227" s="56"/>
      <c r="K227" s="56"/>
      <c r="L227" s="56"/>
      <c r="M227" s="56"/>
      <c r="O227" s="57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D227" s="56"/>
      <c r="AE227" s="56"/>
      <c r="AF227" s="56"/>
      <c r="AG227" s="56"/>
      <c r="AH227" s="56"/>
      <c r="AI227" s="56"/>
      <c r="AJ227" s="56"/>
      <c r="AK227" s="56"/>
      <c r="AL227" s="56"/>
      <c r="AM227" s="56"/>
      <c r="AO227" s="57"/>
      <c r="AQ227" s="56"/>
      <c r="AR227" s="56"/>
      <c r="AS227" s="56"/>
      <c r="AT227" s="56"/>
      <c r="AU227" s="56"/>
      <c r="AV227" s="56"/>
      <c r="AW227" s="56"/>
      <c r="AX227" s="56"/>
      <c r="AY227" s="56"/>
      <c r="AZ227" s="56"/>
      <c r="BD227" s="66"/>
      <c r="BE227" s="63"/>
      <c r="BF227" s="63"/>
      <c r="BG227" s="56"/>
      <c r="BH227" s="56"/>
      <c r="BI227" s="56"/>
      <c r="BJ227" s="56"/>
      <c r="BK227" s="56"/>
      <c r="BL227" s="56"/>
      <c r="BM227" s="63"/>
      <c r="BT227" s="56"/>
      <c r="BU227" s="56"/>
      <c r="BV227" s="56"/>
      <c r="BW227" s="56"/>
      <c r="BX227" s="56"/>
      <c r="BY227" s="56"/>
    </row>
    <row r="228" spans="2:77" x14ac:dyDescent="0.2">
      <c r="B228" s="57"/>
      <c r="D228" s="56"/>
      <c r="E228" s="56"/>
      <c r="F228" s="56"/>
      <c r="G228" s="56"/>
      <c r="H228" s="56"/>
      <c r="I228" s="56"/>
      <c r="J228" s="56"/>
      <c r="K228" s="56"/>
      <c r="L228" s="56"/>
      <c r="M228" s="56"/>
      <c r="O228" s="57"/>
      <c r="Q228" s="56"/>
      <c r="R228" s="56"/>
      <c r="S228" s="56"/>
      <c r="T228" s="56"/>
      <c r="U228" s="56"/>
      <c r="V228" s="56"/>
      <c r="W228" s="56"/>
      <c r="X228" s="56"/>
      <c r="Y228" s="56"/>
      <c r="Z228" s="56"/>
      <c r="AD228" s="56"/>
      <c r="AE228" s="56"/>
      <c r="AF228" s="56"/>
      <c r="AG228" s="56"/>
      <c r="AH228" s="56"/>
      <c r="AI228" s="56"/>
      <c r="AJ228" s="56"/>
      <c r="AK228" s="56"/>
      <c r="AL228" s="56"/>
      <c r="AM228" s="56"/>
      <c r="AO228" s="57"/>
      <c r="AQ228" s="56"/>
      <c r="AR228" s="56"/>
      <c r="AS228" s="56"/>
      <c r="AT228" s="56"/>
      <c r="AU228" s="56"/>
      <c r="AV228" s="56"/>
      <c r="AW228" s="56"/>
      <c r="AX228" s="56"/>
      <c r="AY228" s="56"/>
      <c r="AZ228" s="56"/>
      <c r="BD228" s="66"/>
      <c r="BE228" s="63"/>
      <c r="BF228" s="63"/>
      <c r="BG228" s="56"/>
      <c r="BH228" s="56"/>
      <c r="BI228" s="56"/>
      <c r="BJ228" s="56"/>
      <c r="BK228" s="56"/>
      <c r="BL228" s="56"/>
      <c r="BM228" s="63"/>
      <c r="BT228" s="56"/>
      <c r="BU228" s="56"/>
      <c r="BV228" s="56"/>
      <c r="BW228" s="56"/>
      <c r="BX228" s="56"/>
      <c r="BY228" s="56"/>
    </row>
    <row r="229" spans="2:77" x14ac:dyDescent="0.2">
      <c r="B229" s="57"/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O229" s="57"/>
      <c r="Q229" s="56"/>
      <c r="R229" s="56"/>
      <c r="S229" s="56"/>
      <c r="T229" s="56"/>
      <c r="U229" s="56"/>
      <c r="V229" s="56"/>
      <c r="W229" s="56"/>
      <c r="X229" s="56"/>
      <c r="Y229" s="56"/>
      <c r="Z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O229" s="57"/>
      <c r="AQ229" s="56"/>
      <c r="AR229" s="56"/>
      <c r="AS229" s="56"/>
      <c r="AT229" s="56"/>
      <c r="AU229" s="56"/>
      <c r="AV229" s="56"/>
      <c r="AW229" s="56"/>
      <c r="AX229" s="56"/>
      <c r="AY229" s="56"/>
      <c r="AZ229" s="56"/>
      <c r="BD229" s="66"/>
      <c r="BE229" s="63"/>
      <c r="BF229" s="63"/>
      <c r="BG229" s="56"/>
      <c r="BH229" s="56"/>
      <c r="BI229" s="56"/>
      <c r="BJ229" s="56"/>
      <c r="BK229" s="56"/>
      <c r="BL229" s="56"/>
      <c r="BM229" s="63"/>
      <c r="BT229" s="56"/>
      <c r="BU229" s="56"/>
      <c r="BV229" s="56"/>
      <c r="BW229" s="56"/>
      <c r="BX229" s="56"/>
      <c r="BY229" s="56"/>
    </row>
    <row r="230" spans="2:77" x14ac:dyDescent="0.2">
      <c r="B230" s="57"/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O230" s="57"/>
      <c r="Q230" s="56"/>
      <c r="R230" s="56"/>
      <c r="S230" s="56"/>
      <c r="T230" s="56"/>
      <c r="U230" s="56"/>
      <c r="V230" s="56"/>
      <c r="W230" s="56"/>
      <c r="X230" s="56"/>
      <c r="Y230" s="56"/>
      <c r="Z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O230" s="57"/>
      <c r="AQ230" s="56"/>
      <c r="AR230" s="56"/>
      <c r="AS230" s="56"/>
      <c r="AT230" s="56"/>
      <c r="AU230" s="56"/>
      <c r="AV230" s="56"/>
      <c r="AW230" s="56"/>
      <c r="AX230" s="56"/>
      <c r="AY230" s="56"/>
      <c r="AZ230" s="56"/>
      <c r="BD230" s="66"/>
      <c r="BE230" s="63"/>
      <c r="BF230" s="63"/>
      <c r="BG230" s="56"/>
      <c r="BH230" s="56"/>
      <c r="BI230" s="56"/>
      <c r="BJ230" s="56"/>
      <c r="BK230" s="56"/>
      <c r="BL230" s="56"/>
      <c r="BM230" s="63"/>
      <c r="BT230" s="56"/>
      <c r="BU230" s="56"/>
      <c r="BV230" s="56"/>
      <c r="BW230" s="56"/>
      <c r="BX230" s="56"/>
      <c r="BY230" s="56"/>
    </row>
    <row r="231" spans="2:77" x14ac:dyDescent="0.2">
      <c r="B231" s="57"/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O231" s="57"/>
      <c r="Q231" s="56"/>
      <c r="R231" s="56"/>
      <c r="S231" s="56"/>
      <c r="T231" s="56"/>
      <c r="U231" s="56"/>
      <c r="V231" s="56"/>
      <c r="W231" s="56"/>
      <c r="X231" s="56"/>
      <c r="Y231" s="56"/>
      <c r="Z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O231" s="57"/>
      <c r="AQ231" s="56"/>
      <c r="AR231" s="56"/>
      <c r="AS231" s="56"/>
      <c r="AT231" s="56"/>
      <c r="AU231" s="56"/>
      <c r="AV231" s="56"/>
      <c r="AW231" s="56"/>
      <c r="AX231" s="56"/>
      <c r="AY231" s="56"/>
      <c r="AZ231" s="56"/>
      <c r="BD231" s="66"/>
      <c r="BE231" s="63"/>
      <c r="BF231" s="63"/>
      <c r="BG231" s="56"/>
      <c r="BH231" s="56"/>
      <c r="BI231" s="56"/>
      <c r="BJ231" s="56"/>
      <c r="BK231" s="56"/>
      <c r="BL231" s="56"/>
      <c r="BM231" s="63"/>
      <c r="BT231" s="56"/>
      <c r="BU231" s="56"/>
      <c r="BV231" s="56"/>
      <c r="BW231" s="56"/>
      <c r="BX231" s="56"/>
      <c r="BY231" s="56"/>
    </row>
    <row r="232" spans="2:77" x14ac:dyDescent="0.2">
      <c r="B232" s="57"/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O232" s="57"/>
      <c r="Q232" s="56"/>
      <c r="R232" s="56"/>
      <c r="S232" s="56"/>
      <c r="T232" s="56"/>
      <c r="U232" s="56"/>
      <c r="V232" s="56"/>
      <c r="W232" s="56"/>
      <c r="X232" s="56"/>
      <c r="Y232" s="56"/>
      <c r="Z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O232" s="57"/>
      <c r="AQ232" s="56"/>
      <c r="AR232" s="56"/>
      <c r="AS232" s="56"/>
      <c r="AT232" s="56"/>
      <c r="AU232" s="56"/>
      <c r="AV232" s="56"/>
      <c r="AW232" s="56"/>
      <c r="AX232" s="56"/>
      <c r="AY232" s="56"/>
      <c r="AZ232" s="56"/>
      <c r="BD232" s="66"/>
      <c r="BE232" s="63"/>
      <c r="BF232" s="63"/>
      <c r="BG232" s="56"/>
      <c r="BH232" s="56"/>
      <c r="BI232" s="56"/>
      <c r="BJ232" s="56"/>
      <c r="BK232" s="56"/>
      <c r="BL232" s="56"/>
      <c r="BM232" s="63"/>
      <c r="BT232" s="56"/>
      <c r="BU232" s="56"/>
      <c r="BV232" s="56"/>
      <c r="BW232" s="56"/>
      <c r="BX232" s="56"/>
      <c r="BY232" s="56"/>
    </row>
    <row r="233" spans="2:77" x14ac:dyDescent="0.2">
      <c r="B233" s="57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O233" s="57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B233" s="57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O233" s="57"/>
      <c r="AQ233" s="56"/>
      <c r="AR233" s="56"/>
      <c r="AS233" s="56"/>
      <c r="AT233" s="56"/>
      <c r="AU233" s="56"/>
      <c r="AV233" s="56"/>
      <c r="AW233" s="56"/>
      <c r="AX233" s="56"/>
      <c r="AY233" s="56"/>
      <c r="AZ233" s="56"/>
      <c r="BD233" s="66"/>
      <c r="BE233" s="63"/>
      <c r="BF233" s="63"/>
      <c r="BG233" s="56"/>
      <c r="BH233" s="56"/>
      <c r="BI233" s="56"/>
      <c r="BJ233" s="56"/>
      <c r="BK233" s="56"/>
      <c r="BL233" s="56"/>
      <c r="BM233" s="63"/>
      <c r="BT233" s="56"/>
      <c r="BU233" s="56"/>
      <c r="BV233" s="56"/>
      <c r="BW233" s="56"/>
      <c r="BX233" s="56"/>
      <c r="BY233" s="56"/>
    </row>
    <row r="234" spans="2:77" x14ac:dyDescent="0.2">
      <c r="B234" s="57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O234" s="57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B234" s="57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O234" s="57"/>
      <c r="AQ234" s="56"/>
      <c r="AR234" s="56"/>
      <c r="AS234" s="56"/>
      <c r="AT234" s="56"/>
      <c r="AU234" s="56"/>
      <c r="AV234" s="56"/>
      <c r="AW234" s="56"/>
      <c r="AX234" s="56"/>
      <c r="AY234" s="56"/>
      <c r="AZ234" s="56"/>
      <c r="BD234" s="66"/>
      <c r="BE234" s="63"/>
      <c r="BF234" s="63"/>
      <c r="BG234" s="56"/>
      <c r="BH234" s="56"/>
      <c r="BI234" s="56"/>
      <c r="BJ234" s="56"/>
      <c r="BK234" s="56"/>
      <c r="BL234" s="56"/>
      <c r="BM234" s="63"/>
      <c r="BT234" s="56"/>
      <c r="BU234" s="56"/>
      <c r="BV234" s="56"/>
      <c r="BW234" s="56"/>
      <c r="BX234" s="56"/>
      <c r="BY234" s="56"/>
    </row>
    <row r="235" spans="2:77" x14ac:dyDescent="0.2">
      <c r="B235" s="57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O235" s="57"/>
      <c r="Q235" s="56"/>
      <c r="R235" s="56"/>
      <c r="S235" s="56"/>
      <c r="T235" s="56"/>
      <c r="U235" s="56"/>
      <c r="V235" s="56"/>
      <c r="W235" s="56"/>
      <c r="X235" s="56"/>
      <c r="Y235" s="56"/>
      <c r="Z235" s="56"/>
      <c r="AB235" s="57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O235" s="57"/>
      <c r="AQ235" s="56"/>
      <c r="AR235" s="56"/>
      <c r="AS235" s="56"/>
      <c r="AT235" s="56"/>
      <c r="AU235" s="56"/>
      <c r="AV235" s="56"/>
      <c r="AW235" s="56"/>
      <c r="AX235" s="56"/>
      <c r="AY235" s="56"/>
      <c r="AZ235" s="56"/>
      <c r="BD235" s="66"/>
      <c r="BE235" s="63"/>
      <c r="BF235" s="63"/>
      <c r="BG235" s="56"/>
      <c r="BH235" s="56"/>
      <c r="BI235" s="56"/>
      <c r="BJ235" s="56"/>
      <c r="BK235" s="56"/>
      <c r="BL235" s="56"/>
      <c r="BM235" s="63"/>
      <c r="BT235" s="56"/>
      <c r="BU235" s="56"/>
      <c r="BV235" s="56"/>
      <c r="BW235" s="56"/>
      <c r="BX235" s="56"/>
      <c r="BY235" s="56"/>
    </row>
    <row r="236" spans="2:77" x14ac:dyDescent="0.2">
      <c r="B236" s="57"/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O236" s="57"/>
      <c r="Q236" s="56"/>
      <c r="R236" s="56"/>
      <c r="S236" s="56"/>
      <c r="T236" s="56"/>
      <c r="U236" s="56"/>
      <c r="V236" s="56"/>
      <c r="W236" s="56"/>
      <c r="X236" s="56"/>
      <c r="Y236" s="56"/>
      <c r="Z236" s="56"/>
      <c r="AB236" s="57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O236" s="57"/>
      <c r="AQ236" s="56"/>
      <c r="AR236" s="56"/>
      <c r="AS236" s="56"/>
      <c r="AT236" s="56"/>
      <c r="AU236" s="56"/>
      <c r="AV236" s="56"/>
      <c r="AW236" s="56"/>
      <c r="AX236" s="56"/>
      <c r="AY236" s="56"/>
      <c r="AZ236" s="56"/>
      <c r="BD236" s="66"/>
      <c r="BE236" s="63"/>
      <c r="BF236" s="63"/>
      <c r="BG236" s="56"/>
      <c r="BH236" s="56"/>
      <c r="BI236" s="56"/>
      <c r="BJ236" s="56"/>
      <c r="BK236" s="56"/>
      <c r="BL236" s="56"/>
      <c r="BM236" s="63"/>
      <c r="BT236" s="56"/>
      <c r="BU236" s="56"/>
      <c r="BV236" s="56"/>
      <c r="BW236" s="56"/>
      <c r="BX236" s="56"/>
      <c r="BY236" s="56"/>
    </row>
    <row r="237" spans="2:77" x14ac:dyDescent="0.2">
      <c r="B237" s="57"/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O237" s="57"/>
      <c r="Q237" s="56"/>
      <c r="R237" s="56"/>
      <c r="S237" s="56"/>
      <c r="T237" s="56"/>
      <c r="U237" s="56"/>
      <c r="V237" s="56"/>
      <c r="W237" s="56"/>
      <c r="X237" s="56"/>
      <c r="Y237" s="56"/>
      <c r="Z237" s="56"/>
      <c r="AB237" s="57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O237" s="57"/>
      <c r="AQ237" s="56"/>
      <c r="AR237" s="56"/>
      <c r="AS237" s="56"/>
      <c r="AT237" s="56"/>
      <c r="AU237" s="56"/>
      <c r="AV237" s="56"/>
      <c r="AW237" s="56"/>
      <c r="AX237" s="56"/>
      <c r="AY237" s="56"/>
      <c r="AZ237" s="56"/>
      <c r="BD237" s="66"/>
      <c r="BE237" s="63"/>
      <c r="BF237" s="63"/>
      <c r="BG237" s="56"/>
      <c r="BH237" s="56"/>
      <c r="BI237" s="56"/>
      <c r="BJ237" s="56"/>
      <c r="BK237" s="56"/>
      <c r="BL237" s="56"/>
      <c r="BM237" s="63"/>
      <c r="BT237" s="56"/>
      <c r="BU237" s="56"/>
      <c r="BV237" s="56"/>
      <c r="BW237" s="56"/>
      <c r="BX237" s="56"/>
      <c r="BY237" s="56"/>
    </row>
    <row r="238" spans="2:77" x14ac:dyDescent="0.2">
      <c r="B238" s="57"/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O238" s="57"/>
      <c r="Q238" s="56"/>
      <c r="R238" s="56"/>
      <c r="S238" s="56"/>
      <c r="T238" s="56"/>
      <c r="U238" s="56"/>
      <c r="V238" s="56"/>
      <c r="W238" s="56"/>
      <c r="X238" s="56"/>
      <c r="Y238" s="56"/>
      <c r="Z238" s="56"/>
      <c r="AB238" s="57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O238" s="57"/>
      <c r="AQ238" s="56"/>
      <c r="AR238" s="56"/>
      <c r="AS238" s="56"/>
      <c r="AT238" s="56"/>
      <c r="AU238" s="56"/>
      <c r="AV238" s="56"/>
      <c r="AW238" s="56"/>
      <c r="AX238" s="56"/>
      <c r="AY238" s="56"/>
      <c r="AZ238" s="56"/>
      <c r="BD238" s="66"/>
      <c r="BE238" s="63"/>
      <c r="BF238" s="63"/>
      <c r="BG238" s="56"/>
      <c r="BH238" s="56"/>
      <c r="BI238" s="56"/>
      <c r="BJ238" s="56"/>
      <c r="BK238" s="56"/>
      <c r="BL238" s="56"/>
      <c r="BM238" s="63"/>
      <c r="BT238" s="56"/>
      <c r="BU238" s="56"/>
      <c r="BV238" s="56"/>
      <c r="BW238" s="56"/>
      <c r="BX238" s="56"/>
      <c r="BY238" s="56"/>
    </row>
    <row r="239" spans="2:77" x14ac:dyDescent="0.2">
      <c r="B239" s="57"/>
      <c r="D239" s="56"/>
      <c r="E239" s="56"/>
      <c r="F239" s="56"/>
      <c r="G239" s="56"/>
      <c r="H239" s="56"/>
      <c r="I239" s="56"/>
      <c r="J239" s="56"/>
      <c r="K239" s="56"/>
      <c r="L239" s="56"/>
      <c r="M239" s="56"/>
      <c r="O239" s="57"/>
      <c r="Q239" s="56"/>
      <c r="R239" s="56"/>
      <c r="S239" s="56"/>
      <c r="T239" s="56"/>
      <c r="U239" s="56"/>
      <c r="V239" s="56"/>
      <c r="W239" s="56"/>
      <c r="X239" s="56"/>
      <c r="Y239" s="56"/>
      <c r="Z239" s="56"/>
      <c r="AB239" s="57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O239" s="57"/>
      <c r="AQ239" s="56"/>
      <c r="AR239" s="56"/>
      <c r="AS239" s="56"/>
      <c r="AT239" s="56"/>
      <c r="AU239" s="56"/>
      <c r="AV239" s="56"/>
      <c r="AW239" s="56"/>
      <c r="AX239" s="56"/>
      <c r="AY239" s="56"/>
      <c r="AZ239" s="56"/>
      <c r="BD239" s="66"/>
      <c r="BE239" s="63"/>
      <c r="BF239" s="63"/>
      <c r="BG239" s="56"/>
      <c r="BH239" s="56"/>
      <c r="BI239" s="56"/>
      <c r="BJ239" s="56"/>
      <c r="BK239" s="56"/>
      <c r="BL239" s="56"/>
      <c r="BM239" s="63"/>
      <c r="BT239" s="56"/>
      <c r="BU239" s="56"/>
      <c r="BV239" s="56"/>
      <c r="BW239" s="56"/>
      <c r="BX239" s="56"/>
      <c r="BY239" s="56"/>
    </row>
    <row r="240" spans="2:77" x14ac:dyDescent="0.2">
      <c r="B240" s="57"/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O240" s="57"/>
      <c r="Q240" s="56"/>
      <c r="R240" s="56"/>
      <c r="S240" s="56"/>
      <c r="T240" s="56"/>
      <c r="U240" s="56"/>
      <c r="V240" s="56"/>
      <c r="W240" s="56"/>
      <c r="X240" s="56"/>
      <c r="Y240" s="56"/>
      <c r="Z240" s="56"/>
      <c r="AB240" s="57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O240" s="57"/>
      <c r="AQ240" s="56"/>
      <c r="AR240" s="56"/>
      <c r="AS240" s="56"/>
      <c r="AT240" s="56"/>
      <c r="AU240" s="56"/>
      <c r="AV240" s="56"/>
      <c r="AW240" s="56"/>
      <c r="AX240" s="56"/>
      <c r="AY240" s="56"/>
      <c r="AZ240" s="56"/>
      <c r="BD240" s="66"/>
      <c r="BE240" s="63"/>
      <c r="BF240" s="63"/>
      <c r="BG240" s="56"/>
      <c r="BH240" s="56"/>
      <c r="BI240" s="56"/>
      <c r="BJ240" s="56"/>
      <c r="BK240" s="56"/>
      <c r="BL240" s="56"/>
      <c r="BM240" s="63"/>
      <c r="BT240" s="56"/>
      <c r="BU240" s="56"/>
      <c r="BV240" s="56"/>
      <c r="BW240" s="56"/>
      <c r="BX240" s="56"/>
      <c r="BY240" s="56"/>
    </row>
    <row r="241" spans="2:77" x14ac:dyDescent="0.2">
      <c r="B241" s="57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O241" s="57"/>
      <c r="Q241" s="56"/>
      <c r="R241" s="56"/>
      <c r="S241" s="56"/>
      <c r="T241" s="56"/>
      <c r="U241" s="56"/>
      <c r="V241" s="56"/>
      <c r="W241" s="56"/>
      <c r="X241" s="56"/>
      <c r="Y241" s="56"/>
      <c r="Z241" s="56"/>
      <c r="AB241" s="57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O241" s="57"/>
      <c r="AQ241" s="56"/>
      <c r="AR241" s="56"/>
      <c r="AS241" s="56"/>
      <c r="AT241" s="56"/>
      <c r="AU241" s="56"/>
      <c r="AV241" s="56"/>
      <c r="AW241" s="56"/>
      <c r="AX241" s="56"/>
      <c r="AY241" s="56"/>
      <c r="AZ241" s="56"/>
      <c r="BD241" s="66"/>
      <c r="BE241" s="63"/>
      <c r="BF241" s="63"/>
      <c r="BG241" s="56"/>
      <c r="BH241" s="56"/>
      <c r="BI241" s="56"/>
      <c r="BJ241" s="56"/>
      <c r="BK241" s="56"/>
      <c r="BL241" s="56"/>
      <c r="BM241" s="63"/>
      <c r="BT241" s="56"/>
      <c r="BU241" s="56"/>
      <c r="BV241" s="56"/>
      <c r="BW241" s="56"/>
      <c r="BX241" s="56"/>
      <c r="BY241" s="56"/>
    </row>
    <row r="242" spans="2:77" x14ac:dyDescent="0.2">
      <c r="B242" s="57"/>
      <c r="D242" s="56"/>
      <c r="E242" s="56"/>
      <c r="F242" s="56"/>
      <c r="G242" s="56"/>
      <c r="H242" s="56"/>
      <c r="I242" s="56"/>
      <c r="J242" s="56"/>
      <c r="K242" s="56"/>
      <c r="L242" s="56"/>
      <c r="M242" s="56"/>
      <c r="O242" s="57"/>
      <c r="Q242" s="56"/>
      <c r="R242" s="56"/>
      <c r="S242" s="56"/>
      <c r="T242" s="56"/>
      <c r="U242" s="56"/>
      <c r="V242" s="56"/>
      <c r="W242" s="56"/>
      <c r="X242" s="56"/>
      <c r="Y242" s="56"/>
      <c r="Z242" s="56"/>
      <c r="AB242" s="57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O242" s="57"/>
      <c r="AQ242" s="56"/>
      <c r="AR242" s="56"/>
      <c r="AS242" s="56"/>
      <c r="AT242" s="56"/>
      <c r="AU242" s="56"/>
      <c r="AV242" s="56"/>
      <c r="AW242" s="56"/>
      <c r="AX242" s="56"/>
      <c r="AY242" s="56"/>
      <c r="AZ242" s="56"/>
      <c r="BD242" s="66"/>
      <c r="BE242" s="63"/>
      <c r="BF242" s="63"/>
      <c r="BG242" s="56"/>
      <c r="BH242" s="56"/>
      <c r="BI242" s="56"/>
      <c r="BJ242" s="56"/>
      <c r="BK242" s="56"/>
      <c r="BL242" s="56"/>
      <c r="BM242" s="63"/>
      <c r="BT242" s="56"/>
      <c r="BU242" s="56"/>
      <c r="BV242" s="56"/>
      <c r="BW242" s="56"/>
      <c r="BX242" s="56"/>
      <c r="BY242" s="56"/>
    </row>
    <row r="243" spans="2:77" x14ac:dyDescent="0.2">
      <c r="B243" s="57"/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O243" s="57"/>
      <c r="Q243" s="56"/>
      <c r="R243" s="56"/>
      <c r="S243" s="56"/>
      <c r="T243" s="56"/>
      <c r="U243" s="56"/>
      <c r="V243" s="56"/>
      <c r="W243" s="56"/>
      <c r="X243" s="56"/>
      <c r="Y243" s="56"/>
      <c r="Z243" s="56"/>
      <c r="AB243" s="57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O243" s="57"/>
      <c r="AQ243" s="56"/>
      <c r="AR243" s="56"/>
      <c r="AS243" s="56"/>
      <c r="AT243" s="56"/>
      <c r="AU243" s="56"/>
      <c r="AV243" s="56"/>
      <c r="AW243" s="56"/>
      <c r="AX243" s="56"/>
      <c r="AY243" s="56"/>
      <c r="AZ243" s="56"/>
      <c r="BD243" s="66"/>
      <c r="BE243" s="63"/>
      <c r="BF243" s="63"/>
      <c r="BG243" s="56"/>
      <c r="BH243" s="56"/>
      <c r="BI243" s="56"/>
      <c r="BJ243" s="56"/>
      <c r="BK243" s="56"/>
      <c r="BL243" s="56"/>
      <c r="BM243" s="63"/>
      <c r="BT243" s="56"/>
      <c r="BU243" s="56"/>
      <c r="BV243" s="56"/>
      <c r="BW243" s="56"/>
      <c r="BX243" s="56"/>
      <c r="BY243" s="56"/>
    </row>
    <row r="244" spans="2:77" x14ac:dyDescent="0.2">
      <c r="B244" s="57"/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O244" s="57"/>
      <c r="Q244" s="56"/>
      <c r="R244" s="56"/>
      <c r="S244" s="56"/>
      <c r="T244" s="56"/>
      <c r="U244" s="56"/>
      <c r="V244" s="56"/>
      <c r="W244" s="56"/>
      <c r="X244" s="56"/>
      <c r="Y244" s="56"/>
      <c r="Z244" s="56"/>
      <c r="AB244" s="57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O244" s="57"/>
      <c r="AQ244" s="56"/>
      <c r="AR244" s="56"/>
      <c r="AS244" s="56"/>
      <c r="AT244" s="56"/>
      <c r="AU244" s="56"/>
      <c r="AV244" s="56"/>
      <c r="AW244" s="56"/>
      <c r="AX244" s="56"/>
      <c r="AY244" s="56"/>
      <c r="AZ244" s="56"/>
      <c r="BD244" s="66"/>
      <c r="BE244" s="63"/>
      <c r="BF244" s="63"/>
      <c r="BG244" s="56"/>
      <c r="BH244" s="56"/>
      <c r="BI244" s="56"/>
      <c r="BJ244" s="56"/>
      <c r="BK244" s="56"/>
      <c r="BL244" s="56"/>
      <c r="BM244" s="63"/>
      <c r="BT244" s="56"/>
      <c r="BU244" s="56"/>
      <c r="BV244" s="56"/>
      <c r="BW244" s="56"/>
      <c r="BX244" s="56"/>
      <c r="BY244" s="56"/>
    </row>
    <row r="245" spans="2:77" x14ac:dyDescent="0.2">
      <c r="B245" s="57"/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O245" s="57"/>
      <c r="Q245" s="56"/>
      <c r="R245" s="56"/>
      <c r="S245" s="56"/>
      <c r="T245" s="56"/>
      <c r="U245" s="56"/>
      <c r="V245" s="56"/>
      <c r="W245" s="56"/>
      <c r="X245" s="56"/>
      <c r="Y245" s="56"/>
      <c r="Z245" s="56"/>
      <c r="AB245" s="57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O245" s="57"/>
      <c r="AQ245" s="56"/>
      <c r="AR245" s="56"/>
      <c r="AS245" s="56"/>
      <c r="AT245" s="56"/>
      <c r="AU245" s="56"/>
      <c r="AV245" s="56"/>
      <c r="AW245" s="56"/>
      <c r="AX245" s="56"/>
      <c r="AY245" s="56"/>
      <c r="AZ245" s="56"/>
      <c r="BD245" s="66"/>
      <c r="BE245" s="63"/>
      <c r="BF245" s="63"/>
      <c r="BG245" s="56"/>
      <c r="BH245" s="56"/>
      <c r="BI245" s="56"/>
      <c r="BJ245" s="56"/>
      <c r="BK245" s="56"/>
      <c r="BL245" s="56"/>
      <c r="BM245" s="63"/>
      <c r="BT245" s="56"/>
      <c r="BU245" s="56"/>
      <c r="BV245" s="56"/>
      <c r="BW245" s="56"/>
      <c r="BX245" s="56"/>
      <c r="BY245" s="56"/>
    </row>
    <row r="246" spans="2:77" x14ac:dyDescent="0.2">
      <c r="B246" s="57"/>
      <c r="D246" s="56"/>
      <c r="E246" s="56"/>
      <c r="F246" s="56"/>
      <c r="G246" s="56"/>
      <c r="H246" s="56"/>
      <c r="I246" s="56"/>
      <c r="J246" s="56"/>
      <c r="K246" s="56"/>
      <c r="L246" s="56"/>
      <c r="M246" s="56"/>
      <c r="O246" s="57"/>
      <c r="Q246" s="56"/>
      <c r="R246" s="56"/>
      <c r="S246" s="56"/>
      <c r="T246" s="56"/>
      <c r="U246" s="56"/>
      <c r="V246" s="56"/>
      <c r="W246" s="56"/>
      <c r="X246" s="56"/>
      <c r="Y246" s="56"/>
      <c r="Z246" s="56"/>
      <c r="AB246" s="57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O246" s="57"/>
      <c r="AQ246" s="56"/>
      <c r="AR246" s="56"/>
      <c r="AS246" s="56"/>
      <c r="AT246" s="56"/>
      <c r="AU246" s="56"/>
      <c r="AV246" s="56"/>
      <c r="AW246" s="56"/>
      <c r="AX246" s="56"/>
      <c r="AY246" s="56"/>
      <c r="AZ246" s="56"/>
      <c r="BD246" s="66"/>
      <c r="BE246" s="63"/>
      <c r="BF246" s="63"/>
      <c r="BG246" s="56"/>
      <c r="BH246" s="56"/>
      <c r="BI246" s="56"/>
      <c r="BJ246" s="56"/>
      <c r="BK246" s="56"/>
      <c r="BL246" s="56"/>
      <c r="BM246" s="63"/>
      <c r="BT246" s="56"/>
      <c r="BU246" s="56"/>
      <c r="BV246" s="56"/>
      <c r="BW246" s="56"/>
      <c r="BX246" s="56"/>
      <c r="BY246" s="56"/>
    </row>
    <row r="247" spans="2:77" x14ac:dyDescent="0.2">
      <c r="B247" s="57"/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O247" s="57"/>
      <c r="Q247" s="56"/>
      <c r="R247" s="56"/>
      <c r="S247" s="56"/>
      <c r="T247" s="56"/>
      <c r="U247" s="56"/>
      <c r="V247" s="56"/>
      <c r="W247" s="56"/>
      <c r="X247" s="56"/>
      <c r="Y247" s="56"/>
      <c r="Z247" s="56"/>
      <c r="AB247" s="57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O247" s="57"/>
      <c r="AQ247" s="56"/>
      <c r="AR247" s="56"/>
      <c r="AS247" s="56"/>
      <c r="AT247" s="56"/>
      <c r="AU247" s="56"/>
      <c r="AV247" s="56"/>
      <c r="AW247" s="56"/>
      <c r="AX247" s="56"/>
      <c r="AY247" s="56"/>
      <c r="AZ247" s="56"/>
      <c r="BD247" s="66"/>
      <c r="BE247" s="63"/>
      <c r="BF247" s="63"/>
      <c r="BG247" s="56"/>
      <c r="BH247" s="56"/>
      <c r="BI247" s="56"/>
      <c r="BJ247" s="56"/>
      <c r="BK247" s="56"/>
      <c r="BL247" s="56"/>
      <c r="BM247" s="63"/>
      <c r="BT247" s="56"/>
      <c r="BU247" s="56"/>
      <c r="BV247" s="56"/>
      <c r="BW247" s="56"/>
      <c r="BX247" s="56"/>
      <c r="BY247" s="56"/>
    </row>
    <row r="248" spans="2:77" x14ac:dyDescent="0.2">
      <c r="B248" s="57"/>
      <c r="D248" s="56"/>
      <c r="E248" s="56"/>
      <c r="F248" s="56"/>
      <c r="G248" s="56"/>
      <c r="H248" s="56"/>
      <c r="I248" s="56"/>
      <c r="J248" s="56"/>
      <c r="K248" s="56"/>
      <c r="L248" s="56"/>
      <c r="M248" s="56"/>
      <c r="O248" s="57"/>
      <c r="Q248" s="56"/>
      <c r="R248" s="56"/>
      <c r="S248" s="56"/>
      <c r="T248" s="56"/>
      <c r="U248" s="56"/>
      <c r="V248" s="56"/>
      <c r="W248" s="56"/>
      <c r="X248" s="56"/>
      <c r="Y248" s="56"/>
      <c r="Z248" s="56"/>
      <c r="AB248" s="57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O248" s="57"/>
      <c r="AQ248" s="56"/>
      <c r="AR248" s="56"/>
      <c r="AS248" s="56"/>
      <c r="AT248" s="56"/>
      <c r="AU248" s="56"/>
      <c r="AV248" s="56"/>
      <c r="AW248" s="56"/>
      <c r="AX248" s="56"/>
      <c r="AY248" s="56"/>
      <c r="AZ248" s="56"/>
      <c r="BD248" s="66"/>
      <c r="BE248" s="63"/>
      <c r="BF248" s="63"/>
      <c r="BG248" s="56"/>
      <c r="BH248" s="56"/>
      <c r="BI248" s="56"/>
      <c r="BJ248" s="56"/>
      <c r="BK248" s="56"/>
      <c r="BL248" s="56"/>
      <c r="BM248" s="63"/>
      <c r="BT248" s="56"/>
      <c r="BU248" s="56"/>
      <c r="BV248" s="56"/>
      <c r="BW248" s="56"/>
      <c r="BX248" s="56"/>
      <c r="BY248" s="56"/>
    </row>
    <row r="249" spans="2:77" x14ac:dyDescent="0.2">
      <c r="B249" s="57"/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O249" s="57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B249" s="57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O249" s="57"/>
      <c r="AQ249" s="56"/>
      <c r="AR249" s="56"/>
      <c r="AS249" s="56"/>
      <c r="AT249" s="56"/>
      <c r="AU249" s="56"/>
      <c r="AV249" s="56"/>
      <c r="AW249" s="56"/>
      <c r="AX249" s="56"/>
      <c r="AY249" s="56"/>
      <c r="AZ249" s="56"/>
      <c r="BD249" s="66"/>
      <c r="BE249" s="63"/>
      <c r="BF249" s="63"/>
      <c r="BG249" s="56"/>
      <c r="BH249" s="56"/>
      <c r="BI249" s="56"/>
      <c r="BJ249" s="56"/>
      <c r="BK249" s="56"/>
      <c r="BL249" s="56"/>
      <c r="BM249" s="63"/>
      <c r="BT249" s="56"/>
      <c r="BU249" s="56"/>
      <c r="BV249" s="56"/>
      <c r="BW249" s="56"/>
      <c r="BX249" s="56"/>
      <c r="BY249" s="56"/>
    </row>
    <row r="250" spans="2:77" x14ac:dyDescent="0.2">
      <c r="B250" s="57"/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O250" s="57"/>
      <c r="Q250" s="56"/>
      <c r="R250" s="56"/>
      <c r="S250" s="56"/>
      <c r="T250" s="56"/>
      <c r="U250" s="56"/>
      <c r="V250" s="56"/>
      <c r="W250" s="56"/>
      <c r="X250" s="56"/>
      <c r="Y250" s="56"/>
      <c r="Z250" s="56"/>
      <c r="AB250" s="57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O250" s="57"/>
      <c r="AQ250" s="56"/>
      <c r="AR250" s="56"/>
      <c r="AS250" s="56"/>
      <c r="AT250" s="56"/>
      <c r="AU250" s="56"/>
      <c r="AV250" s="56"/>
      <c r="AW250" s="56"/>
      <c r="AX250" s="56"/>
      <c r="AY250" s="56"/>
      <c r="AZ250" s="56"/>
      <c r="BD250" s="66"/>
      <c r="BE250" s="63"/>
      <c r="BF250" s="63"/>
      <c r="BG250" s="56"/>
      <c r="BH250" s="56"/>
      <c r="BI250" s="56"/>
      <c r="BJ250" s="56"/>
      <c r="BK250" s="56"/>
      <c r="BL250" s="56"/>
      <c r="BM250" s="63"/>
      <c r="BT250" s="56"/>
      <c r="BU250" s="56"/>
      <c r="BV250" s="56"/>
      <c r="BW250" s="56"/>
      <c r="BX250" s="56"/>
      <c r="BY250" s="56"/>
    </row>
    <row r="251" spans="2:77" x14ac:dyDescent="0.2">
      <c r="B251" s="57"/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O251" s="57"/>
      <c r="Q251" s="56"/>
      <c r="R251" s="56"/>
      <c r="S251" s="56"/>
      <c r="T251" s="56"/>
      <c r="U251" s="56"/>
      <c r="V251" s="56"/>
      <c r="W251" s="56"/>
      <c r="X251" s="56"/>
      <c r="Y251" s="56"/>
      <c r="Z251" s="56"/>
      <c r="AB251" s="57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O251" s="57"/>
      <c r="AQ251" s="56"/>
      <c r="AR251" s="56"/>
      <c r="AS251" s="56"/>
      <c r="AT251" s="56"/>
      <c r="AU251" s="56"/>
      <c r="AV251" s="56"/>
      <c r="AW251" s="56"/>
      <c r="AX251" s="56"/>
      <c r="AY251" s="56"/>
      <c r="AZ251" s="56"/>
      <c r="BD251" s="66"/>
      <c r="BE251" s="63"/>
      <c r="BF251" s="63"/>
      <c r="BG251" s="56"/>
      <c r="BH251" s="56"/>
      <c r="BI251" s="56"/>
      <c r="BJ251" s="56"/>
      <c r="BK251" s="56"/>
      <c r="BL251" s="56"/>
      <c r="BM251" s="63"/>
      <c r="BT251" s="56"/>
      <c r="BU251" s="56"/>
      <c r="BV251" s="56"/>
      <c r="BW251" s="56"/>
      <c r="BX251" s="56"/>
      <c r="BY251" s="56"/>
    </row>
    <row r="252" spans="2:77" x14ac:dyDescent="0.2">
      <c r="B252" s="57"/>
      <c r="D252" s="56"/>
      <c r="E252" s="56"/>
      <c r="F252" s="56"/>
      <c r="G252" s="56"/>
      <c r="H252" s="56"/>
      <c r="I252" s="56"/>
      <c r="J252" s="56"/>
      <c r="K252" s="56"/>
      <c r="L252" s="56"/>
      <c r="M252" s="56"/>
      <c r="O252" s="57"/>
      <c r="Q252" s="56"/>
      <c r="R252" s="56"/>
      <c r="S252" s="56"/>
      <c r="T252" s="56"/>
      <c r="U252" s="56"/>
      <c r="V252" s="56"/>
      <c r="W252" s="56"/>
      <c r="X252" s="56"/>
      <c r="Y252" s="56"/>
      <c r="Z252" s="56"/>
      <c r="AB252" s="57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O252" s="57"/>
      <c r="AQ252" s="56"/>
      <c r="AR252" s="56"/>
      <c r="AS252" s="56"/>
      <c r="AT252" s="56"/>
      <c r="AU252" s="56"/>
      <c r="AV252" s="56"/>
      <c r="AW252" s="56"/>
      <c r="AX252" s="56"/>
      <c r="AY252" s="56"/>
      <c r="AZ252" s="56"/>
      <c r="BD252" s="66"/>
      <c r="BE252" s="63"/>
      <c r="BF252" s="63"/>
      <c r="BG252" s="56"/>
      <c r="BH252" s="56"/>
      <c r="BI252" s="56"/>
      <c r="BJ252" s="56"/>
      <c r="BK252" s="56"/>
      <c r="BL252" s="56"/>
      <c r="BM252" s="63"/>
      <c r="BT252" s="56"/>
      <c r="BU252" s="56"/>
      <c r="BV252" s="56"/>
      <c r="BW252" s="56"/>
      <c r="BX252" s="56"/>
      <c r="BY252" s="56"/>
    </row>
    <row r="253" spans="2:77" x14ac:dyDescent="0.2">
      <c r="B253" s="57"/>
      <c r="D253" s="56"/>
      <c r="E253" s="56"/>
      <c r="F253" s="56"/>
      <c r="G253" s="56"/>
      <c r="H253" s="56"/>
      <c r="I253" s="56"/>
      <c r="J253" s="56"/>
      <c r="K253" s="56"/>
      <c r="L253" s="56"/>
      <c r="M253" s="56"/>
      <c r="O253" s="57"/>
      <c r="Q253" s="56"/>
      <c r="R253" s="56"/>
      <c r="S253" s="56"/>
      <c r="T253" s="56"/>
      <c r="U253" s="56"/>
      <c r="V253" s="56"/>
      <c r="W253" s="56"/>
      <c r="X253" s="56"/>
      <c r="Y253" s="56"/>
      <c r="Z253" s="56"/>
      <c r="AB253" s="57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O253" s="57"/>
      <c r="AQ253" s="56"/>
      <c r="AR253" s="56"/>
      <c r="AS253" s="56"/>
      <c r="AT253" s="56"/>
      <c r="AU253" s="56"/>
      <c r="AV253" s="56"/>
      <c r="AW253" s="56"/>
      <c r="AX253" s="56"/>
      <c r="AY253" s="56"/>
      <c r="AZ253" s="56"/>
      <c r="BD253" s="66"/>
      <c r="BE253" s="63"/>
      <c r="BF253" s="63"/>
      <c r="BG253" s="56"/>
      <c r="BH253" s="56"/>
      <c r="BI253" s="56"/>
      <c r="BJ253" s="56"/>
      <c r="BK253" s="56"/>
      <c r="BL253" s="56"/>
      <c r="BM253" s="63"/>
      <c r="BT253" s="56"/>
      <c r="BU253" s="56"/>
      <c r="BV253" s="56"/>
      <c r="BW253" s="56"/>
      <c r="BX253" s="56"/>
      <c r="BY253" s="56"/>
    </row>
    <row r="254" spans="2:77" x14ac:dyDescent="0.2">
      <c r="B254" s="57"/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O254" s="57"/>
      <c r="Q254" s="56"/>
      <c r="R254" s="56"/>
      <c r="S254" s="56"/>
      <c r="T254" s="56"/>
      <c r="U254" s="56"/>
      <c r="V254" s="56"/>
      <c r="W254" s="56"/>
      <c r="X254" s="56"/>
      <c r="Y254" s="56"/>
      <c r="Z254" s="56"/>
      <c r="AB254" s="57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O254" s="57"/>
      <c r="AQ254" s="56"/>
      <c r="AR254" s="56"/>
      <c r="AS254" s="56"/>
      <c r="AT254" s="56"/>
      <c r="AU254" s="56"/>
      <c r="AV254" s="56"/>
      <c r="AW254" s="56"/>
      <c r="AX254" s="56"/>
      <c r="AY254" s="56"/>
      <c r="AZ254" s="56"/>
      <c r="BD254" s="66"/>
      <c r="BE254" s="63"/>
      <c r="BF254" s="63"/>
      <c r="BG254" s="56"/>
      <c r="BH254" s="56"/>
      <c r="BI254" s="56"/>
      <c r="BJ254" s="56"/>
      <c r="BK254" s="56"/>
      <c r="BL254" s="56"/>
      <c r="BM254" s="63"/>
      <c r="BT254" s="56"/>
      <c r="BU254" s="56"/>
      <c r="BV254" s="56"/>
      <c r="BW254" s="56"/>
      <c r="BX254" s="56"/>
      <c r="BY254" s="56"/>
    </row>
    <row r="255" spans="2:77" x14ac:dyDescent="0.2">
      <c r="B255" s="57"/>
      <c r="D255" s="56"/>
      <c r="E255" s="56"/>
      <c r="F255" s="56"/>
      <c r="G255" s="56"/>
      <c r="H255" s="56"/>
      <c r="I255" s="56"/>
      <c r="J255" s="56"/>
      <c r="K255" s="56"/>
      <c r="L255" s="56"/>
      <c r="M255" s="56"/>
      <c r="O255" s="57"/>
      <c r="Q255" s="56"/>
      <c r="R255" s="56"/>
      <c r="S255" s="56"/>
      <c r="T255" s="56"/>
      <c r="U255" s="56"/>
      <c r="V255" s="56"/>
      <c r="W255" s="56"/>
      <c r="X255" s="56"/>
      <c r="Y255" s="56"/>
      <c r="Z255" s="56"/>
      <c r="AB255" s="57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O255" s="57"/>
      <c r="AQ255" s="56"/>
      <c r="AR255" s="56"/>
      <c r="AS255" s="56"/>
      <c r="AT255" s="56"/>
      <c r="AU255" s="56"/>
      <c r="AV255" s="56"/>
      <c r="AW255" s="56"/>
      <c r="AX255" s="56"/>
      <c r="AY255" s="56"/>
      <c r="AZ255" s="56"/>
      <c r="BD255" s="66"/>
      <c r="BE255" s="63"/>
      <c r="BF255" s="63"/>
      <c r="BG255" s="56"/>
      <c r="BH255" s="56"/>
      <c r="BI255" s="56"/>
      <c r="BJ255" s="56"/>
      <c r="BK255" s="56"/>
      <c r="BL255" s="56"/>
      <c r="BM255" s="63"/>
      <c r="BT255" s="56"/>
      <c r="BU255" s="56"/>
      <c r="BV255" s="56"/>
      <c r="BW255" s="56"/>
      <c r="BX255" s="56"/>
      <c r="BY255" s="56"/>
    </row>
    <row r="256" spans="2:77" x14ac:dyDescent="0.2">
      <c r="B256" s="57"/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O256" s="57"/>
      <c r="Q256" s="56"/>
      <c r="R256" s="56"/>
      <c r="S256" s="56"/>
      <c r="T256" s="56"/>
      <c r="U256" s="56"/>
      <c r="V256" s="56"/>
      <c r="W256" s="56"/>
      <c r="X256" s="56"/>
      <c r="Y256" s="56"/>
      <c r="Z256" s="56"/>
      <c r="AB256" s="57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O256" s="57"/>
      <c r="AQ256" s="56"/>
      <c r="AR256" s="56"/>
      <c r="AS256" s="56"/>
      <c r="AT256" s="56"/>
      <c r="AU256" s="56"/>
      <c r="AV256" s="56"/>
      <c r="AW256" s="56"/>
      <c r="AX256" s="56"/>
      <c r="AY256" s="56"/>
      <c r="AZ256" s="56"/>
      <c r="BD256" s="66"/>
      <c r="BE256" s="63"/>
      <c r="BF256" s="63"/>
      <c r="BG256" s="56"/>
      <c r="BH256" s="56"/>
      <c r="BI256" s="56"/>
      <c r="BJ256" s="56"/>
      <c r="BK256" s="56"/>
      <c r="BL256" s="56"/>
      <c r="BM256" s="63"/>
      <c r="BT256" s="56"/>
      <c r="BU256" s="56"/>
      <c r="BV256" s="56"/>
      <c r="BW256" s="56"/>
      <c r="BX256" s="56"/>
      <c r="BY256" s="56"/>
    </row>
    <row r="257" spans="2:77" x14ac:dyDescent="0.2">
      <c r="B257" s="57"/>
      <c r="D257" s="56"/>
      <c r="E257" s="56"/>
      <c r="F257" s="56"/>
      <c r="G257" s="56"/>
      <c r="H257" s="56"/>
      <c r="I257" s="56"/>
      <c r="J257" s="56"/>
      <c r="K257" s="56"/>
      <c r="L257" s="56"/>
      <c r="M257" s="56"/>
      <c r="O257" s="57"/>
      <c r="Q257" s="56"/>
      <c r="R257" s="56"/>
      <c r="S257" s="56"/>
      <c r="T257" s="56"/>
      <c r="U257" s="56"/>
      <c r="V257" s="56"/>
      <c r="W257" s="56"/>
      <c r="X257" s="56"/>
      <c r="Y257" s="56"/>
      <c r="Z257" s="56"/>
      <c r="AB257" s="57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O257" s="57"/>
      <c r="AQ257" s="56"/>
      <c r="AR257" s="56"/>
      <c r="AS257" s="56"/>
      <c r="AT257" s="56"/>
      <c r="AU257" s="56"/>
      <c r="AV257" s="56"/>
      <c r="AW257" s="56"/>
      <c r="AX257" s="56"/>
      <c r="AY257" s="56"/>
      <c r="AZ257" s="56"/>
      <c r="BD257" s="66"/>
      <c r="BE257" s="63"/>
      <c r="BF257" s="63"/>
      <c r="BG257" s="56"/>
      <c r="BH257" s="56"/>
      <c r="BI257" s="56"/>
      <c r="BJ257" s="56"/>
      <c r="BK257" s="56"/>
      <c r="BL257" s="56"/>
      <c r="BM257" s="63"/>
      <c r="BT257" s="56"/>
      <c r="BU257" s="56"/>
      <c r="BV257" s="56"/>
      <c r="BW257" s="56"/>
      <c r="BX257" s="56"/>
      <c r="BY257" s="56"/>
    </row>
    <row r="258" spans="2:77" x14ac:dyDescent="0.2">
      <c r="B258" s="57"/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O258" s="57"/>
      <c r="Q258" s="56"/>
      <c r="R258" s="56"/>
      <c r="S258" s="56"/>
      <c r="T258" s="56"/>
      <c r="U258" s="56"/>
      <c r="V258" s="56"/>
      <c r="W258" s="56"/>
      <c r="X258" s="56"/>
      <c r="Y258" s="56"/>
      <c r="Z258" s="56"/>
      <c r="AB258" s="57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O258" s="57"/>
      <c r="AQ258" s="56"/>
      <c r="AR258" s="56"/>
      <c r="AS258" s="56"/>
      <c r="AT258" s="56"/>
      <c r="AU258" s="56"/>
      <c r="AV258" s="56"/>
      <c r="AW258" s="56"/>
      <c r="AX258" s="56"/>
      <c r="AY258" s="56"/>
      <c r="AZ258" s="56"/>
      <c r="BD258" s="66"/>
      <c r="BE258" s="63"/>
      <c r="BF258" s="63"/>
      <c r="BG258" s="56"/>
      <c r="BH258" s="56"/>
      <c r="BI258" s="56"/>
      <c r="BJ258" s="56"/>
      <c r="BK258" s="56"/>
      <c r="BL258" s="56"/>
      <c r="BM258" s="63"/>
      <c r="BT258" s="56"/>
      <c r="BU258" s="56"/>
      <c r="BV258" s="56"/>
      <c r="BW258" s="56"/>
      <c r="BX258" s="56"/>
      <c r="BY258" s="56"/>
    </row>
    <row r="259" spans="2:77" x14ac:dyDescent="0.2">
      <c r="B259" s="57"/>
      <c r="D259" s="56"/>
      <c r="E259" s="56"/>
      <c r="F259" s="56"/>
      <c r="G259" s="56"/>
      <c r="H259" s="56"/>
      <c r="I259" s="56"/>
      <c r="J259" s="56"/>
      <c r="K259" s="56"/>
      <c r="L259" s="56"/>
      <c r="M259" s="56"/>
      <c r="O259" s="57"/>
      <c r="Q259" s="56"/>
      <c r="R259" s="56"/>
      <c r="S259" s="56"/>
      <c r="T259" s="56"/>
      <c r="U259" s="56"/>
      <c r="V259" s="56"/>
      <c r="W259" s="56"/>
      <c r="X259" s="56"/>
      <c r="Y259" s="56"/>
      <c r="Z259" s="56"/>
      <c r="AB259" s="57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O259" s="57"/>
      <c r="AQ259" s="56"/>
      <c r="AR259" s="56"/>
      <c r="AS259" s="56"/>
      <c r="AT259" s="56"/>
      <c r="AU259" s="56"/>
      <c r="AV259" s="56"/>
      <c r="AW259" s="56"/>
      <c r="AX259" s="56"/>
      <c r="AY259" s="56"/>
      <c r="AZ259" s="56"/>
      <c r="BD259" s="66"/>
      <c r="BE259" s="63"/>
      <c r="BF259" s="63"/>
      <c r="BG259" s="56"/>
      <c r="BH259" s="56"/>
      <c r="BI259" s="56"/>
      <c r="BJ259" s="56"/>
      <c r="BK259" s="56"/>
      <c r="BL259" s="56"/>
      <c r="BM259" s="63"/>
      <c r="BT259" s="56"/>
      <c r="BU259" s="56"/>
      <c r="BV259" s="56"/>
      <c r="BW259" s="56"/>
      <c r="BX259" s="56"/>
      <c r="BY259" s="56"/>
    </row>
    <row r="260" spans="2:77" x14ac:dyDescent="0.2">
      <c r="B260" s="57"/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O260" s="57"/>
      <c r="Q260" s="56"/>
      <c r="R260" s="56"/>
      <c r="S260" s="56"/>
      <c r="T260" s="56"/>
      <c r="U260" s="56"/>
      <c r="V260" s="56"/>
      <c r="W260" s="56"/>
      <c r="X260" s="56"/>
      <c r="Y260" s="56"/>
      <c r="Z260" s="56"/>
      <c r="AB260" s="57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O260" s="57"/>
      <c r="AQ260" s="56"/>
      <c r="AR260" s="56"/>
      <c r="AS260" s="56"/>
      <c r="AT260" s="56"/>
      <c r="AU260" s="56"/>
      <c r="AV260" s="56"/>
      <c r="AW260" s="56"/>
      <c r="AX260" s="56"/>
      <c r="AY260" s="56"/>
      <c r="AZ260" s="56"/>
      <c r="BD260" s="66"/>
      <c r="BE260" s="63"/>
      <c r="BF260" s="63"/>
      <c r="BG260" s="56"/>
      <c r="BH260" s="56"/>
      <c r="BI260" s="56"/>
      <c r="BJ260" s="56"/>
      <c r="BK260" s="56"/>
      <c r="BL260" s="56"/>
      <c r="BM260" s="63"/>
      <c r="BT260" s="56"/>
      <c r="BU260" s="56"/>
      <c r="BV260" s="56"/>
      <c r="BW260" s="56"/>
      <c r="BX260" s="56"/>
      <c r="BY260" s="56"/>
    </row>
    <row r="261" spans="2:77" x14ac:dyDescent="0.2">
      <c r="B261" s="57"/>
      <c r="D261" s="56"/>
      <c r="E261" s="56"/>
      <c r="F261" s="56"/>
      <c r="G261" s="56"/>
      <c r="H261" s="56"/>
      <c r="I261" s="56"/>
      <c r="J261" s="56"/>
      <c r="K261" s="56"/>
      <c r="L261" s="56"/>
      <c r="M261" s="56"/>
      <c r="O261" s="57"/>
      <c r="Q261" s="56"/>
      <c r="R261" s="56"/>
      <c r="S261" s="56"/>
      <c r="T261" s="56"/>
      <c r="U261" s="56"/>
      <c r="V261" s="56"/>
      <c r="W261" s="56"/>
      <c r="X261" s="56"/>
      <c r="Y261" s="56"/>
      <c r="Z261" s="56"/>
      <c r="AB261" s="57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O261" s="57"/>
      <c r="AQ261" s="56"/>
      <c r="AR261" s="56"/>
      <c r="AS261" s="56"/>
      <c r="AT261" s="56"/>
      <c r="AU261" s="56"/>
      <c r="AV261" s="56"/>
      <c r="AW261" s="56"/>
      <c r="AX261" s="56"/>
      <c r="AY261" s="56"/>
      <c r="AZ261" s="56"/>
      <c r="BD261" s="66"/>
      <c r="BE261" s="63"/>
      <c r="BF261" s="63"/>
      <c r="BG261" s="56"/>
      <c r="BH261" s="56"/>
      <c r="BI261" s="56"/>
      <c r="BJ261" s="56"/>
      <c r="BK261" s="56"/>
      <c r="BL261" s="56"/>
      <c r="BM261" s="63"/>
      <c r="BT261" s="56"/>
      <c r="BU261" s="56"/>
      <c r="BV261" s="56"/>
      <c r="BW261" s="56"/>
      <c r="BX261" s="56"/>
      <c r="BY261" s="56"/>
    </row>
    <row r="262" spans="2:77" x14ac:dyDescent="0.2">
      <c r="B262" s="57"/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O262" s="57"/>
      <c r="Q262" s="56"/>
      <c r="R262" s="56"/>
      <c r="S262" s="56"/>
      <c r="T262" s="56"/>
      <c r="U262" s="56"/>
      <c r="V262" s="56"/>
      <c r="W262" s="56"/>
      <c r="X262" s="56"/>
      <c r="Y262" s="56"/>
      <c r="Z262" s="56"/>
      <c r="AB262" s="57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O262" s="57"/>
      <c r="AQ262" s="56"/>
      <c r="AR262" s="56"/>
      <c r="AS262" s="56"/>
      <c r="AT262" s="56"/>
      <c r="AU262" s="56"/>
      <c r="AV262" s="56"/>
      <c r="AW262" s="56"/>
      <c r="AX262" s="56"/>
      <c r="AY262" s="56"/>
      <c r="AZ262" s="56"/>
      <c r="BD262" s="66"/>
      <c r="BE262" s="63"/>
      <c r="BF262" s="63"/>
      <c r="BG262" s="56"/>
      <c r="BH262" s="56"/>
      <c r="BI262" s="56"/>
      <c r="BJ262" s="56"/>
      <c r="BK262" s="56"/>
      <c r="BL262" s="56"/>
      <c r="BM262" s="63"/>
      <c r="BT262" s="56"/>
      <c r="BU262" s="56"/>
      <c r="BV262" s="56"/>
      <c r="BW262" s="56"/>
      <c r="BX262" s="56"/>
      <c r="BY262" s="56"/>
    </row>
    <row r="263" spans="2:77" x14ac:dyDescent="0.2">
      <c r="B263" s="57"/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O263" s="57"/>
      <c r="Q263" s="56"/>
      <c r="R263" s="56"/>
      <c r="S263" s="56"/>
      <c r="T263" s="56"/>
      <c r="U263" s="56"/>
      <c r="V263" s="56"/>
      <c r="W263" s="56"/>
      <c r="X263" s="56"/>
      <c r="Y263" s="56"/>
      <c r="Z263" s="56"/>
      <c r="AB263" s="57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O263" s="57"/>
      <c r="AQ263" s="56"/>
      <c r="AR263" s="56"/>
      <c r="AS263" s="56"/>
      <c r="AT263" s="56"/>
      <c r="AU263" s="56"/>
      <c r="AV263" s="56"/>
      <c r="AW263" s="56"/>
      <c r="AX263" s="56"/>
      <c r="AY263" s="56"/>
      <c r="AZ263" s="56"/>
      <c r="BD263" s="66"/>
      <c r="BE263" s="63"/>
      <c r="BF263" s="63"/>
      <c r="BG263" s="56"/>
      <c r="BH263" s="56"/>
      <c r="BI263" s="56"/>
      <c r="BJ263" s="56"/>
      <c r="BK263" s="56"/>
      <c r="BL263" s="56"/>
      <c r="BM263" s="63"/>
      <c r="BT263" s="56"/>
      <c r="BU263" s="56"/>
      <c r="BV263" s="56"/>
      <c r="BW263" s="56"/>
      <c r="BX263" s="56"/>
      <c r="BY263" s="56"/>
    </row>
    <row r="264" spans="2:77" x14ac:dyDescent="0.2">
      <c r="B264" s="57"/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O264" s="57"/>
      <c r="Q264" s="56"/>
      <c r="R264" s="56"/>
      <c r="S264" s="56"/>
      <c r="T264" s="56"/>
      <c r="U264" s="56"/>
      <c r="V264" s="56"/>
      <c r="W264" s="56"/>
      <c r="X264" s="56"/>
      <c r="Y264" s="56"/>
      <c r="Z264" s="56"/>
      <c r="AB264" s="57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O264" s="57"/>
      <c r="AQ264" s="56"/>
      <c r="AR264" s="56"/>
      <c r="AS264" s="56"/>
      <c r="AT264" s="56"/>
      <c r="AU264" s="56"/>
      <c r="AV264" s="56"/>
      <c r="AW264" s="56"/>
      <c r="AX264" s="56"/>
      <c r="AY264" s="56"/>
      <c r="AZ264" s="56"/>
      <c r="BD264" s="66"/>
      <c r="BE264" s="63"/>
      <c r="BF264" s="63"/>
      <c r="BG264" s="56"/>
      <c r="BH264" s="56"/>
      <c r="BI264" s="56"/>
      <c r="BJ264" s="56"/>
      <c r="BK264" s="56"/>
      <c r="BL264" s="56"/>
      <c r="BM264" s="63"/>
      <c r="BT264" s="56"/>
      <c r="BU264" s="56"/>
      <c r="BV264" s="56"/>
      <c r="BW264" s="56"/>
      <c r="BX264" s="56"/>
      <c r="BY264" s="56"/>
    </row>
    <row r="265" spans="2:77" x14ac:dyDescent="0.2">
      <c r="B265" s="57"/>
      <c r="D265" s="56"/>
      <c r="E265" s="56"/>
      <c r="F265" s="56"/>
      <c r="G265" s="56"/>
      <c r="H265" s="56"/>
      <c r="I265" s="56"/>
      <c r="J265" s="56"/>
      <c r="K265" s="56"/>
      <c r="L265" s="56"/>
      <c r="M265" s="56"/>
      <c r="O265" s="57"/>
      <c r="Q265" s="56"/>
      <c r="R265" s="56"/>
      <c r="S265" s="56"/>
      <c r="T265" s="56"/>
      <c r="U265" s="56"/>
      <c r="V265" s="56"/>
      <c r="W265" s="56"/>
      <c r="X265" s="56"/>
      <c r="Y265" s="56"/>
      <c r="Z265" s="56"/>
      <c r="AB265" s="57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O265" s="57"/>
      <c r="AQ265" s="56"/>
      <c r="AR265" s="56"/>
      <c r="AS265" s="56"/>
      <c r="AT265" s="56"/>
      <c r="AU265" s="56"/>
      <c r="AV265" s="56"/>
      <c r="AW265" s="56"/>
      <c r="AX265" s="56"/>
      <c r="AY265" s="56"/>
      <c r="AZ265" s="56"/>
      <c r="BD265" s="66"/>
      <c r="BE265" s="63"/>
      <c r="BF265" s="63"/>
      <c r="BG265" s="56"/>
      <c r="BH265" s="56"/>
      <c r="BI265" s="56"/>
      <c r="BJ265" s="56"/>
      <c r="BK265" s="56"/>
      <c r="BL265" s="56"/>
      <c r="BM265" s="63"/>
      <c r="BT265" s="56"/>
      <c r="BU265" s="56"/>
      <c r="BV265" s="56"/>
      <c r="BW265" s="56"/>
      <c r="BX265" s="56"/>
      <c r="BY265" s="56"/>
    </row>
    <row r="266" spans="2:77" x14ac:dyDescent="0.2">
      <c r="B266" s="57"/>
      <c r="D266" s="56"/>
      <c r="E266" s="56"/>
      <c r="F266" s="56"/>
      <c r="G266" s="56"/>
      <c r="H266" s="56"/>
      <c r="I266" s="56"/>
      <c r="J266" s="56"/>
      <c r="K266" s="56"/>
      <c r="L266" s="56"/>
      <c r="M266" s="56"/>
      <c r="O266" s="57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B266" s="57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O266" s="57"/>
      <c r="AQ266" s="56"/>
      <c r="AR266" s="56"/>
      <c r="AS266" s="56"/>
      <c r="AT266" s="56"/>
      <c r="AU266" s="56"/>
      <c r="AV266" s="56"/>
      <c r="AW266" s="56"/>
      <c r="AX266" s="56"/>
      <c r="AY266" s="56"/>
      <c r="AZ266" s="56"/>
      <c r="BD266" s="66"/>
      <c r="BE266" s="63"/>
      <c r="BF266" s="63"/>
      <c r="BG266" s="56"/>
      <c r="BH266" s="56"/>
      <c r="BI266" s="56"/>
      <c r="BJ266" s="56"/>
      <c r="BK266" s="56"/>
      <c r="BL266" s="56"/>
      <c r="BM266" s="63"/>
      <c r="BT266" s="56"/>
      <c r="BU266" s="56"/>
      <c r="BV266" s="56"/>
      <c r="BW266" s="56"/>
      <c r="BX266" s="56"/>
      <c r="BY266" s="56"/>
    </row>
    <row r="267" spans="2:77" x14ac:dyDescent="0.2">
      <c r="B267" s="57"/>
      <c r="D267" s="56"/>
      <c r="E267" s="56"/>
      <c r="F267" s="56"/>
      <c r="G267" s="56"/>
      <c r="H267" s="56"/>
      <c r="I267" s="56"/>
      <c r="J267" s="56"/>
      <c r="K267" s="56"/>
      <c r="L267" s="56"/>
      <c r="M267" s="56"/>
      <c r="O267" s="57"/>
      <c r="Q267" s="56"/>
      <c r="R267" s="56"/>
      <c r="S267" s="56"/>
      <c r="T267" s="56"/>
      <c r="U267" s="56"/>
      <c r="V267" s="56"/>
      <c r="W267" s="56"/>
      <c r="X267" s="56"/>
      <c r="Y267" s="56"/>
      <c r="Z267" s="56"/>
      <c r="AB267" s="57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O267" s="57"/>
      <c r="AQ267" s="56"/>
      <c r="AR267" s="56"/>
      <c r="AS267" s="56"/>
      <c r="AT267" s="56"/>
      <c r="AU267" s="56"/>
      <c r="AV267" s="56"/>
      <c r="AW267" s="56"/>
      <c r="AX267" s="56"/>
      <c r="AY267" s="56"/>
      <c r="AZ267" s="56"/>
      <c r="BD267" s="66"/>
      <c r="BE267" s="63"/>
      <c r="BF267" s="63"/>
      <c r="BG267" s="56"/>
      <c r="BH267" s="56"/>
      <c r="BI267" s="56"/>
      <c r="BJ267" s="56"/>
      <c r="BK267" s="56"/>
      <c r="BL267" s="56"/>
      <c r="BM267" s="63"/>
      <c r="BT267" s="56"/>
      <c r="BU267" s="56"/>
      <c r="BV267" s="56"/>
      <c r="BW267" s="56"/>
      <c r="BX267" s="56"/>
      <c r="BY267" s="56"/>
    </row>
    <row r="268" spans="2:77" x14ac:dyDescent="0.2">
      <c r="B268" s="57"/>
      <c r="D268" s="56"/>
      <c r="E268" s="56"/>
      <c r="F268" s="56"/>
      <c r="G268" s="56"/>
      <c r="H268" s="56"/>
      <c r="I268" s="56"/>
      <c r="J268" s="56"/>
      <c r="K268" s="56"/>
      <c r="L268" s="56"/>
      <c r="M268" s="56"/>
      <c r="O268" s="57"/>
      <c r="Q268" s="56"/>
      <c r="R268" s="56"/>
      <c r="S268" s="56"/>
      <c r="T268" s="56"/>
      <c r="U268" s="56"/>
      <c r="V268" s="56"/>
      <c r="W268" s="56"/>
      <c r="X268" s="56"/>
      <c r="Y268" s="56"/>
      <c r="Z268" s="56"/>
      <c r="AB268" s="57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O268" s="57"/>
      <c r="AQ268" s="56"/>
      <c r="AR268" s="56"/>
      <c r="AS268" s="56"/>
      <c r="AT268" s="56"/>
      <c r="AU268" s="56"/>
      <c r="AV268" s="56"/>
      <c r="AW268" s="56"/>
      <c r="AX268" s="56"/>
      <c r="AY268" s="56"/>
      <c r="AZ268" s="56"/>
      <c r="BA268" s="79"/>
      <c r="BB268" s="79"/>
      <c r="BC268" s="79"/>
      <c r="BD268" s="66"/>
      <c r="BE268" s="63"/>
      <c r="BF268" s="63"/>
      <c r="BG268" s="56"/>
      <c r="BH268" s="56"/>
      <c r="BI268" s="56"/>
      <c r="BJ268" s="56"/>
      <c r="BK268" s="56"/>
      <c r="BL268" s="56"/>
      <c r="BM268" s="63"/>
      <c r="BT268" s="56"/>
      <c r="BU268" s="56"/>
      <c r="BV268" s="56"/>
      <c r="BW268" s="56"/>
      <c r="BX268" s="56"/>
      <c r="BY268" s="56"/>
    </row>
  </sheetData>
  <mergeCells count="4">
    <mergeCell ref="C6:M6"/>
    <mergeCell ref="P6:Z6"/>
    <mergeCell ref="AC6:AM6"/>
    <mergeCell ref="AP6:AZ6"/>
  </mergeCells>
  <conditionalFormatting sqref="B10:B192">
    <cfRule type="expression" dxfId="44" priority="9">
      <formula>C10&lt;&gt;""</formula>
    </cfRule>
  </conditionalFormatting>
  <conditionalFormatting sqref="O10:O192">
    <cfRule type="expression" dxfId="43" priority="8">
      <formula>P10&lt;&gt;""</formula>
    </cfRule>
  </conditionalFormatting>
  <conditionalFormatting sqref="AB10:AB145">
    <cfRule type="expression" dxfId="42" priority="7">
      <formula>AC10&lt;&gt;""</formula>
    </cfRule>
  </conditionalFormatting>
  <conditionalFormatting sqref="AO10:AO149">
    <cfRule type="expression" dxfId="41" priority="6">
      <formula>AP10&lt;&gt;""</formula>
    </cfRule>
  </conditionalFormatting>
  <conditionalFormatting sqref="BB10:BB136">
    <cfRule type="expression" dxfId="40" priority="3">
      <formula>BC10&lt;&gt;""</formula>
    </cfRule>
  </conditionalFormatting>
  <conditionalFormatting sqref="BO10:BO209">
    <cfRule type="expression" dxfId="39" priority="1">
      <formula>BP10&lt;&gt;""</formula>
    </cfRule>
  </conditionalFormatting>
  <conditionalFormatting sqref="BP141:BP209">
    <cfRule type="expression" dxfId="38" priority="4">
      <formula>BQ141&lt;&gt;""</formula>
    </cfRule>
  </conditionalFormatting>
  <hyperlinks>
    <hyperlink ref="A2" location="Cover!A1" display="Return to Contents" xr:uid="{0D8EFEF5-0901-4C2F-93FF-6B4CEAD24A60}"/>
  </hyperlinks>
  <pageMargins left="0.7" right="0.7" top="0.75" bottom="0.75" header="0.3" footer="0.3"/>
  <pageSetup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tabColor rgb="FF92D050"/>
  </sheetPr>
  <dimension ref="A10:AB9914"/>
  <sheetViews>
    <sheetView topLeftCell="A381" workbookViewId="0">
      <selection activeCell="B7" sqref="B7"/>
    </sheetView>
  </sheetViews>
  <sheetFormatPr defaultRowHeight="12.75" x14ac:dyDescent="0.2"/>
  <sheetData>
    <row r="10" spans="1:12" x14ac:dyDescent="0.2">
      <c r="A10" s="20" t="s">
        <v>129</v>
      </c>
      <c r="C10" s="14" t="s">
        <v>27</v>
      </c>
      <c r="D10" s="14" t="s">
        <v>371</v>
      </c>
      <c r="E10" s="14" t="s">
        <v>1042</v>
      </c>
      <c r="F10" s="14" t="s">
        <v>1084</v>
      </c>
      <c r="G10" s="14"/>
      <c r="H10" s="14"/>
      <c r="I10" s="14"/>
      <c r="J10" s="14"/>
      <c r="K10" s="14"/>
      <c r="L10" s="14"/>
    </row>
    <row r="11" spans="1:12" x14ac:dyDescent="0.2">
      <c r="B11" s="14" t="s">
        <v>1010</v>
      </c>
      <c r="C11">
        <v>8890.6106488110581</v>
      </c>
    </row>
    <row r="12" spans="1:12" x14ac:dyDescent="0.2">
      <c r="B12" s="14" t="s">
        <v>1011</v>
      </c>
      <c r="C12">
        <v>7332.9526415008186</v>
      </c>
      <c r="D12">
        <v>-8.9199846072651745E-2</v>
      </c>
      <c r="E12">
        <v>-0.69379513620250188</v>
      </c>
      <c r="F12">
        <v>-0.11984469870592873</v>
      </c>
    </row>
    <row r="13" spans="1:12" x14ac:dyDescent="0.2">
      <c r="B13" s="14" t="s">
        <v>1012</v>
      </c>
      <c r="C13">
        <v>1342.7743739175426</v>
      </c>
      <c r="D13">
        <v>-5.9292580279635132E-2</v>
      </c>
      <c r="E13">
        <v>-0.5454558007100152</v>
      </c>
      <c r="F13">
        <v>-0.13468624017435316</v>
      </c>
    </row>
    <row r="14" spans="1:12" x14ac:dyDescent="0.2">
      <c r="B14" s="14" t="s">
        <v>1013</v>
      </c>
      <c r="C14">
        <v>9017.8276789488809</v>
      </c>
    </row>
    <row r="15" spans="1:12" x14ac:dyDescent="0.2">
      <c r="B15" s="14" t="s">
        <v>1014</v>
      </c>
      <c r="C15">
        <v>22106.250237415985</v>
      </c>
      <c r="D15">
        <v>-5.8048866993432036E-2</v>
      </c>
      <c r="E15">
        <v>-0.5199399627219492</v>
      </c>
      <c r="F15">
        <v>-0.10870265573842408</v>
      </c>
    </row>
    <row r="16" spans="1:12" x14ac:dyDescent="0.2">
      <c r="B16" s="14" t="s">
        <v>1015</v>
      </c>
      <c r="C16">
        <v>5968.784419405717</v>
      </c>
      <c r="D16">
        <v>-3.2742247749795172E-2</v>
      </c>
      <c r="E16">
        <v>-0.40804199711205191</v>
      </c>
      <c r="F16">
        <v>-0.12535165488070099</v>
      </c>
    </row>
    <row r="17" spans="2:12" x14ac:dyDescent="0.2">
      <c r="B17" s="14" t="s">
        <v>1016</v>
      </c>
      <c r="C17">
        <v>11.339465519132579</v>
      </c>
    </row>
    <row r="18" spans="2:12" x14ac:dyDescent="0.2">
      <c r="B18" s="14" t="s">
        <v>1017</v>
      </c>
      <c r="C18">
        <v>2311.8352716314484</v>
      </c>
    </row>
    <row r="19" spans="2:12" x14ac:dyDescent="0.2">
      <c r="B19" s="14" t="s">
        <v>311</v>
      </c>
      <c r="C19">
        <v>28.473702780367073</v>
      </c>
    </row>
    <row r="20" spans="2:12" x14ac:dyDescent="0.2">
      <c r="B20" s="14" t="s">
        <v>1018</v>
      </c>
      <c r="C20">
        <v>7.3224444546849119</v>
      </c>
    </row>
    <row r="21" spans="2:12" x14ac:dyDescent="0.2">
      <c r="B21" s="14" t="s">
        <v>1019</v>
      </c>
      <c r="C21">
        <v>17.234306823918292</v>
      </c>
    </row>
    <row r="28" spans="2:12" x14ac:dyDescent="0.2">
      <c r="B28" s="20"/>
    </row>
    <row r="30" spans="2:12" x14ac:dyDescent="0.2"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2:12" x14ac:dyDescent="0.2">
      <c r="B31" s="14"/>
    </row>
    <row r="32" spans="2:12" x14ac:dyDescent="0.2">
      <c r="B32" s="14"/>
    </row>
    <row r="33" spans="2:2" x14ac:dyDescent="0.2">
      <c r="B33" s="14"/>
    </row>
    <row r="34" spans="2:2" x14ac:dyDescent="0.2">
      <c r="B34" s="14"/>
    </row>
    <row r="35" spans="2:2" x14ac:dyDescent="0.2">
      <c r="B35" s="14"/>
    </row>
    <row r="48" spans="2:2" x14ac:dyDescent="0.2">
      <c r="B48" s="20"/>
    </row>
    <row r="50" spans="2:12" x14ac:dyDescent="0.2">
      <c r="C50" s="14"/>
      <c r="D50" s="14"/>
      <c r="E50" s="14"/>
      <c r="F50" s="14"/>
      <c r="G50" s="14"/>
      <c r="H50" s="14"/>
      <c r="I50" s="14"/>
      <c r="J50" s="14"/>
      <c r="K50" s="14"/>
      <c r="L50" s="14"/>
    </row>
    <row r="51" spans="2:12" x14ac:dyDescent="0.2">
      <c r="B51" s="14"/>
    </row>
    <row r="52" spans="2:12" x14ac:dyDescent="0.2">
      <c r="B52" s="14"/>
    </row>
    <row r="53" spans="2:12" x14ac:dyDescent="0.2">
      <c r="B53" s="14"/>
    </row>
    <row r="54" spans="2:12" x14ac:dyDescent="0.2">
      <c r="B54" s="14"/>
    </row>
    <row r="55" spans="2:12" x14ac:dyDescent="0.2">
      <c r="B55" s="14"/>
    </row>
    <row r="68" spans="2:13" x14ac:dyDescent="0.2">
      <c r="B68" s="20"/>
    </row>
    <row r="70" spans="2:13" x14ac:dyDescent="0.2"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2:13" x14ac:dyDescent="0.2">
      <c r="B71" s="14"/>
      <c r="C71" s="14"/>
    </row>
    <row r="72" spans="2:13" x14ac:dyDescent="0.2">
      <c r="B72" s="14"/>
      <c r="C72" s="14"/>
    </row>
    <row r="73" spans="2:13" x14ac:dyDescent="0.2">
      <c r="B73" s="14"/>
      <c r="C73" s="14"/>
    </row>
    <row r="74" spans="2:13" x14ac:dyDescent="0.2">
      <c r="B74" s="14"/>
      <c r="C74" s="14"/>
    </row>
    <row r="75" spans="2:13" x14ac:dyDescent="0.2">
      <c r="B75" s="14"/>
      <c r="C75" s="14"/>
    </row>
    <row r="76" spans="2:13" x14ac:dyDescent="0.2">
      <c r="B76" s="14"/>
      <c r="C76" s="14"/>
    </row>
    <row r="77" spans="2:13" x14ac:dyDescent="0.2">
      <c r="B77" s="14"/>
      <c r="C77" s="14"/>
    </row>
    <row r="78" spans="2:13" x14ac:dyDescent="0.2">
      <c r="B78" s="14"/>
      <c r="C78" s="14"/>
    </row>
    <row r="79" spans="2:13" x14ac:dyDescent="0.2">
      <c r="B79" s="14"/>
      <c r="C79" s="14"/>
    </row>
    <row r="80" spans="2:13" x14ac:dyDescent="0.2">
      <c r="B80" s="14"/>
      <c r="C80" s="14"/>
    </row>
    <row r="81" spans="2:3" x14ac:dyDescent="0.2">
      <c r="B81" s="14"/>
      <c r="C81" s="14"/>
    </row>
    <row r="82" spans="2:3" x14ac:dyDescent="0.2">
      <c r="B82" s="14"/>
      <c r="C82" s="14"/>
    </row>
    <row r="83" spans="2:3" x14ac:dyDescent="0.2">
      <c r="B83" s="14"/>
      <c r="C83" s="14"/>
    </row>
    <row r="84" spans="2:3" x14ac:dyDescent="0.2">
      <c r="B84" s="14"/>
      <c r="C84" s="14"/>
    </row>
    <row r="85" spans="2:3" x14ac:dyDescent="0.2">
      <c r="B85" s="14"/>
      <c r="C85" s="14"/>
    </row>
    <row r="86" spans="2:3" x14ac:dyDescent="0.2">
      <c r="B86" s="14"/>
      <c r="C86" s="14"/>
    </row>
    <row r="87" spans="2:3" x14ac:dyDescent="0.2">
      <c r="B87" s="14"/>
      <c r="C87" s="14"/>
    </row>
    <row r="88" spans="2:3" x14ac:dyDescent="0.2">
      <c r="B88" s="14"/>
      <c r="C88" s="14"/>
    </row>
    <row r="89" spans="2:3" x14ac:dyDescent="0.2">
      <c r="B89" s="14"/>
      <c r="C89" s="14"/>
    </row>
    <row r="90" spans="2:3" x14ac:dyDescent="0.2">
      <c r="B90" s="14"/>
      <c r="C90" s="14"/>
    </row>
    <row r="91" spans="2:3" x14ac:dyDescent="0.2">
      <c r="B91" s="14"/>
      <c r="C91" s="14"/>
    </row>
    <row r="92" spans="2:3" x14ac:dyDescent="0.2">
      <c r="B92" s="14"/>
      <c r="C92" s="14"/>
    </row>
    <row r="93" spans="2:3" x14ac:dyDescent="0.2">
      <c r="B93" s="14"/>
      <c r="C93" s="14"/>
    </row>
    <row r="94" spans="2:3" x14ac:dyDescent="0.2">
      <c r="B94" s="14"/>
      <c r="C94" s="14"/>
    </row>
    <row r="95" spans="2:3" x14ac:dyDescent="0.2">
      <c r="B95" s="14"/>
      <c r="C95" s="14"/>
    </row>
    <row r="96" spans="2:3" x14ac:dyDescent="0.2">
      <c r="B96" s="14"/>
      <c r="C96" s="14"/>
    </row>
    <row r="97" spans="2:3" x14ac:dyDescent="0.2">
      <c r="B97" s="14"/>
      <c r="C97" s="14"/>
    </row>
    <row r="98" spans="2:3" x14ac:dyDescent="0.2">
      <c r="B98" s="14"/>
      <c r="C98" s="14"/>
    </row>
    <row r="99" spans="2:3" x14ac:dyDescent="0.2">
      <c r="B99" s="14"/>
      <c r="C99" s="14"/>
    </row>
    <row r="100" spans="2:3" x14ac:dyDescent="0.2">
      <c r="B100" s="14"/>
      <c r="C100" s="14"/>
    </row>
    <row r="101" spans="2:3" x14ac:dyDescent="0.2">
      <c r="B101" s="14"/>
      <c r="C101" s="14"/>
    </row>
    <row r="102" spans="2:3" x14ac:dyDescent="0.2">
      <c r="B102" s="14"/>
      <c r="C102" s="14"/>
    </row>
    <row r="103" spans="2:3" x14ac:dyDescent="0.2">
      <c r="B103" s="14"/>
      <c r="C103" s="14"/>
    </row>
    <row r="104" spans="2:3" x14ac:dyDescent="0.2">
      <c r="B104" s="14"/>
      <c r="C104" s="14"/>
    </row>
    <row r="105" spans="2:3" x14ac:dyDescent="0.2">
      <c r="B105" s="14"/>
      <c r="C105" s="14"/>
    </row>
    <row r="106" spans="2:3" x14ac:dyDescent="0.2">
      <c r="B106" s="14"/>
      <c r="C106" s="14"/>
    </row>
    <row r="107" spans="2:3" x14ac:dyDescent="0.2">
      <c r="B107" s="14"/>
      <c r="C107" s="14"/>
    </row>
    <row r="108" spans="2:3" x14ac:dyDescent="0.2">
      <c r="B108" s="14"/>
      <c r="C108" s="14"/>
    </row>
    <row r="109" spans="2:3" x14ac:dyDescent="0.2">
      <c r="B109" s="14"/>
      <c r="C109" s="14"/>
    </row>
    <row r="110" spans="2:3" x14ac:dyDescent="0.2">
      <c r="B110" s="14"/>
      <c r="C110" s="14"/>
    </row>
    <row r="111" spans="2:3" x14ac:dyDescent="0.2">
      <c r="B111" s="14"/>
      <c r="C111" s="14"/>
    </row>
    <row r="112" spans="2:3" x14ac:dyDescent="0.2">
      <c r="B112" s="14"/>
      <c r="C112" s="14"/>
    </row>
    <row r="113" spans="2:3" x14ac:dyDescent="0.2">
      <c r="B113" s="14"/>
      <c r="C113" s="14"/>
    </row>
    <row r="114" spans="2:3" x14ac:dyDescent="0.2">
      <c r="B114" s="14"/>
      <c r="C114" s="14"/>
    </row>
    <row r="115" spans="2:3" x14ac:dyDescent="0.2">
      <c r="B115" s="14"/>
      <c r="C115" s="14"/>
    </row>
    <row r="116" spans="2:3" x14ac:dyDescent="0.2">
      <c r="B116" s="14"/>
      <c r="C116" s="14"/>
    </row>
    <row r="117" spans="2:3" x14ac:dyDescent="0.2">
      <c r="B117" s="14"/>
      <c r="C117" s="14"/>
    </row>
    <row r="118" spans="2:3" x14ac:dyDescent="0.2">
      <c r="B118" s="14"/>
      <c r="C118" s="14"/>
    </row>
    <row r="119" spans="2:3" x14ac:dyDescent="0.2">
      <c r="B119" s="14"/>
      <c r="C119" s="14"/>
    </row>
    <row r="120" spans="2:3" x14ac:dyDescent="0.2">
      <c r="B120" s="14"/>
      <c r="C120" s="14"/>
    </row>
    <row r="121" spans="2:3" x14ac:dyDescent="0.2">
      <c r="B121" s="14"/>
      <c r="C121" s="14"/>
    </row>
    <row r="122" spans="2:3" x14ac:dyDescent="0.2">
      <c r="B122" s="14"/>
      <c r="C122" s="14"/>
    </row>
    <row r="123" spans="2:3" x14ac:dyDescent="0.2">
      <c r="B123" s="14"/>
      <c r="C123" s="14"/>
    </row>
    <row r="124" spans="2:3" x14ac:dyDescent="0.2">
      <c r="B124" s="14"/>
      <c r="C124" s="14"/>
    </row>
    <row r="125" spans="2:3" x14ac:dyDescent="0.2">
      <c r="B125" s="14"/>
      <c r="C125" s="14"/>
    </row>
    <row r="126" spans="2:3" x14ac:dyDescent="0.2">
      <c r="B126" s="14"/>
      <c r="C126" s="14"/>
    </row>
    <row r="127" spans="2:3" x14ac:dyDescent="0.2">
      <c r="B127" s="14"/>
      <c r="C127" s="14"/>
    </row>
    <row r="128" spans="2:3" x14ac:dyDescent="0.2">
      <c r="B128" s="14"/>
      <c r="C128" s="14"/>
    </row>
    <row r="129" spans="2:3" x14ac:dyDescent="0.2">
      <c r="B129" s="14"/>
      <c r="C129" s="14"/>
    </row>
    <row r="130" spans="2:3" x14ac:dyDescent="0.2">
      <c r="B130" s="14"/>
      <c r="C130" s="14"/>
    </row>
    <row r="131" spans="2:3" x14ac:dyDescent="0.2">
      <c r="B131" s="14"/>
      <c r="C131" s="14"/>
    </row>
    <row r="132" spans="2:3" x14ac:dyDescent="0.2">
      <c r="B132" s="14"/>
      <c r="C132" s="14"/>
    </row>
    <row r="133" spans="2:3" x14ac:dyDescent="0.2">
      <c r="B133" s="14"/>
      <c r="C133" s="14"/>
    </row>
    <row r="134" spans="2:3" x14ac:dyDescent="0.2">
      <c r="B134" s="14"/>
      <c r="C134" s="14"/>
    </row>
    <row r="135" spans="2:3" x14ac:dyDescent="0.2">
      <c r="B135" s="14"/>
      <c r="C135" s="14"/>
    </row>
    <row r="136" spans="2:3" x14ac:dyDescent="0.2">
      <c r="B136" s="14"/>
      <c r="C136" s="14"/>
    </row>
    <row r="137" spans="2:3" x14ac:dyDescent="0.2">
      <c r="B137" s="14"/>
      <c r="C137" s="14"/>
    </row>
    <row r="138" spans="2:3" x14ac:dyDescent="0.2">
      <c r="B138" s="14"/>
      <c r="C138" s="14"/>
    </row>
    <row r="139" spans="2:3" x14ac:dyDescent="0.2">
      <c r="B139" s="14"/>
      <c r="C139" s="14"/>
    </row>
    <row r="140" spans="2:3" x14ac:dyDescent="0.2">
      <c r="B140" s="14"/>
      <c r="C140" s="14"/>
    </row>
    <row r="141" spans="2:3" x14ac:dyDescent="0.2">
      <c r="B141" s="14"/>
      <c r="C141" s="14"/>
    </row>
    <row r="142" spans="2:3" x14ac:dyDescent="0.2">
      <c r="B142" s="14"/>
      <c r="C142" s="14"/>
    </row>
    <row r="143" spans="2:3" x14ac:dyDescent="0.2">
      <c r="B143" s="14"/>
      <c r="C143" s="14"/>
    </row>
    <row r="144" spans="2:3" x14ac:dyDescent="0.2">
      <c r="B144" s="14"/>
      <c r="C144" s="14"/>
    </row>
    <row r="145" spans="2:3" x14ac:dyDescent="0.2">
      <c r="B145" s="14"/>
      <c r="C145" s="14"/>
    </row>
    <row r="146" spans="2:3" x14ac:dyDescent="0.2">
      <c r="B146" s="14"/>
      <c r="C146" s="14"/>
    </row>
    <row r="147" spans="2:3" x14ac:dyDescent="0.2">
      <c r="B147" s="14"/>
      <c r="C147" s="14"/>
    </row>
    <row r="148" spans="2:3" x14ac:dyDescent="0.2">
      <c r="B148" s="14"/>
      <c r="C148" s="14"/>
    </row>
    <row r="149" spans="2:3" x14ac:dyDescent="0.2">
      <c r="B149" s="14"/>
      <c r="C149" s="14"/>
    </row>
    <row r="150" spans="2:3" x14ac:dyDescent="0.2">
      <c r="B150" s="14"/>
      <c r="C150" s="14"/>
    </row>
    <row r="151" spans="2:3" x14ac:dyDescent="0.2">
      <c r="B151" s="14"/>
      <c r="C151" s="14"/>
    </row>
    <row r="152" spans="2:3" x14ac:dyDescent="0.2">
      <c r="B152" s="14"/>
      <c r="C152" s="14"/>
    </row>
    <row r="153" spans="2:3" x14ac:dyDescent="0.2">
      <c r="B153" s="14"/>
      <c r="C153" s="14"/>
    </row>
    <row r="154" spans="2:3" x14ac:dyDescent="0.2">
      <c r="B154" s="14"/>
      <c r="C154" s="14"/>
    </row>
    <row r="155" spans="2:3" x14ac:dyDescent="0.2">
      <c r="B155" s="14"/>
      <c r="C155" s="14"/>
    </row>
    <row r="156" spans="2:3" x14ac:dyDescent="0.2">
      <c r="B156" s="14"/>
      <c r="C156" s="14"/>
    </row>
    <row r="157" spans="2:3" x14ac:dyDescent="0.2">
      <c r="B157" s="14"/>
      <c r="C157" s="14"/>
    </row>
    <row r="158" spans="2:3" x14ac:dyDescent="0.2">
      <c r="B158" s="14"/>
      <c r="C158" s="14"/>
    </row>
    <row r="159" spans="2:3" x14ac:dyDescent="0.2">
      <c r="B159" s="14"/>
      <c r="C159" s="14"/>
    </row>
    <row r="160" spans="2:3" x14ac:dyDescent="0.2">
      <c r="B160" s="14"/>
      <c r="C160" s="14"/>
    </row>
    <row r="161" spans="2:3" x14ac:dyDescent="0.2">
      <c r="B161" s="14"/>
      <c r="C161" s="14"/>
    </row>
    <row r="162" spans="2:3" x14ac:dyDescent="0.2">
      <c r="B162" s="14"/>
      <c r="C162" s="14"/>
    </row>
    <row r="163" spans="2:3" x14ac:dyDescent="0.2">
      <c r="B163" s="14"/>
      <c r="C163" s="14"/>
    </row>
    <row r="164" spans="2:3" x14ac:dyDescent="0.2">
      <c r="B164" s="14"/>
      <c r="C164" s="14"/>
    </row>
    <row r="165" spans="2:3" x14ac:dyDescent="0.2">
      <c r="B165" s="14"/>
      <c r="C165" s="14"/>
    </row>
    <row r="166" spans="2:3" x14ac:dyDescent="0.2">
      <c r="B166" s="14"/>
      <c r="C166" s="14"/>
    </row>
    <row r="167" spans="2:3" x14ac:dyDescent="0.2">
      <c r="B167" s="14"/>
      <c r="C167" s="14"/>
    </row>
    <row r="168" spans="2:3" x14ac:dyDescent="0.2">
      <c r="B168" s="14"/>
      <c r="C168" s="14"/>
    </row>
    <row r="169" spans="2:3" x14ac:dyDescent="0.2">
      <c r="B169" s="14"/>
      <c r="C169" s="14"/>
    </row>
    <row r="170" spans="2:3" x14ac:dyDescent="0.2">
      <c r="B170" s="14"/>
      <c r="C170" s="14"/>
    </row>
    <row r="171" spans="2:3" x14ac:dyDescent="0.2">
      <c r="B171" s="14"/>
      <c r="C171" s="14"/>
    </row>
    <row r="172" spans="2:3" x14ac:dyDescent="0.2">
      <c r="B172" s="14"/>
      <c r="C172" s="14"/>
    </row>
    <row r="173" spans="2:3" x14ac:dyDescent="0.2">
      <c r="B173" s="14"/>
      <c r="C173" s="14"/>
    </row>
    <row r="174" spans="2:3" x14ac:dyDescent="0.2">
      <c r="B174" s="14"/>
      <c r="C174" s="14"/>
    </row>
    <row r="175" spans="2:3" x14ac:dyDescent="0.2">
      <c r="B175" s="14"/>
      <c r="C175" s="14"/>
    </row>
    <row r="176" spans="2:3" x14ac:dyDescent="0.2">
      <c r="B176" s="14"/>
      <c r="C176" s="14"/>
    </row>
    <row r="177" spans="2:3" x14ac:dyDescent="0.2">
      <c r="B177" s="14"/>
      <c r="C177" s="14"/>
    </row>
    <row r="178" spans="2:3" x14ac:dyDescent="0.2">
      <c r="B178" s="14"/>
      <c r="C178" s="14"/>
    </row>
    <row r="179" spans="2:3" x14ac:dyDescent="0.2">
      <c r="B179" s="14"/>
      <c r="C179" s="14"/>
    </row>
    <row r="180" spans="2:3" x14ac:dyDescent="0.2">
      <c r="B180" s="14"/>
      <c r="C180" s="14"/>
    </row>
    <row r="181" spans="2:3" x14ac:dyDescent="0.2">
      <c r="B181" s="14"/>
      <c r="C181" s="14"/>
    </row>
    <row r="182" spans="2:3" x14ac:dyDescent="0.2">
      <c r="B182" s="14"/>
      <c r="C182" s="14"/>
    </row>
    <row r="183" spans="2:3" x14ac:dyDescent="0.2">
      <c r="B183" s="14"/>
      <c r="C183" s="14"/>
    </row>
    <row r="184" spans="2:3" x14ac:dyDescent="0.2">
      <c r="B184" s="14"/>
      <c r="C184" s="14"/>
    </row>
    <row r="185" spans="2:3" x14ac:dyDescent="0.2">
      <c r="B185" s="14"/>
      <c r="C185" s="14"/>
    </row>
    <row r="186" spans="2:3" x14ac:dyDescent="0.2">
      <c r="B186" s="14"/>
      <c r="C186" s="14"/>
    </row>
    <row r="187" spans="2:3" x14ac:dyDescent="0.2">
      <c r="B187" s="14"/>
      <c r="C187" s="14"/>
    </row>
    <row r="188" spans="2:3" x14ac:dyDescent="0.2">
      <c r="B188" s="14"/>
      <c r="C188" s="14"/>
    </row>
    <row r="189" spans="2:3" x14ac:dyDescent="0.2">
      <c r="B189" s="14"/>
      <c r="C189" s="14"/>
    </row>
    <row r="190" spans="2:3" x14ac:dyDescent="0.2">
      <c r="B190" s="14"/>
      <c r="C190" s="14"/>
    </row>
    <row r="191" spans="2:3" x14ac:dyDescent="0.2">
      <c r="B191" s="14"/>
      <c r="C191" s="14"/>
    </row>
    <row r="192" spans="2:3" x14ac:dyDescent="0.2">
      <c r="B192" s="14"/>
      <c r="C192" s="14"/>
    </row>
    <row r="193" spans="2:3" x14ac:dyDescent="0.2">
      <c r="B193" s="14"/>
      <c r="C193" s="14"/>
    </row>
    <row r="194" spans="2:3" x14ac:dyDescent="0.2">
      <c r="B194" s="14"/>
      <c r="C194" s="14"/>
    </row>
    <row r="195" spans="2:3" x14ac:dyDescent="0.2">
      <c r="B195" s="14"/>
      <c r="C195" s="14"/>
    </row>
    <row r="196" spans="2:3" x14ac:dyDescent="0.2">
      <c r="B196" s="14"/>
      <c r="C196" s="14"/>
    </row>
    <row r="197" spans="2:3" x14ac:dyDescent="0.2">
      <c r="B197" s="14"/>
      <c r="C197" s="14"/>
    </row>
    <row r="198" spans="2:3" x14ac:dyDescent="0.2">
      <c r="B198" s="14"/>
      <c r="C198" s="14"/>
    </row>
    <row r="199" spans="2:3" x14ac:dyDescent="0.2">
      <c r="B199" s="14"/>
      <c r="C199" s="14"/>
    </row>
    <row r="200" spans="2:3" x14ac:dyDescent="0.2">
      <c r="B200" s="14"/>
      <c r="C200" s="14"/>
    </row>
    <row r="201" spans="2:3" x14ac:dyDescent="0.2">
      <c r="B201" s="14"/>
      <c r="C201" s="14"/>
    </row>
    <row r="202" spans="2:3" x14ac:dyDescent="0.2">
      <c r="B202" s="14"/>
      <c r="C202" s="14"/>
    </row>
    <row r="203" spans="2:3" x14ac:dyDescent="0.2">
      <c r="B203" s="14"/>
      <c r="C203" s="14"/>
    </row>
    <row r="204" spans="2:3" x14ac:dyDescent="0.2">
      <c r="B204" s="14"/>
      <c r="C204" s="14"/>
    </row>
    <row r="205" spans="2:3" x14ac:dyDescent="0.2">
      <c r="B205" s="14"/>
      <c r="C205" s="14"/>
    </row>
    <row r="206" spans="2:3" x14ac:dyDescent="0.2">
      <c r="B206" s="14"/>
      <c r="C206" s="14"/>
    </row>
    <row r="207" spans="2:3" x14ac:dyDescent="0.2">
      <c r="B207" s="14"/>
      <c r="C207" s="14"/>
    </row>
    <row r="208" spans="2:3" x14ac:dyDescent="0.2">
      <c r="B208" s="14"/>
      <c r="C208" s="14"/>
    </row>
    <row r="209" spans="1:12" x14ac:dyDescent="0.2">
      <c r="B209" s="14"/>
      <c r="C209" s="14"/>
    </row>
    <row r="210" spans="1:12" x14ac:dyDescent="0.2">
      <c r="A210" s="20" t="s">
        <v>135</v>
      </c>
      <c r="B210" s="14"/>
      <c r="C210" s="14" t="s">
        <v>27</v>
      </c>
      <c r="D210" s="14" t="s">
        <v>371</v>
      </c>
      <c r="E210" s="14" t="s">
        <v>1042</v>
      </c>
      <c r="F210" s="14" t="s">
        <v>1084</v>
      </c>
      <c r="G210" s="14"/>
      <c r="H210" s="14"/>
      <c r="I210" s="14"/>
      <c r="J210" s="14"/>
      <c r="K210" s="14"/>
      <c r="L210" s="14"/>
    </row>
    <row r="211" spans="1:12" x14ac:dyDescent="0.2">
      <c r="B211" s="14" t="s">
        <v>1010</v>
      </c>
      <c r="C211" s="14">
        <v>0.18111534731820719</v>
      </c>
      <c r="D211">
        <v>-0.10948762816314073</v>
      </c>
      <c r="E211">
        <v>-0.84686079273581516</v>
      </c>
      <c r="F211">
        <v>-0.20894560058679623</v>
      </c>
    </row>
    <row r="212" spans="1:12" x14ac:dyDescent="0.2">
      <c r="B212" s="14" t="s">
        <v>1011</v>
      </c>
      <c r="C212" s="14">
        <v>7.9839944052892173E-2</v>
      </c>
    </row>
    <row r="213" spans="1:12" x14ac:dyDescent="0.2">
      <c r="B213" s="14" t="s">
        <v>1012</v>
      </c>
      <c r="C213" s="14">
        <v>6.9634065556003086E-2</v>
      </c>
    </row>
    <row r="214" spans="1:12" x14ac:dyDescent="0.2">
      <c r="B214" s="14" t="s">
        <v>1013</v>
      </c>
      <c r="C214" s="14">
        <v>9.1156802113958491E-2</v>
      </c>
      <c r="D214">
        <v>-0.12450245432238383</v>
      </c>
      <c r="E214">
        <v>-0.90268005410312213</v>
      </c>
      <c r="F214">
        <v>-0.16710152279381107</v>
      </c>
    </row>
    <row r="215" spans="1:12" x14ac:dyDescent="0.2">
      <c r="B215" s="14" t="s">
        <v>1014</v>
      </c>
      <c r="C215" s="14">
        <v>5.5347540419495328E-2</v>
      </c>
    </row>
    <row r="216" spans="1:12" x14ac:dyDescent="0.2">
      <c r="B216" s="14" t="s">
        <v>1015</v>
      </c>
      <c r="C216" s="14">
        <v>4.1417931666500846E-2</v>
      </c>
    </row>
    <row r="217" spans="1:12" x14ac:dyDescent="0.2">
      <c r="B217" s="14" t="s">
        <v>1016</v>
      </c>
      <c r="C217" s="14">
        <v>1</v>
      </c>
    </row>
    <row r="218" spans="1:12" x14ac:dyDescent="0.2">
      <c r="B218" s="14" t="s">
        <v>1017</v>
      </c>
      <c r="C218" s="14">
        <v>1</v>
      </c>
    </row>
    <row r="219" spans="1:12" x14ac:dyDescent="0.2">
      <c r="B219" s="14" t="s">
        <v>311</v>
      </c>
      <c r="C219" s="14">
        <v>1</v>
      </c>
      <c r="D219">
        <v>-6.472529591627918E-4</v>
      </c>
      <c r="E219">
        <v>-0.7098031807430516</v>
      </c>
      <c r="F219">
        <v>-0.11696035959120055</v>
      </c>
    </row>
    <row r="220" spans="1:12" x14ac:dyDescent="0.2">
      <c r="B220" s="14" t="s">
        <v>1018</v>
      </c>
      <c r="C220" s="14">
        <v>1</v>
      </c>
    </row>
    <row r="221" spans="1:12" x14ac:dyDescent="0.2">
      <c r="B221" s="14" t="s">
        <v>1019</v>
      </c>
      <c r="C221" s="14">
        <v>1</v>
      </c>
    </row>
    <row r="222" spans="1:12" x14ac:dyDescent="0.2">
      <c r="B222" s="14"/>
      <c r="C222" s="14"/>
    </row>
    <row r="223" spans="1:12" x14ac:dyDescent="0.2">
      <c r="B223" s="14"/>
      <c r="C223" s="14"/>
    </row>
    <row r="224" spans="1:12" x14ac:dyDescent="0.2">
      <c r="B224" s="14"/>
      <c r="C224" s="14"/>
    </row>
    <row r="225" spans="2:3" x14ac:dyDescent="0.2">
      <c r="B225" s="14"/>
      <c r="C225" s="14"/>
    </row>
    <row r="226" spans="2:3" x14ac:dyDescent="0.2">
      <c r="B226" s="14"/>
      <c r="C226" s="14"/>
    </row>
    <row r="227" spans="2:3" x14ac:dyDescent="0.2">
      <c r="B227" s="14"/>
      <c r="C227" s="14"/>
    </row>
    <row r="228" spans="2:3" x14ac:dyDescent="0.2">
      <c r="B228" s="14"/>
      <c r="C228" s="14"/>
    </row>
    <row r="229" spans="2:3" x14ac:dyDescent="0.2">
      <c r="B229" s="14"/>
      <c r="C229" s="14"/>
    </row>
    <row r="230" spans="2:3" x14ac:dyDescent="0.2">
      <c r="B230" s="14"/>
      <c r="C230" s="14"/>
    </row>
    <row r="231" spans="2:3" x14ac:dyDescent="0.2">
      <c r="B231" s="14"/>
      <c r="C231" s="14"/>
    </row>
    <row r="232" spans="2:3" x14ac:dyDescent="0.2">
      <c r="B232" s="14"/>
      <c r="C232" s="14"/>
    </row>
    <row r="233" spans="2:3" x14ac:dyDescent="0.2">
      <c r="B233" s="14"/>
      <c r="C233" s="14"/>
    </row>
    <row r="234" spans="2:3" x14ac:dyDescent="0.2">
      <c r="B234" s="14"/>
      <c r="C234" s="14"/>
    </row>
    <row r="235" spans="2:3" x14ac:dyDescent="0.2">
      <c r="B235" s="14"/>
      <c r="C235" s="14"/>
    </row>
    <row r="236" spans="2:3" x14ac:dyDescent="0.2">
      <c r="B236" s="14"/>
      <c r="C236" s="14"/>
    </row>
    <row r="237" spans="2:3" x14ac:dyDescent="0.2">
      <c r="B237" s="14"/>
      <c r="C237" s="14"/>
    </row>
    <row r="238" spans="2:3" x14ac:dyDescent="0.2">
      <c r="B238" s="14"/>
      <c r="C238" s="14"/>
    </row>
    <row r="239" spans="2:3" x14ac:dyDescent="0.2">
      <c r="B239" s="14"/>
      <c r="C239" s="14"/>
    </row>
    <row r="240" spans="2:3" x14ac:dyDescent="0.2">
      <c r="B240" s="14"/>
      <c r="C240" s="14"/>
    </row>
    <row r="241" spans="2:3" x14ac:dyDescent="0.2">
      <c r="B241" s="14"/>
      <c r="C241" s="14"/>
    </row>
    <row r="242" spans="2:3" x14ac:dyDescent="0.2">
      <c r="B242" s="14"/>
      <c r="C242" s="14"/>
    </row>
    <row r="243" spans="2:3" x14ac:dyDescent="0.2">
      <c r="B243" s="14"/>
      <c r="C243" s="14"/>
    </row>
    <row r="244" spans="2:3" x14ac:dyDescent="0.2">
      <c r="B244" s="14"/>
      <c r="C244" s="14"/>
    </row>
    <row r="245" spans="2:3" x14ac:dyDescent="0.2">
      <c r="B245" s="14"/>
      <c r="C245" s="14"/>
    </row>
    <row r="246" spans="2:3" x14ac:dyDescent="0.2">
      <c r="B246" s="14"/>
      <c r="C246" s="14"/>
    </row>
    <row r="247" spans="2:3" x14ac:dyDescent="0.2">
      <c r="B247" s="14"/>
      <c r="C247" s="14"/>
    </row>
    <row r="248" spans="2:3" x14ac:dyDescent="0.2">
      <c r="B248" s="14"/>
      <c r="C248" s="14"/>
    </row>
    <row r="249" spans="2:3" x14ac:dyDescent="0.2">
      <c r="B249" s="14"/>
      <c r="C249" s="14"/>
    </row>
    <row r="250" spans="2:3" x14ac:dyDescent="0.2">
      <c r="B250" s="14"/>
      <c r="C250" s="14"/>
    </row>
    <row r="251" spans="2:3" x14ac:dyDescent="0.2">
      <c r="B251" s="14"/>
      <c r="C251" s="14"/>
    </row>
    <row r="252" spans="2:3" x14ac:dyDescent="0.2">
      <c r="B252" s="14"/>
      <c r="C252" s="14"/>
    </row>
    <row r="253" spans="2:3" x14ac:dyDescent="0.2">
      <c r="B253" s="14"/>
      <c r="C253" s="14"/>
    </row>
    <row r="254" spans="2:3" x14ac:dyDescent="0.2">
      <c r="B254" s="14"/>
      <c r="C254" s="14"/>
    </row>
    <row r="255" spans="2:3" x14ac:dyDescent="0.2">
      <c r="B255" s="14"/>
      <c r="C255" s="14"/>
    </row>
    <row r="256" spans="2:3" x14ac:dyDescent="0.2">
      <c r="B256" s="14"/>
      <c r="C256" s="14"/>
    </row>
    <row r="257" spans="2:3" x14ac:dyDescent="0.2">
      <c r="B257" s="14"/>
      <c r="C257" s="14"/>
    </row>
    <row r="258" spans="2:3" x14ac:dyDescent="0.2">
      <c r="B258" s="14"/>
      <c r="C258" s="14"/>
    </row>
    <row r="259" spans="2:3" x14ac:dyDescent="0.2">
      <c r="B259" s="14"/>
      <c r="C259" s="14"/>
    </row>
    <row r="260" spans="2:3" x14ac:dyDescent="0.2">
      <c r="B260" s="14"/>
      <c r="C260" s="14"/>
    </row>
    <row r="261" spans="2:3" x14ac:dyDescent="0.2">
      <c r="B261" s="14"/>
      <c r="C261" s="14"/>
    </row>
    <row r="262" spans="2:3" x14ac:dyDescent="0.2">
      <c r="B262" s="14"/>
      <c r="C262" s="14"/>
    </row>
    <row r="263" spans="2:3" x14ac:dyDescent="0.2">
      <c r="B263" s="14"/>
      <c r="C263" s="14"/>
    </row>
    <row r="264" spans="2:3" x14ac:dyDescent="0.2">
      <c r="B264" s="14"/>
      <c r="C264" s="14"/>
    </row>
    <row r="265" spans="2:3" x14ac:dyDescent="0.2">
      <c r="B265" s="14"/>
      <c r="C265" s="14"/>
    </row>
    <row r="266" spans="2:3" x14ac:dyDescent="0.2">
      <c r="B266" s="14"/>
      <c r="C266" s="14"/>
    </row>
    <row r="267" spans="2:3" x14ac:dyDescent="0.2">
      <c r="B267" s="14"/>
      <c r="C267" s="14"/>
    </row>
    <row r="268" spans="2:3" x14ac:dyDescent="0.2">
      <c r="B268" s="14"/>
      <c r="C268" s="14"/>
    </row>
    <row r="269" spans="2:3" x14ac:dyDescent="0.2">
      <c r="B269" s="14"/>
      <c r="C269" s="14"/>
    </row>
    <row r="270" spans="2:3" x14ac:dyDescent="0.2">
      <c r="B270" s="14"/>
      <c r="C270" s="14"/>
    </row>
    <row r="271" spans="2:3" x14ac:dyDescent="0.2">
      <c r="B271" s="14"/>
      <c r="C271" s="14"/>
    </row>
    <row r="272" spans="2:3" x14ac:dyDescent="0.2">
      <c r="B272" s="14"/>
      <c r="C272" s="14"/>
    </row>
    <row r="273" spans="2:3" x14ac:dyDescent="0.2">
      <c r="B273" s="14"/>
      <c r="C273" s="14"/>
    </row>
    <row r="274" spans="2:3" x14ac:dyDescent="0.2">
      <c r="B274" s="14"/>
      <c r="C274" s="14"/>
    </row>
    <row r="275" spans="2:3" x14ac:dyDescent="0.2">
      <c r="B275" s="14"/>
      <c r="C275" s="14"/>
    </row>
    <row r="276" spans="2:3" x14ac:dyDescent="0.2">
      <c r="B276" s="14"/>
      <c r="C276" s="14"/>
    </row>
    <row r="277" spans="2:3" x14ac:dyDescent="0.2">
      <c r="B277" s="14"/>
      <c r="C277" s="14"/>
    </row>
    <row r="278" spans="2:3" x14ac:dyDescent="0.2">
      <c r="B278" s="14"/>
      <c r="C278" s="14"/>
    </row>
    <row r="279" spans="2:3" x14ac:dyDescent="0.2">
      <c r="B279" s="14"/>
      <c r="C279" s="14"/>
    </row>
    <row r="280" spans="2:3" x14ac:dyDescent="0.2">
      <c r="B280" s="14"/>
      <c r="C280" s="14"/>
    </row>
    <row r="281" spans="2:3" x14ac:dyDescent="0.2">
      <c r="B281" s="14"/>
      <c r="C281" s="14"/>
    </row>
    <row r="282" spans="2:3" x14ac:dyDescent="0.2">
      <c r="B282" s="14"/>
      <c r="C282" s="14"/>
    </row>
    <row r="283" spans="2:3" x14ac:dyDescent="0.2">
      <c r="B283" s="14"/>
      <c r="C283" s="14"/>
    </row>
    <row r="284" spans="2:3" x14ac:dyDescent="0.2">
      <c r="B284" s="14"/>
      <c r="C284" s="14"/>
    </row>
    <row r="285" spans="2:3" x14ac:dyDescent="0.2">
      <c r="B285" s="14"/>
      <c r="C285" s="14"/>
    </row>
    <row r="286" spans="2:3" x14ac:dyDescent="0.2">
      <c r="B286" s="14"/>
      <c r="C286" s="14"/>
    </row>
    <row r="287" spans="2:3" x14ac:dyDescent="0.2">
      <c r="B287" s="14"/>
      <c r="C287" s="14"/>
    </row>
    <row r="288" spans="2:3" x14ac:dyDescent="0.2">
      <c r="B288" s="14"/>
      <c r="C288" s="14"/>
    </row>
    <row r="289" spans="2:3" x14ac:dyDescent="0.2">
      <c r="B289" s="14"/>
      <c r="C289" s="14"/>
    </row>
    <row r="290" spans="2:3" x14ac:dyDescent="0.2">
      <c r="B290" s="14"/>
      <c r="C290" s="14"/>
    </row>
    <row r="291" spans="2:3" x14ac:dyDescent="0.2">
      <c r="B291" s="14"/>
      <c r="C291" s="14"/>
    </row>
    <row r="292" spans="2:3" x14ac:dyDescent="0.2">
      <c r="B292" s="14"/>
      <c r="C292" s="14"/>
    </row>
    <row r="293" spans="2:3" x14ac:dyDescent="0.2">
      <c r="B293" s="14"/>
      <c r="C293" s="14"/>
    </row>
    <row r="294" spans="2:3" x14ac:dyDescent="0.2">
      <c r="B294" s="14"/>
      <c r="C294" s="14"/>
    </row>
    <row r="295" spans="2:3" x14ac:dyDescent="0.2">
      <c r="B295" s="14"/>
      <c r="C295" s="14"/>
    </row>
    <row r="296" spans="2:3" x14ac:dyDescent="0.2">
      <c r="B296" s="14"/>
      <c r="C296" s="14"/>
    </row>
    <row r="297" spans="2:3" x14ac:dyDescent="0.2">
      <c r="B297" s="14"/>
      <c r="C297" s="14"/>
    </row>
    <row r="298" spans="2:3" x14ac:dyDescent="0.2">
      <c r="B298" s="14"/>
      <c r="C298" s="14"/>
    </row>
    <row r="299" spans="2:3" x14ac:dyDescent="0.2">
      <c r="B299" s="14"/>
      <c r="C299" s="14"/>
    </row>
    <row r="300" spans="2:3" x14ac:dyDescent="0.2">
      <c r="B300" s="14"/>
      <c r="C300" s="14"/>
    </row>
    <row r="301" spans="2:3" x14ac:dyDescent="0.2">
      <c r="B301" s="14"/>
      <c r="C301" s="14"/>
    </row>
    <row r="302" spans="2:3" x14ac:dyDescent="0.2">
      <c r="B302" s="14"/>
      <c r="C302" s="14"/>
    </row>
    <row r="303" spans="2:3" x14ac:dyDescent="0.2">
      <c r="B303" s="14"/>
      <c r="C303" s="14"/>
    </row>
    <row r="304" spans="2:3" x14ac:dyDescent="0.2">
      <c r="B304" s="14"/>
      <c r="C304" s="14"/>
    </row>
    <row r="305" spans="2:3" x14ac:dyDescent="0.2">
      <c r="B305" s="14"/>
      <c r="C305" s="14"/>
    </row>
    <row r="306" spans="2:3" x14ac:dyDescent="0.2">
      <c r="B306" s="14"/>
      <c r="C306" s="14"/>
    </row>
    <row r="307" spans="2:3" x14ac:dyDescent="0.2">
      <c r="B307" s="14"/>
      <c r="C307" s="14"/>
    </row>
    <row r="308" spans="2:3" x14ac:dyDescent="0.2">
      <c r="B308" s="14"/>
      <c r="C308" s="14"/>
    </row>
    <row r="309" spans="2:3" x14ac:dyDescent="0.2">
      <c r="B309" s="14"/>
      <c r="C309" s="14"/>
    </row>
    <row r="310" spans="2:3" x14ac:dyDescent="0.2">
      <c r="B310" s="14"/>
      <c r="C310" s="14"/>
    </row>
    <row r="311" spans="2:3" x14ac:dyDescent="0.2">
      <c r="B311" s="14"/>
      <c r="C311" s="14"/>
    </row>
    <row r="312" spans="2:3" x14ac:dyDescent="0.2">
      <c r="B312" s="14"/>
      <c r="C312" s="14"/>
    </row>
    <row r="313" spans="2:3" x14ac:dyDescent="0.2">
      <c r="B313" s="14"/>
      <c r="C313" s="14"/>
    </row>
    <row r="314" spans="2:3" x14ac:dyDescent="0.2">
      <c r="B314" s="14"/>
      <c r="C314" s="14"/>
    </row>
    <row r="315" spans="2:3" x14ac:dyDescent="0.2">
      <c r="B315" s="14"/>
      <c r="C315" s="14"/>
    </row>
    <row r="316" spans="2:3" x14ac:dyDescent="0.2">
      <c r="B316" s="14"/>
      <c r="C316" s="14"/>
    </row>
    <row r="317" spans="2:3" x14ac:dyDescent="0.2">
      <c r="B317" s="14"/>
      <c r="C317" s="14"/>
    </row>
    <row r="318" spans="2:3" x14ac:dyDescent="0.2">
      <c r="B318" s="14"/>
      <c r="C318" s="14"/>
    </row>
    <row r="319" spans="2:3" x14ac:dyDescent="0.2">
      <c r="B319" s="14"/>
      <c r="C319" s="14"/>
    </row>
    <row r="320" spans="2:3" x14ac:dyDescent="0.2">
      <c r="B320" s="14"/>
      <c r="C320" s="14"/>
    </row>
    <row r="321" spans="2:13" x14ac:dyDescent="0.2">
      <c r="B321" s="14"/>
      <c r="C321" s="14"/>
    </row>
    <row r="322" spans="2:13" x14ac:dyDescent="0.2">
      <c r="B322" s="14"/>
      <c r="C322" s="14"/>
    </row>
    <row r="323" spans="2:13" x14ac:dyDescent="0.2">
      <c r="B323" s="14"/>
      <c r="C323" s="14"/>
    </row>
    <row r="324" spans="2:13" x14ac:dyDescent="0.2">
      <c r="B324" s="14"/>
      <c r="C324" s="14"/>
    </row>
    <row r="325" spans="2:13" x14ac:dyDescent="0.2">
      <c r="B325" s="14"/>
      <c r="C325" s="14"/>
    </row>
    <row r="326" spans="2:13" x14ac:dyDescent="0.2">
      <c r="B326" s="14"/>
      <c r="C326" s="14"/>
    </row>
    <row r="327" spans="2:13" x14ac:dyDescent="0.2">
      <c r="B327" s="14"/>
      <c r="C327" s="14"/>
    </row>
    <row r="328" spans="2:13" x14ac:dyDescent="0.2">
      <c r="B328" s="41"/>
      <c r="C328" s="14"/>
    </row>
    <row r="329" spans="2:13" x14ac:dyDescent="0.2">
      <c r="B329" s="14"/>
      <c r="C329" s="14"/>
    </row>
    <row r="330" spans="2:13" x14ac:dyDescent="0.2"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</row>
    <row r="331" spans="2:13" x14ac:dyDescent="0.2">
      <c r="B331" s="14"/>
      <c r="C331" s="14"/>
    </row>
    <row r="332" spans="2:13" x14ac:dyDescent="0.2">
      <c r="B332" s="14"/>
      <c r="C332" s="14"/>
    </row>
    <row r="333" spans="2:13" x14ac:dyDescent="0.2">
      <c r="B333" s="14"/>
      <c r="C333" s="14"/>
    </row>
    <row r="334" spans="2:13" x14ac:dyDescent="0.2">
      <c r="B334" s="14"/>
      <c r="C334" s="14"/>
    </row>
    <row r="335" spans="2:13" x14ac:dyDescent="0.2">
      <c r="B335" s="14"/>
      <c r="C335" s="14"/>
    </row>
    <row r="336" spans="2:13" x14ac:dyDescent="0.2">
      <c r="B336" s="14"/>
      <c r="C336" s="14"/>
    </row>
    <row r="337" spans="2:3" x14ac:dyDescent="0.2">
      <c r="B337" s="14"/>
      <c r="C337" s="14"/>
    </row>
    <row r="338" spans="2:3" x14ac:dyDescent="0.2">
      <c r="B338" s="14"/>
      <c r="C338" s="14"/>
    </row>
    <row r="339" spans="2:3" x14ac:dyDescent="0.2">
      <c r="B339" s="14"/>
      <c r="C339" s="14"/>
    </row>
    <row r="340" spans="2:3" x14ac:dyDescent="0.2">
      <c r="B340" s="14"/>
      <c r="C340" s="14"/>
    </row>
    <row r="341" spans="2:3" x14ac:dyDescent="0.2">
      <c r="B341" s="14"/>
      <c r="C341" s="14"/>
    </row>
    <row r="342" spans="2:3" x14ac:dyDescent="0.2">
      <c r="B342" s="14"/>
      <c r="C342" s="14"/>
    </row>
    <row r="343" spans="2:3" x14ac:dyDescent="0.2">
      <c r="B343" s="14"/>
      <c r="C343" s="14"/>
    </row>
    <row r="344" spans="2:3" x14ac:dyDescent="0.2">
      <c r="B344" s="14"/>
      <c r="C344" s="14"/>
    </row>
    <row r="345" spans="2:3" x14ac:dyDescent="0.2">
      <c r="B345" s="14"/>
      <c r="C345" s="14"/>
    </row>
    <row r="346" spans="2:3" x14ac:dyDescent="0.2">
      <c r="B346" s="14"/>
      <c r="C346" s="14"/>
    </row>
    <row r="347" spans="2:3" x14ac:dyDescent="0.2">
      <c r="B347" s="14"/>
      <c r="C347" s="14"/>
    </row>
    <row r="348" spans="2:3" x14ac:dyDescent="0.2">
      <c r="B348" s="14"/>
      <c r="C348" s="14"/>
    </row>
    <row r="349" spans="2:3" x14ac:dyDescent="0.2">
      <c r="B349" s="14"/>
      <c r="C349" s="14"/>
    </row>
    <row r="350" spans="2:3" x14ac:dyDescent="0.2">
      <c r="B350" s="14"/>
      <c r="C350" s="14"/>
    </row>
    <row r="351" spans="2:3" x14ac:dyDescent="0.2">
      <c r="B351" s="14"/>
      <c r="C351" s="14"/>
    </row>
    <row r="352" spans="2:3" x14ac:dyDescent="0.2">
      <c r="B352" s="14"/>
      <c r="C352" s="14"/>
    </row>
    <row r="353" spans="2:3" x14ac:dyDescent="0.2">
      <c r="B353" s="14"/>
      <c r="C353" s="14"/>
    </row>
    <row r="354" spans="2:3" x14ac:dyDescent="0.2">
      <c r="B354" s="14"/>
      <c r="C354" s="14"/>
    </row>
    <row r="355" spans="2:3" x14ac:dyDescent="0.2">
      <c r="B355" s="14"/>
      <c r="C355" s="14"/>
    </row>
    <row r="356" spans="2:3" x14ac:dyDescent="0.2">
      <c r="B356" s="14"/>
      <c r="C356" s="14"/>
    </row>
    <row r="357" spans="2:3" x14ac:dyDescent="0.2">
      <c r="B357" s="14"/>
      <c r="C357" s="14"/>
    </row>
    <row r="358" spans="2:3" x14ac:dyDescent="0.2">
      <c r="B358" s="14"/>
      <c r="C358" s="14"/>
    </row>
    <row r="359" spans="2:3" x14ac:dyDescent="0.2">
      <c r="B359" s="14"/>
      <c r="C359" s="14"/>
    </row>
    <row r="360" spans="2:3" x14ac:dyDescent="0.2">
      <c r="B360" s="14"/>
      <c r="C360" s="14"/>
    </row>
    <row r="361" spans="2:3" x14ac:dyDescent="0.2">
      <c r="B361" s="14"/>
      <c r="C361" s="14"/>
    </row>
    <row r="362" spans="2:3" x14ac:dyDescent="0.2">
      <c r="B362" s="14"/>
      <c r="C362" s="14"/>
    </row>
    <row r="363" spans="2:3" x14ac:dyDescent="0.2">
      <c r="B363" s="14"/>
      <c r="C363" s="14"/>
    </row>
    <row r="364" spans="2:3" x14ac:dyDescent="0.2">
      <c r="B364" s="14"/>
      <c r="C364" s="14"/>
    </row>
    <row r="365" spans="2:3" x14ac:dyDescent="0.2">
      <c r="B365" s="14"/>
      <c r="C365" s="14"/>
    </row>
    <row r="366" spans="2:3" x14ac:dyDescent="0.2">
      <c r="B366" s="14"/>
      <c r="C366" s="14"/>
    </row>
    <row r="367" spans="2:3" x14ac:dyDescent="0.2">
      <c r="B367" s="14"/>
      <c r="C367" s="14"/>
    </row>
    <row r="368" spans="2:3" x14ac:dyDescent="0.2">
      <c r="B368" s="14"/>
      <c r="C368" s="14"/>
    </row>
    <row r="369" spans="2:3" x14ac:dyDescent="0.2">
      <c r="B369" s="14"/>
      <c r="C369" s="14"/>
    </row>
    <row r="370" spans="2:3" x14ac:dyDescent="0.2">
      <c r="B370" s="14"/>
      <c r="C370" s="14"/>
    </row>
    <row r="371" spans="2:3" x14ac:dyDescent="0.2">
      <c r="B371" s="14"/>
      <c r="C371" s="14"/>
    </row>
    <row r="372" spans="2:3" x14ac:dyDescent="0.2">
      <c r="B372" s="14"/>
      <c r="C372" s="14"/>
    </row>
    <row r="373" spans="2:3" x14ac:dyDescent="0.2">
      <c r="B373" s="14"/>
      <c r="C373" s="14"/>
    </row>
    <row r="374" spans="2:3" x14ac:dyDescent="0.2">
      <c r="B374" s="14"/>
      <c r="C374" s="14"/>
    </row>
    <row r="375" spans="2:3" x14ac:dyDescent="0.2">
      <c r="B375" s="14"/>
      <c r="C375" s="14"/>
    </row>
    <row r="376" spans="2:3" x14ac:dyDescent="0.2">
      <c r="B376" s="14"/>
      <c r="C376" s="14"/>
    </row>
    <row r="377" spans="2:3" x14ac:dyDescent="0.2">
      <c r="B377" s="14"/>
      <c r="C377" s="14"/>
    </row>
    <row r="378" spans="2:3" x14ac:dyDescent="0.2">
      <c r="B378" s="14"/>
      <c r="C378" s="14"/>
    </row>
    <row r="379" spans="2:3" x14ac:dyDescent="0.2">
      <c r="B379" s="14"/>
      <c r="C379" s="14"/>
    </row>
    <row r="380" spans="2:3" x14ac:dyDescent="0.2">
      <c r="B380" s="14"/>
      <c r="C380" s="14"/>
    </row>
    <row r="381" spans="2:3" x14ac:dyDescent="0.2">
      <c r="B381" s="14"/>
      <c r="C381" s="14"/>
    </row>
    <row r="382" spans="2:3" x14ac:dyDescent="0.2">
      <c r="B382" s="14"/>
      <c r="C382" s="14"/>
    </row>
    <row r="383" spans="2:3" x14ac:dyDescent="0.2">
      <c r="B383" s="14"/>
      <c r="C383" s="14"/>
    </row>
    <row r="384" spans="2:3" x14ac:dyDescent="0.2">
      <c r="B384" s="14"/>
      <c r="C384" s="14"/>
    </row>
    <row r="385" spans="2:3" x14ac:dyDescent="0.2">
      <c r="B385" s="14"/>
      <c r="C385" s="14"/>
    </row>
    <row r="386" spans="2:3" x14ac:dyDescent="0.2">
      <c r="B386" s="14"/>
      <c r="C386" s="14"/>
    </row>
    <row r="387" spans="2:3" x14ac:dyDescent="0.2">
      <c r="B387" s="14"/>
      <c r="C387" s="14"/>
    </row>
    <row r="388" spans="2:3" x14ac:dyDescent="0.2">
      <c r="B388" s="14"/>
      <c r="C388" s="14"/>
    </row>
    <row r="389" spans="2:3" x14ac:dyDescent="0.2">
      <c r="B389" s="14"/>
      <c r="C389" s="14"/>
    </row>
    <row r="390" spans="2:3" x14ac:dyDescent="0.2">
      <c r="B390" s="14"/>
      <c r="C390" s="14"/>
    </row>
    <row r="391" spans="2:3" x14ac:dyDescent="0.2">
      <c r="B391" s="14"/>
      <c r="C391" s="14"/>
    </row>
    <row r="392" spans="2:3" x14ac:dyDescent="0.2">
      <c r="B392" s="14"/>
      <c r="C392" s="14"/>
    </row>
    <row r="393" spans="2:3" x14ac:dyDescent="0.2">
      <c r="B393" s="14"/>
      <c r="C393" s="14"/>
    </row>
    <row r="394" spans="2:3" x14ac:dyDescent="0.2">
      <c r="B394" s="14"/>
      <c r="C394" s="14"/>
    </row>
    <row r="395" spans="2:3" x14ac:dyDescent="0.2">
      <c r="B395" s="14"/>
      <c r="C395" s="14"/>
    </row>
    <row r="396" spans="2:3" x14ac:dyDescent="0.2">
      <c r="B396" s="14"/>
      <c r="C396" s="14"/>
    </row>
    <row r="397" spans="2:3" x14ac:dyDescent="0.2">
      <c r="B397" s="14"/>
      <c r="C397" s="14"/>
    </row>
    <row r="398" spans="2:3" x14ac:dyDescent="0.2">
      <c r="B398" s="14"/>
      <c r="C398" s="14"/>
    </row>
    <row r="399" spans="2:3" x14ac:dyDescent="0.2">
      <c r="B399" s="14"/>
      <c r="C399" s="14"/>
    </row>
    <row r="400" spans="2:3" x14ac:dyDescent="0.2">
      <c r="B400" s="14"/>
      <c r="C400" s="14"/>
    </row>
    <row r="401" spans="1:12" x14ac:dyDescent="0.2">
      <c r="B401" s="14"/>
      <c r="C401" s="14"/>
    </row>
    <row r="402" spans="1:12" x14ac:dyDescent="0.2">
      <c r="B402" s="14"/>
      <c r="C402" s="14"/>
    </row>
    <row r="403" spans="1:12" x14ac:dyDescent="0.2">
      <c r="B403" s="14"/>
      <c r="C403" s="14"/>
    </row>
    <row r="404" spans="1:12" x14ac:dyDescent="0.2">
      <c r="B404" s="14"/>
      <c r="C404" s="14"/>
    </row>
    <row r="405" spans="1:12" x14ac:dyDescent="0.2">
      <c r="B405" s="14"/>
      <c r="C405" s="14"/>
    </row>
    <row r="406" spans="1:12" x14ac:dyDescent="0.2">
      <c r="B406" s="14"/>
      <c r="C406" s="14"/>
    </row>
    <row r="407" spans="1:12" x14ac:dyDescent="0.2">
      <c r="B407" s="14"/>
      <c r="C407" s="14"/>
    </row>
    <row r="408" spans="1:12" x14ac:dyDescent="0.2">
      <c r="B408" s="14"/>
      <c r="C408" s="14"/>
    </row>
    <row r="409" spans="1:12" x14ac:dyDescent="0.2">
      <c r="B409" s="14"/>
      <c r="C409" s="14"/>
    </row>
    <row r="410" spans="1:12" x14ac:dyDescent="0.2">
      <c r="A410" s="20" t="s">
        <v>136</v>
      </c>
      <c r="B410" s="14"/>
      <c r="C410" s="14" t="s">
        <v>27</v>
      </c>
      <c r="D410" s="14" t="s">
        <v>371</v>
      </c>
      <c r="E410" s="14" t="s">
        <v>1042</v>
      </c>
      <c r="F410" s="14" t="s">
        <v>1084</v>
      </c>
      <c r="G410" s="14"/>
      <c r="H410" s="14"/>
      <c r="I410" s="14"/>
      <c r="J410" s="14"/>
      <c r="K410" s="14"/>
      <c r="L410" s="14"/>
    </row>
    <row r="411" spans="1:12" x14ac:dyDescent="0.2">
      <c r="B411" s="14" t="s">
        <v>1010</v>
      </c>
      <c r="C411" s="14">
        <v>1610.2260355303663</v>
      </c>
      <c r="D411">
        <v>-0.11324551324771726</v>
      </c>
      <c r="E411">
        <v>-0.89794293468077324</v>
      </c>
      <c r="F411">
        <v>-0.25259741879268827</v>
      </c>
    </row>
    <row r="412" spans="1:12" x14ac:dyDescent="0.2">
      <c r="B412" s="14" t="s">
        <v>1011</v>
      </c>
      <c r="C412" s="14">
        <v>585.46252863993323</v>
      </c>
      <c r="D412">
        <v>-9.0741337667810118E-2</v>
      </c>
      <c r="E412">
        <v>-0.74419936348157911</v>
      </c>
      <c r="F412">
        <v>-0.11847362614205714</v>
      </c>
    </row>
    <row r="413" spans="1:12" x14ac:dyDescent="0.2">
      <c r="B413" s="14" t="s">
        <v>1012</v>
      </c>
      <c r="C413" s="14">
        <v>93.50283878029515</v>
      </c>
      <c r="D413">
        <v>-6.1924525040701894E-2</v>
      </c>
      <c r="E413">
        <v>-0.6317995874603799</v>
      </c>
      <c r="F413">
        <v>-0.17374226209136978</v>
      </c>
    </row>
    <row r="414" spans="1:12" x14ac:dyDescent="0.2">
      <c r="B414" s="14" t="s">
        <v>1013</v>
      </c>
      <c r="C414" s="14">
        <v>822.03633322772077</v>
      </c>
      <c r="D414">
        <v>-0.14166607123293762</v>
      </c>
      <c r="E414">
        <v>-0.96336981818077039</v>
      </c>
      <c r="F414">
        <v>-0.15182011662764339</v>
      </c>
    </row>
    <row r="415" spans="1:12" x14ac:dyDescent="0.2">
      <c r="B415" s="14" t="s">
        <v>1014</v>
      </c>
      <c r="C415" s="14">
        <v>1223.5265785388594</v>
      </c>
      <c r="D415">
        <v>-7.8231766928293922E-2</v>
      </c>
      <c r="E415">
        <v>-0.62265074484084693</v>
      </c>
      <c r="F415">
        <v>-0.1059023770993317</v>
      </c>
    </row>
    <row r="416" spans="1:12" x14ac:dyDescent="0.2">
      <c r="B416" s="14" t="s">
        <v>1015</v>
      </c>
      <c r="C416" s="14">
        <v>247.21470521502093</v>
      </c>
      <c r="D416">
        <v>-4.5921809971605221E-2</v>
      </c>
      <c r="E416">
        <v>-0.51400709285409629</v>
      </c>
      <c r="F416">
        <v>-0.13343472188669381</v>
      </c>
    </row>
    <row r="417" spans="2:6" x14ac:dyDescent="0.2">
      <c r="B417" s="14" t="s">
        <v>1016</v>
      </c>
      <c r="C417" s="14">
        <v>11.339465519132579</v>
      </c>
      <c r="D417">
        <v>-3.7109146961178396E-2</v>
      </c>
      <c r="E417">
        <v>-0.93962557736543273</v>
      </c>
      <c r="F417">
        <v>-0.29785982928218768</v>
      </c>
    </row>
    <row r="418" spans="2:6" x14ac:dyDescent="0.2">
      <c r="B418" s="14" t="s">
        <v>1017</v>
      </c>
      <c r="C418" s="14">
        <v>2311.8352716314484</v>
      </c>
      <c r="D418">
        <v>-0.12581125834690843</v>
      </c>
      <c r="E418">
        <v>-1.0625800499737381</v>
      </c>
      <c r="F418">
        <v>-0.26515197641859833</v>
      </c>
    </row>
    <row r="419" spans="2:6" x14ac:dyDescent="0.2">
      <c r="B419" s="14" t="s">
        <v>311</v>
      </c>
      <c r="C419" s="14">
        <v>28.473702780367073</v>
      </c>
      <c r="D419">
        <v>-6.4725295912948511E-4</v>
      </c>
      <c r="E419">
        <v>-0.7098031807430405</v>
      </c>
      <c r="F419">
        <v>-0.11696035958856932</v>
      </c>
    </row>
    <row r="420" spans="2:6" x14ac:dyDescent="0.2">
      <c r="B420" s="14" t="s">
        <v>1018</v>
      </c>
      <c r="C420" s="14">
        <v>7.3224444546849119</v>
      </c>
      <c r="D420">
        <v>-8.1051325030667698E-2</v>
      </c>
      <c r="E420">
        <v>-1.0098352639371866</v>
      </c>
      <c r="F420">
        <v>-0.53173267156585435</v>
      </c>
    </row>
    <row r="421" spans="2:6" x14ac:dyDescent="0.2">
      <c r="B421" s="14" t="s">
        <v>1019</v>
      </c>
      <c r="C421" s="14">
        <v>17.234306823918292</v>
      </c>
      <c r="D421">
        <v>-7.4272377813278112E-2</v>
      </c>
      <c r="E421">
        <v>-1.5341381984090297</v>
      </c>
      <c r="F421">
        <v>-0.80017507506709995</v>
      </c>
    </row>
    <row r="422" spans="2:6" x14ac:dyDescent="0.2">
      <c r="B422" s="14"/>
      <c r="C422" s="14"/>
    </row>
    <row r="423" spans="2:6" x14ac:dyDescent="0.2">
      <c r="B423" s="14"/>
      <c r="C423" s="14"/>
    </row>
    <row r="424" spans="2:6" x14ac:dyDescent="0.2">
      <c r="B424" s="14"/>
      <c r="C424" s="14"/>
    </row>
    <row r="425" spans="2:6" x14ac:dyDescent="0.2">
      <c r="B425" s="14"/>
      <c r="C425" s="14"/>
    </row>
    <row r="426" spans="2:6" x14ac:dyDescent="0.2">
      <c r="B426" s="14"/>
      <c r="C426" s="14"/>
    </row>
    <row r="427" spans="2:6" x14ac:dyDescent="0.2">
      <c r="B427" s="14"/>
      <c r="C427" s="14"/>
    </row>
    <row r="428" spans="2:6" x14ac:dyDescent="0.2">
      <c r="B428" s="14"/>
      <c r="C428" s="14"/>
    </row>
    <row r="429" spans="2:6" x14ac:dyDescent="0.2">
      <c r="B429" s="14"/>
      <c r="C429" s="14"/>
    </row>
    <row r="430" spans="2:6" x14ac:dyDescent="0.2">
      <c r="B430" s="14"/>
      <c r="C430" s="14"/>
    </row>
    <row r="431" spans="2:6" x14ac:dyDescent="0.2">
      <c r="B431" s="14"/>
      <c r="C431" s="14"/>
    </row>
    <row r="432" spans="2:6" x14ac:dyDescent="0.2">
      <c r="B432" s="14"/>
      <c r="C432" s="14"/>
    </row>
    <row r="433" spans="2:3" x14ac:dyDescent="0.2">
      <c r="B433" s="14"/>
      <c r="C433" s="14"/>
    </row>
    <row r="434" spans="2:3" x14ac:dyDescent="0.2">
      <c r="B434" s="14"/>
      <c r="C434" s="14"/>
    </row>
    <row r="435" spans="2:3" x14ac:dyDescent="0.2">
      <c r="B435" s="14"/>
      <c r="C435" s="14"/>
    </row>
    <row r="436" spans="2:3" x14ac:dyDescent="0.2">
      <c r="B436" s="14"/>
      <c r="C436" s="14"/>
    </row>
    <row r="437" spans="2:3" x14ac:dyDescent="0.2">
      <c r="B437" s="14"/>
      <c r="C437" s="14"/>
    </row>
    <row r="438" spans="2:3" x14ac:dyDescent="0.2">
      <c r="B438" s="14"/>
      <c r="C438" s="14"/>
    </row>
    <row r="439" spans="2:3" x14ac:dyDescent="0.2">
      <c r="B439" s="14"/>
      <c r="C439" s="14"/>
    </row>
    <row r="440" spans="2:3" x14ac:dyDescent="0.2">
      <c r="B440" s="14"/>
      <c r="C440" s="14"/>
    </row>
    <row r="441" spans="2:3" x14ac:dyDescent="0.2">
      <c r="B441" s="14"/>
      <c r="C441" s="14"/>
    </row>
    <row r="442" spans="2:3" x14ac:dyDescent="0.2">
      <c r="B442" s="14"/>
      <c r="C442" s="14"/>
    </row>
    <row r="443" spans="2:3" x14ac:dyDescent="0.2">
      <c r="B443" s="14"/>
      <c r="C443" s="14"/>
    </row>
    <row r="444" spans="2:3" x14ac:dyDescent="0.2">
      <c r="B444" s="14"/>
      <c r="C444" s="14"/>
    </row>
    <row r="445" spans="2:3" x14ac:dyDescent="0.2">
      <c r="B445" s="14"/>
      <c r="C445" s="14"/>
    </row>
    <row r="446" spans="2:3" x14ac:dyDescent="0.2">
      <c r="B446" s="14"/>
      <c r="C446" s="14"/>
    </row>
    <row r="447" spans="2:3" x14ac:dyDescent="0.2">
      <c r="B447" s="14"/>
      <c r="C447" s="14"/>
    </row>
    <row r="448" spans="2:3" x14ac:dyDescent="0.2">
      <c r="B448" s="14"/>
      <c r="C448" s="14"/>
    </row>
    <row r="449" spans="2:3" x14ac:dyDescent="0.2">
      <c r="B449" s="14"/>
      <c r="C449" s="14"/>
    </row>
    <row r="450" spans="2:3" x14ac:dyDescent="0.2">
      <c r="B450" s="14"/>
      <c r="C450" s="14"/>
    </row>
    <row r="451" spans="2:3" x14ac:dyDescent="0.2">
      <c r="B451" s="14"/>
      <c r="C451" s="14"/>
    </row>
    <row r="452" spans="2:3" x14ac:dyDescent="0.2">
      <c r="B452" s="14"/>
      <c r="C452" s="14"/>
    </row>
    <row r="453" spans="2:3" x14ac:dyDescent="0.2">
      <c r="B453" s="14"/>
      <c r="C453" s="14"/>
    </row>
    <row r="454" spans="2:3" x14ac:dyDescent="0.2">
      <c r="B454" s="14"/>
      <c r="C454" s="14"/>
    </row>
    <row r="455" spans="2:3" x14ac:dyDescent="0.2">
      <c r="B455" s="14"/>
      <c r="C455" s="14"/>
    </row>
    <row r="456" spans="2:3" x14ac:dyDescent="0.2">
      <c r="B456" s="14"/>
      <c r="C456" s="14"/>
    </row>
    <row r="457" spans="2:3" x14ac:dyDescent="0.2">
      <c r="B457" s="14"/>
      <c r="C457" s="14"/>
    </row>
    <row r="458" spans="2:3" x14ac:dyDescent="0.2">
      <c r="B458" s="14"/>
      <c r="C458" s="14"/>
    </row>
    <row r="459" spans="2:3" x14ac:dyDescent="0.2">
      <c r="B459" s="14"/>
      <c r="C459" s="14"/>
    </row>
    <row r="460" spans="2:3" x14ac:dyDescent="0.2">
      <c r="B460" s="14"/>
      <c r="C460" s="14"/>
    </row>
    <row r="461" spans="2:3" x14ac:dyDescent="0.2">
      <c r="B461" s="14"/>
      <c r="C461" s="14"/>
    </row>
    <row r="462" spans="2:3" x14ac:dyDescent="0.2">
      <c r="B462" s="14"/>
      <c r="C462" s="14"/>
    </row>
    <row r="463" spans="2:3" x14ac:dyDescent="0.2">
      <c r="B463" s="14"/>
      <c r="C463" s="14"/>
    </row>
    <row r="464" spans="2:3" x14ac:dyDescent="0.2">
      <c r="B464" s="14"/>
      <c r="C464" s="14"/>
    </row>
    <row r="465" spans="2:3" x14ac:dyDescent="0.2">
      <c r="B465" s="14"/>
      <c r="C465" s="14"/>
    </row>
    <row r="466" spans="2:3" x14ac:dyDescent="0.2">
      <c r="B466" s="14"/>
      <c r="C466" s="14"/>
    </row>
    <row r="467" spans="2:3" x14ac:dyDescent="0.2">
      <c r="B467" s="14"/>
      <c r="C467" s="14"/>
    </row>
    <row r="468" spans="2:3" x14ac:dyDescent="0.2">
      <c r="B468" s="14"/>
      <c r="C468" s="14"/>
    </row>
    <row r="469" spans="2:3" x14ac:dyDescent="0.2">
      <c r="B469" s="14"/>
      <c r="C469" s="14"/>
    </row>
    <row r="470" spans="2:3" x14ac:dyDescent="0.2">
      <c r="B470" s="14"/>
      <c r="C470" s="14"/>
    </row>
    <row r="471" spans="2:3" x14ac:dyDescent="0.2">
      <c r="B471" s="14"/>
      <c r="C471" s="14"/>
    </row>
    <row r="472" spans="2:3" x14ac:dyDescent="0.2">
      <c r="B472" s="14"/>
      <c r="C472" s="14"/>
    </row>
    <row r="473" spans="2:3" x14ac:dyDescent="0.2">
      <c r="B473" s="14"/>
      <c r="C473" s="14"/>
    </row>
    <row r="474" spans="2:3" x14ac:dyDescent="0.2">
      <c r="B474" s="14"/>
      <c r="C474" s="14"/>
    </row>
    <row r="475" spans="2:3" x14ac:dyDescent="0.2">
      <c r="B475" s="14"/>
      <c r="C475" s="14"/>
    </row>
    <row r="476" spans="2:3" x14ac:dyDescent="0.2">
      <c r="B476" s="14"/>
      <c r="C476" s="14"/>
    </row>
    <row r="477" spans="2:3" x14ac:dyDescent="0.2">
      <c r="B477" s="14"/>
      <c r="C477" s="14"/>
    </row>
    <row r="478" spans="2:3" x14ac:dyDescent="0.2">
      <c r="B478" s="14"/>
      <c r="C478" s="14"/>
    </row>
    <row r="479" spans="2:3" x14ac:dyDescent="0.2">
      <c r="B479" s="14"/>
      <c r="C479" s="14"/>
    </row>
    <row r="480" spans="2:3" x14ac:dyDescent="0.2">
      <c r="B480" s="14"/>
      <c r="C480" s="14"/>
    </row>
    <row r="481" spans="2:3" x14ac:dyDescent="0.2">
      <c r="B481" s="14"/>
      <c r="C481" s="14"/>
    </row>
    <row r="482" spans="2:3" x14ac:dyDescent="0.2">
      <c r="B482" s="14"/>
      <c r="C482" s="14"/>
    </row>
    <row r="483" spans="2:3" x14ac:dyDescent="0.2">
      <c r="B483" s="14"/>
      <c r="C483" s="14"/>
    </row>
    <row r="484" spans="2:3" x14ac:dyDescent="0.2">
      <c r="B484" s="14"/>
      <c r="C484" s="14"/>
    </row>
    <row r="485" spans="2:3" x14ac:dyDescent="0.2">
      <c r="B485" s="14"/>
      <c r="C485" s="14"/>
    </row>
    <row r="486" spans="2:3" x14ac:dyDescent="0.2">
      <c r="B486" s="14"/>
      <c r="C486" s="14"/>
    </row>
    <row r="487" spans="2:3" x14ac:dyDescent="0.2">
      <c r="B487" s="14"/>
      <c r="C487" s="14"/>
    </row>
    <row r="488" spans="2:3" x14ac:dyDescent="0.2">
      <c r="B488" s="14"/>
      <c r="C488" s="14"/>
    </row>
    <row r="489" spans="2:3" x14ac:dyDescent="0.2">
      <c r="B489" s="14"/>
      <c r="C489" s="14"/>
    </row>
    <row r="490" spans="2:3" x14ac:dyDescent="0.2">
      <c r="B490" s="14"/>
      <c r="C490" s="14"/>
    </row>
    <row r="491" spans="2:3" x14ac:dyDescent="0.2">
      <c r="B491" s="14"/>
      <c r="C491" s="14"/>
    </row>
    <row r="492" spans="2:3" x14ac:dyDescent="0.2">
      <c r="B492" s="14"/>
      <c r="C492" s="14"/>
    </row>
    <row r="493" spans="2:3" x14ac:dyDescent="0.2">
      <c r="B493" s="14"/>
      <c r="C493" s="14"/>
    </row>
    <row r="494" spans="2:3" x14ac:dyDescent="0.2">
      <c r="B494" s="14"/>
      <c r="C494" s="14"/>
    </row>
    <row r="495" spans="2:3" x14ac:dyDescent="0.2">
      <c r="B495" s="14"/>
      <c r="C495" s="14"/>
    </row>
    <row r="496" spans="2:3" x14ac:dyDescent="0.2">
      <c r="B496" s="14"/>
      <c r="C496" s="14"/>
    </row>
    <row r="497" spans="2:3" x14ac:dyDescent="0.2">
      <c r="B497" s="14"/>
      <c r="C497" s="14"/>
    </row>
    <row r="498" spans="2:3" x14ac:dyDescent="0.2">
      <c r="B498" s="14"/>
      <c r="C498" s="14"/>
    </row>
    <row r="499" spans="2:3" x14ac:dyDescent="0.2">
      <c r="B499" s="14"/>
      <c r="C499" s="14"/>
    </row>
    <row r="500" spans="2:3" x14ac:dyDescent="0.2">
      <c r="B500" s="14"/>
      <c r="C500" s="14"/>
    </row>
    <row r="501" spans="2:3" x14ac:dyDescent="0.2">
      <c r="B501" s="14"/>
      <c r="C501" s="14"/>
    </row>
    <row r="502" spans="2:3" x14ac:dyDescent="0.2">
      <c r="B502" s="14"/>
      <c r="C502" s="14"/>
    </row>
    <row r="503" spans="2:3" x14ac:dyDescent="0.2">
      <c r="B503" s="14"/>
      <c r="C503" s="14"/>
    </row>
    <row r="504" spans="2:3" x14ac:dyDescent="0.2">
      <c r="B504" s="14"/>
      <c r="C504" s="14"/>
    </row>
    <row r="505" spans="2:3" x14ac:dyDescent="0.2">
      <c r="B505" s="14"/>
      <c r="C505" s="14"/>
    </row>
    <row r="506" spans="2:3" x14ac:dyDescent="0.2">
      <c r="B506" s="14"/>
      <c r="C506" s="14"/>
    </row>
    <row r="507" spans="2:3" x14ac:dyDescent="0.2">
      <c r="B507" s="14"/>
      <c r="C507" s="14"/>
    </row>
    <row r="508" spans="2:3" x14ac:dyDescent="0.2">
      <c r="B508" s="14"/>
      <c r="C508" s="14"/>
    </row>
    <row r="509" spans="2:3" x14ac:dyDescent="0.2">
      <c r="B509" s="14"/>
      <c r="C509" s="14"/>
    </row>
    <row r="510" spans="2:3" x14ac:dyDescent="0.2">
      <c r="B510" s="14"/>
      <c r="C510" s="14"/>
    </row>
    <row r="511" spans="2:3" x14ac:dyDescent="0.2">
      <c r="B511" s="14"/>
      <c r="C511" s="14"/>
    </row>
    <row r="512" spans="2:3" x14ac:dyDescent="0.2">
      <c r="B512" s="14"/>
      <c r="C512" s="14"/>
    </row>
    <row r="513" spans="2:3" x14ac:dyDescent="0.2">
      <c r="B513" s="14"/>
      <c r="C513" s="14"/>
    </row>
    <row r="514" spans="2:3" x14ac:dyDescent="0.2">
      <c r="B514" s="14"/>
      <c r="C514" s="14"/>
    </row>
    <row r="515" spans="2:3" x14ac:dyDescent="0.2">
      <c r="B515" s="14"/>
      <c r="C515" s="14"/>
    </row>
    <row r="516" spans="2:3" x14ac:dyDescent="0.2">
      <c r="B516" s="14"/>
      <c r="C516" s="14"/>
    </row>
    <row r="517" spans="2:3" x14ac:dyDescent="0.2">
      <c r="B517" s="14"/>
      <c r="C517" s="14"/>
    </row>
    <row r="518" spans="2:3" x14ac:dyDescent="0.2">
      <c r="B518" s="14"/>
      <c r="C518" s="14"/>
    </row>
    <row r="519" spans="2:3" x14ac:dyDescent="0.2">
      <c r="B519" s="14"/>
      <c r="C519" s="14"/>
    </row>
    <row r="520" spans="2:3" x14ac:dyDescent="0.2">
      <c r="B520" s="14"/>
      <c r="C520" s="14"/>
    </row>
    <row r="521" spans="2:3" x14ac:dyDescent="0.2">
      <c r="B521" s="14"/>
      <c r="C521" s="14"/>
    </row>
    <row r="522" spans="2:3" x14ac:dyDescent="0.2">
      <c r="B522" s="14"/>
      <c r="C522" s="14"/>
    </row>
    <row r="523" spans="2:3" x14ac:dyDescent="0.2">
      <c r="B523" s="14"/>
      <c r="C523" s="14"/>
    </row>
    <row r="524" spans="2:3" x14ac:dyDescent="0.2">
      <c r="B524" s="14"/>
      <c r="C524" s="14"/>
    </row>
    <row r="525" spans="2:3" x14ac:dyDescent="0.2">
      <c r="B525" s="14"/>
      <c r="C525" s="14"/>
    </row>
    <row r="526" spans="2:3" x14ac:dyDescent="0.2">
      <c r="B526" s="14"/>
      <c r="C526" s="14"/>
    </row>
    <row r="527" spans="2:3" x14ac:dyDescent="0.2">
      <c r="B527" s="14"/>
      <c r="C527" s="14"/>
    </row>
    <row r="528" spans="2:3" x14ac:dyDescent="0.2">
      <c r="B528" s="14"/>
      <c r="C528" s="14"/>
    </row>
    <row r="529" spans="2:3" x14ac:dyDescent="0.2">
      <c r="B529" s="14"/>
      <c r="C529" s="14"/>
    </row>
    <row r="530" spans="2:3" x14ac:dyDescent="0.2">
      <c r="B530" s="14"/>
      <c r="C530" s="14"/>
    </row>
    <row r="531" spans="2:3" x14ac:dyDescent="0.2">
      <c r="B531" s="14"/>
      <c r="C531" s="14"/>
    </row>
    <row r="532" spans="2:3" x14ac:dyDescent="0.2">
      <c r="B532" s="14"/>
      <c r="C532" s="14"/>
    </row>
    <row r="533" spans="2:3" x14ac:dyDescent="0.2">
      <c r="B533" s="14"/>
      <c r="C533" s="14"/>
    </row>
    <row r="534" spans="2:3" x14ac:dyDescent="0.2">
      <c r="B534" s="14"/>
      <c r="C534" s="14"/>
    </row>
    <row r="535" spans="2:3" x14ac:dyDescent="0.2">
      <c r="B535" s="14"/>
      <c r="C535" s="14"/>
    </row>
    <row r="536" spans="2:3" x14ac:dyDescent="0.2">
      <c r="B536" s="14"/>
      <c r="C536" s="14"/>
    </row>
    <row r="537" spans="2:3" x14ac:dyDescent="0.2">
      <c r="B537" s="14"/>
      <c r="C537" s="14"/>
    </row>
    <row r="538" spans="2:3" x14ac:dyDescent="0.2">
      <c r="B538" s="14"/>
      <c r="C538" s="14"/>
    </row>
    <row r="539" spans="2:3" x14ac:dyDescent="0.2">
      <c r="B539" s="14"/>
      <c r="C539" s="14"/>
    </row>
    <row r="540" spans="2:3" x14ac:dyDescent="0.2">
      <c r="B540" s="14"/>
      <c r="C540" s="14"/>
    </row>
    <row r="541" spans="2:3" x14ac:dyDescent="0.2">
      <c r="B541" s="14"/>
      <c r="C541" s="14"/>
    </row>
    <row r="542" spans="2:3" x14ac:dyDescent="0.2">
      <c r="B542" s="14"/>
      <c r="C542" s="14"/>
    </row>
    <row r="543" spans="2:3" x14ac:dyDescent="0.2">
      <c r="B543" s="14"/>
      <c r="C543" s="14"/>
    </row>
    <row r="544" spans="2:3" x14ac:dyDescent="0.2">
      <c r="B544" s="14"/>
      <c r="C544" s="14"/>
    </row>
    <row r="545" spans="2:3" x14ac:dyDescent="0.2">
      <c r="B545" s="14"/>
      <c r="C545" s="14"/>
    </row>
    <row r="546" spans="2:3" x14ac:dyDescent="0.2">
      <c r="B546" s="14"/>
      <c r="C546" s="14"/>
    </row>
    <row r="547" spans="2:3" x14ac:dyDescent="0.2">
      <c r="B547" s="14"/>
      <c r="C547" s="14"/>
    </row>
    <row r="548" spans="2:3" x14ac:dyDescent="0.2">
      <c r="B548" s="14"/>
      <c r="C548" s="14"/>
    </row>
    <row r="549" spans="2:3" x14ac:dyDescent="0.2">
      <c r="B549" s="14"/>
      <c r="C549" s="14"/>
    </row>
    <row r="550" spans="2:3" x14ac:dyDescent="0.2">
      <c r="B550" s="14"/>
      <c r="C550" s="14"/>
    </row>
    <row r="551" spans="2:3" x14ac:dyDescent="0.2">
      <c r="B551" s="14"/>
      <c r="C551" s="14"/>
    </row>
    <row r="552" spans="2:3" x14ac:dyDescent="0.2">
      <c r="B552" s="14"/>
      <c r="C552" s="14"/>
    </row>
    <row r="553" spans="2:3" x14ac:dyDescent="0.2">
      <c r="B553" s="14"/>
      <c r="C553" s="14"/>
    </row>
    <row r="554" spans="2:3" x14ac:dyDescent="0.2">
      <c r="B554" s="14"/>
      <c r="C554" s="14"/>
    </row>
    <row r="555" spans="2:3" x14ac:dyDescent="0.2">
      <c r="B555" s="14"/>
      <c r="C555" s="14"/>
    </row>
    <row r="556" spans="2:3" x14ac:dyDescent="0.2">
      <c r="B556" s="14"/>
      <c r="C556" s="14"/>
    </row>
    <row r="557" spans="2:3" x14ac:dyDescent="0.2">
      <c r="B557" s="14"/>
      <c r="C557" s="14"/>
    </row>
    <row r="558" spans="2:3" x14ac:dyDescent="0.2">
      <c r="B558" s="14"/>
      <c r="C558" s="14"/>
    </row>
    <row r="559" spans="2:3" x14ac:dyDescent="0.2">
      <c r="B559" s="14"/>
      <c r="C559" s="14"/>
    </row>
    <row r="560" spans="2:3" x14ac:dyDescent="0.2">
      <c r="B560" s="14"/>
      <c r="C560" s="14"/>
    </row>
    <row r="561" spans="2:3" x14ac:dyDescent="0.2">
      <c r="B561" s="14"/>
      <c r="C561" s="14"/>
    </row>
    <row r="562" spans="2:3" x14ac:dyDescent="0.2">
      <c r="B562" s="14"/>
      <c r="C562" s="14"/>
    </row>
    <row r="563" spans="2:3" x14ac:dyDescent="0.2">
      <c r="B563" s="14"/>
      <c r="C563" s="14"/>
    </row>
    <row r="564" spans="2:3" x14ac:dyDescent="0.2">
      <c r="B564" s="14"/>
      <c r="C564" s="14"/>
    </row>
    <row r="565" spans="2:3" x14ac:dyDescent="0.2">
      <c r="B565" s="14"/>
      <c r="C565" s="14"/>
    </row>
    <row r="566" spans="2:3" x14ac:dyDescent="0.2">
      <c r="B566" s="14"/>
      <c r="C566" s="14"/>
    </row>
    <row r="567" spans="2:3" x14ac:dyDescent="0.2">
      <c r="B567" s="14"/>
      <c r="C567" s="14"/>
    </row>
    <row r="568" spans="2:3" x14ac:dyDescent="0.2">
      <c r="B568" s="14"/>
      <c r="C568" s="14"/>
    </row>
    <row r="569" spans="2:3" x14ac:dyDescent="0.2">
      <c r="B569" s="14"/>
      <c r="C569" s="14"/>
    </row>
    <row r="570" spans="2:3" x14ac:dyDescent="0.2">
      <c r="B570" s="14"/>
      <c r="C570" s="14"/>
    </row>
    <row r="571" spans="2:3" x14ac:dyDescent="0.2">
      <c r="B571" s="14"/>
      <c r="C571" s="14"/>
    </row>
    <row r="572" spans="2:3" x14ac:dyDescent="0.2">
      <c r="B572" s="14"/>
      <c r="C572" s="14"/>
    </row>
    <row r="573" spans="2:3" x14ac:dyDescent="0.2">
      <c r="B573" s="14"/>
      <c r="C573" s="14"/>
    </row>
    <row r="574" spans="2:3" x14ac:dyDescent="0.2">
      <c r="B574" s="14"/>
      <c r="C574" s="14"/>
    </row>
    <row r="575" spans="2:3" x14ac:dyDescent="0.2">
      <c r="B575" s="14"/>
      <c r="C575" s="14"/>
    </row>
    <row r="576" spans="2:3" x14ac:dyDescent="0.2">
      <c r="B576" s="14"/>
      <c r="C576" s="14"/>
    </row>
    <row r="577" spans="1:3" x14ac:dyDescent="0.2">
      <c r="B577" s="14"/>
      <c r="C577" s="14"/>
    </row>
    <row r="578" spans="1:3" x14ac:dyDescent="0.2">
      <c r="B578" s="14"/>
      <c r="C578" s="14"/>
    </row>
    <row r="579" spans="1:3" x14ac:dyDescent="0.2">
      <c r="B579" s="14"/>
      <c r="C579" s="14"/>
    </row>
    <row r="580" spans="1:3" x14ac:dyDescent="0.2">
      <c r="B580" s="14"/>
      <c r="C580" s="14"/>
    </row>
    <row r="581" spans="1:3" x14ac:dyDescent="0.2">
      <c r="B581" s="14"/>
      <c r="C581" s="14"/>
    </row>
    <row r="582" spans="1:3" x14ac:dyDescent="0.2">
      <c r="B582" s="14"/>
      <c r="C582" s="14"/>
    </row>
    <row r="583" spans="1:3" x14ac:dyDescent="0.2">
      <c r="B583" s="14"/>
      <c r="C583" s="14"/>
    </row>
    <row r="584" spans="1:3" x14ac:dyDescent="0.2">
      <c r="B584" s="14"/>
      <c r="C584" s="14"/>
    </row>
    <row r="585" spans="1:3" x14ac:dyDescent="0.2">
      <c r="B585" s="14"/>
      <c r="C585" s="14"/>
    </row>
    <row r="586" spans="1:3" x14ac:dyDescent="0.2">
      <c r="B586" s="14"/>
      <c r="C586" s="14"/>
    </row>
    <row r="587" spans="1:3" x14ac:dyDescent="0.2">
      <c r="B587" s="14"/>
      <c r="C587" s="14"/>
    </row>
    <row r="588" spans="1:3" x14ac:dyDescent="0.2">
      <c r="B588" s="14"/>
      <c r="C588" s="14"/>
    </row>
    <row r="589" spans="1:3" x14ac:dyDescent="0.2">
      <c r="B589" s="14"/>
      <c r="C589" s="14"/>
    </row>
    <row r="590" spans="1:3" x14ac:dyDescent="0.2">
      <c r="A590" s="20"/>
      <c r="B590" s="14"/>
      <c r="C590" s="14"/>
    </row>
    <row r="591" spans="1:3" x14ac:dyDescent="0.2">
      <c r="B591" s="14"/>
      <c r="C591" s="14"/>
    </row>
    <row r="592" spans="1:3" x14ac:dyDescent="0.2">
      <c r="B592" s="14"/>
      <c r="C592" s="14"/>
    </row>
    <row r="593" spans="2:3" x14ac:dyDescent="0.2">
      <c r="B593" s="14"/>
      <c r="C593" s="14"/>
    </row>
    <row r="594" spans="2:3" x14ac:dyDescent="0.2">
      <c r="B594" s="14"/>
      <c r="C594" s="14"/>
    </row>
    <row r="595" spans="2:3" x14ac:dyDescent="0.2">
      <c r="B595" s="14"/>
      <c r="C595" s="14"/>
    </row>
    <row r="596" spans="2:3" x14ac:dyDescent="0.2">
      <c r="B596" s="14"/>
      <c r="C596" s="14"/>
    </row>
    <row r="597" spans="2:3" x14ac:dyDescent="0.2">
      <c r="B597" s="14"/>
      <c r="C597" s="14"/>
    </row>
    <row r="598" spans="2:3" x14ac:dyDescent="0.2">
      <c r="B598" s="14"/>
      <c r="C598" s="14"/>
    </row>
    <row r="599" spans="2:3" x14ac:dyDescent="0.2">
      <c r="B599" s="14"/>
      <c r="C599" s="14"/>
    </row>
    <row r="600" spans="2:3" x14ac:dyDescent="0.2">
      <c r="B600" s="14"/>
      <c r="C600" s="14"/>
    </row>
    <row r="601" spans="2:3" x14ac:dyDescent="0.2">
      <c r="B601" s="14"/>
      <c r="C601" s="14"/>
    </row>
    <row r="602" spans="2:3" x14ac:dyDescent="0.2">
      <c r="B602" s="14"/>
      <c r="C602" s="14"/>
    </row>
    <row r="603" spans="2:3" x14ac:dyDescent="0.2">
      <c r="B603" s="14"/>
      <c r="C603" s="14"/>
    </row>
    <row r="604" spans="2:3" x14ac:dyDescent="0.2">
      <c r="B604" s="14"/>
      <c r="C604" s="14"/>
    </row>
    <row r="605" spans="2:3" x14ac:dyDescent="0.2">
      <c r="B605" s="14"/>
      <c r="C605" s="14"/>
    </row>
    <row r="606" spans="2:3" x14ac:dyDescent="0.2">
      <c r="B606" s="14"/>
      <c r="C606" s="14"/>
    </row>
    <row r="607" spans="2:3" x14ac:dyDescent="0.2">
      <c r="B607" s="14"/>
      <c r="C607" s="14"/>
    </row>
    <row r="608" spans="2:3" x14ac:dyDescent="0.2">
      <c r="B608" s="14"/>
      <c r="C608" s="14"/>
    </row>
    <row r="609" spans="2:28" x14ac:dyDescent="0.2">
      <c r="B609" s="14"/>
      <c r="C609" s="14"/>
    </row>
    <row r="610" spans="2:28" x14ac:dyDescent="0.2"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O610" s="7"/>
      <c r="AB610" s="7"/>
    </row>
    <row r="611" spans="2:28" x14ac:dyDescent="0.2">
      <c r="B611" s="14"/>
      <c r="C611" s="14"/>
    </row>
    <row r="612" spans="2:28" x14ac:dyDescent="0.2">
      <c r="B612" s="14"/>
      <c r="C612" s="14"/>
    </row>
    <row r="613" spans="2:28" x14ac:dyDescent="0.2">
      <c r="B613" s="14"/>
      <c r="C613" s="14"/>
    </row>
    <row r="614" spans="2:28" x14ac:dyDescent="0.2">
      <c r="B614" s="14"/>
      <c r="C614" s="14"/>
    </row>
    <row r="615" spans="2:28" x14ac:dyDescent="0.2">
      <c r="B615" s="14"/>
      <c r="C615" s="14"/>
    </row>
    <row r="616" spans="2:28" x14ac:dyDescent="0.2">
      <c r="B616" s="14"/>
      <c r="C616" s="14"/>
    </row>
    <row r="617" spans="2:28" x14ac:dyDescent="0.2">
      <c r="B617" s="14"/>
      <c r="C617" s="14"/>
    </row>
    <row r="618" spans="2:28" x14ac:dyDescent="0.2">
      <c r="B618" s="14"/>
      <c r="C618" s="14"/>
    </row>
    <row r="619" spans="2:28" x14ac:dyDescent="0.2">
      <c r="B619" s="14"/>
      <c r="C619" s="14"/>
    </row>
    <row r="620" spans="2:28" x14ac:dyDescent="0.2">
      <c r="B620" s="14"/>
      <c r="C620" s="14"/>
    </row>
    <row r="621" spans="2:28" x14ac:dyDescent="0.2">
      <c r="B621" s="14"/>
      <c r="C621" s="14"/>
    </row>
    <row r="622" spans="2:28" x14ac:dyDescent="0.2">
      <c r="B622" s="14"/>
      <c r="C622" s="14"/>
    </row>
    <row r="623" spans="2:28" x14ac:dyDescent="0.2">
      <c r="B623" s="14"/>
      <c r="C623" s="14"/>
    </row>
    <row r="624" spans="2:28" x14ac:dyDescent="0.2">
      <c r="B624" s="14"/>
      <c r="C624" s="14"/>
    </row>
    <row r="625" spans="2:3" x14ac:dyDescent="0.2">
      <c r="B625" s="14"/>
      <c r="C625" s="14"/>
    </row>
    <row r="626" spans="2:3" x14ac:dyDescent="0.2">
      <c r="B626" s="14"/>
      <c r="C626" s="14"/>
    </row>
    <row r="627" spans="2:3" x14ac:dyDescent="0.2">
      <c r="B627" s="14"/>
      <c r="C627" s="14"/>
    </row>
    <row r="628" spans="2:3" x14ac:dyDescent="0.2">
      <c r="B628" s="14"/>
      <c r="C628" s="14"/>
    </row>
    <row r="629" spans="2:3" x14ac:dyDescent="0.2">
      <c r="B629" s="14"/>
      <c r="C629" s="14"/>
    </row>
    <row r="630" spans="2:3" x14ac:dyDescent="0.2">
      <c r="B630" s="14"/>
      <c r="C630" s="14"/>
    </row>
    <row r="631" spans="2:3" x14ac:dyDescent="0.2">
      <c r="B631" s="14"/>
      <c r="C631" s="14"/>
    </row>
    <row r="632" spans="2:3" x14ac:dyDescent="0.2">
      <c r="B632" s="14"/>
      <c r="C632" s="14"/>
    </row>
    <row r="633" spans="2:3" x14ac:dyDescent="0.2">
      <c r="B633" s="14"/>
      <c r="C633" s="14"/>
    </row>
    <row r="634" spans="2:3" x14ac:dyDescent="0.2">
      <c r="B634" s="14"/>
      <c r="C634" s="14"/>
    </row>
    <row r="635" spans="2:3" x14ac:dyDescent="0.2">
      <c r="B635" s="14"/>
      <c r="C635" s="14"/>
    </row>
    <row r="636" spans="2:3" x14ac:dyDescent="0.2">
      <c r="B636" s="14"/>
      <c r="C636" s="14"/>
    </row>
    <row r="637" spans="2:3" x14ac:dyDescent="0.2">
      <c r="B637" s="14"/>
      <c r="C637" s="14"/>
    </row>
    <row r="638" spans="2:3" x14ac:dyDescent="0.2">
      <c r="B638" s="14"/>
      <c r="C638" s="14"/>
    </row>
    <row r="639" spans="2:3" x14ac:dyDescent="0.2">
      <c r="B639" s="14"/>
      <c r="C639" s="14"/>
    </row>
    <row r="640" spans="2:3" x14ac:dyDescent="0.2">
      <c r="B640" s="14"/>
      <c r="C640" s="14"/>
    </row>
    <row r="641" spans="2:3" x14ac:dyDescent="0.2">
      <c r="B641" s="14"/>
      <c r="C641" s="14"/>
    </row>
    <row r="642" spans="2:3" x14ac:dyDescent="0.2">
      <c r="B642" s="14"/>
      <c r="C642" s="14"/>
    </row>
    <row r="643" spans="2:3" x14ac:dyDescent="0.2">
      <c r="B643" s="14"/>
      <c r="C643" s="14"/>
    </row>
    <row r="644" spans="2:3" x14ac:dyDescent="0.2">
      <c r="B644" s="14"/>
      <c r="C644" s="14"/>
    </row>
    <row r="645" spans="2:3" x14ac:dyDescent="0.2">
      <c r="B645" s="14"/>
      <c r="C645" s="14"/>
    </row>
    <row r="646" spans="2:3" x14ac:dyDescent="0.2">
      <c r="B646" s="14"/>
      <c r="C646" s="14"/>
    </row>
    <row r="647" spans="2:3" x14ac:dyDescent="0.2">
      <c r="B647" s="14"/>
      <c r="C647" s="14"/>
    </row>
    <row r="648" spans="2:3" x14ac:dyDescent="0.2">
      <c r="B648" s="14"/>
      <c r="C648" s="14"/>
    </row>
    <row r="649" spans="2:3" x14ac:dyDescent="0.2">
      <c r="B649" s="14"/>
      <c r="C649" s="14"/>
    </row>
    <row r="650" spans="2:3" x14ac:dyDescent="0.2">
      <c r="B650" s="14"/>
      <c r="C650" s="14"/>
    </row>
    <row r="651" spans="2:3" x14ac:dyDescent="0.2">
      <c r="B651" s="14"/>
      <c r="C651" s="14"/>
    </row>
    <row r="652" spans="2:3" x14ac:dyDescent="0.2">
      <c r="B652" s="14"/>
      <c r="C652" s="14"/>
    </row>
    <row r="653" spans="2:3" x14ac:dyDescent="0.2">
      <c r="B653" s="14"/>
      <c r="C653" s="14"/>
    </row>
    <row r="654" spans="2:3" x14ac:dyDescent="0.2">
      <c r="B654" s="14"/>
      <c r="C654" s="14"/>
    </row>
    <row r="655" spans="2:3" x14ac:dyDescent="0.2">
      <c r="B655" s="14"/>
      <c r="C655" s="14"/>
    </row>
    <row r="656" spans="2:3" x14ac:dyDescent="0.2">
      <c r="B656" s="14"/>
      <c r="C656" s="14"/>
    </row>
    <row r="657" spans="2:3" x14ac:dyDescent="0.2">
      <c r="B657" s="14"/>
      <c r="C657" s="14"/>
    </row>
    <row r="658" spans="2:3" x14ac:dyDescent="0.2">
      <c r="B658" s="14"/>
      <c r="C658" s="14"/>
    </row>
    <row r="659" spans="2:3" x14ac:dyDescent="0.2">
      <c r="B659" s="14"/>
      <c r="C659" s="14"/>
    </row>
    <row r="660" spans="2:3" x14ac:dyDescent="0.2">
      <c r="B660" s="14"/>
      <c r="C660" s="14"/>
    </row>
    <row r="661" spans="2:3" x14ac:dyDescent="0.2">
      <c r="B661" s="14"/>
      <c r="C661" s="14"/>
    </row>
    <row r="662" spans="2:3" x14ac:dyDescent="0.2">
      <c r="B662" s="14"/>
      <c r="C662" s="14"/>
    </row>
    <row r="663" spans="2:3" x14ac:dyDescent="0.2">
      <c r="B663" s="14"/>
      <c r="C663" s="14"/>
    </row>
    <row r="664" spans="2:3" x14ac:dyDescent="0.2">
      <c r="B664" s="14"/>
      <c r="C664" s="14"/>
    </row>
    <row r="665" spans="2:3" x14ac:dyDescent="0.2">
      <c r="B665" s="14"/>
      <c r="C665" s="14"/>
    </row>
    <row r="666" spans="2:3" x14ac:dyDescent="0.2">
      <c r="B666" s="14"/>
      <c r="C666" s="14"/>
    </row>
    <row r="667" spans="2:3" x14ac:dyDescent="0.2">
      <c r="B667" s="14"/>
      <c r="C667" s="14"/>
    </row>
    <row r="668" spans="2:3" x14ac:dyDescent="0.2">
      <c r="B668" s="14"/>
      <c r="C668" s="14"/>
    </row>
    <row r="669" spans="2:3" x14ac:dyDescent="0.2">
      <c r="B669" s="14"/>
      <c r="C669" s="14"/>
    </row>
    <row r="670" spans="2:3" x14ac:dyDescent="0.2">
      <c r="B670" s="14"/>
      <c r="C670" s="14"/>
    </row>
    <row r="671" spans="2:3" x14ac:dyDescent="0.2">
      <c r="B671" s="14"/>
      <c r="C671" s="14"/>
    </row>
    <row r="672" spans="2:3" x14ac:dyDescent="0.2">
      <c r="B672" s="14"/>
      <c r="C672" s="14"/>
    </row>
    <row r="673" spans="2:3" x14ac:dyDescent="0.2">
      <c r="B673" s="14"/>
      <c r="C673" s="14"/>
    </row>
    <row r="674" spans="2:3" x14ac:dyDescent="0.2">
      <c r="B674" s="14"/>
      <c r="C674" s="14"/>
    </row>
    <row r="675" spans="2:3" x14ac:dyDescent="0.2">
      <c r="B675" s="14"/>
      <c r="C675" s="14"/>
    </row>
    <row r="676" spans="2:3" x14ac:dyDescent="0.2">
      <c r="B676" s="14"/>
      <c r="C676" s="14"/>
    </row>
    <row r="677" spans="2:3" x14ac:dyDescent="0.2">
      <c r="B677" s="14"/>
      <c r="C677" s="14"/>
    </row>
    <row r="678" spans="2:3" x14ac:dyDescent="0.2">
      <c r="B678" s="14"/>
      <c r="C678" s="14"/>
    </row>
    <row r="679" spans="2:3" x14ac:dyDescent="0.2">
      <c r="B679" s="14"/>
      <c r="C679" s="14"/>
    </row>
    <row r="680" spans="2:3" x14ac:dyDescent="0.2">
      <c r="B680" s="14"/>
      <c r="C680" s="14"/>
    </row>
    <row r="681" spans="2:3" x14ac:dyDescent="0.2">
      <c r="B681" s="14"/>
      <c r="C681" s="14"/>
    </row>
    <row r="682" spans="2:3" x14ac:dyDescent="0.2">
      <c r="B682" s="14"/>
      <c r="C682" s="14"/>
    </row>
    <row r="683" spans="2:3" x14ac:dyDescent="0.2">
      <c r="B683" s="14"/>
      <c r="C683" s="14"/>
    </row>
    <row r="684" spans="2:3" x14ac:dyDescent="0.2">
      <c r="B684" s="14"/>
      <c r="C684" s="14"/>
    </row>
    <row r="685" spans="2:3" x14ac:dyDescent="0.2">
      <c r="B685" s="14"/>
      <c r="C685" s="14"/>
    </row>
    <row r="686" spans="2:3" x14ac:dyDescent="0.2">
      <c r="B686" s="14"/>
      <c r="C686" s="14"/>
    </row>
    <row r="687" spans="2:3" x14ac:dyDescent="0.2">
      <c r="B687" s="14"/>
      <c r="C687" s="14"/>
    </row>
    <row r="688" spans="2:3" x14ac:dyDescent="0.2">
      <c r="B688" s="14"/>
      <c r="C688" s="14"/>
    </row>
    <row r="689" spans="2:3" x14ac:dyDescent="0.2">
      <c r="B689" s="14"/>
      <c r="C689" s="14"/>
    </row>
    <row r="690" spans="2:3" x14ac:dyDescent="0.2">
      <c r="B690" s="14"/>
      <c r="C690" s="14"/>
    </row>
    <row r="691" spans="2:3" x14ac:dyDescent="0.2">
      <c r="B691" s="14"/>
      <c r="C691" s="14"/>
    </row>
    <row r="692" spans="2:3" x14ac:dyDescent="0.2">
      <c r="B692" s="14"/>
      <c r="C692" s="14"/>
    </row>
    <row r="693" spans="2:3" x14ac:dyDescent="0.2">
      <c r="B693" s="14"/>
      <c r="C693" s="14"/>
    </row>
    <row r="694" spans="2:3" x14ac:dyDescent="0.2">
      <c r="B694" s="14"/>
      <c r="C694" s="14"/>
    </row>
    <row r="695" spans="2:3" x14ac:dyDescent="0.2">
      <c r="B695" s="14"/>
      <c r="C695" s="14"/>
    </row>
    <row r="696" spans="2:3" x14ac:dyDescent="0.2">
      <c r="B696" s="14"/>
      <c r="C696" s="14"/>
    </row>
    <row r="697" spans="2:3" x14ac:dyDescent="0.2">
      <c r="B697" s="14"/>
      <c r="C697" s="14"/>
    </row>
    <row r="698" spans="2:3" x14ac:dyDescent="0.2">
      <c r="B698" s="14"/>
      <c r="C698" s="14"/>
    </row>
    <row r="699" spans="2:3" x14ac:dyDescent="0.2">
      <c r="B699" s="14"/>
      <c r="C699" s="14"/>
    </row>
    <row r="700" spans="2:3" x14ac:dyDescent="0.2">
      <c r="B700" s="14"/>
      <c r="C700" s="14"/>
    </row>
    <row r="701" spans="2:3" x14ac:dyDescent="0.2">
      <c r="B701" s="14"/>
      <c r="C701" s="14"/>
    </row>
    <row r="702" spans="2:3" x14ac:dyDescent="0.2">
      <c r="B702" s="14"/>
      <c r="C702" s="14"/>
    </row>
    <row r="703" spans="2:3" x14ac:dyDescent="0.2">
      <c r="B703" s="14"/>
      <c r="C703" s="14"/>
    </row>
    <row r="704" spans="2:3" x14ac:dyDescent="0.2">
      <c r="B704" s="14"/>
      <c r="C704" s="14"/>
    </row>
    <row r="705" spans="2:3" x14ac:dyDescent="0.2">
      <c r="B705" s="14"/>
      <c r="C705" s="14"/>
    </row>
    <row r="706" spans="2:3" x14ac:dyDescent="0.2">
      <c r="B706" s="14"/>
      <c r="C706" s="14"/>
    </row>
    <row r="707" spans="2:3" x14ac:dyDescent="0.2">
      <c r="B707" s="14"/>
      <c r="C707" s="14"/>
    </row>
    <row r="708" spans="2:3" x14ac:dyDescent="0.2">
      <c r="B708" s="14"/>
      <c r="C708" s="14"/>
    </row>
    <row r="709" spans="2:3" x14ac:dyDescent="0.2">
      <c r="B709" s="14"/>
      <c r="C709" s="14"/>
    </row>
    <row r="710" spans="2:3" x14ac:dyDescent="0.2">
      <c r="B710" s="14"/>
      <c r="C710" s="14"/>
    </row>
    <row r="711" spans="2:3" x14ac:dyDescent="0.2">
      <c r="B711" s="14"/>
      <c r="C711" s="14"/>
    </row>
    <row r="712" spans="2:3" x14ac:dyDescent="0.2">
      <c r="B712" s="14"/>
      <c r="C712" s="14"/>
    </row>
    <row r="713" spans="2:3" x14ac:dyDescent="0.2">
      <c r="B713" s="14"/>
      <c r="C713" s="14"/>
    </row>
    <row r="714" spans="2:3" x14ac:dyDescent="0.2">
      <c r="B714" s="14"/>
      <c r="C714" s="14"/>
    </row>
    <row r="715" spans="2:3" x14ac:dyDescent="0.2">
      <c r="B715" s="14"/>
      <c r="C715" s="14"/>
    </row>
    <row r="716" spans="2:3" x14ac:dyDescent="0.2">
      <c r="B716" s="14"/>
      <c r="C716" s="14"/>
    </row>
    <row r="717" spans="2:3" x14ac:dyDescent="0.2">
      <c r="B717" s="14"/>
      <c r="C717" s="14"/>
    </row>
    <row r="718" spans="2:3" x14ac:dyDescent="0.2">
      <c r="B718" s="14"/>
      <c r="C718" s="14"/>
    </row>
    <row r="719" spans="2:3" x14ac:dyDescent="0.2">
      <c r="B719" s="14"/>
      <c r="C719" s="14"/>
    </row>
    <row r="720" spans="2:3" x14ac:dyDescent="0.2">
      <c r="B720" s="14"/>
      <c r="C720" s="14"/>
    </row>
    <row r="721" spans="2:3" x14ac:dyDescent="0.2">
      <c r="B721" s="14"/>
      <c r="C721" s="14"/>
    </row>
    <row r="722" spans="2:3" x14ac:dyDescent="0.2">
      <c r="B722" s="14"/>
      <c r="C722" s="14"/>
    </row>
    <row r="723" spans="2:3" x14ac:dyDescent="0.2">
      <c r="B723" s="14"/>
      <c r="C723" s="14"/>
    </row>
    <row r="724" spans="2:3" x14ac:dyDescent="0.2">
      <c r="B724" s="14"/>
      <c r="C724" s="14"/>
    </row>
    <row r="725" spans="2:3" x14ac:dyDescent="0.2">
      <c r="B725" s="14"/>
      <c r="C725" s="14"/>
    </row>
    <row r="726" spans="2:3" x14ac:dyDescent="0.2">
      <c r="B726" s="14"/>
      <c r="C726" s="14"/>
    </row>
    <row r="727" spans="2:3" x14ac:dyDescent="0.2">
      <c r="B727" s="14"/>
      <c r="C727" s="14"/>
    </row>
    <row r="728" spans="2:3" x14ac:dyDescent="0.2">
      <c r="B728" s="14"/>
      <c r="C728" s="14"/>
    </row>
    <row r="729" spans="2:3" x14ac:dyDescent="0.2">
      <c r="B729" s="14"/>
      <c r="C729" s="14"/>
    </row>
    <row r="730" spans="2:3" x14ac:dyDescent="0.2">
      <c r="B730" s="14"/>
      <c r="C730" s="14"/>
    </row>
    <row r="731" spans="2:3" x14ac:dyDescent="0.2">
      <c r="B731" s="14"/>
      <c r="C731" s="14"/>
    </row>
    <row r="732" spans="2:3" x14ac:dyDescent="0.2">
      <c r="B732" s="14"/>
      <c r="C732" s="14"/>
    </row>
    <row r="733" spans="2:3" x14ac:dyDescent="0.2">
      <c r="B733" s="14"/>
      <c r="C733" s="14"/>
    </row>
    <row r="734" spans="2:3" x14ac:dyDescent="0.2">
      <c r="B734" s="14"/>
      <c r="C734" s="14"/>
    </row>
    <row r="735" spans="2:3" x14ac:dyDescent="0.2">
      <c r="B735" s="14"/>
      <c r="C735" s="14"/>
    </row>
    <row r="736" spans="2:3" x14ac:dyDescent="0.2">
      <c r="B736" s="14"/>
      <c r="C736" s="14"/>
    </row>
    <row r="737" spans="2:3" x14ac:dyDescent="0.2">
      <c r="B737" s="14"/>
      <c r="C737" s="14"/>
    </row>
    <row r="738" spans="2:3" x14ac:dyDescent="0.2">
      <c r="B738" s="14"/>
      <c r="C738" s="14"/>
    </row>
    <row r="739" spans="2:3" x14ac:dyDescent="0.2">
      <c r="B739" s="14"/>
      <c r="C739" s="14"/>
    </row>
    <row r="740" spans="2:3" x14ac:dyDescent="0.2">
      <c r="B740" s="14"/>
      <c r="C740" s="14"/>
    </row>
    <row r="741" spans="2:3" x14ac:dyDescent="0.2">
      <c r="B741" s="14"/>
      <c r="C741" s="14"/>
    </row>
    <row r="742" spans="2:3" x14ac:dyDescent="0.2">
      <c r="B742" s="14"/>
      <c r="C742" s="14"/>
    </row>
    <row r="743" spans="2:3" x14ac:dyDescent="0.2">
      <c r="B743" s="14"/>
      <c r="C743" s="14"/>
    </row>
    <row r="744" spans="2:3" x14ac:dyDescent="0.2">
      <c r="B744" s="14"/>
      <c r="C744" s="14"/>
    </row>
    <row r="745" spans="2:3" x14ac:dyDescent="0.2">
      <c r="B745" s="14"/>
      <c r="C745" s="14"/>
    </row>
    <row r="746" spans="2:3" x14ac:dyDescent="0.2">
      <c r="B746" s="14"/>
      <c r="C746" s="14"/>
    </row>
    <row r="747" spans="2:3" x14ac:dyDescent="0.2">
      <c r="B747" s="14"/>
      <c r="C747" s="14"/>
    </row>
    <row r="748" spans="2:3" x14ac:dyDescent="0.2">
      <c r="B748" s="14"/>
      <c r="C748" s="14"/>
    </row>
    <row r="749" spans="2:3" x14ac:dyDescent="0.2">
      <c r="B749" s="14"/>
      <c r="C749" s="14"/>
    </row>
    <row r="750" spans="2:3" x14ac:dyDescent="0.2">
      <c r="B750" s="14"/>
      <c r="C750" s="14"/>
    </row>
    <row r="751" spans="2:3" x14ac:dyDescent="0.2">
      <c r="B751" s="14"/>
      <c r="C751" s="14"/>
    </row>
    <row r="752" spans="2:3" x14ac:dyDescent="0.2">
      <c r="B752" s="14"/>
      <c r="C752" s="14"/>
    </row>
    <row r="753" spans="2:3" x14ac:dyDescent="0.2">
      <c r="B753" s="14"/>
      <c r="C753" s="14"/>
    </row>
    <row r="754" spans="2:3" x14ac:dyDescent="0.2">
      <c r="B754" s="14"/>
      <c r="C754" s="14"/>
    </row>
    <row r="755" spans="2:3" x14ac:dyDescent="0.2">
      <c r="B755" s="14"/>
      <c r="C755" s="14"/>
    </row>
    <row r="756" spans="2:3" x14ac:dyDescent="0.2">
      <c r="B756" s="14"/>
      <c r="C756" s="14"/>
    </row>
    <row r="757" spans="2:3" x14ac:dyDescent="0.2">
      <c r="B757" s="14"/>
      <c r="C757" s="14"/>
    </row>
    <row r="758" spans="2:3" x14ac:dyDescent="0.2">
      <c r="B758" s="14"/>
      <c r="C758" s="14"/>
    </row>
    <row r="759" spans="2:3" x14ac:dyDescent="0.2">
      <c r="B759" s="14"/>
      <c r="C759" s="14"/>
    </row>
    <row r="760" spans="2:3" x14ac:dyDescent="0.2">
      <c r="B760" s="14"/>
      <c r="C760" s="14"/>
    </row>
    <row r="761" spans="2:3" x14ac:dyDescent="0.2">
      <c r="B761" s="14"/>
      <c r="C761" s="14"/>
    </row>
    <row r="762" spans="2:3" x14ac:dyDescent="0.2">
      <c r="B762" s="14"/>
      <c r="C762" s="14"/>
    </row>
    <row r="763" spans="2:3" x14ac:dyDescent="0.2">
      <c r="B763" s="14"/>
      <c r="C763" s="14"/>
    </row>
    <row r="764" spans="2:3" x14ac:dyDescent="0.2">
      <c r="B764" s="14"/>
      <c r="C764" s="14"/>
    </row>
    <row r="765" spans="2:3" x14ac:dyDescent="0.2">
      <c r="B765" s="14"/>
      <c r="C765" s="14"/>
    </row>
    <row r="766" spans="2:3" x14ac:dyDescent="0.2">
      <c r="B766" s="14"/>
      <c r="C766" s="14"/>
    </row>
    <row r="767" spans="2:3" x14ac:dyDescent="0.2">
      <c r="B767" s="14"/>
      <c r="C767" s="14"/>
    </row>
    <row r="768" spans="2:3" x14ac:dyDescent="0.2">
      <c r="B768" s="14"/>
      <c r="C768" s="14"/>
    </row>
    <row r="769" spans="2:3" x14ac:dyDescent="0.2">
      <c r="B769" s="14"/>
      <c r="C769" s="14"/>
    </row>
    <row r="770" spans="2:3" x14ac:dyDescent="0.2">
      <c r="B770" s="14"/>
      <c r="C770" s="14"/>
    </row>
    <row r="771" spans="2:3" x14ac:dyDescent="0.2">
      <c r="B771" s="14"/>
      <c r="C771" s="14"/>
    </row>
    <row r="772" spans="2:3" x14ac:dyDescent="0.2">
      <c r="B772" s="14"/>
      <c r="C772" s="14"/>
    </row>
    <row r="773" spans="2:3" x14ac:dyDescent="0.2">
      <c r="B773" s="14"/>
      <c r="C773" s="14"/>
    </row>
    <row r="774" spans="2:3" x14ac:dyDescent="0.2">
      <c r="B774" s="14"/>
      <c r="C774" s="14"/>
    </row>
    <row r="775" spans="2:3" x14ac:dyDescent="0.2">
      <c r="B775" s="14"/>
      <c r="C775" s="14"/>
    </row>
    <row r="776" spans="2:3" x14ac:dyDescent="0.2">
      <c r="B776" s="14"/>
      <c r="C776" s="14"/>
    </row>
    <row r="777" spans="2:3" x14ac:dyDescent="0.2">
      <c r="B777" s="14"/>
      <c r="C777" s="14"/>
    </row>
    <row r="778" spans="2:3" x14ac:dyDescent="0.2">
      <c r="B778" s="14"/>
      <c r="C778" s="14"/>
    </row>
    <row r="779" spans="2:3" x14ac:dyDescent="0.2">
      <c r="B779" s="14"/>
      <c r="C779" s="14"/>
    </row>
    <row r="780" spans="2:3" x14ac:dyDescent="0.2">
      <c r="B780" s="14"/>
      <c r="C780" s="14"/>
    </row>
    <row r="781" spans="2:3" x14ac:dyDescent="0.2">
      <c r="B781" s="14"/>
      <c r="C781" s="14"/>
    </row>
    <row r="782" spans="2:3" x14ac:dyDescent="0.2">
      <c r="B782" s="14"/>
      <c r="C782" s="14"/>
    </row>
    <row r="783" spans="2:3" x14ac:dyDescent="0.2">
      <c r="B783" s="14"/>
      <c r="C783" s="14"/>
    </row>
    <row r="784" spans="2:3" x14ac:dyDescent="0.2">
      <c r="B784" s="14"/>
      <c r="C784" s="14"/>
    </row>
    <row r="785" spans="2:3" x14ac:dyDescent="0.2">
      <c r="B785" s="14"/>
      <c r="C785" s="14"/>
    </row>
    <row r="786" spans="2:3" x14ac:dyDescent="0.2">
      <c r="B786" s="14"/>
      <c r="C786" s="14"/>
    </row>
    <row r="787" spans="2:3" x14ac:dyDescent="0.2">
      <c r="B787" s="14"/>
      <c r="C787" s="14"/>
    </row>
    <row r="788" spans="2:3" x14ac:dyDescent="0.2">
      <c r="B788" s="14"/>
      <c r="C788" s="14"/>
    </row>
    <row r="789" spans="2:3" x14ac:dyDescent="0.2">
      <c r="B789" s="14"/>
      <c r="C789" s="14"/>
    </row>
    <row r="790" spans="2:3" x14ac:dyDescent="0.2">
      <c r="B790" s="14"/>
      <c r="C790" s="14"/>
    </row>
    <row r="791" spans="2:3" x14ac:dyDescent="0.2">
      <c r="B791" s="14"/>
      <c r="C791" s="14"/>
    </row>
    <row r="792" spans="2:3" x14ac:dyDescent="0.2">
      <c r="B792" s="14"/>
      <c r="C792" s="14"/>
    </row>
    <row r="793" spans="2:3" x14ac:dyDescent="0.2">
      <c r="B793" s="14"/>
      <c r="C793" s="14"/>
    </row>
    <row r="794" spans="2:3" x14ac:dyDescent="0.2">
      <c r="B794" s="14"/>
      <c r="C794" s="14"/>
    </row>
    <row r="795" spans="2:3" x14ac:dyDescent="0.2">
      <c r="B795" s="14"/>
      <c r="C795" s="14"/>
    </row>
    <row r="796" spans="2:3" x14ac:dyDescent="0.2">
      <c r="B796" s="14"/>
      <c r="C796" s="14"/>
    </row>
    <row r="797" spans="2:3" x14ac:dyDescent="0.2">
      <c r="B797" s="14"/>
      <c r="C797" s="14"/>
    </row>
    <row r="798" spans="2:3" x14ac:dyDescent="0.2">
      <c r="B798" s="14"/>
      <c r="C798" s="14"/>
    </row>
    <row r="799" spans="2:3" x14ac:dyDescent="0.2">
      <c r="B799" s="14"/>
      <c r="C799" s="14"/>
    </row>
    <row r="800" spans="2:3" x14ac:dyDescent="0.2">
      <c r="B800" s="14"/>
      <c r="C800" s="14"/>
    </row>
    <row r="801" spans="2:3" x14ac:dyDescent="0.2">
      <c r="B801" s="14"/>
      <c r="C801" s="14"/>
    </row>
    <row r="802" spans="2:3" x14ac:dyDescent="0.2">
      <c r="B802" s="14"/>
      <c r="C802" s="14"/>
    </row>
    <row r="803" spans="2:3" x14ac:dyDescent="0.2">
      <c r="B803" s="14"/>
      <c r="C803" s="14"/>
    </row>
    <row r="804" spans="2:3" x14ac:dyDescent="0.2">
      <c r="B804" s="14"/>
      <c r="C804" s="14"/>
    </row>
    <row r="805" spans="2:3" x14ac:dyDescent="0.2">
      <c r="B805" s="14"/>
      <c r="C805" s="14"/>
    </row>
    <row r="806" spans="2:3" x14ac:dyDescent="0.2">
      <c r="B806" s="14"/>
      <c r="C806" s="14"/>
    </row>
    <row r="807" spans="2:3" x14ac:dyDescent="0.2">
      <c r="B807" s="14"/>
      <c r="C807" s="14"/>
    </row>
    <row r="808" spans="2:3" x14ac:dyDescent="0.2">
      <c r="B808" s="14"/>
      <c r="C808" s="14"/>
    </row>
    <row r="809" spans="2:3" x14ac:dyDescent="0.2">
      <c r="B809" s="14"/>
      <c r="C809" s="14"/>
    </row>
    <row r="810" spans="2:3" x14ac:dyDescent="0.2">
      <c r="B810" s="14"/>
      <c r="C810" s="14"/>
    </row>
    <row r="811" spans="2:3" x14ac:dyDescent="0.2">
      <c r="B811" s="14"/>
      <c r="C811" s="14"/>
    </row>
    <row r="812" spans="2:3" x14ac:dyDescent="0.2">
      <c r="B812" s="14"/>
      <c r="C812" s="14"/>
    </row>
    <row r="813" spans="2:3" x14ac:dyDescent="0.2">
      <c r="B813" s="14"/>
      <c r="C813" s="14"/>
    </row>
    <row r="814" spans="2:3" x14ac:dyDescent="0.2">
      <c r="B814" s="14"/>
      <c r="C814" s="14"/>
    </row>
    <row r="815" spans="2:3" x14ac:dyDescent="0.2">
      <c r="B815" s="14"/>
      <c r="C815" s="14"/>
    </row>
    <row r="816" spans="2:3" x14ac:dyDescent="0.2">
      <c r="B816" s="14"/>
      <c r="C816" s="14"/>
    </row>
    <row r="817" spans="2:3" x14ac:dyDescent="0.2">
      <c r="B817" s="14"/>
      <c r="C817" s="14"/>
    </row>
    <row r="818" spans="2:3" x14ac:dyDescent="0.2">
      <c r="B818" s="14"/>
      <c r="C818" s="14"/>
    </row>
    <row r="819" spans="2:3" x14ac:dyDescent="0.2">
      <c r="B819" s="14"/>
      <c r="C819" s="14"/>
    </row>
    <row r="820" spans="2:3" x14ac:dyDescent="0.2">
      <c r="B820" s="14"/>
      <c r="C820" s="14"/>
    </row>
    <row r="821" spans="2:3" x14ac:dyDescent="0.2">
      <c r="B821" s="14"/>
      <c r="C821" s="14"/>
    </row>
    <row r="822" spans="2:3" x14ac:dyDescent="0.2">
      <c r="B822" s="14"/>
      <c r="C822" s="14"/>
    </row>
    <row r="823" spans="2:3" x14ac:dyDescent="0.2">
      <c r="B823" s="14"/>
      <c r="C823" s="14"/>
    </row>
    <row r="824" spans="2:3" x14ac:dyDescent="0.2">
      <c r="B824" s="14"/>
      <c r="C824" s="14"/>
    </row>
    <row r="825" spans="2:3" x14ac:dyDescent="0.2">
      <c r="B825" s="14"/>
      <c r="C825" s="14"/>
    </row>
    <row r="826" spans="2:3" x14ac:dyDescent="0.2">
      <c r="B826" s="14"/>
      <c r="C826" s="14"/>
    </row>
    <row r="827" spans="2:3" x14ac:dyDescent="0.2">
      <c r="B827" s="14"/>
      <c r="C827" s="14"/>
    </row>
    <row r="828" spans="2:3" x14ac:dyDescent="0.2">
      <c r="B828" s="14"/>
      <c r="C828" s="14"/>
    </row>
    <row r="829" spans="2:3" x14ac:dyDescent="0.2">
      <c r="B829" s="14"/>
      <c r="C829" s="14"/>
    </row>
    <row r="830" spans="2:3" x14ac:dyDescent="0.2">
      <c r="B830" s="14"/>
      <c r="C830" s="14"/>
    </row>
    <row r="831" spans="2:3" x14ac:dyDescent="0.2">
      <c r="B831" s="14"/>
      <c r="C831" s="14"/>
    </row>
    <row r="832" spans="2:3" x14ac:dyDescent="0.2">
      <c r="B832" s="14"/>
      <c r="C832" s="14"/>
    </row>
    <row r="833" spans="2:3" x14ac:dyDescent="0.2">
      <c r="B833" s="14"/>
      <c r="C833" s="14"/>
    </row>
    <row r="834" spans="2:3" x14ac:dyDescent="0.2">
      <c r="B834" s="14"/>
      <c r="C834" s="14"/>
    </row>
    <row r="835" spans="2:3" x14ac:dyDescent="0.2">
      <c r="B835" s="14"/>
      <c r="C835" s="14"/>
    </row>
    <row r="836" spans="2:3" x14ac:dyDescent="0.2">
      <c r="B836" s="14"/>
      <c r="C836" s="14"/>
    </row>
    <row r="837" spans="2:3" x14ac:dyDescent="0.2">
      <c r="B837" s="14"/>
      <c r="C837" s="14"/>
    </row>
    <row r="838" spans="2:3" x14ac:dyDescent="0.2">
      <c r="B838" s="14"/>
      <c r="C838" s="14"/>
    </row>
    <row r="839" spans="2:3" x14ac:dyDescent="0.2">
      <c r="B839" s="14"/>
      <c r="C839" s="14"/>
    </row>
    <row r="840" spans="2:3" x14ac:dyDescent="0.2">
      <c r="B840" s="14"/>
      <c r="C840" s="14"/>
    </row>
    <row r="841" spans="2:3" x14ac:dyDescent="0.2">
      <c r="B841" s="14"/>
      <c r="C841" s="14"/>
    </row>
    <row r="842" spans="2:3" x14ac:dyDescent="0.2">
      <c r="B842" s="14"/>
      <c r="C842" s="14"/>
    </row>
    <row r="843" spans="2:3" x14ac:dyDescent="0.2">
      <c r="B843" s="14"/>
      <c r="C843" s="14"/>
    </row>
    <row r="844" spans="2:3" x14ac:dyDescent="0.2">
      <c r="B844" s="14"/>
      <c r="C844" s="14"/>
    </row>
    <row r="845" spans="2:3" x14ac:dyDescent="0.2">
      <c r="B845" s="14"/>
      <c r="C845" s="14"/>
    </row>
    <row r="846" spans="2:3" x14ac:dyDescent="0.2">
      <c r="B846" s="14"/>
      <c r="C846" s="14"/>
    </row>
    <row r="847" spans="2:3" x14ac:dyDescent="0.2">
      <c r="B847" s="14"/>
      <c r="C847" s="14"/>
    </row>
    <row r="848" spans="2:3" x14ac:dyDescent="0.2">
      <c r="B848" s="14"/>
      <c r="C848" s="14"/>
    </row>
    <row r="849" spans="2:3" x14ac:dyDescent="0.2">
      <c r="B849" s="14"/>
      <c r="C849" s="14"/>
    </row>
    <row r="850" spans="2:3" x14ac:dyDescent="0.2">
      <c r="B850" s="14"/>
      <c r="C850" s="14"/>
    </row>
    <row r="851" spans="2:3" x14ac:dyDescent="0.2">
      <c r="B851" s="14"/>
      <c r="C851" s="14"/>
    </row>
    <row r="852" spans="2:3" x14ac:dyDescent="0.2">
      <c r="B852" s="14"/>
      <c r="C852" s="14"/>
    </row>
    <row r="853" spans="2:3" x14ac:dyDescent="0.2">
      <c r="B853" s="14"/>
      <c r="C853" s="14"/>
    </row>
    <row r="854" spans="2:3" x14ac:dyDescent="0.2">
      <c r="B854" s="14"/>
      <c r="C854" s="14"/>
    </row>
    <row r="855" spans="2:3" x14ac:dyDescent="0.2">
      <c r="B855" s="14"/>
      <c r="C855" s="14"/>
    </row>
    <row r="856" spans="2:3" x14ac:dyDescent="0.2">
      <c r="B856" s="14"/>
      <c r="C856" s="14"/>
    </row>
    <row r="857" spans="2:3" x14ac:dyDescent="0.2">
      <c r="B857" s="14"/>
      <c r="C857" s="14"/>
    </row>
    <row r="858" spans="2:3" x14ac:dyDescent="0.2">
      <c r="B858" s="14"/>
      <c r="C858" s="14"/>
    </row>
    <row r="859" spans="2:3" x14ac:dyDescent="0.2">
      <c r="B859" s="14"/>
      <c r="C859" s="14"/>
    </row>
    <row r="860" spans="2:3" x14ac:dyDescent="0.2">
      <c r="B860" s="14"/>
      <c r="C860" s="14"/>
    </row>
    <row r="861" spans="2:3" x14ac:dyDescent="0.2">
      <c r="B861" s="14"/>
      <c r="C861" s="14"/>
    </row>
    <row r="862" spans="2:3" x14ac:dyDescent="0.2">
      <c r="B862" s="14"/>
      <c r="C862" s="14"/>
    </row>
    <row r="863" spans="2:3" x14ac:dyDescent="0.2">
      <c r="B863" s="14"/>
      <c r="C863" s="14"/>
    </row>
    <row r="864" spans="2:3" x14ac:dyDescent="0.2">
      <c r="B864" s="14"/>
      <c r="C864" s="14"/>
    </row>
    <row r="865" spans="2:3" x14ac:dyDescent="0.2">
      <c r="B865" s="14"/>
      <c r="C865" s="14"/>
    </row>
    <row r="866" spans="2:3" x14ac:dyDescent="0.2">
      <c r="B866" s="14"/>
      <c r="C866" s="14"/>
    </row>
    <row r="867" spans="2:3" x14ac:dyDescent="0.2">
      <c r="B867" s="14"/>
      <c r="C867" s="14"/>
    </row>
    <row r="868" spans="2:3" x14ac:dyDescent="0.2">
      <c r="B868" s="14"/>
      <c r="C868" s="14"/>
    </row>
    <row r="869" spans="2:3" x14ac:dyDescent="0.2">
      <c r="B869" s="14"/>
      <c r="C869" s="14"/>
    </row>
    <row r="870" spans="2:3" x14ac:dyDescent="0.2">
      <c r="B870" s="14"/>
      <c r="C870" s="14"/>
    </row>
    <row r="871" spans="2:3" x14ac:dyDescent="0.2">
      <c r="B871" s="14"/>
      <c r="C871" s="14"/>
    </row>
    <row r="872" spans="2:3" x14ac:dyDescent="0.2">
      <c r="B872" s="14"/>
      <c r="C872" s="14"/>
    </row>
    <row r="873" spans="2:3" x14ac:dyDescent="0.2">
      <c r="B873" s="14"/>
      <c r="C873" s="14"/>
    </row>
    <row r="874" spans="2:3" x14ac:dyDescent="0.2">
      <c r="B874" s="14"/>
      <c r="C874" s="14"/>
    </row>
    <row r="875" spans="2:3" x14ac:dyDescent="0.2">
      <c r="B875" s="14"/>
      <c r="C875" s="14"/>
    </row>
    <row r="876" spans="2:3" x14ac:dyDescent="0.2">
      <c r="B876" s="14"/>
      <c r="C876" s="14"/>
    </row>
    <row r="877" spans="2:3" x14ac:dyDescent="0.2">
      <c r="B877" s="14"/>
      <c r="C877" s="14"/>
    </row>
    <row r="878" spans="2:3" x14ac:dyDescent="0.2">
      <c r="B878" s="14"/>
      <c r="C878" s="14"/>
    </row>
    <row r="879" spans="2:3" x14ac:dyDescent="0.2">
      <c r="B879" s="14"/>
      <c r="C879" s="14"/>
    </row>
    <row r="880" spans="2:3" x14ac:dyDescent="0.2">
      <c r="B880" s="14"/>
      <c r="C880" s="14"/>
    </row>
    <row r="881" spans="2:3" x14ac:dyDescent="0.2">
      <c r="B881" s="14"/>
      <c r="C881" s="14"/>
    </row>
    <row r="882" spans="2:3" x14ac:dyDescent="0.2">
      <c r="B882" s="14"/>
      <c r="C882" s="14"/>
    </row>
    <row r="883" spans="2:3" x14ac:dyDescent="0.2">
      <c r="B883" s="14"/>
      <c r="C883" s="14"/>
    </row>
    <row r="884" spans="2:3" x14ac:dyDescent="0.2">
      <c r="B884" s="14"/>
      <c r="C884" s="14"/>
    </row>
    <row r="885" spans="2:3" x14ac:dyDescent="0.2">
      <c r="B885" s="14"/>
      <c r="C885" s="14"/>
    </row>
    <row r="886" spans="2:3" x14ac:dyDescent="0.2">
      <c r="B886" s="14"/>
      <c r="C886" s="14"/>
    </row>
    <row r="887" spans="2:3" x14ac:dyDescent="0.2">
      <c r="B887" s="14"/>
      <c r="C887" s="14"/>
    </row>
    <row r="888" spans="2:3" x14ac:dyDescent="0.2">
      <c r="B888" s="14"/>
      <c r="C888" s="14"/>
    </row>
    <row r="889" spans="2:3" x14ac:dyDescent="0.2">
      <c r="B889" s="14"/>
      <c r="C889" s="14"/>
    </row>
    <row r="890" spans="2:3" x14ac:dyDescent="0.2">
      <c r="B890" s="14"/>
      <c r="C890" s="14"/>
    </row>
    <row r="891" spans="2:3" x14ac:dyDescent="0.2">
      <c r="B891" s="14"/>
      <c r="C891" s="14"/>
    </row>
    <row r="892" spans="2:3" x14ac:dyDescent="0.2">
      <c r="B892" s="14"/>
      <c r="C892" s="14"/>
    </row>
    <row r="893" spans="2:3" x14ac:dyDescent="0.2">
      <c r="B893" s="14"/>
      <c r="C893" s="14"/>
    </row>
    <row r="894" spans="2:3" x14ac:dyDescent="0.2">
      <c r="B894" s="14"/>
      <c r="C894" s="14"/>
    </row>
    <row r="895" spans="2:3" x14ac:dyDescent="0.2">
      <c r="B895" s="14"/>
      <c r="C895" s="14"/>
    </row>
    <row r="896" spans="2:3" x14ac:dyDescent="0.2">
      <c r="B896" s="14"/>
      <c r="C896" s="14"/>
    </row>
    <row r="897" spans="2:3" x14ac:dyDescent="0.2">
      <c r="B897" s="14"/>
      <c r="C897" s="14"/>
    </row>
    <row r="898" spans="2:3" x14ac:dyDescent="0.2">
      <c r="B898" s="14"/>
      <c r="C898" s="14"/>
    </row>
    <row r="899" spans="2:3" x14ac:dyDescent="0.2">
      <c r="B899" s="14"/>
      <c r="C899" s="14"/>
    </row>
    <row r="900" spans="2:3" x14ac:dyDescent="0.2">
      <c r="B900" s="14"/>
      <c r="C900" s="14"/>
    </row>
    <row r="901" spans="2:3" x14ac:dyDescent="0.2">
      <c r="B901" s="14"/>
      <c r="C901" s="14"/>
    </row>
    <row r="902" spans="2:3" x14ac:dyDescent="0.2">
      <c r="B902" s="14"/>
      <c r="C902" s="14"/>
    </row>
    <row r="903" spans="2:3" x14ac:dyDescent="0.2">
      <c r="B903" s="14"/>
      <c r="C903" s="14"/>
    </row>
    <row r="904" spans="2:3" x14ac:dyDescent="0.2">
      <c r="B904" s="14"/>
      <c r="C904" s="14"/>
    </row>
    <row r="905" spans="2:3" x14ac:dyDescent="0.2">
      <c r="B905" s="14"/>
      <c r="C905" s="14"/>
    </row>
    <row r="906" spans="2:3" x14ac:dyDescent="0.2">
      <c r="B906" s="14"/>
      <c r="C906" s="14"/>
    </row>
    <row r="907" spans="2:3" x14ac:dyDescent="0.2">
      <c r="B907" s="14"/>
      <c r="C907" s="14"/>
    </row>
    <row r="908" spans="2:3" x14ac:dyDescent="0.2">
      <c r="B908" s="14"/>
      <c r="C908" s="14"/>
    </row>
    <row r="909" spans="2:3" x14ac:dyDescent="0.2">
      <c r="B909" s="14"/>
      <c r="C909" s="14"/>
    </row>
    <row r="910" spans="2:3" x14ac:dyDescent="0.2">
      <c r="B910" s="14"/>
      <c r="C910" s="14"/>
    </row>
    <row r="911" spans="2:3" x14ac:dyDescent="0.2">
      <c r="B911" s="14"/>
      <c r="C911" s="14"/>
    </row>
    <row r="912" spans="2:3" x14ac:dyDescent="0.2">
      <c r="B912" s="14"/>
      <c r="C912" s="14"/>
    </row>
    <row r="913" spans="2:3" x14ac:dyDescent="0.2">
      <c r="B913" s="14"/>
      <c r="C913" s="14"/>
    </row>
    <row r="914" spans="2:3" x14ac:dyDescent="0.2">
      <c r="B914" s="14"/>
      <c r="C914" s="14"/>
    </row>
    <row r="1610" spans="2:13" x14ac:dyDescent="0.2">
      <c r="D1610" s="14"/>
      <c r="E1610" s="14"/>
      <c r="F1610" s="14"/>
      <c r="G1610" s="14"/>
      <c r="H1610" s="14"/>
      <c r="I1610" s="14"/>
      <c r="J1610" s="14"/>
      <c r="K1610" s="14"/>
      <c r="L1610" s="14"/>
      <c r="M1610" s="14"/>
    </row>
    <row r="1611" spans="2:13" x14ac:dyDescent="0.2">
      <c r="B1611" s="14"/>
      <c r="C1611" s="14"/>
    </row>
    <row r="1612" spans="2:13" x14ac:dyDescent="0.2">
      <c r="B1612" s="14"/>
      <c r="C1612" s="14"/>
    </row>
    <row r="1613" spans="2:13" x14ac:dyDescent="0.2">
      <c r="B1613" s="14"/>
      <c r="C1613" s="14"/>
    </row>
    <row r="1614" spans="2:13" x14ac:dyDescent="0.2">
      <c r="B1614" s="14"/>
      <c r="C1614" s="14"/>
    </row>
    <row r="1615" spans="2:13" x14ac:dyDescent="0.2">
      <c r="B1615" s="14"/>
      <c r="C1615" s="14"/>
    </row>
    <row r="1616" spans="2:13" x14ac:dyDescent="0.2">
      <c r="B1616" s="14"/>
      <c r="C1616" s="14"/>
    </row>
    <row r="1617" spans="2:3" x14ac:dyDescent="0.2">
      <c r="B1617" s="14"/>
      <c r="C1617" s="14"/>
    </row>
    <row r="1618" spans="2:3" x14ac:dyDescent="0.2">
      <c r="B1618" s="14"/>
      <c r="C1618" s="14"/>
    </row>
    <row r="1619" spans="2:3" x14ac:dyDescent="0.2">
      <c r="B1619" s="14"/>
      <c r="C1619" s="14"/>
    </row>
    <row r="1620" spans="2:3" x14ac:dyDescent="0.2">
      <c r="B1620" s="14"/>
      <c r="C1620" s="14"/>
    </row>
    <row r="1621" spans="2:3" x14ac:dyDescent="0.2">
      <c r="B1621" s="14"/>
      <c r="C1621" s="14"/>
    </row>
    <row r="1622" spans="2:3" x14ac:dyDescent="0.2">
      <c r="B1622" s="14"/>
      <c r="C1622" s="14"/>
    </row>
    <row r="1623" spans="2:3" x14ac:dyDescent="0.2">
      <c r="B1623" s="14"/>
      <c r="C1623" s="14"/>
    </row>
    <row r="1624" spans="2:3" x14ac:dyDescent="0.2">
      <c r="B1624" s="14"/>
      <c r="C1624" s="14"/>
    </row>
    <row r="1625" spans="2:3" x14ac:dyDescent="0.2">
      <c r="B1625" s="14"/>
      <c r="C1625" s="14"/>
    </row>
    <row r="1626" spans="2:3" x14ac:dyDescent="0.2">
      <c r="B1626" s="14"/>
      <c r="C1626" s="14"/>
    </row>
    <row r="1627" spans="2:3" x14ac:dyDescent="0.2">
      <c r="B1627" s="14"/>
      <c r="C1627" s="14"/>
    </row>
    <row r="1628" spans="2:3" x14ac:dyDescent="0.2">
      <c r="B1628" s="14"/>
      <c r="C1628" s="14"/>
    </row>
    <row r="1629" spans="2:3" x14ac:dyDescent="0.2">
      <c r="B1629" s="14"/>
      <c r="C1629" s="14"/>
    </row>
    <row r="1630" spans="2:3" x14ac:dyDescent="0.2">
      <c r="B1630" s="14"/>
      <c r="C1630" s="14"/>
    </row>
    <row r="1631" spans="2:3" x14ac:dyDescent="0.2">
      <c r="B1631" s="14"/>
      <c r="C1631" s="14"/>
    </row>
    <row r="1632" spans="2:3" x14ac:dyDescent="0.2">
      <c r="B1632" s="14"/>
      <c r="C1632" s="14"/>
    </row>
    <row r="1633" spans="2:3" x14ac:dyDescent="0.2">
      <c r="B1633" s="14"/>
      <c r="C1633" s="14"/>
    </row>
    <row r="1634" spans="2:3" x14ac:dyDescent="0.2">
      <c r="B1634" s="14"/>
      <c r="C1634" s="14"/>
    </row>
    <row r="1635" spans="2:3" x14ac:dyDescent="0.2">
      <c r="B1635" s="14"/>
      <c r="C1635" s="14"/>
    </row>
    <row r="1636" spans="2:3" x14ac:dyDescent="0.2">
      <c r="B1636" s="14"/>
      <c r="C1636" s="14"/>
    </row>
    <row r="1637" spans="2:3" x14ac:dyDescent="0.2">
      <c r="B1637" s="14"/>
      <c r="C1637" s="14"/>
    </row>
    <row r="1638" spans="2:3" x14ac:dyDescent="0.2">
      <c r="B1638" s="14"/>
      <c r="C1638" s="14"/>
    </row>
    <row r="1639" spans="2:3" x14ac:dyDescent="0.2">
      <c r="B1639" s="14"/>
      <c r="C1639" s="14"/>
    </row>
    <row r="1640" spans="2:3" x14ac:dyDescent="0.2">
      <c r="B1640" s="14"/>
      <c r="C1640" s="14"/>
    </row>
    <row r="1641" spans="2:3" x14ac:dyDescent="0.2">
      <c r="B1641" s="14"/>
      <c r="C1641" s="14"/>
    </row>
    <row r="1642" spans="2:3" x14ac:dyDescent="0.2">
      <c r="B1642" s="14"/>
      <c r="C1642" s="14"/>
    </row>
    <row r="1643" spans="2:3" x14ac:dyDescent="0.2">
      <c r="B1643" s="14"/>
      <c r="C1643" s="14"/>
    </row>
    <row r="1644" spans="2:3" x14ac:dyDescent="0.2">
      <c r="B1644" s="14"/>
      <c r="C1644" s="14"/>
    </row>
    <row r="1645" spans="2:3" x14ac:dyDescent="0.2">
      <c r="B1645" s="14"/>
      <c r="C1645" s="14"/>
    </row>
    <row r="1646" spans="2:3" x14ac:dyDescent="0.2">
      <c r="B1646" s="14"/>
      <c r="C1646" s="14"/>
    </row>
    <row r="1647" spans="2:3" x14ac:dyDescent="0.2">
      <c r="B1647" s="14"/>
      <c r="C1647" s="14"/>
    </row>
    <row r="1648" spans="2:3" x14ac:dyDescent="0.2">
      <c r="B1648" s="14"/>
      <c r="C1648" s="14"/>
    </row>
    <row r="1649" spans="2:3" x14ac:dyDescent="0.2">
      <c r="B1649" s="14"/>
      <c r="C1649" s="14"/>
    </row>
    <row r="1650" spans="2:3" x14ac:dyDescent="0.2">
      <c r="B1650" s="14"/>
      <c r="C1650" s="14"/>
    </row>
    <row r="1651" spans="2:3" x14ac:dyDescent="0.2">
      <c r="B1651" s="14"/>
      <c r="C1651" s="14"/>
    </row>
    <row r="1652" spans="2:3" x14ac:dyDescent="0.2">
      <c r="B1652" s="14"/>
      <c r="C1652" s="14"/>
    </row>
    <row r="1653" spans="2:3" x14ac:dyDescent="0.2">
      <c r="B1653" s="14"/>
      <c r="C1653" s="14"/>
    </row>
    <row r="1654" spans="2:3" x14ac:dyDescent="0.2">
      <c r="B1654" s="14"/>
      <c r="C1654" s="14"/>
    </row>
    <row r="1655" spans="2:3" x14ac:dyDescent="0.2">
      <c r="B1655" s="14"/>
      <c r="C1655" s="14"/>
    </row>
    <row r="1656" spans="2:3" x14ac:dyDescent="0.2">
      <c r="B1656" s="14"/>
      <c r="C1656" s="14"/>
    </row>
    <row r="1657" spans="2:3" x14ac:dyDescent="0.2">
      <c r="B1657" s="14"/>
      <c r="C1657" s="14"/>
    </row>
    <row r="1658" spans="2:3" x14ac:dyDescent="0.2">
      <c r="B1658" s="14"/>
      <c r="C1658" s="14"/>
    </row>
    <row r="1659" spans="2:3" x14ac:dyDescent="0.2">
      <c r="B1659" s="14"/>
      <c r="C1659" s="14"/>
    </row>
    <row r="1660" spans="2:3" x14ac:dyDescent="0.2">
      <c r="B1660" s="14"/>
      <c r="C1660" s="14"/>
    </row>
    <row r="1661" spans="2:3" x14ac:dyDescent="0.2">
      <c r="B1661" s="14"/>
      <c r="C1661" s="14"/>
    </row>
    <row r="1662" spans="2:3" x14ac:dyDescent="0.2">
      <c r="B1662" s="14"/>
      <c r="C1662" s="14"/>
    </row>
    <row r="1663" spans="2:3" x14ac:dyDescent="0.2">
      <c r="B1663" s="14"/>
      <c r="C1663" s="14"/>
    </row>
    <row r="1664" spans="2:3" x14ac:dyDescent="0.2">
      <c r="B1664" s="14"/>
      <c r="C1664" s="14"/>
    </row>
    <row r="1665" spans="2:3" x14ac:dyDescent="0.2">
      <c r="B1665" s="14"/>
      <c r="C1665" s="14"/>
    </row>
    <row r="1666" spans="2:3" x14ac:dyDescent="0.2">
      <c r="B1666" s="14"/>
      <c r="C1666" s="14"/>
    </row>
    <row r="1667" spans="2:3" x14ac:dyDescent="0.2">
      <c r="B1667" s="14"/>
      <c r="C1667" s="14"/>
    </row>
    <row r="1668" spans="2:3" x14ac:dyDescent="0.2">
      <c r="B1668" s="14"/>
      <c r="C1668" s="14"/>
    </row>
    <row r="1669" spans="2:3" x14ac:dyDescent="0.2">
      <c r="B1669" s="14"/>
      <c r="C1669" s="14"/>
    </row>
    <row r="1670" spans="2:3" x14ac:dyDescent="0.2">
      <c r="B1670" s="14"/>
      <c r="C1670" s="14"/>
    </row>
    <row r="1671" spans="2:3" x14ac:dyDescent="0.2">
      <c r="B1671" s="14"/>
      <c r="C1671" s="14"/>
    </row>
    <row r="1672" spans="2:3" x14ac:dyDescent="0.2">
      <c r="B1672" s="14"/>
      <c r="C1672" s="14"/>
    </row>
    <row r="1673" spans="2:3" x14ac:dyDescent="0.2">
      <c r="B1673" s="14"/>
      <c r="C1673" s="14"/>
    </row>
    <row r="1674" spans="2:3" x14ac:dyDescent="0.2">
      <c r="B1674" s="14"/>
      <c r="C1674" s="14"/>
    </row>
    <row r="1675" spans="2:3" x14ac:dyDescent="0.2">
      <c r="B1675" s="14"/>
      <c r="C1675" s="14"/>
    </row>
    <row r="1676" spans="2:3" x14ac:dyDescent="0.2">
      <c r="B1676" s="14"/>
      <c r="C1676" s="14"/>
    </row>
    <row r="1677" spans="2:3" x14ac:dyDescent="0.2">
      <c r="B1677" s="14"/>
      <c r="C1677" s="14"/>
    </row>
    <row r="1678" spans="2:3" x14ac:dyDescent="0.2">
      <c r="B1678" s="14"/>
      <c r="C1678" s="14"/>
    </row>
    <row r="1679" spans="2:3" x14ac:dyDescent="0.2">
      <c r="B1679" s="14"/>
      <c r="C1679" s="14"/>
    </row>
    <row r="1680" spans="2:3" x14ac:dyDescent="0.2">
      <c r="B1680" s="14"/>
      <c r="C1680" s="14"/>
    </row>
    <row r="1681" spans="2:3" x14ac:dyDescent="0.2">
      <c r="B1681" s="14"/>
      <c r="C1681" s="14"/>
    </row>
    <row r="1682" spans="2:3" x14ac:dyDescent="0.2">
      <c r="B1682" s="14"/>
      <c r="C1682" s="14"/>
    </row>
    <row r="1683" spans="2:3" x14ac:dyDescent="0.2">
      <c r="B1683" s="14"/>
      <c r="C1683" s="14"/>
    </row>
    <row r="1684" spans="2:3" x14ac:dyDescent="0.2">
      <c r="B1684" s="14"/>
      <c r="C1684" s="14"/>
    </row>
    <row r="1685" spans="2:3" x14ac:dyDescent="0.2">
      <c r="B1685" s="14"/>
      <c r="C1685" s="14"/>
    </row>
    <row r="1686" spans="2:3" x14ac:dyDescent="0.2">
      <c r="B1686" s="14"/>
      <c r="C1686" s="14"/>
    </row>
    <row r="1687" spans="2:3" x14ac:dyDescent="0.2">
      <c r="B1687" s="14"/>
      <c r="C1687" s="14"/>
    </row>
    <row r="1688" spans="2:3" x14ac:dyDescent="0.2">
      <c r="B1688" s="14"/>
      <c r="C1688" s="14"/>
    </row>
    <row r="1689" spans="2:3" x14ac:dyDescent="0.2">
      <c r="B1689" s="14"/>
      <c r="C1689" s="14"/>
    </row>
    <row r="1690" spans="2:3" x14ac:dyDescent="0.2">
      <c r="B1690" s="14"/>
      <c r="C1690" s="14"/>
    </row>
    <row r="1691" spans="2:3" x14ac:dyDescent="0.2">
      <c r="B1691" s="14"/>
      <c r="C1691" s="14"/>
    </row>
    <row r="1692" spans="2:3" x14ac:dyDescent="0.2">
      <c r="B1692" s="14"/>
      <c r="C1692" s="14"/>
    </row>
    <row r="1693" spans="2:3" x14ac:dyDescent="0.2">
      <c r="B1693" s="14"/>
      <c r="C1693" s="14"/>
    </row>
    <row r="1694" spans="2:3" x14ac:dyDescent="0.2">
      <c r="B1694" s="14"/>
      <c r="C1694" s="14"/>
    </row>
    <row r="1695" spans="2:3" x14ac:dyDescent="0.2">
      <c r="B1695" s="14"/>
      <c r="C1695" s="14"/>
    </row>
    <row r="1696" spans="2:3" x14ac:dyDescent="0.2">
      <c r="B1696" s="14"/>
      <c r="C1696" s="14"/>
    </row>
    <row r="1697" spans="2:3" x14ac:dyDescent="0.2">
      <c r="B1697" s="14"/>
      <c r="C1697" s="14"/>
    </row>
    <row r="1698" spans="2:3" x14ac:dyDescent="0.2">
      <c r="B1698" s="14"/>
      <c r="C1698" s="14"/>
    </row>
    <row r="1699" spans="2:3" x14ac:dyDescent="0.2">
      <c r="B1699" s="14"/>
      <c r="C1699" s="14"/>
    </row>
    <row r="1700" spans="2:3" x14ac:dyDescent="0.2">
      <c r="B1700" s="14"/>
      <c r="C1700" s="14"/>
    </row>
    <row r="1701" spans="2:3" x14ac:dyDescent="0.2">
      <c r="B1701" s="14"/>
      <c r="C1701" s="14"/>
    </row>
    <row r="1702" spans="2:3" x14ac:dyDescent="0.2">
      <c r="B1702" s="14"/>
      <c r="C1702" s="14"/>
    </row>
    <row r="1703" spans="2:3" x14ac:dyDescent="0.2">
      <c r="B1703" s="14"/>
      <c r="C1703" s="14"/>
    </row>
    <row r="1704" spans="2:3" x14ac:dyDescent="0.2">
      <c r="B1704" s="14"/>
      <c r="C1704" s="14"/>
    </row>
    <row r="1705" spans="2:3" x14ac:dyDescent="0.2">
      <c r="B1705" s="14"/>
      <c r="C1705" s="14"/>
    </row>
    <row r="1706" spans="2:3" x14ac:dyDescent="0.2">
      <c r="B1706" s="14"/>
      <c r="C1706" s="14"/>
    </row>
    <row r="1707" spans="2:3" x14ac:dyDescent="0.2">
      <c r="B1707" s="14"/>
      <c r="C1707" s="14"/>
    </row>
    <row r="1708" spans="2:3" x14ac:dyDescent="0.2">
      <c r="B1708" s="14"/>
      <c r="C1708" s="14"/>
    </row>
    <row r="1709" spans="2:3" x14ac:dyDescent="0.2">
      <c r="B1709" s="14"/>
      <c r="C1709" s="14"/>
    </row>
    <row r="1710" spans="2:3" x14ac:dyDescent="0.2">
      <c r="B1710" s="14"/>
      <c r="C1710" s="14"/>
    </row>
    <row r="1711" spans="2:3" x14ac:dyDescent="0.2">
      <c r="B1711" s="14"/>
      <c r="C1711" s="14"/>
    </row>
    <row r="1712" spans="2:3" x14ac:dyDescent="0.2">
      <c r="B1712" s="14"/>
      <c r="C1712" s="14"/>
    </row>
    <row r="1713" spans="2:3" x14ac:dyDescent="0.2">
      <c r="B1713" s="14"/>
      <c r="C1713" s="14"/>
    </row>
    <row r="1714" spans="2:3" x14ac:dyDescent="0.2">
      <c r="B1714" s="14"/>
      <c r="C1714" s="14"/>
    </row>
    <row r="1715" spans="2:3" x14ac:dyDescent="0.2">
      <c r="B1715" s="14"/>
      <c r="C1715" s="14"/>
    </row>
    <row r="1716" spans="2:3" x14ac:dyDescent="0.2">
      <c r="B1716" s="14"/>
      <c r="C1716" s="14"/>
    </row>
    <row r="1717" spans="2:3" x14ac:dyDescent="0.2">
      <c r="B1717" s="14"/>
      <c r="C1717" s="14"/>
    </row>
    <row r="1718" spans="2:3" x14ac:dyDescent="0.2">
      <c r="B1718" s="14"/>
      <c r="C1718" s="14"/>
    </row>
    <row r="1719" spans="2:3" x14ac:dyDescent="0.2">
      <c r="B1719" s="14"/>
      <c r="C1719" s="14"/>
    </row>
    <row r="1720" spans="2:3" x14ac:dyDescent="0.2">
      <c r="B1720" s="14"/>
      <c r="C1720" s="14"/>
    </row>
    <row r="1721" spans="2:3" x14ac:dyDescent="0.2">
      <c r="B1721" s="14"/>
      <c r="C1721" s="14"/>
    </row>
    <row r="1722" spans="2:3" x14ac:dyDescent="0.2">
      <c r="B1722" s="14"/>
      <c r="C1722" s="14"/>
    </row>
    <row r="1723" spans="2:3" x14ac:dyDescent="0.2">
      <c r="B1723" s="14"/>
      <c r="C1723" s="14"/>
    </row>
    <row r="1724" spans="2:3" x14ac:dyDescent="0.2">
      <c r="B1724" s="14"/>
      <c r="C1724" s="14"/>
    </row>
    <row r="1725" spans="2:3" x14ac:dyDescent="0.2">
      <c r="B1725" s="14"/>
      <c r="C1725" s="14"/>
    </row>
    <row r="1726" spans="2:3" x14ac:dyDescent="0.2">
      <c r="B1726" s="14"/>
      <c r="C1726" s="14"/>
    </row>
    <row r="1727" spans="2:3" x14ac:dyDescent="0.2">
      <c r="B1727" s="14"/>
      <c r="C1727" s="14"/>
    </row>
    <row r="1728" spans="2:3" x14ac:dyDescent="0.2">
      <c r="B1728" s="14"/>
      <c r="C1728" s="14"/>
    </row>
    <row r="1729" spans="2:3" x14ac:dyDescent="0.2">
      <c r="B1729" s="14"/>
      <c r="C1729" s="14"/>
    </row>
    <row r="1730" spans="2:3" x14ac:dyDescent="0.2">
      <c r="B1730" s="14"/>
      <c r="C1730" s="14"/>
    </row>
    <row r="1731" spans="2:3" x14ac:dyDescent="0.2">
      <c r="B1731" s="14"/>
      <c r="C1731" s="14"/>
    </row>
    <row r="1732" spans="2:3" x14ac:dyDescent="0.2">
      <c r="B1732" s="14"/>
      <c r="C1732" s="14"/>
    </row>
    <row r="1733" spans="2:3" x14ac:dyDescent="0.2">
      <c r="B1733" s="14"/>
      <c r="C1733" s="14"/>
    </row>
    <row r="1734" spans="2:3" x14ac:dyDescent="0.2">
      <c r="B1734" s="14"/>
      <c r="C1734" s="14"/>
    </row>
    <row r="1735" spans="2:3" x14ac:dyDescent="0.2">
      <c r="B1735" s="14"/>
      <c r="C1735" s="14"/>
    </row>
    <row r="1736" spans="2:3" x14ac:dyDescent="0.2">
      <c r="B1736" s="14"/>
      <c r="C1736" s="14"/>
    </row>
    <row r="1737" spans="2:3" x14ac:dyDescent="0.2">
      <c r="B1737" s="14"/>
      <c r="C1737" s="14"/>
    </row>
    <row r="1738" spans="2:3" x14ac:dyDescent="0.2">
      <c r="B1738" s="14"/>
      <c r="C1738" s="14"/>
    </row>
    <row r="1739" spans="2:3" x14ac:dyDescent="0.2">
      <c r="B1739" s="14"/>
      <c r="C1739" s="14"/>
    </row>
    <row r="1740" spans="2:3" x14ac:dyDescent="0.2">
      <c r="B1740" s="14"/>
      <c r="C1740" s="14"/>
    </row>
    <row r="1741" spans="2:3" x14ac:dyDescent="0.2">
      <c r="B1741" s="14"/>
      <c r="C1741" s="14"/>
    </row>
    <row r="1742" spans="2:3" x14ac:dyDescent="0.2">
      <c r="B1742" s="14"/>
      <c r="C1742" s="14"/>
    </row>
    <row r="1743" spans="2:3" x14ac:dyDescent="0.2">
      <c r="B1743" s="14"/>
      <c r="C1743" s="14"/>
    </row>
    <row r="1744" spans="2:3" x14ac:dyDescent="0.2">
      <c r="B1744" s="14"/>
      <c r="C1744" s="14"/>
    </row>
    <row r="1745" spans="2:3" x14ac:dyDescent="0.2">
      <c r="B1745" s="14"/>
      <c r="C1745" s="14"/>
    </row>
    <row r="1746" spans="2:3" x14ac:dyDescent="0.2">
      <c r="B1746" s="14"/>
      <c r="C1746" s="14"/>
    </row>
    <row r="1747" spans="2:3" x14ac:dyDescent="0.2">
      <c r="B1747" s="14"/>
      <c r="C1747" s="14"/>
    </row>
    <row r="1748" spans="2:3" x14ac:dyDescent="0.2">
      <c r="B1748" s="14"/>
      <c r="C1748" s="14"/>
    </row>
    <row r="1749" spans="2:3" x14ac:dyDescent="0.2">
      <c r="B1749" s="14"/>
      <c r="C1749" s="14"/>
    </row>
    <row r="1750" spans="2:3" x14ac:dyDescent="0.2">
      <c r="B1750" s="14"/>
      <c r="C1750" s="14"/>
    </row>
    <row r="1751" spans="2:3" x14ac:dyDescent="0.2">
      <c r="B1751" s="14"/>
      <c r="C1751" s="14"/>
    </row>
    <row r="1752" spans="2:3" x14ac:dyDescent="0.2">
      <c r="B1752" s="14"/>
      <c r="C1752" s="14"/>
    </row>
    <row r="1753" spans="2:3" x14ac:dyDescent="0.2">
      <c r="B1753" s="14"/>
      <c r="C1753" s="14"/>
    </row>
    <row r="1754" spans="2:3" x14ac:dyDescent="0.2">
      <c r="B1754" s="14"/>
      <c r="C1754" s="14"/>
    </row>
    <row r="1755" spans="2:3" x14ac:dyDescent="0.2">
      <c r="B1755" s="14"/>
      <c r="C1755" s="14"/>
    </row>
    <row r="1756" spans="2:3" x14ac:dyDescent="0.2">
      <c r="B1756" s="14"/>
      <c r="C1756" s="14"/>
    </row>
    <row r="1757" spans="2:3" x14ac:dyDescent="0.2">
      <c r="B1757" s="14"/>
      <c r="C1757" s="14"/>
    </row>
    <row r="1758" spans="2:3" x14ac:dyDescent="0.2">
      <c r="B1758" s="14"/>
      <c r="C1758" s="14"/>
    </row>
    <row r="1759" spans="2:3" x14ac:dyDescent="0.2">
      <c r="B1759" s="14"/>
      <c r="C1759" s="14"/>
    </row>
    <row r="1760" spans="2:3" x14ac:dyDescent="0.2">
      <c r="B1760" s="14"/>
      <c r="C1760" s="14"/>
    </row>
    <row r="1761" spans="2:3" x14ac:dyDescent="0.2">
      <c r="B1761" s="14"/>
      <c r="C1761" s="14"/>
    </row>
    <row r="1762" spans="2:3" x14ac:dyDescent="0.2">
      <c r="B1762" s="14"/>
      <c r="C1762" s="14"/>
    </row>
    <row r="1763" spans="2:3" x14ac:dyDescent="0.2">
      <c r="B1763" s="14"/>
      <c r="C1763" s="14"/>
    </row>
    <row r="1764" spans="2:3" x14ac:dyDescent="0.2">
      <c r="B1764" s="14"/>
      <c r="C1764" s="14"/>
    </row>
    <row r="1765" spans="2:3" x14ac:dyDescent="0.2">
      <c r="B1765" s="14"/>
      <c r="C1765" s="14"/>
    </row>
    <row r="1766" spans="2:3" x14ac:dyDescent="0.2">
      <c r="B1766" s="14"/>
      <c r="C1766" s="14"/>
    </row>
    <row r="1767" spans="2:3" x14ac:dyDescent="0.2">
      <c r="B1767" s="14"/>
      <c r="C1767" s="14"/>
    </row>
    <row r="1768" spans="2:3" x14ac:dyDescent="0.2">
      <c r="B1768" s="14"/>
      <c r="C1768" s="14"/>
    </row>
    <row r="1769" spans="2:3" x14ac:dyDescent="0.2">
      <c r="B1769" s="14"/>
      <c r="C1769" s="14"/>
    </row>
    <row r="1770" spans="2:3" x14ac:dyDescent="0.2">
      <c r="B1770" s="14"/>
      <c r="C1770" s="14"/>
    </row>
    <row r="1771" spans="2:3" x14ac:dyDescent="0.2">
      <c r="B1771" s="14"/>
      <c r="C1771" s="14"/>
    </row>
    <row r="1772" spans="2:3" x14ac:dyDescent="0.2">
      <c r="B1772" s="14"/>
      <c r="C1772" s="14"/>
    </row>
    <row r="1773" spans="2:3" x14ac:dyDescent="0.2">
      <c r="B1773" s="14"/>
      <c r="C1773" s="14"/>
    </row>
    <row r="1774" spans="2:3" x14ac:dyDescent="0.2">
      <c r="B1774" s="14"/>
      <c r="C1774" s="14"/>
    </row>
    <row r="1775" spans="2:3" x14ac:dyDescent="0.2">
      <c r="B1775" s="14"/>
      <c r="C1775" s="14"/>
    </row>
    <row r="1776" spans="2:3" x14ac:dyDescent="0.2">
      <c r="B1776" s="14"/>
      <c r="C1776" s="14"/>
    </row>
    <row r="1777" spans="2:3" x14ac:dyDescent="0.2">
      <c r="B1777" s="14"/>
      <c r="C1777" s="14"/>
    </row>
    <row r="1778" spans="2:3" x14ac:dyDescent="0.2">
      <c r="B1778" s="14"/>
      <c r="C1778" s="14"/>
    </row>
    <row r="1779" spans="2:3" x14ac:dyDescent="0.2">
      <c r="B1779" s="14"/>
      <c r="C1779" s="14"/>
    </row>
    <row r="1780" spans="2:3" x14ac:dyDescent="0.2">
      <c r="B1780" s="14"/>
      <c r="C1780" s="14"/>
    </row>
    <row r="1781" spans="2:3" x14ac:dyDescent="0.2">
      <c r="B1781" s="14"/>
      <c r="C1781" s="14"/>
    </row>
    <row r="1782" spans="2:3" x14ac:dyDescent="0.2">
      <c r="B1782" s="14"/>
      <c r="C1782" s="14"/>
    </row>
    <row r="1783" spans="2:3" x14ac:dyDescent="0.2">
      <c r="B1783" s="14"/>
      <c r="C1783" s="14"/>
    </row>
    <row r="1784" spans="2:3" x14ac:dyDescent="0.2">
      <c r="B1784" s="14"/>
      <c r="C1784" s="14"/>
    </row>
    <row r="1785" spans="2:3" x14ac:dyDescent="0.2">
      <c r="B1785" s="14"/>
      <c r="C1785" s="14"/>
    </row>
    <row r="1786" spans="2:3" x14ac:dyDescent="0.2">
      <c r="B1786" s="14"/>
      <c r="C1786" s="14"/>
    </row>
    <row r="1787" spans="2:3" x14ac:dyDescent="0.2">
      <c r="B1787" s="14"/>
      <c r="C1787" s="14"/>
    </row>
    <row r="1788" spans="2:3" x14ac:dyDescent="0.2">
      <c r="B1788" s="14"/>
      <c r="C1788" s="14"/>
    </row>
    <row r="1789" spans="2:3" x14ac:dyDescent="0.2">
      <c r="B1789" s="14"/>
      <c r="C1789" s="14"/>
    </row>
    <row r="1790" spans="2:3" x14ac:dyDescent="0.2">
      <c r="B1790" s="14"/>
      <c r="C1790" s="14"/>
    </row>
    <row r="1791" spans="2:3" x14ac:dyDescent="0.2">
      <c r="B1791" s="14"/>
      <c r="C1791" s="14"/>
    </row>
    <row r="1792" spans="2:3" x14ac:dyDescent="0.2">
      <c r="B1792" s="14"/>
      <c r="C1792" s="14"/>
    </row>
    <row r="1793" spans="2:3" x14ac:dyDescent="0.2">
      <c r="B1793" s="14"/>
      <c r="C1793" s="14"/>
    </row>
    <row r="1794" spans="2:3" x14ac:dyDescent="0.2">
      <c r="B1794" s="14"/>
      <c r="C1794" s="14"/>
    </row>
    <row r="1795" spans="2:3" x14ac:dyDescent="0.2">
      <c r="B1795" s="14"/>
      <c r="C1795" s="14"/>
    </row>
    <row r="1796" spans="2:3" x14ac:dyDescent="0.2">
      <c r="B1796" s="14"/>
      <c r="C1796" s="14"/>
    </row>
    <row r="1797" spans="2:3" x14ac:dyDescent="0.2">
      <c r="B1797" s="14"/>
      <c r="C1797" s="14"/>
    </row>
    <row r="1798" spans="2:3" x14ac:dyDescent="0.2">
      <c r="B1798" s="14"/>
      <c r="C1798" s="14"/>
    </row>
    <row r="1799" spans="2:3" x14ac:dyDescent="0.2">
      <c r="B1799" s="14"/>
      <c r="C1799" s="14"/>
    </row>
    <row r="1800" spans="2:3" x14ac:dyDescent="0.2">
      <c r="B1800" s="14"/>
      <c r="C1800" s="14"/>
    </row>
    <row r="1801" spans="2:3" x14ac:dyDescent="0.2">
      <c r="B1801" s="14"/>
      <c r="C1801" s="14"/>
    </row>
    <row r="1802" spans="2:3" x14ac:dyDescent="0.2">
      <c r="B1802" s="14"/>
      <c r="C1802" s="14"/>
    </row>
    <row r="1803" spans="2:3" x14ac:dyDescent="0.2">
      <c r="B1803" s="14"/>
      <c r="C1803" s="14"/>
    </row>
    <row r="1804" spans="2:3" x14ac:dyDescent="0.2">
      <c r="B1804" s="14"/>
      <c r="C1804" s="14"/>
    </row>
    <row r="1805" spans="2:3" x14ac:dyDescent="0.2">
      <c r="B1805" s="14"/>
      <c r="C1805" s="14"/>
    </row>
    <row r="1806" spans="2:3" x14ac:dyDescent="0.2">
      <c r="B1806" s="14"/>
      <c r="C1806" s="14"/>
    </row>
    <row r="1807" spans="2:3" x14ac:dyDescent="0.2">
      <c r="B1807" s="14"/>
      <c r="C1807" s="14"/>
    </row>
    <row r="1808" spans="2:3" x14ac:dyDescent="0.2">
      <c r="B1808" s="14"/>
      <c r="C1808" s="14"/>
    </row>
    <row r="1809" spans="2:3" x14ac:dyDescent="0.2">
      <c r="B1809" s="14"/>
      <c r="C1809" s="14"/>
    </row>
    <row r="1810" spans="2:3" x14ac:dyDescent="0.2">
      <c r="B1810" s="14"/>
      <c r="C1810" s="14"/>
    </row>
    <row r="1811" spans="2:3" x14ac:dyDescent="0.2">
      <c r="B1811" s="14"/>
      <c r="C1811" s="14"/>
    </row>
    <row r="1812" spans="2:3" x14ac:dyDescent="0.2">
      <c r="B1812" s="14"/>
      <c r="C1812" s="14"/>
    </row>
    <row r="1813" spans="2:3" x14ac:dyDescent="0.2">
      <c r="B1813" s="14"/>
      <c r="C1813" s="14"/>
    </row>
    <row r="1814" spans="2:3" x14ac:dyDescent="0.2">
      <c r="B1814" s="14"/>
      <c r="C1814" s="14"/>
    </row>
    <row r="1815" spans="2:3" x14ac:dyDescent="0.2">
      <c r="B1815" s="14"/>
      <c r="C1815" s="14"/>
    </row>
    <row r="1816" spans="2:3" x14ac:dyDescent="0.2">
      <c r="B1816" s="14"/>
      <c r="C1816" s="14"/>
    </row>
    <row r="1817" spans="2:3" x14ac:dyDescent="0.2">
      <c r="B1817" s="14"/>
      <c r="C1817" s="14"/>
    </row>
    <row r="1818" spans="2:3" x14ac:dyDescent="0.2">
      <c r="B1818" s="14"/>
      <c r="C1818" s="14"/>
    </row>
    <row r="1819" spans="2:3" x14ac:dyDescent="0.2">
      <c r="B1819" s="14"/>
      <c r="C1819" s="14"/>
    </row>
    <row r="1820" spans="2:3" x14ac:dyDescent="0.2">
      <c r="B1820" s="14"/>
      <c r="C1820" s="14"/>
    </row>
    <row r="1821" spans="2:3" x14ac:dyDescent="0.2">
      <c r="B1821" s="14"/>
      <c r="C1821" s="14"/>
    </row>
    <row r="1822" spans="2:3" x14ac:dyDescent="0.2">
      <c r="B1822" s="14"/>
      <c r="C1822" s="14"/>
    </row>
    <row r="1823" spans="2:3" x14ac:dyDescent="0.2">
      <c r="B1823" s="14"/>
      <c r="C1823" s="14"/>
    </row>
    <row r="1824" spans="2:3" x14ac:dyDescent="0.2">
      <c r="B1824" s="14"/>
      <c r="C1824" s="14"/>
    </row>
    <row r="1825" spans="2:3" x14ac:dyDescent="0.2">
      <c r="B1825" s="14"/>
      <c r="C1825" s="14"/>
    </row>
    <row r="1826" spans="2:3" x14ac:dyDescent="0.2">
      <c r="B1826" s="14"/>
      <c r="C1826" s="14"/>
    </row>
    <row r="1827" spans="2:3" x14ac:dyDescent="0.2">
      <c r="B1827" s="14"/>
      <c r="C1827" s="14"/>
    </row>
    <row r="1828" spans="2:3" x14ac:dyDescent="0.2">
      <c r="B1828" s="14"/>
      <c r="C1828" s="14"/>
    </row>
    <row r="1829" spans="2:3" x14ac:dyDescent="0.2">
      <c r="B1829" s="14"/>
      <c r="C1829" s="14"/>
    </row>
    <row r="1830" spans="2:3" x14ac:dyDescent="0.2">
      <c r="B1830" s="14"/>
      <c r="C1830" s="14"/>
    </row>
    <row r="1831" spans="2:3" x14ac:dyDescent="0.2">
      <c r="B1831" s="14"/>
      <c r="C1831" s="14"/>
    </row>
    <row r="1832" spans="2:3" x14ac:dyDescent="0.2">
      <c r="B1832" s="14"/>
      <c r="C1832" s="14"/>
    </row>
    <row r="1833" spans="2:3" x14ac:dyDescent="0.2">
      <c r="B1833" s="14"/>
      <c r="C1833" s="14"/>
    </row>
    <row r="1834" spans="2:3" x14ac:dyDescent="0.2">
      <c r="B1834" s="14"/>
      <c r="C1834" s="14"/>
    </row>
    <row r="1835" spans="2:3" x14ac:dyDescent="0.2">
      <c r="B1835" s="14"/>
      <c r="C1835" s="14"/>
    </row>
    <row r="1836" spans="2:3" x14ac:dyDescent="0.2">
      <c r="B1836" s="14"/>
      <c r="C1836" s="14"/>
    </row>
    <row r="1837" spans="2:3" x14ac:dyDescent="0.2">
      <c r="B1837" s="14"/>
      <c r="C1837" s="14"/>
    </row>
    <row r="1838" spans="2:3" x14ac:dyDescent="0.2">
      <c r="B1838" s="14"/>
      <c r="C1838" s="14"/>
    </row>
    <row r="1839" spans="2:3" x14ac:dyDescent="0.2">
      <c r="B1839" s="14"/>
      <c r="C1839" s="14"/>
    </row>
    <row r="1840" spans="2:3" x14ac:dyDescent="0.2">
      <c r="B1840" s="14"/>
      <c r="C1840" s="14"/>
    </row>
    <row r="1841" spans="2:3" x14ac:dyDescent="0.2">
      <c r="B1841" s="14"/>
      <c r="C1841" s="14"/>
    </row>
    <row r="1842" spans="2:3" x14ac:dyDescent="0.2">
      <c r="B1842" s="14"/>
      <c r="C1842" s="14"/>
    </row>
    <row r="1843" spans="2:3" x14ac:dyDescent="0.2">
      <c r="B1843" s="14"/>
      <c r="C1843" s="14"/>
    </row>
    <row r="1844" spans="2:3" x14ac:dyDescent="0.2">
      <c r="B1844" s="14"/>
      <c r="C1844" s="14"/>
    </row>
    <row r="1845" spans="2:3" x14ac:dyDescent="0.2">
      <c r="B1845" s="14"/>
      <c r="C1845" s="14"/>
    </row>
    <row r="1846" spans="2:3" x14ac:dyDescent="0.2">
      <c r="B1846" s="14"/>
      <c r="C1846" s="14"/>
    </row>
    <row r="1847" spans="2:3" x14ac:dyDescent="0.2">
      <c r="B1847" s="14"/>
      <c r="C1847" s="14"/>
    </row>
    <row r="1848" spans="2:3" x14ac:dyDescent="0.2">
      <c r="B1848" s="14"/>
      <c r="C1848" s="14"/>
    </row>
    <row r="1849" spans="2:3" x14ac:dyDescent="0.2">
      <c r="B1849" s="14"/>
      <c r="C1849" s="14"/>
    </row>
    <row r="1850" spans="2:3" x14ac:dyDescent="0.2">
      <c r="B1850" s="14"/>
      <c r="C1850" s="14"/>
    </row>
    <row r="1851" spans="2:3" x14ac:dyDescent="0.2">
      <c r="B1851" s="14"/>
      <c r="C1851" s="14"/>
    </row>
    <row r="1852" spans="2:3" x14ac:dyDescent="0.2">
      <c r="B1852" s="14"/>
      <c r="C1852" s="14"/>
    </row>
    <row r="1853" spans="2:3" x14ac:dyDescent="0.2">
      <c r="B1853" s="14"/>
      <c r="C1853" s="14"/>
    </row>
    <row r="1854" spans="2:3" x14ac:dyDescent="0.2">
      <c r="B1854" s="14"/>
      <c r="C1854" s="14"/>
    </row>
    <row r="1855" spans="2:3" x14ac:dyDescent="0.2">
      <c r="B1855" s="14"/>
      <c r="C1855" s="14"/>
    </row>
    <row r="1856" spans="2:3" x14ac:dyDescent="0.2">
      <c r="B1856" s="14"/>
      <c r="C1856" s="14"/>
    </row>
    <row r="1857" spans="2:3" x14ac:dyDescent="0.2">
      <c r="B1857" s="14"/>
      <c r="C1857" s="14"/>
    </row>
    <row r="1858" spans="2:3" x14ac:dyDescent="0.2">
      <c r="B1858" s="14"/>
      <c r="C1858" s="14"/>
    </row>
    <row r="1859" spans="2:3" x14ac:dyDescent="0.2">
      <c r="B1859" s="14"/>
      <c r="C1859" s="14"/>
    </row>
    <row r="1860" spans="2:3" x14ac:dyDescent="0.2">
      <c r="B1860" s="14"/>
      <c r="C1860" s="14"/>
    </row>
    <row r="1861" spans="2:3" x14ac:dyDescent="0.2">
      <c r="B1861" s="14"/>
      <c r="C1861" s="14"/>
    </row>
    <row r="1862" spans="2:3" x14ac:dyDescent="0.2">
      <c r="B1862" s="14"/>
      <c r="C1862" s="14"/>
    </row>
    <row r="1863" spans="2:3" x14ac:dyDescent="0.2">
      <c r="B1863" s="14"/>
      <c r="C1863" s="14"/>
    </row>
    <row r="1864" spans="2:3" x14ac:dyDescent="0.2">
      <c r="B1864" s="14"/>
      <c r="C1864" s="14"/>
    </row>
    <row r="1865" spans="2:3" x14ac:dyDescent="0.2">
      <c r="B1865" s="14"/>
      <c r="C1865" s="14"/>
    </row>
    <row r="1866" spans="2:3" x14ac:dyDescent="0.2">
      <c r="B1866" s="14"/>
      <c r="C1866" s="14"/>
    </row>
    <row r="1867" spans="2:3" x14ac:dyDescent="0.2">
      <c r="B1867" s="14"/>
      <c r="C1867" s="14"/>
    </row>
    <row r="1868" spans="2:3" x14ac:dyDescent="0.2">
      <c r="B1868" s="14"/>
      <c r="C1868" s="14"/>
    </row>
    <row r="1869" spans="2:3" x14ac:dyDescent="0.2">
      <c r="B1869" s="14"/>
      <c r="C1869" s="14"/>
    </row>
    <row r="1870" spans="2:3" x14ac:dyDescent="0.2">
      <c r="B1870" s="14"/>
      <c r="C1870" s="14"/>
    </row>
    <row r="1871" spans="2:3" x14ac:dyDescent="0.2">
      <c r="B1871" s="14"/>
      <c r="C1871" s="14"/>
    </row>
    <row r="1872" spans="2:3" x14ac:dyDescent="0.2">
      <c r="B1872" s="14"/>
      <c r="C1872" s="14"/>
    </row>
    <row r="1873" spans="2:3" x14ac:dyDescent="0.2">
      <c r="B1873" s="14"/>
      <c r="C1873" s="14"/>
    </row>
    <row r="1874" spans="2:3" x14ac:dyDescent="0.2">
      <c r="B1874" s="14"/>
      <c r="C1874" s="14"/>
    </row>
    <row r="1875" spans="2:3" x14ac:dyDescent="0.2">
      <c r="B1875" s="14"/>
      <c r="C1875" s="14"/>
    </row>
    <row r="1876" spans="2:3" x14ac:dyDescent="0.2">
      <c r="B1876" s="14"/>
      <c r="C1876" s="14"/>
    </row>
    <row r="1877" spans="2:3" x14ac:dyDescent="0.2">
      <c r="B1877" s="14"/>
      <c r="C1877" s="14"/>
    </row>
    <row r="1878" spans="2:3" x14ac:dyDescent="0.2">
      <c r="B1878" s="14"/>
      <c r="C1878" s="14"/>
    </row>
    <row r="1879" spans="2:3" x14ac:dyDescent="0.2">
      <c r="B1879" s="14"/>
      <c r="C1879" s="14"/>
    </row>
    <row r="1880" spans="2:3" x14ac:dyDescent="0.2">
      <c r="B1880" s="14"/>
      <c r="C1880" s="14"/>
    </row>
    <row r="1881" spans="2:3" x14ac:dyDescent="0.2">
      <c r="B1881" s="14"/>
      <c r="C1881" s="14"/>
    </row>
    <row r="1882" spans="2:3" x14ac:dyDescent="0.2">
      <c r="B1882" s="14"/>
      <c r="C1882" s="14"/>
    </row>
    <row r="1883" spans="2:3" x14ac:dyDescent="0.2">
      <c r="B1883" s="14"/>
      <c r="C1883" s="14"/>
    </row>
    <row r="1884" spans="2:3" x14ac:dyDescent="0.2">
      <c r="B1884" s="14"/>
      <c r="C1884" s="14"/>
    </row>
    <row r="1885" spans="2:3" x14ac:dyDescent="0.2">
      <c r="B1885" s="14"/>
      <c r="C1885" s="14"/>
    </row>
    <row r="1886" spans="2:3" x14ac:dyDescent="0.2">
      <c r="B1886" s="14"/>
      <c r="C1886" s="14"/>
    </row>
    <row r="1887" spans="2:3" x14ac:dyDescent="0.2">
      <c r="B1887" s="14"/>
      <c r="C1887" s="14"/>
    </row>
    <row r="1888" spans="2:3" x14ac:dyDescent="0.2">
      <c r="B1888" s="14"/>
      <c r="C1888" s="14"/>
    </row>
    <row r="1889" spans="2:3" x14ac:dyDescent="0.2">
      <c r="B1889" s="14"/>
      <c r="C1889" s="14"/>
    </row>
    <row r="1890" spans="2:3" x14ac:dyDescent="0.2">
      <c r="B1890" s="14"/>
      <c r="C1890" s="14"/>
    </row>
    <row r="1891" spans="2:3" x14ac:dyDescent="0.2">
      <c r="B1891" s="14"/>
      <c r="C1891" s="14"/>
    </row>
    <row r="1892" spans="2:3" x14ac:dyDescent="0.2">
      <c r="B1892" s="14"/>
      <c r="C1892" s="14"/>
    </row>
    <row r="1893" spans="2:3" x14ac:dyDescent="0.2">
      <c r="B1893" s="14"/>
      <c r="C1893" s="14"/>
    </row>
    <row r="1894" spans="2:3" x14ac:dyDescent="0.2">
      <c r="B1894" s="14"/>
      <c r="C1894" s="14"/>
    </row>
    <row r="1895" spans="2:3" x14ac:dyDescent="0.2">
      <c r="B1895" s="14"/>
      <c r="C1895" s="14"/>
    </row>
    <row r="1896" spans="2:3" x14ac:dyDescent="0.2">
      <c r="B1896" s="14"/>
      <c r="C1896" s="14"/>
    </row>
    <row r="1897" spans="2:3" x14ac:dyDescent="0.2">
      <c r="B1897" s="14"/>
      <c r="C1897" s="14"/>
    </row>
    <row r="1898" spans="2:3" x14ac:dyDescent="0.2">
      <c r="B1898" s="14"/>
      <c r="C1898" s="14"/>
    </row>
    <row r="1899" spans="2:3" x14ac:dyDescent="0.2">
      <c r="B1899" s="14"/>
      <c r="C1899" s="14"/>
    </row>
    <row r="1900" spans="2:3" x14ac:dyDescent="0.2">
      <c r="B1900" s="14"/>
      <c r="C1900" s="14"/>
    </row>
    <row r="1901" spans="2:3" x14ac:dyDescent="0.2">
      <c r="B1901" s="14"/>
      <c r="C1901" s="14"/>
    </row>
    <row r="1902" spans="2:3" x14ac:dyDescent="0.2">
      <c r="B1902" s="14"/>
      <c r="C1902" s="14"/>
    </row>
    <row r="1903" spans="2:3" x14ac:dyDescent="0.2">
      <c r="B1903" s="14"/>
      <c r="C1903" s="14"/>
    </row>
    <row r="1904" spans="2:3" x14ac:dyDescent="0.2">
      <c r="B1904" s="14"/>
      <c r="C1904" s="14"/>
    </row>
    <row r="1905" spans="2:3" x14ac:dyDescent="0.2">
      <c r="B1905" s="14"/>
      <c r="C1905" s="14"/>
    </row>
    <row r="1906" spans="2:3" x14ac:dyDescent="0.2">
      <c r="B1906" s="14"/>
      <c r="C1906" s="14"/>
    </row>
    <row r="1907" spans="2:3" x14ac:dyDescent="0.2">
      <c r="B1907" s="14"/>
      <c r="C1907" s="14"/>
    </row>
    <row r="1908" spans="2:3" x14ac:dyDescent="0.2">
      <c r="B1908" s="14"/>
      <c r="C1908" s="14"/>
    </row>
    <row r="1909" spans="2:3" x14ac:dyDescent="0.2">
      <c r="B1909" s="14"/>
      <c r="C1909" s="14"/>
    </row>
    <row r="1910" spans="2:3" x14ac:dyDescent="0.2">
      <c r="B1910" s="14"/>
      <c r="C1910" s="14"/>
    </row>
    <row r="1911" spans="2:3" x14ac:dyDescent="0.2">
      <c r="B1911" s="14"/>
      <c r="C1911" s="14"/>
    </row>
    <row r="1912" spans="2:3" x14ac:dyDescent="0.2">
      <c r="B1912" s="14"/>
      <c r="C1912" s="14"/>
    </row>
    <row r="1913" spans="2:3" x14ac:dyDescent="0.2">
      <c r="B1913" s="14"/>
      <c r="C1913" s="14"/>
    </row>
    <row r="1914" spans="2:3" x14ac:dyDescent="0.2">
      <c r="B1914" s="14"/>
      <c r="C1914" s="14"/>
    </row>
    <row r="9610" spans="2:13" x14ac:dyDescent="0.2">
      <c r="D9610" s="14"/>
      <c r="E9610" s="14"/>
      <c r="F9610" s="14"/>
      <c r="G9610" s="14"/>
      <c r="H9610" s="14"/>
      <c r="I9610" s="14"/>
      <c r="J9610" s="14"/>
      <c r="K9610" s="14"/>
      <c r="L9610" s="14"/>
      <c r="M9610" s="14"/>
    </row>
    <row r="9611" spans="2:13" x14ac:dyDescent="0.2">
      <c r="B9611" s="14"/>
      <c r="C9611" s="14"/>
    </row>
    <row r="9612" spans="2:13" x14ac:dyDescent="0.2">
      <c r="B9612" s="14"/>
      <c r="C9612" s="14"/>
    </row>
    <row r="9613" spans="2:13" x14ac:dyDescent="0.2">
      <c r="B9613" s="14"/>
      <c r="C9613" s="14"/>
    </row>
    <row r="9614" spans="2:13" x14ac:dyDescent="0.2">
      <c r="B9614" s="14"/>
      <c r="C9614" s="14"/>
    </row>
    <row r="9615" spans="2:13" x14ac:dyDescent="0.2">
      <c r="B9615" s="14"/>
      <c r="C9615" s="14"/>
    </row>
    <row r="9616" spans="2:13" x14ac:dyDescent="0.2">
      <c r="B9616" s="14"/>
      <c r="C9616" s="14"/>
    </row>
    <row r="9617" spans="2:3" x14ac:dyDescent="0.2">
      <c r="B9617" s="14"/>
      <c r="C9617" s="14"/>
    </row>
    <row r="9618" spans="2:3" x14ac:dyDescent="0.2">
      <c r="B9618" s="14"/>
      <c r="C9618" s="14"/>
    </row>
    <row r="9619" spans="2:3" x14ac:dyDescent="0.2">
      <c r="B9619" s="14"/>
      <c r="C9619" s="14"/>
    </row>
    <row r="9620" spans="2:3" x14ac:dyDescent="0.2">
      <c r="B9620" s="14"/>
      <c r="C9620" s="14"/>
    </row>
    <row r="9621" spans="2:3" x14ac:dyDescent="0.2">
      <c r="B9621" s="14"/>
      <c r="C9621" s="14"/>
    </row>
    <row r="9622" spans="2:3" x14ac:dyDescent="0.2">
      <c r="B9622" s="14"/>
      <c r="C9622" s="14"/>
    </row>
    <row r="9623" spans="2:3" x14ac:dyDescent="0.2">
      <c r="B9623" s="14"/>
      <c r="C9623" s="14"/>
    </row>
    <row r="9624" spans="2:3" x14ac:dyDescent="0.2">
      <c r="B9624" s="14"/>
      <c r="C9624" s="14"/>
    </row>
    <row r="9625" spans="2:3" x14ac:dyDescent="0.2">
      <c r="B9625" s="14"/>
      <c r="C9625" s="14"/>
    </row>
    <row r="9626" spans="2:3" x14ac:dyDescent="0.2">
      <c r="B9626" s="14"/>
      <c r="C9626" s="14"/>
    </row>
    <row r="9627" spans="2:3" x14ac:dyDescent="0.2">
      <c r="B9627" s="14"/>
      <c r="C9627" s="14"/>
    </row>
    <row r="9628" spans="2:3" x14ac:dyDescent="0.2">
      <c r="B9628" s="14"/>
      <c r="C9628" s="14"/>
    </row>
    <row r="9629" spans="2:3" x14ac:dyDescent="0.2">
      <c r="B9629" s="14"/>
      <c r="C9629" s="14"/>
    </row>
    <row r="9630" spans="2:3" x14ac:dyDescent="0.2">
      <c r="B9630" s="14"/>
      <c r="C9630" s="14"/>
    </row>
    <row r="9631" spans="2:3" x14ac:dyDescent="0.2">
      <c r="B9631" s="14"/>
      <c r="C9631" s="14"/>
    </row>
    <row r="9632" spans="2:3" x14ac:dyDescent="0.2">
      <c r="B9632" s="14"/>
      <c r="C9632" s="14"/>
    </row>
    <row r="9633" spans="2:3" x14ac:dyDescent="0.2">
      <c r="B9633" s="14"/>
      <c r="C9633" s="14"/>
    </row>
    <row r="9634" spans="2:3" x14ac:dyDescent="0.2">
      <c r="B9634" s="14"/>
      <c r="C9634" s="14"/>
    </row>
    <row r="9635" spans="2:3" x14ac:dyDescent="0.2">
      <c r="B9635" s="14"/>
      <c r="C9635" s="14"/>
    </row>
    <row r="9636" spans="2:3" x14ac:dyDescent="0.2">
      <c r="B9636" s="14"/>
      <c r="C9636" s="14"/>
    </row>
    <row r="9637" spans="2:3" x14ac:dyDescent="0.2">
      <c r="B9637" s="14"/>
      <c r="C9637" s="14"/>
    </row>
    <row r="9638" spans="2:3" x14ac:dyDescent="0.2">
      <c r="B9638" s="14"/>
      <c r="C9638" s="14"/>
    </row>
    <row r="9639" spans="2:3" x14ac:dyDescent="0.2">
      <c r="B9639" s="14"/>
      <c r="C9639" s="14"/>
    </row>
    <row r="9640" spans="2:3" x14ac:dyDescent="0.2">
      <c r="B9640" s="14"/>
      <c r="C9640" s="14"/>
    </row>
    <row r="9641" spans="2:3" x14ac:dyDescent="0.2">
      <c r="B9641" s="14"/>
      <c r="C9641" s="14"/>
    </row>
    <row r="9642" spans="2:3" x14ac:dyDescent="0.2">
      <c r="B9642" s="14"/>
      <c r="C9642" s="14"/>
    </row>
    <row r="9643" spans="2:3" x14ac:dyDescent="0.2">
      <c r="B9643" s="14"/>
      <c r="C9643" s="14"/>
    </row>
    <row r="9644" spans="2:3" x14ac:dyDescent="0.2">
      <c r="B9644" s="14"/>
      <c r="C9644" s="14"/>
    </row>
    <row r="9645" spans="2:3" x14ac:dyDescent="0.2">
      <c r="B9645" s="14"/>
      <c r="C9645" s="14"/>
    </row>
    <row r="9646" spans="2:3" x14ac:dyDescent="0.2">
      <c r="B9646" s="14"/>
      <c r="C9646" s="14"/>
    </row>
    <row r="9647" spans="2:3" x14ac:dyDescent="0.2">
      <c r="B9647" s="14"/>
      <c r="C9647" s="14"/>
    </row>
    <row r="9648" spans="2:3" x14ac:dyDescent="0.2">
      <c r="B9648" s="14"/>
      <c r="C9648" s="14"/>
    </row>
    <row r="9649" spans="2:3" x14ac:dyDescent="0.2">
      <c r="B9649" s="14"/>
      <c r="C9649" s="14"/>
    </row>
    <row r="9650" spans="2:3" x14ac:dyDescent="0.2">
      <c r="B9650" s="14"/>
      <c r="C9650" s="14"/>
    </row>
    <row r="9651" spans="2:3" x14ac:dyDescent="0.2">
      <c r="B9651" s="14"/>
      <c r="C9651" s="14"/>
    </row>
    <row r="9652" spans="2:3" x14ac:dyDescent="0.2">
      <c r="B9652" s="14"/>
      <c r="C9652" s="14"/>
    </row>
    <row r="9653" spans="2:3" x14ac:dyDescent="0.2">
      <c r="B9653" s="14"/>
      <c r="C9653" s="14"/>
    </row>
    <row r="9654" spans="2:3" x14ac:dyDescent="0.2">
      <c r="B9654" s="14"/>
      <c r="C9654" s="14"/>
    </row>
    <row r="9655" spans="2:3" x14ac:dyDescent="0.2">
      <c r="B9655" s="14"/>
      <c r="C9655" s="14"/>
    </row>
    <row r="9656" spans="2:3" x14ac:dyDescent="0.2">
      <c r="B9656" s="14"/>
      <c r="C9656" s="14"/>
    </row>
    <row r="9657" spans="2:3" x14ac:dyDescent="0.2">
      <c r="B9657" s="14"/>
      <c r="C9657" s="14"/>
    </row>
    <row r="9658" spans="2:3" x14ac:dyDescent="0.2">
      <c r="B9658" s="14"/>
      <c r="C9658" s="14"/>
    </row>
    <row r="9659" spans="2:3" x14ac:dyDescent="0.2">
      <c r="B9659" s="14"/>
      <c r="C9659" s="14"/>
    </row>
    <row r="9660" spans="2:3" x14ac:dyDescent="0.2">
      <c r="B9660" s="14"/>
      <c r="C9660" s="14"/>
    </row>
    <row r="9661" spans="2:3" x14ac:dyDescent="0.2">
      <c r="B9661" s="14"/>
      <c r="C9661" s="14"/>
    </row>
    <row r="9662" spans="2:3" x14ac:dyDescent="0.2">
      <c r="B9662" s="14"/>
      <c r="C9662" s="14"/>
    </row>
    <row r="9663" spans="2:3" x14ac:dyDescent="0.2">
      <c r="B9663" s="14"/>
      <c r="C9663" s="14"/>
    </row>
    <row r="9664" spans="2:3" x14ac:dyDescent="0.2">
      <c r="B9664" s="14"/>
      <c r="C9664" s="14"/>
    </row>
    <row r="9665" spans="2:3" x14ac:dyDescent="0.2">
      <c r="B9665" s="14"/>
      <c r="C9665" s="14"/>
    </row>
    <row r="9666" spans="2:3" x14ac:dyDescent="0.2">
      <c r="B9666" s="14"/>
      <c r="C9666" s="14"/>
    </row>
    <row r="9667" spans="2:3" x14ac:dyDescent="0.2">
      <c r="B9667" s="14"/>
      <c r="C9667" s="14"/>
    </row>
    <row r="9668" spans="2:3" x14ac:dyDescent="0.2">
      <c r="B9668" s="14"/>
      <c r="C9668" s="14"/>
    </row>
    <row r="9669" spans="2:3" x14ac:dyDescent="0.2">
      <c r="B9669" s="14"/>
      <c r="C9669" s="14"/>
    </row>
    <row r="9670" spans="2:3" x14ac:dyDescent="0.2">
      <c r="B9670" s="14"/>
      <c r="C9670" s="14"/>
    </row>
    <row r="9671" spans="2:3" x14ac:dyDescent="0.2">
      <c r="B9671" s="14"/>
      <c r="C9671" s="14"/>
    </row>
    <row r="9672" spans="2:3" x14ac:dyDescent="0.2">
      <c r="B9672" s="14"/>
      <c r="C9672" s="14"/>
    </row>
    <row r="9673" spans="2:3" x14ac:dyDescent="0.2">
      <c r="B9673" s="14"/>
      <c r="C9673" s="14"/>
    </row>
    <row r="9674" spans="2:3" x14ac:dyDescent="0.2">
      <c r="B9674" s="14"/>
      <c r="C9674" s="14"/>
    </row>
    <row r="9675" spans="2:3" x14ac:dyDescent="0.2">
      <c r="B9675" s="14"/>
      <c r="C9675" s="14"/>
    </row>
    <row r="9676" spans="2:3" x14ac:dyDescent="0.2">
      <c r="B9676" s="14"/>
      <c r="C9676" s="14"/>
    </row>
    <row r="9677" spans="2:3" x14ac:dyDescent="0.2">
      <c r="B9677" s="14"/>
      <c r="C9677" s="14"/>
    </row>
    <row r="9678" spans="2:3" x14ac:dyDescent="0.2">
      <c r="B9678" s="14"/>
      <c r="C9678" s="14"/>
    </row>
    <row r="9679" spans="2:3" x14ac:dyDescent="0.2">
      <c r="B9679" s="14"/>
      <c r="C9679" s="14"/>
    </row>
    <row r="9680" spans="2:3" x14ac:dyDescent="0.2">
      <c r="B9680" s="14"/>
      <c r="C9680" s="14"/>
    </row>
    <row r="9681" spans="2:3" x14ac:dyDescent="0.2">
      <c r="B9681" s="14"/>
      <c r="C9681" s="14"/>
    </row>
    <row r="9682" spans="2:3" x14ac:dyDescent="0.2">
      <c r="B9682" s="14"/>
      <c r="C9682" s="14"/>
    </row>
    <row r="9683" spans="2:3" x14ac:dyDescent="0.2">
      <c r="B9683" s="14"/>
      <c r="C9683" s="14"/>
    </row>
    <row r="9684" spans="2:3" x14ac:dyDescent="0.2">
      <c r="B9684" s="14"/>
      <c r="C9684" s="14"/>
    </row>
    <row r="9685" spans="2:3" x14ac:dyDescent="0.2">
      <c r="B9685" s="14"/>
      <c r="C9685" s="14"/>
    </row>
    <row r="9686" spans="2:3" x14ac:dyDescent="0.2">
      <c r="B9686" s="14"/>
      <c r="C9686" s="14"/>
    </row>
    <row r="9687" spans="2:3" x14ac:dyDescent="0.2">
      <c r="B9687" s="14"/>
      <c r="C9687" s="14"/>
    </row>
    <row r="9688" spans="2:3" x14ac:dyDescent="0.2">
      <c r="B9688" s="14"/>
      <c r="C9688" s="14"/>
    </row>
    <row r="9689" spans="2:3" x14ac:dyDescent="0.2">
      <c r="B9689" s="14"/>
      <c r="C9689" s="14"/>
    </row>
    <row r="9690" spans="2:3" x14ac:dyDescent="0.2">
      <c r="B9690" s="14"/>
      <c r="C9690" s="14"/>
    </row>
    <row r="9691" spans="2:3" x14ac:dyDescent="0.2">
      <c r="B9691" s="14"/>
      <c r="C9691" s="14"/>
    </row>
    <row r="9692" spans="2:3" x14ac:dyDescent="0.2">
      <c r="B9692" s="14"/>
      <c r="C9692" s="14"/>
    </row>
    <row r="9693" spans="2:3" x14ac:dyDescent="0.2">
      <c r="B9693" s="14"/>
      <c r="C9693" s="14"/>
    </row>
    <row r="9694" spans="2:3" x14ac:dyDescent="0.2">
      <c r="B9694" s="14"/>
      <c r="C9694" s="14"/>
    </row>
    <row r="9695" spans="2:3" x14ac:dyDescent="0.2">
      <c r="B9695" s="14"/>
      <c r="C9695" s="14"/>
    </row>
    <row r="9696" spans="2:3" x14ac:dyDescent="0.2">
      <c r="B9696" s="14"/>
      <c r="C9696" s="14"/>
    </row>
    <row r="9697" spans="2:3" x14ac:dyDescent="0.2">
      <c r="B9697" s="14"/>
      <c r="C9697" s="14"/>
    </row>
    <row r="9698" spans="2:3" x14ac:dyDescent="0.2">
      <c r="B9698" s="14"/>
      <c r="C9698" s="14"/>
    </row>
    <row r="9699" spans="2:3" x14ac:dyDescent="0.2">
      <c r="B9699" s="14"/>
      <c r="C9699" s="14"/>
    </row>
    <row r="9700" spans="2:3" x14ac:dyDescent="0.2">
      <c r="B9700" s="14"/>
      <c r="C9700" s="14"/>
    </row>
    <row r="9701" spans="2:3" x14ac:dyDescent="0.2">
      <c r="B9701" s="14"/>
      <c r="C9701" s="14"/>
    </row>
    <row r="9702" spans="2:3" x14ac:dyDescent="0.2">
      <c r="B9702" s="14"/>
      <c r="C9702" s="14"/>
    </row>
    <row r="9703" spans="2:3" x14ac:dyDescent="0.2">
      <c r="B9703" s="14"/>
      <c r="C9703" s="14"/>
    </row>
    <row r="9704" spans="2:3" x14ac:dyDescent="0.2">
      <c r="B9704" s="14"/>
      <c r="C9704" s="14"/>
    </row>
    <row r="9705" spans="2:3" x14ac:dyDescent="0.2">
      <c r="B9705" s="14"/>
      <c r="C9705" s="14"/>
    </row>
    <row r="9706" spans="2:3" x14ac:dyDescent="0.2">
      <c r="B9706" s="14"/>
      <c r="C9706" s="14"/>
    </row>
    <row r="9707" spans="2:3" x14ac:dyDescent="0.2">
      <c r="B9707" s="14"/>
      <c r="C9707" s="14"/>
    </row>
    <row r="9708" spans="2:3" x14ac:dyDescent="0.2">
      <c r="B9708" s="14"/>
      <c r="C9708" s="14"/>
    </row>
    <row r="9709" spans="2:3" x14ac:dyDescent="0.2">
      <c r="B9709" s="14"/>
      <c r="C9709" s="14"/>
    </row>
    <row r="9710" spans="2:3" x14ac:dyDescent="0.2">
      <c r="B9710" s="14"/>
      <c r="C9710" s="14"/>
    </row>
    <row r="9711" spans="2:3" x14ac:dyDescent="0.2">
      <c r="B9711" s="14"/>
      <c r="C9711" s="14"/>
    </row>
    <row r="9712" spans="2:3" x14ac:dyDescent="0.2">
      <c r="B9712" s="14"/>
      <c r="C9712" s="14"/>
    </row>
    <row r="9713" spans="2:3" x14ac:dyDescent="0.2">
      <c r="B9713" s="14"/>
      <c r="C9713" s="14"/>
    </row>
    <row r="9714" spans="2:3" x14ac:dyDescent="0.2">
      <c r="B9714" s="14"/>
      <c r="C9714" s="14"/>
    </row>
    <row r="9715" spans="2:3" x14ac:dyDescent="0.2">
      <c r="B9715" s="14"/>
      <c r="C9715" s="14"/>
    </row>
    <row r="9716" spans="2:3" x14ac:dyDescent="0.2">
      <c r="B9716" s="14"/>
      <c r="C9716" s="14"/>
    </row>
    <row r="9717" spans="2:3" x14ac:dyDescent="0.2">
      <c r="B9717" s="14"/>
      <c r="C9717" s="14"/>
    </row>
    <row r="9718" spans="2:3" x14ac:dyDescent="0.2">
      <c r="B9718" s="14"/>
      <c r="C9718" s="14"/>
    </row>
    <row r="9719" spans="2:3" x14ac:dyDescent="0.2">
      <c r="B9719" s="14"/>
      <c r="C9719" s="14"/>
    </row>
    <row r="9720" spans="2:3" x14ac:dyDescent="0.2">
      <c r="B9720" s="14"/>
      <c r="C9720" s="14"/>
    </row>
    <row r="9721" spans="2:3" x14ac:dyDescent="0.2">
      <c r="B9721" s="14"/>
      <c r="C9721" s="14"/>
    </row>
    <row r="9722" spans="2:3" x14ac:dyDescent="0.2">
      <c r="B9722" s="14"/>
      <c r="C9722" s="14"/>
    </row>
    <row r="9723" spans="2:3" x14ac:dyDescent="0.2">
      <c r="B9723" s="14"/>
      <c r="C9723" s="14"/>
    </row>
    <row r="9724" spans="2:3" x14ac:dyDescent="0.2">
      <c r="B9724" s="14"/>
      <c r="C9724" s="14"/>
    </row>
    <row r="9725" spans="2:3" x14ac:dyDescent="0.2">
      <c r="B9725" s="14"/>
      <c r="C9725" s="14"/>
    </row>
    <row r="9726" spans="2:3" x14ac:dyDescent="0.2">
      <c r="B9726" s="14"/>
      <c r="C9726" s="14"/>
    </row>
    <row r="9727" spans="2:3" x14ac:dyDescent="0.2">
      <c r="B9727" s="14"/>
      <c r="C9727" s="14"/>
    </row>
    <row r="9728" spans="2:3" x14ac:dyDescent="0.2">
      <c r="B9728" s="14"/>
      <c r="C9728" s="14"/>
    </row>
    <row r="9729" spans="2:3" x14ac:dyDescent="0.2">
      <c r="B9729" s="14"/>
      <c r="C9729" s="14"/>
    </row>
    <row r="9730" spans="2:3" x14ac:dyDescent="0.2">
      <c r="B9730" s="14"/>
      <c r="C9730" s="14"/>
    </row>
    <row r="9731" spans="2:3" x14ac:dyDescent="0.2">
      <c r="B9731" s="14"/>
      <c r="C9731" s="14"/>
    </row>
    <row r="9732" spans="2:3" x14ac:dyDescent="0.2">
      <c r="B9732" s="14"/>
      <c r="C9732" s="14"/>
    </row>
    <row r="9733" spans="2:3" x14ac:dyDescent="0.2">
      <c r="B9733" s="14"/>
      <c r="C9733" s="14"/>
    </row>
    <row r="9734" spans="2:3" x14ac:dyDescent="0.2">
      <c r="B9734" s="14"/>
      <c r="C9734" s="14"/>
    </row>
    <row r="9735" spans="2:3" x14ac:dyDescent="0.2">
      <c r="B9735" s="14"/>
      <c r="C9735" s="14"/>
    </row>
    <row r="9736" spans="2:3" x14ac:dyDescent="0.2">
      <c r="B9736" s="14"/>
      <c r="C9736" s="14"/>
    </row>
    <row r="9737" spans="2:3" x14ac:dyDescent="0.2">
      <c r="B9737" s="14"/>
      <c r="C9737" s="14"/>
    </row>
    <row r="9738" spans="2:3" x14ac:dyDescent="0.2">
      <c r="B9738" s="14"/>
      <c r="C9738" s="14"/>
    </row>
    <row r="9739" spans="2:3" x14ac:dyDescent="0.2">
      <c r="B9739" s="14"/>
      <c r="C9739" s="14"/>
    </row>
    <row r="9740" spans="2:3" x14ac:dyDescent="0.2">
      <c r="B9740" s="14"/>
      <c r="C9740" s="14"/>
    </row>
    <row r="9741" spans="2:3" x14ac:dyDescent="0.2">
      <c r="B9741" s="14"/>
      <c r="C9741" s="14"/>
    </row>
    <row r="9742" spans="2:3" x14ac:dyDescent="0.2">
      <c r="B9742" s="14"/>
      <c r="C9742" s="14"/>
    </row>
    <row r="9743" spans="2:3" x14ac:dyDescent="0.2">
      <c r="B9743" s="14"/>
      <c r="C9743" s="14"/>
    </row>
    <row r="9744" spans="2:3" x14ac:dyDescent="0.2">
      <c r="B9744" s="14"/>
      <c r="C9744" s="14"/>
    </row>
    <row r="9745" spans="2:3" x14ac:dyDescent="0.2">
      <c r="B9745" s="14"/>
      <c r="C9745" s="14"/>
    </row>
    <row r="9746" spans="2:3" x14ac:dyDescent="0.2">
      <c r="B9746" s="14"/>
      <c r="C9746" s="14"/>
    </row>
    <row r="9747" spans="2:3" x14ac:dyDescent="0.2">
      <c r="B9747" s="14"/>
      <c r="C9747" s="14"/>
    </row>
    <row r="9748" spans="2:3" x14ac:dyDescent="0.2">
      <c r="B9748" s="14"/>
      <c r="C9748" s="14"/>
    </row>
    <row r="9749" spans="2:3" x14ac:dyDescent="0.2">
      <c r="B9749" s="14"/>
      <c r="C9749" s="14"/>
    </row>
    <row r="9750" spans="2:3" x14ac:dyDescent="0.2">
      <c r="B9750" s="14"/>
      <c r="C9750" s="14"/>
    </row>
    <row r="9751" spans="2:3" x14ac:dyDescent="0.2">
      <c r="B9751" s="14"/>
      <c r="C9751" s="14"/>
    </row>
    <row r="9752" spans="2:3" x14ac:dyDescent="0.2">
      <c r="B9752" s="14"/>
      <c r="C9752" s="14"/>
    </row>
    <row r="9753" spans="2:3" x14ac:dyDescent="0.2">
      <c r="B9753" s="14"/>
      <c r="C9753" s="14"/>
    </row>
    <row r="9754" spans="2:3" x14ac:dyDescent="0.2">
      <c r="B9754" s="14"/>
      <c r="C9754" s="14"/>
    </row>
    <row r="9755" spans="2:3" x14ac:dyDescent="0.2">
      <c r="B9755" s="14"/>
      <c r="C9755" s="14"/>
    </row>
    <row r="9756" spans="2:3" x14ac:dyDescent="0.2">
      <c r="B9756" s="14"/>
      <c r="C9756" s="14"/>
    </row>
    <row r="9757" spans="2:3" x14ac:dyDescent="0.2">
      <c r="B9757" s="14"/>
      <c r="C9757" s="14"/>
    </row>
    <row r="9758" spans="2:3" x14ac:dyDescent="0.2">
      <c r="B9758" s="14"/>
      <c r="C9758" s="14"/>
    </row>
    <row r="9759" spans="2:3" x14ac:dyDescent="0.2">
      <c r="B9759" s="14"/>
      <c r="C9759" s="14"/>
    </row>
    <row r="9760" spans="2:3" x14ac:dyDescent="0.2">
      <c r="B9760" s="14"/>
      <c r="C9760" s="14"/>
    </row>
    <row r="9761" spans="2:3" x14ac:dyDescent="0.2">
      <c r="B9761" s="14"/>
      <c r="C9761" s="14"/>
    </row>
    <row r="9762" spans="2:3" x14ac:dyDescent="0.2">
      <c r="B9762" s="14"/>
      <c r="C9762" s="14"/>
    </row>
    <row r="9763" spans="2:3" x14ac:dyDescent="0.2">
      <c r="B9763" s="14"/>
      <c r="C9763" s="14"/>
    </row>
    <row r="9764" spans="2:3" x14ac:dyDescent="0.2">
      <c r="B9764" s="14"/>
      <c r="C9764" s="14"/>
    </row>
    <row r="9765" spans="2:3" x14ac:dyDescent="0.2">
      <c r="B9765" s="14"/>
      <c r="C9765" s="14"/>
    </row>
    <row r="9766" spans="2:3" x14ac:dyDescent="0.2">
      <c r="B9766" s="14"/>
      <c r="C9766" s="14"/>
    </row>
    <row r="9767" spans="2:3" x14ac:dyDescent="0.2">
      <c r="B9767" s="14"/>
      <c r="C9767" s="14"/>
    </row>
    <row r="9768" spans="2:3" x14ac:dyDescent="0.2">
      <c r="B9768" s="14"/>
      <c r="C9768" s="14"/>
    </row>
    <row r="9769" spans="2:3" x14ac:dyDescent="0.2">
      <c r="B9769" s="14"/>
      <c r="C9769" s="14"/>
    </row>
    <row r="9770" spans="2:3" x14ac:dyDescent="0.2">
      <c r="B9770" s="14"/>
      <c r="C9770" s="14"/>
    </row>
    <row r="9771" spans="2:3" x14ac:dyDescent="0.2">
      <c r="B9771" s="14"/>
      <c r="C9771" s="14"/>
    </row>
    <row r="9772" spans="2:3" x14ac:dyDescent="0.2">
      <c r="B9772" s="14"/>
      <c r="C9772" s="14"/>
    </row>
    <row r="9773" spans="2:3" x14ac:dyDescent="0.2">
      <c r="B9773" s="14"/>
      <c r="C9773" s="14"/>
    </row>
    <row r="9774" spans="2:3" x14ac:dyDescent="0.2">
      <c r="B9774" s="14"/>
      <c r="C9774" s="14"/>
    </row>
    <row r="9775" spans="2:3" x14ac:dyDescent="0.2">
      <c r="B9775" s="14"/>
      <c r="C9775" s="14"/>
    </row>
    <row r="9776" spans="2:3" x14ac:dyDescent="0.2">
      <c r="B9776" s="14"/>
      <c r="C9776" s="14"/>
    </row>
    <row r="9777" spans="2:3" x14ac:dyDescent="0.2">
      <c r="B9777" s="14"/>
      <c r="C9777" s="14"/>
    </row>
    <row r="9778" spans="2:3" x14ac:dyDescent="0.2">
      <c r="B9778" s="14"/>
      <c r="C9778" s="14"/>
    </row>
    <row r="9779" spans="2:3" x14ac:dyDescent="0.2">
      <c r="B9779" s="14"/>
      <c r="C9779" s="14"/>
    </row>
    <row r="9780" spans="2:3" x14ac:dyDescent="0.2">
      <c r="B9780" s="14"/>
      <c r="C9780" s="14"/>
    </row>
    <row r="9781" spans="2:3" x14ac:dyDescent="0.2">
      <c r="B9781" s="14"/>
      <c r="C9781" s="14"/>
    </row>
    <row r="9782" spans="2:3" x14ac:dyDescent="0.2">
      <c r="B9782" s="14"/>
      <c r="C9782" s="14"/>
    </row>
    <row r="9783" spans="2:3" x14ac:dyDescent="0.2">
      <c r="B9783" s="14"/>
      <c r="C9783" s="14"/>
    </row>
    <row r="9784" spans="2:3" x14ac:dyDescent="0.2">
      <c r="B9784" s="14"/>
      <c r="C9784" s="14"/>
    </row>
    <row r="9785" spans="2:3" x14ac:dyDescent="0.2">
      <c r="B9785" s="14"/>
      <c r="C9785" s="14"/>
    </row>
    <row r="9786" spans="2:3" x14ac:dyDescent="0.2">
      <c r="B9786" s="14"/>
      <c r="C9786" s="14"/>
    </row>
    <row r="9787" spans="2:3" x14ac:dyDescent="0.2">
      <c r="B9787" s="14"/>
      <c r="C9787" s="14"/>
    </row>
    <row r="9788" spans="2:3" x14ac:dyDescent="0.2">
      <c r="B9788" s="14"/>
      <c r="C9788" s="14"/>
    </row>
    <row r="9789" spans="2:3" x14ac:dyDescent="0.2">
      <c r="B9789" s="14"/>
      <c r="C9789" s="14"/>
    </row>
    <row r="9790" spans="2:3" x14ac:dyDescent="0.2">
      <c r="B9790" s="14"/>
      <c r="C9790" s="14"/>
    </row>
    <row r="9791" spans="2:3" x14ac:dyDescent="0.2">
      <c r="B9791" s="14"/>
      <c r="C9791" s="14"/>
    </row>
    <row r="9792" spans="2:3" x14ac:dyDescent="0.2">
      <c r="B9792" s="14"/>
      <c r="C9792" s="14"/>
    </row>
    <row r="9793" spans="2:3" x14ac:dyDescent="0.2">
      <c r="B9793" s="14"/>
      <c r="C9793" s="14"/>
    </row>
    <row r="9794" spans="2:3" x14ac:dyDescent="0.2">
      <c r="B9794" s="14"/>
      <c r="C9794" s="14"/>
    </row>
    <row r="9795" spans="2:3" x14ac:dyDescent="0.2">
      <c r="B9795" s="14"/>
      <c r="C9795" s="14"/>
    </row>
    <row r="9796" spans="2:3" x14ac:dyDescent="0.2">
      <c r="B9796" s="14"/>
      <c r="C9796" s="14"/>
    </row>
    <row r="9797" spans="2:3" x14ac:dyDescent="0.2">
      <c r="B9797" s="14"/>
      <c r="C9797" s="14"/>
    </row>
    <row r="9798" spans="2:3" x14ac:dyDescent="0.2">
      <c r="B9798" s="14"/>
      <c r="C9798" s="14"/>
    </row>
    <row r="9799" spans="2:3" x14ac:dyDescent="0.2">
      <c r="B9799" s="14"/>
      <c r="C9799" s="14"/>
    </row>
    <row r="9800" spans="2:3" x14ac:dyDescent="0.2">
      <c r="B9800" s="14"/>
      <c r="C9800" s="14"/>
    </row>
    <row r="9801" spans="2:3" x14ac:dyDescent="0.2">
      <c r="B9801" s="14"/>
      <c r="C9801" s="14"/>
    </row>
    <row r="9802" spans="2:3" x14ac:dyDescent="0.2">
      <c r="B9802" s="14"/>
      <c r="C9802" s="14"/>
    </row>
    <row r="9803" spans="2:3" x14ac:dyDescent="0.2">
      <c r="B9803" s="14"/>
      <c r="C9803" s="14"/>
    </row>
    <row r="9804" spans="2:3" x14ac:dyDescent="0.2">
      <c r="B9804" s="14"/>
      <c r="C9804" s="14"/>
    </row>
    <row r="9805" spans="2:3" x14ac:dyDescent="0.2">
      <c r="B9805" s="14"/>
      <c r="C9805" s="14"/>
    </row>
    <row r="9806" spans="2:3" x14ac:dyDescent="0.2">
      <c r="B9806" s="14"/>
      <c r="C9806" s="14"/>
    </row>
    <row r="9807" spans="2:3" x14ac:dyDescent="0.2">
      <c r="B9807" s="14"/>
      <c r="C9807" s="14"/>
    </row>
    <row r="9808" spans="2:3" x14ac:dyDescent="0.2">
      <c r="B9808" s="14"/>
      <c r="C9808" s="14"/>
    </row>
    <row r="9809" spans="2:3" x14ac:dyDescent="0.2">
      <c r="B9809" s="14"/>
      <c r="C9809" s="14"/>
    </row>
    <row r="9810" spans="2:3" x14ac:dyDescent="0.2">
      <c r="B9810" s="14"/>
      <c r="C9810" s="14"/>
    </row>
    <row r="9811" spans="2:3" x14ac:dyDescent="0.2">
      <c r="B9811" s="14"/>
      <c r="C9811" s="14"/>
    </row>
    <row r="9812" spans="2:3" x14ac:dyDescent="0.2">
      <c r="B9812" s="14"/>
      <c r="C9812" s="14"/>
    </row>
    <row r="9813" spans="2:3" x14ac:dyDescent="0.2">
      <c r="B9813" s="14"/>
      <c r="C9813" s="14"/>
    </row>
    <row r="9814" spans="2:3" x14ac:dyDescent="0.2">
      <c r="B9814" s="14"/>
      <c r="C9814" s="14"/>
    </row>
    <row r="9815" spans="2:3" x14ac:dyDescent="0.2">
      <c r="B9815" s="14"/>
      <c r="C9815" s="14"/>
    </row>
    <row r="9816" spans="2:3" x14ac:dyDescent="0.2">
      <c r="B9816" s="14"/>
      <c r="C9816" s="14"/>
    </row>
    <row r="9817" spans="2:3" x14ac:dyDescent="0.2">
      <c r="B9817" s="14"/>
      <c r="C9817" s="14"/>
    </row>
    <row r="9818" spans="2:3" x14ac:dyDescent="0.2">
      <c r="B9818" s="14"/>
      <c r="C9818" s="14"/>
    </row>
    <row r="9819" spans="2:3" x14ac:dyDescent="0.2">
      <c r="B9819" s="14"/>
      <c r="C9819" s="14"/>
    </row>
    <row r="9820" spans="2:3" x14ac:dyDescent="0.2">
      <c r="B9820" s="14"/>
      <c r="C9820" s="14"/>
    </row>
    <row r="9821" spans="2:3" x14ac:dyDescent="0.2">
      <c r="B9821" s="14"/>
      <c r="C9821" s="14"/>
    </row>
    <row r="9822" spans="2:3" x14ac:dyDescent="0.2">
      <c r="B9822" s="14"/>
      <c r="C9822" s="14"/>
    </row>
    <row r="9823" spans="2:3" x14ac:dyDescent="0.2">
      <c r="B9823" s="14"/>
      <c r="C9823" s="14"/>
    </row>
    <row r="9824" spans="2:3" x14ac:dyDescent="0.2">
      <c r="B9824" s="14"/>
      <c r="C9824" s="14"/>
    </row>
    <row r="9825" spans="2:3" x14ac:dyDescent="0.2">
      <c r="B9825" s="14"/>
      <c r="C9825" s="14"/>
    </row>
    <row r="9826" spans="2:3" x14ac:dyDescent="0.2">
      <c r="B9826" s="14"/>
      <c r="C9826" s="14"/>
    </row>
    <row r="9827" spans="2:3" x14ac:dyDescent="0.2">
      <c r="B9827" s="14"/>
      <c r="C9827" s="14"/>
    </row>
    <row r="9828" spans="2:3" x14ac:dyDescent="0.2">
      <c r="B9828" s="14"/>
      <c r="C9828" s="14"/>
    </row>
    <row r="9829" spans="2:3" x14ac:dyDescent="0.2">
      <c r="B9829" s="14"/>
      <c r="C9829" s="14"/>
    </row>
    <row r="9830" spans="2:3" x14ac:dyDescent="0.2">
      <c r="B9830" s="14"/>
      <c r="C9830" s="14"/>
    </row>
    <row r="9831" spans="2:3" x14ac:dyDescent="0.2">
      <c r="B9831" s="14"/>
      <c r="C9831" s="14"/>
    </row>
    <row r="9832" spans="2:3" x14ac:dyDescent="0.2">
      <c r="B9832" s="14"/>
      <c r="C9832" s="14"/>
    </row>
    <row r="9833" spans="2:3" x14ac:dyDescent="0.2">
      <c r="B9833" s="14"/>
      <c r="C9833" s="14"/>
    </row>
    <row r="9834" spans="2:3" x14ac:dyDescent="0.2">
      <c r="B9834" s="14"/>
      <c r="C9834" s="14"/>
    </row>
    <row r="9835" spans="2:3" x14ac:dyDescent="0.2">
      <c r="B9835" s="14"/>
      <c r="C9835" s="14"/>
    </row>
    <row r="9836" spans="2:3" x14ac:dyDescent="0.2">
      <c r="B9836" s="14"/>
      <c r="C9836" s="14"/>
    </row>
    <row r="9837" spans="2:3" x14ac:dyDescent="0.2">
      <c r="B9837" s="14"/>
      <c r="C9837" s="14"/>
    </row>
    <row r="9838" spans="2:3" x14ac:dyDescent="0.2">
      <c r="B9838" s="14"/>
      <c r="C9838" s="14"/>
    </row>
    <row r="9839" spans="2:3" x14ac:dyDescent="0.2">
      <c r="B9839" s="14"/>
      <c r="C9839" s="14"/>
    </row>
    <row r="9840" spans="2:3" x14ac:dyDescent="0.2">
      <c r="B9840" s="14"/>
      <c r="C9840" s="14"/>
    </row>
    <row r="9841" spans="2:3" x14ac:dyDescent="0.2">
      <c r="B9841" s="14"/>
      <c r="C9841" s="14"/>
    </row>
    <row r="9842" spans="2:3" x14ac:dyDescent="0.2">
      <c r="B9842" s="14"/>
      <c r="C9842" s="14"/>
    </row>
    <row r="9843" spans="2:3" x14ac:dyDescent="0.2">
      <c r="B9843" s="14"/>
      <c r="C9843" s="14"/>
    </row>
    <row r="9844" spans="2:3" x14ac:dyDescent="0.2">
      <c r="B9844" s="14"/>
      <c r="C9844" s="14"/>
    </row>
    <row r="9845" spans="2:3" x14ac:dyDescent="0.2">
      <c r="B9845" s="14"/>
      <c r="C9845" s="14"/>
    </row>
    <row r="9846" spans="2:3" x14ac:dyDescent="0.2">
      <c r="B9846" s="14"/>
      <c r="C9846" s="14"/>
    </row>
    <row r="9847" spans="2:3" x14ac:dyDescent="0.2">
      <c r="B9847" s="14"/>
      <c r="C9847" s="14"/>
    </row>
    <row r="9848" spans="2:3" x14ac:dyDescent="0.2">
      <c r="B9848" s="14"/>
      <c r="C9848" s="14"/>
    </row>
    <row r="9849" spans="2:3" x14ac:dyDescent="0.2">
      <c r="B9849" s="14"/>
      <c r="C9849" s="14"/>
    </row>
    <row r="9850" spans="2:3" x14ac:dyDescent="0.2">
      <c r="B9850" s="14"/>
      <c r="C9850" s="14"/>
    </row>
    <row r="9851" spans="2:3" x14ac:dyDescent="0.2">
      <c r="B9851" s="14"/>
      <c r="C9851" s="14"/>
    </row>
    <row r="9852" spans="2:3" x14ac:dyDescent="0.2">
      <c r="B9852" s="14"/>
      <c r="C9852" s="14"/>
    </row>
    <row r="9853" spans="2:3" x14ac:dyDescent="0.2">
      <c r="B9853" s="14"/>
      <c r="C9853" s="14"/>
    </row>
    <row r="9854" spans="2:3" x14ac:dyDescent="0.2">
      <c r="B9854" s="14"/>
      <c r="C9854" s="14"/>
    </row>
    <row r="9855" spans="2:3" x14ac:dyDescent="0.2">
      <c r="B9855" s="14"/>
      <c r="C9855" s="14"/>
    </row>
    <row r="9856" spans="2:3" x14ac:dyDescent="0.2">
      <c r="B9856" s="14"/>
      <c r="C9856" s="14"/>
    </row>
    <row r="9857" spans="2:3" x14ac:dyDescent="0.2">
      <c r="B9857" s="14"/>
      <c r="C9857" s="14"/>
    </row>
    <row r="9858" spans="2:3" x14ac:dyDescent="0.2">
      <c r="B9858" s="14"/>
      <c r="C9858" s="14"/>
    </row>
    <row r="9859" spans="2:3" x14ac:dyDescent="0.2">
      <c r="B9859" s="14"/>
      <c r="C9859" s="14"/>
    </row>
    <row r="9860" spans="2:3" x14ac:dyDescent="0.2">
      <c r="B9860" s="14"/>
      <c r="C9860" s="14"/>
    </row>
    <row r="9861" spans="2:3" x14ac:dyDescent="0.2">
      <c r="B9861" s="14"/>
      <c r="C9861" s="14"/>
    </row>
    <row r="9862" spans="2:3" x14ac:dyDescent="0.2">
      <c r="B9862" s="14"/>
      <c r="C9862" s="14"/>
    </row>
    <row r="9863" spans="2:3" x14ac:dyDescent="0.2">
      <c r="B9863" s="14"/>
      <c r="C9863" s="14"/>
    </row>
    <row r="9864" spans="2:3" x14ac:dyDescent="0.2">
      <c r="B9864" s="14"/>
      <c r="C9864" s="14"/>
    </row>
    <row r="9865" spans="2:3" x14ac:dyDescent="0.2">
      <c r="B9865" s="14"/>
      <c r="C9865" s="14"/>
    </row>
    <row r="9866" spans="2:3" x14ac:dyDescent="0.2">
      <c r="B9866" s="14"/>
      <c r="C9866" s="14"/>
    </row>
    <row r="9867" spans="2:3" x14ac:dyDescent="0.2">
      <c r="B9867" s="14"/>
      <c r="C9867" s="14"/>
    </row>
    <row r="9868" spans="2:3" x14ac:dyDescent="0.2">
      <c r="B9868" s="14"/>
      <c r="C9868" s="14"/>
    </row>
    <row r="9869" spans="2:3" x14ac:dyDescent="0.2">
      <c r="B9869" s="14"/>
      <c r="C9869" s="14"/>
    </row>
    <row r="9870" spans="2:3" x14ac:dyDescent="0.2">
      <c r="B9870" s="14"/>
      <c r="C9870" s="14"/>
    </row>
    <row r="9871" spans="2:3" x14ac:dyDescent="0.2">
      <c r="B9871" s="14"/>
      <c r="C9871" s="14"/>
    </row>
    <row r="9872" spans="2:3" x14ac:dyDescent="0.2">
      <c r="B9872" s="14"/>
      <c r="C9872" s="14"/>
    </row>
    <row r="9873" spans="2:3" x14ac:dyDescent="0.2">
      <c r="B9873" s="14"/>
      <c r="C9873" s="14"/>
    </row>
    <row r="9874" spans="2:3" x14ac:dyDescent="0.2">
      <c r="B9874" s="14"/>
      <c r="C9874" s="14"/>
    </row>
    <row r="9875" spans="2:3" x14ac:dyDescent="0.2">
      <c r="B9875" s="14"/>
      <c r="C9875" s="14"/>
    </row>
    <row r="9876" spans="2:3" x14ac:dyDescent="0.2">
      <c r="B9876" s="14"/>
      <c r="C9876" s="14"/>
    </row>
    <row r="9877" spans="2:3" x14ac:dyDescent="0.2">
      <c r="B9877" s="14"/>
      <c r="C9877" s="14"/>
    </row>
    <row r="9878" spans="2:3" x14ac:dyDescent="0.2">
      <c r="B9878" s="14"/>
      <c r="C9878" s="14"/>
    </row>
    <row r="9879" spans="2:3" x14ac:dyDescent="0.2">
      <c r="B9879" s="14"/>
      <c r="C9879" s="14"/>
    </row>
    <row r="9880" spans="2:3" x14ac:dyDescent="0.2">
      <c r="B9880" s="14"/>
      <c r="C9880" s="14"/>
    </row>
    <row r="9881" spans="2:3" x14ac:dyDescent="0.2">
      <c r="B9881" s="14"/>
      <c r="C9881" s="14"/>
    </row>
    <row r="9882" spans="2:3" x14ac:dyDescent="0.2">
      <c r="B9882" s="14"/>
      <c r="C9882" s="14"/>
    </row>
    <row r="9883" spans="2:3" x14ac:dyDescent="0.2">
      <c r="B9883" s="14"/>
      <c r="C9883" s="14"/>
    </row>
    <row r="9884" spans="2:3" x14ac:dyDescent="0.2">
      <c r="B9884" s="14"/>
      <c r="C9884" s="14"/>
    </row>
    <row r="9885" spans="2:3" x14ac:dyDescent="0.2">
      <c r="B9885" s="14"/>
      <c r="C9885" s="14"/>
    </row>
    <row r="9886" spans="2:3" x14ac:dyDescent="0.2">
      <c r="B9886" s="14"/>
      <c r="C9886" s="14"/>
    </row>
    <row r="9887" spans="2:3" x14ac:dyDescent="0.2">
      <c r="B9887" s="14"/>
      <c r="C9887" s="14"/>
    </row>
    <row r="9888" spans="2:3" x14ac:dyDescent="0.2">
      <c r="B9888" s="14"/>
      <c r="C9888" s="14"/>
    </row>
    <row r="9889" spans="2:3" x14ac:dyDescent="0.2">
      <c r="B9889" s="14"/>
      <c r="C9889" s="14"/>
    </row>
    <row r="9890" spans="2:3" x14ac:dyDescent="0.2">
      <c r="B9890" s="14"/>
      <c r="C9890" s="14"/>
    </row>
    <row r="9891" spans="2:3" x14ac:dyDescent="0.2">
      <c r="B9891" s="14"/>
      <c r="C9891" s="14"/>
    </row>
    <row r="9892" spans="2:3" x14ac:dyDescent="0.2">
      <c r="B9892" s="14"/>
      <c r="C9892" s="14"/>
    </row>
    <row r="9893" spans="2:3" x14ac:dyDescent="0.2">
      <c r="B9893" s="14"/>
      <c r="C9893" s="14"/>
    </row>
    <row r="9894" spans="2:3" x14ac:dyDescent="0.2">
      <c r="B9894" s="14"/>
      <c r="C9894" s="14"/>
    </row>
    <row r="9895" spans="2:3" x14ac:dyDescent="0.2">
      <c r="B9895" s="14"/>
      <c r="C9895" s="14"/>
    </row>
    <row r="9896" spans="2:3" x14ac:dyDescent="0.2">
      <c r="B9896" s="14"/>
      <c r="C9896" s="14"/>
    </row>
    <row r="9897" spans="2:3" x14ac:dyDescent="0.2">
      <c r="B9897" s="14"/>
      <c r="C9897" s="14"/>
    </row>
    <row r="9898" spans="2:3" x14ac:dyDescent="0.2">
      <c r="B9898" s="14"/>
      <c r="C9898" s="14"/>
    </row>
    <row r="9899" spans="2:3" x14ac:dyDescent="0.2">
      <c r="B9899" s="14"/>
      <c r="C9899" s="14"/>
    </row>
    <row r="9900" spans="2:3" x14ac:dyDescent="0.2">
      <c r="B9900" s="14"/>
      <c r="C9900" s="14"/>
    </row>
    <row r="9901" spans="2:3" x14ac:dyDescent="0.2">
      <c r="B9901" s="14"/>
      <c r="C9901" s="14"/>
    </row>
    <row r="9902" spans="2:3" x14ac:dyDescent="0.2">
      <c r="B9902" s="14"/>
      <c r="C9902" s="14"/>
    </row>
    <row r="9903" spans="2:3" x14ac:dyDescent="0.2">
      <c r="B9903" s="14"/>
      <c r="C9903" s="14"/>
    </row>
    <row r="9904" spans="2:3" x14ac:dyDescent="0.2">
      <c r="B9904" s="14"/>
      <c r="C9904" s="14"/>
    </row>
    <row r="9905" spans="2:3" x14ac:dyDescent="0.2">
      <c r="B9905" s="14"/>
      <c r="C9905" s="14"/>
    </row>
    <row r="9906" spans="2:3" x14ac:dyDescent="0.2">
      <c r="B9906" s="14"/>
      <c r="C9906" s="14"/>
    </row>
    <row r="9907" spans="2:3" x14ac:dyDescent="0.2">
      <c r="B9907" s="14"/>
      <c r="C9907" s="14"/>
    </row>
    <row r="9908" spans="2:3" x14ac:dyDescent="0.2">
      <c r="B9908" s="14"/>
      <c r="C9908" s="14"/>
    </row>
    <row r="9909" spans="2:3" x14ac:dyDescent="0.2">
      <c r="B9909" s="14"/>
      <c r="C9909" s="14"/>
    </row>
    <row r="9910" spans="2:3" x14ac:dyDescent="0.2">
      <c r="B9910" s="14"/>
      <c r="C9910" s="14"/>
    </row>
    <row r="9911" spans="2:3" x14ac:dyDescent="0.2">
      <c r="B9911" s="14"/>
      <c r="C9911" s="14"/>
    </row>
    <row r="9912" spans="2:3" x14ac:dyDescent="0.2">
      <c r="B9912" s="14"/>
      <c r="C9912" s="14"/>
    </row>
    <row r="9913" spans="2:3" x14ac:dyDescent="0.2">
      <c r="B9913" s="14"/>
      <c r="C9913" s="14"/>
    </row>
    <row r="9914" spans="2:3" x14ac:dyDescent="0.2">
      <c r="B9914" s="14"/>
      <c r="C9914" s="1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FE20D-A2C0-4B70-8642-9F57C017DCE4}">
  <sheetPr codeName="Sheet11">
    <tabColor theme="7" tint="0.39997558519241921"/>
  </sheetPr>
  <dimension ref="A1:AM53"/>
  <sheetViews>
    <sheetView zoomScale="85" zoomScaleNormal="85" workbookViewId="0">
      <pane ySplit="8" topLeftCell="A9" activePane="bottomLeft" state="frozen"/>
      <selection activeCell="A2" sqref="A2:I2"/>
      <selection pane="bottomLeft" activeCell="D1" sqref="D1"/>
    </sheetView>
  </sheetViews>
  <sheetFormatPr defaultRowHeight="12.75" x14ac:dyDescent="0.2"/>
  <cols>
    <col min="1" max="1" width="2.7109375" style="49" customWidth="1"/>
    <col min="2" max="2" width="15.42578125" style="49" bestFit="1" customWidth="1"/>
    <col min="3" max="3" width="11.7109375" style="49" customWidth="1"/>
    <col min="4" max="4" width="9.140625" style="49"/>
    <col min="5" max="13" width="6.7109375" style="49" customWidth="1"/>
    <col min="14" max="14" width="2.7109375" style="49" customWidth="1"/>
    <col min="15" max="15" width="15.42578125" style="49" bestFit="1" customWidth="1"/>
    <col min="16" max="16" width="4.7109375" style="49" customWidth="1"/>
    <col min="17" max="17" width="9.140625" style="49"/>
    <col min="18" max="26" width="6.7109375" style="49" customWidth="1"/>
    <col min="27" max="27" width="2.7109375" style="49" customWidth="1"/>
    <col min="28" max="28" width="15.42578125" style="49" bestFit="1" customWidth="1"/>
    <col min="29" max="29" width="5.42578125" style="49" customWidth="1"/>
    <col min="30" max="30" width="9.140625" style="49"/>
    <col min="31" max="39" width="6.7109375" style="49" customWidth="1"/>
    <col min="40" max="16384" width="9.140625" style="49"/>
  </cols>
  <sheetData>
    <row r="1" spans="1:39" x14ac:dyDescent="0.2">
      <c r="A1" s="144" t="s">
        <v>89</v>
      </c>
    </row>
    <row r="2" spans="1:39" x14ac:dyDescent="0.2">
      <c r="A2" s="50" t="s">
        <v>224</v>
      </c>
    </row>
    <row r="3" spans="1:39" hidden="1" x14ac:dyDescent="0.2"/>
    <row r="4" spans="1:39" x14ac:dyDescent="0.2">
      <c r="D4" s="89"/>
      <c r="E4" s="89"/>
      <c r="F4" s="89"/>
      <c r="G4" s="89"/>
      <c r="H4" s="89"/>
      <c r="I4" s="89"/>
      <c r="J4" s="89"/>
      <c r="K4" s="89"/>
      <c r="L4" s="89"/>
      <c r="M4" s="89"/>
    </row>
    <row r="5" spans="1:39" x14ac:dyDescent="0.2">
      <c r="B5" s="114"/>
      <c r="C5" s="338" t="s">
        <v>90</v>
      </c>
      <c r="D5" s="338"/>
      <c r="E5" s="338"/>
      <c r="F5" s="338"/>
      <c r="G5" s="338"/>
      <c r="H5" s="338"/>
      <c r="I5" s="338"/>
      <c r="J5" s="338"/>
      <c r="K5" s="338"/>
      <c r="L5" s="338"/>
      <c r="M5" s="338"/>
      <c r="O5" s="115"/>
      <c r="P5" s="338" t="s">
        <v>342</v>
      </c>
      <c r="Q5" s="338"/>
      <c r="R5" s="338"/>
      <c r="S5" s="338"/>
      <c r="T5" s="338"/>
      <c r="U5" s="338"/>
      <c r="V5" s="338"/>
      <c r="W5" s="338"/>
      <c r="X5" s="338"/>
      <c r="Y5" s="338"/>
      <c r="Z5" s="338"/>
      <c r="AB5" s="115"/>
      <c r="AC5" s="75"/>
      <c r="AD5" s="122"/>
      <c r="AE5" s="75"/>
      <c r="AF5" s="75" t="s">
        <v>91</v>
      </c>
      <c r="AG5" s="75"/>
      <c r="AH5" s="75"/>
      <c r="AI5" s="75"/>
      <c r="AJ5" s="75"/>
      <c r="AK5" s="75"/>
      <c r="AL5" s="75"/>
      <c r="AM5" s="75"/>
    </row>
    <row r="6" spans="1:39" ht="25.5" customHeight="1" x14ac:dyDescent="0.2">
      <c r="B6" s="340" t="s">
        <v>109</v>
      </c>
      <c r="C6" s="340"/>
      <c r="D6" s="339" t="s">
        <v>130</v>
      </c>
      <c r="E6" s="341" t="s">
        <v>25</v>
      </c>
      <c r="F6" s="341"/>
      <c r="G6" s="341"/>
      <c r="H6" s="341"/>
      <c r="I6" s="341"/>
      <c r="J6" s="341"/>
      <c r="K6" s="341"/>
      <c r="L6" s="341"/>
      <c r="M6" s="341"/>
      <c r="O6" s="115"/>
      <c r="P6" s="340"/>
      <c r="Q6" s="339" t="s">
        <v>130</v>
      </c>
      <c r="R6" s="341" t="s">
        <v>25</v>
      </c>
      <c r="S6" s="341"/>
      <c r="T6" s="341"/>
      <c r="U6" s="341"/>
      <c r="V6" s="341"/>
      <c r="W6" s="341"/>
      <c r="X6" s="341"/>
      <c r="Y6" s="341"/>
      <c r="Z6" s="341"/>
      <c r="AB6" s="115"/>
      <c r="AC6" s="340"/>
      <c r="AD6" s="87" t="s">
        <v>130</v>
      </c>
      <c r="AE6" s="341" t="s">
        <v>25</v>
      </c>
      <c r="AF6" s="341"/>
      <c r="AG6" s="341"/>
      <c r="AH6" s="341"/>
      <c r="AI6" s="341"/>
      <c r="AJ6" s="341"/>
      <c r="AK6" s="341"/>
      <c r="AL6" s="341"/>
      <c r="AM6" s="341"/>
    </row>
    <row r="7" spans="1:39" s="104" customFormat="1" ht="51" x14ac:dyDescent="0.2">
      <c r="B7" s="340"/>
      <c r="C7" s="340"/>
      <c r="D7" s="339"/>
      <c r="E7" s="91" t="str">
        <f t="shared" ref="E7:M7" ca="1" si="0">IFERROR(VLOOKUP(E8,sims,3,0),"")</f>
        <v>tm +10%</v>
      </c>
      <c r="F7" s="91" t="str">
        <f t="shared" ca="1" si="0"/>
        <v>tq manf 10%</v>
      </c>
      <c r="G7" s="91" t="str">
        <f t="shared" ca="1" si="0"/>
        <v>pwm cr_oil&amp;gas +10%</v>
      </c>
      <c r="H7" s="91" t="str">
        <f t="shared" ca="1" si="0"/>
        <v/>
      </c>
      <c r="I7" s="91" t="str">
        <f t="shared" ca="1" si="0"/>
        <v/>
      </c>
      <c r="J7" s="91" t="str">
        <f t="shared" ca="1" si="0"/>
        <v/>
      </c>
      <c r="K7" s="91" t="str">
        <f t="shared" ca="1" si="0"/>
        <v/>
      </c>
      <c r="L7" s="91" t="str">
        <f t="shared" ca="1" si="0"/>
        <v/>
      </c>
      <c r="M7" s="91" t="str">
        <f t="shared" ca="1" si="0"/>
        <v/>
      </c>
      <c r="O7" s="115"/>
      <c r="P7" s="340"/>
      <c r="Q7" s="339"/>
      <c r="R7" s="91" t="str">
        <f t="shared" ref="R7:Z7" ca="1" si="1">IFERROR(VLOOKUP(R8,sims,3,0),"")</f>
        <v>tm +10%</v>
      </c>
      <c r="S7" s="91" t="str">
        <f t="shared" ca="1" si="1"/>
        <v>tq manf 10%</v>
      </c>
      <c r="T7" s="91" t="str">
        <f t="shared" ca="1" si="1"/>
        <v>pwm cr_oil&amp;gas +10%</v>
      </c>
      <c r="U7" s="91" t="str">
        <f t="shared" ca="1" si="1"/>
        <v/>
      </c>
      <c r="V7" s="91" t="str">
        <f t="shared" ca="1" si="1"/>
        <v/>
      </c>
      <c r="W7" s="91" t="str">
        <f t="shared" ca="1" si="1"/>
        <v/>
      </c>
      <c r="X7" s="91" t="str">
        <f t="shared" ca="1" si="1"/>
        <v/>
      </c>
      <c r="Y7" s="91" t="str">
        <f t="shared" ca="1" si="1"/>
        <v/>
      </c>
      <c r="Z7" s="91" t="str">
        <f t="shared" ca="1" si="1"/>
        <v/>
      </c>
      <c r="AB7" s="115"/>
      <c r="AC7" s="340"/>
      <c r="AD7" s="87"/>
      <c r="AE7" s="91" t="str">
        <f t="shared" ref="AE7:AM7" ca="1" si="2">IFERROR(VLOOKUP(AE8,sims,3,0),"")</f>
        <v>tm +10%</v>
      </c>
      <c r="AF7" s="91" t="str">
        <f t="shared" ca="1" si="2"/>
        <v>tq manf 10%</v>
      </c>
      <c r="AG7" s="91" t="str">
        <f t="shared" ca="1" si="2"/>
        <v>pwm cr_oil&amp;gas +10%</v>
      </c>
      <c r="AH7" s="91" t="str">
        <f t="shared" ca="1" si="2"/>
        <v/>
      </c>
      <c r="AI7" s="91" t="str">
        <f t="shared" ca="1" si="2"/>
        <v/>
      </c>
      <c r="AJ7" s="91" t="str">
        <f t="shared" ca="1" si="2"/>
        <v/>
      </c>
      <c r="AK7" s="91" t="str">
        <f t="shared" ca="1" si="2"/>
        <v/>
      </c>
      <c r="AL7" s="91" t="str">
        <f t="shared" ca="1" si="2"/>
        <v/>
      </c>
      <c r="AM7" s="91" t="str">
        <f t="shared" ca="1" si="2"/>
        <v/>
      </c>
    </row>
    <row r="8" spans="1:39" x14ac:dyDescent="0.2">
      <c r="A8" s="104"/>
      <c r="B8" s="114"/>
      <c r="C8" s="116" t="str" cm="1">
        <f t="array" aca="1" ref="C8:M19" ca="1">IF(QFSXP=0,"",QFSXP)</f>
        <v/>
      </c>
      <c r="D8" s="117" t="str">
        <f ca="1"/>
        <v>base</v>
      </c>
      <c r="E8" s="117" t="str">
        <f ca="1"/>
        <v>sim1</v>
      </c>
      <c r="F8" s="117" t="str">
        <f ca="1"/>
        <v>sim2</v>
      </c>
      <c r="G8" s="117" t="str">
        <f ca="1"/>
        <v>sim3</v>
      </c>
      <c r="H8" s="117" t="str">
        <f ca="1"/>
        <v/>
      </c>
      <c r="I8" s="117" t="str">
        <f ca="1"/>
        <v/>
      </c>
      <c r="J8" s="117" t="str">
        <f ca="1"/>
        <v/>
      </c>
      <c r="K8" s="117" t="str">
        <f ca="1"/>
        <v/>
      </c>
      <c r="L8" s="117" t="str">
        <f ca="1"/>
        <v/>
      </c>
      <c r="M8" s="117" t="str">
        <f ca="1"/>
        <v/>
      </c>
      <c r="O8" s="115"/>
      <c r="P8" s="116" t="str" cm="1">
        <f t="array" aca="1" ref="P8:Z19" ca="1">IF(WFXP=0,"",WFXP)</f>
        <v/>
      </c>
      <c r="Q8" s="117" t="str">
        <f ca="1"/>
        <v>base</v>
      </c>
      <c r="R8" s="117" t="str">
        <f ca="1"/>
        <v>sim1</v>
      </c>
      <c r="S8" s="117" t="str">
        <f ca="1"/>
        <v>sim2</v>
      </c>
      <c r="T8" s="117" t="str">
        <f ca="1"/>
        <v>sim3</v>
      </c>
      <c r="U8" s="117" t="str">
        <f ca="1"/>
        <v/>
      </c>
      <c r="V8" s="117" t="str">
        <f ca="1"/>
        <v/>
      </c>
      <c r="W8" s="117" t="str">
        <f ca="1"/>
        <v/>
      </c>
      <c r="X8" s="117" t="str">
        <f ca="1"/>
        <v/>
      </c>
      <c r="Y8" s="117" t="str">
        <f ca="1"/>
        <v/>
      </c>
      <c r="Z8" s="117" t="str">
        <f ca="1"/>
        <v/>
      </c>
      <c r="AB8" s="115"/>
      <c r="AC8" s="75" cm="1">
        <f t="array" aca="1" ref="AC8:AM19" ca="1">YFXP</f>
        <v>0</v>
      </c>
      <c r="AD8" s="94" t="str">
        <f ca="1"/>
        <v>base</v>
      </c>
      <c r="AE8" s="94" t="str">
        <f ca="1"/>
        <v>sim1</v>
      </c>
      <c r="AF8" s="94" t="str">
        <f ca="1"/>
        <v>sim2</v>
      </c>
      <c r="AG8" s="94" t="str">
        <f ca="1"/>
        <v>sim3</v>
      </c>
      <c r="AH8" s="94">
        <f ca="1"/>
        <v>0</v>
      </c>
      <c r="AI8" s="94">
        <f ca="1"/>
        <v>0</v>
      </c>
      <c r="AJ8" s="94">
        <f ca="1"/>
        <v>0</v>
      </c>
      <c r="AK8" s="94">
        <f ca="1"/>
        <v>0</v>
      </c>
      <c r="AL8" s="94">
        <f ca="1"/>
        <v>0</v>
      </c>
      <c r="AM8" s="94">
        <f ca="1"/>
        <v>0</v>
      </c>
    </row>
    <row r="9" spans="1:39" x14ac:dyDescent="0.2">
      <c r="A9" s="118"/>
      <c r="B9" s="204" t="str">
        <f t="shared" ref="B9:B52" ca="1" si="3">IFERROR(INDEX(Fct_labels,MATCH(C9,Fct_codes,0),1),"")</f>
        <v>Urban Tertiary  Wage Earnings</v>
      </c>
      <c r="C9" s="114" t="str">
        <f ca="1"/>
        <v>flab_u_t</v>
      </c>
      <c r="D9" s="56">
        <f ca="1"/>
        <v>8890.6106488110581</v>
      </c>
      <c r="E9" s="56" t="str">
        <f ca="1"/>
        <v/>
      </c>
      <c r="F9" s="56" t="str">
        <f ca="1"/>
        <v/>
      </c>
      <c r="G9" s="56" t="str">
        <f ca="1"/>
        <v/>
      </c>
      <c r="H9" s="56" t="str">
        <f ca="1"/>
        <v/>
      </c>
      <c r="I9" s="56" t="str">
        <f ca="1"/>
        <v/>
      </c>
      <c r="J9" s="56" t="str">
        <f ca="1"/>
        <v/>
      </c>
      <c r="K9" s="56" t="str">
        <f ca="1"/>
        <v/>
      </c>
      <c r="L9" s="56" t="str">
        <f ca="1"/>
        <v/>
      </c>
      <c r="M9" s="56" t="str">
        <f ca="1"/>
        <v/>
      </c>
      <c r="O9" s="204" t="str">
        <f t="shared" ref="O9:O52" ca="1" si="4">IFERROR(INDEX(Fct_labels,MATCH(P9,Fct_codes,0),1),"")</f>
        <v>Urban Tertiary  Wage Earnings</v>
      </c>
      <c r="P9" s="115" t="str">
        <f ca="1"/>
        <v>flab_u_t</v>
      </c>
      <c r="Q9" s="56">
        <f ca="1"/>
        <v>0.18111534731820719</v>
      </c>
      <c r="R9" s="56">
        <f ca="1"/>
        <v>-0.10948762816314073</v>
      </c>
      <c r="S9" s="56">
        <f ca="1"/>
        <v>-0.84686079273581516</v>
      </c>
      <c r="T9" s="56">
        <f ca="1"/>
        <v>-0.20894560058679623</v>
      </c>
      <c r="U9" s="56" t="str">
        <f ca="1"/>
        <v/>
      </c>
      <c r="V9" s="56" t="str">
        <f ca="1"/>
        <v/>
      </c>
      <c r="W9" s="56" t="str">
        <f ca="1"/>
        <v/>
      </c>
      <c r="X9" s="56" t="str">
        <f ca="1"/>
        <v/>
      </c>
      <c r="Y9" s="56" t="str">
        <f ca="1"/>
        <v/>
      </c>
      <c r="Z9" s="56" t="str">
        <f ca="1"/>
        <v/>
      </c>
      <c r="AB9" s="204" t="str">
        <f t="shared" ref="AB9:AB52" ca="1" si="5">IFERROR(INDEX(Fct_labels,MATCH(AC9,Fct_codes,0),1),"")</f>
        <v>Urban Tertiary  Wage Earnings</v>
      </c>
      <c r="AC9" s="75" t="str">
        <f ca="1"/>
        <v>flab_u_t</v>
      </c>
      <c r="AD9" s="56">
        <f ca="1"/>
        <v>1610.2260355303663</v>
      </c>
      <c r="AE9" s="56">
        <f ca="1"/>
        <v>-0.11324551324771726</v>
      </c>
      <c r="AF9" s="56">
        <f ca="1"/>
        <v>-0.89794293468077324</v>
      </c>
      <c r="AG9" s="56">
        <f ca="1"/>
        <v>-0.25259741879268827</v>
      </c>
      <c r="AH9" s="56">
        <f ca="1"/>
        <v>0</v>
      </c>
      <c r="AI9" s="56">
        <f ca="1"/>
        <v>0</v>
      </c>
      <c r="AJ9" s="56">
        <f ca="1"/>
        <v>0</v>
      </c>
      <c r="AK9" s="56">
        <f ca="1"/>
        <v>0</v>
      </c>
      <c r="AL9" s="56">
        <f ca="1"/>
        <v>0</v>
      </c>
      <c r="AM9" s="56">
        <f ca="1"/>
        <v>0</v>
      </c>
    </row>
    <row r="10" spans="1:39" x14ac:dyDescent="0.2">
      <c r="A10" s="118"/>
      <c r="B10" s="204" t="str">
        <f t="shared" ca="1" si="3"/>
        <v>Urban Secondary  Wage Earnings</v>
      </c>
      <c r="C10" s="114" t="str">
        <f ca="1"/>
        <v>flab_u_s</v>
      </c>
      <c r="D10" s="56">
        <f ca="1"/>
        <v>7332.9526415008186</v>
      </c>
      <c r="E10" s="56">
        <f ca="1"/>
        <v>-8.9199846072651745E-2</v>
      </c>
      <c r="F10" s="56">
        <f ca="1"/>
        <v>-0.69379513620250188</v>
      </c>
      <c r="G10" s="56">
        <f ca="1"/>
        <v>-0.11984469870592873</v>
      </c>
      <c r="H10" s="56" t="str">
        <f ca="1"/>
        <v/>
      </c>
      <c r="I10" s="56" t="str">
        <f ca="1"/>
        <v/>
      </c>
      <c r="J10" s="56" t="str">
        <f ca="1"/>
        <v/>
      </c>
      <c r="K10" s="56" t="str">
        <f ca="1"/>
        <v/>
      </c>
      <c r="L10" s="56" t="str">
        <f ca="1"/>
        <v/>
      </c>
      <c r="M10" s="56" t="str">
        <f ca="1"/>
        <v/>
      </c>
      <c r="O10" s="204" t="str">
        <f t="shared" ca="1" si="4"/>
        <v>Urban Secondary  Wage Earnings</v>
      </c>
      <c r="P10" s="115" t="str">
        <f ca="1"/>
        <v>flab_u_s</v>
      </c>
      <c r="Q10" s="56">
        <f ca="1"/>
        <v>7.9839944052892173E-2</v>
      </c>
      <c r="R10" s="56" t="str">
        <f ca="1"/>
        <v/>
      </c>
      <c r="S10" s="56" t="str">
        <f ca="1"/>
        <v/>
      </c>
      <c r="T10" s="56" t="str">
        <f ca="1"/>
        <v/>
      </c>
      <c r="U10" s="56" t="str">
        <f ca="1"/>
        <v/>
      </c>
      <c r="V10" s="56" t="str">
        <f ca="1"/>
        <v/>
      </c>
      <c r="W10" s="56" t="str">
        <f ca="1"/>
        <v/>
      </c>
      <c r="X10" s="56" t="str">
        <f ca="1"/>
        <v/>
      </c>
      <c r="Y10" s="56" t="str">
        <f ca="1"/>
        <v/>
      </c>
      <c r="Z10" s="56" t="str">
        <f ca="1"/>
        <v/>
      </c>
      <c r="AB10" s="204" t="str">
        <f t="shared" ca="1" si="5"/>
        <v>Urban Secondary  Wage Earnings</v>
      </c>
      <c r="AC10" s="75" t="str">
        <f ca="1"/>
        <v>flab_u_s</v>
      </c>
      <c r="AD10" s="56">
        <f ca="1"/>
        <v>585.46252863993323</v>
      </c>
      <c r="AE10" s="56">
        <f ca="1"/>
        <v>-9.0741337667810118E-2</v>
      </c>
      <c r="AF10" s="56">
        <f ca="1"/>
        <v>-0.74419936348157911</v>
      </c>
      <c r="AG10" s="56">
        <f ca="1"/>
        <v>-0.11847362614205714</v>
      </c>
      <c r="AH10" s="56">
        <f ca="1"/>
        <v>0</v>
      </c>
      <c r="AI10" s="56">
        <f ca="1"/>
        <v>0</v>
      </c>
      <c r="AJ10" s="56">
        <f ca="1"/>
        <v>0</v>
      </c>
      <c r="AK10" s="56">
        <f ca="1"/>
        <v>0</v>
      </c>
      <c r="AL10" s="56">
        <f ca="1"/>
        <v>0</v>
      </c>
      <c r="AM10" s="56">
        <f ca="1"/>
        <v>0</v>
      </c>
    </row>
    <row r="11" spans="1:39" x14ac:dyDescent="0.2">
      <c r="A11" s="118"/>
      <c r="B11" s="204" t="str">
        <f t="shared" ca="1" si="3"/>
        <v>Urban Primary  Wage Earnings</v>
      </c>
      <c r="C11" s="114" t="str">
        <f ca="1"/>
        <v>flab_u_p</v>
      </c>
      <c r="D11" s="56">
        <f ca="1"/>
        <v>1342.7743739175426</v>
      </c>
      <c r="E11" s="56">
        <f ca="1"/>
        <v>-5.9292580279635132E-2</v>
      </c>
      <c r="F11" s="56">
        <f ca="1"/>
        <v>-0.5454558007100152</v>
      </c>
      <c r="G11" s="56">
        <f ca="1"/>
        <v>-0.13468624017435316</v>
      </c>
      <c r="H11" s="56" t="str">
        <f ca="1"/>
        <v/>
      </c>
      <c r="I11" s="56" t="str">
        <f ca="1"/>
        <v/>
      </c>
      <c r="J11" s="56" t="str">
        <f ca="1"/>
        <v/>
      </c>
      <c r="K11" s="56" t="str">
        <f ca="1"/>
        <v/>
      </c>
      <c r="L11" s="56" t="str">
        <f ca="1"/>
        <v/>
      </c>
      <c r="M11" s="56" t="str">
        <f ca="1"/>
        <v/>
      </c>
      <c r="O11" s="204" t="str">
        <f t="shared" ca="1" si="4"/>
        <v>Urban Primary  Wage Earnings</v>
      </c>
      <c r="P11" s="115" t="str">
        <f ca="1"/>
        <v>flab_u_p</v>
      </c>
      <c r="Q11" s="56">
        <f ca="1"/>
        <v>6.9634065556003086E-2</v>
      </c>
      <c r="R11" s="56" t="str">
        <f ca="1"/>
        <v/>
      </c>
      <c r="S11" s="56" t="str">
        <f ca="1"/>
        <v/>
      </c>
      <c r="T11" s="56" t="str">
        <f ca="1"/>
        <v/>
      </c>
      <c r="U11" s="56" t="str">
        <f ca="1"/>
        <v/>
      </c>
      <c r="V11" s="56" t="str">
        <f ca="1"/>
        <v/>
      </c>
      <c r="W11" s="56" t="str">
        <f ca="1"/>
        <v/>
      </c>
      <c r="X11" s="56" t="str">
        <f ca="1"/>
        <v/>
      </c>
      <c r="Y11" s="56" t="str">
        <f ca="1"/>
        <v/>
      </c>
      <c r="Z11" s="56" t="str">
        <f ca="1"/>
        <v/>
      </c>
      <c r="AB11" s="204" t="str">
        <f t="shared" ca="1" si="5"/>
        <v>Urban Primary  Wage Earnings</v>
      </c>
      <c r="AC11" s="75" t="str">
        <f ca="1"/>
        <v>flab_u_p</v>
      </c>
      <c r="AD11" s="56">
        <f ca="1"/>
        <v>93.50283878029515</v>
      </c>
      <c r="AE11" s="56">
        <f ca="1"/>
        <v>-6.1924525040701894E-2</v>
      </c>
      <c r="AF11" s="56">
        <f ca="1"/>
        <v>-0.6317995874603799</v>
      </c>
      <c r="AG11" s="56">
        <f ca="1"/>
        <v>-0.17374226209136978</v>
      </c>
      <c r="AH11" s="56">
        <f ca="1"/>
        <v>0</v>
      </c>
      <c r="AI11" s="56">
        <f ca="1"/>
        <v>0</v>
      </c>
      <c r="AJ11" s="56">
        <f ca="1"/>
        <v>0</v>
      </c>
      <c r="AK11" s="56">
        <f ca="1"/>
        <v>0</v>
      </c>
      <c r="AL11" s="56">
        <f ca="1"/>
        <v>0</v>
      </c>
      <c r="AM11" s="56">
        <f ca="1"/>
        <v>0</v>
      </c>
    </row>
    <row r="12" spans="1:39" x14ac:dyDescent="0.2">
      <c r="A12" s="118"/>
      <c r="B12" s="204" t="str">
        <f t="shared" ca="1" si="3"/>
        <v>Rural Tertiary  Wage Earnings</v>
      </c>
      <c r="C12" s="114" t="str">
        <f ca="1"/>
        <v>flab_r_t</v>
      </c>
      <c r="D12" s="56">
        <f ca="1"/>
        <v>9017.8276789488809</v>
      </c>
      <c r="E12" s="56" t="str">
        <f ca="1"/>
        <v/>
      </c>
      <c r="F12" s="56" t="str">
        <f ca="1"/>
        <v/>
      </c>
      <c r="G12" s="56" t="str">
        <f ca="1"/>
        <v/>
      </c>
      <c r="H12" s="56" t="str">
        <f ca="1"/>
        <v/>
      </c>
      <c r="I12" s="56" t="str">
        <f ca="1"/>
        <v/>
      </c>
      <c r="J12" s="56" t="str">
        <f ca="1"/>
        <v/>
      </c>
      <c r="K12" s="56" t="str">
        <f ca="1"/>
        <v/>
      </c>
      <c r="L12" s="56" t="str">
        <f ca="1"/>
        <v/>
      </c>
      <c r="M12" s="56" t="str">
        <f ca="1"/>
        <v/>
      </c>
      <c r="O12" s="204" t="str">
        <f t="shared" ca="1" si="4"/>
        <v>Rural Tertiary  Wage Earnings</v>
      </c>
      <c r="P12" s="115" t="str">
        <f ca="1"/>
        <v>flab_r_t</v>
      </c>
      <c r="Q12" s="56">
        <f ca="1"/>
        <v>9.1156802113958491E-2</v>
      </c>
      <c r="R12" s="56">
        <f ca="1"/>
        <v>-0.12450245432238383</v>
      </c>
      <c r="S12" s="56">
        <f ca="1"/>
        <v>-0.90268005410312213</v>
      </c>
      <c r="T12" s="56">
        <f ca="1"/>
        <v>-0.16710152279381107</v>
      </c>
      <c r="U12" s="56" t="str">
        <f ca="1"/>
        <v/>
      </c>
      <c r="V12" s="56" t="str">
        <f ca="1"/>
        <v/>
      </c>
      <c r="W12" s="56" t="str">
        <f ca="1"/>
        <v/>
      </c>
      <c r="X12" s="56" t="str">
        <f ca="1"/>
        <v/>
      </c>
      <c r="Y12" s="56" t="str">
        <f ca="1"/>
        <v/>
      </c>
      <c r="Z12" s="56" t="str">
        <f ca="1"/>
        <v/>
      </c>
      <c r="AB12" s="204" t="str">
        <f t="shared" ca="1" si="5"/>
        <v>Rural Tertiary  Wage Earnings</v>
      </c>
      <c r="AC12" s="75" t="str">
        <f ca="1"/>
        <v>flab_r_t</v>
      </c>
      <c r="AD12" s="56">
        <f ca="1"/>
        <v>822.03633322772077</v>
      </c>
      <c r="AE12" s="56">
        <f ca="1"/>
        <v>-0.14166607123293762</v>
      </c>
      <c r="AF12" s="56">
        <f ca="1"/>
        <v>-0.96336981818077039</v>
      </c>
      <c r="AG12" s="56">
        <f ca="1"/>
        <v>-0.15182011662764339</v>
      </c>
      <c r="AH12" s="56">
        <f ca="1"/>
        <v>0</v>
      </c>
      <c r="AI12" s="56">
        <f ca="1"/>
        <v>0</v>
      </c>
      <c r="AJ12" s="56">
        <f ca="1"/>
        <v>0</v>
      </c>
      <c r="AK12" s="56">
        <f ca="1"/>
        <v>0</v>
      </c>
      <c r="AL12" s="56">
        <f ca="1"/>
        <v>0</v>
      </c>
      <c r="AM12" s="56">
        <f ca="1"/>
        <v>0</v>
      </c>
    </row>
    <row r="13" spans="1:39" x14ac:dyDescent="0.2">
      <c r="A13" s="118"/>
      <c r="B13" s="204" t="str">
        <f t="shared" ca="1" si="3"/>
        <v>Rural Secondary  Wage Earnings</v>
      </c>
      <c r="C13" s="114" t="str">
        <f ca="1"/>
        <v>flab_r_s</v>
      </c>
      <c r="D13" s="56">
        <f ca="1"/>
        <v>22106.250237415985</v>
      </c>
      <c r="E13" s="56">
        <f ca="1"/>
        <v>-5.8048866993432036E-2</v>
      </c>
      <c r="F13" s="56">
        <f ca="1"/>
        <v>-0.5199399627219492</v>
      </c>
      <c r="G13" s="56">
        <f ca="1"/>
        <v>-0.10870265573842408</v>
      </c>
      <c r="H13" s="56" t="str">
        <f ca="1"/>
        <v/>
      </c>
      <c r="I13" s="56" t="str">
        <f ca="1"/>
        <v/>
      </c>
      <c r="J13" s="56" t="str">
        <f ca="1"/>
        <v/>
      </c>
      <c r="K13" s="56" t="str">
        <f ca="1"/>
        <v/>
      </c>
      <c r="L13" s="56" t="str">
        <f ca="1"/>
        <v/>
      </c>
      <c r="M13" s="56" t="str">
        <f ca="1"/>
        <v/>
      </c>
      <c r="O13" s="204" t="str">
        <f t="shared" ca="1" si="4"/>
        <v>Rural Secondary  Wage Earnings</v>
      </c>
      <c r="P13" s="115" t="str">
        <f ca="1"/>
        <v>flab_r_s</v>
      </c>
      <c r="Q13" s="56">
        <f ca="1"/>
        <v>5.5347540419495328E-2</v>
      </c>
      <c r="R13" s="56" t="str">
        <f ca="1"/>
        <v/>
      </c>
      <c r="S13" s="56" t="str">
        <f ca="1"/>
        <v/>
      </c>
      <c r="T13" s="56" t="str">
        <f ca="1"/>
        <v/>
      </c>
      <c r="U13" s="56" t="str">
        <f ca="1"/>
        <v/>
      </c>
      <c r="V13" s="56" t="str">
        <f ca="1"/>
        <v/>
      </c>
      <c r="W13" s="56" t="str">
        <f ca="1"/>
        <v/>
      </c>
      <c r="X13" s="56" t="str">
        <f ca="1"/>
        <v/>
      </c>
      <c r="Y13" s="56" t="str">
        <f ca="1"/>
        <v/>
      </c>
      <c r="Z13" s="56" t="str">
        <f ca="1"/>
        <v/>
      </c>
      <c r="AB13" s="204" t="str">
        <f t="shared" ca="1" si="5"/>
        <v>Rural Secondary  Wage Earnings</v>
      </c>
      <c r="AC13" s="75" t="str">
        <f ca="1"/>
        <v>flab_r_s</v>
      </c>
      <c r="AD13" s="56">
        <f ca="1"/>
        <v>1223.5265785388594</v>
      </c>
      <c r="AE13" s="56">
        <f ca="1"/>
        <v>-7.8231766928293922E-2</v>
      </c>
      <c r="AF13" s="56">
        <f ca="1"/>
        <v>-0.62265074484084693</v>
      </c>
      <c r="AG13" s="56">
        <f ca="1"/>
        <v>-0.1059023770993317</v>
      </c>
      <c r="AH13" s="56">
        <f ca="1"/>
        <v>0</v>
      </c>
      <c r="AI13" s="56">
        <f ca="1"/>
        <v>0</v>
      </c>
      <c r="AJ13" s="56">
        <f ca="1"/>
        <v>0</v>
      </c>
      <c r="AK13" s="56">
        <f ca="1"/>
        <v>0</v>
      </c>
      <c r="AL13" s="56">
        <f ca="1"/>
        <v>0</v>
      </c>
      <c r="AM13" s="56">
        <f ca="1"/>
        <v>0</v>
      </c>
    </row>
    <row r="14" spans="1:39" x14ac:dyDescent="0.2">
      <c r="B14" s="204" t="str">
        <f t="shared" ca="1" si="3"/>
        <v>Rural Primary  Wage Earnings</v>
      </c>
      <c r="C14" s="114" t="str">
        <f ca="1"/>
        <v>flab_r_p</v>
      </c>
      <c r="D14" s="56">
        <f ca="1"/>
        <v>5968.784419405717</v>
      </c>
      <c r="E14" s="56">
        <f ca="1"/>
        <v>-3.2742247749795172E-2</v>
      </c>
      <c r="F14" s="56">
        <f ca="1"/>
        <v>-0.40804199711205191</v>
      </c>
      <c r="G14" s="56">
        <f ca="1"/>
        <v>-0.12535165488070099</v>
      </c>
      <c r="H14" s="56" t="str">
        <f ca="1"/>
        <v/>
      </c>
      <c r="I14" s="56" t="str">
        <f ca="1"/>
        <v/>
      </c>
      <c r="J14" s="56" t="str">
        <f ca="1"/>
        <v/>
      </c>
      <c r="K14" s="56" t="str">
        <f ca="1"/>
        <v/>
      </c>
      <c r="L14" s="56" t="str">
        <f ca="1"/>
        <v/>
      </c>
      <c r="M14" s="56" t="str">
        <f ca="1"/>
        <v/>
      </c>
      <c r="O14" s="204" t="str">
        <f t="shared" ca="1" si="4"/>
        <v>Rural Primary  Wage Earnings</v>
      </c>
      <c r="P14" s="115" t="str">
        <f ca="1"/>
        <v>flab_r_p</v>
      </c>
      <c r="Q14" s="56">
        <f ca="1"/>
        <v>4.1417931666500846E-2</v>
      </c>
      <c r="R14" s="56" t="str">
        <f ca="1"/>
        <v/>
      </c>
      <c r="S14" s="56" t="str">
        <f ca="1"/>
        <v/>
      </c>
      <c r="T14" s="56" t="str">
        <f ca="1"/>
        <v/>
      </c>
      <c r="U14" s="56" t="str">
        <f ca="1"/>
        <v/>
      </c>
      <c r="V14" s="56" t="str">
        <f ca="1"/>
        <v/>
      </c>
      <c r="W14" s="56" t="str">
        <f ca="1"/>
        <v/>
      </c>
      <c r="X14" s="56" t="str">
        <f ca="1"/>
        <v/>
      </c>
      <c r="Y14" s="56" t="str">
        <f ca="1"/>
        <v/>
      </c>
      <c r="Z14" s="56" t="str">
        <f ca="1"/>
        <v/>
      </c>
      <c r="AB14" s="204" t="str">
        <f t="shared" ca="1" si="5"/>
        <v>Rural Primary  Wage Earnings</v>
      </c>
      <c r="AC14" s="75" t="str">
        <f ca="1"/>
        <v>flab_r_p</v>
      </c>
      <c r="AD14" s="56">
        <f ca="1"/>
        <v>247.21470521502093</v>
      </c>
      <c r="AE14" s="56">
        <f ca="1"/>
        <v>-4.5921809971605221E-2</v>
      </c>
      <c r="AF14" s="56">
        <f ca="1"/>
        <v>-0.51400709285409629</v>
      </c>
      <c r="AG14" s="56">
        <f ca="1"/>
        <v>-0.13343472188669381</v>
      </c>
      <c r="AH14" s="56">
        <f ca="1"/>
        <v>0</v>
      </c>
      <c r="AI14" s="56">
        <f ca="1"/>
        <v>0</v>
      </c>
      <c r="AJ14" s="56">
        <f ca="1"/>
        <v>0</v>
      </c>
      <c r="AK14" s="56">
        <f ca="1"/>
        <v>0</v>
      </c>
      <c r="AL14" s="56">
        <f ca="1"/>
        <v>0</v>
      </c>
      <c r="AM14" s="56">
        <f ca="1"/>
        <v>0</v>
      </c>
    </row>
    <row r="15" spans="1:39" x14ac:dyDescent="0.2">
      <c r="B15" s="204" t="str">
        <f t="shared" ca="1" si="3"/>
        <v>Agriculture Capital Prod Fact Earnings</v>
      </c>
      <c r="C15" s="114" t="str">
        <f ca="1"/>
        <v>fcap_ag</v>
      </c>
      <c r="D15" s="56">
        <f ca="1"/>
        <v>11.339465519132579</v>
      </c>
      <c r="E15" s="49" t="str">
        <f ca="1"/>
        <v/>
      </c>
      <c r="F15" s="56" t="str">
        <f ca="1"/>
        <v/>
      </c>
      <c r="G15" s="56" t="str">
        <f ca="1"/>
        <v/>
      </c>
      <c r="H15" s="56" t="str">
        <f ca="1"/>
        <v/>
      </c>
      <c r="I15" s="56" t="str">
        <f ca="1"/>
        <v/>
      </c>
      <c r="J15" s="56" t="str">
        <f ca="1"/>
        <v/>
      </c>
      <c r="K15" s="56" t="str">
        <f ca="1"/>
        <v/>
      </c>
      <c r="L15" s="56" t="str">
        <f ca="1"/>
        <v/>
      </c>
      <c r="M15" s="56" t="str">
        <f ca="1"/>
        <v/>
      </c>
      <c r="O15" s="204" t="str">
        <f t="shared" ca="1" si="4"/>
        <v>Agriculture Capital Prod Fact Earnings</v>
      </c>
      <c r="P15" s="115" t="str">
        <f ca="1"/>
        <v>fcap_ag</v>
      </c>
      <c r="Q15" s="56">
        <f ca="1"/>
        <v>1</v>
      </c>
      <c r="R15" s="49" t="str">
        <f ca="1"/>
        <v/>
      </c>
      <c r="S15" s="56" t="str">
        <f ca="1"/>
        <v/>
      </c>
      <c r="T15" s="56" t="str">
        <f ca="1"/>
        <v/>
      </c>
      <c r="U15" s="56" t="str">
        <f ca="1"/>
        <v/>
      </c>
      <c r="V15" s="56" t="str">
        <f ca="1"/>
        <v/>
      </c>
      <c r="W15" s="56" t="str">
        <f ca="1"/>
        <v/>
      </c>
      <c r="X15" s="56" t="str">
        <f ca="1"/>
        <v/>
      </c>
      <c r="Y15" s="56" t="str">
        <f ca="1"/>
        <v/>
      </c>
      <c r="Z15" s="56" t="str">
        <f ca="1"/>
        <v/>
      </c>
      <c r="AB15" s="204" t="str">
        <f t="shared" ca="1" si="5"/>
        <v>Agriculture Capital Prod Fact Earnings</v>
      </c>
      <c r="AC15" s="75" t="str">
        <f ca="1"/>
        <v>fcap_ag</v>
      </c>
      <c r="AD15" s="56">
        <f ca="1"/>
        <v>11.339465519132579</v>
      </c>
      <c r="AE15" s="49">
        <f ca="1"/>
        <v>-3.7109146961178396E-2</v>
      </c>
      <c r="AF15" s="56">
        <f ca="1"/>
        <v>-0.93962557736543273</v>
      </c>
      <c r="AG15" s="56">
        <f ca="1"/>
        <v>-0.29785982928218768</v>
      </c>
      <c r="AH15" s="56">
        <f ca="1"/>
        <v>0</v>
      </c>
      <c r="AI15" s="56">
        <f ca="1"/>
        <v>0</v>
      </c>
      <c r="AJ15" s="56">
        <f ca="1"/>
        <v>0</v>
      </c>
      <c r="AK15" s="56">
        <f ca="1"/>
        <v>0</v>
      </c>
      <c r="AL15" s="56">
        <f ca="1"/>
        <v>0</v>
      </c>
      <c r="AM15" s="56">
        <f ca="1"/>
        <v>0</v>
      </c>
    </row>
    <row r="16" spans="1:39" x14ac:dyDescent="0.2">
      <c r="B16" s="204" t="str">
        <f t="shared" ca="1" si="3"/>
        <v>Non-Agriculture Capital earnings</v>
      </c>
      <c r="C16" s="114" t="str">
        <f ca="1"/>
        <v>fcap_na</v>
      </c>
      <c r="D16" s="56">
        <f ca="1"/>
        <v>2311.8352716314484</v>
      </c>
      <c r="E16" s="56" t="str">
        <f ca="1"/>
        <v/>
      </c>
      <c r="F16" s="56" t="str">
        <f ca="1"/>
        <v/>
      </c>
      <c r="G16" s="56" t="str">
        <f ca="1"/>
        <v/>
      </c>
      <c r="H16" s="56" t="str">
        <f ca="1"/>
        <v/>
      </c>
      <c r="I16" s="56" t="str">
        <f ca="1"/>
        <v/>
      </c>
      <c r="J16" s="56" t="str">
        <f ca="1"/>
        <v/>
      </c>
      <c r="K16" s="56" t="str">
        <f ca="1"/>
        <v/>
      </c>
      <c r="L16" s="56" t="str">
        <f ca="1"/>
        <v/>
      </c>
      <c r="M16" s="56" t="str">
        <f ca="1"/>
        <v/>
      </c>
      <c r="O16" s="204" t="str">
        <f t="shared" ca="1" si="4"/>
        <v>Non-Agriculture Capital earnings</v>
      </c>
      <c r="P16" s="115" t="str">
        <f ca="1"/>
        <v>fcap_na</v>
      </c>
      <c r="Q16" s="56">
        <f ca="1"/>
        <v>1</v>
      </c>
      <c r="R16" s="56" t="str">
        <f ca="1"/>
        <v/>
      </c>
      <c r="S16" s="56" t="str">
        <f ca="1"/>
        <v/>
      </c>
      <c r="T16" s="56" t="str">
        <f ca="1"/>
        <v/>
      </c>
      <c r="U16" s="56" t="str">
        <f ca="1"/>
        <v/>
      </c>
      <c r="V16" s="56" t="str">
        <f ca="1"/>
        <v/>
      </c>
      <c r="W16" s="56" t="str">
        <f ca="1"/>
        <v/>
      </c>
      <c r="X16" s="56" t="str">
        <f ca="1"/>
        <v/>
      </c>
      <c r="Y16" s="56" t="str">
        <f ca="1"/>
        <v/>
      </c>
      <c r="Z16" s="56" t="str">
        <f ca="1"/>
        <v/>
      </c>
      <c r="AB16" s="204" t="str">
        <f t="shared" ca="1" si="5"/>
        <v>Non-Agriculture Capital earnings</v>
      </c>
      <c r="AC16" s="75" t="str">
        <f ca="1"/>
        <v>fcap_na</v>
      </c>
      <c r="AD16" s="56">
        <f ca="1"/>
        <v>2311.8352716314484</v>
      </c>
      <c r="AE16" s="56">
        <f ca="1"/>
        <v>-0.12581125834690843</v>
      </c>
      <c r="AF16" s="56">
        <f ca="1"/>
        <v>-1.0625800499737381</v>
      </c>
      <c r="AG16" s="56">
        <f ca="1"/>
        <v>-0.26515197641859833</v>
      </c>
      <c r="AH16" s="56">
        <f ca="1"/>
        <v>0</v>
      </c>
      <c r="AI16" s="56">
        <f ca="1"/>
        <v>0</v>
      </c>
      <c r="AJ16" s="56">
        <f ca="1"/>
        <v>0</v>
      </c>
      <c r="AK16" s="56">
        <f ca="1"/>
        <v>0</v>
      </c>
      <c r="AL16" s="56">
        <f ca="1"/>
        <v>0</v>
      </c>
      <c r="AM16" s="56">
        <f ca="1"/>
        <v>0</v>
      </c>
    </row>
    <row r="17" spans="1:39" x14ac:dyDescent="0.2">
      <c r="B17" s="204" t="str">
        <f t="shared" ca="1" si="3"/>
        <v>Land Production Factor Earnings</v>
      </c>
      <c r="C17" s="114" t="str">
        <f ca="1"/>
        <v>flnd</v>
      </c>
      <c r="D17" s="56">
        <f ca="1"/>
        <v>28.473702780367073</v>
      </c>
      <c r="E17" s="56" t="str">
        <f ca="1"/>
        <v/>
      </c>
      <c r="F17" s="56" t="str">
        <f ca="1"/>
        <v/>
      </c>
      <c r="G17" s="56" t="str">
        <f ca="1"/>
        <v/>
      </c>
      <c r="H17" s="56" t="str">
        <f ca="1"/>
        <v/>
      </c>
      <c r="I17" s="56" t="str">
        <f ca="1"/>
        <v/>
      </c>
      <c r="J17" s="56" t="str">
        <f ca="1"/>
        <v/>
      </c>
      <c r="K17" s="56" t="str">
        <f ca="1"/>
        <v/>
      </c>
      <c r="L17" s="56" t="str">
        <f ca="1"/>
        <v/>
      </c>
      <c r="M17" s="56" t="str">
        <f ca="1"/>
        <v/>
      </c>
      <c r="O17" s="204" t="str">
        <f t="shared" ca="1" si="4"/>
        <v>Land Production Factor Earnings</v>
      </c>
      <c r="P17" s="115" t="str">
        <f ca="1"/>
        <v>flnd</v>
      </c>
      <c r="Q17" s="56">
        <f ca="1"/>
        <v>1</v>
      </c>
      <c r="R17" s="56">
        <f ca="1"/>
        <v>-6.472529591627918E-4</v>
      </c>
      <c r="S17" s="56">
        <f ca="1"/>
        <v>-0.7098031807430516</v>
      </c>
      <c r="T17" s="56">
        <f ca="1"/>
        <v>-0.11696035959120055</v>
      </c>
      <c r="U17" s="56" t="str">
        <f ca="1"/>
        <v/>
      </c>
      <c r="V17" s="56" t="str">
        <f ca="1"/>
        <v/>
      </c>
      <c r="W17" s="56" t="str">
        <f ca="1"/>
        <v/>
      </c>
      <c r="X17" s="56" t="str">
        <f ca="1"/>
        <v/>
      </c>
      <c r="Y17" s="56" t="str">
        <f ca="1"/>
        <v/>
      </c>
      <c r="Z17" s="56" t="str">
        <f ca="1"/>
        <v/>
      </c>
      <c r="AB17" s="204" t="str">
        <f t="shared" ca="1" si="5"/>
        <v>Land Production Factor Earnings</v>
      </c>
      <c r="AC17" s="75" t="str">
        <f ca="1"/>
        <v>flnd</v>
      </c>
      <c r="AD17" s="56">
        <f ca="1"/>
        <v>28.473702780367073</v>
      </c>
      <c r="AE17" s="56">
        <f ca="1"/>
        <v>-6.4725295912948511E-4</v>
      </c>
      <c r="AF17" s="56">
        <f ca="1"/>
        <v>-0.7098031807430405</v>
      </c>
      <c r="AG17" s="56">
        <f ca="1"/>
        <v>-0.11696035958856932</v>
      </c>
      <c r="AH17" s="56">
        <f ca="1"/>
        <v>0</v>
      </c>
      <c r="AI17" s="56">
        <f ca="1"/>
        <v>0</v>
      </c>
      <c r="AJ17" s="56">
        <f ca="1"/>
        <v>0</v>
      </c>
      <c r="AK17" s="56">
        <f ca="1"/>
        <v>0</v>
      </c>
      <c r="AL17" s="56">
        <f ca="1"/>
        <v>0</v>
      </c>
      <c r="AM17" s="56">
        <f ca="1"/>
        <v>0</v>
      </c>
    </row>
    <row r="18" spans="1:39" x14ac:dyDescent="0.2">
      <c r="B18" s="204" t="str">
        <f t="shared" ca="1" si="3"/>
        <v>Livestock Production Factor Earnings</v>
      </c>
      <c r="C18" s="114" t="str">
        <f ca="1"/>
        <v>fliv</v>
      </c>
      <c r="D18" s="56">
        <f ca="1"/>
        <v>7.3224444546849119</v>
      </c>
      <c r="E18" s="56" t="str">
        <f ca="1"/>
        <v/>
      </c>
      <c r="F18" s="56" t="str">
        <f ca="1"/>
        <v/>
      </c>
      <c r="G18" s="56" t="str">
        <f ca="1"/>
        <v/>
      </c>
      <c r="H18" s="56" t="str">
        <f ca="1"/>
        <v/>
      </c>
      <c r="I18" s="56" t="str">
        <f ca="1"/>
        <v/>
      </c>
      <c r="J18" s="56" t="str">
        <f ca="1"/>
        <v/>
      </c>
      <c r="K18" s="56" t="str">
        <f ca="1"/>
        <v/>
      </c>
      <c r="L18" s="56" t="str">
        <f ca="1"/>
        <v/>
      </c>
      <c r="M18" s="56" t="str">
        <f ca="1"/>
        <v/>
      </c>
      <c r="O18" s="204" t="str">
        <f t="shared" ca="1" si="4"/>
        <v>Livestock Production Factor Earnings</v>
      </c>
      <c r="P18" s="115" t="str">
        <f ca="1"/>
        <v>fliv</v>
      </c>
      <c r="Q18" s="56">
        <f ca="1"/>
        <v>1</v>
      </c>
      <c r="R18" s="56" t="str">
        <f ca="1"/>
        <v/>
      </c>
      <c r="S18" s="56" t="str">
        <f ca="1"/>
        <v/>
      </c>
      <c r="T18" s="56" t="str">
        <f ca="1"/>
        <v/>
      </c>
      <c r="U18" s="56" t="str">
        <f ca="1"/>
        <v/>
      </c>
      <c r="V18" s="56" t="str">
        <f ca="1"/>
        <v/>
      </c>
      <c r="W18" s="56" t="str">
        <f ca="1"/>
        <v/>
      </c>
      <c r="X18" s="56" t="str">
        <f ca="1"/>
        <v/>
      </c>
      <c r="Y18" s="56" t="str">
        <f ca="1"/>
        <v/>
      </c>
      <c r="Z18" s="56" t="str">
        <f ca="1"/>
        <v/>
      </c>
      <c r="AB18" s="204" t="str">
        <f t="shared" ca="1" si="5"/>
        <v>Livestock Production Factor Earnings</v>
      </c>
      <c r="AC18" s="75" t="str">
        <f ca="1"/>
        <v>fliv</v>
      </c>
      <c r="AD18" s="56">
        <f ca="1"/>
        <v>7.3224444546849119</v>
      </c>
      <c r="AE18" s="56">
        <f ca="1"/>
        <v>-8.1051325030667698E-2</v>
      </c>
      <c r="AF18" s="56">
        <f ca="1"/>
        <v>-1.0098352639371866</v>
      </c>
      <c r="AG18" s="56">
        <f ca="1"/>
        <v>-0.53173267156585435</v>
      </c>
      <c r="AH18" s="56">
        <f ca="1"/>
        <v>0</v>
      </c>
      <c r="AI18" s="56">
        <f ca="1"/>
        <v>0</v>
      </c>
      <c r="AJ18" s="56">
        <f ca="1"/>
        <v>0</v>
      </c>
      <c r="AK18" s="56">
        <f ca="1"/>
        <v>0</v>
      </c>
      <c r="AL18" s="56">
        <f ca="1"/>
        <v>0</v>
      </c>
      <c r="AM18" s="56">
        <f ca="1"/>
        <v>0</v>
      </c>
    </row>
    <row r="19" spans="1:39" x14ac:dyDescent="0.2">
      <c r="B19" s="204" t="str">
        <f t="shared" ca="1" si="3"/>
        <v>Fishstock Production Factor Earnings</v>
      </c>
      <c r="C19" s="114" t="str">
        <f ca="1"/>
        <v>ffsh</v>
      </c>
      <c r="D19" s="56">
        <f ca="1"/>
        <v>17.234306823918292</v>
      </c>
      <c r="E19" s="56" t="str">
        <f ca="1"/>
        <v/>
      </c>
      <c r="F19" s="56" t="str">
        <f ca="1"/>
        <v/>
      </c>
      <c r="G19" s="56" t="str">
        <f ca="1"/>
        <v/>
      </c>
      <c r="H19" s="56" t="str">
        <f ca="1"/>
        <v/>
      </c>
      <c r="I19" s="56" t="str">
        <f ca="1"/>
        <v/>
      </c>
      <c r="J19" s="56" t="str">
        <f ca="1"/>
        <v/>
      </c>
      <c r="K19" s="56" t="str">
        <f ca="1"/>
        <v/>
      </c>
      <c r="L19" s="56" t="str">
        <f ca="1"/>
        <v/>
      </c>
      <c r="M19" s="56" t="str">
        <f ca="1"/>
        <v/>
      </c>
      <c r="O19" s="204" t="str">
        <f t="shared" ca="1" si="4"/>
        <v>Fishstock Production Factor Earnings</v>
      </c>
      <c r="P19" s="115" t="str">
        <f ca="1"/>
        <v>ffsh</v>
      </c>
      <c r="Q19" s="56">
        <f ca="1"/>
        <v>1</v>
      </c>
      <c r="R19" s="56" t="str">
        <f ca="1"/>
        <v/>
      </c>
      <c r="S19" s="56" t="str">
        <f ca="1"/>
        <v/>
      </c>
      <c r="T19" s="56" t="str">
        <f ca="1"/>
        <v/>
      </c>
      <c r="U19" s="56" t="str">
        <f ca="1"/>
        <v/>
      </c>
      <c r="V19" s="56" t="str">
        <f ca="1"/>
        <v/>
      </c>
      <c r="W19" s="56" t="str">
        <f ca="1"/>
        <v/>
      </c>
      <c r="X19" s="56" t="str">
        <f ca="1"/>
        <v/>
      </c>
      <c r="Y19" s="56" t="str">
        <f ca="1"/>
        <v/>
      </c>
      <c r="Z19" s="56" t="str">
        <f ca="1"/>
        <v/>
      </c>
      <c r="AB19" s="204" t="str">
        <f t="shared" ca="1" si="5"/>
        <v>Fishstock Production Factor Earnings</v>
      </c>
      <c r="AC19" s="75" t="str">
        <f ca="1"/>
        <v>ffsh</v>
      </c>
      <c r="AD19" s="56">
        <f ca="1"/>
        <v>17.234306823918292</v>
      </c>
      <c r="AE19" s="56">
        <f ca="1"/>
        <v>-7.4272377813278112E-2</v>
      </c>
      <c r="AF19" s="56">
        <f ca="1"/>
        <v>-1.5341381984090297</v>
      </c>
      <c r="AG19" s="56">
        <f ca="1"/>
        <v>-0.80017507506709995</v>
      </c>
      <c r="AH19" s="56">
        <f ca="1"/>
        <v>0</v>
      </c>
      <c r="AI19" s="56">
        <f ca="1"/>
        <v>0</v>
      </c>
      <c r="AJ19" s="56">
        <f ca="1"/>
        <v>0</v>
      </c>
      <c r="AK19" s="56">
        <f ca="1"/>
        <v>0</v>
      </c>
      <c r="AL19" s="56">
        <f ca="1"/>
        <v>0</v>
      </c>
      <c r="AM19" s="56">
        <f ca="1"/>
        <v>0</v>
      </c>
    </row>
    <row r="20" spans="1:39" x14ac:dyDescent="0.2">
      <c r="B20" s="204" t="str">
        <f t="shared" ca="1" si="3"/>
        <v/>
      </c>
      <c r="C20" s="273"/>
      <c r="D20" s="56"/>
      <c r="E20" s="56"/>
      <c r="F20" s="56"/>
      <c r="G20" s="56"/>
      <c r="H20" s="56"/>
      <c r="I20" s="56"/>
      <c r="J20" s="56"/>
      <c r="K20" s="56"/>
      <c r="L20" s="56"/>
      <c r="M20" s="56"/>
      <c r="O20" s="204" t="str">
        <f t="shared" ca="1" si="4"/>
        <v/>
      </c>
      <c r="P20" s="273"/>
      <c r="Q20" s="56"/>
      <c r="R20" s="56"/>
      <c r="S20" s="56"/>
      <c r="T20" s="56"/>
      <c r="U20" s="56"/>
      <c r="V20" s="56"/>
      <c r="W20" s="56"/>
      <c r="X20" s="56"/>
      <c r="Y20" s="56"/>
      <c r="Z20" s="56"/>
      <c r="AB20" s="204" t="str">
        <f t="shared" ca="1" si="5"/>
        <v/>
      </c>
      <c r="AC20" s="273"/>
      <c r="AD20" s="56"/>
      <c r="AE20" s="56"/>
      <c r="AF20" s="56"/>
      <c r="AG20" s="56"/>
      <c r="AI20" s="56"/>
      <c r="AJ20" s="56"/>
      <c r="AK20" s="56"/>
      <c r="AL20" s="56"/>
      <c r="AM20" s="56"/>
    </row>
    <row r="21" spans="1:39" x14ac:dyDescent="0.2">
      <c r="B21" s="204" t="str">
        <f t="shared" ca="1" si="3"/>
        <v/>
      </c>
      <c r="C21" s="273"/>
      <c r="D21" s="56"/>
      <c r="E21" s="56"/>
      <c r="F21" s="56"/>
      <c r="G21" s="56"/>
      <c r="H21" s="56"/>
      <c r="I21" s="56"/>
      <c r="J21" s="56"/>
      <c r="K21" s="56"/>
      <c r="L21" s="56"/>
      <c r="M21" s="56"/>
      <c r="O21" s="204" t="str">
        <f t="shared" ca="1" si="4"/>
        <v/>
      </c>
      <c r="P21" s="273"/>
      <c r="Q21" s="56"/>
      <c r="R21" s="56"/>
      <c r="S21" s="56"/>
      <c r="U21" s="56"/>
      <c r="V21" s="56"/>
      <c r="W21" s="56"/>
      <c r="X21" s="56"/>
      <c r="Y21" s="56"/>
      <c r="Z21" s="56"/>
      <c r="AB21" s="204" t="str">
        <f t="shared" ca="1" si="5"/>
        <v/>
      </c>
      <c r="AC21" s="273"/>
      <c r="AD21" s="56"/>
      <c r="AE21" s="56"/>
      <c r="AF21" s="56"/>
      <c r="AG21" s="56"/>
      <c r="AH21" s="56"/>
      <c r="AI21" s="56"/>
      <c r="AJ21" s="56"/>
      <c r="AK21" s="56"/>
      <c r="AL21" s="56"/>
      <c r="AM21" s="56"/>
    </row>
    <row r="22" spans="1:39" x14ac:dyDescent="0.2">
      <c r="B22" s="204" t="str">
        <f t="shared" ca="1" si="3"/>
        <v/>
      </c>
      <c r="C22" s="273"/>
      <c r="D22" s="56"/>
      <c r="E22" s="56"/>
      <c r="F22" s="56"/>
      <c r="G22" s="56"/>
      <c r="I22" s="56"/>
      <c r="J22" s="56"/>
      <c r="K22" s="56"/>
      <c r="L22" s="56"/>
      <c r="M22" s="56"/>
      <c r="O22" s="204" t="str">
        <f t="shared" ca="1" si="4"/>
        <v/>
      </c>
      <c r="P22" s="273"/>
      <c r="Q22" s="56"/>
      <c r="R22" s="56"/>
      <c r="S22" s="56"/>
      <c r="T22" s="56"/>
      <c r="U22" s="56"/>
      <c r="V22" s="56"/>
      <c r="W22" s="56"/>
      <c r="X22" s="56"/>
      <c r="Y22" s="56"/>
      <c r="Z22" s="56"/>
      <c r="AB22" s="204" t="str">
        <f t="shared" ca="1" si="5"/>
        <v/>
      </c>
      <c r="AC22" s="273"/>
      <c r="AD22" s="56"/>
      <c r="AE22" s="56"/>
      <c r="AF22" s="56"/>
      <c r="AG22" s="56"/>
      <c r="AH22" s="56"/>
      <c r="AI22" s="56"/>
      <c r="AJ22" s="56"/>
      <c r="AK22" s="56"/>
      <c r="AL22" s="56"/>
      <c r="AM22" s="56"/>
    </row>
    <row r="23" spans="1:39" x14ac:dyDescent="0.2">
      <c r="B23" s="204" t="str">
        <f t="shared" ca="1" si="3"/>
        <v/>
      </c>
      <c r="C23" s="273"/>
      <c r="D23" s="56"/>
      <c r="E23" s="56"/>
      <c r="F23" s="56"/>
      <c r="G23" s="56"/>
      <c r="H23" s="56"/>
      <c r="I23" s="56"/>
      <c r="J23" s="56"/>
      <c r="K23" s="56"/>
      <c r="L23" s="56"/>
      <c r="M23" s="56"/>
      <c r="O23" s="204" t="str">
        <f t="shared" ca="1" si="4"/>
        <v/>
      </c>
      <c r="P23" s="273"/>
      <c r="Q23" s="56"/>
      <c r="R23" s="56"/>
      <c r="S23" s="56"/>
      <c r="T23" s="56"/>
      <c r="U23" s="56"/>
      <c r="V23" s="56"/>
      <c r="W23" s="56"/>
      <c r="X23" s="56"/>
      <c r="Y23" s="56"/>
      <c r="Z23" s="56"/>
      <c r="AB23" s="204" t="str">
        <f t="shared" ca="1" si="5"/>
        <v/>
      </c>
      <c r="AC23" s="273"/>
      <c r="AD23" s="56"/>
      <c r="AE23" s="56"/>
      <c r="AF23" s="56"/>
      <c r="AG23" s="56"/>
      <c r="AH23" s="56"/>
      <c r="AI23" s="56"/>
      <c r="AJ23" s="56"/>
      <c r="AK23" s="56"/>
      <c r="AL23" s="56"/>
      <c r="AM23" s="56"/>
    </row>
    <row r="24" spans="1:39" x14ac:dyDescent="0.2">
      <c r="B24" s="204" t="str">
        <f t="shared" ca="1" si="3"/>
        <v/>
      </c>
      <c r="C24" s="273"/>
      <c r="D24" s="56"/>
      <c r="E24" s="56"/>
      <c r="F24" s="56"/>
      <c r="G24" s="56"/>
      <c r="H24" s="56"/>
      <c r="I24" s="56"/>
      <c r="J24" s="56"/>
      <c r="K24" s="56"/>
      <c r="L24" s="56"/>
      <c r="M24" s="56"/>
      <c r="O24" s="204" t="str">
        <f t="shared" ca="1" si="4"/>
        <v/>
      </c>
      <c r="P24" s="273"/>
      <c r="Q24" s="56"/>
      <c r="R24" s="56"/>
      <c r="S24" s="56"/>
      <c r="T24" s="56"/>
      <c r="U24" s="56"/>
      <c r="V24" s="56"/>
      <c r="W24" s="56"/>
      <c r="X24" s="56"/>
      <c r="Y24" s="56"/>
      <c r="Z24" s="56"/>
      <c r="AB24" s="204" t="str">
        <f t="shared" ca="1" si="5"/>
        <v/>
      </c>
      <c r="AC24" s="273"/>
      <c r="AD24" s="56"/>
      <c r="AE24" s="56"/>
      <c r="AF24" s="56"/>
      <c r="AG24" s="56"/>
      <c r="AH24" s="56"/>
      <c r="AI24" s="56"/>
      <c r="AJ24" s="56"/>
      <c r="AK24" s="56"/>
      <c r="AL24" s="56"/>
      <c r="AM24" s="56"/>
    </row>
    <row r="25" spans="1:39" x14ac:dyDescent="0.2">
      <c r="B25" s="204" t="str">
        <f t="shared" ca="1" si="3"/>
        <v/>
      </c>
      <c r="C25" s="273"/>
      <c r="D25" s="56"/>
      <c r="E25" s="56"/>
      <c r="F25" s="56"/>
      <c r="G25" s="56"/>
      <c r="H25" s="56"/>
      <c r="I25" s="56"/>
      <c r="J25" s="56"/>
      <c r="K25" s="56"/>
      <c r="L25" s="56"/>
      <c r="M25" s="56"/>
      <c r="O25" s="204" t="str">
        <f t="shared" ca="1" si="4"/>
        <v/>
      </c>
      <c r="P25" s="273"/>
      <c r="Q25" s="56"/>
      <c r="R25" s="56"/>
      <c r="S25" s="56"/>
      <c r="T25" s="56"/>
      <c r="U25" s="56"/>
      <c r="V25" s="56"/>
      <c r="W25" s="56"/>
      <c r="X25" s="56"/>
      <c r="Y25" s="56"/>
      <c r="Z25" s="56"/>
      <c r="AB25" s="204" t="str">
        <f t="shared" ca="1" si="5"/>
        <v/>
      </c>
      <c r="AC25" s="273"/>
      <c r="AD25" s="56"/>
      <c r="AE25" s="56"/>
      <c r="AF25" s="56"/>
      <c r="AG25" s="56"/>
      <c r="AH25" s="56" t="str">
        <f>"Changes in "&amp;LOWER(AF5)&amp;" (%)"</f>
        <v>Changes in total factor income (yf) (%)</v>
      </c>
      <c r="AI25" s="56"/>
      <c r="AJ25" s="56"/>
      <c r="AK25" s="56"/>
      <c r="AL25" s="56"/>
      <c r="AM25" s="56"/>
    </row>
    <row r="26" spans="1:39" x14ac:dyDescent="0.2">
      <c r="B26" s="204" t="str">
        <f t="shared" ca="1" si="3"/>
        <v/>
      </c>
      <c r="C26" s="273"/>
      <c r="D26" s="56"/>
      <c r="E26" s="56"/>
      <c r="F26" s="56"/>
      <c r="G26" s="56"/>
      <c r="H26" s="56"/>
      <c r="I26" s="56"/>
      <c r="J26" s="56"/>
      <c r="K26" s="56"/>
      <c r="L26" s="56"/>
      <c r="M26" s="56"/>
      <c r="O26" s="204" t="str">
        <f t="shared" ca="1" si="4"/>
        <v/>
      </c>
      <c r="P26" s="273"/>
      <c r="Q26" s="56"/>
      <c r="R26" s="56"/>
      <c r="S26" s="56"/>
      <c r="T26" s="56"/>
      <c r="U26" s="56"/>
      <c r="V26" s="56"/>
      <c r="W26" s="56"/>
      <c r="X26" s="56"/>
      <c r="Y26" s="56"/>
      <c r="Z26" s="56"/>
      <c r="AB26" s="204" t="str">
        <f t="shared" ca="1" si="5"/>
        <v/>
      </c>
      <c r="AC26" s="273"/>
      <c r="AD26" s="56"/>
      <c r="AE26" s="56"/>
      <c r="AF26" s="56"/>
      <c r="AG26" s="56"/>
      <c r="AH26" s="56"/>
      <c r="AI26" s="56"/>
      <c r="AJ26" s="56"/>
      <c r="AK26" s="56"/>
      <c r="AL26" s="56"/>
      <c r="AM26" s="56"/>
    </row>
    <row r="27" spans="1:39" x14ac:dyDescent="0.2">
      <c r="B27" s="204" t="str">
        <f t="shared" ca="1" si="3"/>
        <v/>
      </c>
      <c r="C27" s="273"/>
      <c r="D27" s="56"/>
      <c r="E27" s="56"/>
      <c r="F27" s="56"/>
      <c r="G27" s="56"/>
      <c r="H27" s="56" t="str">
        <f>"Changes in "&amp;LOWER(C5)&amp;" (%)"</f>
        <v>Changes in total factor supply (qfs) (%)</v>
      </c>
      <c r="I27" s="56"/>
      <c r="J27" s="56"/>
      <c r="K27" s="56"/>
      <c r="L27" s="56"/>
      <c r="M27" s="56"/>
      <c r="O27" s="204" t="str">
        <f t="shared" ca="1" si="4"/>
        <v/>
      </c>
      <c r="P27" s="273"/>
      <c r="Q27" s="56"/>
      <c r="R27" s="56"/>
      <c r="S27" s="56"/>
      <c r="T27" s="56"/>
      <c r="U27" s="56"/>
      <c r="V27" s="56"/>
      <c r="W27" s="56"/>
      <c r="X27" s="56"/>
      <c r="Y27" s="56"/>
      <c r="Z27" s="56"/>
      <c r="AB27" s="204" t="str">
        <f t="shared" ca="1" si="5"/>
        <v/>
      </c>
      <c r="AC27" s="273"/>
      <c r="AD27" s="56"/>
      <c r="AE27" s="56"/>
      <c r="AF27" s="56"/>
      <c r="AG27" s="56"/>
      <c r="AH27" s="56"/>
      <c r="AI27" s="56"/>
      <c r="AJ27" s="56"/>
      <c r="AK27" s="56"/>
      <c r="AL27" s="56"/>
      <c r="AM27" s="56"/>
    </row>
    <row r="28" spans="1:39" x14ac:dyDescent="0.2">
      <c r="B28" s="204" t="str">
        <f t="shared" ca="1" si="3"/>
        <v/>
      </c>
      <c r="C28" s="273"/>
      <c r="D28" s="56"/>
      <c r="E28" s="56"/>
      <c r="F28" s="56"/>
      <c r="G28" s="56"/>
      <c r="H28" s="56"/>
      <c r="I28" s="56"/>
      <c r="J28" s="56"/>
      <c r="K28" s="56"/>
      <c r="L28" s="56"/>
      <c r="M28" s="56"/>
      <c r="O28" s="204" t="str">
        <f t="shared" ca="1" si="4"/>
        <v/>
      </c>
      <c r="P28" s="273"/>
      <c r="Q28" s="56"/>
      <c r="R28" s="56"/>
      <c r="S28" s="56"/>
      <c r="T28" s="56" t="str">
        <f>"Changes in "&amp;LOWER(P5)&amp;" (%)"</f>
        <v>Changes in economy-wide factor wage rates (wf) (%)</v>
      </c>
      <c r="U28" s="56"/>
      <c r="V28" s="56"/>
      <c r="W28" s="56"/>
      <c r="X28" s="56"/>
      <c r="Y28" s="56"/>
      <c r="Z28" s="56"/>
      <c r="AB28" s="204" t="str">
        <f t="shared" ca="1" si="5"/>
        <v/>
      </c>
      <c r="AC28" s="273"/>
      <c r="AD28" s="56"/>
      <c r="AE28" s="56"/>
      <c r="AF28" s="56"/>
      <c r="AG28" s="56"/>
      <c r="AH28" s="56"/>
      <c r="AI28" s="56"/>
      <c r="AJ28" s="56"/>
      <c r="AK28" s="56"/>
      <c r="AL28" s="56"/>
      <c r="AM28" s="56"/>
    </row>
    <row r="29" spans="1:39" x14ac:dyDescent="0.2">
      <c r="A29" s="118"/>
      <c r="B29" s="204" t="str">
        <f t="shared" ca="1" si="3"/>
        <v/>
      </c>
      <c r="C29" s="273"/>
      <c r="D29" s="56"/>
      <c r="E29" s="56"/>
      <c r="F29" s="56"/>
      <c r="G29" s="56"/>
      <c r="H29" s="56"/>
      <c r="I29" s="56"/>
      <c r="J29" s="56"/>
      <c r="K29" s="56"/>
      <c r="L29" s="56"/>
      <c r="M29" s="56"/>
      <c r="O29" s="204" t="str">
        <f t="shared" ca="1" si="4"/>
        <v/>
      </c>
      <c r="P29" s="273"/>
      <c r="Q29" s="56"/>
      <c r="R29" s="56"/>
      <c r="S29" s="56"/>
      <c r="T29" s="56"/>
      <c r="U29" s="56"/>
      <c r="V29" s="56"/>
      <c r="W29" s="56"/>
      <c r="X29" s="56"/>
      <c r="Y29" s="56"/>
      <c r="Z29" s="56"/>
      <c r="AB29" s="204" t="str">
        <f t="shared" ca="1" si="5"/>
        <v/>
      </c>
      <c r="AC29" s="273"/>
      <c r="AD29" s="56"/>
      <c r="AE29" s="56"/>
      <c r="AF29" s="56"/>
      <c r="AG29" s="56"/>
      <c r="AH29" s="56"/>
      <c r="AI29" s="56"/>
      <c r="AJ29" s="56"/>
      <c r="AK29" s="56"/>
      <c r="AL29" s="56"/>
      <c r="AM29" s="56"/>
    </row>
    <row r="30" spans="1:39" x14ac:dyDescent="0.2">
      <c r="A30" s="118"/>
      <c r="B30" s="204" t="str">
        <f t="shared" ca="1" si="3"/>
        <v/>
      </c>
      <c r="C30" s="273"/>
      <c r="D30" s="56"/>
      <c r="E30" s="56"/>
      <c r="F30" s="56"/>
      <c r="G30" s="56"/>
      <c r="H30" s="56"/>
      <c r="I30" s="56"/>
      <c r="J30" s="56"/>
      <c r="K30" s="56"/>
      <c r="L30" s="56"/>
      <c r="M30" s="56"/>
      <c r="O30" s="204" t="str">
        <f t="shared" ca="1" si="4"/>
        <v/>
      </c>
      <c r="P30" s="273"/>
      <c r="Q30" s="56"/>
      <c r="R30" s="56"/>
      <c r="S30" s="56"/>
      <c r="T30" s="56"/>
      <c r="U30" s="56"/>
      <c r="V30" s="56"/>
      <c r="W30" s="56"/>
      <c r="X30" s="56"/>
      <c r="Y30" s="56"/>
      <c r="Z30" s="56"/>
      <c r="AB30" s="204" t="str">
        <f t="shared" ca="1" si="5"/>
        <v/>
      </c>
      <c r="AC30" s="273"/>
      <c r="AD30" s="56"/>
      <c r="AE30" s="56"/>
      <c r="AF30" s="56"/>
      <c r="AG30" s="56"/>
      <c r="AH30" s="56"/>
      <c r="AI30" s="56"/>
      <c r="AJ30" s="56"/>
      <c r="AK30" s="56"/>
      <c r="AL30" s="56"/>
      <c r="AM30" s="56"/>
    </row>
    <row r="31" spans="1:39" x14ac:dyDescent="0.2">
      <c r="A31" s="118"/>
      <c r="B31" s="204" t="str">
        <f t="shared" ca="1" si="3"/>
        <v/>
      </c>
      <c r="C31" s="273"/>
      <c r="D31" s="56"/>
      <c r="E31" s="56"/>
      <c r="F31" s="56"/>
      <c r="G31" s="56"/>
      <c r="H31" s="56"/>
      <c r="I31" s="56"/>
      <c r="J31" s="56"/>
      <c r="K31" s="56"/>
      <c r="L31" s="56"/>
      <c r="M31" s="56"/>
      <c r="O31" s="204" t="str">
        <f t="shared" ca="1" si="4"/>
        <v/>
      </c>
      <c r="P31" s="273"/>
      <c r="Q31" s="56"/>
      <c r="R31" s="56"/>
      <c r="S31" s="56"/>
      <c r="T31" s="56"/>
      <c r="U31" s="56"/>
      <c r="V31" s="56"/>
      <c r="W31" s="56"/>
      <c r="X31" s="56"/>
      <c r="Y31" s="56"/>
      <c r="Z31" s="56"/>
      <c r="AB31" s="204" t="str">
        <f t="shared" ca="1" si="5"/>
        <v/>
      </c>
      <c r="AC31" s="273"/>
      <c r="AD31" s="56"/>
      <c r="AE31" s="56"/>
      <c r="AF31" s="56"/>
      <c r="AG31" s="56"/>
      <c r="AH31" s="56"/>
      <c r="AI31" s="56"/>
      <c r="AJ31" s="56"/>
      <c r="AK31" s="56"/>
      <c r="AL31" s="56"/>
      <c r="AM31" s="56"/>
    </row>
    <row r="32" spans="1:39" x14ac:dyDescent="0.2">
      <c r="A32" s="118"/>
      <c r="B32" s="204" t="str">
        <f t="shared" ca="1" si="3"/>
        <v/>
      </c>
      <c r="C32" s="273"/>
      <c r="D32" s="56"/>
      <c r="E32" s="56"/>
      <c r="F32" s="56"/>
      <c r="G32" s="56"/>
      <c r="H32" s="56"/>
      <c r="I32" s="56"/>
      <c r="J32" s="56"/>
      <c r="K32" s="56"/>
      <c r="L32" s="56"/>
      <c r="M32" s="56"/>
      <c r="O32" s="204" t="str">
        <f t="shared" ca="1" si="4"/>
        <v/>
      </c>
      <c r="P32" s="273"/>
      <c r="Q32" s="56"/>
      <c r="R32" s="56"/>
      <c r="S32" s="56"/>
      <c r="T32" s="56"/>
      <c r="U32" s="56"/>
      <c r="V32" s="56"/>
      <c r="W32" s="56"/>
      <c r="X32" s="56"/>
      <c r="Y32" s="56"/>
      <c r="Z32" s="56"/>
      <c r="AB32" s="204" t="str">
        <f t="shared" ca="1" si="5"/>
        <v/>
      </c>
      <c r="AC32" s="273"/>
      <c r="AD32" s="56"/>
      <c r="AE32" s="56"/>
      <c r="AF32" s="56"/>
      <c r="AG32" s="56"/>
      <c r="AH32" s="56"/>
      <c r="AI32" s="56"/>
      <c r="AJ32" s="56"/>
      <c r="AK32" s="56"/>
      <c r="AL32" s="56"/>
      <c r="AM32" s="56"/>
    </row>
    <row r="33" spans="1:39" x14ac:dyDescent="0.2">
      <c r="A33" s="118"/>
      <c r="B33" s="204" t="str">
        <f t="shared" ca="1" si="3"/>
        <v/>
      </c>
      <c r="C33" s="273"/>
      <c r="D33" s="56"/>
      <c r="E33" s="56"/>
      <c r="F33" s="56"/>
      <c r="G33" s="56"/>
      <c r="H33" s="56"/>
      <c r="I33" s="56"/>
      <c r="J33" s="56"/>
      <c r="K33" s="56"/>
      <c r="L33" s="56"/>
      <c r="M33" s="56"/>
      <c r="O33" s="204" t="str">
        <f t="shared" ca="1" si="4"/>
        <v/>
      </c>
      <c r="P33" s="273"/>
      <c r="Q33" s="56"/>
      <c r="R33" s="56"/>
      <c r="S33" s="56"/>
      <c r="T33" s="56"/>
      <c r="U33" s="56"/>
      <c r="V33" s="56"/>
      <c r="W33" s="56"/>
      <c r="X33" s="56"/>
      <c r="Y33" s="56"/>
      <c r="Z33" s="56"/>
      <c r="AB33" s="204" t="str">
        <f t="shared" ca="1" si="5"/>
        <v/>
      </c>
      <c r="AC33" s="273"/>
      <c r="AD33" s="56"/>
      <c r="AE33" s="56"/>
      <c r="AF33" s="56"/>
      <c r="AG33" s="56"/>
      <c r="AH33" s="56"/>
      <c r="AI33" s="56"/>
      <c r="AJ33" s="56"/>
      <c r="AK33" s="56"/>
      <c r="AL33" s="56"/>
      <c r="AM33" s="56"/>
    </row>
    <row r="34" spans="1:39" x14ac:dyDescent="0.2">
      <c r="B34" s="204" t="str">
        <f t="shared" ca="1" si="3"/>
        <v/>
      </c>
      <c r="C34" s="273"/>
      <c r="D34" s="56"/>
      <c r="E34" s="56"/>
      <c r="F34" s="56"/>
      <c r="G34" s="56"/>
      <c r="H34" s="56"/>
      <c r="I34" s="56"/>
      <c r="J34" s="56"/>
      <c r="K34" s="56"/>
      <c r="L34" s="56"/>
      <c r="M34" s="56"/>
      <c r="O34" s="204" t="str">
        <f t="shared" ca="1" si="4"/>
        <v/>
      </c>
      <c r="P34" s="273"/>
      <c r="Q34" s="56"/>
      <c r="R34" s="56"/>
      <c r="S34" s="56"/>
      <c r="T34" s="56"/>
      <c r="U34" s="56"/>
      <c r="V34" s="56"/>
      <c r="W34" s="56"/>
      <c r="X34" s="56"/>
      <c r="Y34" s="56"/>
      <c r="Z34" s="56"/>
      <c r="AB34" s="204" t="str">
        <f t="shared" ca="1" si="5"/>
        <v/>
      </c>
      <c r="AC34" s="273"/>
      <c r="AD34" s="56"/>
      <c r="AE34" s="56"/>
      <c r="AF34" s="56"/>
      <c r="AG34" s="56"/>
      <c r="AH34" s="56"/>
      <c r="AI34" s="56"/>
      <c r="AJ34" s="56"/>
      <c r="AK34" s="56"/>
      <c r="AL34" s="56"/>
      <c r="AM34" s="56"/>
    </row>
    <row r="35" spans="1:39" x14ac:dyDescent="0.2">
      <c r="B35" s="204" t="str">
        <f t="shared" ca="1" si="3"/>
        <v/>
      </c>
      <c r="C35" s="273"/>
      <c r="D35" s="56"/>
      <c r="E35" s="56"/>
      <c r="F35" s="56"/>
      <c r="G35" s="56"/>
      <c r="H35" s="56"/>
      <c r="I35" s="56"/>
      <c r="J35" s="56"/>
      <c r="K35" s="56"/>
      <c r="L35" s="56"/>
      <c r="M35" s="56"/>
      <c r="O35" s="204" t="str">
        <f t="shared" ca="1" si="4"/>
        <v/>
      </c>
      <c r="P35" s="273"/>
      <c r="Q35" s="56"/>
      <c r="R35" s="56"/>
      <c r="S35" s="56"/>
      <c r="T35" s="56"/>
      <c r="U35" s="56"/>
      <c r="V35" s="56"/>
      <c r="W35" s="56"/>
      <c r="X35" s="56"/>
      <c r="Y35" s="56"/>
      <c r="Z35" s="56"/>
      <c r="AB35" s="204" t="str">
        <f t="shared" ca="1" si="5"/>
        <v/>
      </c>
      <c r="AC35" s="273"/>
      <c r="AD35" s="56"/>
      <c r="AE35" s="56"/>
      <c r="AF35" s="56"/>
      <c r="AG35" s="56"/>
      <c r="AH35" s="56"/>
      <c r="AI35" s="56"/>
      <c r="AJ35" s="56"/>
      <c r="AK35" s="56"/>
      <c r="AL35" s="56"/>
      <c r="AM35" s="56"/>
    </row>
    <row r="36" spans="1:39" x14ac:dyDescent="0.2">
      <c r="B36" s="204" t="str">
        <f t="shared" ca="1" si="3"/>
        <v/>
      </c>
      <c r="C36" s="273"/>
      <c r="D36" s="56"/>
      <c r="E36" s="56"/>
      <c r="F36" s="56"/>
      <c r="G36" s="56"/>
      <c r="H36" s="56"/>
      <c r="I36" s="56"/>
      <c r="J36" s="56"/>
      <c r="K36" s="56"/>
      <c r="L36" s="56"/>
      <c r="M36" s="56"/>
      <c r="O36" s="204" t="str">
        <f t="shared" ca="1" si="4"/>
        <v/>
      </c>
      <c r="P36" s="273"/>
      <c r="Q36" s="56"/>
      <c r="R36" s="56"/>
      <c r="S36" s="56"/>
      <c r="T36" s="56"/>
      <c r="U36" s="56"/>
      <c r="V36" s="56"/>
      <c r="W36" s="56"/>
      <c r="X36" s="56"/>
      <c r="Y36" s="56"/>
      <c r="Z36" s="56"/>
      <c r="AB36" s="204" t="str">
        <f t="shared" ca="1" si="5"/>
        <v/>
      </c>
      <c r="AC36" s="273"/>
      <c r="AD36" s="56"/>
      <c r="AE36" s="56"/>
      <c r="AF36" s="56"/>
      <c r="AG36" s="56"/>
      <c r="AH36" s="56"/>
      <c r="AI36" s="56"/>
      <c r="AJ36" s="56"/>
      <c r="AK36" s="56"/>
      <c r="AL36" s="56"/>
      <c r="AM36" s="56"/>
    </row>
    <row r="37" spans="1:39" x14ac:dyDescent="0.2">
      <c r="B37" s="204" t="str">
        <f t="shared" ca="1" si="3"/>
        <v/>
      </c>
      <c r="C37" s="273"/>
      <c r="D37" s="56"/>
      <c r="E37" s="56"/>
      <c r="F37" s="56"/>
      <c r="G37" s="56"/>
      <c r="H37" s="56"/>
      <c r="I37" s="56"/>
      <c r="J37" s="56"/>
      <c r="K37" s="56"/>
      <c r="L37" s="56"/>
      <c r="M37" s="56"/>
      <c r="O37" s="204" t="str">
        <f t="shared" ca="1" si="4"/>
        <v/>
      </c>
      <c r="P37" s="273"/>
      <c r="Q37" s="56"/>
      <c r="R37" s="56"/>
      <c r="S37" s="56"/>
      <c r="T37" s="56"/>
      <c r="U37" s="56"/>
      <c r="V37" s="56"/>
      <c r="W37" s="56"/>
      <c r="X37" s="56"/>
      <c r="Y37" s="56"/>
      <c r="Z37" s="56"/>
      <c r="AB37" s="204" t="str">
        <f t="shared" ca="1" si="5"/>
        <v/>
      </c>
      <c r="AC37" s="273"/>
      <c r="AD37" s="56"/>
      <c r="AE37" s="56"/>
      <c r="AF37" s="56"/>
      <c r="AG37" s="56"/>
      <c r="AH37" s="56"/>
      <c r="AI37" s="56"/>
      <c r="AJ37" s="56"/>
      <c r="AK37" s="56"/>
      <c r="AL37" s="56"/>
      <c r="AM37" s="56"/>
    </row>
    <row r="38" spans="1:39" x14ac:dyDescent="0.2">
      <c r="B38" s="204" t="str">
        <f t="shared" ca="1" si="3"/>
        <v/>
      </c>
      <c r="C38" s="273"/>
      <c r="D38" s="56"/>
      <c r="E38" s="56"/>
      <c r="F38" s="56"/>
      <c r="G38" s="56"/>
      <c r="H38" s="56"/>
      <c r="I38" s="56"/>
      <c r="J38" s="56"/>
      <c r="K38" s="56"/>
      <c r="L38" s="56"/>
      <c r="M38" s="56"/>
      <c r="O38" s="204" t="str">
        <f t="shared" ca="1" si="4"/>
        <v/>
      </c>
      <c r="P38" s="273"/>
      <c r="Q38" s="56"/>
      <c r="R38" s="56"/>
      <c r="S38" s="56"/>
      <c r="T38" s="56"/>
      <c r="U38" s="56"/>
      <c r="V38" s="56"/>
      <c r="W38" s="56"/>
      <c r="X38" s="56"/>
      <c r="Y38" s="56"/>
      <c r="Z38" s="56"/>
      <c r="AB38" s="204" t="str">
        <f t="shared" ca="1" si="5"/>
        <v/>
      </c>
      <c r="AC38" s="273"/>
      <c r="AD38" s="56"/>
      <c r="AE38" s="56"/>
      <c r="AF38" s="56"/>
      <c r="AG38" s="56"/>
      <c r="AH38" s="56"/>
      <c r="AI38" s="56"/>
      <c r="AJ38" s="56"/>
      <c r="AK38" s="56"/>
      <c r="AL38" s="56"/>
      <c r="AM38" s="56"/>
    </row>
    <row r="39" spans="1:39" x14ac:dyDescent="0.2">
      <c r="B39" s="204" t="str">
        <f t="shared" ca="1" si="3"/>
        <v/>
      </c>
      <c r="C39" s="273"/>
      <c r="D39" s="56"/>
      <c r="E39" s="56"/>
      <c r="F39" s="56"/>
      <c r="G39" s="56"/>
      <c r="H39" s="56"/>
      <c r="I39" s="56"/>
      <c r="J39" s="56"/>
      <c r="K39" s="56"/>
      <c r="L39" s="56"/>
      <c r="M39" s="56"/>
      <c r="O39" s="204" t="str">
        <f t="shared" ca="1" si="4"/>
        <v/>
      </c>
      <c r="P39" s="273"/>
      <c r="Q39" s="56"/>
      <c r="R39" s="56"/>
      <c r="S39" s="56"/>
      <c r="T39" s="56"/>
      <c r="U39" s="56"/>
      <c r="V39" s="56"/>
      <c r="W39" s="56"/>
      <c r="X39" s="56"/>
      <c r="Y39" s="56"/>
      <c r="Z39" s="56"/>
      <c r="AB39" s="204" t="str">
        <f t="shared" ca="1" si="5"/>
        <v/>
      </c>
      <c r="AC39" s="273"/>
      <c r="AD39" s="56"/>
      <c r="AE39" s="56"/>
      <c r="AF39" s="56"/>
      <c r="AG39" s="56"/>
      <c r="AH39" s="56"/>
      <c r="AI39" s="56"/>
      <c r="AJ39" s="56"/>
      <c r="AK39" s="56"/>
      <c r="AL39" s="56"/>
      <c r="AM39" s="56"/>
    </row>
    <row r="40" spans="1:39" x14ac:dyDescent="0.2">
      <c r="B40" s="204" t="str">
        <f t="shared" ca="1" si="3"/>
        <v/>
      </c>
      <c r="C40" s="273"/>
      <c r="D40" s="56"/>
      <c r="E40" s="56"/>
      <c r="F40" s="56"/>
      <c r="G40" s="56"/>
      <c r="H40" s="56"/>
      <c r="I40" s="56"/>
      <c r="J40" s="56"/>
      <c r="K40" s="56"/>
      <c r="L40" s="56"/>
      <c r="M40" s="56"/>
      <c r="O40" s="204" t="str">
        <f t="shared" ca="1" si="4"/>
        <v/>
      </c>
      <c r="P40" s="273"/>
      <c r="Q40" s="56"/>
      <c r="R40" s="56"/>
      <c r="S40" s="56"/>
      <c r="T40" s="56"/>
      <c r="U40" s="56"/>
      <c r="V40" s="56"/>
      <c r="W40" s="56"/>
      <c r="X40" s="56"/>
      <c r="Y40" s="56"/>
      <c r="Z40" s="56"/>
      <c r="AB40" s="204" t="str">
        <f t="shared" ca="1" si="5"/>
        <v/>
      </c>
      <c r="AC40" s="273"/>
      <c r="AD40" s="56"/>
      <c r="AE40" s="56"/>
      <c r="AF40" s="56"/>
      <c r="AG40" s="56"/>
      <c r="AH40" s="56"/>
      <c r="AI40" s="56"/>
      <c r="AJ40" s="56"/>
      <c r="AK40" s="56"/>
      <c r="AL40" s="56"/>
      <c r="AM40" s="56"/>
    </row>
    <row r="41" spans="1:39" x14ac:dyDescent="0.2">
      <c r="B41" s="204" t="str">
        <f t="shared" ca="1" si="3"/>
        <v/>
      </c>
      <c r="C41" s="273"/>
      <c r="D41" s="56"/>
      <c r="E41" s="56"/>
      <c r="F41" s="56"/>
      <c r="G41" s="56"/>
      <c r="H41" s="56"/>
      <c r="I41" s="56"/>
      <c r="J41" s="56"/>
      <c r="K41" s="56"/>
      <c r="L41" s="56"/>
      <c r="M41" s="56"/>
      <c r="O41" s="204" t="str">
        <f t="shared" ca="1" si="4"/>
        <v/>
      </c>
      <c r="P41" s="273"/>
      <c r="Q41" s="56"/>
      <c r="R41" s="56"/>
      <c r="S41" s="56"/>
      <c r="T41" s="56"/>
      <c r="U41" s="56"/>
      <c r="V41" s="56"/>
      <c r="W41" s="56"/>
      <c r="X41" s="56"/>
      <c r="Y41" s="56"/>
      <c r="Z41" s="56"/>
      <c r="AB41" s="204" t="str">
        <f t="shared" ca="1" si="5"/>
        <v/>
      </c>
      <c r="AC41" s="273"/>
      <c r="AD41" s="56"/>
      <c r="AE41" s="56"/>
      <c r="AF41" s="56"/>
      <c r="AG41" s="56"/>
      <c r="AH41" s="56"/>
      <c r="AI41" s="56"/>
      <c r="AJ41" s="56"/>
      <c r="AK41" s="56"/>
      <c r="AL41" s="56"/>
      <c r="AM41" s="56"/>
    </row>
    <row r="42" spans="1:39" x14ac:dyDescent="0.2">
      <c r="B42" s="204" t="str">
        <f t="shared" ca="1" si="3"/>
        <v/>
      </c>
      <c r="C42" s="273"/>
      <c r="D42" s="56"/>
      <c r="E42" s="56"/>
      <c r="F42" s="56"/>
      <c r="G42" s="56"/>
      <c r="H42" s="56"/>
      <c r="I42" s="56"/>
      <c r="J42" s="56"/>
      <c r="K42" s="56"/>
      <c r="L42" s="56"/>
      <c r="M42" s="56"/>
      <c r="O42" s="204" t="str">
        <f t="shared" ca="1" si="4"/>
        <v/>
      </c>
      <c r="P42" s="273"/>
      <c r="Q42" s="56"/>
      <c r="R42" s="56"/>
      <c r="S42" s="56"/>
      <c r="T42" s="56"/>
      <c r="U42" s="56"/>
      <c r="V42" s="56"/>
      <c r="W42" s="56"/>
      <c r="X42" s="56"/>
      <c r="Y42" s="56"/>
      <c r="Z42" s="56"/>
      <c r="AB42" s="204" t="str">
        <f t="shared" ca="1" si="5"/>
        <v/>
      </c>
      <c r="AC42" s="273"/>
      <c r="AD42" s="56"/>
      <c r="AE42" s="56"/>
      <c r="AF42" s="56"/>
      <c r="AG42" s="56"/>
      <c r="AH42" s="56"/>
      <c r="AI42" s="56"/>
      <c r="AJ42" s="56"/>
      <c r="AK42" s="56"/>
      <c r="AL42" s="56"/>
      <c r="AM42" s="56"/>
    </row>
    <row r="43" spans="1:39" x14ac:dyDescent="0.2">
      <c r="B43" s="204" t="str">
        <f t="shared" ca="1" si="3"/>
        <v/>
      </c>
      <c r="C43" s="273"/>
      <c r="D43" s="56"/>
      <c r="E43" s="56"/>
      <c r="F43" s="56"/>
      <c r="G43" s="56"/>
      <c r="H43" s="56"/>
      <c r="I43" s="56"/>
      <c r="J43" s="56"/>
      <c r="K43" s="56"/>
      <c r="L43" s="56"/>
      <c r="M43" s="56"/>
      <c r="O43" s="204" t="str">
        <f t="shared" ca="1" si="4"/>
        <v/>
      </c>
      <c r="P43" s="273"/>
      <c r="Q43" s="56"/>
      <c r="R43" s="56"/>
      <c r="S43" s="56"/>
      <c r="T43" s="56"/>
      <c r="U43" s="56"/>
      <c r="V43" s="56"/>
      <c r="W43" s="56"/>
      <c r="X43" s="56"/>
      <c r="Y43" s="56"/>
      <c r="Z43" s="56"/>
      <c r="AB43" s="204" t="str">
        <f t="shared" ca="1" si="5"/>
        <v/>
      </c>
      <c r="AC43" s="273"/>
      <c r="AD43" s="56"/>
      <c r="AE43" s="56"/>
      <c r="AF43" s="56"/>
      <c r="AG43" s="56"/>
      <c r="AH43" s="56"/>
      <c r="AI43" s="56"/>
      <c r="AJ43" s="56"/>
      <c r="AK43" s="56"/>
      <c r="AL43" s="56"/>
      <c r="AM43" s="56"/>
    </row>
    <row r="44" spans="1:39" x14ac:dyDescent="0.2">
      <c r="B44" s="204" t="str">
        <f t="shared" ca="1" si="3"/>
        <v/>
      </c>
      <c r="C44" s="273"/>
      <c r="D44" s="56"/>
      <c r="E44" s="56"/>
      <c r="F44" s="56"/>
      <c r="G44" s="56"/>
      <c r="H44" s="56"/>
      <c r="I44" s="56"/>
      <c r="J44" s="56"/>
      <c r="K44" s="56"/>
      <c r="L44" s="56"/>
      <c r="M44" s="56"/>
      <c r="O44" s="204" t="str">
        <f t="shared" ca="1" si="4"/>
        <v/>
      </c>
      <c r="P44" s="273"/>
      <c r="Q44" s="56"/>
      <c r="R44" s="56"/>
      <c r="S44" s="56"/>
      <c r="T44" s="56"/>
      <c r="U44" s="56"/>
      <c r="V44" s="56"/>
      <c r="W44" s="56"/>
      <c r="X44" s="56"/>
      <c r="Y44" s="56"/>
      <c r="Z44" s="56"/>
      <c r="AB44" s="204" t="str">
        <f t="shared" ca="1" si="5"/>
        <v/>
      </c>
      <c r="AC44" s="273"/>
      <c r="AD44" s="56"/>
      <c r="AE44" s="56"/>
      <c r="AF44" s="56"/>
      <c r="AG44" s="56"/>
      <c r="AH44" s="56"/>
      <c r="AI44" s="56"/>
      <c r="AJ44" s="56"/>
      <c r="AK44" s="56"/>
      <c r="AL44" s="56"/>
      <c r="AM44" s="56"/>
    </row>
    <row r="45" spans="1:39" x14ac:dyDescent="0.2">
      <c r="B45" s="204" t="str">
        <f t="shared" ca="1" si="3"/>
        <v/>
      </c>
      <c r="C45" s="273"/>
      <c r="D45" s="56"/>
      <c r="E45" s="56"/>
      <c r="F45" s="56"/>
      <c r="G45" s="56"/>
      <c r="H45" s="56"/>
      <c r="I45" s="56"/>
      <c r="J45" s="56"/>
      <c r="K45" s="56"/>
      <c r="L45" s="56"/>
      <c r="M45" s="56"/>
      <c r="O45" s="204" t="str">
        <f t="shared" ca="1" si="4"/>
        <v/>
      </c>
      <c r="P45" s="273"/>
      <c r="Q45" s="56"/>
      <c r="R45" s="56"/>
      <c r="S45" s="56"/>
      <c r="T45" s="56"/>
      <c r="U45" s="56"/>
      <c r="V45" s="56"/>
      <c r="W45" s="56"/>
      <c r="X45" s="56"/>
      <c r="Y45" s="56"/>
      <c r="Z45" s="56"/>
      <c r="AB45" s="204" t="str">
        <f t="shared" ca="1" si="5"/>
        <v/>
      </c>
      <c r="AC45" s="273"/>
      <c r="AD45" s="56"/>
      <c r="AE45" s="56"/>
      <c r="AF45" s="56"/>
      <c r="AG45" s="56"/>
      <c r="AH45" s="56"/>
      <c r="AI45" s="56"/>
      <c r="AJ45" s="56"/>
      <c r="AK45" s="56"/>
      <c r="AL45" s="56"/>
      <c r="AM45" s="56"/>
    </row>
    <row r="46" spans="1:39" x14ac:dyDescent="0.2">
      <c r="B46" s="204" t="str">
        <f t="shared" ca="1" si="3"/>
        <v/>
      </c>
      <c r="C46" s="273"/>
      <c r="D46" s="56"/>
      <c r="E46" s="56"/>
      <c r="F46" s="56"/>
      <c r="G46" s="56"/>
      <c r="H46" s="56"/>
      <c r="I46" s="56"/>
      <c r="J46" s="56"/>
      <c r="K46" s="56"/>
      <c r="L46" s="56"/>
      <c r="M46" s="56"/>
      <c r="O46" s="204" t="str">
        <f t="shared" ca="1" si="4"/>
        <v/>
      </c>
      <c r="P46" s="273"/>
      <c r="Q46" s="56"/>
      <c r="R46" s="56"/>
      <c r="S46" s="56"/>
      <c r="T46" s="56"/>
      <c r="U46" s="56"/>
      <c r="V46" s="56"/>
      <c r="W46" s="56"/>
      <c r="X46" s="56"/>
      <c r="Y46" s="56"/>
      <c r="Z46" s="56"/>
      <c r="AB46" s="204" t="str">
        <f t="shared" ca="1" si="5"/>
        <v/>
      </c>
      <c r="AC46" s="273"/>
      <c r="AD46" s="56"/>
      <c r="AE46" s="56"/>
      <c r="AF46" s="56"/>
      <c r="AG46" s="56"/>
      <c r="AH46" s="56"/>
      <c r="AI46" s="56"/>
      <c r="AJ46" s="56"/>
      <c r="AK46" s="56"/>
      <c r="AL46" s="56"/>
      <c r="AM46" s="56"/>
    </row>
    <row r="47" spans="1:39" x14ac:dyDescent="0.2">
      <c r="B47" s="204" t="str">
        <f t="shared" ca="1" si="3"/>
        <v/>
      </c>
      <c r="C47" s="273"/>
      <c r="D47" s="56"/>
      <c r="E47" s="56"/>
      <c r="F47" s="56"/>
      <c r="G47" s="56"/>
      <c r="H47" s="56"/>
      <c r="I47" s="56"/>
      <c r="J47" s="56"/>
      <c r="K47" s="56"/>
      <c r="L47" s="56"/>
      <c r="M47" s="56"/>
      <c r="O47" s="204" t="str">
        <f t="shared" ca="1" si="4"/>
        <v/>
      </c>
      <c r="P47" s="273"/>
      <c r="Q47" s="56"/>
      <c r="R47" s="56"/>
      <c r="S47" s="56"/>
      <c r="T47" s="56"/>
      <c r="U47" s="56"/>
      <c r="V47" s="56"/>
      <c r="W47" s="56"/>
      <c r="X47" s="56"/>
      <c r="Y47" s="56"/>
      <c r="Z47" s="56"/>
      <c r="AB47" s="204" t="str">
        <f t="shared" ca="1" si="5"/>
        <v/>
      </c>
      <c r="AC47" s="273"/>
      <c r="AD47" s="56"/>
      <c r="AE47" s="56"/>
      <c r="AF47" s="56"/>
      <c r="AG47" s="56"/>
      <c r="AH47" s="56"/>
      <c r="AI47" s="56"/>
      <c r="AJ47" s="56"/>
      <c r="AK47" s="56"/>
      <c r="AL47" s="56"/>
      <c r="AM47" s="56"/>
    </row>
    <row r="48" spans="1:39" x14ac:dyDescent="0.2">
      <c r="B48" s="204" t="str">
        <f t="shared" ca="1" si="3"/>
        <v/>
      </c>
      <c r="C48" s="273"/>
      <c r="D48" s="56"/>
      <c r="E48" s="56"/>
      <c r="F48" s="56"/>
      <c r="G48" s="56"/>
      <c r="H48" s="56"/>
      <c r="I48" s="56"/>
      <c r="J48" s="56"/>
      <c r="K48" s="56"/>
      <c r="L48" s="56"/>
      <c r="M48" s="56"/>
      <c r="O48" s="204" t="str">
        <f t="shared" ca="1" si="4"/>
        <v/>
      </c>
      <c r="P48" s="273"/>
      <c r="Q48" s="56"/>
      <c r="R48" s="56"/>
      <c r="S48" s="56"/>
      <c r="T48" s="56"/>
      <c r="U48" s="56"/>
      <c r="V48" s="56"/>
      <c r="W48" s="56"/>
      <c r="X48" s="56"/>
      <c r="Y48" s="56"/>
      <c r="Z48" s="56"/>
      <c r="AB48" s="204" t="str">
        <f t="shared" ca="1" si="5"/>
        <v/>
      </c>
      <c r="AC48" s="273"/>
      <c r="AD48" s="56"/>
      <c r="AE48" s="56"/>
      <c r="AF48" s="56"/>
      <c r="AG48" s="56"/>
      <c r="AH48" s="56"/>
      <c r="AI48" s="56"/>
      <c r="AJ48" s="56"/>
      <c r="AK48" s="56"/>
      <c r="AL48" s="56"/>
      <c r="AM48" s="56"/>
    </row>
    <row r="49" spans="1:39" x14ac:dyDescent="0.2">
      <c r="A49" s="118"/>
      <c r="B49" s="204" t="str">
        <f t="shared" ca="1" si="3"/>
        <v/>
      </c>
      <c r="C49" s="273"/>
      <c r="D49" s="56"/>
      <c r="E49" s="56"/>
      <c r="F49" s="56"/>
      <c r="G49" s="56"/>
      <c r="H49" s="56"/>
      <c r="I49" s="56"/>
      <c r="J49" s="56"/>
      <c r="K49" s="56"/>
      <c r="L49" s="56"/>
      <c r="M49" s="56"/>
      <c r="O49" s="204" t="str">
        <f t="shared" ca="1" si="4"/>
        <v/>
      </c>
      <c r="P49" s="273"/>
      <c r="Q49" s="56"/>
      <c r="R49" s="56"/>
      <c r="S49" s="56"/>
      <c r="T49" s="56"/>
      <c r="U49" s="56"/>
      <c r="V49" s="56"/>
      <c r="W49" s="56"/>
      <c r="X49" s="56"/>
      <c r="Y49" s="56"/>
      <c r="Z49" s="56"/>
      <c r="AB49" s="204" t="str">
        <f t="shared" ca="1" si="5"/>
        <v/>
      </c>
      <c r="AC49" s="273"/>
      <c r="AD49" s="56"/>
      <c r="AE49" s="56"/>
      <c r="AF49" s="56"/>
      <c r="AG49" s="56"/>
      <c r="AH49" s="56"/>
      <c r="AI49" s="56"/>
      <c r="AJ49" s="56"/>
      <c r="AK49" s="56"/>
      <c r="AL49" s="56"/>
      <c r="AM49" s="56"/>
    </row>
    <row r="50" spans="1:39" x14ac:dyDescent="0.2">
      <c r="A50" s="118"/>
      <c r="B50" s="204" t="str">
        <f t="shared" ca="1" si="3"/>
        <v/>
      </c>
      <c r="C50" s="273"/>
      <c r="D50" s="56"/>
      <c r="E50" s="56"/>
      <c r="F50" s="56"/>
      <c r="G50" s="56"/>
      <c r="H50" s="56"/>
      <c r="I50" s="56"/>
      <c r="J50" s="56"/>
      <c r="K50" s="56"/>
      <c r="L50" s="56"/>
      <c r="M50" s="56"/>
      <c r="O50" s="204" t="str">
        <f t="shared" ca="1" si="4"/>
        <v/>
      </c>
      <c r="P50" s="273"/>
      <c r="Q50" s="56"/>
      <c r="R50" s="56"/>
      <c r="S50" s="56"/>
      <c r="T50" s="56"/>
      <c r="U50" s="56"/>
      <c r="V50" s="56"/>
      <c r="W50" s="56"/>
      <c r="X50" s="56"/>
      <c r="Y50" s="56"/>
      <c r="Z50" s="56"/>
      <c r="AB50" s="204" t="str">
        <f t="shared" ca="1" si="5"/>
        <v/>
      </c>
      <c r="AC50" s="273"/>
      <c r="AD50" s="56"/>
      <c r="AE50" s="56"/>
      <c r="AF50" s="56"/>
      <c r="AG50" s="56"/>
      <c r="AH50" s="56"/>
      <c r="AI50" s="56"/>
      <c r="AJ50" s="56"/>
      <c r="AK50" s="56"/>
      <c r="AL50" s="56"/>
      <c r="AM50" s="56"/>
    </row>
    <row r="51" spans="1:39" x14ac:dyDescent="0.2">
      <c r="A51" s="118"/>
      <c r="B51" s="204" t="str">
        <f t="shared" ca="1" si="3"/>
        <v/>
      </c>
      <c r="C51" s="273"/>
      <c r="D51" s="56"/>
      <c r="E51" s="56"/>
      <c r="F51" s="56"/>
      <c r="G51" s="56"/>
      <c r="H51" s="56"/>
      <c r="I51" s="56"/>
      <c r="J51" s="56"/>
      <c r="K51" s="56"/>
      <c r="L51" s="56"/>
      <c r="M51" s="56"/>
      <c r="O51" s="204" t="str">
        <f t="shared" ca="1" si="4"/>
        <v/>
      </c>
      <c r="P51" s="273"/>
      <c r="Q51" s="56"/>
      <c r="R51" s="56"/>
      <c r="S51" s="56"/>
      <c r="T51" s="56"/>
      <c r="U51" s="56"/>
      <c r="V51" s="56"/>
      <c r="W51" s="56"/>
      <c r="X51" s="56"/>
      <c r="Y51" s="56"/>
      <c r="Z51" s="56"/>
      <c r="AB51" s="204" t="str">
        <f t="shared" ca="1" si="5"/>
        <v/>
      </c>
      <c r="AC51" s="273"/>
      <c r="AD51" s="56"/>
      <c r="AE51" s="56"/>
      <c r="AF51" s="56"/>
      <c r="AG51" s="56"/>
      <c r="AH51" s="56"/>
      <c r="AI51" s="56"/>
      <c r="AJ51" s="56"/>
      <c r="AK51" s="56"/>
      <c r="AL51" s="56"/>
      <c r="AM51" s="56"/>
    </row>
    <row r="52" spans="1:39" x14ac:dyDescent="0.2">
      <c r="A52" s="118"/>
      <c r="B52" s="204" t="str">
        <f t="shared" ca="1" si="3"/>
        <v/>
      </c>
      <c r="C52" s="273"/>
      <c r="D52" s="56"/>
      <c r="E52" s="56"/>
      <c r="F52" s="56"/>
      <c r="G52" s="56"/>
      <c r="H52" s="56"/>
      <c r="I52" s="56"/>
      <c r="J52" s="56"/>
      <c r="K52" s="56"/>
      <c r="L52" s="56"/>
      <c r="M52" s="56"/>
      <c r="O52" s="204" t="str">
        <f t="shared" ca="1" si="4"/>
        <v/>
      </c>
      <c r="P52" s="273"/>
      <c r="Q52" s="56"/>
      <c r="R52" s="56"/>
      <c r="S52" s="56"/>
      <c r="T52" s="56"/>
      <c r="U52" s="56"/>
      <c r="V52" s="56"/>
      <c r="W52" s="56"/>
      <c r="X52" s="56"/>
      <c r="Y52" s="56"/>
      <c r="Z52" s="56"/>
      <c r="AB52" s="204" t="str">
        <f t="shared" ca="1" si="5"/>
        <v/>
      </c>
      <c r="AC52" s="273"/>
    </row>
    <row r="53" spans="1:39" x14ac:dyDescent="0.2">
      <c r="A53" s="118"/>
    </row>
  </sheetData>
  <mergeCells count="11">
    <mergeCell ref="P5:Z5"/>
    <mergeCell ref="C5:M5"/>
    <mergeCell ref="C6:C7"/>
    <mergeCell ref="Q6:Q7"/>
    <mergeCell ref="D6:D7"/>
    <mergeCell ref="B6:B7"/>
    <mergeCell ref="AC6:AC7"/>
    <mergeCell ref="E6:M6"/>
    <mergeCell ref="R6:Z6"/>
    <mergeCell ref="AE6:AM6"/>
    <mergeCell ref="P6:P7"/>
  </mergeCells>
  <conditionalFormatting sqref="B5 B8 D9:M14 AD14:AM14 AD15 AF15:AM15 AD16:AM19 Y19 H19:K21 AD20:AG20 AI20:AM20 Y20:Z28 AD21:AM51 I22:K22 H23:K28 D34:M39">
    <cfRule type="cellIs" dxfId="37" priority="26" stopIfTrue="1" operator="equal">
      <formula>0.00000001</formula>
    </cfRule>
  </conditionalFormatting>
  <conditionalFormatting sqref="B9:B52">
    <cfRule type="expression" dxfId="36" priority="3">
      <formula>C9&lt;&gt;""</formula>
    </cfRule>
  </conditionalFormatting>
  <conditionalFormatting sqref="C9:C19">
    <cfRule type="cellIs" dxfId="35" priority="18" stopIfTrue="1" operator="equal">
      <formula>0.00000001</formula>
    </cfRule>
  </conditionalFormatting>
  <conditionalFormatting sqref="M15 H16:M18 L19 L20:M28">
    <cfRule type="cellIs" dxfId="34" priority="22" stopIfTrue="1" operator="equal">
      <formula>0.00000001</formula>
    </cfRule>
  </conditionalFormatting>
  <conditionalFormatting sqref="O5:O8">
    <cfRule type="cellIs" dxfId="33" priority="17" stopIfTrue="1" operator="equal">
      <formula>0.00000001</formula>
    </cfRule>
  </conditionalFormatting>
  <conditionalFormatting sqref="O9:O52">
    <cfRule type="expression" dxfId="32" priority="2">
      <formula>P9&lt;&gt;""</formula>
    </cfRule>
  </conditionalFormatting>
  <conditionalFormatting sqref="P9:Z13 P11:P19">
    <cfRule type="cellIs" dxfId="31" priority="14" stopIfTrue="1" operator="equal">
      <formula>0.00000001</formula>
    </cfRule>
  </conditionalFormatting>
  <conditionalFormatting sqref="AB5:AB8">
    <cfRule type="cellIs" dxfId="30" priority="16" stopIfTrue="1" operator="equal">
      <formula>0.00000001</formula>
    </cfRule>
  </conditionalFormatting>
  <conditionalFormatting sqref="AB9:AB52">
    <cfRule type="expression" dxfId="29" priority="1">
      <formula>AC9&lt;&gt;""</formula>
    </cfRule>
  </conditionalFormatting>
  <hyperlinks>
    <hyperlink ref="A2" location="Cover!A1" display="Return to Contents" xr:uid="{D3775E32-93C9-4AF6-978D-024741A87959}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D69B6-72EC-4447-8FF9-0DE26A64ACDF}">
  <sheetPr codeName="Sheet18">
    <tabColor rgb="FF92D050"/>
  </sheetPr>
  <dimension ref="B1:Q1116"/>
  <sheetViews>
    <sheetView workbookViewId="0">
      <selection activeCell="B7" sqref="B7"/>
    </sheetView>
  </sheetViews>
  <sheetFormatPr defaultRowHeight="12.75" x14ac:dyDescent="0.2"/>
  <cols>
    <col min="3" max="5" width="9.28515625" bestFit="1" customWidth="1"/>
    <col min="6" max="14" width="11.7109375" bestFit="1" customWidth="1"/>
  </cols>
  <sheetData>
    <row r="1" spans="2:17" x14ac:dyDescent="0.2">
      <c r="C1" s="14"/>
    </row>
    <row r="3" spans="2:17" x14ac:dyDescent="0.2"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2:17" x14ac:dyDescent="0.2">
      <c r="C4" s="14"/>
      <c r="D4" s="14"/>
    </row>
    <row r="5" spans="2:17" x14ac:dyDescent="0.2">
      <c r="B5" t="s">
        <v>304</v>
      </c>
      <c r="C5" t="s">
        <v>303</v>
      </c>
      <c r="D5" t="s">
        <v>275</v>
      </c>
      <c r="E5" s="4" t="str">
        <f>E6</f>
        <v>base</v>
      </c>
      <c r="F5" s="4" t="str">
        <f t="shared" ref="F5:N5" si="0">F6</f>
        <v>sim1</v>
      </c>
      <c r="G5" s="4" t="str">
        <f t="shared" si="0"/>
        <v>sim2</v>
      </c>
      <c r="H5" s="4" t="str">
        <f t="shared" si="0"/>
        <v>sim3</v>
      </c>
      <c r="I5" s="4">
        <f t="shared" si="0"/>
        <v>0</v>
      </c>
      <c r="J5" s="4">
        <f t="shared" si="0"/>
        <v>0</v>
      </c>
      <c r="K5" s="4">
        <f t="shared" si="0"/>
        <v>0</v>
      </c>
      <c r="L5" s="4">
        <f t="shared" si="0"/>
        <v>0</v>
      </c>
      <c r="M5" s="4">
        <f t="shared" si="0"/>
        <v>0</v>
      </c>
      <c r="N5" s="4">
        <f t="shared" si="0"/>
        <v>0</v>
      </c>
    </row>
    <row r="6" spans="2:17" x14ac:dyDescent="0.2">
      <c r="C6" s="48"/>
      <c r="D6" s="14"/>
      <c r="E6" s="44" t="s">
        <v>27</v>
      </c>
      <c r="F6" s="44" t="s">
        <v>371</v>
      </c>
      <c r="G6" s="44" t="s">
        <v>1042</v>
      </c>
      <c r="H6" s="44" t="s">
        <v>1084</v>
      </c>
      <c r="I6" s="44"/>
      <c r="J6" s="44"/>
      <c r="K6" s="44"/>
      <c r="L6" s="44"/>
      <c r="M6" s="44"/>
      <c r="N6" s="44"/>
    </row>
    <row r="7" spans="2:17" x14ac:dyDescent="0.2">
      <c r="B7" s="14" t="str">
        <f>C7&amp;"_"&amp;D7</f>
        <v>flab_u_t_a_001</v>
      </c>
      <c r="C7" s="14" t="s">
        <v>1010</v>
      </c>
      <c r="D7" s="14" t="s">
        <v>649</v>
      </c>
      <c r="E7" s="47">
        <v>59.677849050641235</v>
      </c>
      <c r="F7" s="47">
        <v>2.4025107376290933E-2</v>
      </c>
      <c r="G7" s="47">
        <v>2.9031691548220273E-2</v>
      </c>
      <c r="H7" s="47">
        <v>-5.6041563350273105E-2</v>
      </c>
      <c r="I7" s="47"/>
      <c r="J7" s="47"/>
      <c r="K7" s="47"/>
      <c r="L7" s="47"/>
      <c r="M7" s="47"/>
      <c r="N7" s="47"/>
      <c r="Q7" s="46"/>
    </row>
    <row r="8" spans="2:17" x14ac:dyDescent="0.2">
      <c r="B8" s="14" t="str">
        <f t="shared" ref="B8:B71" si="1">C8&amp;"_"&amp;D8</f>
        <v>flab_u_t_a_002</v>
      </c>
      <c r="C8" s="14" t="s">
        <v>1010</v>
      </c>
      <c r="D8" s="14" t="s">
        <v>650</v>
      </c>
      <c r="E8" s="47">
        <v>5.6556858633520966</v>
      </c>
      <c r="F8" s="47">
        <v>4.5363785878227425E-2</v>
      </c>
      <c r="G8" s="47">
        <v>-8.5589491802662288E-2</v>
      </c>
      <c r="H8" s="47">
        <v>-6.8194435558122102E-2</v>
      </c>
      <c r="I8" s="47"/>
      <c r="J8" s="47"/>
      <c r="K8" s="47"/>
      <c r="L8" s="47"/>
      <c r="M8" s="47"/>
      <c r="N8" s="47"/>
    </row>
    <row r="9" spans="2:17" x14ac:dyDescent="0.2">
      <c r="B9" s="14" t="str">
        <f t="shared" si="1"/>
        <v>flab_u_t_a_003</v>
      </c>
      <c r="C9" s="14" t="s">
        <v>1010</v>
      </c>
      <c r="D9" s="14" t="s">
        <v>651</v>
      </c>
      <c r="E9" s="47">
        <v>4.2505833889095976</v>
      </c>
      <c r="F9" s="47">
        <v>2.1798786226367994E-2</v>
      </c>
      <c r="G9" s="47">
        <v>7.3631949799812801E-3</v>
      </c>
      <c r="H9" s="47">
        <v>-6.2930893210166872E-2</v>
      </c>
      <c r="I9" s="47"/>
      <c r="J9" s="47"/>
      <c r="K9" s="47"/>
      <c r="L9" s="47"/>
      <c r="M9" s="47"/>
      <c r="N9" s="47"/>
    </row>
    <row r="10" spans="2:17" x14ac:dyDescent="0.2">
      <c r="B10" s="14" t="str">
        <f t="shared" si="1"/>
        <v>flab_u_t_a_004</v>
      </c>
      <c r="C10" s="14" t="s">
        <v>1010</v>
      </c>
      <c r="D10" s="14" t="s">
        <v>652</v>
      </c>
      <c r="E10" s="47">
        <v>0.64391371830964828</v>
      </c>
      <c r="F10" s="47">
        <v>2.835273878076805E-2</v>
      </c>
      <c r="G10" s="47">
        <v>-3.3884459490984842E-2</v>
      </c>
      <c r="H10" s="47">
        <v>-6.2322022134997379E-2</v>
      </c>
      <c r="I10" s="47"/>
      <c r="J10" s="47"/>
      <c r="K10" s="47"/>
      <c r="L10" s="47"/>
      <c r="M10" s="47"/>
      <c r="N10" s="47"/>
    </row>
    <row r="11" spans="2:17" x14ac:dyDescent="0.2">
      <c r="B11" s="14" t="str">
        <f t="shared" si="1"/>
        <v>flab_u_t_a_005</v>
      </c>
      <c r="C11" s="14" t="s">
        <v>1010</v>
      </c>
      <c r="D11" s="14" t="s">
        <v>653</v>
      </c>
      <c r="E11" s="47">
        <v>5.9986889772426437</v>
      </c>
      <c r="F11" s="47">
        <v>8.298768818455482E-2</v>
      </c>
      <c r="G11" s="47">
        <v>2.6432523347974524E-2</v>
      </c>
      <c r="H11" s="47">
        <v>-3.3496292024748353E-2</v>
      </c>
      <c r="I11" s="47"/>
      <c r="J11" s="47"/>
      <c r="K11" s="47"/>
      <c r="L11" s="47"/>
      <c r="M11" s="47"/>
      <c r="N11" s="47"/>
    </row>
    <row r="12" spans="2:17" x14ac:dyDescent="0.2">
      <c r="B12" s="14" t="str">
        <f t="shared" si="1"/>
        <v>flab_u_t_a_006</v>
      </c>
      <c r="C12" s="14" t="s">
        <v>1010</v>
      </c>
      <c r="D12" s="14" t="s">
        <v>654</v>
      </c>
      <c r="E12" s="47">
        <v>49.334410512578373</v>
      </c>
      <c r="F12" s="47">
        <v>5.5656494111655519E-3</v>
      </c>
      <c r="G12" s="47">
        <v>7.696687821019399E-2</v>
      </c>
      <c r="H12" s="47">
        <v>-4.8164900453717685E-2</v>
      </c>
      <c r="I12" s="47"/>
      <c r="J12" s="47"/>
      <c r="K12" s="47"/>
      <c r="L12" s="47"/>
      <c r="M12" s="47"/>
      <c r="N12" s="47"/>
    </row>
    <row r="13" spans="2:17" x14ac:dyDescent="0.2">
      <c r="B13" s="14" t="str">
        <f t="shared" si="1"/>
        <v>flab_u_t_a_007</v>
      </c>
      <c r="C13" s="14" t="s">
        <v>1010</v>
      </c>
      <c r="D13" s="14" t="s">
        <v>655</v>
      </c>
      <c r="E13" s="47">
        <v>3.932220638595759</v>
      </c>
      <c r="F13" s="47">
        <v>8.8645132427789264E-3</v>
      </c>
      <c r="G13" s="47">
        <v>5.2104644207684458E-2</v>
      </c>
      <c r="H13" s="47">
        <v>-5.6895905516618495E-2</v>
      </c>
      <c r="I13" s="47"/>
      <c r="J13" s="47"/>
      <c r="K13" s="47"/>
      <c r="L13" s="47"/>
      <c r="M13" s="47"/>
      <c r="N13" s="47"/>
    </row>
    <row r="14" spans="2:17" x14ac:dyDescent="0.2">
      <c r="B14" s="14" t="str">
        <f t="shared" si="1"/>
        <v>flab_u_t_a_008</v>
      </c>
      <c r="C14" s="14" t="s">
        <v>1010</v>
      </c>
      <c r="D14" s="14" t="s">
        <v>656</v>
      </c>
      <c r="E14" s="47">
        <v>1.0522224912801013</v>
      </c>
      <c r="F14" s="47">
        <v>2.2180130279081389E-2</v>
      </c>
      <c r="G14" s="47">
        <v>-0.3364046857485703</v>
      </c>
      <c r="H14" s="47">
        <v>9.6601021947151366E-2</v>
      </c>
      <c r="I14" s="47"/>
      <c r="J14" s="47"/>
      <c r="K14" s="47"/>
      <c r="L14" s="47"/>
      <c r="M14" s="47"/>
      <c r="N14" s="47"/>
    </row>
    <row r="15" spans="2:17" x14ac:dyDescent="0.2">
      <c r="B15" s="14" t="str">
        <f t="shared" si="1"/>
        <v>flab_u_t_a_009</v>
      </c>
      <c r="C15" s="14" t="s">
        <v>1010</v>
      </c>
      <c r="D15" s="14" t="s">
        <v>657</v>
      </c>
      <c r="E15" s="47">
        <v>25.494756546650425</v>
      </c>
      <c r="F15" s="47">
        <v>1.317210232749666E-2</v>
      </c>
      <c r="G15" s="47">
        <v>2.1427654601557933E-3</v>
      </c>
      <c r="H15" s="47">
        <v>-5.9923015597751483E-2</v>
      </c>
      <c r="I15" s="47"/>
      <c r="J15" s="47"/>
      <c r="K15" s="47"/>
      <c r="L15" s="47"/>
      <c r="M15" s="47"/>
      <c r="N15" s="47"/>
    </row>
    <row r="16" spans="2:17" x14ac:dyDescent="0.2">
      <c r="B16" s="14" t="str">
        <f t="shared" si="1"/>
        <v>flab_u_t_a_010</v>
      </c>
      <c r="C16" s="14" t="s">
        <v>1010</v>
      </c>
      <c r="D16" s="14" t="s">
        <v>658</v>
      </c>
      <c r="E16" s="47">
        <v>2.1624728429421305</v>
      </c>
      <c r="F16" s="47">
        <v>1.8106864585676341E-2</v>
      </c>
      <c r="G16" s="47">
        <v>6.8283685914138914E-2</v>
      </c>
      <c r="H16" s="47">
        <v>0.14607304481915051</v>
      </c>
      <c r="I16" s="47"/>
      <c r="J16" s="47"/>
      <c r="K16" s="47"/>
      <c r="L16" s="47"/>
      <c r="M16" s="47"/>
      <c r="N16" s="47"/>
    </row>
    <row r="17" spans="2:14" x14ac:dyDescent="0.2">
      <c r="B17" s="14" t="str">
        <f t="shared" si="1"/>
        <v>flab_u_t_a_011</v>
      </c>
      <c r="C17" s="14" t="s">
        <v>1010</v>
      </c>
      <c r="D17" s="14" t="s">
        <v>659</v>
      </c>
      <c r="E17" s="47">
        <v>7.5195864632093343</v>
      </c>
      <c r="F17" s="47">
        <v>0.15745784640346372</v>
      </c>
      <c r="G17" s="47">
        <v>0.25655208842954025</v>
      </c>
      <c r="H17" s="47">
        <v>1.0756635457042085</v>
      </c>
      <c r="I17" s="47"/>
      <c r="J17" s="47"/>
      <c r="K17" s="47"/>
      <c r="L17" s="47"/>
      <c r="M17" s="47"/>
      <c r="N17" s="47"/>
    </row>
    <row r="18" spans="2:14" x14ac:dyDescent="0.2">
      <c r="B18" s="14" t="str">
        <f t="shared" si="1"/>
        <v>flab_u_t_a_012</v>
      </c>
      <c r="C18" s="14" t="s">
        <v>1010</v>
      </c>
      <c r="D18" s="14" t="s">
        <v>660</v>
      </c>
      <c r="E18" s="47">
        <v>11.196258570114505</v>
      </c>
      <c r="F18" s="47">
        <v>2.9853745642216545E-2</v>
      </c>
      <c r="G18" s="47">
        <v>-0.27409520003596199</v>
      </c>
      <c r="H18" s="47">
        <v>0.12120766669352356</v>
      </c>
      <c r="I18" s="47"/>
      <c r="J18" s="47"/>
      <c r="K18" s="47"/>
      <c r="L18" s="47"/>
      <c r="M18" s="47"/>
      <c r="N18" s="47"/>
    </row>
    <row r="19" spans="2:14" x14ac:dyDescent="0.2">
      <c r="B19" s="14" t="str">
        <f t="shared" si="1"/>
        <v>flab_u_t_a_013</v>
      </c>
      <c r="C19" s="14" t="s">
        <v>1010</v>
      </c>
      <c r="D19" s="14" t="s">
        <v>661</v>
      </c>
      <c r="E19" s="47">
        <v>41.95443384720862</v>
      </c>
      <c r="F19" s="47">
        <v>5.8856240386728764E-2</v>
      </c>
      <c r="G19" s="47">
        <v>0.21739772257338696</v>
      </c>
      <c r="H19" s="47">
        <v>8.6281170899860093E-2</v>
      </c>
      <c r="I19" s="47"/>
      <c r="J19" s="47"/>
      <c r="K19" s="47"/>
      <c r="L19" s="47"/>
      <c r="M19" s="47"/>
      <c r="N19" s="47"/>
    </row>
    <row r="20" spans="2:14" x14ac:dyDescent="0.2">
      <c r="B20" s="14" t="str">
        <f t="shared" si="1"/>
        <v>flab_u_t_a_014</v>
      </c>
      <c r="C20" s="14" t="s">
        <v>1010</v>
      </c>
      <c r="D20" s="14" t="s">
        <v>662</v>
      </c>
      <c r="E20" s="47">
        <v>8.0458581453045621</v>
      </c>
      <c r="F20" s="47">
        <v>2.7209490788848711E-2</v>
      </c>
      <c r="G20" s="47">
        <v>1.1210724833854435E-2</v>
      </c>
      <c r="H20" s="47">
        <v>-4.8532295312797569E-2</v>
      </c>
      <c r="I20" s="47"/>
      <c r="J20" s="47"/>
      <c r="K20" s="47"/>
      <c r="L20" s="47"/>
      <c r="M20" s="47"/>
      <c r="N20" s="47"/>
    </row>
    <row r="21" spans="2:14" x14ac:dyDescent="0.2">
      <c r="B21" s="14" t="str">
        <f t="shared" si="1"/>
        <v>flab_u_t_a_015</v>
      </c>
      <c r="C21" s="14" t="s">
        <v>1010</v>
      </c>
      <c r="D21" s="14" t="s">
        <v>663</v>
      </c>
      <c r="E21" s="47">
        <v>4.0722382144231695</v>
      </c>
      <c r="F21" s="47">
        <v>3.1167656001240829E-2</v>
      </c>
      <c r="G21" s="47">
        <v>-9.6350747591289476E-3</v>
      </c>
      <c r="H21" s="47">
        <v>-3.4367268617718771E-3</v>
      </c>
      <c r="I21" s="47"/>
      <c r="J21" s="47"/>
      <c r="K21" s="47"/>
      <c r="L21" s="47"/>
      <c r="M21" s="47"/>
      <c r="N21" s="47"/>
    </row>
    <row r="22" spans="2:14" x14ac:dyDescent="0.2">
      <c r="B22" s="14" t="str">
        <f t="shared" si="1"/>
        <v>flab_u_t_a_016</v>
      </c>
      <c r="C22" s="14" t="s">
        <v>1010</v>
      </c>
      <c r="D22" s="14" t="s">
        <v>664</v>
      </c>
      <c r="E22" s="47">
        <v>10.168863620273088</v>
      </c>
      <c r="F22" s="47">
        <v>1.4097576336591366E-2</v>
      </c>
      <c r="G22" s="47">
        <v>-0.14893500176240693</v>
      </c>
      <c r="H22" s="47">
        <v>-9.5928551594670619E-2</v>
      </c>
      <c r="I22" s="47"/>
      <c r="J22" s="47"/>
      <c r="K22" s="47"/>
      <c r="L22" s="47"/>
      <c r="M22" s="47"/>
      <c r="N22" s="47"/>
    </row>
    <row r="23" spans="2:14" x14ac:dyDescent="0.2">
      <c r="B23" s="14" t="str">
        <f t="shared" si="1"/>
        <v>flab_u_t_a_017</v>
      </c>
      <c r="C23" s="14" t="s">
        <v>1010</v>
      </c>
      <c r="D23" s="14" t="s">
        <v>665</v>
      </c>
      <c r="E23" s="47">
        <v>22.141434087876586</v>
      </c>
      <c r="F23" s="47">
        <v>1.8621901914039896E-3</v>
      </c>
      <c r="G23" s="47">
        <v>-2.8819338505114978E-2</v>
      </c>
      <c r="H23" s="47">
        <v>-0.10517685856100689</v>
      </c>
      <c r="I23" s="47"/>
      <c r="J23" s="47"/>
      <c r="K23" s="47"/>
      <c r="L23" s="47"/>
      <c r="M23" s="47"/>
      <c r="N23" s="47"/>
    </row>
    <row r="24" spans="2:14" x14ac:dyDescent="0.2">
      <c r="B24" s="14" t="str">
        <f t="shared" si="1"/>
        <v>flab_u_t_a_018</v>
      </c>
      <c r="C24" s="14" t="s">
        <v>1010</v>
      </c>
      <c r="D24" s="14" t="s">
        <v>666</v>
      </c>
      <c r="E24" s="47">
        <v>33.233108143772412</v>
      </c>
      <c r="F24" s="47">
        <v>3.7145844055119781E-3</v>
      </c>
      <c r="G24" s="47">
        <v>-1.2583113687580916E-2</v>
      </c>
      <c r="H24" s="47">
        <v>-0.10035660417239134</v>
      </c>
      <c r="I24" s="47"/>
      <c r="J24" s="47"/>
      <c r="K24" s="47"/>
      <c r="L24" s="47"/>
      <c r="M24" s="47"/>
      <c r="N24" s="47"/>
    </row>
    <row r="25" spans="2:14" x14ac:dyDescent="0.2">
      <c r="B25" s="14" t="str">
        <f t="shared" si="1"/>
        <v>flab_u_t_a_019</v>
      </c>
      <c r="C25" s="14" t="s">
        <v>1010</v>
      </c>
      <c r="D25" s="14" t="s">
        <v>667</v>
      </c>
      <c r="E25" s="47">
        <v>5.2913447009229735</v>
      </c>
      <c r="F25" s="47">
        <v>4.8624294188992501E-2</v>
      </c>
      <c r="G25" s="47">
        <v>1.3725490407279217E-2</v>
      </c>
      <c r="H25" s="47">
        <v>-4.108732290560857E-2</v>
      </c>
      <c r="I25" s="47"/>
      <c r="J25" s="47"/>
      <c r="K25" s="47"/>
      <c r="L25" s="47"/>
      <c r="M25" s="47"/>
      <c r="N25" s="47"/>
    </row>
    <row r="26" spans="2:14" x14ac:dyDescent="0.2">
      <c r="B26" s="14" t="str">
        <f t="shared" si="1"/>
        <v>flab_u_t_a_020</v>
      </c>
      <c r="C26" s="14" t="s">
        <v>1010</v>
      </c>
      <c r="D26" s="14" t="s">
        <v>668</v>
      </c>
      <c r="E26" s="47">
        <v>11.01887601435914</v>
      </c>
      <c r="F26" s="47">
        <v>5.5716372666525515E-2</v>
      </c>
      <c r="G26" s="47">
        <v>0.27127965860405112</v>
      </c>
      <c r="H26" s="47">
        <v>2.1140538792141506E-2</v>
      </c>
      <c r="I26" s="47"/>
      <c r="J26" s="47"/>
      <c r="K26" s="47"/>
      <c r="L26" s="47"/>
      <c r="M26" s="47"/>
      <c r="N26" s="47"/>
    </row>
    <row r="27" spans="2:14" x14ac:dyDescent="0.2">
      <c r="B27" s="14" t="str">
        <f t="shared" si="1"/>
        <v>flab_u_t_a_021</v>
      </c>
      <c r="C27" s="14" t="s">
        <v>1010</v>
      </c>
      <c r="D27" s="14" t="s">
        <v>669</v>
      </c>
      <c r="E27" s="47">
        <v>0.22359627666917672</v>
      </c>
      <c r="F27" s="47">
        <v>7.1488563028632157E-3</v>
      </c>
      <c r="G27" s="47">
        <v>-0.213645493528547</v>
      </c>
      <c r="H27" s="47">
        <v>6.7331381058499673E-2</v>
      </c>
      <c r="I27" s="47"/>
      <c r="J27" s="47"/>
      <c r="K27" s="47"/>
      <c r="L27" s="47"/>
      <c r="M27" s="47"/>
      <c r="N27" s="47"/>
    </row>
    <row r="28" spans="2:14" x14ac:dyDescent="0.2">
      <c r="B28" s="14" t="str">
        <f t="shared" si="1"/>
        <v>flab_u_t_a_022</v>
      </c>
      <c r="C28" s="14" t="s">
        <v>1010</v>
      </c>
      <c r="D28" s="14" t="s">
        <v>670</v>
      </c>
      <c r="E28" s="47">
        <v>2.4669712075901336</v>
      </c>
      <c r="F28" s="47">
        <v>2.4850959240496628E-2</v>
      </c>
      <c r="G28" s="47">
        <v>-7.9086786205451176E-2</v>
      </c>
      <c r="H28" s="47">
        <v>-3.5701713077640473E-2</v>
      </c>
      <c r="I28" s="47"/>
      <c r="J28" s="47"/>
      <c r="K28" s="47"/>
      <c r="L28" s="47"/>
      <c r="M28" s="47"/>
      <c r="N28" s="47"/>
    </row>
    <row r="29" spans="2:14" x14ac:dyDescent="0.2">
      <c r="B29" s="14" t="str">
        <f t="shared" si="1"/>
        <v>flab_u_t_a_023</v>
      </c>
      <c r="C29" s="14" t="s">
        <v>1010</v>
      </c>
      <c r="D29" s="14" t="s">
        <v>671</v>
      </c>
      <c r="E29" s="47">
        <v>8.7569927328777943</v>
      </c>
      <c r="F29" s="47">
        <v>1.8932975918350969E-2</v>
      </c>
      <c r="G29" s="47">
        <v>-4.0484485507963353E-2</v>
      </c>
      <c r="H29" s="47">
        <v>-1.4817885475604253E-2</v>
      </c>
      <c r="I29" s="47"/>
      <c r="J29" s="47"/>
      <c r="K29" s="47"/>
      <c r="L29" s="47"/>
      <c r="M29" s="47"/>
      <c r="N29" s="47"/>
    </row>
    <row r="30" spans="2:14" x14ac:dyDescent="0.2">
      <c r="B30" s="14" t="str">
        <f t="shared" si="1"/>
        <v>flab_u_t_a_026</v>
      </c>
      <c r="C30" s="14" t="s">
        <v>1010</v>
      </c>
      <c r="D30" s="14" t="s">
        <v>674</v>
      </c>
      <c r="E30" s="47">
        <v>0.79342645634503262</v>
      </c>
      <c r="F30" s="47">
        <v>7.6135447886982455E-2</v>
      </c>
      <c r="G30" s="47">
        <v>0.24959010893923494</v>
      </c>
      <c r="H30" s="47">
        <v>6.674829819275363E-2</v>
      </c>
      <c r="I30" s="47"/>
      <c r="J30" s="47"/>
      <c r="K30" s="47"/>
      <c r="L30" s="47"/>
      <c r="M30" s="47"/>
      <c r="N30" s="47"/>
    </row>
    <row r="31" spans="2:14" x14ac:dyDescent="0.2">
      <c r="B31" s="14" t="str">
        <f t="shared" si="1"/>
        <v>flab_u_t_a_027</v>
      </c>
      <c r="C31" s="14" t="s">
        <v>1010</v>
      </c>
      <c r="D31" s="14" t="s">
        <v>675</v>
      </c>
      <c r="E31" s="47">
        <v>8.5118558566453828</v>
      </c>
      <c r="F31" s="47">
        <v>7.2908322167775097E-3</v>
      </c>
      <c r="G31" s="47">
        <v>-0.24734113299825777</v>
      </c>
      <c r="H31" s="47">
        <v>-0.20816536162536758</v>
      </c>
      <c r="I31" s="47"/>
      <c r="J31" s="47"/>
      <c r="K31" s="47"/>
      <c r="L31" s="47"/>
      <c r="M31" s="47"/>
      <c r="N31" s="47"/>
    </row>
    <row r="32" spans="2:14" x14ac:dyDescent="0.2">
      <c r="B32" s="14" t="str">
        <f t="shared" si="1"/>
        <v>flab_u_t_a_028</v>
      </c>
      <c r="C32" s="14" t="s">
        <v>1010</v>
      </c>
      <c r="D32" s="14" t="s">
        <v>676</v>
      </c>
      <c r="E32" s="47">
        <v>2.4758954854093687</v>
      </c>
      <c r="F32" s="47">
        <v>2.9951198040656379E-2</v>
      </c>
      <c r="G32" s="47">
        <v>-0.12818615152746515</v>
      </c>
      <c r="H32" s="47">
        <v>-0.15486463039990905</v>
      </c>
      <c r="I32" s="47"/>
      <c r="J32" s="47"/>
      <c r="K32" s="47"/>
      <c r="L32" s="47"/>
      <c r="M32" s="47"/>
      <c r="N32" s="47"/>
    </row>
    <row r="33" spans="2:14" x14ac:dyDescent="0.2">
      <c r="B33" s="14" t="str">
        <f t="shared" si="1"/>
        <v>flab_u_t_a_029</v>
      </c>
      <c r="C33" s="14" t="s">
        <v>1010</v>
      </c>
      <c r="D33" s="14" t="s">
        <v>677</v>
      </c>
      <c r="E33" s="47">
        <v>5.2208629607079109</v>
      </c>
      <c r="F33" s="47">
        <v>1.128933102412244E-2</v>
      </c>
      <c r="G33" s="47">
        <v>-0.11766556973082931</v>
      </c>
      <c r="H33" s="47">
        <v>-0.12055750493247253</v>
      </c>
      <c r="I33" s="47"/>
      <c r="J33" s="47"/>
      <c r="K33" s="47"/>
      <c r="L33" s="47"/>
      <c r="M33" s="47"/>
      <c r="N33" s="47"/>
    </row>
    <row r="34" spans="2:14" x14ac:dyDescent="0.2">
      <c r="B34" s="14" t="str">
        <f t="shared" si="1"/>
        <v>flab_u_t_a_030</v>
      </c>
      <c r="C34" s="14" t="s">
        <v>1010</v>
      </c>
      <c r="D34" s="14" t="s">
        <v>678</v>
      </c>
      <c r="E34" s="47">
        <v>3.1643278747440817</v>
      </c>
      <c r="F34" s="47">
        <v>1.2390471192791352E-2</v>
      </c>
      <c r="G34" s="47">
        <v>-0.1896980222353184</v>
      </c>
      <c r="H34" s="47">
        <v>-0.15965745122221708</v>
      </c>
      <c r="I34" s="47"/>
      <c r="J34" s="47"/>
      <c r="K34" s="47"/>
      <c r="L34" s="47"/>
      <c r="M34" s="47"/>
      <c r="N34" s="47"/>
    </row>
    <row r="35" spans="2:14" x14ac:dyDescent="0.2">
      <c r="B35" s="14" t="str">
        <f t="shared" si="1"/>
        <v>flab_u_t_a_031</v>
      </c>
      <c r="C35" s="14" t="s">
        <v>1010</v>
      </c>
      <c r="D35" s="14" t="s">
        <v>679</v>
      </c>
      <c r="E35" s="47">
        <v>0.9776909304414263</v>
      </c>
      <c r="F35" s="47">
        <v>1.3798063051995157E-2</v>
      </c>
      <c r="G35" s="47">
        <v>-0.16686288445927344</v>
      </c>
      <c r="H35" s="47">
        <v>-0.14256342970923042</v>
      </c>
      <c r="I35" s="47"/>
      <c r="J35" s="47"/>
      <c r="K35" s="47"/>
      <c r="L35" s="47"/>
      <c r="M35" s="47"/>
      <c r="N35" s="47"/>
    </row>
    <row r="36" spans="2:14" x14ac:dyDescent="0.2">
      <c r="B36" s="14" t="str">
        <f t="shared" si="1"/>
        <v>flab_u_t_a_032</v>
      </c>
      <c r="C36" s="14" t="s">
        <v>1010</v>
      </c>
      <c r="D36" s="14" t="s">
        <v>680</v>
      </c>
      <c r="E36" s="47">
        <v>2.5762184062874032</v>
      </c>
      <c r="F36" s="47">
        <v>1.3698477002122011E-2</v>
      </c>
      <c r="G36" s="47">
        <v>-0.16536214740968669</v>
      </c>
      <c r="H36" s="47">
        <v>-0.14698170703437707</v>
      </c>
      <c r="I36" s="47"/>
      <c r="J36" s="47"/>
      <c r="K36" s="47"/>
      <c r="L36" s="47"/>
      <c r="M36" s="47"/>
      <c r="N36" s="47"/>
    </row>
    <row r="37" spans="2:14" x14ac:dyDescent="0.2">
      <c r="B37" s="14" t="str">
        <f t="shared" si="1"/>
        <v>flab_u_t_a_033</v>
      </c>
      <c r="C37" s="14" t="s">
        <v>1010</v>
      </c>
      <c r="D37" s="14" t="s">
        <v>681</v>
      </c>
      <c r="E37" s="47">
        <v>15.416138432414556</v>
      </c>
      <c r="F37" s="47">
        <v>9.7471862132936238E-3</v>
      </c>
      <c r="G37" s="47">
        <v>-0.21573982645228806</v>
      </c>
      <c r="H37" s="47">
        <v>-0.1669281939961631</v>
      </c>
      <c r="I37" s="47"/>
      <c r="J37" s="47"/>
      <c r="K37" s="47"/>
      <c r="L37" s="47"/>
      <c r="M37" s="47"/>
      <c r="N37" s="47"/>
    </row>
    <row r="38" spans="2:14" x14ac:dyDescent="0.2">
      <c r="B38" s="14" t="str">
        <f t="shared" si="1"/>
        <v>flab_u_t_a_034</v>
      </c>
      <c r="C38" s="14" t="s">
        <v>1010</v>
      </c>
      <c r="D38" s="14" t="s">
        <v>682</v>
      </c>
      <c r="E38" s="47">
        <v>38.445287481343854</v>
      </c>
      <c r="F38" s="47">
        <v>-1.3032493680742441E-2</v>
      </c>
      <c r="G38" s="47">
        <v>-0.54465275058720453</v>
      </c>
      <c r="H38" s="47">
        <v>-0.32722294120257622</v>
      </c>
      <c r="I38" s="47"/>
      <c r="J38" s="47"/>
      <c r="K38" s="47"/>
      <c r="L38" s="47"/>
      <c r="M38" s="47"/>
      <c r="N38" s="47"/>
    </row>
    <row r="39" spans="2:14" x14ac:dyDescent="0.2">
      <c r="B39" s="14" t="str">
        <f t="shared" si="1"/>
        <v>flab_u_t_a_035</v>
      </c>
      <c r="C39" s="14" t="s">
        <v>1010</v>
      </c>
      <c r="D39" s="14" t="s">
        <v>683</v>
      </c>
      <c r="E39" s="47">
        <v>8.3204752201757994</v>
      </c>
      <c r="F39" s="47">
        <v>5.8074989588408066E-2</v>
      </c>
      <c r="G39" s="47">
        <v>4.8806383243271689E-2</v>
      </c>
      <c r="H39" s="47">
        <v>1.2163351811356637</v>
      </c>
      <c r="I39" s="47"/>
      <c r="J39" s="47"/>
      <c r="K39" s="47"/>
      <c r="L39" s="47"/>
      <c r="M39" s="47"/>
      <c r="N39" s="47"/>
    </row>
    <row r="40" spans="2:14" x14ac:dyDescent="0.2">
      <c r="B40" s="14" t="str">
        <f t="shared" si="1"/>
        <v>flab_u_t_a_036</v>
      </c>
      <c r="C40" s="14" t="s">
        <v>1010</v>
      </c>
      <c r="D40" s="14" t="s">
        <v>684</v>
      </c>
      <c r="E40" s="47">
        <v>0.47385308127743569</v>
      </c>
      <c r="F40" s="47">
        <v>3.0015573502018E-3</v>
      </c>
      <c r="G40" s="47">
        <v>-0.1008130761513848</v>
      </c>
      <c r="H40" s="47">
        <v>-9.6473406792352279E-2</v>
      </c>
      <c r="I40" s="47"/>
      <c r="J40" s="47"/>
      <c r="K40" s="47"/>
      <c r="L40" s="47"/>
      <c r="M40" s="47"/>
      <c r="N40" s="47"/>
    </row>
    <row r="41" spans="2:14" x14ac:dyDescent="0.2">
      <c r="B41" s="14" t="str">
        <f t="shared" si="1"/>
        <v>flab_u_t_a_037</v>
      </c>
      <c r="C41" s="14" t="s">
        <v>1010</v>
      </c>
      <c r="D41" s="14" t="s">
        <v>685</v>
      </c>
      <c r="E41" s="47">
        <v>4.7962277729674812</v>
      </c>
      <c r="F41" s="47">
        <v>2.5144667341803206E-2</v>
      </c>
      <c r="G41" s="47">
        <v>-0.16652324229520232</v>
      </c>
      <c r="H41" s="47">
        <v>4.3864287981443262E-2</v>
      </c>
      <c r="I41" s="47"/>
      <c r="J41" s="47"/>
      <c r="K41" s="47"/>
      <c r="L41" s="47"/>
      <c r="M41" s="47"/>
      <c r="N41" s="47"/>
    </row>
    <row r="42" spans="2:14" x14ac:dyDescent="0.2">
      <c r="B42" s="14" t="str">
        <f t="shared" si="1"/>
        <v>flab_u_t_a_038</v>
      </c>
      <c r="C42" s="14" t="s">
        <v>1010</v>
      </c>
      <c r="D42" s="14" t="s">
        <v>686</v>
      </c>
      <c r="E42" s="47">
        <v>6.1828499732292483</v>
      </c>
      <c r="F42" s="47">
        <v>-8.468459027736186E-2</v>
      </c>
      <c r="G42" s="47">
        <v>-0.86616071397433991</v>
      </c>
      <c r="H42" s="47">
        <v>-0.54325198809431763</v>
      </c>
      <c r="I42" s="47"/>
      <c r="J42" s="47"/>
      <c r="K42" s="47"/>
      <c r="L42" s="47"/>
      <c r="M42" s="47"/>
      <c r="N42" s="47"/>
    </row>
    <row r="43" spans="2:14" x14ac:dyDescent="0.2">
      <c r="B43" s="14" t="str">
        <f t="shared" si="1"/>
        <v>flab_u_t_a_039</v>
      </c>
      <c r="C43" s="14" t="s">
        <v>1010</v>
      </c>
      <c r="D43" s="14" t="s">
        <v>687</v>
      </c>
      <c r="E43" s="47">
        <v>1.9266412811099975</v>
      </c>
      <c r="F43" s="47">
        <v>4.3303814743111957E-2</v>
      </c>
      <c r="G43" s="47">
        <v>-0.24014270788206282</v>
      </c>
      <c r="H43" s="47">
        <v>-8.1407068517458381E-2</v>
      </c>
      <c r="I43" s="47"/>
      <c r="J43" s="47"/>
      <c r="K43" s="47"/>
      <c r="L43" s="47"/>
      <c r="M43" s="47"/>
      <c r="N43" s="47"/>
    </row>
    <row r="44" spans="2:14" x14ac:dyDescent="0.2">
      <c r="B44" s="14" t="str">
        <f t="shared" si="1"/>
        <v>flab_u_t_a_040</v>
      </c>
      <c r="C44" s="14" t="s">
        <v>1010</v>
      </c>
      <c r="D44" s="14" t="s">
        <v>688</v>
      </c>
      <c r="E44" s="47">
        <v>1.433499727008875</v>
      </c>
      <c r="F44" s="47">
        <v>1.6955612026747779E-2</v>
      </c>
      <c r="G44" s="47">
        <v>-0.18506777877562719</v>
      </c>
      <c r="H44" s="47">
        <v>-5.6200057750432908E-2</v>
      </c>
      <c r="I44" s="47"/>
      <c r="J44" s="47"/>
      <c r="K44" s="47"/>
      <c r="L44" s="47"/>
      <c r="M44" s="47"/>
      <c r="N44" s="47"/>
    </row>
    <row r="45" spans="2:14" x14ac:dyDescent="0.2">
      <c r="B45" s="14" t="str">
        <f t="shared" si="1"/>
        <v>flab_u_t_a_041</v>
      </c>
      <c r="C45" s="14" t="s">
        <v>1010</v>
      </c>
      <c r="D45" s="14" t="s">
        <v>689</v>
      </c>
      <c r="E45" s="47">
        <v>13.89058828924772</v>
      </c>
      <c r="F45" s="47">
        <v>2.0571353522580438E-2</v>
      </c>
      <c r="G45" s="47">
        <v>0.11906846871583276</v>
      </c>
      <c r="H45" s="47">
        <v>-9.5055340210226102E-2</v>
      </c>
      <c r="I45" s="47"/>
      <c r="J45" s="47"/>
      <c r="K45" s="47"/>
      <c r="L45" s="47"/>
      <c r="M45" s="47"/>
      <c r="N45" s="47"/>
    </row>
    <row r="46" spans="2:14" x14ac:dyDescent="0.2">
      <c r="B46" s="14" t="str">
        <f t="shared" si="1"/>
        <v>flab_u_t_a_042</v>
      </c>
      <c r="C46" s="14" t="s">
        <v>1010</v>
      </c>
      <c r="D46" s="14" t="s">
        <v>690</v>
      </c>
      <c r="E46" s="47">
        <v>0.10295237790559421</v>
      </c>
      <c r="F46" s="47">
        <v>2.8413238255597939E-2</v>
      </c>
      <c r="G46" s="47">
        <v>-2.5618140799991029</v>
      </c>
      <c r="H46" s="47">
        <v>-0.12690129029860886</v>
      </c>
      <c r="I46" s="47"/>
      <c r="J46" s="47"/>
      <c r="K46" s="47"/>
      <c r="L46" s="47"/>
      <c r="M46" s="47"/>
      <c r="N46" s="47"/>
    </row>
    <row r="47" spans="2:14" x14ac:dyDescent="0.2">
      <c r="B47" s="14" t="str">
        <f t="shared" si="1"/>
        <v>flab_u_t_a_043</v>
      </c>
      <c r="C47" s="14" t="s">
        <v>1010</v>
      </c>
      <c r="D47" s="14" t="s">
        <v>691</v>
      </c>
      <c r="E47" s="47">
        <v>30.360493413823463</v>
      </c>
      <c r="F47" s="47">
        <v>3.5478747502271091E-2</v>
      </c>
      <c r="G47" s="47">
        <v>-0.29821354513205334</v>
      </c>
      <c r="H47" s="47">
        <v>-0.20428588123275748</v>
      </c>
      <c r="I47" s="47"/>
      <c r="J47" s="47"/>
      <c r="K47" s="47"/>
      <c r="L47" s="47"/>
      <c r="M47" s="47"/>
      <c r="N47" s="47"/>
    </row>
    <row r="48" spans="2:14" x14ac:dyDescent="0.2">
      <c r="B48" s="14" t="str">
        <f t="shared" si="1"/>
        <v>flab_u_t_a_044</v>
      </c>
      <c r="C48" s="14" t="s">
        <v>1010</v>
      </c>
      <c r="D48" s="14" t="s">
        <v>692</v>
      </c>
      <c r="E48" s="47">
        <v>5.8431157521129391</v>
      </c>
      <c r="F48" s="47">
        <v>-2.9407238196721419E-2</v>
      </c>
      <c r="G48" s="47">
        <v>0.31155168126997257</v>
      </c>
      <c r="H48" s="47">
        <v>0.30610573414830977</v>
      </c>
      <c r="I48" s="47"/>
      <c r="J48" s="47"/>
      <c r="K48" s="47"/>
      <c r="L48" s="47"/>
      <c r="M48" s="47"/>
      <c r="N48" s="47"/>
    </row>
    <row r="49" spans="2:14" x14ac:dyDescent="0.2">
      <c r="B49" s="14" t="str">
        <f t="shared" si="1"/>
        <v>flab_u_t_a_045</v>
      </c>
      <c r="C49" s="14" t="s">
        <v>1010</v>
      </c>
      <c r="D49" s="14" t="s">
        <v>693</v>
      </c>
      <c r="E49" s="47">
        <v>1.6745555009127175</v>
      </c>
      <c r="F49" s="47">
        <v>-7.5302837873714168E-3</v>
      </c>
      <c r="G49" s="47">
        <v>-3.7505940027304785E-2</v>
      </c>
      <c r="H49" s="47">
        <v>-9.2419927546882885E-2</v>
      </c>
      <c r="I49" s="47"/>
      <c r="J49" s="47"/>
      <c r="K49" s="47"/>
      <c r="L49" s="47"/>
      <c r="M49" s="47"/>
      <c r="N49" s="47"/>
    </row>
    <row r="50" spans="2:14" x14ac:dyDescent="0.2">
      <c r="B50" s="14" t="str">
        <f t="shared" si="1"/>
        <v>flab_u_t_a_046</v>
      </c>
      <c r="C50" s="14" t="s">
        <v>1010</v>
      </c>
      <c r="D50" s="14" t="s">
        <v>694</v>
      </c>
      <c r="E50" s="47">
        <v>17.821281441090747</v>
      </c>
      <c r="F50" s="47">
        <v>-1.3968914876472116E-2</v>
      </c>
      <c r="G50" s="47">
        <v>-1.3556549264654438</v>
      </c>
      <c r="H50" s="47">
        <v>-0.18335162881290001</v>
      </c>
      <c r="I50" s="47"/>
      <c r="J50" s="47"/>
      <c r="K50" s="47"/>
      <c r="L50" s="47"/>
      <c r="M50" s="47"/>
      <c r="N50" s="47"/>
    </row>
    <row r="51" spans="2:14" x14ac:dyDescent="0.2">
      <c r="B51" s="14" t="str">
        <f t="shared" si="1"/>
        <v>flab_u_t_a_047</v>
      </c>
      <c r="C51" s="14" t="s">
        <v>1010</v>
      </c>
      <c r="D51" s="14" t="s">
        <v>695</v>
      </c>
      <c r="E51" s="47">
        <v>10.668723450934758</v>
      </c>
      <c r="F51" s="47">
        <v>4.9913295951697911E-2</v>
      </c>
      <c r="G51" s="47">
        <v>0.1032528287675305</v>
      </c>
      <c r="H51" s="47">
        <v>-9.5674360264341729E-2</v>
      </c>
      <c r="I51" s="47"/>
      <c r="J51" s="47"/>
      <c r="K51" s="47"/>
      <c r="L51" s="47"/>
      <c r="M51" s="47"/>
      <c r="N51" s="47"/>
    </row>
    <row r="52" spans="2:14" x14ac:dyDescent="0.2">
      <c r="B52" s="14" t="str">
        <f t="shared" si="1"/>
        <v>flab_u_t_a_048</v>
      </c>
      <c r="C52" s="14" t="s">
        <v>1010</v>
      </c>
      <c r="D52" s="14" t="s">
        <v>696</v>
      </c>
      <c r="E52" s="47">
        <v>6.2569515609642483</v>
      </c>
      <c r="F52" s="47">
        <v>0.10724933417654015</v>
      </c>
      <c r="G52" s="47">
        <v>-0.17105727653476954</v>
      </c>
      <c r="H52" s="47">
        <v>-8.3368601173472445E-2</v>
      </c>
      <c r="I52" s="47"/>
      <c r="J52" s="47"/>
      <c r="K52" s="47"/>
      <c r="L52" s="47"/>
      <c r="M52" s="47"/>
      <c r="N52" s="47"/>
    </row>
    <row r="53" spans="2:14" x14ac:dyDescent="0.2">
      <c r="B53" s="14" t="str">
        <f t="shared" si="1"/>
        <v>flab_u_t_a_049</v>
      </c>
      <c r="C53" s="14" t="s">
        <v>1010</v>
      </c>
      <c r="D53" s="14" t="s">
        <v>697</v>
      </c>
      <c r="E53" s="47">
        <v>33.885282334067995</v>
      </c>
      <c r="F53" s="47">
        <v>6.7527985248672096E-3</v>
      </c>
      <c r="G53" s="47">
        <v>7.7480440771493519E-3</v>
      </c>
      <c r="H53" s="47">
        <v>-2.2776434460491934E-2</v>
      </c>
      <c r="I53" s="47"/>
      <c r="J53" s="47"/>
      <c r="K53" s="47"/>
      <c r="L53" s="47"/>
      <c r="M53" s="47"/>
      <c r="N53" s="47"/>
    </row>
    <row r="54" spans="2:14" x14ac:dyDescent="0.2">
      <c r="B54" s="14" t="str">
        <f t="shared" si="1"/>
        <v>flab_u_t_a_050</v>
      </c>
      <c r="C54" s="14" t="s">
        <v>1010</v>
      </c>
      <c r="D54" s="14" t="s">
        <v>698</v>
      </c>
      <c r="E54" s="47">
        <v>2.7584441375334321</v>
      </c>
      <c r="F54" s="47">
        <v>4.3324723277038402E-2</v>
      </c>
      <c r="G54" s="47">
        <v>-1.413828543138651E-2</v>
      </c>
      <c r="H54" s="47">
        <v>-6.8739528244743386E-2</v>
      </c>
      <c r="I54" s="47"/>
      <c r="J54" s="47"/>
      <c r="K54" s="47"/>
      <c r="L54" s="47"/>
      <c r="M54" s="47"/>
      <c r="N54" s="47"/>
    </row>
    <row r="55" spans="2:14" x14ac:dyDescent="0.2">
      <c r="B55" s="14" t="str">
        <f t="shared" si="1"/>
        <v>flab_u_t_a_051</v>
      </c>
      <c r="C55" s="14" t="s">
        <v>1010</v>
      </c>
      <c r="D55" s="14" t="s">
        <v>699</v>
      </c>
      <c r="E55" s="47">
        <v>1.49719607492907</v>
      </c>
      <c r="F55" s="47">
        <v>8.7826295698634205E-2</v>
      </c>
      <c r="G55" s="47">
        <v>0.47141973351898514</v>
      </c>
      <c r="H55" s="47">
        <v>0.14072369995647982</v>
      </c>
      <c r="I55" s="47"/>
      <c r="J55" s="47"/>
      <c r="K55" s="47"/>
      <c r="L55" s="47"/>
      <c r="M55" s="47"/>
      <c r="N55" s="47"/>
    </row>
    <row r="56" spans="2:14" x14ac:dyDescent="0.2">
      <c r="B56" s="14" t="str">
        <f t="shared" si="1"/>
        <v>flab_u_t_a_052</v>
      </c>
      <c r="C56" s="14" t="s">
        <v>1010</v>
      </c>
      <c r="D56" s="14" t="s">
        <v>700</v>
      </c>
      <c r="E56" s="47">
        <v>0.25121743841749788</v>
      </c>
      <c r="F56" s="47">
        <v>4.024838546572429E-2</v>
      </c>
      <c r="G56" s="47">
        <v>0.19549099226474631</v>
      </c>
      <c r="H56" s="47">
        <v>-2.7672283344482018E-2</v>
      </c>
      <c r="I56" s="47"/>
      <c r="J56" s="47"/>
      <c r="K56" s="47"/>
      <c r="L56" s="47"/>
      <c r="M56" s="47"/>
      <c r="N56" s="47"/>
    </row>
    <row r="57" spans="2:14" x14ac:dyDescent="0.2">
      <c r="B57" s="14" t="str">
        <f t="shared" si="1"/>
        <v>flab_u_t_a_053</v>
      </c>
      <c r="C57" s="14" t="s">
        <v>1010</v>
      </c>
      <c r="D57" s="14" t="s">
        <v>701</v>
      </c>
      <c r="E57" s="47">
        <v>25.330509725662697</v>
      </c>
      <c r="F57" s="47">
        <v>7.6213197610197625E-3</v>
      </c>
      <c r="G57" s="47">
        <v>8.1236012130858626E-2</v>
      </c>
      <c r="H57" s="47">
        <v>-7.7229205978845972E-2</v>
      </c>
      <c r="I57" s="47"/>
      <c r="J57" s="47"/>
      <c r="K57" s="47"/>
      <c r="L57" s="47"/>
      <c r="M57" s="47"/>
      <c r="N57" s="47"/>
    </row>
    <row r="58" spans="2:14" x14ac:dyDescent="0.2">
      <c r="B58" s="14" t="str">
        <f t="shared" si="1"/>
        <v>flab_u_t_a_054</v>
      </c>
      <c r="C58" s="14" t="s">
        <v>1010</v>
      </c>
      <c r="D58" s="14" t="s">
        <v>702</v>
      </c>
      <c r="E58" s="47">
        <v>15.429775531104619</v>
      </c>
      <c r="F58" s="47">
        <v>1.7395976899670096E-2</v>
      </c>
      <c r="G58" s="47">
        <v>-0.11147302123564184</v>
      </c>
      <c r="H58" s="47">
        <v>-0.17248936666333092</v>
      </c>
      <c r="I58" s="47"/>
      <c r="J58" s="47"/>
      <c r="K58" s="47"/>
      <c r="L58" s="47"/>
      <c r="M58" s="47"/>
      <c r="N58" s="47"/>
    </row>
    <row r="59" spans="2:14" x14ac:dyDescent="0.2">
      <c r="B59" s="14" t="str">
        <f t="shared" si="1"/>
        <v>flab_u_t_a_055</v>
      </c>
      <c r="C59" s="14" t="s">
        <v>1010</v>
      </c>
      <c r="D59" s="14" t="s">
        <v>703</v>
      </c>
      <c r="E59" s="47">
        <v>6.5084256771761657</v>
      </c>
      <c r="F59" s="47">
        <v>2.8630145722918776E-2</v>
      </c>
      <c r="G59" s="47">
        <v>-1.528221555692677</v>
      </c>
      <c r="H59" s="47">
        <v>-5.0118320477543499E-2</v>
      </c>
      <c r="I59" s="47"/>
      <c r="J59" s="47"/>
      <c r="K59" s="47"/>
      <c r="L59" s="47"/>
      <c r="M59" s="47"/>
      <c r="N59" s="47"/>
    </row>
    <row r="60" spans="2:14" x14ac:dyDescent="0.2">
      <c r="B60" s="14" t="str">
        <f t="shared" si="1"/>
        <v>flab_u_t_a_056</v>
      </c>
      <c r="C60" s="14" t="s">
        <v>1010</v>
      </c>
      <c r="D60" s="14" t="s">
        <v>704</v>
      </c>
      <c r="E60" s="47">
        <v>10.574567306302598</v>
      </c>
      <c r="F60" s="47">
        <v>1.2526504930798765E-2</v>
      </c>
      <c r="G60" s="47">
        <v>-2.0286968145076911</v>
      </c>
      <c r="H60" s="47">
        <v>-0.15780331100199163</v>
      </c>
      <c r="I60" s="47"/>
      <c r="J60" s="47"/>
      <c r="K60" s="47"/>
      <c r="L60" s="47"/>
      <c r="M60" s="47"/>
      <c r="N60" s="47"/>
    </row>
    <row r="61" spans="2:14" x14ac:dyDescent="0.2">
      <c r="B61" s="14" t="str">
        <f t="shared" si="1"/>
        <v>flab_u_t_a_057</v>
      </c>
      <c r="C61" s="14" t="s">
        <v>1010</v>
      </c>
      <c r="D61" s="14" t="s">
        <v>705</v>
      </c>
      <c r="E61" s="47">
        <v>15.066286687343627</v>
      </c>
      <c r="F61" s="47">
        <v>-6.0667801289771006E-3</v>
      </c>
      <c r="G61" s="47">
        <v>-0.41514446327824972</v>
      </c>
      <c r="H61" s="47">
        <v>-0.10496252020163466</v>
      </c>
      <c r="I61" s="47"/>
      <c r="J61" s="47"/>
      <c r="K61" s="47"/>
      <c r="L61" s="47"/>
      <c r="M61" s="47"/>
      <c r="N61" s="47"/>
    </row>
    <row r="62" spans="2:14" x14ac:dyDescent="0.2">
      <c r="B62" s="14" t="str">
        <f t="shared" si="1"/>
        <v>flab_u_t_a_058</v>
      </c>
      <c r="C62" s="14" t="s">
        <v>1010</v>
      </c>
      <c r="D62" s="14" t="s">
        <v>706</v>
      </c>
      <c r="E62" s="47">
        <v>7.8808893602685375</v>
      </c>
      <c r="F62" s="47">
        <v>2.1703799545957914E-2</v>
      </c>
      <c r="G62" s="47">
        <v>-3.6693940016966242</v>
      </c>
      <c r="H62" s="47">
        <v>-0.12053922777066628</v>
      </c>
      <c r="I62" s="47"/>
      <c r="J62" s="47"/>
      <c r="K62" s="47"/>
      <c r="L62" s="47"/>
      <c r="M62" s="47"/>
      <c r="N62" s="47"/>
    </row>
    <row r="63" spans="2:14" x14ac:dyDescent="0.2">
      <c r="B63" s="14" t="str">
        <f t="shared" si="1"/>
        <v>flab_u_t_a_059</v>
      </c>
      <c r="C63" s="14" t="s">
        <v>1010</v>
      </c>
      <c r="D63" s="14" t="s">
        <v>707</v>
      </c>
      <c r="E63" s="47">
        <v>14.440985603290232</v>
      </c>
      <c r="F63" s="47">
        <v>-5.7781213656649122E-2</v>
      </c>
      <c r="G63" s="47">
        <v>-0.11891225719179443</v>
      </c>
      <c r="H63" s="47">
        <v>0.32074997135580485</v>
      </c>
      <c r="I63" s="47"/>
      <c r="J63" s="47"/>
      <c r="K63" s="47"/>
      <c r="L63" s="47"/>
      <c r="M63" s="47"/>
      <c r="N63" s="47"/>
    </row>
    <row r="64" spans="2:14" x14ac:dyDescent="0.2">
      <c r="B64" s="14" t="str">
        <f t="shared" si="1"/>
        <v>flab_u_t_a_060</v>
      </c>
      <c r="C64" s="14" t="s">
        <v>1010</v>
      </c>
      <c r="D64" s="14" t="s">
        <v>708</v>
      </c>
      <c r="E64" s="47">
        <v>31.849042899515034</v>
      </c>
      <c r="F64" s="47">
        <v>-2.1186332201450497E-2</v>
      </c>
      <c r="G64" s="47">
        <v>-6.0365134896156469E-3</v>
      </c>
      <c r="H64" s="47">
        <v>0.3478127553711019</v>
      </c>
      <c r="I64" s="47"/>
      <c r="J64" s="47"/>
      <c r="K64" s="47"/>
      <c r="L64" s="47"/>
      <c r="M64" s="47"/>
      <c r="N64" s="47"/>
    </row>
    <row r="65" spans="2:14" x14ac:dyDescent="0.2">
      <c r="B65" s="14" t="str">
        <f t="shared" si="1"/>
        <v>flab_u_t_a_061</v>
      </c>
      <c r="C65" s="14" t="s">
        <v>1010</v>
      </c>
      <c r="D65" s="14" t="s">
        <v>709</v>
      </c>
      <c r="E65" s="47">
        <v>340.30677871572396</v>
      </c>
      <c r="F65" s="47">
        <v>-0.13675029148070283</v>
      </c>
      <c r="G65" s="47">
        <v>2.2932939079134407E-2</v>
      </c>
      <c r="H65" s="47">
        <v>0.33646915697411739</v>
      </c>
      <c r="I65" s="47"/>
      <c r="J65" s="47"/>
      <c r="K65" s="47"/>
      <c r="L65" s="47"/>
      <c r="M65" s="47"/>
      <c r="N65" s="47"/>
    </row>
    <row r="66" spans="2:14" x14ac:dyDescent="0.2">
      <c r="B66" s="14" t="str">
        <f t="shared" si="1"/>
        <v>flab_u_t_a_062</v>
      </c>
      <c r="C66" s="14" t="s">
        <v>1010</v>
      </c>
      <c r="D66" s="14" t="s">
        <v>710</v>
      </c>
      <c r="E66" s="47">
        <v>16.152140670540263</v>
      </c>
      <c r="F66" s="47">
        <v>-7.5286071415625599E-2</v>
      </c>
      <c r="G66" s="47">
        <v>-1.1006484825172969</v>
      </c>
      <c r="H66" s="47">
        <v>0.66096124929009292</v>
      </c>
      <c r="I66" s="47"/>
      <c r="J66" s="47"/>
      <c r="K66" s="47"/>
      <c r="L66" s="47"/>
      <c r="M66" s="47"/>
      <c r="N66" s="47"/>
    </row>
    <row r="67" spans="2:14" x14ac:dyDescent="0.2">
      <c r="B67" s="14" t="str">
        <f t="shared" si="1"/>
        <v>flab_u_t_a_063</v>
      </c>
      <c r="C67" s="14" t="s">
        <v>1010</v>
      </c>
      <c r="D67" s="14" t="s">
        <v>711</v>
      </c>
      <c r="E67" s="47">
        <v>149.76943636366786</v>
      </c>
      <c r="F67" s="47">
        <v>-0.22972542082736469</v>
      </c>
      <c r="G67" s="47">
        <v>-1.6529144585768707</v>
      </c>
      <c r="H67" s="47">
        <v>0.75600745793471535</v>
      </c>
      <c r="I67" s="47"/>
      <c r="J67" s="47"/>
      <c r="K67" s="47"/>
      <c r="L67" s="47"/>
      <c r="M67" s="47"/>
      <c r="N67" s="47"/>
    </row>
    <row r="68" spans="2:14" x14ac:dyDescent="0.2">
      <c r="B68" s="14" t="str">
        <f t="shared" si="1"/>
        <v>flab_u_t_a_064</v>
      </c>
      <c r="C68" s="14" t="s">
        <v>1010</v>
      </c>
      <c r="D68" s="14" t="s">
        <v>712</v>
      </c>
      <c r="E68" s="47">
        <v>23.941130023827576</v>
      </c>
      <c r="F68" s="47">
        <v>5.5546499652292525E-2</v>
      </c>
      <c r="G68" s="47">
        <v>6.0594714558237506E-2</v>
      </c>
      <c r="H68" s="47">
        <v>4.5097412200090226E-2</v>
      </c>
      <c r="I68" s="47"/>
      <c r="J68" s="47"/>
      <c r="K68" s="47"/>
      <c r="L68" s="47"/>
      <c r="M68" s="47"/>
      <c r="N68" s="47"/>
    </row>
    <row r="69" spans="2:14" x14ac:dyDescent="0.2">
      <c r="B69" s="14" t="str">
        <f t="shared" si="1"/>
        <v>flab_u_t_a_065</v>
      </c>
      <c r="C69" s="14" t="s">
        <v>1010</v>
      </c>
      <c r="D69" s="14" t="s">
        <v>713</v>
      </c>
      <c r="E69" s="47">
        <v>28.217062372655178</v>
      </c>
      <c r="F69" s="47">
        <v>2.8899467956700065E-2</v>
      </c>
      <c r="G69" s="47">
        <v>-0.2179011721615387</v>
      </c>
      <c r="H69" s="47">
        <v>9.2938231435701901E-2</v>
      </c>
      <c r="I69" s="47"/>
      <c r="J69" s="47"/>
      <c r="K69" s="47"/>
      <c r="L69" s="47"/>
      <c r="M69" s="47"/>
      <c r="N69" s="47"/>
    </row>
    <row r="70" spans="2:14" x14ac:dyDescent="0.2">
      <c r="B70" s="14" t="str">
        <f t="shared" si="1"/>
        <v>flab_u_t_a_066</v>
      </c>
      <c r="C70" s="14" t="s">
        <v>1010</v>
      </c>
      <c r="D70" s="14" t="s">
        <v>714</v>
      </c>
      <c r="E70" s="47">
        <v>37.885063434421731</v>
      </c>
      <c r="F70" s="47">
        <v>-5.2839324605757909E-3</v>
      </c>
      <c r="G70" s="47">
        <v>-0.15101042615457416</v>
      </c>
      <c r="H70" s="47">
        <v>-5.5360984695729254E-2</v>
      </c>
      <c r="I70" s="47"/>
      <c r="J70" s="47"/>
      <c r="K70" s="47"/>
      <c r="L70" s="47"/>
      <c r="M70" s="47"/>
      <c r="N70" s="47"/>
    </row>
    <row r="71" spans="2:14" x14ac:dyDescent="0.2">
      <c r="B71" s="14" t="str">
        <f t="shared" si="1"/>
        <v>flab_u_t_a_067</v>
      </c>
      <c r="C71" s="14" t="s">
        <v>1010</v>
      </c>
      <c r="D71" s="14" t="s">
        <v>715</v>
      </c>
      <c r="E71" s="47">
        <v>0.17094604571922217</v>
      </c>
      <c r="F71" s="47">
        <v>-1.3834112769484097E-2</v>
      </c>
      <c r="G71" s="47">
        <v>-0.48974405177403257</v>
      </c>
      <c r="H71" s="47">
        <v>-0.23479056175288449</v>
      </c>
      <c r="I71" s="47"/>
      <c r="J71" s="47"/>
      <c r="K71" s="47"/>
      <c r="L71" s="47"/>
      <c r="M71" s="47"/>
      <c r="N71" s="47"/>
    </row>
    <row r="72" spans="2:14" x14ac:dyDescent="0.2">
      <c r="B72" s="14" t="str">
        <f t="shared" ref="B72:B135" si="2">C72&amp;"_"&amp;D72</f>
        <v>flab_u_t_a_068</v>
      </c>
      <c r="C72" s="14" t="s">
        <v>1010</v>
      </c>
      <c r="D72" s="14" t="s">
        <v>716</v>
      </c>
      <c r="E72" s="47">
        <v>1.3682722807008676</v>
      </c>
      <c r="F72" s="47">
        <v>1.9742196775163201E-2</v>
      </c>
      <c r="G72" s="47">
        <v>-0.49952688730496853</v>
      </c>
      <c r="H72" s="47">
        <v>-5.3952191372158342</v>
      </c>
      <c r="I72" s="47"/>
      <c r="J72" s="47"/>
      <c r="K72" s="47"/>
      <c r="L72" s="47"/>
      <c r="M72" s="47"/>
      <c r="N72" s="47"/>
    </row>
    <row r="73" spans="2:14" x14ac:dyDescent="0.2">
      <c r="B73" s="14" t="str">
        <f t="shared" si="2"/>
        <v>flab_u_t_a_069</v>
      </c>
      <c r="C73" s="14" t="s">
        <v>1010</v>
      </c>
      <c r="D73" s="14" t="s">
        <v>717</v>
      </c>
      <c r="E73" s="47">
        <v>3.0081835345737442</v>
      </c>
      <c r="F73" s="47">
        <v>-1.4642742668302677E-2</v>
      </c>
      <c r="G73" s="47">
        <v>-0.27490605001299073</v>
      </c>
      <c r="H73" s="47">
        <v>-0.65401813145088417</v>
      </c>
      <c r="I73" s="47"/>
      <c r="J73" s="47"/>
      <c r="K73" s="47"/>
      <c r="L73" s="47"/>
      <c r="M73" s="47"/>
      <c r="N73" s="47"/>
    </row>
    <row r="74" spans="2:14" x14ac:dyDescent="0.2">
      <c r="B74" s="14" t="str">
        <f t="shared" si="2"/>
        <v>flab_u_t_a_070</v>
      </c>
      <c r="C74" s="14" t="s">
        <v>1010</v>
      </c>
      <c r="D74" s="14" t="s">
        <v>718</v>
      </c>
      <c r="E74" s="47">
        <v>2.7572709459549483</v>
      </c>
      <c r="F74" s="47">
        <v>6.0747846067843447E-2</v>
      </c>
      <c r="G74" s="47">
        <v>-0.18807052720879458</v>
      </c>
      <c r="H74" s="47">
        <v>3.3800506715930823E-2</v>
      </c>
      <c r="I74" s="47"/>
      <c r="J74" s="47"/>
      <c r="K74" s="47"/>
      <c r="L74" s="47"/>
      <c r="M74" s="47"/>
      <c r="N74" s="47"/>
    </row>
    <row r="75" spans="2:14" x14ac:dyDescent="0.2">
      <c r="B75" s="14" t="str">
        <f t="shared" si="2"/>
        <v>flab_u_t_a_071</v>
      </c>
      <c r="C75" s="14" t="s">
        <v>1010</v>
      </c>
      <c r="D75" s="14" t="s">
        <v>719</v>
      </c>
      <c r="E75" s="47">
        <v>8.1804944130336352</v>
      </c>
      <c r="F75" s="47">
        <v>4.823579156401081E-2</v>
      </c>
      <c r="G75" s="47">
        <v>1.3988924842300854E-2</v>
      </c>
      <c r="H75" s="47">
        <v>1.9967321221647794E-2</v>
      </c>
      <c r="I75" s="47"/>
      <c r="J75" s="47"/>
      <c r="K75" s="47"/>
      <c r="L75" s="47"/>
      <c r="M75" s="47"/>
      <c r="N75" s="47"/>
    </row>
    <row r="76" spans="2:14" x14ac:dyDescent="0.2">
      <c r="B76" s="14" t="str">
        <f t="shared" si="2"/>
        <v>flab_u_t_a_072</v>
      </c>
      <c r="C76" s="14" t="s">
        <v>1010</v>
      </c>
      <c r="D76" s="14" t="s">
        <v>720</v>
      </c>
      <c r="E76" s="47">
        <v>2.4982863981850461</v>
      </c>
      <c r="F76" s="47">
        <v>1.2432543893448056E-2</v>
      </c>
      <c r="G76" s="47">
        <v>-0.48594345294828978</v>
      </c>
      <c r="H76" s="47">
        <v>7.5554226978713501E-2</v>
      </c>
      <c r="I76" s="47"/>
      <c r="J76" s="47"/>
      <c r="K76" s="47"/>
      <c r="L76" s="47"/>
      <c r="M76" s="47"/>
      <c r="N76" s="47"/>
    </row>
    <row r="77" spans="2:14" x14ac:dyDescent="0.2">
      <c r="B77" s="14" t="str">
        <f t="shared" si="2"/>
        <v>flab_u_t_a_073</v>
      </c>
      <c r="C77" s="14" t="s">
        <v>1010</v>
      </c>
      <c r="D77" s="14" t="s">
        <v>721</v>
      </c>
      <c r="E77" s="47">
        <v>1.1696619764698604</v>
      </c>
      <c r="F77" s="47">
        <v>4.1344990975100693E-2</v>
      </c>
      <c r="G77" s="47">
        <v>-1.194305501774906E-2</v>
      </c>
      <c r="H77" s="47">
        <v>-4.2336949621346598E-2</v>
      </c>
      <c r="I77" s="47"/>
      <c r="J77" s="47"/>
      <c r="K77" s="47"/>
      <c r="L77" s="47"/>
      <c r="M77" s="47"/>
      <c r="N77" s="47"/>
    </row>
    <row r="78" spans="2:14" x14ac:dyDescent="0.2">
      <c r="B78" s="14" t="str">
        <f t="shared" si="2"/>
        <v>flab_u_t_a_074</v>
      </c>
      <c r="C78" s="14" t="s">
        <v>1010</v>
      </c>
      <c r="D78" s="14" t="s">
        <v>722</v>
      </c>
      <c r="E78" s="47">
        <v>26.913115083201951</v>
      </c>
      <c r="F78" s="47">
        <v>1.8758098085669417E-2</v>
      </c>
      <c r="G78" s="47">
        <v>-0.28113681391673806</v>
      </c>
      <c r="H78" s="47">
        <v>-8.1624850850481323E-2</v>
      </c>
      <c r="I78" s="47"/>
      <c r="J78" s="47"/>
      <c r="K78" s="47"/>
      <c r="L78" s="47"/>
      <c r="M78" s="47"/>
      <c r="N78" s="47"/>
    </row>
    <row r="79" spans="2:14" x14ac:dyDescent="0.2">
      <c r="B79" s="14" t="str">
        <f t="shared" si="2"/>
        <v>flab_u_t_a_075</v>
      </c>
      <c r="C79" s="14" t="s">
        <v>1010</v>
      </c>
      <c r="D79" s="14" t="s">
        <v>723</v>
      </c>
      <c r="E79" s="47">
        <v>28.707496561575184</v>
      </c>
      <c r="F79" s="47">
        <v>6.1554044654910101E-2</v>
      </c>
      <c r="G79" s="47">
        <v>0.34030668764477578</v>
      </c>
      <c r="H79" s="47">
        <v>-4.2010845438600342E-2</v>
      </c>
      <c r="I79" s="47"/>
      <c r="J79" s="47"/>
      <c r="K79" s="47"/>
      <c r="L79" s="47"/>
      <c r="M79" s="47"/>
      <c r="N79" s="47"/>
    </row>
    <row r="80" spans="2:14" x14ac:dyDescent="0.2">
      <c r="B80" s="14" t="str">
        <f t="shared" si="2"/>
        <v>flab_u_t_a_076</v>
      </c>
      <c r="C80" s="14" t="s">
        <v>1010</v>
      </c>
      <c r="D80" s="14" t="s">
        <v>724</v>
      </c>
      <c r="E80" s="47">
        <v>7.6513649565805615</v>
      </c>
      <c r="F80" s="47">
        <v>1.4221726205265739E-2</v>
      </c>
      <c r="G80" s="47">
        <v>-0.45177563609269944</v>
      </c>
      <c r="H80" s="47">
        <v>0.19057326686595655</v>
      </c>
      <c r="I80" s="47"/>
      <c r="J80" s="47"/>
      <c r="K80" s="47"/>
      <c r="L80" s="47"/>
      <c r="M80" s="47"/>
      <c r="N80" s="47"/>
    </row>
    <row r="81" spans="2:14" x14ac:dyDescent="0.2">
      <c r="B81" s="14" t="str">
        <f t="shared" si="2"/>
        <v>flab_u_t_a_077</v>
      </c>
      <c r="C81" s="14" t="s">
        <v>1010</v>
      </c>
      <c r="D81" s="14" t="s">
        <v>725</v>
      </c>
      <c r="E81" s="47">
        <v>56.327434502617471</v>
      </c>
      <c r="F81" s="47">
        <v>-9.8993704891525702E-3</v>
      </c>
      <c r="G81" s="47">
        <v>-0.38008735554468931</v>
      </c>
      <c r="H81" s="47">
        <v>0.12798825260422753</v>
      </c>
      <c r="I81" s="47"/>
      <c r="J81" s="47"/>
      <c r="K81" s="47"/>
      <c r="L81" s="47"/>
      <c r="M81" s="47"/>
      <c r="N81" s="47"/>
    </row>
    <row r="82" spans="2:14" x14ac:dyDescent="0.2">
      <c r="B82" s="14" t="str">
        <f t="shared" si="2"/>
        <v>flab_u_t_a_078</v>
      </c>
      <c r="C82" s="14" t="s">
        <v>1010</v>
      </c>
      <c r="D82" s="14" t="s">
        <v>726</v>
      </c>
      <c r="E82" s="47">
        <v>7.7328165394183701</v>
      </c>
      <c r="F82" s="47">
        <v>-0.20418630618437295</v>
      </c>
      <c r="G82" s="47">
        <v>-3.0283720203383435E-2</v>
      </c>
      <c r="H82" s="47">
        <v>-0.22279137050283948</v>
      </c>
      <c r="I82" s="47"/>
      <c r="J82" s="47"/>
      <c r="K82" s="47"/>
      <c r="L82" s="47"/>
      <c r="M82" s="47"/>
      <c r="N82" s="47"/>
    </row>
    <row r="83" spans="2:14" x14ac:dyDescent="0.2">
      <c r="B83" s="14" t="str">
        <f t="shared" si="2"/>
        <v>flab_u_t_a_079</v>
      </c>
      <c r="C83" s="14" t="s">
        <v>1010</v>
      </c>
      <c r="D83" s="14" t="s">
        <v>727</v>
      </c>
      <c r="E83" s="47">
        <v>16.652301319555388</v>
      </c>
      <c r="F83" s="47">
        <v>2.5703338715210577E-3</v>
      </c>
      <c r="G83" s="47">
        <v>-0.24204514919244913</v>
      </c>
      <c r="H83" s="47">
        <v>-0.20685535114833842</v>
      </c>
      <c r="I83" s="47"/>
      <c r="J83" s="47"/>
      <c r="K83" s="47"/>
      <c r="L83" s="47"/>
      <c r="M83" s="47"/>
      <c r="N83" s="47"/>
    </row>
    <row r="84" spans="2:14" x14ac:dyDescent="0.2">
      <c r="B84" s="14" t="str">
        <f t="shared" si="2"/>
        <v>flab_u_t_a_080</v>
      </c>
      <c r="C84" s="14" t="s">
        <v>1010</v>
      </c>
      <c r="D84" s="14" t="s">
        <v>728</v>
      </c>
      <c r="E84" s="47">
        <v>25.424264779156914</v>
      </c>
      <c r="F84" s="47">
        <v>-5.9575777421971843E-2</v>
      </c>
      <c r="G84" s="47">
        <v>-0.53924462510281934</v>
      </c>
      <c r="H84" s="47">
        <v>-0.34427587121438341</v>
      </c>
      <c r="I84" s="47"/>
      <c r="J84" s="47"/>
      <c r="K84" s="47"/>
      <c r="L84" s="47"/>
      <c r="M84" s="47"/>
      <c r="N84" s="47"/>
    </row>
    <row r="85" spans="2:14" x14ac:dyDescent="0.2">
      <c r="B85" s="14" t="str">
        <f t="shared" si="2"/>
        <v>flab_u_t_a_081</v>
      </c>
      <c r="C85" s="14" t="s">
        <v>1010</v>
      </c>
      <c r="D85" s="14" t="s">
        <v>729</v>
      </c>
      <c r="E85" s="47">
        <v>1.4657574817779542</v>
      </c>
      <c r="F85" s="47">
        <v>-3.4786532804309545E-4</v>
      </c>
      <c r="G85" s="47">
        <v>-0.22371007232001583</v>
      </c>
      <c r="H85" s="47">
        <v>-0.14433678488727786</v>
      </c>
      <c r="I85" s="47"/>
      <c r="J85" s="47"/>
      <c r="K85" s="47"/>
      <c r="L85" s="47"/>
      <c r="M85" s="47"/>
      <c r="N85" s="47"/>
    </row>
    <row r="86" spans="2:14" x14ac:dyDescent="0.2">
      <c r="B86" s="14" t="str">
        <f t="shared" si="2"/>
        <v>flab_u_t_a_082</v>
      </c>
      <c r="C86" s="14" t="s">
        <v>1010</v>
      </c>
      <c r="D86" s="14" t="s">
        <v>730</v>
      </c>
      <c r="E86" s="47">
        <v>15.117124989077924</v>
      </c>
      <c r="F86" s="47">
        <v>-3.1913773326852635E-2</v>
      </c>
      <c r="G86" s="47">
        <v>-0.4016448685943752</v>
      </c>
      <c r="H86" s="47">
        <v>2.5879069334977522E-2</v>
      </c>
      <c r="I86" s="47"/>
      <c r="J86" s="47"/>
      <c r="K86" s="47"/>
      <c r="L86" s="47"/>
      <c r="M86" s="47"/>
      <c r="N86" s="47"/>
    </row>
    <row r="87" spans="2:14" x14ac:dyDescent="0.2">
      <c r="B87" s="14" t="str">
        <f t="shared" si="2"/>
        <v>flab_u_t_a_083</v>
      </c>
      <c r="C87" s="14" t="s">
        <v>1010</v>
      </c>
      <c r="D87" s="14" t="s">
        <v>731</v>
      </c>
      <c r="E87" s="47">
        <v>3.7082680612966432</v>
      </c>
      <c r="F87" s="47">
        <v>-1.5576520153959272E-2</v>
      </c>
      <c r="G87" s="47">
        <v>-0.12879803094891784</v>
      </c>
      <c r="H87" s="47">
        <v>0.31668194309590891</v>
      </c>
      <c r="I87" s="47"/>
      <c r="J87" s="47"/>
      <c r="K87" s="47"/>
      <c r="L87" s="47"/>
      <c r="M87" s="47"/>
      <c r="N87" s="47"/>
    </row>
    <row r="88" spans="2:14" x14ac:dyDescent="0.2">
      <c r="B88" s="14" t="str">
        <f t="shared" si="2"/>
        <v>flab_u_t_a_084</v>
      </c>
      <c r="C88" s="14" t="s">
        <v>1010</v>
      </c>
      <c r="D88" s="14" t="s">
        <v>732</v>
      </c>
      <c r="E88" s="47">
        <v>141.27933970125594</v>
      </c>
      <c r="F88" s="47">
        <v>-4.1167654172091783E-2</v>
      </c>
      <c r="G88" s="47">
        <v>-0.11709235089488734</v>
      </c>
      <c r="H88" s="47">
        <v>0.25554950325015202</v>
      </c>
      <c r="I88" s="47"/>
      <c r="J88" s="47"/>
      <c r="K88" s="47"/>
      <c r="L88" s="47"/>
      <c r="M88" s="47"/>
      <c r="N88" s="47"/>
    </row>
    <row r="89" spans="2:14" x14ac:dyDescent="0.2">
      <c r="B89" s="14" t="str">
        <f t="shared" si="2"/>
        <v>flab_u_t_a_085</v>
      </c>
      <c r="C89" s="14" t="s">
        <v>1010</v>
      </c>
      <c r="D89" s="14" t="s">
        <v>733</v>
      </c>
      <c r="E89" s="47">
        <v>90.833204827083563</v>
      </c>
      <c r="F89" s="47">
        <v>-0.27503316868036087</v>
      </c>
      <c r="G89" s="47">
        <v>-0.15345943947391305</v>
      </c>
      <c r="H89" s="47">
        <v>0.66212687757423172</v>
      </c>
      <c r="I89" s="47"/>
      <c r="J89" s="47"/>
      <c r="K89" s="47"/>
      <c r="L89" s="47"/>
      <c r="M89" s="47"/>
      <c r="N89" s="47"/>
    </row>
    <row r="90" spans="2:14" x14ac:dyDescent="0.2">
      <c r="B90" s="14" t="str">
        <f t="shared" si="2"/>
        <v>flab_u_t_a_086</v>
      </c>
      <c r="C90" s="14" t="s">
        <v>1010</v>
      </c>
      <c r="D90" s="14" t="s">
        <v>734</v>
      </c>
      <c r="E90" s="47">
        <v>8.6156582431450719</v>
      </c>
      <c r="F90" s="47">
        <v>-0.17219237199457282</v>
      </c>
      <c r="G90" s="47">
        <v>-0.29700766066975692</v>
      </c>
      <c r="H90" s="47">
        <v>0.4454292703234497</v>
      </c>
      <c r="I90" s="47"/>
      <c r="J90" s="47"/>
      <c r="K90" s="47"/>
      <c r="L90" s="47"/>
      <c r="M90" s="47"/>
      <c r="N90" s="47"/>
    </row>
    <row r="91" spans="2:14" x14ac:dyDescent="0.2">
      <c r="B91" s="14" t="str">
        <f t="shared" si="2"/>
        <v>flab_u_t_a_087</v>
      </c>
      <c r="C91" s="14" t="s">
        <v>1010</v>
      </c>
      <c r="D91" s="14" t="s">
        <v>735</v>
      </c>
      <c r="E91" s="47">
        <v>3.3530918313695213</v>
      </c>
      <c r="F91" s="47">
        <v>-0.15242601751813689</v>
      </c>
      <c r="G91" s="47">
        <v>-0.45889238815792766</v>
      </c>
      <c r="H91" s="47">
        <v>0.29983295970990032</v>
      </c>
      <c r="I91" s="47"/>
      <c r="J91" s="47"/>
      <c r="K91" s="47"/>
      <c r="L91" s="47"/>
      <c r="M91" s="47"/>
      <c r="N91" s="47"/>
    </row>
    <row r="92" spans="2:14" x14ac:dyDescent="0.2">
      <c r="B92" s="14" t="str">
        <f t="shared" si="2"/>
        <v>flab_u_t_a_088</v>
      </c>
      <c r="C92" s="14" t="s">
        <v>1010</v>
      </c>
      <c r="D92" s="14" t="s">
        <v>736</v>
      </c>
      <c r="E92" s="47">
        <v>4.2429726845671265</v>
      </c>
      <c r="F92" s="47">
        <v>-8.3690519114143491E-2</v>
      </c>
      <c r="G92" s="47">
        <v>-0.10747416338567906</v>
      </c>
      <c r="H92" s="47">
        <v>0.3353491027723754</v>
      </c>
      <c r="I92" s="47"/>
      <c r="J92" s="47"/>
      <c r="K92" s="47"/>
      <c r="L92" s="47"/>
      <c r="M92" s="47"/>
      <c r="N92" s="47"/>
    </row>
    <row r="93" spans="2:14" x14ac:dyDescent="0.2">
      <c r="B93" s="14" t="str">
        <f t="shared" si="2"/>
        <v>flab_u_t_a_089</v>
      </c>
      <c r="C93" s="14" t="s">
        <v>1010</v>
      </c>
      <c r="D93" s="14" t="s">
        <v>737</v>
      </c>
      <c r="E93" s="47">
        <v>1.8055819484003013</v>
      </c>
      <c r="F93" s="47">
        <v>-9.3393128371721534E-2</v>
      </c>
      <c r="G93" s="47">
        <v>-0.27458927177138603</v>
      </c>
      <c r="H93" s="47">
        <v>0.3434684970859303</v>
      </c>
      <c r="I93" s="47"/>
      <c r="J93" s="47"/>
      <c r="K93" s="47"/>
      <c r="L93" s="47"/>
      <c r="M93" s="47"/>
      <c r="N93" s="47"/>
    </row>
    <row r="94" spans="2:14" x14ac:dyDescent="0.2">
      <c r="B94" s="14" t="str">
        <f t="shared" si="2"/>
        <v>flab_u_t_a_090</v>
      </c>
      <c r="C94" s="14" t="s">
        <v>1010</v>
      </c>
      <c r="D94" s="14" t="s">
        <v>738</v>
      </c>
      <c r="E94" s="47">
        <v>17.623844328438224</v>
      </c>
      <c r="F94" s="47">
        <v>-5.5551298654565873E-2</v>
      </c>
      <c r="G94" s="47">
        <v>-0.27850703455950532</v>
      </c>
      <c r="H94" s="47">
        <v>0.22456693712753495</v>
      </c>
      <c r="I94" s="47"/>
      <c r="J94" s="47"/>
      <c r="K94" s="47"/>
      <c r="L94" s="47"/>
      <c r="M94" s="47"/>
      <c r="N94" s="47"/>
    </row>
    <row r="95" spans="2:14" x14ac:dyDescent="0.2">
      <c r="B95" s="14" t="str">
        <f t="shared" si="2"/>
        <v>flab_u_t_a_091</v>
      </c>
      <c r="C95" s="14" t="s">
        <v>1010</v>
      </c>
      <c r="D95" s="14" t="s">
        <v>739</v>
      </c>
      <c r="E95" s="47">
        <v>4.2428122481119495</v>
      </c>
      <c r="F95" s="47">
        <v>-2.8992294857410617E-2</v>
      </c>
      <c r="G95" s="47">
        <v>-0.3596608299614612</v>
      </c>
      <c r="H95" s="47">
        <v>-6.1527264526461956E-3</v>
      </c>
      <c r="I95" s="47"/>
      <c r="J95" s="47"/>
      <c r="K95" s="47"/>
      <c r="L95" s="47"/>
      <c r="M95" s="47"/>
      <c r="N95" s="47"/>
    </row>
    <row r="96" spans="2:14" x14ac:dyDescent="0.2">
      <c r="B96" s="14" t="str">
        <f t="shared" si="2"/>
        <v>flab_u_t_a_092</v>
      </c>
      <c r="C96" s="14" t="s">
        <v>1010</v>
      </c>
      <c r="D96" s="14" t="s">
        <v>740</v>
      </c>
      <c r="E96" s="47">
        <v>6.8861532563341417</v>
      </c>
      <c r="F96" s="47">
        <v>-6.308852519517627E-2</v>
      </c>
      <c r="G96" s="47">
        <v>-1.1771427399752565</v>
      </c>
      <c r="H96" s="47">
        <v>-6.5136664870724115E-2</v>
      </c>
      <c r="I96" s="47"/>
      <c r="J96" s="47"/>
      <c r="K96" s="47"/>
      <c r="L96" s="47"/>
      <c r="M96" s="47"/>
      <c r="N96" s="47"/>
    </row>
    <row r="97" spans="2:14" x14ac:dyDescent="0.2">
      <c r="B97" s="14" t="str">
        <f t="shared" si="2"/>
        <v>flab_u_t_a_093</v>
      </c>
      <c r="C97" s="14" t="s">
        <v>1010</v>
      </c>
      <c r="D97" s="14" t="s">
        <v>741</v>
      </c>
      <c r="E97" s="47">
        <v>4.5808217773351032</v>
      </c>
      <c r="F97" s="47">
        <v>-8.7325509097369025E-2</v>
      </c>
      <c r="G97" s="47">
        <v>4.4606838651595204E-2</v>
      </c>
      <c r="H97" s="47">
        <v>0.36744073161001367</v>
      </c>
      <c r="I97" s="47"/>
      <c r="J97" s="47"/>
      <c r="K97" s="47"/>
      <c r="L97" s="47"/>
      <c r="M97" s="47"/>
      <c r="N97" s="47"/>
    </row>
    <row r="98" spans="2:14" x14ac:dyDescent="0.2">
      <c r="B98" s="14" t="str">
        <f t="shared" si="2"/>
        <v>flab_u_t_a_094</v>
      </c>
      <c r="C98" s="14" t="s">
        <v>1010</v>
      </c>
      <c r="D98" s="14" t="s">
        <v>742</v>
      </c>
      <c r="E98" s="47">
        <v>9.1158991103877902</v>
      </c>
      <c r="F98" s="47">
        <v>-1.8768888523035265E-3</v>
      </c>
      <c r="G98" s="47">
        <v>-0.27498875637288478</v>
      </c>
      <c r="H98" s="47">
        <v>6.5157635244550427E-2</v>
      </c>
      <c r="I98" s="47"/>
      <c r="J98" s="47"/>
      <c r="K98" s="47"/>
      <c r="L98" s="47"/>
      <c r="M98" s="47"/>
      <c r="N98" s="47"/>
    </row>
    <row r="99" spans="2:14" x14ac:dyDescent="0.2">
      <c r="B99" s="14" t="str">
        <f t="shared" si="2"/>
        <v>flab_u_t_a_095</v>
      </c>
      <c r="C99" s="14" t="s">
        <v>1010</v>
      </c>
      <c r="D99" s="14" t="s">
        <v>743</v>
      </c>
      <c r="E99" s="47">
        <v>13.359142531473028</v>
      </c>
      <c r="F99" s="47">
        <v>1.0113859979621331E-2</v>
      </c>
      <c r="G99" s="47">
        <v>8.5507937253481714E-2</v>
      </c>
      <c r="H99" s="47">
        <v>0.33786144169254406</v>
      </c>
      <c r="I99" s="47"/>
      <c r="J99" s="47"/>
      <c r="K99" s="47"/>
      <c r="L99" s="47"/>
      <c r="M99" s="47"/>
      <c r="N99" s="47"/>
    </row>
    <row r="100" spans="2:14" x14ac:dyDescent="0.2">
      <c r="B100" s="14" t="str">
        <f t="shared" si="2"/>
        <v>flab_u_t_a_096</v>
      </c>
      <c r="C100" s="14" t="s">
        <v>1010</v>
      </c>
      <c r="D100" s="14" t="s">
        <v>744</v>
      </c>
      <c r="E100" s="47">
        <v>3.7349807310836582</v>
      </c>
      <c r="F100" s="47">
        <v>0.19187945305778609</v>
      </c>
      <c r="G100" s="47">
        <v>-5.4465008994428521</v>
      </c>
      <c r="H100" s="47">
        <v>-0.78133773396993345</v>
      </c>
      <c r="I100" s="47"/>
      <c r="J100" s="47"/>
      <c r="K100" s="47"/>
      <c r="L100" s="47"/>
      <c r="M100" s="47"/>
      <c r="N100" s="47"/>
    </row>
    <row r="101" spans="2:14" x14ac:dyDescent="0.2">
      <c r="B101" s="14" t="str">
        <f t="shared" si="2"/>
        <v>flab_u_t_a_097</v>
      </c>
      <c r="C101" s="14" t="s">
        <v>1010</v>
      </c>
      <c r="D101" s="14" t="s">
        <v>745</v>
      </c>
      <c r="E101" s="47">
        <v>13.925282672679806</v>
      </c>
      <c r="F101" s="47">
        <v>1.9399707341838379E-2</v>
      </c>
      <c r="G101" s="47">
        <v>-0.88708257786394018</v>
      </c>
      <c r="H101" s="47">
        <v>-0.22797973216187595</v>
      </c>
      <c r="I101" s="47"/>
      <c r="J101" s="47"/>
      <c r="K101" s="47"/>
      <c r="L101" s="47"/>
      <c r="M101" s="47"/>
      <c r="N101" s="47"/>
    </row>
    <row r="102" spans="2:14" x14ac:dyDescent="0.2">
      <c r="B102" s="14" t="str">
        <f t="shared" si="2"/>
        <v>flab_u_t_a_098</v>
      </c>
      <c r="C102" s="14" t="s">
        <v>1010</v>
      </c>
      <c r="D102" s="14" t="s">
        <v>746</v>
      </c>
      <c r="E102" s="47">
        <v>14.984664640772193</v>
      </c>
      <c r="F102" s="47">
        <v>3.6984668377892937E-2</v>
      </c>
      <c r="G102" s="47">
        <v>-0.17302315895812992</v>
      </c>
      <c r="H102" s="47">
        <v>6.6350301492468233E-2</v>
      </c>
      <c r="I102" s="47"/>
      <c r="J102" s="47"/>
      <c r="K102" s="47"/>
      <c r="L102" s="47"/>
      <c r="M102" s="47"/>
      <c r="N102" s="47"/>
    </row>
    <row r="103" spans="2:14" x14ac:dyDescent="0.2">
      <c r="B103" s="14" t="str">
        <f t="shared" si="2"/>
        <v>flab_u_t_a_099</v>
      </c>
      <c r="C103" s="14" t="s">
        <v>1010</v>
      </c>
      <c r="D103" s="14" t="s">
        <v>747</v>
      </c>
      <c r="E103" s="47">
        <v>8.9940075135668618</v>
      </c>
      <c r="F103" s="47">
        <v>-2.8237803582320531E-2</v>
      </c>
      <c r="G103" s="47">
        <v>-1.192175997663103</v>
      </c>
      <c r="H103" s="47">
        <v>-0.20574739798283614</v>
      </c>
      <c r="I103" s="47"/>
      <c r="J103" s="47"/>
      <c r="K103" s="47"/>
      <c r="L103" s="47"/>
      <c r="M103" s="47"/>
      <c r="N103" s="47"/>
    </row>
    <row r="104" spans="2:14" x14ac:dyDescent="0.2">
      <c r="B104" s="14" t="str">
        <f t="shared" si="2"/>
        <v>flab_u_t_a_100</v>
      </c>
      <c r="C104" s="14" t="s">
        <v>1010</v>
      </c>
      <c r="D104" s="14" t="s">
        <v>748</v>
      </c>
      <c r="E104" s="47">
        <v>2.0215695261826965</v>
      </c>
      <c r="F104" s="47">
        <v>2.8372073087568062E-2</v>
      </c>
      <c r="G104" s="47">
        <v>-0.25454297049449792</v>
      </c>
      <c r="H104" s="47">
        <v>-7.1839907936399605E-2</v>
      </c>
      <c r="I104" s="47"/>
      <c r="J104" s="47"/>
      <c r="K104" s="47"/>
      <c r="L104" s="47"/>
      <c r="M104" s="47"/>
      <c r="N104" s="47"/>
    </row>
    <row r="105" spans="2:14" x14ac:dyDescent="0.2">
      <c r="B105" s="14" t="str">
        <f t="shared" si="2"/>
        <v>flab_u_t_a_101</v>
      </c>
      <c r="C105" s="14" t="s">
        <v>1010</v>
      </c>
      <c r="D105" s="14" t="s">
        <v>749</v>
      </c>
      <c r="E105" s="47">
        <v>69.870076229699507</v>
      </c>
      <c r="F105" s="47">
        <v>3.4652913589949819E-2</v>
      </c>
      <c r="G105" s="47">
        <v>3.7029722776327212E-2</v>
      </c>
      <c r="H105" s="47">
        <v>1.1319154690214717E-2</v>
      </c>
      <c r="I105" s="47"/>
      <c r="J105" s="47"/>
      <c r="K105" s="47"/>
      <c r="L105" s="47"/>
      <c r="M105" s="47"/>
      <c r="N105" s="47"/>
    </row>
    <row r="106" spans="2:14" x14ac:dyDescent="0.2">
      <c r="B106" s="14" t="str">
        <f t="shared" si="2"/>
        <v>flab_u_t_a_102</v>
      </c>
      <c r="C106" s="14" t="s">
        <v>1010</v>
      </c>
      <c r="D106" s="14" t="s">
        <v>750</v>
      </c>
      <c r="E106" s="47">
        <v>13.682522261439704</v>
      </c>
      <c r="F106" s="47">
        <v>-6.6135140343193122E-2</v>
      </c>
      <c r="G106" s="47">
        <v>-1.4770808172343886</v>
      </c>
      <c r="H106" s="47">
        <v>0.52474887521989366</v>
      </c>
      <c r="I106" s="47"/>
      <c r="J106" s="47"/>
      <c r="K106" s="47"/>
      <c r="L106" s="47"/>
      <c r="M106" s="47"/>
      <c r="N106" s="47"/>
    </row>
    <row r="107" spans="2:14" x14ac:dyDescent="0.2">
      <c r="B107" s="14" t="str">
        <f t="shared" si="2"/>
        <v>flab_u_t_a_103</v>
      </c>
      <c r="C107" s="14" t="s">
        <v>1010</v>
      </c>
      <c r="D107" s="14" t="s">
        <v>751</v>
      </c>
      <c r="E107" s="47">
        <v>12.003755303578583</v>
      </c>
      <c r="F107" s="47">
        <v>3.2988936478872688E-2</v>
      </c>
      <c r="G107" s="47">
        <v>0.26513918505470802</v>
      </c>
      <c r="H107" s="47">
        <v>0.10462557434967046</v>
      </c>
      <c r="I107" s="47"/>
      <c r="J107" s="47"/>
      <c r="K107" s="47"/>
      <c r="L107" s="47"/>
      <c r="M107" s="47"/>
      <c r="N107" s="47"/>
    </row>
    <row r="108" spans="2:14" x14ac:dyDescent="0.2">
      <c r="B108" s="14" t="str">
        <f t="shared" si="2"/>
        <v>flab_u_t_a_104</v>
      </c>
      <c r="C108" s="14" t="s">
        <v>1010</v>
      </c>
      <c r="D108" s="14" t="s">
        <v>752</v>
      </c>
      <c r="E108" s="47">
        <v>17.634473243593721</v>
      </c>
      <c r="F108" s="47">
        <v>-6.2567764760224076E-2</v>
      </c>
      <c r="G108" s="47">
        <v>-0.40016772031405967</v>
      </c>
      <c r="H108" s="47">
        <v>0.38049523524903428</v>
      </c>
      <c r="I108" s="47"/>
      <c r="J108" s="47"/>
      <c r="K108" s="47"/>
      <c r="L108" s="47"/>
      <c r="M108" s="47"/>
      <c r="N108" s="47"/>
    </row>
    <row r="109" spans="2:14" x14ac:dyDescent="0.2">
      <c r="B109" s="14" t="str">
        <f t="shared" si="2"/>
        <v>flab_u_t_a_105</v>
      </c>
      <c r="C109" s="14" t="s">
        <v>1010</v>
      </c>
      <c r="D109" s="14" t="s">
        <v>753</v>
      </c>
      <c r="E109" s="47">
        <v>24.785426869197938</v>
      </c>
      <c r="F109" s="47">
        <v>1.371644784347037E-2</v>
      </c>
      <c r="G109" s="47">
        <v>-2.3354750280257797E-2</v>
      </c>
      <c r="H109" s="47">
        <v>-9.5632115374799653E-2</v>
      </c>
      <c r="I109" s="47"/>
      <c r="J109" s="47"/>
      <c r="K109" s="47"/>
      <c r="L109" s="47"/>
      <c r="M109" s="47"/>
      <c r="N109" s="47"/>
    </row>
    <row r="110" spans="2:14" x14ac:dyDescent="0.2">
      <c r="B110" s="14" t="str">
        <f t="shared" si="2"/>
        <v>flab_u_t_a_106</v>
      </c>
      <c r="C110" s="14" t="s">
        <v>1010</v>
      </c>
      <c r="D110" s="14" t="s">
        <v>754</v>
      </c>
      <c r="E110" s="47">
        <v>88.028675317800449</v>
      </c>
      <c r="F110" s="47">
        <v>-1.9656941360612912E-2</v>
      </c>
      <c r="G110" s="47">
        <v>-0.22326972323322147</v>
      </c>
      <c r="H110" s="47">
        <v>5.3951271504160125E-2</v>
      </c>
      <c r="I110" s="47"/>
      <c r="J110" s="47"/>
      <c r="K110" s="47"/>
      <c r="L110" s="47"/>
      <c r="M110" s="47"/>
      <c r="N110" s="47"/>
    </row>
    <row r="111" spans="2:14" x14ac:dyDescent="0.2">
      <c r="B111" s="14" t="str">
        <f t="shared" si="2"/>
        <v>flab_u_t_a_107</v>
      </c>
      <c r="C111" s="14" t="s">
        <v>1010</v>
      </c>
      <c r="D111" s="14" t="s">
        <v>755</v>
      </c>
      <c r="E111" s="47">
        <v>45.189417452447081</v>
      </c>
      <c r="F111" s="47">
        <v>-0.10834165080799707</v>
      </c>
      <c r="G111" s="47">
        <v>-0.8197774518098222</v>
      </c>
      <c r="H111" s="47">
        <v>-0.17316743140223245</v>
      </c>
      <c r="I111" s="47"/>
      <c r="J111" s="47"/>
      <c r="K111" s="47"/>
      <c r="L111" s="47"/>
      <c r="M111" s="47"/>
      <c r="N111" s="47"/>
    </row>
    <row r="112" spans="2:14" x14ac:dyDescent="0.2">
      <c r="B112" s="14" t="str">
        <f t="shared" si="2"/>
        <v>flab_u_t_a_108</v>
      </c>
      <c r="C112" s="14" t="s">
        <v>1010</v>
      </c>
      <c r="D112" s="14" t="s">
        <v>756</v>
      </c>
      <c r="E112" s="47">
        <v>21.701784306738407</v>
      </c>
      <c r="F112" s="47">
        <v>-8.5234183393523288E-2</v>
      </c>
      <c r="G112" s="47">
        <v>-0.92480243927569594</v>
      </c>
      <c r="H112" s="47">
        <v>-0.32882467735954046</v>
      </c>
      <c r="I112" s="47"/>
      <c r="J112" s="47"/>
      <c r="K112" s="47"/>
      <c r="L112" s="47"/>
      <c r="M112" s="47"/>
      <c r="N112" s="47"/>
    </row>
    <row r="113" spans="2:14" x14ac:dyDescent="0.2">
      <c r="B113" s="14" t="str">
        <f t="shared" si="2"/>
        <v>flab_u_t_a_109</v>
      </c>
      <c r="C113" s="14" t="s">
        <v>1010</v>
      </c>
      <c r="D113" s="14" t="s">
        <v>757</v>
      </c>
      <c r="E113" s="47">
        <v>2.8529242772306294</v>
      </c>
      <c r="F113" s="47">
        <v>-2.4429590272145862E-2</v>
      </c>
      <c r="G113" s="47">
        <v>-0.25214388876689808</v>
      </c>
      <c r="H113" s="47">
        <v>8.1600972370199365E-2</v>
      </c>
      <c r="I113" s="47"/>
      <c r="J113" s="47"/>
      <c r="K113" s="47"/>
      <c r="L113" s="47"/>
      <c r="M113" s="47"/>
      <c r="N113" s="47"/>
    </row>
    <row r="114" spans="2:14" x14ac:dyDescent="0.2">
      <c r="B114" s="14" t="str">
        <f t="shared" si="2"/>
        <v>flab_u_t_a_110</v>
      </c>
      <c r="C114" s="14" t="s">
        <v>1010</v>
      </c>
      <c r="D114" s="14" t="s">
        <v>758</v>
      </c>
      <c r="E114" s="47">
        <v>7.1311177345424337</v>
      </c>
      <c r="F114" s="47">
        <v>-3.7390954811267196E-2</v>
      </c>
      <c r="G114" s="47">
        <v>-0.32117739586657867</v>
      </c>
      <c r="H114" s="47">
        <v>8.012802138426256E-2</v>
      </c>
      <c r="I114" s="47"/>
      <c r="J114" s="47"/>
      <c r="K114" s="47"/>
      <c r="L114" s="47"/>
      <c r="M114" s="47"/>
      <c r="N114" s="47"/>
    </row>
    <row r="115" spans="2:14" x14ac:dyDescent="0.2">
      <c r="B115" s="14" t="str">
        <f t="shared" si="2"/>
        <v>flab_u_t_a_111</v>
      </c>
      <c r="C115" s="14" t="s">
        <v>1010</v>
      </c>
      <c r="D115" s="14" t="s">
        <v>759</v>
      </c>
      <c r="E115" s="47">
        <v>0.49180901242156877</v>
      </c>
      <c r="F115" s="47">
        <v>-6.6239449127314387E-2</v>
      </c>
      <c r="G115" s="47">
        <v>-0.56672919843057112</v>
      </c>
      <c r="H115" s="47">
        <v>-4.9022394166942096E-2</v>
      </c>
      <c r="I115" s="47"/>
      <c r="J115" s="47"/>
      <c r="K115" s="47"/>
      <c r="L115" s="47"/>
      <c r="M115" s="47"/>
      <c r="N115" s="47"/>
    </row>
    <row r="116" spans="2:14" x14ac:dyDescent="0.2">
      <c r="B116" s="14" t="str">
        <f t="shared" si="2"/>
        <v>flab_u_t_a_112</v>
      </c>
      <c r="C116" s="14" t="s">
        <v>1010</v>
      </c>
      <c r="D116" s="14" t="s">
        <v>760</v>
      </c>
      <c r="E116" s="47">
        <v>7.3617521627253799</v>
      </c>
      <c r="F116" s="47">
        <v>-6.3659289091255733E-2</v>
      </c>
      <c r="G116" s="47">
        <v>-0.84976685383211237</v>
      </c>
      <c r="H116" s="47">
        <v>-0.27836680762362009</v>
      </c>
      <c r="I116" s="47"/>
      <c r="J116" s="47"/>
      <c r="K116" s="47"/>
      <c r="L116" s="47"/>
      <c r="M116" s="47"/>
      <c r="N116" s="47"/>
    </row>
    <row r="117" spans="2:14" x14ac:dyDescent="0.2">
      <c r="B117" s="14" t="str">
        <f t="shared" si="2"/>
        <v>flab_u_t_a_113</v>
      </c>
      <c r="C117" s="14" t="s">
        <v>1010</v>
      </c>
      <c r="D117" s="14" t="s">
        <v>761</v>
      </c>
      <c r="E117" s="47">
        <v>51.343226070700673</v>
      </c>
      <c r="F117" s="47">
        <v>-8.3365780604593986E-2</v>
      </c>
      <c r="G117" s="47">
        <v>-1.1045478069121262</v>
      </c>
      <c r="H117" s="47">
        <v>-0.36335402888048041</v>
      </c>
      <c r="I117" s="47"/>
      <c r="J117" s="47"/>
      <c r="K117" s="47"/>
      <c r="L117" s="47"/>
      <c r="M117" s="47"/>
      <c r="N117" s="47"/>
    </row>
    <row r="118" spans="2:14" x14ac:dyDescent="0.2">
      <c r="B118" s="14" t="str">
        <f t="shared" si="2"/>
        <v>flab_u_t_a_114</v>
      </c>
      <c r="C118" s="14" t="s">
        <v>1010</v>
      </c>
      <c r="D118" s="14" t="s">
        <v>762</v>
      </c>
      <c r="E118" s="47">
        <v>0.35226932190487892</v>
      </c>
      <c r="F118" s="47">
        <v>4.7218669414217374E-2</v>
      </c>
      <c r="G118" s="47">
        <v>0.18510535203108969</v>
      </c>
      <c r="H118" s="47">
        <v>-0.71186212634746227</v>
      </c>
      <c r="I118" s="47"/>
      <c r="J118" s="47"/>
      <c r="K118" s="47"/>
      <c r="L118" s="47"/>
      <c r="M118" s="47"/>
      <c r="N118" s="47"/>
    </row>
    <row r="119" spans="2:14" x14ac:dyDescent="0.2">
      <c r="B119" s="14" t="str">
        <f t="shared" si="2"/>
        <v>flab_u_t_a_115</v>
      </c>
      <c r="C119" s="14" t="s">
        <v>1010</v>
      </c>
      <c r="D119" s="14" t="s">
        <v>763</v>
      </c>
      <c r="E119" s="47">
        <v>3.8655459237626073</v>
      </c>
      <c r="F119" s="47">
        <v>3.4814902570334816E-2</v>
      </c>
      <c r="G119" s="47">
        <v>-8.5759128991069744E-2</v>
      </c>
      <c r="H119" s="47">
        <v>-0.37855550600615073</v>
      </c>
      <c r="I119" s="47"/>
      <c r="J119" s="47"/>
      <c r="K119" s="47"/>
      <c r="L119" s="47"/>
      <c r="M119" s="47"/>
      <c r="N119" s="47"/>
    </row>
    <row r="120" spans="2:14" x14ac:dyDescent="0.2">
      <c r="B120" s="14" t="str">
        <f t="shared" si="2"/>
        <v>flab_u_t_a_116</v>
      </c>
      <c r="C120" s="14" t="s">
        <v>1010</v>
      </c>
      <c r="D120" s="14" t="s">
        <v>764</v>
      </c>
      <c r="E120" s="47">
        <v>26.240786063224718</v>
      </c>
      <c r="F120" s="47">
        <v>-8.4985337774567959E-3</v>
      </c>
      <c r="G120" s="47">
        <v>-0.2918644914741253</v>
      </c>
      <c r="H120" s="47">
        <v>-0.1439490155390355</v>
      </c>
      <c r="I120" s="47"/>
      <c r="J120" s="47"/>
      <c r="K120" s="47"/>
      <c r="L120" s="47"/>
      <c r="M120" s="47"/>
      <c r="N120" s="47"/>
    </row>
    <row r="121" spans="2:14" x14ac:dyDescent="0.2">
      <c r="B121" s="14" t="str">
        <f t="shared" si="2"/>
        <v>flab_u_t_a_117</v>
      </c>
      <c r="C121" s="14" t="s">
        <v>1010</v>
      </c>
      <c r="D121" s="14" t="s">
        <v>765</v>
      </c>
      <c r="E121" s="47">
        <v>5.8073885590006515</v>
      </c>
      <c r="F121" s="47">
        <v>-2.2418964216996962E-2</v>
      </c>
      <c r="G121" s="47">
        <v>-0.38204443808084187</v>
      </c>
      <c r="H121" s="47">
        <v>-0.73200174143897012</v>
      </c>
      <c r="I121" s="47"/>
      <c r="J121" s="47"/>
      <c r="K121" s="47"/>
      <c r="L121" s="47"/>
      <c r="M121" s="47"/>
      <c r="N121" s="47"/>
    </row>
    <row r="122" spans="2:14" x14ac:dyDescent="0.2">
      <c r="B122" s="14" t="str">
        <f t="shared" si="2"/>
        <v>flab_u_t_a_118</v>
      </c>
      <c r="C122" s="14" t="s">
        <v>1010</v>
      </c>
      <c r="D122" s="14" t="s">
        <v>766</v>
      </c>
      <c r="E122" s="47">
        <v>16.385074348900755</v>
      </c>
      <c r="F122" s="47">
        <v>4.52149546419367E-3</v>
      </c>
      <c r="G122" s="47">
        <v>-0.12200548539182954</v>
      </c>
      <c r="H122" s="47">
        <v>-0.29053717139030377</v>
      </c>
      <c r="I122" s="47"/>
      <c r="J122" s="47"/>
      <c r="K122" s="47"/>
      <c r="L122" s="47"/>
      <c r="M122" s="47"/>
      <c r="N122" s="47"/>
    </row>
    <row r="123" spans="2:14" x14ac:dyDescent="0.2">
      <c r="B123" s="14" t="str">
        <f t="shared" si="2"/>
        <v>flab_u_t_a_119</v>
      </c>
      <c r="C123" s="14" t="s">
        <v>1010</v>
      </c>
      <c r="D123" s="14" t="s">
        <v>767</v>
      </c>
      <c r="E123" s="47">
        <v>0.40198356572508942</v>
      </c>
      <c r="F123" s="47">
        <v>-2.4586491494937857E-2</v>
      </c>
      <c r="G123" s="47">
        <v>-0.4146781078034012</v>
      </c>
      <c r="H123" s="47">
        <v>-0.26684544952930711</v>
      </c>
      <c r="I123" s="47"/>
      <c r="J123" s="47"/>
      <c r="K123" s="47"/>
      <c r="L123" s="47"/>
      <c r="M123" s="47"/>
      <c r="N123" s="47"/>
    </row>
    <row r="124" spans="2:14" x14ac:dyDescent="0.2">
      <c r="B124" s="14" t="str">
        <f t="shared" si="2"/>
        <v>flab_u_t_a_120</v>
      </c>
      <c r="C124" s="14" t="s">
        <v>1010</v>
      </c>
      <c r="D124" s="14" t="s">
        <v>768</v>
      </c>
      <c r="E124" s="47">
        <v>209.82882335927755</v>
      </c>
      <c r="F124" s="47">
        <v>-2.8170509799640975E-3</v>
      </c>
      <c r="G124" s="47">
        <v>-2.4258371361773889E-2</v>
      </c>
      <c r="H124" s="47">
        <v>-0.12393496449488728</v>
      </c>
      <c r="I124" s="47"/>
      <c r="J124" s="47"/>
      <c r="K124" s="47"/>
      <c r="L124" s="47"/>
      <c r="M124" s="47"/>
      <c r="N124" s="47"/>
    </row>
    <row r="125" spans="2:14" x14ac:dyDescent="0.2">
      <c r="B125" s="14" t="str">
        <f t="shared" si="2"/>
        <v>flab_u_t_a_121</v>
      </c>
      <c r="C125" s="14" t="s">
        <v>1010</v>
      </c>
      <c r="D125" s="14" t="s">
        <v>769</v>
      </c>
      <c r="E125" s="47">
        <v>41.125332008209583</v>
      </c>
      <c r="F125" s="47">
        <v>-7.3014105881563651E-3</v>
      </c>
      <c r="G125" s="47">
        <v>-6.2334505062011658E-2</v>
      </c>
      <c r="H125" s="47">
        <v>-0.129802523574718</v>
      </c>
      <c r="I125" s="47"/>
      <c r="J125" s="47"/>
      <c r="K125" s="47"/>
      <c r="L125" s="47"/>
      <c r="M125" s="47"/>
      <c r="N125" s="47"/>
    </row>
    <row r="126" spans="2:14" x14ac:dyDescent="0.2">
      <c r="B126" s="14" t="str">
        <f t="shared" si="2"/>
        <v>flab_u_t_a_122</v>
      </c>
      <c r="C126" s="14" t="s">
        <v>1010</v>
      </c>
      <c r="D126" s="14" t="s">
        <v>770</v>
      </c>
      <c r="E126" s="47">
        <v>0.80218227588633184</v>
      </c>
      <c r="F126" s="47">
        <v>-4.1476851657995528E-2</v>
      </c>
      <c r="G126" s="47">
        <v>-0.33235345296024343</v>
      </c>
      <c r="H126" s="47">
        <v>-0.23256010764426405</v>
      </c>
      <c r="I126" s="47"/>
      <c r="J126" s="47"/>
      <c r="K126" s="47"/>
      <c r="L126" s="47"/>
      <c r="M126" s="47"/>
      <c r="N126" s="47"/>
    </row>
    <row r="127" spans="2:14" x14ac:dyDescent="0.2">
      <c r="B127" s="14" t="str">
        <f t="shared" si="2"/>
        <v>flab_u_t_a_123</v>
      </c>
      <c r="C127" s="14" t="s">
        <v>1010</v>
      </c>
      <c r="D127" s="14" t="s">
        <v>771</v>
      </c>
      <c r="E127" s="47">
        <v>37.196791041711265</v>
      </c>
      <c r="F127" s="47">
        <v>-3.9432770761527181E-2</v>
      </c>
      <c r="G127" s="47">
        <v>-0.3044420220862154</v>
      </c>
      <c r="H127" s="47">
        <v>-0.21192991363782054</v>
      </c>
      <c r="I127" s="47"/>
      <c r="J127" s="47"/>
      <c r="K127" s="47"/>
      <c r="L127" s="47"/>
      <c r="M127" s="47"/>
      <c r="N127" s="47"/>
    </row>
    <row r="128" spans="2:14" x14ac:dyDescent="0.2">
      <c r="B128" s="14" t="str">
        <f t="shared" si="2"/>
        <v>flab_u_t_a_124</v>
      </c>
      <c r="C128" s="14" t="s">
        <v>1010</v>
      </c>
      <c r="D128" s="14" t="s">
        <v>772</v>
      </c>
      <c r="E128" s="47">
        <v>44.035796034780184</v>
      </c>
      <c r="F128" s="47">
        <v>-4.9569827357043295E-2</v>
      </c>
      <c r="G128" s="47">
        <v>-0.38010642639858538</v>
      </c>
      <c r="H128" s="47">
        <v>-0.24807987872517145</v>
      </c>
      <c r="I128" s="47"/>
      <c r="J128" s="47"/>
      <c r="K128" s="47"/>
      <c r="L128" s="47"/>
      <c r="M128" s="47"/>
      <c r="N128" s="47"/>
    </row>
    <row r="129" spans="2:14" x14ac:dyDescent="0.2">
      <c r="B129" s="14" t="str">
        <f t="shared" si="2"/>
        <v>flab_u_t_a_125</v>
      </c>
      <c r="C129" s="14" t="s">
        <v>1010</v>
      </c>
      <c r="D129" s="14" t="s">
        <v>773</v>
      </c>
      <c r="E129" s="47">
        <v>80.522455216763078</v>
      </c>
      <c r="F129" s="47">
        <v>-3.9336658922473067E-2</v>
      </c>
      <c r="G129" s="47">
        <v>-0.29249673482180105</v>
      </c>
      <c r="H129" s="47">
        <v>-0.20883151250540299</v>
      </c>
      <c r="I129" s="47"/>
      <c r="J129" s="47"/>
      <c r="K129" s="47"/>
      <c r="L129" s="47"/>
      <c r="M129" s="47"/>
      <c r="N129" s="47"/>
    </row>
    <row r="130" spans="2:14" x14ac:dyDescent="0.2">
      <c r="B130" s="14" t="str">
        <f t="shared" si="2"/>
        <v>flab_u_t_a_126</v>
      </c>
      <c r="C130" s="14" t="s">
        <v>1010</v>
      </c>
      <c r="D130" s="14" t="s">
        <v>774</v>
      </c>
      <c r="E130" s="47">
        <v>58.7281655087763</v>
      </c>
      <c r="F130" s="47">
        <v>4.2636358489089865E-2</v>
      </c>
      <c r="G130" s="47">
        <v>0.29717292797966088</v>
      </c>
      <c r="H130" s="47">
        <v>-7.2267637108092142E-2</v>
      </c>
      <c r="I130" s="47"/>
      <c r="J130" s="47"/>
      <c r="K130" s="47"/>
      <c r="L130" s="47"/>
      <c r="M130" s="47"/>
      <c r="N130" s="47"/>
    </row>
    <row r="131" spans="2:14" x14ac:dyDescent="0.2">
      <c r="B131" s="14" t="str">
        <f t="shared" si="2"/>
        <v>flab_u_t_a_127</v>
      </c>
      <c r="C131" s="14" t="s">
        <v>1010</v>
      </c>
      <c r="D131" s="14" t="s">
        <v>775</v>
      </c>
      <c r="E131" s="47">
        <v>62.493609111786732</v>
      </c>
      <c r="F131" s="47">
        <v>9.6199532481966443E-3</v>
      </c>
      <c r="G131" s="47">
        <v>4.7711576425468749E-3</v>
      </c>
      <c r="H131" s="47">
        <v>-0.11474986313979585</v>
      </c>
      <c r="I131" s="47"/>
      <c r="J131" s="47"/>
      <c r="K131" s="47"/>
      <c r="L131" s="47"/>
      <c r="M131" s="47"/>
      <c r="N131" s="47"/>
    </row>
    <row r="132" spans="2:14" x14ac:dyDescent="0.2">
      <c r="B132" s="14" t="str">
        <f t="shared" si="2"/>
        <v>flab_u_t_a_128</v>
      </c>
      <c r="C132" s="14" t="s">
        <v>1010</v>
      </c>
      <c r="D132" s="14" t="s">
        <v>776</v>
      </c>
      <c r="E132" s="47">
        <v>1572.5329563376492</v>
      </c>
      <c r="F132" s="47">
        <v>-2.1217306447018913E-2</v>
      </c>
      <c r="G132" s="47">
        <v>-0.14962538095476541</v>
      </c>
      <c r="H132" s="47">
        <v>4.2575169227698773E-2</v>
      </c>
      <c r="I132" s="47"/>
      <c r="J132" s="47"/>
      <c r="K132" s="47"/>
      <c r="L132" s="47"/>
      <c r="M132" s="47"/>
      <c r="N132" s="47"/>
    </row>
    <row r="133" spans="2:14" x14ac:dyDescent="0.2">
      <c r="B133" s="14" t="str">
        <f t="shared" si="2"/>
        <v>flab_u_t_a_129</v>
      </c>
      <c r="C133" s="14" t="s">
        <v>1010</v>
      </c>
      <c r="D133" s="14" t="s">
        <v>777</v>
      </c>
      <c r="E133" s="47">
        <v>7.3330389749519682</v>
      </c>
      <c r="F133" s="47">
        <v>4.7160456788564176E-2</v>
      </c>
      <c r="G133" s="47">
        <v>5.0678181379959497E-2</v>
      </c>
      <c r="H133" s="47">
        <v>-0.39166167411630592</v>
      </c>
      <c r="I133" s="47"/>
      <c r="J133" s="47"/>
      <c r="K133" s="47"/>
      <c r="L133" s="47"/>
      <c r="M133" s="47"/>
      <c r="N133" s="47"/>
    </row>
    <row r="134" spans="2:14" x14ac:dyDescent="0.2">
      <c r="B134" s="14" t="str">
        <f t="shared" si="2"/>
        <v>flab_u_t_a_130</v>
      </c>
      <c r="C134" s="14" t="s">
        <v>1010</v>
      </c>
      <c r="D134" s="14" t="s">
        <v>778</v>
      </c>
      <c r="E134" s="47">
        <v>1.3886176286730345</v>
      </c>
      <c r="F134" s="47">
        <v>-2.4236658420784263E-2</v>
      </c>
      <c r="G134" s="47">
        <v>-0.25255294287790386</v>
      </c>
      <c r="H134" s="47">
        <v>-7.9567754678167013E-2</v>
      </c>
      <c r="I134" s="47"/>
      <c r="J134" s="47"/>
      <c r="K134" s="47"/>
      <c r="L134" s="47"/>
      <c r="M134" s="47"/>
      <c r="N134" s="47"/>
    </row>
    <row r="135" spans="2:14" x14ac:dyDescent="0.2">
      <c r="B135" s="14" t="str">
        <f t="shared" si="2"/>
        <v>flab_u_t_a_131</v>
      </c>
      <c r="C135" s="14" t="s">
        <v>1010</v>
      </c>
      <c r="D135" s="14" t="s">
        <v>779</v>
      </c>
      <c r="E135" s="47">
        <v>167.04042076350061</v>
      </c>
      <c r="F135" s="47">
        <v>2.5484149556120883E-2</v>
      </c>
      <c r="G135" s="47">
        <v>-0.15783943546787693</v>
      </c>
      <c r="H135" s="47">
        <v>-0.54449324333083471</v>
      </c>
      <c r="I135" s="47"/>
      <c r="J135" s="47"/>
      <c r="K135" s="47"/>
      <c r="L135" s="47"/>
      <c r="M135" s="47"/>
      <c r="N135" s="47"/>
    </row>
    <row r="136" spans="2:14" x14ac:dyDescent="0.2">
      <c r="B136" s="14" t="str">
        <f t="shared" ref="B136:B199" si="3">C136&amp;"_"&amp;D136</f>
        <v>flab_u_t_a_132</v>
      </c>
      <c r="C136" s="14" t="s">
        <v>1010</v>
      </c>
      <c r="D136" s="14" t="s">
        <v>780</v>
      </c>
      <c r="E136" s="47">
        <v>127.16895346841532</v>
      </c>
      <c r="F136" s="47">
        <v>-4.3150606707365036E-2</v>
      </c>
      <c r="G136" s="47">
        <v>-0.32262570238106303</v>
      </c>
      <c r="H136" s="47">
        <v>2.1596863331652116E-2</v>
      </c>
      <c r="I136" s="47"/>
      <c r="J136" s="47"/>
      <c r="K136" s="47"/>
      <c r="L136" s="47"/>
      <c r="M136" s="47"/>
      <c r="N136" s="47"/>
    </row>
    <row r="137" spans="2:14" x14ac:dyDescent="0.2">
      <c r="B137" s="14" t="str">
        <f t="shared" si="3"/>
        <v>flab_u_t_a_133</v>
      </c>
      <c r="C137" s="14" t="s">
        <v>1010</v>
      </c>
      <c r="D137" s="14" t="s">
        <v>781</v>
      </c>
      <c r="E137" s="47">
        <v>3.3630388915905116</v>
      </c>
      <c r="F137" s="47">
        <v>6.2211912933696212E-2</v>
      </c>
      <c r="G137" s="47">
        <v>-1.2354205399043083</v>
      </c>
      <c r="H137" s="47">
        <v>-1.7865689247797634</v>
      </c>
      <c r="I137" s="47"/>
      <c r="J137" s="47"/>
      <c r="K137" s="47"/>
      <c r="L137" s="47"/>
      <c r="M137" s="47"/>
      <c r="N137" s="47"/>
    </row>
    <row r="138" spans="2:14" x14ac:dyDescent="0.2">
      <c r="B138" s="14" t="str">
        <f t="shared" si="3"/>
        <v>flab_u_t_a_134</v>
      </c>
      <c r="C138" s="14" t="s">
        <v>1010</v>
      </c>
      <c r="D138" s="14" t="s">
        <v>782</v>
      </c>
      <c r="E138" s="47">
        <v>17.527482182547381</v>
      </c>
      <c r="F138" s="47">
        <v>-4.9012846965112988E-2</v>
      </c>
      <c r="G138" s="47">
        <v>-0.37162192106878766</v>
      </c>
      <c r="H138" s="47">
        <v>7.7658187525031508E-3</v>
      </c>
      <c r="I138" s="47"/>
      <c r="J138" s="47"/>
      <c r="K138" s="47"/>
      <c r="L138" s="47"/>
      <c r="M138" s="47"/>
      <c r="N138" s="47"/>
    </row>
    <row r="139" spans="2:14" x14ac:dyDescent="0.2">
      <c r="B139" s="14" t="str">
        <f t="shared" si="3"/>
        <v>flab_u_t_a_135</v>
      </c>
      <c r="C139" s="14" t="s">
        <v>1010</v>
      </c>
      <c r="D139" s="14" t="s">
        <v>783</v>
      </c>
      <c r="E139" s="47">
        <v>15.173979657881368</v>
      </c>
      <c r="F139" s="47">
        <v>5.8786959927004112E-2</v>
      </c>
      <c r="G139" s="47">
        <v>-1.7772516906902069</v>
      </c>
      <c r="H139" s="47">
        <v>-2.5581538107293023</v>
      </c>
      <c r="I139" s="47"/>
      <c r="J139" s="47"/>
      <c r="K139" s="47"/>
      <c r="L139" s="47"/>
      <c r="M139" s="47"/>
      <c r="N139" s="47"/>
    </row>
    <row r="140" spans="2:14" x14ac:dyDescent="0.2">
      <c r="B140" s="14" t="str">
        <f t="shared" si="3"/>
        <v>flab_u_t_a_136</v>
      </c>
      <c r="C140" s="14" t="s">
        <v>1010</v>
      </c>
      <c r="D140" s="14" t="s">
        <v>784</v>
      </c>
      <c r="E140" s="47">
        <v>1.9690165598336931</v>
      </c>
      <c r="F140" s="47">
        <v>-0.11410787279637624</v>
      </c>
      <c r="G140" s="47">
        <v>-0.66791878098894086</v>
      </c>
      <c r="H140" s="47">
        <v>0.15211939684125486</v>
      </c>
      <c r="I140" s="47"/>
      <c r="J140" s="47"/>
      <c r="K140" s="47"/>
      <c r="L140" s="47"/>
      <c r="M140" s="47"/>
      <c r="N140" s="47"/>
    </row>
    <row r="141" spans="2:14" x14ac:dyDescent="0.2">
      <c r="B141" s="14" t="str">
        <f t="shared" si="3"/>
        <v>flab_u_t_a_137</v>
      </c>
      <c r="C141" s="14" t="s">
        <v>1010</v>
      </c>
      <c r="D141" s="14" t="s">
        <v>785</v>
      </c>
      <c r="E141" s="47">
        <v>70.654610495516323</v>
      </c>
      <c r="F141" s="47">
        <v>9.3126667837228894E-3</v>
      </c>
      <c r="G141" s="47">
        <v>-5.4004932707885089E-2</v>
      </c>
      <c r="H141" s="47">
        <v>-2.6348055201474985E-2</v>
      </c>
      <c r="I141" s="47"/>
      <c r="J141" s="47"/>
      <c r="K141" s="47"/>
      <c r="L141" s="47"/>
      <c r="M141" s="47"/>
      <c r="N141" s="47"/>
    </row>
    <row r="142" spans="2:14" x14ac:dyDescent="0.2">
      <c r="B142" s="14" t="str">
        <f t="shared" si="3"/>
        <v>flab_u_t_a_138</v>
      </c>
      <c r="C142" s="14" t="s">
        <v>1010</v>
      </c>
      <c r="D142" s="14" t="s">
        <v>786</v>
      </c>
      <c r="E142" s="47">
        <v>41.205095328746296</v>
      </c>
      <c r="F142" s="47">
        <v>1.8531026740875589E-2</v>
      </c>
      <c r="G142" s="47">
        <v>6.6903326565315169E-2</v>
      </c>
      <c r="H142" s="47">
        <v>-8.1119466516721417E-2</v>
      </c>
      <c r="I142" s="47"/>
      <c r="J142" s="47"/>
      <c r="K142" s="47"/>
      <c r="L142" s="47"/>
      <c r="M142" s="47"/>
      <c r="N142" s="47"/>
    </row>
    <row r="143" spans="2:14" x14ac:dyDescent="0.2">
      <c r="B143" s="14" t="str">
        <f t="shared" si="3"/>
        <v>flab_u_t_a_139</v>
      </c>
      <c r="C143" s="14" t="s">
        <v>1010</v>
      </c>
      <c r="D143" s="14" t="s">
        <v>787</v>
      </c>
      <c r="E143" s="47">
        <v>113.67323940447265</v>
      </c>
      <c r="F143" s="47">
        <v>0.10122313203375644</v>
      </c>
      <c r="G143" s="47">
        <v>0.55344778830097585</v>
      </c>
      <c r="H143" s="47">
        <v>0.21569714832267994</v>
      </c>
      <c r="I143" s="47"/>
      <c r="J143" s="47"/>
      <c r="K143" s="47"/>
      <c r="L143" s="47"/>
      <c r="M143" s="47"/>
      <c r="N143" s="47"/>
    </row>
    <row r="144" spans="2:14" x14ac:dyDescent="0.2">
      <c r="B144" s="14" t="str">
        <f t="shared" si="3"/>
        <v>flab_u_t_a_140</v>
      </c>
      <c r="C144" s="14" t="s">
        <v>1010</v>
      </c>
      <c r="D144" s="14" t="s">
        <v>788</v>
      </c>
      <c r="E144" s="47">
        <v>507.23288850491076</v>
      </c>
      <c r="F144" s="47">
        <v>4.1920275466389434E-2</v>
      </c>
      <c r="G144" s="47">
        <v>0.29054285587040152</v>
      </c>
      <c r="H144" s="47">
        <v>-2.9167725301149083E-2</v>
      </c>
      <c r="I144" s="47"/>
      <c r="J144" s="47"/>
      <c r="K144" s="47"/>
      <c r="L144" s="47"/>
      <c r="M144" s="47"/>
      <c r="N144" s="47"/>
    </row>
    <row r="145" spans="2:14" x14ac:dyDescent="0.2">
      <c r="B145" s="14" t="str">
        <f t="shared" si="3"/>
        <v>flab_u_t_a_141</v>
      </c>
      <c r="C145" s="14" t="s">
        <v>1010</v>
      </c>
      <c r="D145" s="14" t="s">
        <v>789</v>
      </c>
      <c r="E145" s="47">
        <v>24.506869073896407</v>
      </c>
      <c r="F145" s="47">
        <v>5.8207752728023365E-2</v>
      </c>
      <c r="G145" s="47">
        <v>0.22133830787856024</v>
      </c>
      <c r="H145" s="47">
        <v>-3.4665179243853483E-2</v>
      </c>
      <c r="I145" s="47"/>
      <c r="J145" s="47"/>
      <c r="K145" s="47"/>
      <c r="L145" s="47"/>
      <c r="M145" s="47"/>
      <c r="N145" s="47"/>
    </row>
    <row r="146" spans="2:14" x14ac:dyDescent="0.2">
      <c r="B146" s="14" t="str">
        <f t="shared" si="3"/>
        <v>flab_u_t_a_142</v>
      </c>
      <c r="C146" s="14" t="s">
        <v>1010</v>
      </c>
      <c r="D146" s="14" t="s">
        <v>790</v>
      </c>
      <c r="E146" s="47">
        <v>8.3999815109945821</v>
      </c>
      <c r="F146" s="47">
        <v>3.3878972202150415E-2</v>
      </c>
      <c r="G146" s="47">
        <v>0.20183049220658944</v>
      </c>
      <c r="H146" s="47">
        <v>-5.5607781961486413E-2</v>
      </c>
      <c r="I146" s="47"/>
      <c r="J146" s="47"/>
      <c r="K146" s="47"/>
      <c r="L146" s="47"/>
      <c r="M146" s="47"/>
      <c r="N146" s="47"/>
    </row>
    <row r="147" spans="2:14" x14ac:dyDescent="0.2">
      <c r="B147" s="14" t="str">
        <f t="shared" si="3"/>
        <v>flab_u_t_a_143</v>
      </c>
      <c r="C147" s="14" t="s">
        <v>1010</v>
      </c>
      <c r="D147" s="14" t="s">
        <v>791</v>
      </c>
      <c r="E147" s="47">
        <v>29.247365233246683</v>
      </c>
      <c r="F147" s="47">
        <v>1.8160860408977797E-2</v>
      </c>
      <c r="G147" s="47">
        <v>9.5842545509183807E-2</v>
      </c>
      <c r="H147" s="47">
        <v>-4.4399812199447108E-2</v>
      </c>
      <c r="I147" s="47"/>
      <c r="J147" s="47"/>
      <c r="K147" s="47"/>
      <c r="L147" s="47"/>
      <c r="M147" s="47"/>
      <c r="N147" s="47"/>
    </row>
    <row r="148" spans="2:14" x14ac:dyDescent="0.2">
      <c r="B148" s="14" t="str">
        <f t="shared" si="3"/>
        <v>flab_u_t_a_144</v>
      </c>
      <c r="C148" s="14" t="s">
        <v>1010</v>
      </c>
      <c r="D148" s="14" t="s">
        <v>792</v>
      </c>
      <c r="E148" s="47">
        <v>89.174793244473051</v>
      </c>
      <c r="F148" s="47">
        <v>1.9397519865460566E-2</v>
      </c>
      <c r="G148" s="47">
        <v>0.18205311889769593</v>
      </c>
      <c r="H148" s="47">
        <v>-7.8162088074518188E-2</v>
      </c>
      <c r="I148" s="47"/>
      <c r="J148" s="47"/>
      <c r="K148" s="47"/>
      <c r="L148" s="47"/>
      <c r="M148" s="47"/>
      <c r="N148" s="47"/>
    </row>
    <row r="149" spans="2:14" x14ac:dyDescent="0.2">
      <c r="B149" s="14" t="str">
        <f t="shared" si="3"/>
        <v>flab_u_t_a_145</v>
      </c>
      <c r="C149" s="14" t="s">
        <v>1010</v>
      </c>
      <c r="D149" s="14" t="s">
        <v>793</v>
      </c>
      <c r="E149" s="47">
        <v>50.916113415057254</v>
      </c>
      <c r="F149" s="47">
        <v>4.5666999829552246E-2</v>
      </c>
      <c r="G149" s="47">
        <v>0.21847302257502754</v>
      </c>
      <c r="H149" s="47">
        <v>-4.2859193551514352E-2</v>
      </c>
      <c r="I149" s="47"/>
      <c r="J149" s="47"/>
      <c r="K149" s="47"/>
      <c r="L149" s="47"/>
      <c r="M149" s="47"/>
      <c r="N149" s="47"/>
    </row>
    <row r="150" spans="2:14" x14ac:dyDescent="0.2">
      <c r="B150" s="14" t="str">
        <f t="shared" si="3"/>
        <v>flab_u_t_a_146</v>
      </c>
      <c r="C150" s="14" t="s">
        <v>1010</v>
      </c>
      <c r="D150" s="14" t="s">
        <v>794</v>
      </c>
      <c r="E150" s="47">
        <v>7.0466097660683031</v>
      </c>
      <c r="F150" s="47">
        <v>4.0777578456063779E-2</v>
      </c>
      <c r="G150" s="47">
        <v>0.17013192387655973</v>
      </c>
      <c r="H150" s="47">
        <v>-4.1265665743972502E-2</v>
      </c>
      <c r="I150" s="47"/>
      <c r="J150" s="47"/>
      <c r="K150" s="47"/>
      <c r="L150" s="47"/>
      <c r="M150" s="47"/>
      <c r="N150" s="47"/>
    </row>
    <row r="151" spans="2:14" x14ac:dyDescent="0.2">
      <c r="B151" s="14" t="str">
        <f t="shared" si="3"/>
        <v>flab_u_t_a_147</v>
      </c>
      <c r="C151" s="14" t="s">
        <v>1010</v>
      </c>
      <c r="D151" s="14" t="s">
        <v>795</v>
      </c>
      <c r="E151" s="47">
        <v>227.2532251193735</v>
      </c>
      <c r="F151" s="47">
        <v>-1.5549271984394153E-2</v>
      </c>
      <c r="G151" s="47">
        <v>-0.22489683385816805</v>
      </c>
      <c r="H151" s="47">
        <v>-0.1093751995540071</v>
      </c>
      <c r="I151" s="47"/>
      <c r="J151" s="47"/>
      <c r="K151" s="47"/>
      <c r="L151" s="47"/>
      <c r="M151" s="47"/>
      <c r="N151" s="47"/>
    </row>
    <row r="152" spans="2:14" x14ac:dyDescent="0.2">
      <c r="B152" s="14" t="str">
        <f t="shared" si="3"/>
        <v>flab_u_t_a_148</v>
      </c>
      <c r="C152" s="14" t="s">
        <v>1010</v>
      </c>
      <c r="D152" s="14" t="s">
        <v>796</v>
      </c>
      <c r="E152" s="47">
        <v>29.502860288116484</v>
      </c>
      <c r="F152" s="47">
        <v>7.9919319782328913E-2</v>
      </c>
      <c r="G152" s="47">
        <v>0.58303837609043896</v>
      </c>
      <c r="H152" s="47">
        <v>3.5241543464481495E-2</v>
      </c>
      <c r="I152" s="47"/>
      <c r="J152" s="47"/>
      <c r="K152" s="47"/>
      <c r="L152" s="47"/>
      <c r="M152" s="47"/>
      <c r="N152" s="47"/>
    </row>
    <row r="153" spans="2:14" x14ac:dyDescent="0.2">
      <c r="B153" s="14" t="str">
        <f t="shared" si="3"/>
        <v>flab_u_t_a_149</v>
      </c>
      <c r="C153" s="14" t="s">
        <v>1010</v>
      </c>
      <c r="D153" s="14" t="s">
        <v>797</v>
      </c>
      <c r="E153" s="47">
        <v>6.5233663220645468</v>
      </c>
      <c r="F153" s="47">
        <v>1.0408061864985996E-2</v>
      </c>
      <c r="G153" s="47">
        <v>-4.6531612915678977E-3</v>
      </c>
      <c r="H153" s="47">
        <v>-5.9303382290243345E-2</v>
      </c>
      <c r="I153" s="47"/>
      <c r="J153" s="47"/>
      <c r="K153" s="47"/>
      <c r="L153" s="47"/>
      <c r="M153" s="47"/>
      <c r="N153" s="47"/>
    </row>
    <row r="154" spans="2:14" x14ac:dyDescent="0.2">
      <c r="B154" s="14" t="str">
        <f t="shared" si="3"/>
        <v>flab_u_t_a_150</v>
      </c>
      <c r="C154" s="14" t="s">
        <v>1010</v>
      </c>
      <c r="D154" s="14" t="s">
        <v>798</v>
      </c>
      <c r="E154" s="47">
        <v>18.055719211218527</v>
      </c>
      <c r="F154" s="47">
        <v>-3.0003874665596175E-2</v>
      </c>
      <c r="G154" s="47">
        <v>-0.25857197644157948</v>
      </c>
      <c r="H154" s="47">
        <v>-3.5379632008103457E-2</v>
      </c>
      <c r="I154" s="47"/>
      <c r="J154" s="47"/>
      <c r="K154" s="47"/>
      <c r="L154" s="47"/>
      <c r="M154" s="47"/>
      <c r="N154" s="47"/>
    </row>
    <row r="155" spans="2:14" x14ac:dyDescent="0.2">
      <c r="B155" s="14" t="str">
        <f t="shared" si="3"/>
        <v>flab_u_t_a_151</v>
      </c>
      <c r="C155" s="14" t="s">
        <v>1010</v>
      </c>
      <c r="D155" s="14" t="s">
        <v>799</v>
      </c>
      <c r="E155" s="47">
        <v>152.61016434815033</v>
      </c>
      <c r="F155" s="47">
        <v>6.1387870809248568E-2</v>
      </c>
      <c r="G155" s="47">
        <v>0.42836116711719718</v>
      </c>
      <c r="H155" s="47">
        <v>4.144214567647353E-3</v>
      </c>
      <c r="I155" s="47"/>
      <c r="J155" s="47"/>
      <c r="K155" s="47"/>
      <c r="L155" s="47"/>
      <c r="M155" s="47"/>
      <c r="N155" s="47"/>
    </row>
    <row r="156" spans="2:14" x14ac:dyDescent="0.2">
      <c r="B156" s="14" t="str">
        <f t="shared" si="3"/>
        <v>flab_u_t_a_152</v>
      </c>
      <c r="C156" s="14" t="s">
        <v>1010</v>
      </c>
      <c r="D156" s="14" t="s">
        <v>800</v>
      </c>
      <c r="E156" s="47">
        <v>36.701944850273883</v>
      </c>
      <c r="F156" s="47">
        <v>1.1669127375513177E-2</v>
      </c>
      <c r="G156" s="47">
        <v>-3.7199394662024154E-2</v>
      </c>
      <c r="H156" s="47">
        <v>5.6619423796511192E-2</v>
      </c>
      <c r="I156" s="47"/>
      <c r="J156" s="47"/>
      <c r="K156" s="47"/>
      <c r="L156" s="47"/>
      <c r="M156" s="47"/>
      <c r="N156" s="47"/>
    </row>
    <row r="157" spans="2:14" x14ac:dyDescent="0.2">
      <c r="B157" s="14" t="str">
        <f t="shared" si="3"/>
        <v>flab_u_t_a_153</v>
      </c>
      <c r="C157" s="14" t="s">
        <v>1010</v>
      </c>
      <c r="D157" s="14" t="s">
        <v>801</v>
      </c>
      <c r="E157" s="47">
        <v>2.7254543914376064</v>
      </c>
      <c r="F157" s="47">
        <v>-9.8359931591796013E-4</v>
      </c>
      <c r="G157" s="47">
        <v>-6.5789536148652683E-2</v>
      </c>
      <c r="H157" s="47">
        <v>-7.1571874437159622E-2</v>
      </c>
      <c r="I157" s="47"/>
      <c r="J157" s="47"/>
      <c r="K157" s="47"/>
      <c r="L157" s="47"/>
      <c r="M157" s="47"/>
      <c r="N157" s="47"/>
    </row>
    <row r="158" spans="2:14" x14ac:dyDescent="0.2">
      <c r="B158" s="14" t="str">
        <f t="shared" si="3"/>
        <v>flab_u_t_a_154</v>
      </c>
      <c r="C158" s="14" t="s">
        <v>1010</v>
      </c>
      <c r="D158" s="14" t="s">
        <v>802</v>
      </c>
      <c r="E158" s="47">
        <v>56.390104992921096</v>
      </c>
      <c r="F158" s="47">
        <v>-3.4250518803469188E-2</v>
      </c>
      <c r="G158" s="47">
        <v>-0.21231723911823153</v>
      </c>
      <c r="H158" s="47">
        <v>-8.2743550793151766E-2</v>
      </c>
      <c r="I158" s="47"/>
      <c r="J158" s="47"/>
      <c r="K158" s="47"/>
      <c r="L158" s="47"/>
      <c r="M158" s="47"/>
      <c r="N158" s="47"/>
    </row>
    <row r="159" spans="2:14" x14ac:dyDescent="0.2">
      <c r="B159" s="14" t="str">
        <f t="shared" si="3"/>
        <v>flab_u_t_a_155</v>
      </c>
      <c r="C159" s="14" t="s">
        <v>1010</v>
      </c>
      <c r="D159" s="14" t="s">
        <v>803</v>
      </c>
      <c r="E159" s="47">
        <v>17.706569375639003</v>
      </c>
      <c r="F159" s="47">
        <v>7.2148155275231218E-3</v>
      </c>
      <c r="G159" s="47">
        <v>2.6248344935120294E-2</v>
      </c>
      <c r="H159" s="47">
        <v>0.15121706475733632</v>
      </c>
      <c r="I159" s="47"/>
      <c r="J159" s="47"/>
      <c r="K159" s="47"/>
      <c r="L159" s="47"/>
      <c r="M159" s="47"/>
      <c r="N159" s="47"/>
    </row>
    <row r="160" spans="2:14" x14ac:dyDescent="0.2">
      <c r="B160" s="14" t="str">
        <f t="shared" si="3"/>
        <v>flab_u_t_a_156</v>
      </c>
      <c r="C160" s="14" t="s">
        <v>1010</v>
      </c>
      <c r="D160" s="14" t="s">
        <v>804</v>
      </c>
      <c r="E160" s="47">
        <v>31.846536079902886</v>
      </c>
      <c r="F160" s="47">
        <v>-1.7534265361918155E-2</v>
      </c>
      <c r="G160" s="47">
        <v>-0.19908131675452356</v>
      </c>
      <c r="H160" s="47">
        <v>-5.6997064077357606E-3</v>
      </c>
      <c r="I160" s="47"/>
      <c r="J160" s="47"/>
      <c r="K160" s="47"/>
      <c r="L160" s="47"/>
      <c r="M160" s="47"/>
      <c r="N160" s="47"/>
    </row>
    <row r="161" spans="2:14" x14ac:dyDescent="0.2">
      <c r="B161" s="14" t="str">
        <f t="shared" si="3"/>
        <v>flab_u_t_a_157</v>
      </c>
      <c r="C161" s="14" t="s">
        <v>1010</v>
      </c>
      <c r="D161" s="14" t="s">
        <v>805</v>
      </c>
      <c r="E161" s="47">
        <v>45.753869924159744</v>
      </c>
      <c r="F161" s="47">
        <v>0.20075457191663926</v>
      </c>
      <c r="G161" s="47">
        <v>1.3766575761652744</v>
      </c>
      <c r="H161" s="47">
        <v>0.76377431079241997</v>
      </c>
      <c r="I161" s="47"/>
      <c r="J161" s="47"/>
      <c r="K161" s="47"/>
      <c r="L161" s="47"/>
      <c r="M161" s="47"/>
      <c r="N161" s="47"/>
    </row>
    <row r="162" spans="2:14" x14ac:dyDescent="0.2">
      <c r="B162" s="14" t="str">
        <f t="shared" si="3"/>
        <v>flab_u_t_a_158</v>
      </c>
      <c r="C162" s="14" t="s">
        <v>1010</v>
      </c>
      <c r="D162" s="14" t="s">
        <v>806</v>
      </c>
      <c r="E162" s="47">
        <v>2.4065368003805467</v>
      </c>
      <c r="F162" s="47">
        <v>3.7256693650200567E-2</v>
      </c>
      <c r="G162" s="47">
        <v>0.2263268853528011</v>
      </c>
      <c r="H162" s="47">
        <v>-4.9597230341158483E-2</v>
      </c>
      <c r="I162" s="47"/>
      <c r="J162" s="47"/>
      <c r="K162" s="47"/>
      <c r="L162" s="47"/>
      <c r="M162" s="47"/>
      <c r="N162" s="47"/>
    </row>
    <row r="163" spans="2:14" x14ac:dyDescent="0.2">
      <c r="B163" s="14" t="str">
        <f t="shared" si="3"/>
        <v>flab_u_t_a_159</v>
      </c>
      <c r="C163" s="14" t="s">
        <v>1010</v>
      </c>
      <c r="D163" s="14" t="s">
        <v>807</v>
      </c>
      <c r="E163" s="47">
        <v>14.036585463459033</v>
      </c>
      <c r="F163" s="47">
        <v>-2.5220672251025089E-2</v>
      </c>
      <c r="G163" s="47">
        <v>-0.34849044774599713</v>
      </c>
      <c r="H163" s="47">
        <v>-0.2006318232630977</v>
      </c>
      <c r="I163" s="47"/>
      <c r="J163" s="47"/>
      <c r="K163" s="47"/>
      <c r="L163" s="47"/>
      <c r="M163" s="47"/>
      <c r="N163" s="47"/>
    </row>
    <row r="164" spans="2:14" x14ac:dyDescent="0.2">
      <c r="B164" s="14" t="str">
        <f t="shared" si="3"/>
        <v>flab_u_t_a_160</v>
      </c>
      <c r="C164" s="14" t="s">
        <v>1010</v>
      </c>
      <c r="D164" s="14" t="s">
        <v>808</v>
      </c>
      <c r="E164" s="47">
        <v>10.878794934432491</v>
      </c>
      <c r="F164" s="47">
        <v>-5.5963028475658483E-3</v>
      </c>
      <c r="G164" s="47">
        <v>-2.0252581187252261E-2</v>
      </c>
      <c r="H164" s="47">
        <v>2.6261346291978072E-2</v>
      </c>
      <c r="I164" s="47"/>
      <c r="J164" s="47"/>
      <c r="K164" s="47"/>
      <c r="L164" s="47"/>
      <c r="M164" s="47"/>
      <c r="N164" s="47"/>
    </row>
    <row r="165" spans="2:14" x14ac:dyDescent="0.2">
      <c r="B165" s="14" t="str">
        <f t="shared" si="3"/>
        <v>flab_u_t_a_161</v>
      </c>
      <c r="C165" s="14" t="s">
        <v>1010</v>
      </c>
      <c r="D165" s="14" t="s">
        <v>809</v>
      </c>
      <c r="E165" s="47">
        <v>49.109398384192261</v>
      </c>
      <c r="F165" s="47">
        <v>5.0421959679947115E-2</v>
      </c>
      <c r="G165" s="47">
        <v>0.28557745613160268</v>
      </c>
      <c r="H165" s="47">
        <v>-3.4015667955655804E-2</v>
      </c>
      <c r="I165" s="47"/>
      <c r="J165" s="47"/>
      <c r="K165" s="47"/>
      <c r="L165" s="47"/>
      <c r="M165" s="47"/>
      <c r="N165" s="47"/>
    </row>
    <row r="166" spans="2:14" x14ac:dyDescent="0.2">
      <c r="B166" s="14" t="str">
        <f t="shared" si="3"/>
        <v>flab_u_t_a_162</v>
      </c>
      <c r="C166" s="14" t="s">
        <v>1010</v>
      </c>
      <c r="D166" s="14" t="s">
        <v>810</v>
      </c>
      <c r="E166" s="47">
        <v>23.584158911058154</v>
      </c>
      <c r="F166" s="47">
        <v>2.6682301536817832E-2</v>
      </c>
      <c r="G166" s="47">
        <v>0.14167713585455655</v>
      </c>
      <c r="H166" s="47">
        <v>5.9981136791176226E-3</v>
      </c>
      <c r="I166" s="47"/>
      <c r="J166" s="47"/>
      <c r="K166" s="47"/>
      <c r="L166" s="47"/>
      <c r="M166" s="47"/>
      <c r="N166" s="47"/>
    </row>
    <row r="167" spans="2:14" x14ac:dyDescent="0.2">
      <c r="B167" s="14" t="str">
        <f t="shared" si="3"/>
        <v>flab_u_t_a_163</v>
      </c>
      <c r="C167" s="14" t="s">
        <v>1010</v>
      </c>
      <c r="D167" s="14" t="s">
        <v>811</v>
      </c>
      <c r="E167" s="47">
        <v>13.55587773463415</v>
      </c>
      <c r="F167" s="47">
        <v>6.7810892805475476E-2</v>
      </c>
      <c r="G167" s="47">
        <v>0.47445620755344198</v>
      </c>
      <c r="H167" s="47">
        <v>4.4519680974541842E-2</v>
      </c>
      <c r="I167" s="47"/>
      <c r="J167" s="47"/>
      <c r="K167" s="47"/>
      <c r="L167" s="47"/>
      <c r="M167" s="47"/>
      <c r="N167" s="47"/>
    </row>
    <row r="168" spans="2:14" x14ac:dyDescent="0.2">
      <c r="B168" s="14" t="str">
        <f t="shared" si="3"/>
        <v>flab_u_t_a_164</v>
      </c>
      <c r="C168" s="14" t="s">
        <v>1010</v>
      </c>
      <c r="D168" s="14" t="s">
        <v>812</v>
      </c>
      <c r="E168" s="47">
        <v>31.046459532490758</v>
      </c>
      <c r="F168" s="47">
        <v>2.0173470097728519E-2</v>
      </c>
      <c r="G168" s="47">
        <v>0.12375897075249664</v>
      </c>
      <c r="H168" s="47">
        <v>-3.8580211818017851E-3</v>
      </c>
      <c r="I168" s="47"/>
      <c r="J168" s="47"/>
      <c r="K168" s="47"/>
      <c r="L168" s="47"/>
      <c r="M168" s="47"/>
      <c r="N168" s="47"/>
    </row>
    <row r="169" spans="2:14" x14ac:dyDescent="0.2">
      <c r="B169" s="14" t="str">
        <f t="shared" si="3"/>
        <v>flab_u_t_a_165</v>
      </c>
      <c r="C169" s="14" t="s">
        <v>1010</v>
      </c>
      <c r="D169" s="14" t="s">
        <v>813</v>
      </c>
      <c r="E169" s="47">
        <v>848.9164125516246</v>
      </c>
      <c r="F169" s="47">
        <v>3.6278293096358993E-2</v>
      </c>
      <c r="G169" s="47">
        <v>0.28442047281105332</v>
      </c>
      <c r="H169" s="47">
        <v>-5.0023866983350818E-2</v>
      </c>
      <c r="I169" s="47"/>
      <c r="J169" s="47"/>
      <c r="K169" s="47"/>
      <c r="L169" s="47"/>
      <c r="M169" s="47"/>
      <c r="N169" s="47"/>
    </row>
    <row r="170" spans="2:14" x14ac:dyDescent="0.2">
      <c r="B170" s="14" t="str">
        <f t="shared" si="3"/>
        <v>flab_u_t_a_166</v>
      </c>
      <c r="C170" s="14" t="s">
        <v>1010</v>
      </c>
      <c r="D170" s="14" t="s">
        <v>814</v>
      </c>
      <c r="E170" s="47">
        <v>906.94728111708685</v>
      </c>
      <c r="F170" s="47">
        <v>3.7605105060234401E-2</v>
      </c>
      <c r="G170" s="47">
        <v>0.29727195265278894</v>
      </c>
      <c r="H170" s="47">
        <v>-6.4615148662994226E-2</v>
      </c>
      <c r="I170" s="47"/>
      <c r="J170" s="47"/>
      <c r="K170" s="47"/>
      <c r="L170" s="47"/>
      <c r="M170" s="47"/>
      <c r="N170" s="47"/>
    </row>
    <row r="171" spans="2:14" x14ac:dyDescent="0.2">
      <c r="B171" s="14" t="str">
        <f t="shared" si="3"/>
        <v>flab_u_t_a_167</v>
      </c>
      <c r="C171" s="14" t="s">
        <v>1010</v>
      </c>
      <c r="D171" s="14" t="s">
        <v>815</v>
      </c>
      <c r="E171" s="47">
        <v>98.13336435600263</v>
      </c>
      <c r="F171" s="47">
        <v>4.4872756215164067E-2</v>
      </c>
      <c r="G171" s="47">
        <v>0.35118086462273546</v>
      </c>
      <c r="H171" s="47">
        <v>-7.5786429858726301E-2</v>
      </c>
      <c r="I171" s="47"/>
      <c r="J171" s="47"/>
      <c r="K171" s="47"/>
      <c r="L171" s="47"/>
      <c r="M171" s="47"/>
      <c r="N171" s="47"/>
    </row>
    <row r="172" spans="2:14" x14ac:dyDescent="0.2">
      <c r="B172" s="14" t="str">
        <f t="shared" si="3"/>
        <v>flab_u_t_a_168</v>
      </c>
      <c r="C172" s="14" t="s">
        <v>1010</v>
      </c>
      <c r="D172" s="14" t="s">
        <v>816</v>
      </c>
      <c r="E172" s="47">
        <v>319.70573514311815</v>
      </c>
      <c r="F172" s="47">
        <v>3.0302504067414304E-2</v>
      </c>
      <c r="G172" s="47">
        <v>0.2815773559528667</v>
      </c>
      <c r="H172" s="47">
        <v>-8.5065319788779625E-2</v>
      </c>
      <c r="I172" s="47"/>
      <c r="J172" s="47"/>
      <c r="K172" s="47"/>
      <c r="L172" s="47"/>
      <c r="M172" s="47"/>
      <c r="N172" s="47"/>
    </row>
    <row r="173" spans="2:14" x14ac:dyDescent="0.2">
      <c r="B173" s="14" t="str">
        <f t="shared" si="3"/>
        <v>flab_u_t_a_169</v>
      </c>
      <c r="C173" s="14" t="s">
        <v>1010</v>
      </c>
      <c r="D173" s="14" t="s">
        <v>817</v>
      </c>
      <c r="E173" s="47">
        <v>7.598982453965184</v>
      </c>
      <c r="F173" s="47">
        <v>7.3755851878520851E-2</v>
      </c>
      <c r="G173" s="47">
        <v>0.58116583296661251</v>
      </c>
      <c r="H173" s="47">
        <v>-1.0167746176104053E-2</v>
      </c>
      <c r="I173" s="47"/>
      <c r="J173" s="47"/>
      <c r="K173" s="47"/>
      <c r="L173" s="47"/>
      <c r="M173" s="47"/>
      <c r="N173" s="47"/>
    </row>
    <row r="174" spans="2:14" x14ac:dyDescent="0.2">
      <c r="B174" s="14" t="str">
        <f t="shared" si="3"/>
        <v>flab_u_t_a_170</v>
      </c>
      <c r="C174" s="14" t="s">
        <v>1010</v>
      </c>
      <c r="D174" s="14" t="s">
        <v>818</v>
      </c>
      <c r="E174" s="47">
        <v>3.324123023931576</v>
      </c>
      <c r="F174" s="47">
        <v>3.67648703185397E-2</v>
      </c>
      <c r="G174" s="47">
        <v>0.2727841162649014</v>
      </c>
      <c r="H174" s="47">
        <v>-8.1534766392377112E-2</v>
      </c>
      <c r="I174" s="47"/>
      <c r="J174" s="47"/>
      <c r="K174" s="47"/>
      <c r="L174" s="47"/>
      <c r="M174" s="47"/>
      <c r="N174" s="47"/>
    </row>
    <row r="175" spans="2:14" x14ac:dyDescent="0.2">
      <c r="B175" s="14" t="str">
        <f t="shared" si="3"/>
        <v>flab_u_t_a_172</v>
      </c>
      <c r="C175" s="14" t="s">
        <v>1010</v>
      </c>
      <c r="D175" s="14" t="s">
        <v>820</v>
      </c>
      <c r="E175" s="47">
        <v>6.4780530507554195</v>
      </c>
      <c r="F175" s="47">
        <v>7.8082412980440274E-2</v>
      </c>
      <c r="G175" s="47">
        <v>0.57863709911127881</v>
      </c>
      <c r="H175" s="47">
        <v>1.785024058342799E-3</v>
      </c>
      <c r="I175" s="47"/>
      <c r="J175" s="47"/>
      <c r="K175" s="47"/>
      <c r="L175" s="47"/>
      <c r="M175" s="47"/>
      <c r="N175" s="47"/>
    </row>
    <row r="176" spans="2:14" x14ac:dyDescent="0.2">
      <c r="B176" s="14" t="str">
        <f t="shared" si="3"/>
        <v>flab_u_t_a_173</v>
      </c>
      <c r="C176" s="14" t="s">
        <v>1010</v>
      </c>
      <c r="D176" s="14" t="s">
        <v>821</v>
      </c>
      <c r="E176" s="47">
        <v>15.399292604620943</v>
      </c>
      <c r="F176" s="47">
        <v>5.508078422595819E-2</v>
      </c>
      <c r="G176" s="47">
        <v>0.32399842043915328</v>
      </c>
      <c r="H176" s="47">
        <v>-6.6754652146649995E-2</v>
      </c>
      <c r="I176" s="47"/>
      <c r="J176" s="47"/>
      <c r="K176" s="47"/>
      <c r="L176" s="47"/>
      <c r="M176" s="47"/>
      <c r="N176" s="47"/>
    </row>
    <row r="177" spans="2:14" x14ac:dyDescent="0.2">
      <c r="B177" s="14" t="str">
        <f t="shared" si="3"/>
        <v>flab_u_t_a_174</v>
      </c>
      <c r="C177" s="14" t="s">
        <v>1010</v>
      </c>
      <c r="D177" s="14" t="s">
        <v>822</v>
      </c>
      <c r="E177" s="47">
        <v>44.531644954062422</v>
      </c>
      <c r="F177" s="47">
        <v>9.2918726032320542E-2</v>
      </c>
      <c r="G177" s="47">
        <v>0.39169999962784807</v>
      </c>
      <c r="H177" s="47">
        <v>0.14518117369601846</v>
      </c>
      <c r="I177" s="47"/>
      <c r="J177" s="47"/>
      <c r="K177" s="47"/>
      <c r="L177" s="47"/>
      <c r="M177" s="47"/>
      <c r="N177" s="47"/>
    </row>
    <row r="178" spans="2:14" x14ac:dyDescent="0.2">
      <c r="B178" s="14" t="str">
        <f t="shared" si="3"/>
        <v>flab_u_t_a_175</v>
      </c>
      <c r="C178" s="14" t="s">
        <v>1010</v>
      </c>
      <c r="D178" s="14" t="s">
        <v>823</v>
      </c>
      <c r="E178" s="47">
        <v>11.561050960073816</v>
      </c>
      <c r="F178" s="47">
        <v>4.5615520372677132E-2</v>
      </c>
      <c r="G178" s="47">
        <v>0.33762627673152856</v>
      </c>
      <c r="H178" s="47">
        <v>-3.7808892771373781E-2</v>
      </c>
      <c r="I178" s="47"/>
      <c r="J178" s="47"/>
      <c r="K178" s="47"/>
      <c r="L178" s="47"/>
      <c r="M178" s="47"/>
      <c r="N178" s="47"/>
    </row>
    <row r="179" spans="2:14" x14ac:dyDescent="0.2">
      <c r="B179" s="14" t="str">
        <f t="shared" si="3"/>
        <v>flab_u_t_a_176</v>
      </c>
      <c r="C179" s="14" t="s">
        <v>1010</v>
      </c>
      <c r="D179" s="14" t="s">
        <v>824</v>
      </c>
      <c r="E179" s="47">
        <v>61.446560696186104</v>
      </c>
      <c r="F179" s="47">
        <v>2.5040438996426495E-2</v>
      </c>
      <c r="G179" s="47">
        <v>0.230687687795883</v>
      </c>
      <c r="H179" s="47">
        <v>1.209510364184041E-2</v>
      </c>
      <c r="I179" s="47"/>
      <c r="J179" s="47"/>
      <c r="K179" s="47"/>
      <c r="L179" s="47"/>
      <c r="M179" s="47"/>
      <c r="N179" s="47"/>
    </row>
    <row r="180" spans="2:14" x14ac:dyDescent="0.2">
      <c r="B180" s="14" t="str">
        <f t="shared" si="3"/>
        <v>flab_u_t_a_177</v>
      </c>
      <c r="C180" s="14" t="s">
        <v>1010</v>
      </c>
      <c r="D180" s="14" t="s">
        <v>825</v>
      </c>
      <c r="E180" s="47">
        <v>145.61212671888697</v>
      </c>
      <c r="F180" s="47">
        <v>5.1289776468754766E-2</v>
      </c>
      <c r="G180" s="47">
        <v>0.43087879451830791</v>
      </c>
      <c r="H180" s="47">
        <v>-9.8603582072809282E-3</v>
      </c>
      <c r="I180" s="47"/>
      <c r="J180" s="47"/>
      <c r="K180" s="47"/>
      <c r="L180" s="47"/>
      <c r="M180" s="47"/>
      <c r="N180" s="47"/>
    </row>
    <row r="181" spans="2:14" x14ac:dyDescent="0.2">
      <c r="B181" s="14" t="str">
        <f t="shared" si="3"/>
        <v>flab_u_t_a_178</v>
      </c>
      <c r="C181" s="14" t="s">
        <v>1010</v>
      </c>
      <c r="D181" s="14" t="s">
        <v>826</v>
      </c>
      <c r="E181" s="47">
        <v>14.027560912855314</v>
      </c>
      <c r="F181" s="47">
        <v>6.8172343695493964E-2</v>
      </c>
      <c r="G181" s="47">
        <v>0.50426458431231946</v>
      </c>
      <c r="H181" s="47">
        <v>7.3493913997690896E-3</v>
      </c>
      <c r="I181" s="47"/>
      <c r="J181" s="47"/>
      <c r="K181" s="47"/>
      <c r="L181" s="47"/>
      <c r="M181" s="47"/>
      <c r="N181" s="47"/>
    </row>
    <row r="182" spans="2:14" x14ac:dyDescent="0.2">
      <c r="B182" s="14" t="str">
        <f t="shared" si="3"/>
        <v>flab_u_s_a_001</v>
      </c>
      <c r="C182" s="14" t="s">
        <v>1011</v>
      </c>
      <c r="D182" s="14" t="s">
        <v>649</v>
      </c>
      <c r="E182" s="47">
        <v>332.68805255049352</v>
      </c>
      <c r="F182" s="47">
        <v>-8.8416701866544933E-3</v>
      </c>
      <c r="G182" s="47">
        <v>-0.22585718970720148</v>
      </c>
      <c r="H182" s="47">
        <v>-0.1187359844224134</v>
      </c>
      <c r="I182" s="47"/>
      <c r="J182" s="47"/>
      <c r="K182" s="47"/>
      <c r="L182" s="47"/>
      <c r="M182" s="47"/>
      <c r="N182" s="47"/>
    </row>
    <row r="183" spans="2:14" x14ac:dyDescent="0.2">
      <c r="B183" s="14" t="str">
        <f t="shared" si="3"/>
        <v>flab_u_s_a_002</v>
      </c>
      <c r="C183" s="14" t="s">
        <v>1011</v>
      </c>
      <c r="D183" s="14" t="s">
        <v>650</v>
      </c>
      <c r="E183" s="47">
        <v>17.949129241310128</v>
      </c>
      <c r="F183" s="47">
        <v>1.2489996663034297E-2</v>
      </c>
      <c r="G183" s="47">
        <v>-0.34018630119956317</v>
      </c>
      <c r="H183" s="47">
        <v>-0.13088123318500955</v>
      </c>
      <c r="I183" s="47"/>
      <c r="J183" s="47"/>
      <c r="K183" s="47"/>
      <c r="L183" s="47"/>
      <c r="M183" s="47"/>
      <c r="N183" s="47"/>
    </row>
    <row r="184" spans="2:14" x14ac:dyDescent="0.2">
      <c r="B184" s="14" t="str">
        <f t="shared" si="3"/>
        <v>flab_u_s_a_003</v>
      </c>
      <c r="C184" s="14" t="s">
        <v>1011</v>
      </c>
      <c r="D184" s="14" t="s">
        <v>651</v>
      </c>
      <c r="E184" s="47">
        <v>35.466283327055478</v>
      </c>
      <c r="F184" s="47">
        <v>-1.1067259793795525E-2</v>
      </c>
      <c r="G184" s="47">
        <v>-0.24747047171667091</v>
      </c>
      <c r="H184" s="47">
        <v>-0.12562099263515591</v>
      </c>
      <c r="I184" s="47"/>
      <c r="J184" s="47"/>
      <c r="K184" s="47"/>
      <c r="L184" s="47"/>
      <c r="M184" s="47"/>
      <c r="N184" s="47"/>
    </row>
    <row r="185" spans="2:14" x14ac:dyDescent="0.2">
      <c r="B185" s="14" t="str">
        <f t="shared" si="3"/>
        <v>flab_u_s_a_004</v>
      </c>
      <c r="C185" s="14" t="s">
        <v>1011</v>
      </c>
      <c r="D185" s="14" t="s">
        <v>652</v>
      </c>
      <c r="E185" s="47">
        <v>4.4299012094055392</v>
      </c>
      <c r="F185" s="47">
        <v>-4.5154607951625181E-3</v>
      </c>
      <c r="G185" s="47">
        <v>-0.28861302101639286</v>
      </c>
      <c r="H185" s="47">
        <v>-0.12501250350192006</v>
      </c>
      <c r="I185" s="47"/>
      <c r="J185" s="47"/>
      <c r="K185" s="47"/>
      <c r="L185" s="47"/>
      <c r="M185" s="47"/>
      <c r="N185" s="47"/>
    </row>
    <row r="186" spans="2:14" x14ac:dyDescent="0.2">
      <c r="B186" s="14" t="str">
        <f t="shared" si="3"/>
        <v>flab_u_s_a_005</v>
      </c>
      <c r="C186" s="14" t="s">
        <v>1011</v>
      </c>
      <c r="D186" s="14" t="s">
        <v>653</v>
      </c>
      <c r="E186" s="47">
        <v>24.498847251137548</v>
      </c>
      <c r="F186" s="47">
        <v>5.0101536145197301E-2</v>
      </c>
      <c r="G186" s="47">
        <v>-0.2284497348395198</v>
      </c>
      <c r="H186" s="47">
        <v>-9.6204855649706378E-2</v>
      </c>
      <c r="I186" s="47"/>
      <c r="J186" s="47"/>
      <c r="K186" s="47"/>
      <c r="L186" s="47"/>
      <c r="M186" s="47"/>
      <c r="N186" s="47"/>
    </row>
    <row r="187" spans="2:14" x14ac:dyDescent="0.2">
      <c r="B187" s="14" t="str">
        <f t="shared" si="3"/>
        <v>flab_u_s_a_006</v>
      </c>
      <c r="C187" s="14" t="s">
        <v>1011</v>
      </c>
      <c r="D187" s="14" t="s">
        <v>654</v>
      </c>
      <c r="E187" s="47">
        <v>138.42858443832483</v>
      </c>
      <c r="F187" s="47">
        <v>-2.729506258067893E-2</v>
      </c>
      <c r="G187" s="47">
        <v>-0.17804414904523114</v>
      </c>
      <c r="H187" s="47">
        <v>-0.11086426252274739</v>
      </c>
      <c r="I187" s="47"/>
      <c r="J187" s="47"/>
      <c r="K187" s="47"/>
      <c r="L187" s="47"/>
      <c r="M187" s="47"/>
      <c r="N187" s="47"/>
    </row>
    <row r="188" spans="2:14" x14ac:dyDescent="0.2">
      <c r="B188" s="14" t="str">
        <f t="shared" si="3"/>
        <v>flab_u_s_a_007</v>
      </c>
      <c r="C188" s="14" t="s">
        <v>1011</v>
      </c>
      <c r="D188" s="14" t="s">
        <v>655</v>
      </c>
      <c r="E188" s="47">
        <v>11.033510506043099</v>
      </c>
      <c r="F188" s="47">
        <v>-2.3997282719134816E-2</v>
      </c>
      <c r="G188" s="47">
        <v>-0.20284303036987028</v>
      </c>
      <c r="H188" s="47">
        <v>-0.11958979066334363</v>
      </c>
      <c r="I188" s="47"/>
      <c r="J188" s="47"/>
      <c r="K188" s="47"/>
      <c r="L188" s="47"/>
      <c r="M188" s="47"/>
      <c r="N188" s="47"/>
    </row>
    <row r="189" spans="2:14" x14ac:dyDescent="0.2">
      <c r="B189" s="14" t="str">
        <f t="shared" si="3"/>
        <v>flab_u_s_a_008</v>
      </c>
      <c r="C189" s="14" t="s">
        <v>1011</v>
      </c>
      <c r="D189" s="14" t="s">
        <v>656</v>
      </c>
      <c r="E189" s="47">
        <v>2.4183088252791785</v>
      </c>
      <c r="F189" s="47">
        <v>-1.0686041045182559E-2</v>
      </c>
      <c r="G189" s="47">
        <v>-0.59036238064943403</v>
      </c>
      <c r="H189" s="47">
        <v>3.3810848829429752E-2</v>
      </c>
      <c r="I189" s="47"/>
      <c r="J189" s="47"/>
      <c r="K189" s="47"/>
      <c r="L189" s="47"/>
      <c r="M189" s="47"/>
      <c r="N189" s="47"/>
    </row>
    <row r="190" spans="2:14" x14ac:dyDescent="0.2">
      <c r="B190" s="14" t="str">
        <f t="shared" si="3"/>
        <v>flab_u_s_a_009</v>
      </c>
      <c r="C190" s="14" t="s">
        <v>1011</v>
      </c>
      <c r="D190" s="14" t="s">
        <v>657</v>
      </c>
      <c r="E190" s="47">
        <v>98.169161740064069</v>
      </c>
      <c r="F190" s="47">
        <v>-1.9691109060415712E-2</v>
      </c>
      <c r="G190" s="47">
        <v>-0.25267759880400753</v>
      </c>
      <c r="H190" s="47">
        <v>-0.12261500185101193</v>
      </c>
      <c r="I190" s="47"/>
      <c r="J190" s="47"/>
      <c r="K190" s="47"/>
      <c r="L190" s="47"/>
      <c r="M190" s="47"/>
      <c r="N190" s="47"/>
    </row>
    <row r="191" spans="2:14" x14ac:dyDescent="0.2">
      <c r="B191" s="14" t="str">
        <f t="shared" si="3"/>
        <v>flab_u_s_a_010</v>
      </c>
      <c r="C191" s="14" t="s">
        <v>1011</v>
      </c>
      <c r="D191" s="14" t="s">
        <v>658</v>
      </c>
      <c r="E191" s="47">
        <v>13.744290296682951</v>
      </c>
      <c r="F191" s="47">
        <v>-1.4757968306144953E-2</v>
      </c>
      <c r="G191" s="47">
        <v>-0.18670521527316408</v>
      </c>
      <c r="H191" s="47">
        <v>8.3251838111442211E-2</v>
      </c>
      <c r="I191" s="47"/>
      <c r="J191" s="47"/>
      <c r="K191" s="47"/>
      <c r="L191" s="47"/>
      <c r="M191" s="47"/>
      <c r="N191" s="47"/>
    </row>
    <row r="192" spans="2:14" x14ac:dyDescent="0.2">
      <c r="B192" s="14" t="str">
        <f t="shared" si="3"/>
        <v>flab_u_s_a_011</v>
      </c>
      <c r="C192" s="14" t="s">
        <v>1011</v>
      </c>
      <c r="D192" s="14" t="s">
        <v>659</v>
      </c>
      <c r="E192" s="47">
        <v>34.43507801140359</v>
      </c>
      <c r="F192" s="47">
        <v>0.1245472246247159</v>
      </c>
      <c r="G192" s="47">
        <v>1.0834512928825646E-3</v>
      </c>
      <c r="H192" s="47">
        <v>1.0122592108215756</v>
      </c>
      <c r="I192" s="47"/>
      <c r="J192" s="47"/>
      <c r="K192" s="47"/>
      <c r="L192" s="47"/>
      <c r="M192" s="47"/>
      <c r="N192" s="47"/>
    </row>
    <row r="193" spans="2:14" x14ac:dyDescent="0.2">
      <c r="B193" s="14" t="str">
        <f t="shared" si="3"/>
        <v>flab_u_s_a_012</v>
      </c>
      <c r="C193" s="14" t="s">
        <v>1011</v>
      </c>
      <c r="D193" s="14" t="s">
        <v>660</v>
      </c>
      <c r="E193" s="47">
        <v>25.803095358944237</v>
      </c>
      <c r="F193" s="47">
        <v>-3.0149471399010253E-3</v>
      </c>
      <c r="G193" s="47">
        <v>-0.52821166879301051</v>
      </c>
      <c r="H193" s="47">
        <v>5.840205793190556E-2</v>
      </c>
      <c r="I193" s="47"/>
      <c r="J193" s="47"/>
      <c r="K193" s="47"/>
      <c r="L193" s="47"/>
      <c r="M193" s="47"/>
      <c r="N193" s="47"/>
    </row>
    <row r="194" spans="2:14" x14ac:dyDescent="0.2">
      <c r="B194" s="14" t="str">
        <f t="shared" si="3"/>
        <v>flab_u_s_a_013</v>
      </c>
      <c r="C194" s="14" t="s">
        <v>1011</v>
      </c>
      <c r="D194" s="14" t="s">
        <v>661</v>
      </c>
      <c r="E194" s="47">
        <v>129.76200767521789</v>
      </c>
      <c r="F194" s="47">
        <v>2.5978017714511914E-2</v>
      </c>
      <c r="G194" s="47">
        <v>-3.7971143403525698E-2</v>
      </c>
      <c r="H194" s="47">
        <v>2.3497471380506951E-2</v>
      </c>
      <c r="I194" s="47"/>
      <c r="J194" s="47"/>
      <c r="K194" s="47"/>
      <c r="L194" s="47"/>
      <c r="M194" s="47"/>
      <c r="N194" s="47"/>
    </row>
    <row r="195" spans="2:14" x14ac:dyDescent="0.2">
      <c r="B195" s="14" t="str">
        <f t="shared" si="3"/>
        <v>flab_u_s_a_014</v>
      </c>
      <c r="C195" s="14" t="s">
        <v>1011</v>
      </c>
      <c r="D195" s="14" t="s">
        <v>662</v>
      </c>
      <c r="E195" s="47">
        <v>15.0093317457557</v>
      </c>
      <c r="F195" s="47">
        <v>-5.6583331288551086E-3</v>
      </c>
      <c r="G195" s="47">
        <v>-0.24363274594225715</v>
      </c>
      <c r="H195" s="47">
        <v>-0.11123142691676913</v>
      </c>
      <c r="I195" s="47"/>
      <c r="J195" s="47"/>
      <c r="K195" s="47"/>
      <c r="L195" s="47"/>
      <c r="M195" s="47"/>
      <c r="N195" s="47"/>
    </row>
    <row r="196" spans="2:14" x14ac:dyDescent="0.2">
      <c r="B196" s="14" t="str">
        <f t="shared" si="3"/>
        <v>flab_u_s_a_015</v>
      </c>
      <c r="C196" s="14" t="s">
        <v>1011</v>
      </c>
      <c r="D196" s="14" t="s">
        <v>663</v>
      </c>
      <c r="E196" s="47">
        <v>8.1411975087936526</v>
      </c>
      <c r="F196" s="47">
        <v>-1.7014685240623884E-3</v>
      </c>
      <c r="G196" s="47">
        <v>-0.2644254273310942</v>
      </c>
      <c r="H196" s="47">
        <v>-6.6164146724334572E-2</v>
      </c>
      <c r="I196" s="47"/>
      <c r="J196" s="47"/>
      <c r="K196" s="47"/>
      <c r="L196" s="47"/>
      <c r="M196" s="47"/>
      <c r="N196" s="47"/>
    </row>
    <row r="197" spans="2:14" x14ac:dyDescent="0.2">
      <c r="B197" s="14" t="str">
        <f t="shared" si="3"/>
        <v>flab_u_s_a_016</v>
      </c>
      <c r="C197" s="14" t="s">
        <v>1011</v>
      </c>
      <c r="D197" s="14" t="s">
        <v>664</v>
      </c>
      <c r="E197" s="47">
        <v>51.45337499433213</v>
      </c>
      <c r="F197" s="47">
        <v>-1.8765939152165512E-2</v>
      </c>
      <c r="G197" s="47">
        <v>-0.40337039735884872</v>
      </c>
      <c r="H197" s="47">
        <v>-0.15859795172826763</v>
      </c>
      <c r="I197" s="47"/>
      <c r="J197" s="47"/>
      <c r="K197" s="47"/>
      <c r="L197" s="47"/>
      <c r="M197" s="47"/>
      <c r="N197" s="47"/>
    </row>
    <row r="198" spans="2:14" x14ac:dyDescent="0.2">
      <c r="B198" s="14" t="str">
        <f t="shared" si="3"/>
        <v>flab_u_s_a_017</v>
      </c>
      <c r="C198" s="14" t="s">
        <v>1011</v>
      </c>
      <c r="D198" s="14" t="s">
        <v>665</v>
      </c>
      <c r="E198" s="47">
        <v>66.910926086739309</v>
      </c>
      <c r="F198" s="47">
        <v>-3.0997304883917387E-2</v>
      </c>
      <c r="G198" s="47">
        <v>-0.28356080671378958</v>
      </c>
      <c r="H198" s="47">
        <v>-0.16784045727056274</v>
      </c>
      <c r="I198" s="47"/>
      <c r="J198" s="47"/>
      <c r="K198" s="47"/>
      <c r="L198" s="47"/>
      <c r="M198" s="47"/>
      <c r="N198" s="47"/>
    </row>
    <row r="199" spans="2:14" x14ac:dyDescent="0.2">
      <c r="B199" s="14" t="str">
        <f t="shared" si="3"/>
        <v>flab_u_s_a_018</v>
      </c>
      <c r="C199" s="14" t="s">
        <v>1011</v>
      </c>
      <c r="D199" s="14" t="s">
        <v>666</v>
      </c>
      <c r="E199" s="47">
        <v>63.14267484576326</v>
      </c>
      <c r="F199" s="47">
        <v>-2.9145519346518434E-2</v>
      </c>
      <c r="G199" s="47">
        <v>-0.26736595421605891</v>
      </c>
      <c r="H199" s="47">
        <v>-0.16302322660732838</v>
      </c>
      <c r="I199" s="47"/>
      <c r="J199" s="47"/>
      <c r="K199" s="47"/>
      <c r="L199" s="47"/>
      <c r="M199" s="47"/>
      <c r="N199" s="47"/>
    </row>
    <row r="200" spans="2:14" x14ac:dyDescent="0.2">
      <c r="B200" s="14" t="str">
        <f t="shared" ref="B200:B263" si="4">C200&amp;"_"&amp;D200</f>
        <v>flab_u_s_a_019</v>
      </c>
      <c r="C200" s="14" t="s">
        <v>1011</v>
      </c>
      <c r="D200" s="14" t="s">
        <v>667</v>
      </c>
      <c r="E200" s="47">
        <v>12.93067692336524</v>
      </c>
      <c r="F200" s="47">
        <v>1.574943359972103E-2</v>
      </c>
      <c r="G200" s="47">
        <v>-0.24112438836633165</v>
      </c>
      <c r="H200" s="47">
        <v>-0.10379112470877416</v>
      </c>
      <c r="I200" s="47"/>
      <c r="J200" s="47"/>
      <c r="K200" s="47"/>
      <c r="L200" s="47"/>
      <c r="M200" s="47"/>
      <c r="N200" s="47"/>
    </row>
    <row r="201" spans="2:14" x14ac:dyDescent="0.2">
      <c r="B201" s="14" t="str">
        <f t="shared" si="4"/>
        <v>flab_u_s_a_020</v>
      </c>
      <c r="C201" s="14" t="s">
        <v>1011</v>
      </c>
      <c r="D201" s="14" t="s">
        <v>668</v>
      </c>
      <c r="E201" s="47">
        <v>14.080805761417269</v>
      </c>
      <c r="F201" s="47">
        <v>-4.2882794528820156E-2</v>
      </c>
      <c r="G201" s="47">
        <v>-0.49328729258539816</v>
      </c>
      <c r="H201" s="47">
        <v>-0.16696992218180329</v>
      </c>
      <c r="I201" s="47"/>
      <c r="J201" s="47"/>
      <c r="K201" s="47"/>
      <c r="L201" s="47"/>
      <c r="M201" s="47"/>
      <c r="N201" s="47"/>
    </row>
    <row r="202" spans="2:14" x14ac:dyDescent="0.2">
      <c r="B202" s="14" t="str">
        <f t="shared" si="4"/>
        <v>flab_u_s_a_021</v>
      </c>
      <c r="C202" s="14" t="s">
        <v>1011</v>
      </c>
      <c r="D202" s="14" t="s">
        <v>669</v>
      </c>
      <c r="E202" s="47">
        <v>2.8051411732684657</v>
      </c>
      <c r="F202" s="47">
        <v>-2.5712375912756436E-2</v>
      </c>
      <c r="G202" s="47">
        <v>-0.46791599714742782</v>
      </c>
      <c r="H202" s="47">
        <v>4.5595686620769627E-3</v>
      </c>
      <c r="I202" s="47"/>
      <c r="J202" s="47"/>
      <c r="K202" s="47"/>
      <c r="L202" s="47"/>
      <c r="M202" s="47"/>
      <c r="N202" s="47"/>
    </row>
    <row r="203" spans="2:14" x14ac:dyDescent="0.2">
      <c r="B203" s="14" t="str">
        <f t="shared" si="4"/>
        <v>flab_u_s_a_022</v>
      </c>
      <c r="C203" s="14" t="s">
        <v>1011</v>
      </c>
      <c r="D203" s="14" t="s">
        <v>670</v>
      </c>
      <c r="E203" s="47">
        <v>2.214353981635079</v>
      </c>
      <c r="F203" s="47">
        <v>-8.0160896887337962E-3</v>
      </c>
      <c r="G203" s="47">
        <v>-0.33370016546536707</v>
      </c>
      <c r="H203" s="47">
        <v>-9.8408893251400453E-2</v>
      </c>
      <c r="I203" s="47"/>
      <c r="J203" s="47"/>
      <c r="K203" s="47"/>
      <c r="L203" s="47"/>
      <c r="M203" s="47"/>
      <c r="N203" s="47"/>
    </row>
    <row r="204" spans="2:14" x14ac:dyDescent="0.2">
      <c r="B204" s="14" t="str">
        <f t="shared" si="4"/>
        <v>flab_u_s_a_023</v>
      </c>
      <c r="C204" s="14" t="s">
        <v>1011</v>
      </c>
      <c r="D204" s="14" t="s">
        <v>671</v>
      </c>
      <c r="E204" s="47">
        <v>18.975320917737722</v>
      </c>
      <c r="F204" s="47">
        <v>-1.3932128427729396E-2</v>
      </c>
      <c r="G204" s="47">
        <v>-0.29519622918348087</v>
      </c>
      <c r="H204" s="47">
        <v>-7.7538165985646668E-2</v>
      </c>
      <c r="I204" s="47"/>
      <c r="J204" s="47"/>
      <c r="K204" s="47"/>
      <c r="L204" s="47"/>
      <c r="M204" s="47"/>
      <c r="N204" s="47"/>
    </row>
    <row r="205" spans="2:14" x14ac:dyDescent="0.2">
      <c r="B205" s="14" t="str">
        <f t="shared" si="4"/>
        <v>flab_u_s_a_025</v>
      </c>
      <c r="C205" s="14" t="s">
        <v>1011</v>
      </c>
      <c r="D205" s="14" t="s">
        <v>673</v>
      </c>
      <c r="E205" s="47">
        <v>2.5167967542011231</v>
      </c>
      <c r="F205" s="47">
        <v>3.2714770918929048E-4</v>
      </c>
      <c r="G205" s="47">
        <v>-0.35005076647810496</v>
      </c>
      <c r="H205" s="47">
        <v>-9.026008903565419E-2</v>
      </c>
      <c r="I205" s="47"/>
      <c r="J205" s="47"/>
      <c r="K205" s="47"/>
      <c r="L205" s="47"/>
      <c r="M205" s="47"/>
      <c r="N205" s="47"/>
    </row>
    <row r="206" spans="2:14" x14ac:dyDescent="0.2">
      <c r="B206" s="14" t="str">
        <f t="shared" si="4"/>
        <v>flab_u_s_a_026</v>
      </c>
      <c r="C206" s="14" t="s">
        <v>1011</v>
      </c>
      <c r="D206" s="14" t="s">
        <v>674</v>
      </c>
      <c r="E206" s="47">
        <v>0.31127479942355279</v>
      </c>
      <c r="F206" s="47">
        <v>-2.2483841116061054E-2</v>
      </c>
      <c r="G206" s="47">
        <v>-0.51481145977079201</v>
      </c>
      <c r="H206" s="47">
        <v>-0.12144793761469375</v>
      </c>
      <c r="I206" s="47"/>
      <c r="J206" s="47"/>
      <c r="K206" s="47"/>
      <c r="L206" s="47"/>
      <c r="M206" s="47"/>
      <c r="N206" s="47"/>
    </row>
    <row r="207" spans="2:14" x14ac:dyDescent="0.2">
      <c r="B207" s="14" t="str">
        <f t="shared" si="4"/>
        <v>flab_u_s_a_027</v>
      </c>
      <c r="C207" s="14" t="s">
        <v>1011</v>
      </c>
      <c r="D207" s="14" t="s">
        <v>675</v>
      </c>
      <c r="E207" s="47">
        <v>95.311287109434517</v>
      </c>
      <c r="F207" s="47">
        <v>-2.5570446650657885E-2</v>
      </c>
      <c r="G207" s="47">
        <v>-0.501525775105649</v>
      </c>
      <c r="H207" s="47">
        <v>-0.27076435608482941</v>
      </c>
      <c r="I207" s="47"/>
      <c r="J207" s="47"/>
      <c r="K207" s="47"/>
      <c r="L207" s="47"/>
      <c r="M207" s="47"/>
      <c r="N207" s="47"/>
    </row>
    <row r="208" spans="2:14" x14ac:dyDescent="0.2">
      <c r="B208" s="14" t="str">
        <f t="shared" si="4"/>
        <v>flab_u_s_a_028</v>
      </c>
      <c r="C208" s="14" t="s">
        <v>1011</v>
      </c>
      <c r="D208" s="14" t="s">
        <v>676</v>
      </c>
      <c r="E208" s="47">
        <v>20.916200934244699</v>
      </c>
      <c r="F208" s="47">
        <v>-2.9175267735048749E-3</v>
      </c>
      <c r="G208" s="47">
        <v>-0.38267441828786497</v>
      </c>
      <c r="H208" s="47">
        <v>-0.21749706018708848</v>
      </c>
      <c r="I208" s="47"/>
      <c r="J208" s="47"/>
      <c r="K208" s="47"/>
      <c r="L208" s="47"/>
      <c r="M208" s="47"/>
      <c r="N208" s="47"/>
    </row>
    <row r="209" spans="2:14" x14ac:dyDescent="0.2">
      <c r="B209" s="14" t="str">
        <f t="shared" si="4"/>
        <v>flab_u_s_a_029</v>
      </c>
      <c r="C209" s="14" t="s">
        <v>1011</v>
      </c>
      <c r="D209" s="14" t="s">
        <v>677</v>
      </c>
      <c r="E209" s="47">
        <v>19.379821330353401</v>
      </c>
      <c r="F209" s="47">
        <v>-2.1573261705987168E-2</v>
      </c>
      <c r="G209" s="47">
        <v>-0.37218064450049715</v>
      </c>
      <c r="H209" s="47">
        <v>-0.18321145542832262</v>
      </c>
      <c r="I209" s="47"/>
      <c r="J209" s="47"/>
      <c r="K209" s="47"/>
      <c r="L209" s="47"/>
      <c r="M209" s="47"/>
      <c r="N209" s="47"/>
    </row>
    <row r="210" spans="2:14" x14ac:dyDescent="0.2">
      <c r="B210" s="14" t="str">
        <f t="shared" si="4"/>
        <v>flab_u_s_a_030</v>
      </c>
      <c r="C210" s="14" t="s">
        <v>1011</v>
      </c>
      <c r="D210" s="14" t="s">
        <v>678</v>
      </c>
      <c r="E210" s="47">
        <v>11.745971749253139</v>
      </c>
      <c r="F210" s="47">
        <v>-2.0472483359734728E-2</v>
      </c>
      <c r="G210" s="47">
        <v>-0.44402954758017144</v>
      </c>
      <c r="H210" s="47">
        <v>-0.22228687448772044</v>
      </c>
      <c r="I210" s="47"/>
      <c r="J210" s="47"/>
      <c r="K210" s="47"/>
      <c r="L210" s="47"/>
      <c r="M210" s="47"/>
      <c r="N210" s="47"/>
    </row>
    <row r="211" spans="2:14" x14ac:dyDescent="0.2">
      <c r="B211" s="14" t="str">
        <f t="shared" si="4"/>
        <v>flab_u_s_a_031</v>
      </c>
      <c r="C211" s="14" t="s">
        <v>1011</v>
      </c>
      <c r="D211" s="14" t="s">
        <v>679</v>
      </c>
      <c r="E211" s="47">
        <v>1.2166633579575137</v>
      </c>
      <c r="F211" s="47">
        <v>-1.9065354019565106E-2</v>
      </c>
      <c r="G211" s="47">
        <v>-0.42125259713856611</v>
      </c>
      <c r="H211" s="47">
        <v>-0.20520357598191596</v>
      </c>
      <c r="I211" s="47"/>
      <c r="J211" s="47"/>
      <c r="K211" s="47"/>
      <c r="L211" s="47"/>
      <c r="M211" s="47"/>
      <c r="N211" s="47"/>
    </row>
    <row r="212" spans="2:14" x14ac:dyDescent="0.2">
      <c r="B212" s="14" t="str">
        <f t="shared" si="4"/>
        <v>flab_u_s_a_032</v>
      </c>
      <c r="C212" s="14" t="s">
        <v>1011</v>
      </c>
      <c r="D212" s="14" t="s">
        <v>680</v>
      </c>
      <c r="E212" s="47">
        <v>3.2059114383012766</v>
      </c>
      <c r="F212" s="47">
        <v>-1.91649073466027E-2</v>
      </c>
      <c r="G212" s="47">
        <v>-0.41975568419064802</v>
      </c>
      <c r="H212" s="47">
        <v>-0.20961908174045307</v>
      </c>
      <c r="I212" s="47"/>
      <c r="J212" s="47"/>
      <c r="K212" s="47"/>
      <c r="L212" s="47"/>
      <c r="M212" s="47"/>
      <c r="N212" s="47"/>
    </row>
    <row r="213" spans="2:14" x14ac:dyDescent="0.2">
      <c r="B213" s="14" t="str">
        <f t="shared" si="4"/>
        <v>flab_u_s_a_033</v>
      </c>
      <c r="C213" s="14" t="s">
        <v>1011</v>
      </c>
      <c r="D213" s="14" t="s">
        <v>681</v>
      </c>
      <c r="E213" s="47">
        <v>46.70245046539533</v>
      </c>
      <c r="F213" s="47">
        <v>-2.3114899784804077E-2</v>
      </c>
      <c r="G213" s="47">
        <v>-0.4700049933987871</v>
      </c>
      <c r="H213" s="47">
        <v>-0.22955305635544709</v>
      </c>
      <c r="I213" s="47"/>
      <c r="J213" s="47"/>
      <c r="K213" s="47"/>
      <c r="L213" s="47"/>
      <c r="M213" s="47"/>
      <c r="N213" s="47"/>
    </row>
    <row r="214" spans="2:14" x14ac:dyDescent="0.2">
      <c r="B214" s="14" t="str">
        <f t="shared" si="4"/>
        <v>flab_u_s_a_034</v>
      </c>
      <c r="C214" s="14" t="s">
        <v>1011</v>
      </c>
      <c r="D214" s="14" t="s">
        <v>682</v>
      </c>
      <c r="E214" s="47">
        <v>7.6276303884927747</v>
      </c>
      <c r="F214" s="47">
        <v>-5.6836228928114352E-2</v>
      </c>
      <c r="G214" s="47">
        <v>-0.88241189521279795</v>
      </c>
      <c r="H214" s="47">
        <v>-0.41057997101801025</v>
      </c>
      <c r="I214" s="47"/>
      <c r="J214" s="47"/>
      <c r="K214" s="47"/>
      <c r="L214" s="47"/>
      <c r="M214" s="47"/>
      <c r="N214" s="47"/>
    </row>
    <row r="215" spans="2:14" x14ac:dyDescent="0.2">
      <c r="B215" s="14" t="str">
        <f t="shared" si="4"/>
        <v>flab_u_s_a_035</v>
      </c>
      <c r="C215" s="14" t="s">
        <v>1011</v>
      </c>
      <c r="D215" s="14" t="s">
        <v>683</v>
      </c>
      <c r="E215" s="47">
        <v>1.0027278448579147</v>
      </c>
      <c r="F215" s="47">
        <v>1.4240102548912503E-2</v>
      </c>
      <c r="G215" s="47">
        <v>-0.29096820102390009</v>
      </c>
      <c r="H215" s="47">
        <v>1.1316872630372954</v>
      </c>
      <c r="I215" s="47"/>
      <c r="J215" s="47"/>
      <c r="K215" s="47"/>
      <c r="L215" s="47"/>
      <c r="M215" s="47"/>
      <c r="N215" s="47"/>
    </row>
    <row r="216" spans="2:14" x14ac:dyDescent="0.2">
      <c r="B216" s="14" t="str">
        <f t="shared" si="4"/>
        <v>flab_u_s_a_038</v>
      </c>
      <c r="C216" s="14" t="s">
        <v>1011</v>
      </c>
      <c r="D216" s="14" t="s">
        <v>686</v>
      </c>
      <c r="E216" s="47">
        <v>9.671099490807169</v>
      </c>
      <c r="F216" s="47">
        <v>-0.12845693506676747</v>
      </c>
      <c r="G216" s="47">
        <v>-1.2028279891559523</v>
      </c>
      <c r="H216" s="47">
        <v>-0.62642835133054353</v>
      </c>
      <c r="I216" s="47"/>
      <c r="J216" s="47"/>
      <c r="K216" s="47"/>
      <c r="L216" s="47"/>
      <c r="M216" s="47"/>
      <c r="N216" s="47"/>
    </row>
    <row r="217" spans="2:14" x14ac:dyDescent="0.2">
      <c r="B217" s="14" t="str">
        <f t="shared" si="4"/>
        <v>flab_u_s_a_039</v>
      </c>
      <c r="C217" s="14" t="s">
        <v>1011</v>
      </c>
      <c r="D217" s="14" t="s">
        <v>687</v>
      </c>
      <c r="E217" s="47">
        <v>2.6600564813959737</v>
      </c>
      <c r="F217" s="47">
        <v>-5.2460113175722967E-4</v>
      </c>
      <c r="G217" s="47">
        <v>-0.5789359955114981</v>
      </c>
      <c r="H217" s="47">
        <v>-0.16496967583882194</v>
      </c>
      <c r="I217" s="47"/>
      <c r="J217" s="47"/>
      <c r="K217" s="47"/>
      <c r="L217" s="47"/>
      <c r="M217" s="47"/>
      <c r="N217" s="47"/>
    </row>
    <row r="218" spans="2:14" x14ac:dyDescent="0.2">
      <c r="B218" s="14" t="str">
        <f t="shared" si="4"/>
        <v>flab_u_s_a_040</v>
      </c>
      <c r="C218" s="14" t="s">
        <v>1011</v>
      </c>
      <c r="D218" s="14" t="s">
        <v>688</v>
      </c>
      <c r="E218" s="47">
        <v>0.53677124535873522</v>
      </c>
      <c r="F218" s="47">
        <v>-8.1605358659309069E-2</v>
      </c>
      <c r="G218" s="47">
        <v>-0.94615508783760793</v>
      </c>
      <c r="H218" s="47">
        <v>-0.24416506372373359</v>
      </c>
      <c r="I218" s="47"/>
      <c r="J218" s="47"/>
      <c r="K218" s="47"/>
      <c r="L218" s="47"/>
      <c r="M218" s="47"/>
      <c r="N218" s="47"/>
    </row>
    <row r="219" spans="2:14" x14ac:dyDescent="0.2">
      <c r="B219" s="14" t="str">
        <f t="shared" si="4"/>
        <v>flab_u_s_a_041</v>
      </c>
      <c r="C219" s="14" t="s">
        <v>1011</v>
      </c>
      <c r="D219" s="14" t="s">
        <v>689</v>
      </c>
      <c r="E219" s="47">
        <v>23.901121182817739</v>
      </c>
      <c r="F219" s="47">
        <v>-5.6098347832500561E-2</v>
      </c>
      <c r="G219" s="47">
        <v>-0.47519663587188843</v>
      </c>
      <c r="H219" s="47">
        <v>-0.24122406997436618</v>
      </c>
      <c r="I219" s="47"/>
      <c r="J219" s="47"/>
      <c r="K219" s="47"/>
      <c r="L219" s="47"/>
      <c r="M219" s="47"/>
      <c r="N219" s="47"/>
    </row>
    <row r="220" spans="2:14" x14ac:dyDescent="0.2">
      <c r="B220" s="14" t="str">
        <f t="shared" si="4"/>
        <v>flab_u_s_a_042</v>
      </c>
      <c r="C220" s="14" t="s">
        <v>1011</v>
      </c>
      <c r="D220" s="14" t="s">
        <v>690</v>
      </c>
      <c r="E220" s="47">
        <v>0.1771470875920777</v>
      </c>
      <c r="F220" s="47">
        <v>-4.8262474215832185E-2</v>
      </c>
      <c r="G220" s="47">
        <v>-3.1401665819963176</v>
      </c>
      <c r="H220" s="47">
        <v>-0.27302342695290083</v>
      </c>
      <c r="I220" s="47"/>
      <c r="J220" s="47"/>
      <c r="K220" s="47"/>
      <c r="L220" s="47"/>
      <c r="M220" s="47"/>
      <c r="N220" s="47"/>
    </row>
    <row r="221" spans="2:14" x14ac:dyDescent="0.2">
      <c r="B221" s="14" t="str">
        <f t="shared" si="4"/>
        <v>flab_u_s_a_043</v>
      </c>
      <c r="C221" s="14" t="s">
        <v>1011</v>
      </c>
      <c r="D221" s="14" t="s">
        <v>691</v>
      </c>
      <c r="E221" s="47">
        <v>71.292245132061495</v>
      </c>
      <c r="F221" s="47">
        <v>-4.12023809603701E-2</v>
      </c>
      <c r="G221" s="47">
        <v>-0.8900018374263019</v>
      </c>
      <c r="H221" s="47">
        <v>-0.35029479819319587</v>
      </c>
      <c r="I221" s="47"/>
      <c r="J221" s="47"/>
      <c r="K221" s="47"/>
      <c r="L221" s="47"/>
      <c r="M221" s="47"/>
      <c r="N221" s="47"/>
    </row>
    <row r="222" spans="2:14" x14ac:dyDescent="0.2">
      <c r="B222" s="14" t="str">
        <f t="shared" si="4"/>
        <v>flab_u_s_a_044</v>
      </c>
      <c r="C222" s="14" t="s">
        <v>1011</v>
      </c>
      <c r="D222" s="14" t="s">
        <v>692</v>
      </c>
      <c r="E222" s="47">
        <v>12.255239447068949</v>
      </c>
      <c r="F222" s="47">
        <v>-0.10603862910152362</v>
      </c>
      <c r="G222" s="47">
        <v>-0.28385592352471178</v>
      </c>
      <c r="H222" s="47">
        <v>0.15935007443115268</v>
      </c>
      <c r="I222" s="47"/>
      <c r="J222" s="47"/>
      <c r="K222" s="47"/>
      <c r="L222" s="47"/>
      <c r="M222" s="47"/>
      <c r="N222" s="47"/>
    </row>
    <row r="223" spans="2:14" x14ac:dyDescent="0.2">
      <c r="B223" s="14" t="str">
        <f t="shared" si="4"/>
        <v>flab_u_s_a_045</v>
      </c>
      <c r="C223" s="14" t="s">
        <v>1011</v>
      </c>
      <c r="D223" s="14" t="s">
        <v>693</v>
      </c>
      <c r="E223" s="47">
        <v>1.0717355751410365</v>
      </c>
      <c r="F223" s="47">
        <v>-8.4178444123794716E-2</v>
      </c>
      <c r="G223" s="47">
        <v>-0.6308416841165787</v>
      </c>
      <c r="H223" s="47">
        <v>-0.23859251312547958</v>
      </c>
      <c r="I223" s="47"/>
      <c r="J223" s="47"/>
      <c r="K223" s="47"/>
      <c r="L223" s="47"/>
      <c r="M223" s="47"/>
      <c r="N223" s="47"/>
    </row>
    <row r="224" spans="2:14" x14ac:dyDescent="0.2">
      <c r="B224" s="14" t="str">
        <f t="shared" si="4"/>
        <v>flab_u_s_a_046</v>
      </c>
      <c r="C224" s="14" t="s">
        <v>1011</v>
      </c>
      <c r="D224" s="14" t="s">
        <v>694</v>
      </c>
      <c r="E224" s="47">
        <v>1.1431398249733684</v>
      </c>
      <c r="F224" s="47">
        <v>-9.0612139730850139E-2</v>
      </c>
      <c r="G224" s="47">
        <v>-1.941166686999285</v>
      </c>
      <c r="H224" s="47">
        <v>-0.3293911742175526</v>
      </c>
      <c r="I224" s="47"/>
      <c r="J224" s="47"/>
      <c r="K224" s="47"/>
      <c r="L224" s="47"/>
      <c r="M224" s="47"/>
      <c r="N224" s="47"/>
    </row>
    <row r="225" spans="2:14" x14ac:dyDescent="0.2">
      <c r="B225" s="14" t="str">
        <f t="shared" si="4"/>
        <v>flab_u_s_a_047</v>
      </c>
      <c r="C225" s="14" t="s">
        <v>1011</v>
      </c>
      <c r="D225" s="14" t="s">
        <v>695</v>
      </c>
      <c r="E225" s="47">
        <v>19.311736109687555</v>
      </c>
      <c r="F225" s="47">
        <v>-2.6778897164314586E-2</v>
      </c>
      <c r="G225" s="47">
        <v>-0.49091840076659343</v>
      </c>
      <c r="H225" s="47">
        <v>-0.24184218435446825</v>
      </c>
      <c r="I225" s="47"/>
      <c r="J225" s="47"/>
      <c r="K225" s="47"/>
      <c r="L225" s="47"/>
      <c r="M225" s="47"/>
      <c r="N225" s="47"/>
    </row>
    <row r="226" spans="2:14" x14ac:dyDescent="0.2">
      <c r="B226" s="14" t="str">
        <f t="shared" si="4"/>
        <v>flab_u_s_a_048</v>
      </c>
      <c r="C226" s="14" t="s">
        <v>1011</v>
      </c>
      <c r="D226" s="14" t="s">
        <v>696</v>
      </c>
      <c r="E226" s="47">
        <v>1.987627188634256</v>
      </c>
      <c r="F226" s="47">
        <v>3.051319058826607E-2</v>
      </c>
      <c r="G226" s="47">
        <v>-0.76360031549627116</v>
      </c>
      <c r="H226" s="47">
        <v>-0.22955442954882832</v>
      </c>
      <c r="I226" s="47"/>
      <c r="J226" s="47"/>
      <c r="K226" s="47"/>
      <c r="L226" s="47"/>
      <c r="M226" s="47"/>
      <c r="N226" s="47"/>
    </row>
    <row r="227" spans="2:14" x14ac:dyDescent="0.2">
      <c r="B227" s="14" t="str">
        <f t="shared" si="4"/>
        <v>flab_u_s_a_049</v>
      </c>
      <c r="C227" s="14" t="s">
        <v>1011</v>
      </c>
      <c r="D227" s="14" t="s">
        <v>697</v>
      </c>
      <c r="E227" s="47">
        <v>40.065595405849763</v>
      </c>
      <c r="F227" s="47">
        <v>-6.9906310369838298E-2</v>
      </c>
      <c r="G227" s="47">
        <v>-0.58585630881961004</v>
      </c>
      <c r="H227" s="47">
        <v>-0.1690509139033014</v>
      </c>
      <c r="I227" s="47"/>
      <c r="J227" s="47"/>
      <c r="K227" s="47"/>
      <c r="L227" s="47"/>
      <c r="M227" s="47"/>
      <c r="N227" s="47"/>
    </row>
    <row r="228" spans="2:14" x14ac:dyDescent="0.2">
      <c r="B228" s="14" t="str">
        <f t="shared" si="4"/>
        <v>flab_u_s_a_050</v>
      </c>
      <c r="C228" s="14" t="s">
        <v>1011</v>
      </c>
      <c r="D228" s="14" t="s">
        <v>698</v>
      </c>
      <c r="E228" s="47">
        <v>5.6987730788456421</v>
      </c>
      <c r="F228" s="47">
        <v>-3.3362419437132917E-2</v>
      </c>
      <c r="G228" s="47">
        <v>-0.60761273018890005</v>
      </c>
      <c r="H228" s="47">
        <v>-0.21494676009516933</v>
      </c>
      <c r="I228" s="47"/>
      <c r="J228" s="47"/>
      <c r="K228" s="47"/>
      <c r="L228" s="47"/>
      <c r="M228" s="47"/>
      <c r="N228" s="47"/>
    </row>
    <row r="229" spans="2:14" x14ac:dyDescent="0.2">
      <c r="B229" s="14" t="str">
        <f t="shared" si="4"/>
        <v>flab_u_s_a_051</v>
      </c>
      <c r="C229" s="14" t="s">
        <v>1011</v>
      </c>
      <c r="D229" s="14" t="s">
        <v>699</v>
      </c>
      <c r="E229" s="47">
        <v>3.0931134582223296</v>
      </c>
      <c r="F229" s="47">
        <v>1.1105040831216328E-2</v>
      </c>
      <c r="G229" s="47">
        <v>-0.12493678147077469</v>
      </c>
      <c r="H229" s="47">
        <v>-5.7899929402194239E-3</v>
      </c>
      <c r="I229" s="47"/>
      <c r="J229" s="47"/>
      <c r="K229" s="47"/>
      <c r="L229" s="47"/>
      <c r="M229" s="47"/>
      <c r="N229" s="47"/>
    </row>
    <row r="230" spans="2:14" x14ac:dyDescent="0.2">
      <c r="B230" s="14" t="str">
        <f t="shared" si="4"/>
        <v>flab_u_s_a_052</v>
      </c>
      <c r="C230" s="14" t="s">
        <v>1011</v>
      </c>
      <c r="D230" s="14" t="s">
        <v>700</v>
      </c>
      <c r="E230" s="47">
        <v>0.51899951697783786</v>
      </c>
      <c r="F230" s="47">
        <v>-3.6436399112294016E-2</v>
      </c>
      <c r="G230" s="47">
        <v>-0.39922772460331268</v>
      </c>
      <c r="H230" s="47">
        <v>-0.17393959977842766</v>
      </c>
      <c r="I230" s="47"/>
      <c r="J230" s="47"/>
      <c r="K230" s="47"/>
      <c r="L230" s="47"/>
      <c r="M230" s="47"/>
      <c r="N230" s="47"/>
    </row>
    <row r="231" spans="2:14" x14ac:dyDescent="0.2">
      <c r="B231" s="14" t="str">
        <f t="shared" si="4"/>
        <v>flab_u_s_a_053</v>
      </c>
      <c r="C231" s="14" t="s">
        <v>1011</v>
      </c>
      <c r="D231" s="14" t="s">
        <v>701</v>
      </c>
      <c r="E231" s="47">
        <v>33.414301065338236</v>
      </c>
      <c r="F231" s="47">
        <v>-6.9038454883707523E-2</v>
      </c>
      <c r="G231" s="47">
        <v>-0.5128045347466248</v>
      </c>
      <c r="H231" s="47">
        <v>-0.22342401676840318</v>
      </c>
      <c r="I231" s="47"/>
      <c r="J231" s="47"/>
      <c r="K231" s="47"/>
      <c r="L231" s="47"/>
      <c r="M231" s="47"/>
      <c r="N231" s="47"/>
    </row>
    <row r="232" spans="2:14" x14ac:dyDescent="0.2">
      <c r="B232" s="14" t="str">
        <f t="shared" si="4"/>
        <v>flab_u_s_a_054</v>
      </c>
      <c r="C232" s="14" t="s">
        <v>1011</v>
      </c>
      <c r="D232" s="14" t="s">
        <v>702</v>
      </c>
      <c r="E232" s="47">
        <v>10.40440439103021</v>
      </c>
      <c r="F232" s="47">
        <v>-5.9271290403417609E-2</v>
      </c>
      <c r="G232" s="47">
        <v>-0.70436972752793148</v>
      </c>
      <c r="H232" s="47">
        <v>-0.31854480440518529</v>
      </c>
      <c r="I232" s="47"/>
      <c r="J232" s="47"/>
      <c r="K232" s="47"/>
      <c r="L232" s="47"/>
      <c r="M232" s="47"/>
      <c r="N232" s="47"/>
    </row>
    <row r="233" spans="2:14" x14ac:dyDescent="0.2">
      <c r="B233" s="14" t="str">
        <f t="shared" si="4"/>
        <v>flab_u_s_a_055</v>
      </c>
      <c r="C233" s="14" t="s">
        <v>1011</v>
      </c>
      <c r="D233" s="14" t="s">
        <v>703</v>
      </c>
      <c r="E233" s="47">
        <v>12.159478937885018</v>
      </c>
      <c r="F233" s="47">
        <v>-4.8045733016965908E-2</v>
      </c>
      <c r="G233" s="47">
        <v>-2.1127090325656739</v>
      </c>
      <c r="H233" s="47">
        <v>-0.19635279660780158</v>
      </c>
      <c r="I233" s="47"/>
      <c r="J233" s="47"/>
      <c r="K233" s="47"/>
      <c r="L233" s="47"/>
      <c r="M233" s="47"/>
      <c r="N233" s="47"/>
    </row>
    <row r="234" spans="2:14" x14ac:dyDescent="0.2">
      <c r="B234" s="14" t="str">
        <f t="shared" si="4"/>
        <v>flab_u_s_a_056</v>
      </c>
      <c r="C234" s="14" t="s">
        <v>1011</v>
      </c>
      <c r="D234" s="14" t="s">
        <v>704</v>
      </c>
      <c r="E234" s="47">
        <v>1.7884152476963338</v>
      </c>
      <c r="F234" s="47">
        <v>-6.4137029720512384E-2</v>
      </c>
      <c r="G234" s="47">
        <v>-2.6102136786236407</v>
      </c>
      <c r="H234" s="47">
        <v>-0.30388023558892696</v>
      </c>
      <c r="I234" s="47"/>
      <c r="J234" s="47"/>
      <c r="K234" s="47"/>
      <c r="L234" s="47"/>
      <c r="M234" s="47"/>
      <c r="N234" s="47"/>
    </row>
    <row r="235" spans="2:14" x14ac:dyDescent="0.2">
      <c r="B235" s="14" t="str">
        <f t="shared" si="4"/>
        <v>flab_u_s_a_057</v>
      </c>
      <c r="C235" s="14" t="s">
        <v>1011</v>
      </c>
      <c r="D235" s="14" t="s">
        <v>705</v>
      </c>
      <c r="E235" s="47">
        <v>8.9608573310158572</v>
      </c>
      <c r="F235" s="47">
        <v>-8.2716062298149318E-2</v>
      </c>
      <c r="G235" s="47">
        <v>-1.0062387023281105</v>
      </c>
      <c r="H235" s="47">
        <v>-0.25111675498843411</v>
      </c>
      <c r="I235" s="47"/>
      <c r="J235" s="47"/>
      <c r="K235" s="47"/>
      <c r="L235" s="47"/>
      <c r="M235" s="47"/>
      <c r="N235" s="47"/>
    </row>
    <row r="236" spans="2:14" x14ac:dyDescent="0.2">
      <c r="B236" s="14" t="str">
        <f t="shared" si="4"/>
        <v>flab_u_s_a_058</v>
      </c>
      <c r="C236" s="14" t="s">
        <v>1011</v>
      </c>
      <c r="D236" s="14" t="s">
        <v>706</v>
      </c>
      <c r="E236" s="47">
        <v>1.6117747105461637</v>
      </c>
      <c r="F236" s="47">
        <v>-5.4966769872222265E-2</v>
      </c>
      <c r="G236" s="47">
        <v>-4.241172370435276</v>
      </c>
      <c r="H236" s="47">
        <v>-0.26667067261875177</v>
      </c>
      <c r="I236" s="47"/>
      <c r="J236" s="47"/>
      <c r="K236" s="47"/>
      <c r="L236" s="47"/>
      <c r="M236" s="47"/>
      <c r="N236" s="47"/>
    </row>
    <row r="237" spans="2:14" x14ac:dyDescent="0.2">
      <c r="B237" s="14" t="str">
        <f t="shared" si="4"/>
        <v>flab_u_s_a_059</v>
      </c>
      <c r="C237" s="14" t="s">
        <v>1011</v>
      </c>
      <c r="D237" s="14" t="s">
        <v>707</v>
      </c>
      <c r="E237" s="47">
        <v>12.862190611561447</v>
      </c>
      <c r="F237" s="47">
        <v>-0.13439085472267687</v>
      </c>
      <c r="G237" s="47">
        <v>-0.71176480727694891</v>
      </c>
      <c r="H237" s="47">
        <v>0.17397288597729155</v>
      </c>
      <c r="I237" s="47"/>
      <c r="J237" s="47"/>
      <c r="K237" s="47"/>
      <c r="L237" s="47"/>
      <c r="M237" s="47"/>
      <c r="N237" s="47"/>
    </row>
    <row r="238" spans="2:14" x14ac:dyDescent="0.2">
      <c r="B238" s="14" t="str">
        <f t="shared" si="4"/>
        <v>flab_u_s_a_060</v>
      </c>
      <c r="C238" s="14" t="s">
        <v>1011</v>
      </c>
      <c r="D238" s="14" t="s">
        <v>708</v>
      </c>
      <c r="E238" s="47">
        <v>31.227852999625554</v>
      </c>
      <c r="F238" s="47">
        <v>-9.7824024668846654E-2</v>
      </c>
      <c r="G238" s="47">
        <v>-0.59955904699205975</v>
      </c>
      <c r="H238" s="47">
        <v>0.20099607502779282</v>
      </c>
      <c r="I238" s="47"/>
      <c r="J238" s="47"/>
      <c r="K238" s="47"/>
      <c r="L238" s="47"/>
      <c r="M238" s="47"/>
      <c r="N238" s="47"/>
    </row>
    <row r="239" spans="2:14" x14ac:dyDescent="0.2">
      <c r="B239" s="14" t="str">
        <f t="shared" si="4"/>
        <v>flab_u_s_a_061</v>
      </c>
      <c r="C239" s="14" t="s">
        <v>1011</v>
      </c>
      <c r="D239" s="14" t="s">
        <v>709</v>
      </c>
      <c r="E239" s="47">
        <v>458.01599769574966</v>
      </c>
      <c r="F239" s="47">
        <v>-0.21329939983329993</v>
      </c>
      <c r="G239" s="47">
        <v>-0.57076154503229448</v>
      </c>
      <c r="H239" s="47">
        <v>0.18966907321051885</v>
      </c>
      <c r="I239" s="47"/>
      <c r="J239" s="47"/>
      <c r="K239" s="47"/>
      <c r="L239" s="47"/>
      <c r="M239" s="47"/>
      <c r="N239" s="47"/>
    </row>
    <row r="240" spans="2:14" x14ac:dyDescent="0.2">
      <c r="B240" s="14" t="str">
        <f t="shared" si="4"/>
        <v>flab_u_s_a_062</v>
      </c>
      <c r="C240" s="14" t="s">
        <v>1011</v>
      </c>
      <c r="D240" s="14" t="s">
        <v>710</v>
      </c>
      <c r="E240" s="47">
        <v>48.765964097328435</v>
      </c>
      <c r="F240" s="47">
        <v>-0.15188229444491608</v>
      </c>
      <c r="G240" s="47">
        <v>-1.6876738551272918</v>
      </c>
      <c r="H240" s="47">
        <v>0.5136864082661452</v>
      </c>
      <c r="I240" s="47"/>
      <c r="J240" s="47"/>
      <c r="K240" s="47"/>
      <c r="L240" s="47"/>
      <c r="M240" s="47"/>
      <c r="N240" s="47"/>
    </row>
    <row r="241" spans="2:14" x14ac:dyDescent="0.2">
      <c r="B241" s="14" t="str">
        <f t="shared" si="4"/>
        <v>flab_u_s_a_063</v>
      </c>
      <c r="C241" s="14" t="s">
        <v>1011</v>
      </c>
      <c r="D241" s="14" t="s">
        <v>711</v>
      </c>
      <c r="E241" s="47">
        <v>298.65446676817106</v>
      </c>
      <c r="F241" s="47">
        <v>-0.30620326111439056</v>
      </c>
      <c r="G241" s="47">
        <v>-2.2366618102959479</v>
      </c>
      <c r="H241" s="47">
        <v>0.60859355717965968</v>
      </c>
      <c r="I241" s="47"/>
      <c r="J241" s="47"/>
      <c r="K241" s="47"/>
      <c r="L241" s="47"/>
      <c r="M241" s="47"/>
      <c r="N241" s="47"/>
    </row>
    <row r="242" spans="2:14" x14ac:dyDescent="0.2">
      <c r="B242" s="14" t="str">
        <f t="shared" si="4"/>
        <v>flab_u_s_a_064</v>
      </c>
      <c r="C242" s="14" t="s">
        <v>1011</v>
      </c>
      <c r="D242" s="14" t="s">
        <v>712</v>
      </c>
      <c r="E242" s="47">
        <v>53.648045428372647</v>
      </c>
      <c r="F242" s="47">
        <v>-2.1150011522796941E-2</v>
      </c>
      <c r="G242" s="47">
        <v>-0.5333233141710636</v>
      </c>
      <c r="H242" s="47">
        <v>-0.10127637197643313</v>
      </c>
      <c r="I242" s="47"/>
      <c r="J242" s="47"/>
      <c r="K242" s="47"/>
      <c r="L242" s="47"/>
      <c r="M242" s="47"/>
      <c r="N242" s="47"/>
    </row>
    <row r="243" spans="2:14" x14ac:dyDescent="0.2">
      <c r="B243" s="14" t="str">
        <f t="shared" si="4"/>
        <v>flab_u_s_a_065</v>
      </c>
      <c r="C243" s="14" t="s">
        <v>1011</v>
      </c>
      <c r="D243" s="14" t="s">
        <v>713</v>
      </c>
      <c r="E243" s="47">
        <v>38.42864219911921</v>
      </c>
      <c r="F243" s="47">
        <v>-4.7776617229522422E-2</v>
      </c>
      <c r="G243" s="47">
        <v>-0.81016616526261576</v>
      </c>
      <c r="H243" s="47">
        <v>-5.3505547592214153E-2</v>
      </c>
      <c r="I243" s="47"/>
      <c r="J243" s="47"/>
      <c r="K243" s="47"/>
      <c r="L243" s="47"/>
      <c r="M243" s="47"/>
      <c r="N243" s="47"/>
    </row>
    <row r="244" spans="2:14" x14ac:dyDescent="0.2">
      <c r="B244" s="14" t="str">
        <f t="shared" si="4"/>
        <v>flab_u_s_a_066</v>
      </c>
      <c r="C244" s="14" t="s">
        <v>1011</v>
      </c>
      <c r="D244" s="14" t="s">
        <v>714</v>
      </c>
      <c r="E244" s="47">
        <v>10.506281540067775</v>
      </c>
      <c r="F244" s="47">
        <v>-8.1933814716272924E-2</v>
      </c>
      <c r="G244" s="47">
        <v>-0.74367245487311218</v>
      </c>
      <c r="H244" s="47">
        <v>-0.20158779039919361</v>
      </c>
      <c r="I244" s="47"/>
      <c r="J244" s="47"/>
      <c r="K244" s="47"/>
      <c r="L244" s="47"/>
      <c r="M244" s="47"/>
      <c r="N244" s="47"/>
    </row>
    <row r="245" spans="2:14" x14ac:dyDescent="0.2">
      <c r="B245" s="14" t="str">
        <f t="shared" si="4"/>
        <v>flab_u_s_a_068</v>
      </c>
      <c r="C245" s="14" t="s">
        <v>1011</v>
      </c>
      <c r="D245" s="14" t="s">
        <v>716</v>
      </c>
      <c r="E245" s="47">
        <v>0.44502064482639109</v>
      </c>
      <c r="F245" s="47">
        <v>-5.6926869001661107E-2</v>
      </c>
      <c r="G245" s="47">
        <v>-1.0901202674193478</v>
      </c>
      <c r="H245" s="47">
        <v>-5.5336333140400988</v>
      </c>
      <c r="I245" s="47"/>
      <c r="J245" s="47"/>
      <c r="K245" s="47"/>
      <c r="L245" s="47"/>
      <c r="M245" s="47"/>
      <c r="N245" s="47"/>
    </row>
    <row r="246" spans="2:14" x14ac:dyDescent="0.2">
      <c r="B246" s="14" t="str">
        <f t="shared" si="4"/>
        <v>flab_u_s_a_069</v>
      </c>
      <c r="C246" s="14" t="s">
        <v>1011</v>
      </c>
      <c r="D246" s="14" t="s">
        <v>717</v>
      </c>
      <c r="E246" s="47">
        <v>0.21373144013146456</v>
      </c>
      <c r="F246" s="47">
        <v>-9.1285451032285803E-2</v>
      </c>
      <c r="G246" s="47">
        <v>-0.86683268589393681</v>
      </c>
      <c r="H246" s="47">
        <v>-0.79936905503800171</v>
      </c>
      <c r="I246" s="47"/>
      <c r="J246" s="47"/>
      <c r="K246" s="47"/>
      <c r="L246" s="47"/>
      <c r="M246" s="47"/>
      <c r="N246" s="47"/>
    </row>
    <row r="247" spans="2:14" x14ac:dyDescent="0.2">
      <c r="B247" s="14" t="str">
        <f t="shared" si="4"/>
        <v>flab_u_s_a_071</v>
      </c>
      <c r="C247" s="14" t="s">
        <v>1011</v>
      </c>
      <c r="D247" s="14" t="s">
        <v>719</v>
      </c>
      <c r="E247" s="47">
        <v>2.5286389700488954</v>
      </c>
      <c r="F247" s="47">
        <v>-2.8455115672887388E-2</v>
      </c>
      <c r="G247" s="47">
        <v>-0.57965247132422126</v>
      </c>
      <c r="H247" s="47">
        <v>-0.12636969567100254</v>
      </c>
      <c r="I247" s="47"/>
      <c r="J247" s="47"/>
      <c r="K247" s="47"/>
      <c r="L247" s="47"/>
      <c r="M247" s="47"/>
      <c r="N247" s="47"/>
    </row>
    <row r="248" spans="2:14" x14ac:dyDescent="0.2">
      <c r="B248" s="14" t="str">
        <f t="shared" si="4"/>
        <v>flab_u_s_a_072</v>
      </c>
      <c r="C248" s="14" t="s">
        <v>1011</v>
      </c>
      <c r="D248" s="14" t="s">
        <v>720</v>
      </c>
      <c r="E248" s="47">
        <v>2.5560736038842076</v>
      </c>
      <c r="F248" s="47">
        <v>-6.4230918780971979E-2</v>
      </c>
      <c r="G248" s="47">
        <v>-1.0766174586734456</v>
      </c>
      <c r="H248" s="47">
        <v>-7.0864117895341749E-2</v>
      </c>
      <c r="I248" s="47"/>
      <c r="J248" s="47"/>
      <c r="K248" s="47"/>
      <c r="L248" s="47"/>
      <c r="M248" s="47"/>
      <c r="N248" s="47"/>
    </row>
    <row r="249" spans="2:14" x14ac:dyDescent="0.2">
      <c r="B249" s="14" t="str">
        <f t="shared" si="4"/>
        <v>flab_u_s_a_073</v>
      </c>
      <c r="C249" s="14" t="s">
        <v>1011</v>
      </c>
      <c r="D249" s="14" t="s">
        <v>721</v>
      </c>
      <c r="E249" s="47">
        <v>0.5316693660840982</v>
      </c>
      <c r="F249" s="47">
        <v>-3.5340634194391818E-2</v>
      </c>
      <c r="G249" s="47">
        <v>-0.60543052974897371</v>
      </c>
      <c r="H249" s="47">
        <v>-0.18858281050447845</v>
      </c>
      <c r="I249" s="47"/>
      <c r="J249" s="47"/>
      <c r="K249" s="47"/>
      <c r="L249" s="47"/>
      <c r="M249" s="47"/>
      <c r="N249" s="47"/>
    </row>
    <row r="250" spans="2:14" x14ac:dyDescent="0.2">
      <c r="B250" s="14" t="str">
        <f t="shared" si="4"/>
        <v>flab_u_s_a_074</v>
      </c>
      <c r="C250" s="14" t="s">
        <v>1011</v>
      </c>
      <c r="D250" s="14" t="s">
        <v>722</v>
      </c>
      <c r="E250" s="47">
        <v>14.481094717084549</v>
      </c>
      <c r="F250" s="47">
        <v>-5.7910213342327044E-2</v>
      </c>
      <c r="G250" s="47">
        <v>-0.87302646657728689</v>
      </c>
      <c r="H250" s="47">
        <v>-0.227813230468632</v>
      </c>
      <c r="I250" s="47"/>
      <c r="J250" s="47"/>
      <c r="K250" s="47"/>
      <c r="L250" s="47"/>
      <c r="M250" s="47"/>
      <c r="N250" s="47"/>
    </row>
    <row r="251" spans="2:14" x14ac:dyDescent="0.2">
      <c r="B251" s="14" t="str">
        <f t="shared" si="4"/>
        <v>flab_u_s_a_075</v>
      </c>
      <c r="C251" s="14" t="s">
        <v>1011</v>
      </c>
      <c r="D251" s="14" t="s">
        <v>723</v>
      </c>
      <c r="E251" s="47">
        <v>3.6392202218997274</v>
      </c>
      <c r="F251" s="47">
        <v>-1.5147071561227854E-2</v>
      </c>
      <c r="G251" s="47">
        <v>-0.25527159489522333</v>
      </c>
      <c r="H251" s="47">
        <v>-0.18825718343723485</v>
      </c>
      <c r="I251" s="47"/>
      <c r="J251" s="47"/>
      <c r="K251" s="47"/>
      <c r="L251" s="47"/>
      <c r="M251" s="47"/>
      <c r="N251" s="47"/>
    </row>
    <row r="252" spans="2:14" x14ac:dyDescent="0.2">
      <c r="B252" s="14" t="str">
        <f t="shared" si="4"/>
        <v>flab_u_s_a_076</v>
      </c>
      <c r="C252" s="14" t="s">
        <v>1011</v>
      </c>
      <c r="D252" s="14" t="s">
        <v>724</v>
      </c>
      <c r="E252" s="47">
        <v>3.5401707653846626</v>
      </c>
      <c r="F252" s="47">
        <v>-6.2443107920862051E-2</v>
      </c>
      <c r="G252" s="47">
        <v>-1.0426524477525456</v>
      </c>
      <c r="H252" s="47">
        <v>4.398664016305176E-2</v>
      </c>
      <c r="I252" s="47"/>
      <c r="J252" s="47"/>
      <c r="K252" s="47"/>
      <c r="L252" s="47"/>
      <c r="M252" s="47"/>
      <c r="N252" s="47"/>
    </row>
    <row r="253" spans="2:14" x14ac:dyDescent="0.2">
      <c r="B253" s="14" t="str">
        <f t="shared" si="4"/>
        <v>flab_u_s_a_077</v>
      </c>
      <c r="C253" s="14" t="s">
        <v>1011</v>
      </c>
      <c r="D253" s="14" t="s">
        <v>725</v>
      </c>
      <c r="E253" s="47">
        <v>39.755451683435204</v>
      </c>
      <c r="F253" s="47">
        <v>-8.6545714850982947E-2</v>
      </c>
      <c r="G253" s="47">
        <v>-0.97138967898999784</v>
      </c>
      <c r="H253" s="47">
        <v>-1.8506807339269127E-2</v>
      </c>
      <c r="I253" s="47"/>
      <c r="J253" s="47"/>
      <c r="K253" s="47"/>
      <c r="L253" s="47"/>
      <c r="M253" s="47"/>
      <c r="N253" s="47"/>
    </row>
    <row r="254" spans="2:14" x14ac:dyDescent="0.2">
      <c r="B254" s="14" t="str">
        <f t="shared" si="4"/>
        <v>flab_u_s_a_078</v>
      </c>
      <c r="C254" s="14" t="s">
        <v>1011</v>
      </c>
      <c r="D254" s="14" t="s">
        <v>726</v>
      </c>
      <c r="E254" s="47">
        <v>3.8398560363773471</v>
      </c>
      <c r="F254" s="47">
        <v>-0.28068372222661564</v>
      </c>
      <c r="G254" s="47">
        <v>-0.62366233238240198</v>
      </c>
      <c r="H254" s="47">
        <v>-0.36877321248940387</v>
      </c>
      <c r="I254" s="47"/>
      <c r="J254" s="47"/>
      <c r="K254" s="47"/>
      <c r="L254" s="47"/>
      <c r="M254" s="47"/>
      <c r="N254" s="47"/>
    </row>
    <row r="255" spans="2:14" x14ac:dyDescent="0.2">
      <c r="B255" s="14" t="str">
        <f t="shared" si="4"/>
        <v>flab_u_s_a_079</v>
      </c>
      <c r="C255" s="14" t="s">
        <v>1011</v>
      </c>
      <c r="D255" s="14" t="s">
        <v>727</v>
      </c>
      <c r="E255" s="47">
        <v>29.205150390978172</v>
      </c>
      <c r="F255" s="47">
        <v>-7.4085568983683903E-2</v>
      </c>
      <c r="G255" s="47">
        <v>-0.83416683369853528</v>
      </c>
      <c r="H255" s="47">
        <v>-0.35286050877328945</v>
      </c>
      <c r="I255" s="47"/>
      <c r="J255" s="47"/>
      <c r="K255" s="47"/>
      <c r="L255" s="47"/>
      <c r="M255" s="47"/>
      <c r="N255" s="47"/>
    </row>
    <row r="256" spans="2:14" x14ac:dyDescent="0.2">
      <c r="B256" s="14" t="str">
        <f t="shared" si="4"/>
        <v>flab_u_s_a_080</v>
      </c>
      <c r="C256" s="14" t="s">
        <v>1011</v>
      </c>
      <c r="D256" s="14" t="s">
        <v>728</v>
      </c>
      <c r="E256" s="47">
        <v>24.561216923087713</v>
      </c>
      <c r="F256" s="47">
        <v>-0.13618404281778851</v>
      </c>
      <c r="G256" s="47">
        <v>-1.1296022572627074</v>
      </c>
      <c r="H256" s="47">
        <v>-0.49007997189622898</v>
      </c>
      <c r="I256" s="47"/>
      <c r="J256" s="47"/>
      <c r="K256" s="47"/>
      <c r="L256" s="47"/>
      <c r="M256" s="47"/>
      <c r="N256" s="47"/>
    </row>
    <row r="257" spans="2:14" x14ac:dyDescent="0.2">
      <c r="B257" s="14" t="str">
        <f t="shared" si="4"/>
        <v>flab_u_s_a_081</v>
      </c>
      <c r="C257" s="14" t="s">
        <v>1011</v>
      </c>
      <c r="D257" s="14" t="s">
        <v>729</v>
      </c>
      <c r="E257" s="47">
        <v>1.453203329160333</v>
      </c>
      <c r="F257" s="47">
        <v>-7.7001531270681767E-2</v>
      </c>
      <c r="G257" s="47">
        <v>-0.81594058620838572</v>
      </c>
      <c r="H257" s="47">
        <v>-0.29043341205274853</v>
      </c>
      <c r="I257" s="47"/>
      <c r="J257" s="47"/>
      <c r="K257" s="47"/>
      <c r="L257" s="47"/>
      <c r="M257" s="47"/>
      <c r="N257" s="47"/>
    </row>
    <row r="258" spans="2:14" x14ac:dyDescent="0.2">
      <c r="B258" s="14" t="str">
        <f t="shared" si="4"/>
        <v>flab_u_s_a_082</v>
      </c>
      <c r="C258" s="14" t="s">
        <v>1011</v>
      </c>
      <c r="D258" s="14" t="s">
        <v>730</v>
      </c>
      <c r="E258" s="47">
        <v>9.6537823809264722</v>
      </c>
      <c r="F258" s="47">
        <v>-0.10854324275694216</v>
      </c>
      <c r="G258" s="47">
        <v>-0.99281923561751473</v>
      </c>
      <c r="H258" s="47">
        <v>-0.12046659690654327</v>
      </c>
      <c r="I258" s="47"/>
      <c r="J258" s="47"/>
      <c r="K258" s="47"/>
      <c r="L258" s="47"/>
      <c r="M258" s="47"/>
      <c r="N258" s="47"/>
    </row>
    <row r="259" spans="2:14" x14ac:dyDescent="0.2">
      <c r="B259" s="14" t="str">
        <f t="shared" si="4"/>
        <v>flab_u_s_a_083</v>
      </c>
      <c r="C259" s="14" t="s">
        <v>1011</v>
      </c>
      <c r="D259" s="14" t="s">
        <v>731</v>
      </c>
      <c r="E259" s="47">
        <v>2.6428496715782113</v>
      </c>
      <c r="F259" s="47">
        <v>-9.2218512751995885E-2</v>
      </c>
      <c r="G259" s="47">
        <v>-0.72159190319702748</v>
      </c>
      <c r="H259" s="47">
        <v>0.16991080956003657</v>
      </c>
      <c r="I259" s="47"/>
      <c r="J259" s="47"/>
      <c r="K259" s="47"/>
      <c r="L259" s="47"/>
      <c r="M259" s="47"/>
      <c r="N259" s="47"/>
    </row>
    <row r="260" spans="2:14" x14ac:dyDescent="0.2">
      <c r="B260" s="14" t="str">
        <f t="shared" si="4"/>
        <v>flab_u_s_a_084</v>
      </c>
      <c r="C260" s="14" t="s">
        <v>1011</v>
      </c>
      <c r="D260" s="14" t="s">
        <v>732</v>
      </c>
      <c r="E260" s="47">
        <v>157.55862626252414</v>
      </c>
      <c r="F260" s="47">
        <v>-0.11779003013644429</v>
      </c>
      <c r="G260" s="47">
        <v>-0.70995570318599377</v>
      </c>
      <c r="H260" s="47">
        <v>0.10886781124384015</v>
      </c>
      <c r="I260" s="47"/>
      <c r="J260" s="47"/>
      <c r="K260" s="47"/>
      <c r="L260" s="47"/>
      <c r="M260" s="47"/>
      <c r="N260" s="47"/>
    </row>
    <row r="261" spans="2:14" x14ac:dyDescent="0.2">
      <c r="B261" s="14" t="str">
        <f t="shared" si="4"/>
        <v>flab_u_s_a_085</v>
      </c>
      <c r="C261" s="14" t="s">
        <v>1011</v>
      </c>
      <c r="D261" s="14" t="s">
        <v>733</v>
      </c>
      <c r="E261" s="47">
        <v>31.075338094422669</v>
      </c>
      <c r="F261" s="47">
        <v>-0.35147627852923913</v>
      </c>
      <c r="G261" s="47">
        <v>-0.74610693187021626</v>
      </c>
      <c r="H261" s="47">
        <v>0.51485033114557766</v>
      </c>
      <c r="I261" s="47"/>
      <c r="J261" s="47"/>
      <c r="K261" s="47"/>
      <c r="L261" s="47"/>
      <c r="M261" s="47"/>
      <c r="N261" s="47"/>
    </row>
    <row r="262" spans="2:14" x14ac:dyDescent="0.2">
      <c r="B262" s="14" t="str">
        <f t="shared" si="4"/>
        <v>flab_u_s_a_086</v>
      </c>
      <c r="C262" s="14" t="s">
        <v>1011</v>
      </c>
      <c r="D262" s="14" t="s">
        <v>734</v>
      </c>
      <c r="E262" s="47">
        <v>0.69777424176834624</v>
      </c>
      <c r="F262" s="47">
        <v>-0.24871431253702392</v>
      </c>
      <c r="G262" s="47">
        <v>-0.88880311059210682</v>
      </c>
      <c r="H262" s="47">
        <v>0.29846976940250958</v>
      </c>
      <c r="I262" s="47"/>
      <c r="J262" s="47"/>
      <c r="K262" s="47"/>
      <c r="L262" s="47"/>
      <c r="M262" s="47"/>
      <c r="N262" s="47"/>
    </row>
    <row r="263" spans="2:14" x14ac:dyDescent="0.2">
      <c r="B263" s="14" t="str">
        <f t="shared" si="4"/>
        <v>flab_u_s_a_087</v>
      </c>
      <c r="C263" s="14" t="s">
        <v>1011</v>
      </c>
      <c r="D263" s="14" t="s">
        <v>735</v>
      </c>
      <c r="E263" s="47">
        <v>2.4201638717921661</v>
      </c>
      <c r="F263" s="47">
        <v>-0.22896311022918558</v>
      </c>
      <c r="G263" s="47">
        <v>-1.0497269577406376</v>
      </c>
      <c r="H263" s="47">
        <v>0.15308647755145621</v>
      </c>
      <c r="I263" s="47"/>
      <c r="J263" s="47"/>
      <c r="K263" s="47"/>
      <c r="L263" s="47"/>
      <c r="M263" s="47"/>
      <c r="N263" s="47"/>
    </row>
    <row r="264" spans="2:14" x14ac:dyDescent="0.2">
      <c r="B264" s="14" t="str">
        <f t="shared" ref="B264:B327" si="5">C264&amp;"_"&amp;D264</f>
        <v>flab_u_s_a_088</v>
      </c>
      <c r="C264" s="14" t="s">
        <v>1011</v>
      </c>
      <c r="D264" s="14" t="s">
        <v>736</v>
      </c>
      <c r="E264" s="47">
        <v>2.9271430701523276</v>
      </c>
      <c r="F264" s="47">
        <v>-0.16028029989633152</v>
      </c>
      <c r="G264" s="47">
        <v>-0.70039460523322328</v>
      </c>
      <c r="H264" s="47">
        <v>0.18855065772531709</v>
      </c>
      <c r="I264" s="47"/>
      <c r="J264" s="47"/>
      <c r="K264" s="47"/>
      <c r="L264" s="47"/>
      <c r="M264" s="47"/>
      <c r="N264" s="47"/>
    </row>
    <row r="265" spans="2:14" x14ac:dyDescent="0.2">
      <c r="B265" s="14" t="str">
        <f t="shared" si="5"/>
        <v>flab_u_s_a_089</v>
      </c>
      <c r="C265" s="14" t="s">
        <v>1011</v>
      </c>
      <c r="D265" s="14" t="s">
        <v>737</v>
      </c>
      <c r="E265" s="47">
        <v>1.6490962409317753</v>
      </c>
      <c r="F265" s="47">
        <v>-0.1699754715010271</v>
      </c>
      <c r="G265" s="47">
        <v>-0.8665177879160102</v>
      </c>
      <c r="H265" s="47">
        <v>0.19665817273180064</v>
      </c>
      <c r="I265" s="47"/>
      <c r="J265" s="47"/>
      <c r="K265" s="47"/>
      <c r="L265" s="47"/>
      <c r="M265" s="47"/>
      <c r="N265" s="47"/>
    </row>
    <row r="266" spans="2:14" x14ac:dyDescent="0.2">
      <c r="B266" s="14" t="str">
        <f t="shared" si="5"/>
        <v>flab_u_s_a_090</v>
      </c>
      <c r="C266" s="14" t="s">
        <v>1011</v>
      </c>
      <c r="D266" s="14" t="s">
        <v>738</v>
      </c>
      <c r="E266" s="47">
        <v>5.5077133152864146</v>
      </c>
      <c r="F266" s="47">
        <v>-0.13216264903189723</v>
      </c>
      <c r="G266" s="47">
        <v>-0.8704122964954375</v>
      </c>
      <c r="H266" s="47">
        <v>7.7930575032825189E-2</v>
      </c>
      <c r="I266" s="47"/>
      <c r="J266" s="47"/>
      <c r="K266" s="47"/>
      <c r="L266" s="47"/>
      <c r="M266" s="47"/>
      <c r="N266" s="47"/>
    </row>
    <row r="267" spans="2:14" x14ac:dyDescent="0.2">
      <c r="B267" s="14" t="str">
        <f t="shared" si="5"/>
        <v>flab_u_s_a_091</v>
      </c>
      <c r="C267" s="14" t="s">
        <v>1011</v>
      </c>
      <c r="D267" s="14" t="s">
        <v>739</v>
      </c>
      <c r="E267" s="47">
        <v>1.4609243335657389</v>
      </c>
      <c r="F267" s="47">
        <v>-0.10562400369357183</v>
      </c>
      <c r="G267" s="47">
        <v>-0.95108439675736234</v>
      </c>
      <c r="H267" s="47">
        <v>-0.1524515276775773</v>
      </c>
      <c r="I267" s="47"/>
      <c r="J267" s="47"/>
      <c r="K267" s="47"/>
      <c r="L267" s="47"/>
      <c r="M267" s="47"/>
      <c r="N267" s="47"/>
    </row>
    <row r="268" spans="2:14" x14ac:dyDescent="0.2">
      <c r="B268" s="14" t="str">
        <f t="shared" si="5"/>
        <v>flab_u_s_a_092</v>
      </c>
      <c r="C268" s="14" t="s">
        <v>1011</v>
      </c>
      <c r="D268" s="14" t="s">
        <v>740</v>
      </c>
      <c r="E268" s="47">
        <v>4.4143890096455864</v>
      </c>
      <c r="F268" s="47">
        <v>-0.1396940979635386</v>
      </c>
      <c r="G268" s="47">
        <v>-1.7637140745219937</v>
      </c>
      <c r="H268" s="47">
        <v>-0.21134916799130377</v>
      </c>
      <c r="I268" s="47"/>
      <c r="J268" s="47"/>
      <c r="K268" s="47"/>
      <c r="L268" s="47"/>
      <c r="M268" s="47"/>
      <c r="N268" s="47"/>
    </row>
    <row r="269" spans="2:14" x14ac:dyDescent="0.2">
      <c r="B269" s="14" t="str">
        <f t="shared" si="5"/>
        <v>flab_u_s_a_094</v>
      </c>
      <c r="C269" s="14" t="s">
        <v>1011</v>
      </c>
      <c r="D269" s="14" t="s">
        <v>742</v>
      </c>
      <c r="E269" s="47">
        <v>2.2994956029419642</v>
      </c>
      <c r="F269" s="47">
        <v>-7.8529382749836785E-2</v>
      </c>
      <c r="G269" s="47">
        <v>-0.86691490134330751</v>
      </c>
      <c r="H269" s="47">
        <v>-8.1245498603776944E-2</v>
      </c>
      <c r="I269" s="47"/>
      <c r="J269" s="47"/>
      <c r="K269" s="47"/>
      <c r="L269" s="47"/>
      <c r="M269" s="47"/>
      <c r="N269" s="47"/>
    </row>
    <row r="270" spans="2:14" x14ac:dyDescent="0.2">
      <c r="B270" s="14" t="str">
        <f t="shared" si="5"/>
        <v>flab_u_s_a_095</v>
      </c>
      <c r="C270" s="14" t="s">
        <v>1011</v>
      </c>
      <c r="D270" s="14" t="s">
        <v>743</v>
      </c>
      <c r="E270" s="47">
        <v>3.6027510101822444</v>
      </c>
      <c r="F270" s="47">
        <v>-6.6547825313734155E-2</v>
      </c>
      <c r="G270" s="47">
        <v>-0.50855796599293956</v>
      </c>
      <c r="H270" s="47">
        <v>0.19105932089757971</v>
      </c>
      <c r="I270" s="47"/>
      <c r="J270" s="47"/>
      <c r="K270" s="47"/>
      <c r="L270" s="47"/>
      <c r="M270" s="47"/>
      <c r="N270" s="47"/>
    </row>
    <row r="271" spans="2:14" x14ac:dyDescent="0.2">
      <c r="B271" s="14" t="str">
        <f t="shared" si="5"/>
        <v>flab_u_s_a_096</v>
      </c>
      <c r="C271" s="14" t="s">
        <v>1011</v>
      </c>
      <c r="D271" s="14" t="s">
        <v>744</v>
      </c>
      <c r="E271" s="47">
        <v>2.1151741705001825</v>
      </c>
      <c r="F271" s="47">
        <v>0.11507843660003569</v>
      </c>
      <c r="G271" s="47">
        <v>-6.0077311015257155</v>
      </c>
      <c r="H271" s="47">
        <v>-0.9265023790449689</v>
      </c>
      <c r="I271" s="47"/>
      <c r="J271" s="47"/>
      <c r="K271" s="47"/>
      <c r="L271" s="47"/>
      <c r="M271" s="47"/>
      <c r="N271" s="47"/>
    </row>
    <row r="272" spans="2:14" x14ac:dyDescent="0.2">
      <c r="B272" s="14" t="str">
        <f t="shared" si="5"/>
        <v>flab_u_s_a_097</v>
      </c>
      <c r="C272" s="14" t="s">
        <v>1011</v>
      </c>
      <c r="D272" s="14" t="s">
        <v>745</v>
      </c>
      <c r="E272" s="47">
        <v>4.1624436113465872</v>
      </c>
      <c r="F272" s="47">
        <v>-5.726909589295337E-2</v>
      </c>
      <c r="G272" s="47">
        <v>-1.4753755887629727</v>
      </c>
      <c r="H272" s="47">
        <v>-0.37395398316927286</v>
      </c>
      <c r="I272" s="47"/>
      <c r="J272" s="47"/>
      <c r="K272" s="47"/>
      <c r="L272" s="47"/>
      <c r="M272" s="47"/>
      <c r="N272" s="47"/>
    </row>
    <row r="273" spans="2:14" x14ac:dyDescent="0.2">
      <c r="B273" s="14" t="str">
        <f t="shared" si="5"/>
        <v>flab_u_s_a_098</v>
      </c>
      <c r="C273" s="14" t="s">
        <v>1011</v>
      </c>
      <c r="D273" s="14" t="s">
        <v>746</v>
      </c>
      <c r="E273" s="47">
        <v>6.9890431604950116</v>
      </c>
      <c r="F273" s="47">
        <v>-3.9697614428624295E-2</v>
      </c>
      <c r="G273" s="47">
        <v>-0.76555452926011514</v>
      </c>
      <c r="H273" s="47">
        <v>-8.0054577319477183E-2</v>
      </c>
      <c r="I273" s="47"/>
      <c r="J273" s="47"/>
      <c r="K273" s="47"/>
      <c r="L273" s="47"/>
      <c r="M273" s="47"/>
      <c r="N273" s="47"/>
    </row>
    <row r="274" spans="2:14" x14ac:dyDescent="0.2">
      <c r="B274" s="14" t="str">
        <f t="shared" si="5"/>
        <v>flab_u_s_a_099</v>
      </c>
      <c r="C274" s="14" t="s">
        <v>1011</v>
      </c>
      <c r="D274" s="14" t="s">
        <v>747</v>
      </c>
      <c r="E274" s="47">
        <v>1.0741220674117986</v>
      </c>
      <c r="F274" s="47">
        <v>-0.10487009076100007</v>
      </c>
      <c r="G274" s="47">
        <v>-1.7786581010517999</v>
      </c>
      <c r="H274" s="47">
        <v>-0.35175417662974828</v>
      </c>
      <c r="I274" s="47"/>
      <c r="J274" s="47"/>
      <c r="K274" s="47"/>
      <c r="L274" s="47"/>
      <c r="M274" s="47"/>
      <c r="N274" s="47"/>
    </row>
    <row r="275" spans="2:14" x14ac:dyDescent="0.2">
      <c r="B275" s="14" t="str">
        <f t="shared" si="5"/>
        <v>flab_u_s_a_100</v>
      </c>
      <c r="C275" s="14" t="s">
        <v>1011</v>
      </c>
      <c r="D275" s="14" t="s">
        <v>748</v>
      </c>
      <c r="E275" s="47">
        <v>6.4010234977134335</v>
      </c>
      <c r="F275" s="47">
        <v>-4.8303607828992234E-2</v>
      </c>
      <c r="G275" s="47">
        <v>-0.84659047313700997</v>
      </c>
      <c r="H275" s="47">
        <v>-0.21804260368937234</v>
      </c>
      <c r="I275" s="47"/>
      <c r="J275" s="47"/>
      <c r="K275" s="47"/>
      <c r="L275" s="47"/>
      <c r="M275" s="47"/>
      <c r="N275" s="47"/>
    </row>
    <row r="276" spans="2:14" x14ac:dyDescent="0.2">
      <c r="B276" s="14" t="str">
        <f t="shared" si="5"/>
        <v>flab_u_s_a_101</v>
      </c>
      <c r="C276" s="14" t="s">
        <v>1011</v>
      </c>
      <c r="D276" s="14" t="s">
        <v>749</v>
      </c>
      <c r="E276" s="47">
        <v>181.96201382283124</v>
      </c>
      <c r="F276" s="47">
        <v>-4.2027581837889016E-2</v>
      </c>
      <c r="G276" s="47">
        <v>-0.55674843397346407</v>
      </c>
      <c r="H276" s="47">
        <v>-0.13500520925996407</v>
      </c>
      <c r="I276" s="47"/>
      <c r="J276" s="47"/>
      <c r="K276" s="47"/>
      <c r="L276" s="47"/>
      <c r="M276" s="47"/>
      <c r="N276" s="47"/>
    </row>
    <row r="277" spans="2:14" x14ac:dyDescent="0.2">
      <c r="B277" s="14" t="str">
        <f t="shared" si="5"/>
        <v>flab_u_s_a_102</v>
      </c>
      <c r="C277" s="14" t="s">
        <v>1011</v>
      </c>
      <c r="D277" s="14" t="s">
        <v>750</v>
      </c>
      <c r="E277" s="47">
        <v>13.038770985040923</v>
      </c>
      <c r="F277" s="47">
        <v>-0.14273837803184808</v>
      </c>
      <c r="G277" s="47">
        <v>-2.0618718442377615</v>
      </c>
      <c r="H277" s="47">
        <v>0.37767332352736105</v>
      </c>
      <c r="I277" s="47"/>
      <c r="J277" s="47"/>
      <c r="K277" s="47"/>
      <c r="L277" s="47"/>
      <c r="M277" s="47"/>
      <c r="N277" s="47"/>
    </row>
    <row r="278" spans="2:14" x14ac:dyDescent="0.2">
      <c r="B278" s="14" t="str">
        <f t="shared" si="5"/>
        <v>flab_u_s_a_103</v>
      </c>
      <c r="C278" s="14" t="s">
        <v>1011</v>
      </c>
      <c r="D278" s="14" t="s">
        <v>751</v>
      </c>
      <c r="E278" s="47">
        <v>4.3678724649226277</v>
      </c>
      <c r="F278" s="47">
        <v>-4.3690283446329303E-2</v>
      </c>
      <c r="G278" s="47">
        <v>-0.32999293448684464</v>
      </c>
      <c r="H278" s="47">
        <v>-4.1835304172499477E-2</v>
      </c>
      <c r="I278" s="47"/>
      <c r="J278" s="47"/>
      <c r="K278" s="47"/>
      <c r="L278" s="47"/>
      <c r="M278" s="47"/>
      <c r="N278" s="47"/>
    </row>
    <row r="279" spans="2:14" x14ac:dyDescent="0.2">
      <c r="B279" s="14" t="str">
        <f t="shared" si="5"/>
        <v>flab_u_s_a_104</v>
      </c>
      <c r="C279" s="14" t="s">
        <v>1011</v>
      </c>
      <c r="D279" s="14" t="s">
        <v>752</v>
      </c>
      <c r="E279" s="47">
        <v>16.116744377616779</v>
      </c>
      <c r="F279" s="47">
        <v>-0.13917373690992552</v>
      </c>
      <c r="G279" s="47">
        <v>-0.99135085507440213</v>
      </c>
      <c r="H279" s="47">
        <v>0.23363073788800204</v>
      </c>
      <c r="I279" s="47"/>
      <c r="J279" s="47"/>
      <c r="K279" s="47"/>
      <c r="L279" s="47"/>
      <c r="M279" s="47"/>
      <c r="N279" s="47"/>
    </row>
    <row r="280" spans="2:14" x14ac:dyDescent="0.2">
      <c r="B280" s="14" t="str">
        <f t="shared" si="5"/>
        <v>flab_u_s_a_105</v>
      </c>
      <c r="C280" s="14" t="s">
        <v>1011</v>
      </c>
      <c r="D280" s="14" t="s">
        <v>753</v>
      </c>
      <c r="E280" s="47">
        <v>17.124886952836924</v>
      </c>
      <c r="F280" s="47">
        <v>-8.4841330838103524E-2</v>
      </c>
      <c r="G280" s="47">
        <v>-0.78567511867477791</v>
      </c>
      <c r="H280" s="47">
        <v>-0.28352296120026654</v>
      </c>
      <c r="I280" s="47"/>
      <c r="J280" s="47"/>
      <c r="K280" s="47"/>
      <c r="L280" s="47"/>
      <c r="M280" s="47"/>
      <c r="N280" s="47"/>
    </row>
    <row r="281" spans="2:14" x14ac:dyDescent="0.2">
      <c r="B281" s="14" t="str">
        <f t="shared" si="5"/>
        <v>flab_u_s_a_106</v>
      </c>
      <c r="C281" s="14" t="s">
        <v>1011</v>
      </c>
      <c r="D281" s="14" t="s">
        <v>754</v>
      </c>
      <c r="E281" s="47">
        <v>7.1205609446265763</v>
      </c>
      <c r="F281" s="47">
        <v>-9.629580633456758E-2</v>
      </c>
      <c r="G281" s="47">
        <v>-0.81550285076400497</v>
      </c>
      <c r="H281" s="47">
        <v>-9.2435466586071602E-2</v>
      </c>
      <c r="I281" s="47"/>
      <c r="J281" s="47"/>
      <c r="K281" s="47"/>
      <c r="L281" s="47"/>
      <c r="M281" s="47"/>
      <c r="N281" s="47"/>
    </row>
    <row r="282" spans="2:14" x14ac:dyDescent="0.2">
      <c r="B282" s="14" t="str">
        <f t="shared" si="5"/>
        <v>flab_u_s_a_107</v>
      </c>
      <c r="C282" s="14" t="s">
        <v>1011</v>
      </c>
      <c r="D282" s="14" t="s">
        <v>755</v>
      </c>
      <c r="E282" s="47">
        <v>3.6553316275708485</v>
      </c>
      <c r="F282" s="47">
        <v>-0.18491253517994855</v>
      </c>
      <c r="G282" s="47">
        <v>-1.4084699579137605</v>
      </c>
      <c r="H282" s="47">
        <v>-0.31922187708268712</v>
      </c>
      <c r="I282" s="47"/>
      <c r="J282" s="47"/>
      <c r="K282" s="47"/>
      <c r="L282" s="47"/>
      <c r="M282" s="47"/>
      <c r="N282" s="47"/>
    </row>
    <row r="283" spans="2:14" x14ac:dyDescent="0.2">
      <c r="B283" s="14" t="str">
        <f t="shared" si="5"/>
        <v>flab_u_s_a_108</v>
      </c>
      <c r="C283" s="14" t="s">
        <v>1011</v>
      </c>
      <c r="D283" s="14" t="s">
        <v>756</v>
      </c>
      <c r="E283" s="47">
        <v>1.7554379547958945</v>
      </c>
      <c r="F283" s="47">
        <v>-0.16182278062744082</v>
      </c>
      <c r="G283" s="47">
        <v>-1.5128715607825138</v>
      </c>
      <c r="H283" s="47">
        <v>-0.47465138434458209</v>
      </c>
      <c r="I283" s="47"/>
      <c r="J283" s="47"/>
      <c r="K283" s="47"/>
      <c r="L283" s="47"/>
      <c r="M283" s="47"/>
      <c r="N283" s="47"/>
    </row>
    <row r="284" spans="2:14" x14ac:dyDescent="0.2">
      <c r="B284" s="14" t="str">
        <f t="shared" si="5"/>
        <v>flab_u_s_a_109</v>
      </c>
      <c r="C284" s="14" t="s">
        <v>1011</v>
      </c>
      <c r="D284" s="14" t="s">
        <v>757</v>
      </c>
      <c r="E284" s="47">
        <v>0.23077049737584318</v>
      </c>
      <c r="F284" s="47">
        <v>-0.10106479659026668</v>
      </c>
      <c r="G284" s="47">
        <v>-0.84420563134476323</v>
      </c>
      <c r="H284" s="47">
        <v>-6.4826219335456514E-2</v>
      </c>
      <c r="I284" s="47"/>
      <c r="J284" s="47"/>
      <c r="K284" s="47"/>
      <c r="L284" s="47"/>
      <c r="M284" s="47"/>
      <c r="N284" s="47"/>
    </row>
    <row r="285" spans="2:14" x14ac:dyDescent="0.2">
      <c r="B285" s="14" t="str">
        <f t="shared" si="5"/>
        <v>flab_u_s_a_110</v>
      </c>
      <c r="C285" s="14" t="s">
        <v>1011</v>
      </c>
      <c r="D285" s="14" t="s">
        <v>758</v>
      </c>
      <c r="E285" s="47">
        <v>0.57682974608898785</v>
      </c>
      <c r="F285" s="47">
        <v>-0.11401622577104087</v>
      </c>
      <c r="G285" s="47">
        <v>-0.91282938430397031</v>
      </c>
      <c r="H285" s="47">
        <v>-6.6297015305238904E-2</v>
      </c>
      <c r="I285" s="47"/>
      <c r="J285" s="47"/>
      <c r="K285" s="47"/>
      <c r="L285" s="47"/>
      <c r="M285" s="47"/>
      <c r="N285" s="47"/>
    </row>
    <row r="286" spans="2:14" x14ac:dyDescent="0.2">
      <c r="B286" s="14" t="str">
        <f t="shared" si="5"/>
        <v>flab_u_s_a_111</v>
      </c>
      <c r="C286" s="14" t="s">
        <v>1011</v>
      </c>
      <c r="D286" s="14" t="s">
        <v>759</v>
      </c>
      <c r="E286" s="47">
        <v>3.9781991872780698E-2</v>
      </c>
      <c r="F286" s="47">
        <v>-0.14284260656524106</v>
      </c>
      <c r="G286" s="47">
        <v>-1.1569236936067262</v>
      </c>
      <c r="H286" s="47">
        <v>-0.19525847372314775</v>
      </c>
      <c r="I286" s="47"/>
      <c r="J286" s="47"/>
      <c r="K286" s="47"/>
      <c r="L286" s="47"/>
      <c r="M286" s="47"/>
      <c r="N286" s="47"/>
    </row>
    <row r="287" spans="2:14" x14ac:dyDescent="0.2">
      <c r="B287" s="14" t="str">
        <f t="shared" si="5"/>
        <v>flab_u_s_a_112</v>
      </c>
      <c r="C287" s="14" t="s">
        <v>1011</v>
      </c>
      <c r="D287" s="14" t="s">
        <v>760</v>
      </c>
      <c r="E287" s="47">
        <v>0.59548555904853728</v>
      </c>
      <c r="F287" s="47">
        <v>-0.16214081842058636</v>
      </c>
      <c r="G287" s="47">
        <v>-1.6057858427645511</v>
      </c>
      <c r="H287" s="47">
        <v>-0.46591398303232889</v>
      </c>
      <c r="I287" s="47"/>
      <c r="J287" s="47"/>
      <c r="K287" s="47"/>
      <c r="L287" s="47"/>
      <c r="M287" s="47"/>
      <c r="N287" s="47"/>
    </row>
    <row r="288" spans="2:14" x14ac:dyDescent="0.2">
      <c r="B288" s="14" t="str">
        <f t="shared" si="5"/>
        <v>flab_u_s_a_113</v>
      </c>
      <c r="C288" s="14" t="s">
        <v>1011</v>
      </c>
      <c r="D288" s="14" t="s">
        <v>761</v>
      </c>
      <c r="E288" s="47">
        <v>4.1531077118939326</v>
      </c>
      <c r="F288" s="47">
        <v>-0.18182789031506719</v>
      </c>
      <c r="G288" s="47">
        <v>-1.8586240950295374</v>
      </c>
      <c r="H288" s="47">
        <v>-0.55074136822793607</v>
      </c>
      <c r="I288" s="47"/>
      <c r="J288" s="47"/>
      <c r="K288" s="47"/>
      <c r="L288" s="47"/>
      <c r="M288" s="47"/>
      <c r="N288" s="47"/>
    </row>
    <row r="289" spans="2:14" x14ac:dyDescent="0.2">
      <c r="B289" s="14" t="str">
        <f t="shared" si="5"/>
        <v>flab_u_s_a_115</v>
      </c>
      <c r="C289" s="14" t="s">
        <v>1011</v>
      </c>
      <c r="D289" s="14" t="s">
        <v>763</v>
      </c>
      <c r="E289" s="47">
        <v>6.1335759269329309</v>
      </c>
      <c r="F289" s="47">
        <v>-4.1865717030664662E-2</v>
      </c>
      <c r="G289" s="47">
        <v>-0.67880846224147584</v>
      </c>
      <c r="H289" s="47">
        <v>-0.52430945290755648</v>
      </c>
      <c r="I289" s="47"/>
      <c r="J289" s="47"/>
      <c r="K289" s="47"/>
      <c r="L289" s="47"/>
      <c r="M289" s="47"/>
      <c r="N289" s="47"/>
    </row>
    <row r="290" spans="2:14" x14ac:dyDescent="0.2">
      <c r="B290" s="14" t="str">
        <f t="shared" si="5"/>
        <v>flab_u_s_a_118</v>
      </c>
      <c r="C290" s="14" t="s">
        <v>1011</v>
      </c>
      <c r="D290" s="14" t="s">
        <v>766</v>
      </c>
      <c r="E290" s="47">
        <v>25.164357721769743</v>
      </c>
      <c r="F290" s="47">
        <v>-7.2135903032721771E-2</v>
      </c>
      <c r="G290" s="47">
        <v>-0.71483967536227766</v>
      </c>
      <c r="H290" s="47">
        <v>-0.43641989598351971</v>
      </c>
      <c r="I290" s="47"/>
      <c r="J290" s="47"/>
      <c r="K290" s="47"/>
      <c r="L290" s="47"/>
      <c r="M290" s="47"/>
      <c r="N290" s="47"/>
    </row>
    <row r="291" spans="2:14" x14ac:dyDescent="0.2">
      <c r="B291" s="14" t="str">
        <f t="shared" si="5"/>
        <v>flab_u_s_a_120</v>
      </c>
      <c r="C291" s="14" t="s">
        <v>1011</v>
      </c>
      <c r="D291" s="14" t="s">
        <v>768</v>
      </c>
      <c r="E291" s="47">
        <v>535.00945253531984</v>
      </c>
      <c r="F291" s="47">
        <v>-7.9468824195827459E-2</v>
      </c>
      <c r="G291" s="47">
        <v>-0.61767274750279544</v>
      </c>
      <c r="H291" s="47">
        <v>-0.27006144111507702</v>
      </c>
      <c r="I291" s="47"/>
      <c r="J291" s="47"/>
      <c r="K291" s="47"/>
      <c r="L291" s="47"/>
      <c r="M291" s="47"/>
      <c r="N291" s="47"/>
    </row>
    <row r="292" spans="2:14" x14ac:dyDescent="0.2">
      <c r="B292" s="14" t="str">
        <f t="shared" si="5"/>
        <v>flab_u_s_a_121</v>
      </c>
      <c r="C292" s="14" t="s">
        <v>1011</v>
      </c>
      <c r="D292" s="14" t="s">
        <v>769</v>
      </c>
      <c r="E292" s="47">
        <v>104.85900369069878</v>
      </c>
      <c r="F292" s="47">
        <v>-8.3949746365552524E-2</v>
      </c>
      <c r="G292" s="47">
        <v>-0.65552287712690172</v>
      </c>
      <c r="H292" s="47">
        <v>-0.2759204154982986</v>
      </c>
      <c r="I292" s="47"/>
      <c r="J292" s="47"/>
      <c r="K292" s="47"/>
      <c r="L292" s="47"/>
      <c r="M292" s="47"/>
      <c r="N292" s="47"/>
    </row>
    <row r="293" spans="2:14" x14ac:dyDescent="0.2">
      <c r="B293" s="14" t="str">
        <f t="shared" si="5"/>
        <v>flab_u_s_a_122</v>
      </c>
      <c r="C293" s="14" t="s">
        <v>1011</v>
      </c>
      <c r="D293" s="14" t="s">
        <v>770</v>
      </c>
      <c r="E293" s="47">
        <v>0.16135796206669079</v>
      </c>
      <c r="F293" s="47">
        <v>-0.139980240493498</v>
      </c>
      <c r="G293" s="47">
        <v>-1.092317711042412</v>
      </c>
      <c r="H293" s="47">
        <v>-0.42019343203444359</v>
      </c>
      <c r="I293" s="47"/>
      <c r="J293" s="47"/>
      <c r="K293" s="47"/>
      <c r="L293" s="47"/>
      <c r="M293" s="47"/>
      <c r="N293" s="47"/>
    </row>
    <row r="294" spans="2:14" x14ac:dyDescent="0.2">
      <c r="B294" s="14" t="str">
        <f t="shared" si="5"/>
        <v>flab_u_s_a_123</v>
      </c>
      <c r="C294" s="14" t="s">
        <v>1011</v>
      </c>
      <c r="D294" s="14" t="s">
        <v>771</v>
      </c>
      <c r="E294" s="47">
        <v>10.286684142043891</v>
      </c>
      <c r="F294" s="47">
        <v>-0.13793817392121488</v>
      </c>
      <c r="G294" s="47">
        <v>-1.0646191043956366</v>
      </c>
      <c r="H294" s="47">
        <v>-0.39960203737844369</v>
      </c>
      <c r="I294" s="47"/>
      <c r="J294" s="47"/>
      <c r="K294" s="47"/>
      <c r="L294" s="47"/>
      <c r="M294" s="47"/>
      <c r="N294" s="47"/>
    </row>
    <row r="295" spans="2:14" x14ac:dyDescent="0.2">
      <c r="B295" s="14" t="str">
        <f t="shared" si="5"/>
        <v>flab_u_s_a_124</v>
      </c>
      <c r="C295" s="14" t="s">
        <v>1011</v>
      </c>
      <c r="D295" s="14" t="s">
        <v>772</v>
      </c>
      <c r="E295" s="47">
        <v>11.158355457578876</v>
      </c>
      <c r="F295" s="47">
        <v>-0.14806524102642937</v>
      </c>
      <c r="G295" s="47">
        <v>-1.1397065687992813</v>
      </c>
      <c r="H295" s="47">
        <v>-0.4356840149731922</v>
      </c>
      <c r="I295" s="47"/>
      <c r="J295" s="47"/>
      <c r="K295" s="47"/>
      <c r="L295" s="47"/>
      <c r="M295" s="47"/>
      <c r="N295" s="47"/>
    </row>
    <row r="296" spans="2:14" x14ac:dyDescent="0.2">
      <c r="B296" s="14" t="str">
        <f t="shared" si="5"/>
        <v>flab_u_s_a_125</v>
      </c>
      <c r="C296" s="14" t="s">
        <v>1011</v>
      </c>
      <c r="D296" s="14" t="s">
        <v>773</v>
      </c>
      <c r="E296" s="47">
        <v>64.851423366185628</v>
      </c>
      <c r="F296" s="47">
        <v>-0.13784215656684751</v>
      </c>
      <c r="G296" s="47">
        <v>-1.0527648997150973</v>
      </c>
      <c r="H296" s="47">
        <v>-0.39650946343776639</v>
      </c>
      <c r="I296" s="47"/>
      <c r="J296" s="47"/>
      <c r="K296" s="47"/>
      <c r="L296" s="47"/>
      <c r="M296" s="47"/>
      <c r="N296" s="47"/>
    </row>
    <row r="297" spans="2:14" x14ac:dyDescent="0.2">
      <c r="B297" s="14" t="str">
        <f t="shared" si="5"/>
        <v>flab_u_s_a_126</v>
      </c>
      <c r="C297" s="14" t="s">
        <v>1011</v>
      </c>
      <c r="D297" s="14" t="s">
        <v>774</v>
      </c>
      <c r="E297" s="47">
        <v>23.444779740622906</v>
      </c>
      <c r="F297" s="47">
        <v>-5.5949919104048007E-2</v>
      </c>
      <c r="G297" s="47">
        <v>-0.46759145898708221</v>
      </c>
      <c r="H297" s="47">
        <v>-0.26020242467128529</v>
      </c>
      <c r="I297" s="47"/>
      <c r="J297" s="47"/>
      <c r="K297" s="47"/>
      <c r="L297" s="47"/>
      <c r="M297" s="47"/>
      <c r="N297" s="47"/>
    </row>
    <row r="298" spans="2:14" x14ac:dyDescent="0.2">
      <c r="B298" s="14" t="str">
        <f t="shared" si="5"/>
        <v>flab_u_s_a_127</v>
      </c>
      <c r="C298" s="14" t="s">
        <v>1011</v>
      </c>
      <c r="D298" s="14" t="s">
        <v>775</v>
      </c>
      <c r="E298" s="47">
        <v>100.2182360910312</v>
      </c>
      <c r="F298" s="47">
        <v>-8.89337885663255E-2</v>
      </c>
      <c r="G298" s="47">
        <v>-0.75776367036323178</v>
      </c>
      <c r="H298" s="47">
        <v>-0.30260475408280252</v>
      </c>
      <c r="I298" s="47"/>
      <c r="J298" s="47"/>
      <c r="K298" s="47"/>
      <c r="L298" s="47"/>
      <c r="M298" s="47"/>
      <c r="N298" s="47"/>
    </row>
    <row r="299" spans="2:14" x14ac:dyDescent="0.2">
      <c r="B299" s="14" t="str">
        <f t="shared" si="5"/>
        <v>flab_u_s_a_128</v>
      </c>
      <c r="C299" s="14" t="s">
        <v>1011</v>
      </c>
      <c r="D299" s="14" t="s">
        <v>776</v>
      </c>
      <c r="E299" s="47">
        <v>1398.7471853617894</v>
      </c>
      <c r="F299" s="47">
        <v>-0.11974065994064809</v>
      </c>
      <c r="G299" s="47">
        <v>-0.91098293772394756</v>
      </c>
      <c r="H299" s="47">
        <v>-0.14557560399335312</v>
      </c>
      <c r="I299" s="47"/>
      <c r="J299" s="47"/>
      <c r="K299" s="47"/>
      <c r="L299" s="47"/>
      <c r="M299" s="47"/>
      <c r="N299" s="47"/>
    </row>
    <row r="300" spans="2:14" x14ac:dyDescent="0.2">
      <c r="B300" s="14" t="str">
        <f t="shared" si="5"/>
        <v>flab_u_s_a_129</v>
      </c>
      <c r="C300" s="14" t="s">
        <v>1011</v>
      </c>
      <c r="D300" s="14" t="s">
        <v>777</v>
      </c>
      <c r="E300" s="47">
        <v>1.1132585351966029</v>
      </c>
      <c r="F300" s="47">
        <v>-5.1430279046016381E-2</v>
      </c>
      <c r="G300" s="47">
        <v>-0.71220668696929668</v>
      </c>
      <c r="H300" s="47">
        <v>-0.57899577483131459</v>
      </c>
      <c r="I300" s="47"/>
      <c r="J300" s="47"/>
      <c r="K300" s="47"/>
      <c r="L300" s="47"/>
      <c r="M300" s="47"/>
      <c r="N300" s="47"/>
    </row>
    <row r="301" spans="2:14" x14ac:dyDescent="0.2">
      <c r="B301" s="14" t="str">
        <f t="shared" si="5"/>
        <v>flab_u_s_a_130</v>
      </c>
      <c r="C301" s="14" t="s">
        <v>1011</v>
      </c>
      <c r="D301" s="14" t="s">
        <v>778</v>
      </c>
      <c r="E301" s="47">
        <v>0.75636663792692882</v>
      </c>
      <c r="F301" s="47">
        <v>-0.12275703652500081</v>
      </c>
      <c r="G301" s="47">
        <v>-1.0131256786110043</v>
      </c>
      <c r="H301" s="47">
        <v>-0.26748881285940662</v>
      </c>
      <c r="I301" s="47"/>
      <c r="J301" s="47"/>
      <c r="K301" s="47"/>
      <c r="L301" s="47"/>
      <c r="M301" s="47"/>
      <c r="N301" s="47"/>
    </row>
    <row r="302" spans="2:14" x14ac:dyDescent="0.2">
      <c r="B302" s="14" t="str">
        <f t="shared" si="5"/>
        <v>flab_u_s_a_131</v>
      </c>
      <c r="C302" s="14" t="s">
        <v>1011</v>
      </c>
      <c r="D302" s="14" t="s">
        <v>779</v>
      </c>
      <c r="E302" s="47">
        <v>211.57958617639943</v>
      </c>
      <c r="F302" s="47">
        <v>-7.3085225508784379E-2</v>
      </c>
      <c r="G302" s="47">
        <v>-0.91913436022604822</v>
      </c>
      <c r="H302" s="47">
        <v>-0.73153991292214116</v>
      </c>
      <c r="I302" s="47"/>
      <c r="J302" s="47"/>
      <c r="K302" s="47"/>
      <c r="L302" s="47"/>
      <c r="M302" s="47"/>
      <c r="N302" s="47"/>
    </row>
    <row r="303" spans="2:14" x14ac:dyDescent="0.2">
      <c r="B303" s="14" t="str">
        <f t="shared" si="5"/>
        <v>flab_u_s_a_132</v>
      </c>
      <c r="C303" s="14" t="s">
        <v>1011</v>
      </c>
      <c r="D303" s="14" t="s">
        <v>780</v>
      </c>
      <c r="E303" s="47">
        <v>143.22563444812511</v>
      </c>
      <c r="F303" s="47">
        <v>-0.14165234623805256</v>
      </c>
      <c r="G303" s="47">
        <v>-1.0826641344103494</v>
      </c>
      <c r="H303" s="47">
        <v>-0.1665144558555598</v>
      </c>
      <c r="I303" s="47"/>
      <c r="J303" s="47"/>
      <c r="K303" s="47"/>
      <c r="L303" s="47"/>
      <c r="M303" s="47"/>
      <c r="N303" s="47"/>
    </row>
    <row r="304" spans="2:14" x14ac:dyDescent="0.2">
      <c r="B304" s="14" t="str">
        <f t="shared" si="5"/>
        <v>flab_u_s_a_133</v>
      </c>
      <c r="C304" s="14" t="s">
        <v>1011</v>
      </c>
      <c r="D304" s="14" t="s">
        <v>781</v>
      </c>
      <c r="E304" s="47">
        <v>2.9907260427947682</v>
      </c>
      <c r="F304" s="47">
        <v>-3.639365522951632E-2</v>
      </c>
      <c r="G304" s="47">
        <v>-1.9884989254641106</v>
      </c>
      <c r="H304" s="47">
        <v>-1.9712796138921851</v>
      </c>
      <c r="I304" s="47"/>
      <c r="J304" s="47"/>
      <c r="K304" s="47"/>
      <c r="L304" s="47"/>
      <c r="M304" s="47"/>
      <c r="N304" s="47"/>
    </row>
    <row r="305" spans="2:14" x14ac:dyDescent="0.2">
      <c r="B305" s="14" t="str">
        <f t="shared" si="5"/>
        <v>flab_u_s_a_134</v>
      </c>
      <c r="C305" s="14" t="s">
        <v>1011</v>
      </c>
      <c r="D305" s="14" t="s">
        <v>782</v>
      </c>
      <c r="E305" s="47">
        <v>10.682861913547251</v>
      </c>
      <c r="F305" s="47">
        <v>-0.14750880960309187</v>
      </c>
      <c r="G305" s="47">
        <v>-1.1312867576909968</v>
      </c>
      <c r="H305" s="47">
        <v>-0.18031948829226874</v>
      </c>
      <c r="I305" s="47"/>
      <c r="J305" s="47"/>
      <c r="K305" s="47"/>
      <c r="L305" s="47"/>
      <c r="M305" s="47"/>
      <c r="N305" s="47"/>
    </row>
    <row r="306" spans="2:14" x14ac:dyDescent="0.2">
      <c r="B306" s="14" t="str">
        <f t="shared" si="5"/>
        <v>flab_u_s_a_136</v>
      </c>
      <c r="C306" s="14" t="s">
        <v>1011</v>
      </c>
      <c r="D306" s="14" t="s">
        <v>784</v>
      </c>
      <c r="E306" s="47">
        <v>0.10027278448579148</v>
      </c>
      <c r="F306" s="47">
        <v>-0.21253968820637015</v>
      </c>
      <c r="G306" s="47">
        <v>-1.4253243586528686</v>
      </c>
      <c r="H306" s="47">
        <v>-3.6237396989413639E-2</v>
      </c>
      <c r="I306" s="47"/>
      <c r="J306" s="47"/>
      <c r="K306" s="47"/>
      <c r="L306" s="47"/>
      <c r="M306" s="47"/>
      <c r="N306" s="47"/>
    </row>
    <row r="307" spans="2:14" x14ac:dyDescent="0.2">
      <c r="B307" s="14" t="str">
        <f t="shared" si="5"/>
        <v>flab_u_s_a_137</v>
      </c>
      <c r="C307" s="14" t="s">
        <v>1011</v>
      </c>
      <c r="D307" s="14" t="s">
        <v>785</v>
      </c>
      <c r="E307" s="47">
        <v>31.776244857978345</v>
      </c>
      <c r="F307" s="47">
        <v>-8.924077222574045E-2</v>
      </c>
      <c r="G307" s="47">
        <v>-0.8160915939372515</v>
      </c>
      <c r="H307" s="47">
        <v>-0.21436920404456217</v>
      </c>
      <c r="I307" s="47"/>
      <c r="J307" s="47"/>
      <c r="K307" s="47"/>
      <c r="L307" s="47"/>
      <c r="M307" s="47"/>
      <c r="N307" s="47"/>
    </row>
    <row r="308" spans="2:14" x14ac:dyDescent="0.2">
      <c r="B308" s="14" t="str">
        <f t="shared" si="5"/>
        <v>flab_u_s_a_138</v>
      </c>
      <c r="C308" s="14" t="s">
        <v>1011</v>
      </c>
      <c r="D308" s="14" t="s">
        <v>786</v>
      </c>
      <c r="E308" s="47">
        <v>6.8190306543993513</v>
      </c>
      <c r="F308" s="47">
        <v>-8.0031496423726978E-2</v>
      </c>
      <c r="G308" s="47">
        <v>-0.69610525826437897</v>
      </c>
      <c r="H308" s="47">
        <v>-0.26903760638258278</v>
      </c>
      <c r="I308" s="47"/>
      <c r="J308" s="47"/>
      <c r="K308" s="47"/>
      <c r="L308" s="47"/>
      <c r="M308" s="47"/>
      <c r="N308" s="47"/>
    </row>
    <row r="309" spans="2:14" x14ac:dyDescent="0.2">
      <c r="B309" s="14" t="str">
        <f t="shared" si="5"/>
        <v>flab_u_s_a_139</v>
      </c>
      <c r="C309" s="14" t="s">
        <v>1011</v>
      </c>
      <c r="D309" s="14" t="s">
        <v>787</v>
      </c>
      <c r="E309" s="47">
        <v>54.171369090603989</v>
      </c>
      <c r="F309" s="47">
        <v>2.5791206169634151E-3</v>
      </c>
      <c r="G309" s="47">
        <v>-0.2132706904982129</v>
      </c>
      <c r="H309" s="47">
        <v>2.7220783368764323E-2</v>
      </c>
      <c r="I309" s="47"/>
      <c r="J309" s="47"/>
      <c r="K309" s="47"/>
      <c r="L309" s="47"/>
      <c r="M309" s="47"/>
      <c r="N309" s="47"/>
    </row>
    <row r="310" spans="2:14" x14ac:dyDescent="0.2">
      <c r="B310" s="14" t="str">
        <f t="shared" si="5"/>
        <v>flab_u_s_a_140</v>
      </c>
      <c r="C310" s="14" t="s">
        <v>1011</v>
      </c>
      <c r="D310" s="14" t="s">
        <v>788</v>
      </c>
      <c r="E310" s="47">
        <v>769.93755657923577</v>
      </c>
      <c r="F310" s="47">
        <v>-5.6665296466817949E-2</v>
      </c>
      <c r="G310" s="47">
        <v>-0.47417097698848609</v>
      </c>
      <c r="H310" s="47">
        <v>-0.21718357117039844</v>
      </c>
      <c r="I310" s="47"/>
      <c r="J310" s="47"/>
      <c r="K310" s="47"/>
      <c r="L310" s="47"/>
      <c r="M310" s="47"/>
      <c r="N310" s="47"/>
    </row>
    <row r="311" spans="2:14" x14ac:dyDescent="0.2">
      <c r="B311" s="14" t="str">
        <f t="shared" si="5"/>
        <v>flab_u_s_a_144</v>
      </c>
      <c r="C311" s="14" t="s">
        <v>1011</v>
      </c>
      <c r="D311" s="14" t="s">
        <v>792</v>
      </c>
      <c r="E311" s="47">
        <v>9.7363971280643167</v>
      </c>
      <c r="F311" s="47">
        <v>-7.9165857168872478E-2</v>
      </c>
      <c r="G311" s="47">
        <v>-0.58183348131137791</v>
      </c>
      <c r="H311" s="47">
        <v>-0.26608578990241494</v>
      </c>
      <c r="I311" s="47"/>
      <c r="J311" s="47"/>
      <c r="K311" s="47"/>
      <c r="L311" s="47"/>
      <c r="M311" s="47"/>
      <c r="N311" s="47"/>
    </row>
    <row r="312" spans="2:14" x14ac:dyDescent="0.2">
      <c r="B312" s="14" t="str">
        <f t="shared" si="5"/>
        <v>flab_u_s_a_147</v>
      </c>
      <c r="C312" s="14" t="s">
        <v>1011</v>
      </c>
      <c r="D312" s="14" t="s">
        <v>795</v>
      </c>
      <c r="E312" s="47">
        <v>14.371997927564008</v>
      </c>
      <c r="F312" s="47">
        <v>-0.11407821097820792</v>
      </c>
      <c r="G312" s="47">
        <v>-0.98568044699579582</v>
      </c>
      <c r="H312" s="47">
        <v>-0.29724019870132068</v>
      </c>
      <c r="I312" s="47"/>
      <c r="J312" s="47"/>
      <c r="K312" s="47"/>
      <c r="L312" s="47"/>
      <c r="M312" s="47"/>
      <c r="N312" s="47"/>
    </row>
    <row r="313" spans="2:14" x14ac:dyDescent="0.2">
      <c r="B313" s="14" t="str">
        <f t="shared" si="5"/>
        <v>flab_u_s_a_149</v>
      </c>
      <c r="C313" s="14" t="s">
        <v>1011</v>
      </c>
      <c r="D313" s="14" t="s">
        <v>797</v>
      </c>
      <c r="E313" s="47">
        <v>0.32551554027622487</v>
      </c>
      <c r="F313" s="47">
        <v>-8.8146456584581312E-2</v>
      </c>
      <c r="G313" s="47">
        <v>-0.76711612901181336</v>
      </c>
      <c r="H313" s="47">
        <v>-0.24726255181857226</v>
      </c>
      <c r="I313" s="47"/>
      <c r="J313" s="47"/>
      <c r="K313" s="47"/>
      <c r="L313" s="47"/>
      <c r="M313" s="47"/>
      <c r="N313" s="47"/>
    </row>
    <row r="314" spans="2:14" x14ac:dyDescent="0.2">
      <c r="B314" s="14" t="str">
        <f t="shared" si="5"/>
        <v>flab_u_s_a_150</v>
      </c>
      <c r="C314" s="14" t="s">
        <v>1011</v>
      </c>
      <c r="D314" s="14" t="s">
        <v>798</v>
      </c>
      <c r="E314" s="47">
        <v>0.75009357252949771</v>
      </c>
      <c r="F314" s="47">
        <v>-0.12851856951415774</v>
      </c>
      <c r="G314" s="47">
        <v>-1.0190988171371984</v>
      </c>
      <c r="H314" s="47">
        <v>-0.22338379510128403</v>
      </c>
      <c r="I314" s="47"/>
      <c r="J314" s="47"/>
      <c r="K314" s="47"/>
      <c r="L314" s="47"/>
      <c r="M314" s="47"/>
      <c r="N314" s="47"/>
    </row>
    <row r="315" spans="2:14" x14ac:dyDescent="0.2">
      <c r="B315" s="14" t="str">
        <f t="shared" si="5"/>
        <v>flab_u_s_a_151</v>
      </c>
      <c r="C315" s="14" t="s">
        <v>1011</v>
      </c>
      <c r="D315" s="14" t="s">
        <v>799</v>
      </c>
      <c r="E315" s="47">
        <v>42.24171537476041</v>
      </c>
      <c r="F315" s="47">
        <v>-3.7216885836055535E-2</v>
      </c>
      <c r="G315" s="47">
        <v>-0.33740352845206267</v>
      </c>
      <c r="H315" s="47">
        <v>-0.18393428129587219</v>
      </c>
      <c r="I315" s="47"/>
      <c r="J315" s="47"/>
      <c r="K315" s="47"/>
      <c r="L315" s="47"/>
      <c r="M315" s="47"/>
      <c r="N315" s="47"/>
    </row>
    <row r="316" spans="2:14" x14ac:dyDescent="0.2">
      <c r="B316" s="14" t="str">
        <f t="shared" si="5"/>
        <v>flab_u_s_a_156</v>
      </c>
      <c r="C316" s="14" t="s">
        <v>1011</v>
      </c>
      <c r="D316" s="14" t="s">
        <v>804</v>
      </c>
      <c r="E316" s="47">
        <v>6.5855053666103922</v>
      </c>
      <c r="F316" s="47">
        <v>-0.11606124825875863</v>
      </c>
      <c r="G316" s="47">
        <v>-0.9600617728069194</v>
      </c>
      <c r="H316" s="47">
        <v>-0.19375968874497662</v>
      </c>
      <c r="I316" s="47"/>
      <c r="J316" s="47"/>
      <c r="K316" s="47"/>
      <c r="L316" s="47"/>
      <c r="M316" s="47"/>
      <c r="N316" s="47"/>
    </row>
    <row r="317" spans="2:14" x14ac:dyDescent="0.2">
      <c r="B317" s="14" t="str">
        <f t="shared" si="5"/>
        <v>flab_u_s_a_157</v>
      </c>
      <c r="C317" s="14" t="s">
        <v>1011</v>
      </c>
      <c r="D317" s="14" t="s">
        <v>805</v>
      </c>
      <c r="E317" s="47">
        <v>9.9724693445792134</v>
      </c>
      <c r="F317" s="47">
        <v>0.10201247850254447</v>
      </c>
      <c r="G317" s="47">
        <v>0.60366213551028558</v>
      </c>
      <c r="H317" s="47">
        <v>0.5742671732773319</v>
      </c>
      <c r="I317" s="47"/>
      <c r="J317" s="47"/>
      <c r="K317" s="47"/>
      <c r="L317" s="47"/>
      <c r="M317" s="47"/>
      <c r="N317" s="47"/>
    </row>
    <row r="318" spans="2:14" x14ac:dyDescent="0.2">
      <c r="B318" s="14" t="str">
        <f t="shared" si="5"/>
        <v>flab_u_s_a_158</v>
      </c>
      <c r="C318" s="14" t="s">
        <v>1011</v>
      </c>
      <c r="D318" s="14" t="s">
        <v>806</v>
      </c>
      <c r="E318" s="47">
        <v>6.0163670691474884</v>
      </c>
      <c r="F318" s="47">
        <v>-6.1324282589247936E-2</v>
      </c>
      <c r="G318" s="47">
        <v>-0.53789730163836813</v>
      </c>
      <c r="H318" s="47">
        <v>-0.23757465429714575</v>
      </c>
      <c r="I318" s="47"/>
      <c r="J318" s="47"/>
      <c r="K318" s="47"/>
      <c r="L318" s="47"/>
      <c r="M318" s="47"/>
      <c r="N318" s="47"/>
    </row>
    <row r="319" spans="2:14" x14ac:dyDescent="0.2">
      <c r="B319" s="14" t="str">
        <f t="shared" si="5"/>
        <v>flab_u_s_a_159</v>
      </c>
      <c r="C319" s="14" t="s">
        <v>1011</v>
      </c>
      <c r="D319" s="14" t="s">
        <v>807</v>
      </c>
      <c r="E319" s="47">
        <v>14.436072236850425</v>
      </c>
      <c r="F319" s="47">
        <v>-0.12374008065006992</v>
      </c>
      <c r="G319" s="47">
        <v>-1.1083316615804528</v>
      </c>
      <c r="H319" s="47">
        <v>-0.38832519538306576</v>
      </c>
      <c r="I319" s="47"/>
      <c r="J319" s="47"/>
      <c r="K319" s="47"/>
      <c r="L319" s="47"/>
      <c r="M319" s="47"/>
      <c r="N319" s="47"/>
    </row>
    <row r="320" spans="2:14" x14ac:dyDescent="0.2">
      <c r="B320" s="14" t="str">
        <f t="shared" si="5"/>
        <v>flab_u_s_a_161</v>
      </c>
      <c r="C320" s="14" t="s">
        <v>1011</v>
      </c>
      <c r="D320" s="14" t="s">
        <v>809</v>
      </c>
      <c r="E320" s="47">
        <v>4.828074409320168</v>
      </c>
      <c r="F320" s="47">
        <v>-4.8171990178524915E-2</v>
      </c>
      <c r="G320" s="47">
        <v>-0.47909851554214233</v>
      </c>
      <c r="H320" s="47">
        <v>-0.22202239626536446</v>
      </c>
      <c r="I320" s="47"/>
      <c r="J320" s="47"/>
      <c r="K320" s="47"/>
      <c r="L320" s="47"/>
      <c r="M320" s="47"/>
      <c r="N320" s="47"/>
    </row>
    <row r="321" spans="2:14" x14ac:dyDescent="0.2">
      <c r="B321" s="14" t="str">
        <f t="shared" si="5"/>
        <v>flab_u_s_a_162</v>
      </c>
      <c r="C321" s="14" t="s">
        <v>1011</v>
      </c>
      <c r="D321" s="14" t="s">
        <v>810</v>
      </c>
      <c r="E321" s="47">
        <v>23.292264835420021</v>
      </c>
      <c r="F321" s="47">
        <v>-7.1888254405239049E-2</v>
      </c>
      <c r="G321" s="47">
        <v>-0.62190159849421223</v>
      </c>
      <c r="H321" s="47">
        <v>-0.18208386899279949</v>
      </c>
      <c r="I321" s="47"/>
      <c r="J321" s="47"/>
      <c r="K321" s="47"/>
      <c r="L321" s="47"/>
      <c r="M321" s="47"/>
      <c r="N321" s="47"/>
    </row>
    <row r="322" spans="2:14" x14ac:dyDescent="0.2">
      <c r="B322" s="14" t="str">
        <f t="shared" si="5"/>
        <v>flab_u_s_a_163</v>
      </c>
      <c r="C322" s="14" t="s">
        <v>1011</v>
      </c>
      <c r="D322" s="14" t="s">
        <v>811</v>
      </c>
      <c r="E322" s="47">
        <v>17.822284168935603</v>
      </c>
      <c r="F322" s="47">
        <v>-3.0800192845081842E-2</v>
      </c>
      <c r="G322" s="47">
        <v>-0.29165996166855557</v>
      </c>
      <c r="H322" s="47">
        <v>-0.1436347493163348</v>
      </c>
      <c r="I322" s="47"/>
      <c r="J322" s="47"/>
      <c r="K322" s="47"/>
      <c r="L322" s="47"/>
      <c r="M322" s="47"/>
      <c r="N322" s="47"/>
    </row>
    <row r="323" spans="2:14" x14ac:dyDescent="0.2">
      <c r="B323" s="14" t="str">
        <f t="shared" si="5"/>
        <v>flab_u_s_a_164</v>
      </c>
      <c r="C323" s="14" t="s">
        <v>1011</v>
      </c>
      <c r="D323" s="14" t="s">
        <v>812</v>
      </c>
      <c r="E323" s="47">
        <v>7.5026604171881326</v>
      </c>
      <c r="F323" s="47">
        <v>-7.8390671604233741E-2</v>
      </c>
      <c r="G323" s="47">
        <v>-0.63968313748173911</v>
      </c>
      <c r="H323" s="47">
        <v>-0.19192146718937098</v>
      </c>
      <c r="I323" s="47"/>
      <c r="J323" s="47"/>
      <c r="K323" s="47"/>
      <c r="L323" s="47"/>
      <c r="M323" s="47"/>
      <c r="N323" s="47"/>
    </row>
    <row r="324" spans="2:14" x14ac:dyDescent="0.2">
      <c r="B324" s="14" t="str">
        <f t="shared" si="5"/>
        <v>flab_u_s_a_165</v>
      </c>
      <c r="C324" s="14" t="s">
        <v>1011</v>
      </c>
      <c r="D324" s="14" t="s">
        <v>813</v>
      </c>
      <c r="E324" s="47">
        <v>59.283275643689635</v>
      </c>
      <c r="F324" s="47">
        <v>-6.2301718982982202E-2</v>
      </c>
      <c r="G324" s="47">
        <v>-0.4802466769552205</v>
      </c>
      <c r="H324" s="47">
        <v>-0.23800048856100764</v>
      </c>
      <c r="I324" s="47"/>
      <c r="J324" s="47"/>
      <c r="K324" s="47"/>
      <c r="L324" s="47"/>
      <c r="M324" s="47"/>
      <c r="N324" s="47"/>
    </row>
    <row r="325" spans="2:14" x14ac:dyDescent="0.2">
      <c r="B325" s="14" t="str">
        <f t="shared" si="5"/>
        <v>flab_u_s_a_166</v>
      </c>
      <c r="C325" s="14" t="s">
        <v>1011</v>
      </c>
      <c r="D325" s="14" t="s">
        <v>814</v>
      </c>
      <c r="E325" s="47">
        <v>51.421688794434615</v>
      </c>
      <c r="F325" s="47">
        <v>-6.0976214514973925E-2</v>
      </c>
      <c r="G325" s="47">
        <v>-0.46749318937542306</v>
      </c>
      <c r="H325" s="47">
        <v>-0.25256432831501918</v>
      </c>
      <c r="I325" s="47"/>
      <c r="J325" s="47"/>
      <c r="K325" s="47"/>
      <c r="L325" s="47"/>
      <c r="M325" s="47"/>
      <c r="N325" s="47"/>
    </row>
    <row r="326" spans="2:14" x14ac:dyDescent="0.2">
      <c r="B326" s="14" t="str">
        <f t="shared" si="5"/>
        <v>flab_u_s_a_167</v>
      </c>
      <c r="C326" s="14" t="s">
        <v>1011</v>
      </c>
      <c r="D326" s="14" t="s">
        <v>815</v>
      </c>
      <c r="E326" s="47">
        <v>2.4671015622099648</v>
      </c>
      <c r="F326" s="47">
        <v>-5.3715725222203137E-2</v>
      </c>
      <c r="G326" s="47">
        <v>-0.41399533202254313</v>
      </c>
      <c r="H326" s="47">
        <v>-0.26371459960344845</v>
      </c>
      <c r="I326" s="47"/>
      <c r="J326" s="47"/>
      <c r="K326" s="47"/>
      <c r="L326" s="47"/>
      <c r="M326" s="47"/>
      <c r="N326" s="47"/>
    </row>
    <row r="327" spans="2:14" x14ac:dyDescent="0.2">
      <c r="B327" s="14" t="str">
        <f t="shared" si="5"/>
        <v>flab_u_s_a_168</v>
      </c>
      <c r="C327" s="14" t="s">
        <v>1011</v>
      </c>
      <c r="D327" s="14" t="s">
        <v>816</v>
      </c>
      <c r="E327" s="47">
        <v>16.280890925820017</v>
      </c>
      <c r="F327" s="47">
        <v>-6.8271619207826983E-2</v>
      </c>
      <c r="G327" s="47">
        <v>-0.48306811501911406</v>
      </c>
      <c r="H327" s="47">
        <v>-0.27297603866035525</v>
      </c>
      <c r="I327" s="47"/>
      <c r="J327" s="47"/>
      <c r="K327" s="47"/>
      <c r="L327" s="47"/>
      <c r="M327" s="47"/>
      <c r="N327" s="47"/>
    </row>
    <row r="328" spans="2:14" x14ac:dyDescent="0.2">
      <c r="B328" s="14" t="str">
        <f t="shared" ref="B328:B391" si="6">C328&amp;"_"&amp;D328</f>
        <v>flab_u_s_a_169</v>
      </c>
      <c r="C328" s="14" t="s">
        <v>1011</v>
      </c>
      <c r="D328" s="14" t="s">
        <v>817</v>
      </c>
      <c r="E328" s="47">
        <v>1.8459918805480755</v>
      </c>
      <c r="F328" s="47">
        <v>-2.4861092201233781E-2</v>
      </c>
      <c r="G328" s="47">
        <v>-0.18576399549292688</v>
      </c>
      <c r="H328" s="47">
        <v>-0.1982193254392195</v>
      </c>
      <c r="I328" s="47"/>
      <c r="J328" s="47"/>
      <c r="K328" s="47"/>
      <c r="L328" s="47"/>
      <c r="M328" s="47"/>
      <c r="N328" s="47"/>
    </row>
    <row r="329" spans="2:14" x14ac:dyDescent="0.2">
      <c r="B329" s="14" t="str">
        <f t="shared" si="6"/>
        <v>flab_u_s_a_170</v>
      </c>
      <c r="C329" s="14" t="s">
        <v>1011</v>
      </c>
      <c r="D329" s="14" t="s">
        <v>818</v>
      </c>
      <c r="E329" s="47">
        <v>1.7285925044721109</v>
      </c>
      <c r="F329" s="47">
        <v>-6.1815626771410948E-2</v>
      </c>
      <c r="G329" s="47">
        <v>-0.4917943063909691</v>
      </c>
      <c r="H329" s="47">
        <v>-0.26945212520003148</v>
      </c>
      <c r="I329" s="47"/>
      <c r="J329" s="47"/>
      <c r="K329" s="47"/>
      <c r="L329" s="47"/>
      <c r="M329" s="47"/>
      <c r="N329" s="47"/>
    </row>
    <row r="330" spans="2:14" x14ac:dyDescent="0.2">
      <c r="B330" s="14" t="str">
        <f t="shared" si="6"/>
        <v>flab_u_s_a_171</v>
      </c>
      <c r="C330" s="14" t="s">
        <v>1011</v>
      </c>
      <c r="D330" s="14" t="s">
        <v>819</v>
      </c>
      <c r="E330" s="47">
        <v>2.2192573207964341</v>
      </c>
      <c r="F330" s="47">
        <v>-2.9667174009728736E-2</v>
      </c>
      <c r="G330" s="47">
        <v>-0.28169455315116831</v>
      </c>
      <c r="H330" s="47">
        <v>-0.18090307516899218</v>
      </c>
      <c r="I330" s="47"/>
      <c r="J330" s="47"/>
      <c r="K330" s="47"/>
      <c r="L330" s="47"/>
      <c r="M330" s="47"/>
      <c r="N330" s="47"/>
    </row>
    <row r="331" spans="2:14" x14ac:dyDescent="0.2">
      <c r="B331" s="14" t="str">
        <f t="shared" si="6"/>
        <v>flab_u_s_a_172</v>
      </c>
      <c r="C331" s="14" t="s">
        <v>1011</v>
      </c>
      <c r="D331" s="14" t="s">
        <v>820</v>
      </c>
      <c r="E331" s="47">
        <v>1.3913851575248426</v>
      </c>
      <c r="F331" s="47">
        <v>-2.0538794671354221E-2</v>
      </c>
      <c r="G331" s="47">
        <v>-0.18827344779207555</v>
      </c>
      <c r="H331" s="47">
        <v>-0.18628903486356263</v>
      </c>
      <c r="I331" s="47"/>
      <c r="J331" s="47"/>
      <c r="K331" s="47"/>
      <c r="L331" s="47"/>
      <c r="M331" s="47"/>
      <c r="N331" s="47"/>
    </row>
    <row r="332" spans="2:14" x14ac:dyDescent="0.2">
      <c r="B332" s="14" t="str">
        <f t="shared" si="6"/>
        <v>flab_u_s_a_173</v>
      </c>
      <c r="C332" s="14" t="s">
        <v>1011</v>
      </c>
      <c r="D332" s="14" t="s">
        <v>821</v>
      </c>
      <c r="E332" s="47">
        <v>32.506631820172849</v>
      </c>
      <c r="F332" s="47">
        <v>-4.3517759201161521E-2</v>
      </c>
      <c r="G332" s="47">
        <v>-0.44097051049117875</v>
      </c>
      <c r="H332" s="47">
        <v>-0.25469980475441023</v>
      </c>
      <c r="I332" s="47"/>
      <c r="J332" s="47"/>
      <c r="K332" s="47"/>
      <c r="L332" s="47"/>
      <c r="M332" s="47"/>
      <c r="N332" s="47"/>
    </row>
    <row r="333" spans="2:14" x14ac:dyDescent="0.2">
      <c r="B333" s="14" t="str">
        <f t="shared" si="6"/>
        <v>flab_u_s_a_174</v>
      </c>
      <c r="C333" s="14" t="s">
        <v>1011</v>
      </c>
      <c r="D333" s="14" t="s">
        <v>822</v>
      </c>
      <c r="E333" s="47">
        <v>24.410908019143505</v>
      </c>
      <c r="F333" s="47">
        <v>-5.7171019337332041E-3</v>
      </c>
      <c r="G333" s="47">
        <v>-0.37378515479307151</v>
      </c>
      <c r="H333" s="47">
        <v>-4.3162571352395318E-2</v>
      </c>
      <c r="I333" s="47"/>
      <c r="J333" s="47"/>
      <c r="K333" s="47"/>
      <c r="L333" s="47"/>
      <c r="M333" s="47"/>
      <c r="N333" s="47"/>
    </row>
    <row r="334" spans="2:14" x14ac:dyDescent="0.2">
      <c r="B334" s="14" t="str">
        <f t="shared" si="6"/>
        <v>flab_u_s_a_175</v>
      </c>
      <c r="C334" s="14" t="s">
        <v>1011</v>
      </c>
      <c r="D334" s="14" t="s">
        <v>823</v>
      </c>
      <c r="E334" s="47">
        <v>4.6374357914557809</v>
      </c>
      <c r="F334" s="47">
        <v>-5.2973693015923029E-2</v>
      </c>
      <c r="G334" s="47">
        <v>-0.42744656639150946</v>
      </c>
      <c r="H334" s="47">
        <v>-0.22580848713643631</v>
      </c>
      <c r="I334" s="47"/>
      <c r="J334" s="47"/>
      <c r="K334" s="47"/>
      <c r="L334" s="47"/>
      <c r="M334" s="47"/>
      <c r="N334" s="47"/>
    </row>
    <row r="335" spans="2:14" x14ac:dyDescent="0.2">
      <c r="B335" s="14" t="str">
        <f t="shared" si="6"/>
        <v>flab_u_s_a_176</v>
      </c>
      <c r="C335" s="14" t="s">
        <v>1011</v>
      </c>
      <c r="D335" s="14" t="s">
        <v>824</v>
      </c>
      <c r="E335" s="47">
        <v>46.197376449940393</v>
      </c>
      <c r="F335" s="47">
        <v>-7.3528498821950894E-2</v>
      </c>
      <c r="G335" s="47">
        <v>-0.53356975024657638</v>
      </c>
      <c r="H335" s="47">
        <v>-0.17599834551957905</v>
      </c>
      <c r="I335" s="47"/>
      <c r="J335" s="47"/>
      <c r="K335" s="47"/>
      <c r="L335" s="47"/>
      <c r="M335" s="47"/>
      <c r="N335" s="47"/>
    </row>
    <row r="336" spans="2:14" x14ac:dyDescent="0.2">
      <c r="B336" s="14" t="str">
        <f t="shared" si="6"/>
        <v>flab_u_s_a_177</v>
      </c>
      <c r="C336" s="14" t="s">
        <v>1011</v>
      </c>
      <c r="D336" s="14" t="s">
        <v>825</v>
      </c>
      <c r="E336" s="47">
        <v>173.55113266016303</v>
      </c>
      <c r="F336" s="47">
        <v>-4.7305028178534769E-2</v>
      </c>
      <c r="G336" s="47">
        <v>-0.33490509760574216</v>
      </c>
      <c r="H336" s="47">
        <v>-0.19791251527071507</v>
      </c>
      <c r="I336" s="47"/>
      <c r="J336" s="47"/>
      <c r="K336" s="47"/>
      <c r="L336" s="47"/>
      <c r="M336" s="47"/>
      <c r="N336" s="47"/>
    </row>
    <row r="337" spans="2:14" x14ac:dyDescent="0.2">
      <c r="B337" s="14" t="str">
        <f t="shared" si="6"/>
        <v>flab_u_s_a_178</v>
      </c>
      <c r="C337" s="14" t="s">
        <v>1011</v>
      </c>
      <c r="D337" s="14" t="s">
        <v>826</v>
      </c>
      <c r="E337" s="47">
        <v>71.542425729353539</v>
      </c>
      <c r="F337" s="47">
        <v>-3.0439098149170896E-2</v>
      </c>
      <c r="G337" s="47">
        <v>-0.26207887331975988</v>
      </c>
      <c r="H337" s="47">
        <v>-0.18073513246683603</v>
      </c>
      <c r="I337" s="47"/>
      <c r="J337" s="47"/>
      <c r="K337" s="47"/>
      <c r="L337" s="47"/>
      <c r="M337" s="47"/>
      <c r="N337" s="47"/>
    </row>
    <row r="338" spans="2:14" x14ac:dyDescent="0.2">
      <c r="B338" s="14" t="str">
        <f t="shared" si="6"/>
        <v>flab_u_p_a_001</v>
      </c>
      <c r="C338" s="14" t="s">
        <v>1012</v>
      </c>
      <c r="D338" s="14" t="s">
        <v>649</v>
      </c>
      <c r="E338" s="47">
        <v>87.845176122191461</v>
      </c>
      <c r="F338" s="47">
        <v>-8.8416701864546532E-3</v>
      </c>
      <c r="G338" s="47">
        <v>-0.22585718970723478</v>
      </c>
      <c r="H338" s="47">
        <v>-0.11873598442229127</v>
      </c>
      <c r="I338" s="47"/>
      <c r="J338" s="47"/>
      <c r="K338" s="47"/>
      <c r="L338" s="47"/>
      <c r="M338" s="47"/>
      <c r="N338" s="47"/>
    </row>
    <row r="339" spans="2:14" x14ac:dyDescent="0.2">
      <c r="B339" s="14" t="str">
        <f t="shared" si="6"/>
        <v>flab_u_p_a_002</v>
      </c>
      <c r="C339" s="14" t="s">
        <v>1012</v>
      </c>
      <c r="D339" s="14" t="s">
        <v>650</v>
      </c>
      <c r="E339" s="47">
        <v>16.420671187393214</v>
      </c>
      <c r="F339" s="47">
        <v>1.2489996663056502E-2</v>
      </c>
      <c r="G339" s="47">
        <v>-0.34018630119951876</v>
      </c>
      <c r="H339" s="47">
        <v>-0.13088123318500955</v>
      </c>
      <c r="I339" s="47"/>
      <c r="J339" s="47"/>
      <c r="K339" s="47"/>
      <c r="L339" s="47"/>
      <c r="M339" s="47"/>
      <c r="N339" s="47"/>
    </row>
    <row r="340" spans="2:14" x14ac:dyDescent="0.2">
      <c r="B340" s="14" t="str">
        <f t="shared" si="6"/>
        <v>flab_u_p_a_003</v>
      </c>
      <c r="C340" s="14" t="s">
        <v>1012</v>
      </c>
      <c r="D340" s="14" t="s">
        <v>651</v>
      </c>
      <c r="E340" s="47">
        <v>18.417703963212237</v>
      </c>
      <c r="F340" s="47">
        <v>-1.1067259793828832E-2</v>
      </c>
      <c r="G340" s="47">
        <v>-0.24747047171665981</v>
      </c>
      <c r="H340" s="47">
        <v>-0.12562099263478954</v>
      </c>
      <c r="I340" s="47"/>
      <c r="J340" s="47"/>
      <c r="K340" s="47"/>
      <c r="L340" s="47"/>
      <c r="M340" s="47"/>
      <c r="N340" s="47"/>
    </row>
    <row r="341" spans="2:14" x14ac:dyDescent="0.2">
      <c r="B341" s="14" t="str">
        <f t="shared" si="6"/>
        <v>flab_u_p_a_004</v>
      </c>
      <c r="C341" s="14" t="s">
        <v>1012</v>
      </c>
      <c r="D341" s="14" t="s">
        <v>652</v>
      </c>
      <c r="E341" s="47">
        <v>0.91478861286387569</v>
      </c>
      <c r="F341" s="47">
        <v>-4.5154607951403136E-3</v>
      </c>
      <c r="G341" s="47">
        <v>-0.28861302101639286</v>
      </c>
      <c r="H341" s="47">
        <v>-0.12501250350186455</v>
      </c>
      <c r="I341" s="47"/>
      <c r="J341" s="47"/>
      <c r="K341" s="47"/>
      <c r="L341" s="47"/>
      <c r="M341" s="47"/>
      <c r="N341" s="47"/>
    </row>
    <row r="342" spans="2:14" x14ac:dyDescent="0.2">
      <c r="B342" s="14" t="str">
        <f t="shared" si="6"/>
        <v>flab_u_p_a_005</v>
      </c>
      <c r="C342" s="14" t="s">
        <v>1012</v>
      </c>
      <c r="D342" s="14" t="s">
        <v>653</v>
      </c>
      <c r="E342" s="47">
        <v>3.2106443137290057</v>
      </c>
      <c r="F342" s="47">
        <v>5.010153614524171E-2</v>
      </c>
      <c r="G342" s="47">
        <v>-0.2284497348395087</v>
      </c>
      <c r="H342" s="47">
        <v>-9.620485564971748E-2</v>
      </c>
      <c r="I342" s="47"/>
      <c r="J342" s="47"/>
      <c r="K342" s="47"/>
      <c r="L342" s="47"/>
      <c r="M342" s="47"/>
      <c r="N342" s="47"/>
    </row>
    <row r="343" spans="2:14" x14ac:dyDescent="0.2">
      <c r="B343" s="14" t="str">
        <f t="shared" si="6"/>
        <v>flab_u_p_a_006</v>
      </c>
      <c r="C343" s="14" t="s">
        <v>1012</v>
      </c>
      <c r="D343" s="14" t="s">
        <v>654</v>
      </c>
      <c r="E343" s="47">
        <v>36.246004499216994</v>
      </c>
      <c r="F343" s="47">
        <v>-2.7295062580789953E-2</v>
      </c>
      <c r="G343" s="47">
        <v>-0.17804414904527555</v>
      </c>
      <c r="H343" s="47">
        <v>-0.11086426252301385</v>
      </c>
      <c r="I343" s="47"/>
      <c r="J343" s="47"/>
      <c r="K343" s="47"/>
      <c r="L343" s="47"/>
      <c r="M343" s="47"/>
      <c r="N343" s="47"/>
    </row>
    <row r="344" spans="2:14" x14ac:dyDescent="0.2">
      <c r="B344" s="14" t="str">
        <f t="shared" si="6"/>
        <v>flab_u_p_a_007</v>
      </c>
      <c r="C344" s="14" t="s">
        <v>1012</v>
      </c>
      <c r="D344" s="14" t="s">
        <v>655</v>
      </c>
      <c r="E344" s="47">
        <v>2.8890035469688398</v>
      </c>
      <c r="F344" s="47">
        <v>-2.3997282719145918E-2</v>
      </c>
      <c r="G344" s="47">
        <v>-0.20284303036992579</v>
      </c>
      <c r="H344" s="47">
        <v>-0.11958979066337694</v>
      </c>
      <c r="I344" s="47"/>
      <c r="J344" s="47"/>
      <c r="K344" s="47"/>
      <c r="L344" s="47"/>
      <c r="M344" s="47"/>
      <c r="N344" s="47"/>
    </row>
    <row r="345" spans="2:14" x14ac:dyDescent="0.2">
      <c r="B345" s="14" t="str">
        <f t="shared" si="6"/>
        <v>flab_u_p_a_008</v>
      </c>
      <c r="C345" s="14" t="s">
        <v>1012</v>
      </c>
      <c r="D345" s="14" t="s">
        <v>656</v>
      </c>
      <c r="E345" s="47">
        <v>1.0075910749054757</v>
      </c>
      <c r="F345" s="47">
        <v>-1.0686041045171457E-2</v>
      </c>
      <c r="G345" s="47">
        <v>-0.59036238064941182</v>
      </c>
      <c r="H345" s="47">
        <v>3.3810848829451956E-2</v>
      </c>
      <c r="I345" s="47"/>
      <c r="J345" s="47"/>
      <c r="K345" s="47"/>
      <c r="L345" s="47"/>
      <c r="M345" s="47"/>
      <c r="N345" s="47"/>
    </row>
    <row r="346" spans="2:14" x14ac:dyDescent="0.2">
      <c r="B346" s="14" t="str">
        <f t="shared" si="6"/>
        <v>flab_u_p_a_009</v>
      </c>
      <c r="C346" s="14" t="s">
        <v>1012</v>
      </c>
      <c r="D346" s="14" t="s">
        <v>657</v>
      </c>
      <c r="E346" s="47">
        <v>30.611175375037941</v>
      </c>
      <c r="F346" s="47">
        <v>-1.9691109060260281E-2</v>
      </c>
      <c r="G346" s="47">
        <v>-0.25267759880399643</v>
      </c>
      <c r="H346" s="47">
        <v>-0.12261500185120067</v>
      </c>
      <c r="I346" s="47"/>
      <c r="J346" s="47"/>
      <c r="K346" s="47"/>
      <c r="L346" s="47"/>
      <c r="M346" s="47"/>
      <c r="N346" s="47"/>
    </row>
    <row r="347" spans="2:14" x14ac:dyDescent="0.2">
      <c r="B347" s="14" t="str">
        <f t="shared" si="6"/>
        <v>flab_u_p_a_010</v>
      </c>
      <c r="C347" s="14" t="s">
        <v>1012</v>
      </c>
      <c r="D347" s="14" t="s">
        <v>658</v>
      </c>
      <c r="E347" s="47">
        <v>4.4139077002800544</v>
      </c>
      <c r="F347" s="47">
        <v>-1.4757968306167157E-2</v>
      </c>
      <c r="G347" s="47">
        <v>-0.18670521527311967</v>
      </c>
      <c r="H347" s="47">
        <v>8.3251838111420007E-2</v>
      </c>
      <c r="I347" s="47"/>
      <c r="J347" s="47"/>
      <c r="K347" s="47"/>
      <c r="L347" s="47"/>
      <c r="M347" s="47"/>
      <c r="N347" s="47"/>
    </row>
    <row r="348" spans="2:14" x14ac:dyDescent="0.2">
      <c r="B348" s="14" t="str">
        <f t="shared" si="6"/>
        <v>flab_u_p_a_011</v>
      </c>
      <c r="C348" s="14" t="s">
        <v>1012</v>
      </c>
      <c r="D348" s="14" t="s">
        <v>659</v>
      </c>
      <c r="E348" s="47">
        <v>7.4172079502493409</v>
      </c>
      <c r="F348" s="47">
        <v>0.12454722462467149</v>
      </c>
      <c r="G348" s="47">
        <v>1.0834512928603601E-3</v>
      </c>
      <c r="H348" s="47">
        <v>1.012259210821731</v>
      </c>
      <c r="I348" s="47"/>
      <c r="J348" s="47"/>
      <c r="K348" s="47"/>
      <c r="L348" s="47"/>
      <c r="M348" s="47"/>
      <c r="N348" s="47"/>
    </row>
    <row r="349" spans="2:14" x14ac:dyDescent="0.2">
      <c r="B349" s="14" t="str">
        <f t="shared" si="6"/>
        <v>flab_u_p_a_012</v>
      </c>
      <c r="C349" s="14" t="s">
        <v>1012</v>
      </c>
      <c r="D349" s="14" t="s">
        <v>660</v>
      </c>
      <c r="E349" s="47">
        <v>5.1857975679732293</v>
      </c>
      <c r="F349" s="47">
        <v>-3.0149471399565364E-3</v>
      </c>
      <c r="G349" s="47">
        <v>-0.52821166879304382</v>
      </c>
      <c r="H349" s="47">
        <v>5.8402057931861151E-2</v>
      </c>
      <c r="I349" s="47"/>
      <c r="J349" s="47"/>
      <c r="K349" s="47"/>
      <c r="L349" s="47"/>
      <c r="M349" s="47"/>
      <c r="N349" s="47"/>
    </row>
    <row r="350" spans="2:14" x14ac:dyDescent="0.2">
      <c r="B350" s="14" t="str">
        <f t="shared" si="6"/>
        <v>flab_u_p_a_013</v>
      </c>
      <c r="C350" s="14" t="s">
        <v>1012</v>
      </c>
      <c r="D350" s="14" t="s">
        <v>661</v>
      </c>
      <c r="E350" s="47">
        <v>36.257535869432857</v>
      </c>
      <c r="F350" s="47">
        <v>2.5978017714756163E-2</v>
      </c>
      <c r="G350" s="47">
        <v>-3.7971143403492391E-2</v>
      </c>
      <c r="H350" s="47">
        <v>2.3497471380862223E-2</v>
      </c>
      <c r="I350" s="47"/>
      <c r="J350" s="47"/>
      <c r="K350" s="47"/>
      <c r="L350" s="47"/>
      <c r="M350" s="47"/>
      <c r="N350" s="47"/>
    </row>
    <row r="351" spans="2:14" x14ac:dyDescent="0.2">
      <c r="B351" s="14" t="str">
        <f t="shared" si="6"/>
        <v>flab_u_p_a_014</v>
      </c>
      <c r="C351" s="14" t="s">
        <v>1012</v>
      </c>
      <c r="D351" s="14" t="s">
        <v>662</v>
      </c>
      <c r="E351" s="47">
        <v>2.3708597436605023</v>
      </c>
      <c r="F351" s="47">
        <v>-5.6583331288551086E-3</v>
      </c>
      <c r="G351" s="47">
        <v>-0.24363274594234596</v>
      </c>
      <c r="H351" s="47">
        <v>-0.11123142691680243</v>
      </c>
      <c r="I351" s="47"/>
      <c r="J351" s="47"/>
      <c r="K351" s="47"/>
      <c r="L351" s="47"/>
      <c r="M351" s="47"/>
      <c r="N351" s="47"/>
    </row>
    <row r="352" spans="2:14" x14ac:dyDescent="0.2">
      <c r="B352" s="14" t="str">
        <f t="shared" si="6"/>
        <v>flab_u_p_a_015</v>
      </c>
      <c r="C352" s="14" t="s">
        <v>1012</v>
      </c>
      <c r="D352" s="14" t="s">
        <v>663</v>
      </c>
      <c r="E352" s="47">
        <v>4.6681593726222275</v>
      </c>
      <c r="F352" s="47">
        <v>-1.7014685241067973E-3</v>
      </c>
      <c r="G352" s="47">
        <v>-0.26442542733104979</v>
      </c>
      <c r="H352" s="47">
        <v>-6.6164146724323469E-2</v>
      </c>
      <c r="I352" s="47"/>
      <c r="J352" s="47"/>
      <c r="K352" s="47"/>
      <c r="L352" s="47"/>
      <c r="M352" s="47"/>
      <c r="N352" s="47"/>
    </row>
    <row r="353" spans="2:14" x14ac:dyDescent="0.2">
      <c r="B353" s="14" t="str">
        <f t="shared" si="6"/>
        <v>flab_u_p_a_016</v>
      </c>
      <c r="C353" s="14" t="s">
        <v>1012</v>
      </c>
      <c r="D353" s="14" t="s">
        <v>664</v>
      </c>
      <c r="E353" s="47">
        <v>23.976827135104514</v>
      </c>
      <c r="F353" s="47">
        <v>-1.8765939152731725E-2</v>
      </c>
      <c r="G353" s="47">
        <v>-0.40337039735878211</v>
      </c>
      <c r="H353" s="47">
        <v>-0.15859795172826763</v>
      </c>
      <c r="I353" s="47"/>
      <c r="J353" s="47"/>
      <c r="K353" s="47"/>
      <c r="L353" s="47"/>
      <c r="M353" s="47"/>
      <c r="N353" s="47"/>
    </row>
    <row r="354" spans="2:14" x14ac:dyDescent="0.2">
      <c r="B354" s="14" t="str">
        <f t="shared" si="6"/>
        <v>flab_u_p_a_017</v>
      </c>
      <c r="C354" s="14" t="s">
        <v>1012</v>
      </c>
      <c r="D354" s="14" t="s">
        <v>665</v>
      </c>
      <c r="E354" s="47">
        <v>20.894140921657826</v>
      </c>
      <c r="F354" s="47">
        <v>-3.0997304884217147E-2</v>
      </c>
      <c r="G354" s="47">
        <v>-0.28356080671375627</v>
      </c>
      <c r="H354" s="47">
        <v>-0.16784045727060715</v>
      </c>
      <c r="I354" s="47"/>
      <c r="J354" s="47"/>
      <c r="K354" s="47"/>
      <c r="L354" s="47"/>
      <c r="M354" s="47"/>
      <c r="N354" s="47"/>
    </row>
    <row r="355" spans="2:14" x14ac:dyDescent="0.2">
      <c r="B355" s="14" t="str">
        <f t="shared" si="6"/>
        <v>flab_u_p_a_018</v>
      </c>
      <c r="C355" s="14" t="s">
        <v>1012</v>
      </c>
      <c r="D355" s="14" t="s">
        <v>666</v>
      </c>
      <c r="E355" s="47">
        <v>19.294990554678424</v>
      </c>
      <c r="F355" s="47">
        <v>-2.9145519346440718E-2</v>
      </c>
      <c r="G355" s="47">
        <v>-0.26736595421607001</v>
      </c>
      <c r="H355" s="47">
        <v>-0.16302322660732838</v>
      </c>
      <c r="I355" s="47"/>
      <c r="J355" s="47"/>
      <c r="K355" s="47"/>
      <c r="L355" s="47"/>
      <c r="M355" s="47"/>
      <c r="N355" s="47"/>
    </row>
    <row r="356" spans="2:14" x14ac:dyDescent="0.2">
      <c r="B356" s="14" t="str">
        <f t="shared" si="6"/>
        <v>flab_u_p_a_019</v>
      </c>
      <c r="C356" s="14" t="s">
        <v>1012</v>
      </c>
      <c r="D356" s="14" t="s">
        <v>667</v>
      </c>
      <c r="E356" s="47">
        <v>2.8483286615464958</v>
      </c>
      <c r="F356" s="47">
        <v>1.5749433598588602E-2</v>
      </c>
      <c r="G356" s="47">
        <v>-0.24112438836626504</v>
      </c>
      <c r="H356" s="47">
        <v>-0.10379112470888519</v>
      </c>
      <c r="I356" s="47"/>
      <c r="J356" s="47"/>
      <c r="K356" s="47"/>
      <c r="L356" s="47"/>
      <c r="M356" s="47"/>
      <c r="N356" s="47"/>
    </row>
    <row r="357" spans="2:14" x14ac:dyDescent="0.2">
      <c r="B357" s="14" t="str">
        <f t="shared" si="6"/>
        <v>flab_u_p_a_020</v>
      </c>
      <c r="C357" s="14" t="s">
        <v>1012</v>
      </c>
      <c r="D357" s="14" t="s">
        <v>668</v>
      </c>
      <c r="E357" s="47">
        <v>6.7832934340086162</v>
      </c>
      <c r="F357" s="47">
        <v>-4.2882794528809054E-2</v>
      </c>
      <c r="G357" s="47">
        <v>-0.49328729258542037</v>
      </c>
      <c r="H357" s="47">
        <v>-0.16696992218222517</v>
      </c>
      <c r="I357" s="47"/>
      <c r="J357" s="47"/>
      <c r="K357" s="47"/>
      <c r="L357" s="47"/>
      <c r="M357" s="47"/>
      <c r="N357" s="47"/>
    </row>
    <row r="358" spans="2:14" x14ac:dyDescent="0.2">
      <c r="B358" s="14" t="str">
        <f t="shared" si="6"/>
        <v>flab_u_p_a_021</v>
      </c>
      <c r="C358" s="14" t="s">
        <v>1012</v>
      </c>
      <c r="D358" s="14" t="s">
        <v>669</v>
      </c>
      <c r="E358" s="47">
        <v>0.48574342806176085</v>
      </c>
      <c r="F358" s="47">
        <v>-2.5712375913322649E-2</v>
      </c>
      <c r="G358" s="47">
        <v>-0.46791599714736121</v>
      </c>
      <c r="H358" s="47">
        <v>4.5595686622323939E-3</v>
      </c>
      <c r="I358" s="47"/>
      <c r="J358" s="47"/>
      <c r="K358" s="47"/>
      <c r="L358" s="47"/>
      <c r="M358" s="47"/>
      <c r="N358" s="47"/>
    </row>
    <row r="359" spans="2:14" x14ac:dyDescent="0.2">
      <c r="B359" s="14" t="str">
        <f t="shared" si="6"/>
        <v>flab_u_p_a_022</v>
      </c>
      <c r="C359" s="14" t="s">
        <v>1012</v>
      </c>
      <c r="D359" s="14" t="s">
        <v>670</v>
      </c>
      <c r="E359" s="47">
        <v>0.31317597141740339</v>
      </c>
      <c r="F359" s="47">
        <v>-8.0160896887782052E-3</v>
      </c>
      <c r="G359" s="47">
        <v>-0.33370016546536707</v>
      </c>
      <c r="H359" s="47">
        <v>-9.8408893251444862E-2</v>
      </c>
      <c r="I359" s="47"/>
      <c r="J359" s="47"/>
      <c r="K359" s="47"/>
      <c r="L359" s="47"/>
      <c r="M359" s="47"/>
      <c r="N359" s="47"/>
    </row>
    <row r="360" spans="2:14" x14ac:dyDescent="0.2">
      <c r="B360" s="14" t="str">
        <f t="shared" si="6"/>
        <v>flab_u_p_a_023</v>
      </c>
      <c r="C360" s="14" t="s">
        <v>1012</v>
      </c>
      <c r="D360" s="14" t="s">
        <v>671</v>
      </c>
      <c r="E360" s="47">
        <v>6.6622341012989192</v>
      </c>
      <c r="F360" s="47">
        <v>-1.3932128427696089E-2</v>
      </c>
      <c r="G360" s="47">
        <v>-0.29519622918346977</v>
      </c>
      <c r="H360" s="47">
        <v>-7.7538165985724383E-2</v>
      </c>
      <c r="I360" s="47"/>
      <c r="J360" s="47"/>
      <c r="K360" s="47"/>
      <c r="L360" s="47"/>
      <c r="M360" s="47"/>
      <c r="N360" s="47"/>
    </row>
    <row r="361" spans="2:14" x14ac:dyDescent="0.2">
      <c r="B361" s="14" t="str">
        <f t="shared" si="6"/>
        <v>flab_u_p_a_026</v>
      </c>
      <c r="C361" s="14" t="s">
        <v>1012</v>
      </c>
      <c r="D361" s="14" t="s">
        <v>674</v>
      </c>
      <c r="E361" s="47">
        <v>8.9028595524692763E-2</v>
      </c>
      <c r="F361" s="47">
        <v>-2.2483841116005543E-2</v>
      </c>
      <c r="G361" s="47">
        <v>-0.5148114597707143</v>
      </c>
      <c r="H361" s="47">
        <v>-0.12144793761461603</v>
      </c>
      <c r="I361" s="47"/>
      <c r="J361" s="47"/>
      <c r="K361" s="47"/>
      <c r="L361" s="47"/>
      <c r="M361" s="47"/>
      <c r="N361" s="47"/>
    </row>
    <row r="362" spans="2:14" x14ac:dyDescent="0.2">
      <c r="B362" s="14" t="str">
        <f t="shared" si="6"/>
        <v>flab_u_p_a_027</v>
      </c>
      <c r="C362" s="14" t="s">
        <v>1012</v>
      </c>
      <c r="D362" s="14" t="s">
        <v>675</v>
      </c>
      <c r="E362" s="47">
        <v>53.415312295581124</v>
      </c>
      <c r="F362" s="47">
        <v>-2.5570446651002054E-2</v>
      </c>
      <c r="G362" s="47">
        <v>-0.50152577510559349</v>
      </c>
      <c r="H362" s="47">
        <v>-0.27076435608468508</v>
      </c>
      <c r="I362" s="47"/>
      <c r="J362" s="47"/>
      <c r="K362" s="47"/>
      <c r="L362" s="47"/>
      <c r="M362" s="47"/>
      <c r="N362" s="47"/>
    </row>
    <row r="363" spans="2:14" x14ac:dyDescent="0.2">
      <c r="B363" s="14" t="str">
        <f t="shared" si="6"/>
        <v>flab_u_p_a_028</v>
      </c>
      <c r="C363" s="14" t="s">
        <v>1012</v>
      </c>
      <c r="D363" s="14" t="s">
        <v>676</v>
      </c>
      <c r="E363" s="47">
        <v>16.823466962672637</v>
      </c>
      <c r="F363" s="47">
        <v>-2.9175267717063136E-3</v>
      </c>
      <c r="G363" s="47">
        <v>-0.38267441828784277</v>
      </c>
      <c r="H363" s="47">
        <v>-0.21749706018165949</v>
      </c>
      <c r="I363" s="47"/>
      <c r="J363" s="47"/>
      <c r="K363" s="47"/>
      <c r="L363" s="47"/>
      <c r="M363" s="47"/>
      <c r="N363" s="47"/>
    </row>
    <row r="364" spans="2:14" x14ac:dyDescent="0.2">
      <c r="B364" s="14" t="str">
        <f t="shared" si="6"/>
        <v>flab_u_p_a_029</v>
      </c>
      <c r="C364" s="14" t="s">
        <v>1012</v>
      </c>
      <c r="D364" s="14" t="s">
        <v>677</v>
      </c>
      <c r="E364" s="47">
        <v>4.2123694307420623</v>
      </c>
      <c r="F364" s="47">
        <v>-2.1573261706020475E-2</v>
      </c>
      <c r="G364" s="47">
        <v>-0.37218064450050825</v>
      </c>
      <c r="H364" s="47">
        <v>-0.18321145542830042</v>
      </c>
      <c r="I364" s="47"/>
      <c r="J364" s="47"/>
      <c r="K364" s="47"/>
      <c r="L364" s="47"/>
      <c r="M364" s="47"/>
      <c r="N364" s="47"/>
    </row>
    <row r="365" spans="2:14" x14ac:dyDescent="0.2">
      <c r="B365" s="14" t="str">
        <f t="shared" si="6"/>
        <v>flab_u_p_a_030</v>
      </c>
      <c r="C365" s="14" t="s">
        <v>1012</v>
      </c>
      <c r="D365" s="14" t="s">
        <v>678</v>
      </c>
      <c r="E365" s="47">
        <v>2.5530871253915488</v>
      </c>
      <c r="F365" s="47">
        <v>-2.047248335974583E-2</v>
      </c>
      <c r="G365" s="47">
        <v>-0.44402954758014923</v>
      </c>
      <c r="H365" s="47">
        <v>-0.22228687448772044</v>
      </c>
      <c r="I365" s="47"/>
      <c r="J365" s="47"/>
      <c r="K365" s="47"/>
      <c r="L365" s="47"/>
      <c r="M365" s="47"/>
      <c r="N365" s="47"/>
    </row>
    <row r="366" spans="2:14" x14ac:dyDescent="0.2">
      <c r="B366" s="14" t="str">
        <f t="shared" si="6"/>
        <v>flab_u_p_a_031</v>
      </c>
      <c r="C366" s="14" t="s">
        <v>1012</v>
      </c>
      <c r="D366" s="14" t="s">
        <v>679</v>
      </c>
      <c r="E366" s="47">
        <v>0.26739126392314072</v>
      </c>
      <c r="F366" s="47">
        <v>-1.9065354019554004E-2</v>
      </c>
      <c r="G366" s="47">
        <v>-0.42125259713855501</v>
      </c>
      <c r="H366" s="47">
        <v>-0.20520357598188266</v>
      </c>
      <c r="I366" s="47"/>
      <c r="J366" s="47"/>
      <c r="K366" s="47"/>
      <c r="L366" s="47"/>
      <c r="M366" s="47"/>
      <c r="N366" s="47"/>
    </row>
    <row r="367" spans="2:14" x14ac:dyDescent="0.2">
      <c r="B367" s="14" t="str">
        <f t="shared" si="6"/>
        <v>flab_u_p_a_032</v>
      </c>
      <c r="C367" s="14" t="s">
        <v>1012</v>
      </c>
      <c r="D367" s="14" t="s">
        <v>680</v>
      </c>
      <c r="E367" s="47">
        <v>0.70457674746786236</v>
      </c>
      <c r="F367" s="47">
        <v>-1.9164907346624904E-2</v>
      </c>
      <c r="G367" s="47">
        <v>-0.41975568419062581</v>
      </c>
      <c r="H367" s="47">
        <v>-0.20961908174044197</v>
      </c>
      <c r="I367" s="47"/>
      <c r="J367" s="47"/>
      <c r="K367" s="47"/>
      <c r="L367" s="47"/>
      <c r="M367" s="47"/>
      <c r="N367" s="47"/>
    </row>
    <row r="368" spans="2:14" x14ac:dyDescent="0.2">
      <c r="B368" s="14" t="str">
        <f t="shared" si="6"/>
        <v>flab_u_p_a_033</v>
      </c>
      <c r="C368" s="14" t="s">
        <v>1012</v>
      </c>
      <c r="D368" s="14" t="s">
        <v>681</v>
      </c>
      <c r="E368" s="47">
        <v>13.483480784235407</v>
      </c>
      <c r="F368" s="47">
        <v>-2.3114899784626441E-2</v>
      </c>
      <c r="G368" s="47">
        <v>-0.47000499339842072</v>
      </c>
      <c r="H368" s="47">
        <v>-0.22955305635563583</v>
      </c>
      <c r="I368" s="47"/>
      <c r="J368" s="47"/>
      <c r="K368" s="47"/>
      <c r="L368" s="47"/>
      <c r="M368" s="47"/>
      <c r="N368" s="47"/>
    </row>
    <row r="369" spans="2:14" x14ac:dyDescent="0.2">
      <c r="B369" s="14" t="str">
        <f t="shared" si="6"/>
        <v>flab_u_p_a_035</v>
      </c>
      <c r="C369" s="14" t="s">
        <v>1012</v>
      </c>
      <c r="D369" s="14" t="s">
        <v>683</v>
      </c>
      <c r="E369" s="47">
        <v>0.12165896396092109</v>
      </c>
      <c r="F369" s="47">
        <v>1.4240102548934708E-2</v>
      </c>
      <c r="G369" s="47">
        <v>-0.2909682010239667</v>
      </c>
      <c r="H369" s="47">
        <v>1.1316872630373176</v>
      </c>
      <c r="I369" s="47"/>
      <c r="J369" s="47"/>
      <c r="K369" s="47"/>
      <c r="L369" s="47"/>
      <c r="M369" s="47"/>
      <c r="N369" s="47"/>
    </row>
    <row r="370" spans="2:14" x14ac:dyDescent="0.2">
      <c r="B370" s="14" t="str">
        <f t="shared" si="6"/>
        <v>flab_u_p_a_038</v>
      </c>
      <c r="C370" s="14" t="s">
        <v>1012</v>
      </c>
      <c r="D370" s="14" t="s">
        <v>686</v>
      </c>
      <c r="E370" s="47">
        <v>0.54298314435762995</v>
      </c>
      <c r="F370" s="47">
        <v>-0.12845693506676747</v>
      </c>
      <c r="G370" s="47">
        <v>-1.2028279891559412</v>
      </c>
      <c r="H370" s="47">
        <v>-0.62642835133057684</v>
      </c>
      <c r="I370" s="47"/>
      <c r="J370" s="47"/>
      <c r="K370" s="47"/>
      <c r="L370" s="47"/>
      <c r="M370" s="47"/>
      <c r="N370" s="47"/>
    </row>
    <row r="371" spans="2:14" x14ac:dyDescent="0.2">
      <c r="B371" s="14" t="str">
        <f t="shared" si="6"/>
        <v>flab_u_p_a_039</v>
      </c>
      <c r="C371" s="14" t="s">
        <v>1012</v>
      </c>
      <c r="D371" s="14" t="s">
        <v>687</v>
      </c>
      <c r="E371" s="47">
        <v>0.50987307092042167</v>
      </c>
      <c r="F371" s="47">
        <v>-5.2460113177943413E-4</v>
      </c>
      <c r="G371" s="47">
        <v>-0.5789359955114981</v>
      </c>
      <c r="H371" s="47">
        <v>-0.16496967583884414</v>
      </c>
      <c r="I371" s="47"/>
      <c r="J371" s="47"/>
      <c r="K371" s="47"/>
      <c r="L371" s="47"/>
      <c r="M371" s="47"/>
      <c r="N371" s="47"/>
    </row>
    <row r="372" spans="2:14" x14ac:dyDescent="0.2">
      <c r="B372" s="14" t="str">
        <f t="shared" si="6"/>
        <v>flab_u_p_a_041</v>
      </c>
      <c r="C372" s="14" t="s">
        <v>1012</v>
      </c>
      <c r="D372" s="14" t="s">
        <v>689</v>
      </c>
      <c r="E372" s="47">
        <v>3.9805688348462582</v>
      </c>
      <c r="F372" s="47">
        <v>-5.6098347832533868E-2</v>
      </c>
      <c r="G372" s="47">
        <v>-0.47519663587193284</v>
      </c>
      <c r="H372" s="47">
        <v>-0.24122406997434398</v>
      </c>
      <c r="I372" s="47"/>
      <c r="J372" s="47"/>
      <c r="K372" s="47"/>
      <c r="L372" s="47"/>
      <c r="M372" s="47"/>
      <c r="N372" s="47"/>
    </row>
    <row r="373" spans="2:14" x14ac:dyDescent="0.2">
      <c r="B373" s="14" t="str">
        <f t="shared" si="6"/>
        <v>flab_u_p_a_042</v>
      </c>
      <c r="C373" s="14" t="s">
        <v>1012</v>
      </c>
      <c r="D373" s="14" t="s">
        <v>690</v>
      </c>
      <c r="E373" s="47">
        <v>2.9502640092035803E-2</v>
      </c>
      <c r="F373" s="47">
        <v>-4.8262474215865492E-2</v>
      </c>
      <c r="G373" s="47">
        <v>-3.1401665819963065</v>
      </c>
      <c r="H373" s="47">
        <v>-0.27302342695292303</v>
      </c>
      <c r="I373" s="47"/>
      <c r="J373" s="47"/>
      <c r="K373" s="47"/>
      <c r="L373" s="47"/>
      <c r="M373" s="47"/>
      <c r="N373" s="47"/>
    </row>
    <row r="374" spans="2:14" x14ac:dyDescent="0.2">
      <c r="B374" s="14" t="str">
        <f t="shared" si="6"/>
        <v>flab_u_p_a_043</v>
      </c>
      <c r="C374" s="14" t="s">
        <v>1012</v>
      </c>
      <c r="D374" s="14" t="s">
        <v>691</v>
      </c>
      <c r="E374" s="47">
        <v>22.532197129017717</v>
      </c>
      <c r="F374" s="47">
        <v>-4.1202380960358997E-2</v>
      </c>
      <c r="G374" s="47">
        <v>-0.8900018374262908</v>
      </c>
      <c r="H374" s="47">
        <v>-0.35029479819318476</v>
      </c>
      <c r="I374" s="47"/>
      <c r="J374" s="47"/>
      <c r="K374" s="47"/>
      <c r="L374" s="47"/>
      <c r="M374" s="47"/>
      <c r="N374" s="47"/>
    </row>
    <row r="375" spans="2:14" x14ac:dyDescent="0.2">
      <c r="B375" s="14" t="str">
        <f t="shared" si="6"/>
        <v>flab_u_p_a_044</v>
      </c>
      <c r="C375" s="14" t="s">
        <v>1012</v>
      </c>
      <c r="D375" s="14" t="s">
        <v>692</v>
      </c>
      <c r="E375" s="47">
        <v>3.0588513725744151</v>
      </c>
      <c r="F375" s="47">
        <v>-0.10603862910149031</v>
      </c>
      <c r="G375" s="47">
        <v>-0.28385592352470068</v>
      </c>
      <c r="H375" s="47">
        <v>0.15935007443119709</v>
      </c>
      <c r="I375" s="47"/>
      <c r="J375" s="47"/>
      <c r="K375" s="47"/>
      <c r="L375" s="47"/>
      <c r="M375" s="47"/>
      <c r="N375" s="47"/>
    </row>
    <row r="376" spans="2:14" x14ac:dyDescent="0.2">
      <c r="B376" s="14" t="str">
        <f t="shared" si="6"/>
        <v>flab_u_p_a_045</v>
      </c>
      <c r="C376" s="14" t="s">
        <v>1012</v>
      </c>
      <c r="D376" s="14" t="s">
        <v>693</v>
      </c>
      <c r="E376" s="47">
        <v>0.24826037346914684</v>
      </c>
      <c r="F376" s="47">
        <v>-8.4178444123828022E-2</v>
      </c>
      <c r="G376" s="47">
        <v>-0.6308416841165676</v>
      </c>
      <c r="H376" s="47">
        <v>-0.23859251312549068</v>
      </c>
      <c r="I376" s="47"/>
      <c r="J376" s="47"/>
      <c r="K376" s="47"/>
      <c r="L376" s="47"/>
      <c r="M376" s="47"/>
      <c r="N376" s="47"/>
    </row>
    <row r="377" spans="2:14" x14ac:dyDescent="0.2">
      <c r="B377" s="14" t="str">
        <f t="shared" si="6"/>
        <v>flab_u_p_a_046</v>
      </c>
      <c r="C377" s="14" t="s">
        <v>1012</v>
      </c>
      <c r="D377" s="14" t="s">
        <v>694</v>
      </c>
      <c r="E377" s="47">
        <v>0.11305154814066073</v>
      </c>
      <c r="F377" s="47">
        <v>-9.0612139730850139E-2</v>
      </c>
      <c r="G377" s="47">
        <v>-1.9411666869992961</v>
      </c>
      <c r="H377" s="47">
        <v>-0.3293911742175748</v>
      </c>
      <c r="I377" s="47"/>
      <c r="J377" s="47"/>
      <c r="K377" s="47"/>
      <c r="L377" s="47"/>
      <c r="M377" s="47"/>
      <c r="N377" s="47"/>
    </row>
    <row r="378" spans="2:14" x14ac:dyDescent="0.2">
      <c r="B378" s="14" t="str">
        <f t="shared" si="6"/>
        <v>flab_u_p_a_047</v>
      </c>
      <c r="C378" s="14" t="s">
        <v>1012</v>
      </c>
      <c r="D378" s="14" t="s">
        <v>695</v>
      </c>
      <c r="E378" s="47">
        <v>4.150120086133283</v>
      </c>
      <c r="F378" s="47">
        <v>-2.6778897164247972E-2</v>
      </c>
      <c r="G378" s="47">
        <v>-0.49091840076652682</v>
      </c>
      <c r="H378" s="47">
        <v>-0.24184218435399085</v>
      </c>
      <c r="I378" s="47"/>
      <c r="J378" s="47"/>
      <c r="K378" s="47"/>
      <c r="L378" s="47"/>
      <c r="M378" s="47"/>
      <c r="N378" s="47"/>
    </row>
    <row r="379" spans="2:14" x14ac:dyDescent="0.2">
      <c r="B379" s="14" t="str">
        <f t="shared" si="6"/>
        <v>flab_u_p_a_048</v>
      </c>
      <c r="C379" s="14" t="s">
        <v>1012</v>
      </c>
      <c r="D379" s="14" t="s">
        <v>696</v>
      </c>
      <c r="E379" s="47">
        <v>2.9671519111621584E-2</v>
      </c>
      <c r="F379" s="47">
        <v>3.0513190588221661E-2</v>
      </c>
      <c r="G379" s="47">
        <v>-0.76360031549633778</v>
      </c>
      <c r="H379" s="47">
        <v>-0.22955442954886163</v>
      </c>
      <c r="I379" s="47"/>
      <c r="J379" s="47"/>
      <c r="K379" s="47"/>
      <c r="L379" s="47"/>
      <c r="M379" s="47"/>
      <c r="N379" s="47"/>
    </row>
    <row r="380" spans="2:14" x14ac:dyDescent="0.2">
      <c r="B380" s="14" t="str">
        <f t="shared" si="6"/>
        <v>flab_u_p_a_049</v>
      </c>
      <c r="C380" s="14" t="s">
        <v>1012</v>
      </c>
      <c r="D380" s="14" t="s">
        <v>697</v>
      </c>
      <c r="E380" s="47">
        <v>5.8528923486003031</v>
      </c>
      <c r="F380" s="47">
        <v>-6.9906310369916014E-2</v>
      </c>
      <c r="G380" s="47">
        <v>-0.58585630881964335</v>
      </c>
      <c r="H380" s="47">
        <v>-0.16905091390335691</v>
      </c>
      <c r="I380" s="47"/>
      <c r="J380" s="47"/>
      <c r="K380" s="47"/>
      <c r="L380" s="47"/>
      <c r="M380" s="47"/>
      <c r="N380" s="47"/>
    </row>
    <row r="381" spans="2:14" x14ac:dyDescent="0.2">
      <c r="B381" s="14" t="str">
        <f t="shared" si="6"/>
        <v>flab_u_p_a_050</v>
      </c>
      <c r="C381" s="14" t="s">
        <v>1012</v>
      </c>
      <c r="D381" s="14" t="s">
        <v>698</v>
      </c>
      <c r="E381" s="47">
        <v>0.65183025464480149</v>
      </c>
      <c r="F381" s="47">
        <v>-3.3362419437121815E-2</v>
      </c>
      <c r="G381" s="47">
        <v>-0.60761273018892226</v>
      </c>
      <c r="H381" s="47">
        <v>-0.21494676009515823</v>
      </c>
      <c r="I381" s="47"/>
      <c r="J381" s="47"/>
      <c r="K381" s="47"/>
      <c r="L381" s="47"/>
      <c r="M381" s="47"/>
      <c r="N381" s="47"/>
    </row>
    <row r="382" spans="2:14" x14ac:dyDescent="0.2">
      <c r="B382" s="14" t="str">
        <f t="shared" si="6"/>
        <v>flab_u_p_a_051</v>
      </c>
      <c r="C382" s="14" t="s">
        <v>1012</v>
      </c>
      <c r="D382" s="14" t="s">
        <v>699</v>
      </c>
      <c r="E382" s="47">
        <v>0.35379280859639484</v>
      </c>
      <c r="F382" s="47">
        <v>1.1105040831216328E-2</v>
      </c>
      <c r="G382" s="47">
        <v>-0.12493678147075249</v>
      </c>
      <c r="H382" s="47">
        <v>-5.7899929402194239E-3</v>
      </c>
      <c r="I382" s="47"/>
      <c r="J382" s="47"/>
      <c r="K382" s="47"/>
      <c r="L382" s="47"/>
      <c r="M382" s="47"/>
      <c r="N382" s="47"/>
    </row>
    <row r="383" spans="2:14" x14ac:dyDescent="0.2">
      <c r="B383" s="14" t="str">
        <f t="shared" si="6"/>
        <v>flab_u_p_a_052</v>
      </c>
      <c r="C383" s="14" t="s">
        <v>1012</v>
      </c>
      <c r="D383" s="14" t="s">
        <v>700</v>
      </c>
      <c r="E383" s="47">
        <v>5.936358276275143E-2</v>
      </c>
      <c r="F383" s="47">
        <v>-3.6436399112305118E-2</v>
      </c>
      <c r="G383" s="47">
        <v>-0.39922772460327938</v>
      </c>
      <c r="H383" s="47">
        <v>-0.17393959977839435</v>
      </c>
      <c r="I383" s="47"/>
      <c r="J383" s="47"/>
      <c r="K383" s="47"/>
      <c r="L383" s="47"/>
      <c r="M383" s="47"/>
      <c r="N383" s="47"/>
    </row>
    <row r="384" spans="2:14" x14ac:dyDescent="0.2">
      <c r="B384" s="14" t="str">
        <f t="shared" si="6"/>
        <v>flab_u_p_a_053</v>
      </c>
      <c r="C384" s="14" t="s">
        <v>1012</v>
      </c>
      <c r="D384" s="14" t="s">
        <v>701</v>
      </c>
      <c r="E384" s="47">
        <v>7.5481742340662334</v>
      </c>
      <c r="F384" s="47">
        <v>-6.903845488384075E-2</v>
      </c>
      <c r="G384" s="47">
        <v>-0.51280453474660259</v>
      </c>
      <c r="H384" s="47">
        <v>-0.22342401676831436</v>
      </c>
      <c r="I384" s="47"/>
      <c r="J384" s="47"/>
      <c r="K384" s="47"/>
      <c r="L384" s="47"/>
      <c r="M384" s="47"/>
      <c r="N384" s="47"/>
    </row>
    <row r="385" spans="2:14" x14ac:dyDescent="0.2">
      <c r="B385" s="14" t="str">
        <f t="shared" si="6"/>
        <v>flab_u_p_a_054</v>
      </c>
      <c r="C385" s="14" t="s">
        <v>1012</v>
      </c>
      <c r="D385" s="14" t="s">
        <v>702</v>
      </c>
      <c r="E385" s="47">
        <v>3.1823072248333215</v>
      </c>
      <c r="F385" s="47">
        <v>-5.927129040347312E-2</v>
      </c>
      <c r="G385" s="47">
        <v>-0.70436972752794258</v>
      </c>
      <c r="H385" s="47">
        <v>-0.31854480440508537</v>
      </c>
      <c r="I385" s="47"/>
      <c r="J385" s="47"/>
      <c r="K385" s="47"/>
      <c r="L385" s="47"/>
      <c r="M385" s="47"/>
      <c r="N385" s="47"/>
    </row>
    <row r="386" spans="2:14" x14ac:dyDescent="0.2">
      <c r="B386" s="14" t="str">
        <f t="shared" si="6"/>
        <v>flab_u_p_a_055</v>
      </c>
      <c r="C386" s="14" t="s">
        <v>1012</v>
      </c>
      <c r="D386" s="14" t="s">
        <v>703</v>
      </c>
      <c r="E386" s="47">
        <v>1.372834692394971</v>
      </c>
      <c r="F386" s="47">
        <v>-4.804573301697701E-2</v>
      </c>
      <c r="G386" s="47">
        <v>-2.1127090325656517</v>
      </c>
      <c r="H386" s="47">
        <v>-0.19635279660776828</v>
      </c>
      <c r="I386" s="47"/>
      <c r="J386" s="47"/>
      <c r="K386" s="47"/>
      <c r="L386" s="47"/>
      <c r="M386" s="47"/>
      <c r="N386" s="47"/>
    </row>
    <row r="387" spans="2:14" x14ac:dyDescent="0.2">
      <c r="B387" s="14" t="str">
        <f t="shared" si="6"/>
        <v>flab_u_p_a_056</v>
      </c>
      <c r="C387" s="14" t="s">
        <v>1012</v>
      </c>
      <c r="D387" s="14" t="s">
        <v>704</v>
      </c>
      <c r="E387" s="47">
        <v>0.13231294731253646</v>
      </c>
      <c r="F387" s="47">
        <v>-6.4137029720534589E-2</v>
      </c>
      <c r="G387" s="47">
        <v>-2.6102136786235741</v>
      </c>
      <c r="H387" s="47">
        <v>-0.30388023558892696</v>
      </c>
      <c r="I387" s="47"/>
      <c r="J387" s="47"/>
      <c r="K387" s="47"/>
      <c r="L387" s="47"/>
      <c r="M387" s="47"/>
      <c r="N387" s="47"/>
    </row>
    <row r="388" spans="2:14" x14ac:dyDescent="0.2">
      <c r="B388" s="14" t="str">
        <f t="shared" si="6"/>
        <v>flab_u_p_a_057</v>
      </c>
      <c r="C388" s="14" t="s">
        <v>1012</v>
      </c>
      <c r="D388" s="14" t="s">
        <v>705</v>
      </c>
      <c r="E388" s="47">
        <v>0.78302215222678684</v>
      </c>
      <c r="F388" s="47">
        <v>-8.2716062298149318E-2</v>
      </c>
      <c r="G388" s="47">
        <v>-1.0062387023281216</v>
      </c>
      <c r="H388" s="47">
        <v>-0.25111675498843411</v>
      </c>
      <c r="I388" s="47"/>
      <c r="J388" s="47"/>
      <c r="K388" s="47"/>
      <c r="L388" s="47"/>
      <c r="M388" s="47"/>
      <c r="N388" s="47"/>
    </row>
    <row r="389" spans="2:14" x14ac:dyDescent="0.2">
      <c r="B389" s="14" t="str">
        <f t="shared" si="6"/>
        <v>flab_u_p_a_060</v>
      </c>
      <c r="C389" s="14" t="s">
        <v>1012</v>
      </c>
      <c r="D389" s="14" t="s">
        <v>708</v>
      </c>
      <c r="E389" s="47">
        <v>4.3267405687265574</v>
      </c>
      <c r="F389" s="47">
        <v>-9.7824024668857756E-2</v>
      </c>
      <c r="G389" s="47">
        <v>-0.59955904699211526</v>
      </c>
      <c r="H389" s="47">
        <v>0.20099607502781502</v>
      </c>
      <c r="I389" s="47"/>
      <c r="J389" s="47"/>
      <c r="K389" s="47"/>
      <c r="L389" s="47"/>
      <c r="M389" s="47"/>
      <c r="N389" s="47"/>
    </row>
    <row r="390" spans="2:14" x14ac:dyDescent="0.2">
      <c r="B390" s="14" t="str">
        <f t="shared" si="6"/>
        <v>flab_u_p_a_061</v>
      </c>
      <c r="C390" s="14" t="s">
        <v>1012</v>
      </c>
      <c r="D390" s="14" t="s">
        <v>709</v>
      </c>
      <c r="E390" s="47">
        <v>24.726667017489266</v>
      </c>
      <c r="F390" s="47">
        <v>-0.21329939983327773</v>
      </c>
      <c r="G390" s="47">
        <v>-0.57076154503199472</v>
      </c>
      <c r="H390" s="47">
        <v>0.18966907320114856</v>
      </c>
      <c r="I390" s="47"/>
      <c r="J390" s="47"/>
      <c r="K390" s="47"/>
      <c r="L390" s="47"/>
      <c r="M390" s="47"/>
      <c r="N390" s="47"/>
    </row>
    <row r="391" spans="2:14" x14ac:dyDescent="0.2">
      <c r="B391" s="14" t="str">
        <f t="shared" si="6"/>
        <v>flab_u_p_a_062</v>
      </c>
      <c r="C391" s="14" t="s">
        <v>1012</v>
      </c>
      <c r="D391" s="14" t="s">
        <v>710</v>
      </c>
      <c r="E391" s="47">
        <v>1.9954584931025963</v>
      </c>
      <c r="F391" s="47">
        <v>-0.15188229444487167</v>
      </c>
      <c r="G391" s="47">
        <v>-1.6876738551273029</v>
      </c>
      <c r="H391" s="47">
        <v>0.51368640826603418</v>
      </c>
      <c r="I391" s="47"/>
      <c r="J391" s="47"/>
      <c r="K391" s="47"/>
      <c r="L391" s="47"/>
      <c r="M391" s="47"/>
      <c r="N391" s="47"/>
    </row>
    <row r="392" spans="2:14" x14ac:dyDescent="0.2">
      <c r="B392" s="14" t="str">
        <f t="shared" ref="B392:B455" si="7">C392&amp;"_"&amp;D392</f>
        <v>flab_u_p_a_063</v>
      </c>
      <c r="C392" s="14" t="s">
        <v>1012</v>
      </c>
      <c r="D392" s="14" t="s">
        <v>711</v>
      </c>
      <c r="E392" s="47">
        <v>22.052291582468719</v>
      </c>
      <c r="F392" s="47">
        <v>-0.30620326111431284</v>
      </c>
      <c r="G392" s="47">
        <v>-2.2366618102960256</v>
      </c>
      <c r="H392" s="47">
        <v>0.60859355689124595</v>
      </c>
      <c r="I392" s="47"/>
      <c r="J392" s="47"/>
      <c r="K392" s="47"/>
      <c r="L392" s="47"/>
      <c r="M392" s="47"/>
      <c r="N392" s="47"/>
    </row>
    <row r="393" spans="2:14" x14ac:dyDescent="0.2">
      <c r="B393" s="14" t="str">
        <f t="shared" si="7"/>
        <v>flab_u_p_a_064</v>
      </c>
      <c r="C393" s="14" t="s">
        <v>1012</v>
      </c>
      <c r="D393" s="14" t="s">
        <v>712</v>
      </c>
      <c r="E393" s="47">
        <v>15.042020673498067</v>
      </c>
      <c r="F393" s="47">
        <v>-2.1150011522819145E-2</v>
      </c>
      <c r="G393" s="47">
        <v>-0.53332331417116352</v>
      </c>
      <c r="H393" s="47">
        <v>-0.10127637197642203</v>
      </c>
      <c r="I393" s="47"/>
      <c r="J393" s="47"/>
      <c r="K393" s="47"/>
      <c r="L393" s="47"/>
      <c r="M393" s="47"/>
      <c r="N393" s="47"/>
    </row>
    <row r="394" spans="2:14" x14ac:dyDescent="0.2">
      <c r="B394" s="14" t="str">
        <f t="shared" si="7"/>
        <v>flab_u_p_a_065</v>
      </c>
      <c r="C394" s="14" t="s">
        <v>1012</v>
      </c>
      <c r="D394" s="14" t="s">
        <v>713</v>
      </c>
      <c r="E394" s="47">
        <v>4.2894090110624958</v>
      </c>
      <c r="F394" s="47">
        <v>-4.777661722951132E-2</v>
      </c>
      <c r="G394" s="47">
        <v>-0.81016616526267127</v>
      </c>
      <c r="H394" s="47">
        <v>-5.3505547592258562E-2</v>
      </c>
      <c r="I394" s="47"/>
      <c r="J394" s="47"/>
      <c r="K394" s="47"/>
      <c r="L394" s="47"/>
      <c r="M394" s="47"/>
      <c r="N394" s="47"/>
    </row>
    <row r="395" spans="2:14" x14ac:dyDescent="0.2">
      <c r="B395" s="14" t="str">
        <f t="shared" si="7"/>
        <v>flab_u_p_a_068</v>
      </c>
      <c r="C395" s="14" t="s">
        <v>1012</v>
      </c>
      <c r="D395" s="14" t="s">
        <v>716</v>
      </c>
      <c r="E395" s="47">
        <v>0.19051227415593464</v>
      </c>
      <c r="F395" s="47">
        <v>-5.6926869001683311E-2</v>
      </c>
      <c r="G395" s="47">
        <v>-1.0901202674193811</v>
      </c>
      <c r="H395" s="47">
        <v>-5.5336333140401317</v>
      </c>
      <c r="I395" s="47"/>
      <c r="J395" s="47"/>
      <c r="K395" s="47"/>
      <c r="L395" s="47"/>
      <c r="M395" s="47"/>
      <c r="N395" s="47"/>
    </row>
    <row r="396" spans="2:14" x14ac:dyDescent="0.2">
      <c r="B396" s="14" t="str">
        <f t="shared" si="7"/>
        <v>flab_u_p_a_069</v>
      </c>
      <c r="C396" s="14" t="s">
        <v>1012</v>
      </c>
      <c r="D396" s="14" t="s">
        <v>717</v>
      </c>
      <c r="E396" s="47">
        <v>2.0054556897158293</v>
      </c>
      <c r="F396" s="47">
        <v>-9.1285451032363518E-2</v>
      </c>
      <c r="G396" s="47">
        <v>-0.8668326858939257</v>
      </c>
      <c r="H396" s="47">
        <v>-0.79936905503793509</v>
      </c>
      <c r="I396" s="47"/>
      <c r="J396" s="47"/>
      <c r="K396" s="47"/>
      <c r="L396" s="47"/>
      <c r="M396" s="47"/>
      <c r="N396" s="47"/>
    </row>
    <row r="397" spans="2:14" x14ac:dyDescent="0.2">
      <c r="B397" s="14" t="str">
        <f t="shared" si="7"/>
        <v>flab_u_p_a_070</v>
      </c>
      <c r="C397" s="14" t="s">
        <v>1012</v>
      </c>
      <c r="D397" s="14" t="s">
        <v>718</v>
      </c>
      <c r="E397" s="47">
        <v>2.506819612144787</v>
      </c>
      <c r="F397" s="47">
        <v>-1.5952652131168144E-2</v>
      </c>
      <c r="G397" s="47">
        <v>-0.78051258259798084</v>
      </c>
      <c r="H397" s="47">
        <v>-0.11255674920659375</v>
      </c>
      <c r="I397" s="47"/>
      <c r="J397" s="47"/>
      <c r="K397" s="47"/>
      <c r="L397" s="47"/>
      <c r="M397" s="47"/>
      <c r="N397" s="47"/>
    </row>
    <row r="398" spans="2:14" x14ac:dyDescent="0.2">
      <c r="B398" s="14" t="str">
        <f t="shared" si="7"/>
        <v>flab_u_p_a_072</v>
      </c>
      <c r="C398" s="14" t="s">
        <v>1012</v>
      </c>
      <c r="D398" s="14" t="s">
        <v>720</v>
      </c>
      <c r="E398" s="47">
        <v>0.43022439274766772</v>
      </c>
      <c r="F398" s="47">
        <v>-6.4230918780994184E-2</v>
      </c>
      <c r="G398" s="47">
        <v>-1.07661745867349</v>
      </c>
      <c r="H398" s="47">
        <v>-7.0864117895386158E-2</v>
      </c>
      <c r="I398" s="47"/>
      <c r="J398" s="47"/>
      <c r="K398" s="47"/>
      <c r="L398" s="47"/>
      <c r="M398" s="47"/>
      <c r="N398" s="47"/>
    </row>
    <row r="399" spans="2:14" x14ac:dyDescent="0.2">
      <c r="B399" s="14" t="str">
        <f t="shared" si="7"/>
        <v>flab_u_p_a_073</v>
      </c>
      <c r="C399" s="14" t="s">
        <v>1012</v>
      </c>
      <c r="D399" s="14" t="s">
        <v>721</v>
      </c>
      <c r="E399" s="47">
        <v>0.33103254887863309</v>
      </c>
      <c r="F399" s="47">
        <v>-3.5340634194336307E-2</v>
      </c>
      <c r="G399" s="47">
        <v>-0.60543052974896261</v>
      </c>
      <c r="H399" s="47">
        <v>-0.18858281050448955</v>
      </c>
      <c r="I399" s="47"/>
      <c r="J399" s="47"/>
      <c r="K399" s="47"/>
      <c r="L399" s="47"/>
      <c r="M399" s="47"/>
      <c r="N399" s="47"/>
    </row>
    <row r="400" spans="2:14" x14ac:dyDescent="0.2">
      <c r="B400" s="14" t="str">
        <f t="shared" si="7"/>
        <v>flab_u_p_a_074</v>
      </c>
      <c r="C400" s="14" t="s">
        <v>1012</v>
      </c>
      <c r="D400" s="14" t="s">
        <v>722</v>
      </c>
      <c r="E400" s="47">
        <v>1.8125107978082695</v>
      </c>
      <c r="F400" s="47">
        <v>-5.7910213342748929E-2</v>
      </c>
      <c r="G400" s="47">
        <v>-0.8730264665773646</v>
      </c>
      <c r="H400" s="47">
        <v>-0.22781323046844326</v>
      </c>
      <c r="I400" s="47"/>
      <c r="J400" s="47"/>
      <c r="K400" s="47"/>
      <c r="L400" s="47"/>
      <c r="M400" s="47"/>
      <c r="N400" s="47"/>
    </row>
    <row r="401" spans="2:14" x14ac:dyDescent="0.2">
      <c r="B401" s="14" t="str">
        <f t="shared" si="7"/>
        <v>flab_u_p_a_076</v>
      </c>
      <c r="C401" s="14" t="s">
        <v>1012</v>
      </c>
      <c r="D401" s="14" t="s">
        <v>724</v>
      </c>
      <c r="E401" s="47">
        <v>0.12045468781924672</v>
      </c>
      <c r="F401" s="47">
        <v>-6.2443107920862051E-2</v>
      </c>
      <c r="G401" s="47">
        <v>-1.0426524477525234</v>
      </c>
      <c r="H401" s="47">
        <v>4.398664016305176E-2</v>
      </c>
      <c r="I401" s="47"/>
      <c r="J401" s="47"/>
      <c r="K401" s="47"/>
      <c r="L401" s="47"/>
      <c r="M401" s="47"/>
      <c r="N401" s="47"/>
    </row>
    <row r="402" spans="2:14" x14ac:dyDescent="0.2">
      <c r="B402" s="14" t="str">
        <f t="shared" si="7"/>
        <v>flab_u_p_a_079</v>
      </c>
      <c r="C402" s="14" t="s">
        <v>1012</v>
      </c>
      <c r="D402" s="14" t="s">
        <v>727</v>
      </c>
      <c r="E402" s="47">
        <v>5.8085316687437887</v>
      </c>
      <c r="F402" s="47">
        <v>-7.4085568983683903E-2</v>
      </c>
      <c r="G402" s="47">
        <v>-0.83416683369852418</v>
      </c>
      <c r="H402" s="47">
        <v>-0.35286050877326725</v>
      </c>
      <c r="I402" s="47"/>
      <c r="J402" s="47"/>
      <c r="K402" s="47"/>
      <c r="L402" s="47"/>
      <c r="M402" s="47"/>
      <c r="N402" s="47"/>
    </row>
    <row r="403" spans="2:14" x14ac:dyDescent="0.2">
      <c r="B403" s="14" t="str">
        <f t="shared" si="7"/>
        <v>flab_u_p_a_080</v>
      </c>
      <c r="C403" s="14" t="s">
        <v>1012</v>
      </c>
      <c r="D403" s="14" t="s">
        <v>728</v>
      </c>
      <c r="E403" s="47">
        <v>1.7929776593904374</v>
      </c>
      <c r="F403" s="47">
        <v>-0.13618404281782182</v>
      </c>
      <c r="G403" s="47">
        <v>-1.1296022572627518</v>
      </c>
      <c r="H403" s="47">
        <v>-0.49007997189627339</v>
      </c>
      <c r="I403" s="47"/>
      <c r="J403" s="47"/>
      <c r="K403" s="47"/>
      <c r="L403" s="47"/>
      <c r="M403" s="47"/>
      <c r="N403" s="47"/>
    </row>
    <row r="404" spans="2:14" x14ac:dyDescent="0.2">
      <c r="B404" s="14" t="str">
        <f t="shared" si="7"/>
        <v>flab_u_p_a_082</v>
      </c>
      <c r="C404" s="14" t="s">
        <v>1012</v>
      </c>
      <c r="D404" s="14" t="s">
        <v>730</v>
      </c>
      <c r="E404" s="47">
        <v>0.41426497636890913</v>
      </c>
      <c r="F404" s="47">
        <v>-0.10854324275696436</v>
      </c>
      <c r="G404" s="47">
        <v>-0.99281923561753693</v>
      </c>
      <c r="H404" s="47">
        <v>-0.12046659690654327</v>
      </c>
      <c r="I404" s="47"/>
      <c r="J404" s="47"/>
      <c r="K404" s="47"/>
      <c r="L404" s="47"/>
      <c r="M404" s="47"/>
      <c r="N404" s="47"/>
    </row>
    <row r="405" spans="2:14" x14ac:dyDescent="0.2">
      <c r="B405" s="14" t="str">
        <f t="shared" si="7"/>
        <v>flab_u_p_a_084</v>
      </c>
      <c r="C405" s="14" t="s">
        <v>1012</v>
      </c>
      <c r="D405" s="14" t="s">
        <v>732</v>
      </c>
      <c r="E405" s="47">
        <v>17.336261982532974</v>
      </c>
      <c r="F405" s="47">
        <v>-0.11779003013691058</v>
      </c>
      <c r="G405" s="47">
        <v>-0.70995570318600487</v>
      </c>
      <c r="H405" s="47">
        <v>0.10886781124388456</v>
      </c>
      <c r="I405" s="47"/>
      <c r="J405" s="47"/>
      <c r="K405" s="47"/>
      <c r="L405" s="47"/>
      <c r="M405" s="47"/>
      <c r="N405" s="47"/>
    </row>
    <row r="406" spans="2:14" x14ac:dyDescent="0.2">
      <c r="B406" s="14" t="str">
        <f t="shared" si="7"/>
        <v>flab_u_p_a_085</v>
      </c>
      <c r="C406" s="14" t="s">
        <v>1012</v>
      </c>
      <c r="D406" s="14" t="s">
        <v>733</v>
      </c>
      <c r="E406" s="47">
        <v>2.7257251279557182</v>
      </c>
      <c r="F406" s="47">
        <v>-0.35147627852926133</v>
      </c>
      <c r="G406" s="47">
        <v>-0.74610693186913934</v>
      </c>
      <c r="H406" s="47">
        <v>0.51485033114608836</v>
      </c>
      <c r="I406" s="47"/>
      <c r="J406" s="47"/>
      <c r="K406" s="47"/>
      <c r="L406" s="47"/>
      <c r="M406" s="47"/>
      <c r="N406" s="47"/>
    </row>
    <row r="407" spans="2:14" x14ac:dyDescent="0.2">
      <c r="B407" s="14" t="str">
        <f t="shared" si="7"/>
        <v>flab_u_p_a_089</v>
      </c>
      <c r="C407" s="14" t="s">
        <v>1012</v>
      </c>
      <c r="D407" s="14" t="s">
        <v>737</v>
      </c>
      <c r="E407" s="47">
        <v>0.6068508917080101</v>
      </c>
      <c r="F407" s="47">
        <v>-0.1699754715010604</v>
      </c>
      <c r="G407" s="47">
        <v>-0.8665177879160324</v>
      </c>
      <c r="H407" s="47">
        <v>0.19665817273175623</v>
      </c>
      <c r="I407" s="47"/>
      <c r="J407" s="47"/>
      <c r="K407" s="47"/>
      <c r="L407" s="47"/>
      <c r="M407" s="47"/>
      <c r="N407" s="47"/>
    </row>
    <row r="408" spans="2:14" x14ac:dyDescent="0.2">
      <c r="B408" s="14" t="str">
        <f t="shared" si="7"/>
        <v>flab_u_p_a_090</v>
      </c>
      <c r="C408" s="14" t="s">
        <v>1012</v>
      </c>
      <c r="D408" s="14" t="s">
        <v>738</v>
      </c>
      <c r="E408" s="47">
        <v>0.21833195548367262</v>
      </c>
      <c r="F408" s="47">
        <v>-0.13216264903188613</v>
      </c>
      <c r="G408" s="47">
        <v>-0.8704122964954375</v>
      </c>
      <c r="H408" s="47">
        <v>7.7930575032825189E-2</v>
      </c>
      <c r="I408" s="47"/>
      <c r="J408" s="47"/>
      <c r="K408" s="47"/>
      <c r="L408" s="47"/>
      <c r="M408" s="47"/>
      <c r="N408" s="47"/>
    </row>
    <row r="409" spans="2:14" x14ac:dyDescent="0.2">
      <c r="B409" s="14" t="str">
        <f t="shared" si="7"/>
        <v>flab_u_p_a_091</v>
      </c>
      <c r="C409" s="14" t="s">
        <v>1012</v>
      </c>
      <c r="D409" s="14" t="s">
        <v>739</v>
      </c>
      <c r="E409" s="47">
        <v>0.44853721137830782</v>
      </c>
      <c r="F409" s="47">
        <v>-0.10562400369354963</v>
      </c>
      <c r="G409" s="47">
        <v>-0.95108439675731793</v>
      </c>
      <c r="H409" s="47">
        <v>-0.15245152767759951</v>
      </c>
      <c r="I409" s="47"/>
      <c r="J409" s="47"/>
      <c r="K409" s="47"/>
      <c r="L409" s="47"/>
      <c r="M409" s="47"/>
      <c r="N409" s="47"/>
    </row>
    <row r="410" spans="2:14" x14ac:dyDescent="0.2">
      <c r="B410" s="14" t="str">
        <f t="shared" si="7"/>
        <v>flab_u_p_a_097</v>
      </c>
      <c r="C410" s="14" t="s">
        <v>1012</v>
      </c>
      <c r="D410" s="14" t="s">
        <v>745</v>
      </c>
      <c r="E410" s="47">
        <v>0.72364261470999081</v>
      </c>
      <c r="F410" s="47">
        <v>-5.7269095892931166E-2</v>
      </c>
      <c r="G410" s="47">
        <v>-1.4753755887630282</v>
      </c>
      <c r="H410" s="47">
        <v>-0.37395398316928397</v>
      </c>
      <c r="I410" s="47"/>
      <c r="J410" s="47"/>
      <c r="K410" s="47"/>
      <c r="L410" s="47"/>
      <c r="M410" s="47"/>
      <c r="N410" s="47"/>
    </row>
    <row r="411" spans="2:14" x14ac:dyDescent="0.2">
      <c r="B411" s="14" t="str">
        <f t="shared" si="7"/>
        <v>flab_u_p_a_098</v>
      </c>
      <c r="C411" s="14" t="s">
        <v>1012</v>
      </c>
      <c r="D411" s="14" t="s">
        <v>746</v>
      </c>
      <c r="E411" s="47">
        <v>0.99774027655759157</v>
      </c>
      <c r="F411" s="47">
        <v>-3.9697614428646499E-2</v>
      </c>
      <c r="G411" s="47">
        <v>-0.76555452926013734</v>
      </c>
      <c r="H411" s="47">
        <v>-8.0054577319488285E-2</v>
      </c>
      <c r="I411" s="47"/>
      <c r="J411" s="47"/>
      <c r="K411" s="47"/>
      <c r="L411" s="47"/>
      <c r="M411" s="47"/>
      <c r="N411" s="47"/>
    </row>
    <row r="412" spans="2:14" x14ac:dyDescent="0.2">
      <c r="B412" s="14" t="str">
        <f t="shared" si="7"/>
        <v>flab_u_p_a_099</v>
      </c>
      <c r="C412" s="14" t="s">
        <v>1012</v>
      </c>
      <c r="D412" s="14" t="s">
        <v>747</v>
      </c>
      <c r="E412" s="47">
        <v>0.39745424404986623</v>
      </c>
      <c r="F412" s="47">
        <v>-0.10487009076101117</v>
      </c>
      <c r="G412" s="47">
        <v>-1.778658101051811</v>
      </c>
      <c r="H412" s="47">
        <v>-0.35175417662969277</v>
      </c>
      <c r="I412" s="47"/>
      <c r="J412" s="47"/>
      <c r="K412" s="47"/>
      <c r="L412" s="47"/>
      <c r="M412" s="47"/>
      <c r="N412" s="47"/>
    </row>
    <row r="413" spans="2:14" x14ac:dyDescent="0.2">
      <c r="B413" s="14" t="str">
        <f t="shared" si="7"/>
        <v>flab_u_p_a_101</v>
      </c>
      <c r="C413" s="14" t="s">
        <v>1012</v>
      </c>
      <c r="D413" s="14" t="s">
        <v>749</v>
      </c>
      <c r="E413" s="47">
        <v>23.525800150487424</v>
      </c>
      <c r="F413" s="47">
        <v>-4.2027581837844608E-2</v>
      </c>
      <c r="G413" s="47">
        <v>-0.55674843397341967</v>
      </c>
      <c r="H413" s="47">
        <v>-0.13500520926004178</v>
      </c>
      <c r="I413" s="47"/>
      <c r="J413" s="47"/>
      <c r="K413" s="47"/>
      <c r="L413" s="47"/>
      <c r="M413" s="47"/>
      <c r="N413" s="47"/>
    </row>
    <row r="414" spans="2:14" x14ac:dyDescent="0.2">
      <c r="B414" s="14" t="str">
        <f t="shared" si="7"/>
        <v>flab_u_p_a_102</v>
      </c>
      <c r="C414" s="14" t="s">
        <v>1012</v>
      </c>
      <c r="D414" s="14" t="s">
        <v>750</v>
      </c>
      <c r="E414" s="47">
        <v>2.0833375614259437</v>
      </c>
      <c r="F414" s="47">
        <v>-0.14273837803190359</v>
      </c>
      <c r="G414" s="47">
        <v>-2.0618718442377615</v>
      </c>
      <c r="H414" s="47">
        <v>0.37767332352740546</v>
      </c>
      <c r="I414" s="47"/>
      <c r="J414" s="47"/>
      <c r="K414" s="47"/>
      <c r="L414" s="47"/>
      <c r="M414" s="47"/>
      <c r="N414" s="47"/>
    </row>
    <row r="415" spans="2:14" x14ac:dyDescent="0.2">
      <c r="B415" s="14" t="str">
        <f t="shared" si="7"/>
        <v>flab_u_p_a_103</v>
      </c>
      <c r="C415" s="14" t="s">
        <v>1012</v>
      </c>
      <c r="D415" s="14" t="s">
        <v>751</v>
      </c>
      <c r="E415" s="47">
        <v>0.24656375795564722</v>
      </c>
      <c r="F415" s="47">
        <v>-4.369028344636261E-2</v>
      </c>
      <c r="G415" s="47">
        <v>-0.32999293448688904</v>
      </c>
      <c r="H415" s="47">
        <v>-4.1835304172588295E-2</v>
      </c>
      <c r="I415" s="47"/>
      <c r="J415" s="47"/>
      <c r="K415" s="47"/>
      <c r="L415" s="47"/>
      <c r="M415" s="47"/>
      <c r="N415" s="47"/>
    </row>
    <row r="416" spans="2:14" x14ac:dyDescent="0.2">
      <c r="B416" s="14" t="str">
        <f t="shared" si="7"/>
        <v>flab_u_p_a_104</v>
      </c>
      <c r="C416" s="14" t="s">
        <v>1012</v>
      </c>
      <c r="D416" s="14" t="s">
        <v>752</v>
      </c>
      <c r="E416" s="47">
        <v>4.8064856788203771</v>
      </c>
      <c r="F416" s="47">
        <v>-0.1391737369098367</v>
      </c>
      <c r="G416" s="47">
        <v>-0.99135085507441323</v>
      </c>
      <c r="H416" s="47">
        <v>0.23363073788751354</v>
      </c>
      <c r="I416" s="47"/>
      <c r="J416" s="47"/>
      <c r="K416" s="47"/>
      <c r="L416" s="47"/>
      <c r="M416" s="47"/>
      <c r="N416" s="47"/>
    </row>
    <row r="417" spans="2:14" x14ac:dyDescent="0.2">
      <c r="B417" s="14" t="str">
        <f t="shared" si="7"/>
        <v>flab_u_p_a_107</v>
      </c>
      <c r="C417" s="14" t="s">
        <v>1012</v>
      </c>
      <c r="D417" s="14" t="s">
        <v>755</v>
      </c>
      <c r="E417" s="47">
        <v>0.22626983498909345</v>
      </c>
      <c r="F417" s="47">
        <v>-0.18491253517997075</v>
      </c>
      <c r="G417" s="47">
        <v>-1.4084699579137716</v>
      </c>
      <c r="H417" s="47">
        <v>-0.31922187708275374</v>
      </c>
      <c r="I417" s="47"/>
      <c r="J417" s="47"/>
      <c r="K417" s="47"/>
      <c r="L417" s="47"/>
      <c r="M417" s="47"/>
      <c r="N417" s="47"/>
    </row>
    <row r="418" spans="2:14" x14ac:dyDescent="0.2">
      <c r="B418" s="14" t="str">
        <f t="shared" si="7"/>
        <v>flab_u_p_a_108</v>
      </c>
      <c r="C418" s="14" t="s">
        <v>1012</v>
      </c>
      <c r="D418" s="14" t="s">
        <v>756</v>
      </c>
      <c r="E418" s="47">
        <v>0.10866391803394862</v>
      </c>
      <c r="F418" s="47">
        <v>-0.16182278062752964</v>
      </c>
      <c r="G418" s="47">
        <v>-1.512871560782536</v>
      </c>
      <c r="H418" s="47">
        <v>-0.47465138434458209</v>
      </c>
      <c r="I418" s="47"/>
      <c r="J418" s="47"/>
      <c r="K418" s="47"/>
      <c r="L418" s="47"/>
      <c r="M418" s="47"/>
      <c r="N418" s="47"/>
    </row>
    <row r="419" spans="2:14" x14ac:dyDescent="0.2">
      <c r="B419" s="14" t="str">
        <f t="shared" si="7"/>
        <v>flab_u_p_a_109</v>
      </c>
      <c r="C419" s="14" t="s">
        <v>1012</v>
      </c>
      <c r="D419" s="14" t="s">
        <v>757</v>
      </c>
      <c r="E419" s="47">
        <v>1.4284997281158724E-2</v>
      </c>
      <c r="F419" s="47">
        <v>-0.10106479659016676</v>
      </c>
      <c r="G419" s="47">
        <v>-0.84420563134478543</v>
      </c>
      <c r="H419" s="47">
        <v>-6.4826219333979918E-2</v>
      </c>
      <c r="I419" s="47"/>
      <c r="J419" s="47"/>
      <c r="K419" s="47"/>
      <c r="L419" s="47"/>
      <c r="M419" s="47"/>
      <c r="N419" s="47"/>
    </row>
    <row r="420" spans="2:14" x14ac:dyDescent="0.2">
      <c r="B420" s="14" t="str">
        <f t="shared" si="7"/>
        <v>flab_u_p_a_110</v>
      </c>
      <c r="C420" s="14" t="s">
        <v>1012</v>
      </c>
      <c r="D420" s="14" t="s">
        <v>758</v>
      </c>
      <c r="E420" s="47">
        <v>3.5706519889986708E-2</v>
      </c>
      <c r="F420" s="47">
        <v>-0.11401622577106307</v>
      </c>
      <c r="G420" s="47">
        <v>-0.91282938430398142</v>
      </c>
      <c r="H420" s="47">
        <v>-6.6297015306893137E-2</v>
      </c>
      <c r="I420" s="47"/>
      <c r="J420" s="47"/>
      <c r="K420" s="47"/>
      <c r="L420" s="47"/>
      <c r="M420" s="47"/>
      <c r="N420" s="47"/>
    </row>
    <row r="421" spans="2:14" x14ac:dyDescent="0.2">
      <c r="B421" s="14" t="str">
        <f t="shared" si="7"/>
        <v>flab_u_p_a_111</v>
      </c>
      <c r="C421" s="14" t="s">
        <v>1012</v>
      </c>
      <c r="D421" s="14" t="s">
        <v>759</v>
      </c>
      <c r="E421" s="47">
        <v>2.4625576154832965E-3</v>
      </c>
      <c r="F421" s="47">
        <v>-0.14284260656531877</v>
      </c>
      <c r="G421" s="47">
        <v>-1.1569236936067151</v>
      </c>
      <c r="H421" s="47">
        <v>-0.19525847372315885</v>
      </c>
      <c r="I421" s="47"/>
      <c r="J421" s="47"/>
      <c r="K421" s="47"/>
      <c r="L421" s="47"/>
      <c r="M421" s="47"/>
      <c r="N421" s="47"/>
    </row>
    <row r="422" spans="2:14" x14ac:dyDescent="0.2">
      <c r="B422" s="14" t="str">
        <f t="shared" si="7"/>
        <v>flab_u_p_a_112</v>
      </c>
      <c r="C422" s="14" t="s">
        <v>1012</v>
      </c>
      <c r="D422" s="14" t="s">
        <v>760</v>
      </c>
      <c r="E422" s="47">
        <v>3.6861339247033609E-2</v>
      </c>
      <c r="F422" s="47">
        <v>-0.16214081842113037</v>
      </c>
      <c r="G422" s="47">
        <v>-1.6057858427645288</v>
      </c>
      <c r="H422" s="47">
        <v>-0.46591398303129639</v>
      </c>
      <c r="I422" s="47"/>
      <c r="J422" s="47"/>
      <c r="K422" s="47"/>
      <c r="L422" s="47"/>
      <c r="M422" s="47"/>
      <c r="N422" s="47"/>
    </row>
    <row r="423" spans="2:14" x14ac:dyDescent="0.2">
      <c r="B423" s="14" t="str">
        <f t="shared" si="7"/>
        <v>flab_u_p_a_113</v>
      </c>
      <c r="C423" s="14" t="s">
        <v>1012</v>
      </c>
      <c r="D423" s="14" t="s">
        <v>761</v>
      </c>
      <c r="E423" s="47">
        <v>0.25708282924979503</v>
      </c>
      <c r="F423" s="47">
        <v>-0.18182789031827573</v>
      </c>
      <c r="G423" s="47">
        <v>-1.8586240950295374</v>
      </c>
      <c r="H423" s="47">
        <v>-0.55074136822683695</v>
      </c>
      <c r="I423" s="47"/>
      <c r="J423" s="47"/>
      <c r="K423" s="47"/>
      <c r="L423" s="47"/>
      <c r="M423" s="47"/>
      <c r="N423" s="47"/>
    </row>
    <row r="424" spans="2:14" x14ac:dyDescent="0.2">
      <c r="B424" s="14" t="str">
        <f t="shared" si="7"/>
        <v>flab_u_p_a_115</v>
      </c>
      <c r="C424" s="14" t="s">
        <v>1012</v>
      </c>
      <c r="D424" s="14" t="s">
        <v>763</v>
      </c>
      <c r="E424" s="47">
        <v>1.6017975684898274</v>
      </c>
      <c r="F424" s="47">
        <v>-4.186571703065356E-2</v>
      </c>
      <c r="G424" s="47">
        <v>-0.67880846224144253</v>
      </c>
      <c r="H424" s="47">
        <v>-0.52430945290751207</v>
      </c>
      <c r="I424" s="47"/>
      <c r="J424" s="47"/>
      <c r="K424" s="47"/>
      <c r="L424" s="47"/>
      <c r="M424" s="47"/>
      <c r="N424" s="47"/>
    </row>
    <row r="425" spans="2:14" x14ac:dyDescent="0.2">
      <c r="B425" s="14" t="str">
        <f t="shared" si="7"/>
        <v>flab_u_p_a_118</v>
      </c>
      <c r="C425" s="14" t="s">
        <v>1012</v>
      </c>
      <c r="D425" s="14" t="s">
        <v>766</v>
      </c>
      <c r="E425" s="47">
        <v>4.9150710771400403</v>
      </c>
      <c r="F425" s="47">
        <v>-7.2135903032777282E-2</v>
      </c>
      <c r="G425" s="47">
        <v>-0.71483967536222215</v>
      </c>
      <c r="H425" s="47">
        <v>-0.43641989598335318</v>
      </c>
      <c r="I425" s="47"/>
      <c r="J425" s="47"/>
      <c r="K425" s="47"/>
      <c r="L425" s="47"/>
      <c r="M425" s="47"/>
      <c r="N425" s="47"/>
    </row>
    <row r="426" spans="2:14" x14ac:dyDescent="0.2">
      <c r="B426" s="14" t="str">
        <f t="shared" si="7"/>
        <v>flab_u_p_a_120</v>
      </c>
      <c r="C426" s="14" t="s">
        <v>1012</v>
      </c>
      <c r="D426" s="14" t="s">
        <v>768</v>
      </c>
      <c r="E426" s="47">
        <v>117.10156590604186</v>
      </c>
      <c r="F426" s="47">
        <v>-7.9468824195905174E-2</v>
      </c>
      <c r="G426" s="47">
        <v>-0.61767274750281764</v>
      </c>
      <c r="H426" s="47">
        <v>-0.27006144111514363</v>
      </c>
      <c r="I426" s="47"/>
      <c r="J426" s="47"/>
      <c r="K426" s="47"/>
      <c r="L426" s="47"/>
      <c r="M426" s="47"/>
      <c r="N426" s="47"/>
    </row>
    <row r="427" spans="2:14" x14ac:dyDescent="0.2">
      <c r="B427" s="14" t="str">
        <f t="shared" si="7"/>
        <v>flab_u_p_a_121</v>
      </c>
      <c r="C427" s="14" t="s">
        <v>1012</v>
      </c>
      <c r="D427" s="14" t="s">
        <v>769</v>
      </c>
      <c r="E427" s="47">
        <v>22.951283334040944</v>
      </c>
      <c r="F427" s="47">
        <v>-8.3949746365563627E-2</v>
      </c>
      <c r="G427" s="47">
        <v>-0.65552287712701274</v>
      </c>
      <c r="H427" s="47">
        <v>-0.27592041549835411</v>
      </c>
      <c r="I427" s="47"/>
      <c r="J427" s="47"/>
      <c r="K427" s="47"/>
      <c r="L427" s="47"/>
      <c r="M427" s="47"/>
      <c r="N427" s="47"/>
    </row>
    <row r="428" spans="2:14" x14ac:dyDescent="0.2">
      <c r="B428" s="14" t="str">
        <f t="shared" si="7"/>
        <v>flab_u_p_a_122</v>
      </c>
      <c r="C428" s="14" t="s">
        <v>1012</v>
      </c>
      <c r="D428" s="14" t="s">
        <v>770</v>
      </c>
      <c r="E428" s="47">
        <v>0.10027278448579148</v>
      </c>
      <c r="F428" s="47">
        <v>-0.139980240493498</v>
      </c>
      <c r="G428" s="47">
        <v>-1.0923177110424676</v>
      </c>
      <c r="H428" s="47">
        <v>-0.420193432034488</v>
      </c>
      <c r="I428" s="47"/>
      <c r="J428" s="47"/>
      <c r="K428" s="47"/>
      <c r="L428" s="47"/>
      <c r="M428" s="47"/>
      <c r="N428" s="47"/>
    </row>
    <row r="429" spans="2:14" x14ac:dyDescent="0.2">
      <c r="B429" s="14" t="str">
        <f t="shared" si="7"/>
        <v>flab_u_p_a_123</v>
      </c>
      <c r="C429" s="14" t="s">
        <v>1012</v>
      </c>
      <c r="D429" s="14" t="s">
        <v>771</v>
      </c>
      <c r="E429" s="47">
        <v>1.8150476992557598</v>
      </c>
      <c r="F429" s="47">
        <v>-0.13793817392121488</v>
      </c>
      <c r="G429" s="47">
        <v>-1.0646191043956921</v>
      </c>
      <c r="H429" s="47">
        <v>-0.3996020373784992</v>
      </c>
      <c r="I429" s="47"/>
      <c r="J429" s="47"/>
      <c r="K429" s="47"/>
      <c r="L429" s="47"/>
      <c r="M429" s="47"/>
      <c r="N429" s="47"/>
    </row>
    <row r="430" spans="2:14" x14ac:dyDescent="0.2">
      <c r="B430" s="14" t="str">
        <f t="shared" si="7"/>
        <v>flab_u_p_a_126</v>
      </c>
      <c r="C430" s="14" t="s">
        <v>1012</v>
      </c>
      <c r="D430" s="14" t="s">
        <v>774</v>
      </c>
      <c r="E430" s="47">
        <v>2.2334760016365198</v>
      </c>
      <c r="F430" s="47">
        <v>-5.5949919104036905E-2</v>
      </c>
      <c r="G430" s="47">
        <v>-0.4675914589870267</v>
      </c>
      <c r="H430" s="47">
        <v>-0.26020242467121868</v>
      </c>
      <c r="I430" s="47"/>
      <c r="J430" s="47"/>
      <c r="K430" s="47"/>
      <c r="L430" s="47"/>
      <c r="M430" s="47"/>
      <c r="N430" s="47"/>
    </row>
    <row r="431" spans="2:14" x14ac:dyDescent="0.2">
      <c r="B431" s="14" t="str">
        <f t="shared" si="7"/>
        <v>flab_u_p_a_127</v>
      </c>
      <c r="C431" s="14" t="s">
        <v>1012</v>
      </c>
      <c r="D431" s="14" t="s">
        <v>775</v>
      </c>
      <c r="E431" s="47">
        <v>8.9532566539518363</v>
      </c>
      <c r="F431" s="47">
        <v>-8.8933788566436522E-2</v>
      </c>
      <c r="G431" s="47">
        <v>-0.75776367036339831</v>
      </c>
      <c r="H431" s="47">
        <v>-0.30260475408288023</v>
      </c>
      <c r="I431" s="47"/>
      <c r="J431" s="47"/>
      <c r="K431" s="47"/>
      <c r="L431" s="47"/>
      <c r="M431" s="47"/>
      <c r="N431" s="47"/>
    </row>
    <row r="432" spans="2:14" x14ac:dyDescent="0.2">
      <c r="B432" s="14" t="str">
        <f t="shared" si="7"/>
        <v>flab_u_p_a_128</v>
      </c>
      <c r="C432" s="14" t="s">
        <v>1012</v>
      </c>
      <c r="D432" s="14" t="s">
        <v>776</v>
      </c>
      <c r="E432" s="47">
        <v>230.32357778032846</v>
      </c>
      <c r="F432" s="47">
        <v>-0.11974065966304792</v>
      </c>
      <c r="G432" s="47">
        <v>-0.91098293772384764</v>
      </c>
      <c r="H432" s="47">
        <v>-0.14557560400406677</v>
      </c>
      <c r="I432" s="47"/>
      <c r="J432" s="47"/>
      <c r="K432" s="47"/>
      <c r="L432" s="47"/>
      <c r="M432" s="47"/>
      <c r="N432" s="47"/>
    </row>
    <row r="433" spans="2:14" x14ac:dyDescent="0.2">
      <c r="B433" s="14" t="str">
        <f t="shared" si="7"/>
        <v>flab_u_p_a_131</v>
      </c>
      <c r="C433" s="14" t="s">
        <v>1012</v>
      </c>
      <c r="D433" s="14" t="s">
        <v>779</v>
      </c>
      <c r="E433" s="47">
        <v>28.889190847063436</v>
      </c>
      <c r="F433" s="47">
        <v>-7.308522550873997E-2</v>
      </c>
      <c r="G433" s="47">
        <v>-0.91913436022602601</v>
      </c>
      <c r="H433" s="47">
        <v>-0.73153991291670106</v>
      </c>
      <c r="I433" s="47"/>
      <c r="J433" s="47"/>
      <c r="K433" s="47"/>
      <c r="L433" s="47"/>
      <c r="M433" s="47"/>
      <c r="N433" s="47"/>
    </row>
    <row r="434" spans="2:14" x14ac:dyDescent="0.2">
      <c r="B434" s="14" t="str">
        <f t="shared" si="7"/>
        <v>flab_u_p_a_132</v>
      </c>
      <c r="C434" s="14" t="s">
        <v>1012</v>
      </c>
      <c r="D434" s="14" t="s">
        <v>780</v>
      </c>
      <c r="E434" s="47">
        <v>11.777640174563123</v>
      </c>
      <c r="F434" s="47">
        <v>-0.14165234623808587</v>
      </c>
      <c r="G434" s="47">
        <v>-1.0826641344104271</v>
      </c>
      <c r="H434" s="47">
        <v>-0.16651445585319502</v>
      </c>
      <c r="I434" s="47"/>
      <c r="J434" s="47"/>
      <c r="K434" s="47"/>
      <c r="L434" s="47"/>
      <c r="M434" s="47"/>
      <c r="N434" s="47"/>
    </row>
    <row r="435" spans="2:14" x14ac:dyDescent="0.2">
      <c r="B435" s="14" t="str">
        <f t="shared" si="7"/>
        <v>flab_u_p_a_133</v>
      </c>
      <c r="C435" s="14" t="s">
        <v>1012</v>
      </c>
      <c r="D435" s="14" t="s">
        <v>781</v>
      </c>
      <c r="E435" s="47">
        <v>0.57426123402228291</v>
      </c>
      <c r="F435" s="47">
        <v>-3.6393655229449706E-2</v>
      </c>
      <c r="G435" s="47">
        <v>-1.9884989254640772</v>
      </c>
      <c r="H435" s="47">
        <v>-1.9712796138921851</v>
      </c>
      <c r="I435" s="47"/>
      <c r="J435" s="47"/>
      <c r="K435" s="47"/>
      <c r="L435" s="47"/>
      <c r="M435" s="47"/>
      <c r="N435" s="47"/>
    </row>
    <row r="436" spans="2:14" x14ac:dyDescent="0.2">
      <c r="B436" s="14" t="str">
        <f t="shared" si="7"/>
        <v>flab_u_p_a_137</v>
      </c>
      <c r="C436" s="14" t="s">
        <v>1012</v>
      </c>
      <c r="D436" s="14" t="s">
        <v>785</v>
      </c>
      <c r="E436" s="47">
        <v>2.5081532401784479</v>
      </c>
      <c r="F436" s="47">
        <v>-8.9240772225751552E-2</v>
      </c>
      <c r="G436" s="47">
        <v>-0.8160915939372182</v>
      </c>
      <c r="H436" s="47">
        <v>-0.21436920404452886</v>
      </c>
      <c r="I436" s="47"/>
      <c r="J436" s="47"/>
      <c r="K436" s="47"/>
      <c r="L436" s="47"/>
      <c r="M436" s="47"/>
      <c r="N436" s="47"/>
    </row>
    <row r="437" spans="2:14" x14ac:dyDescent="0.2">
      <c r="B437" s="14" t="str">
        <f t="shared" si="7"/>
        <v>flab_u_p_a_139</v>
      </c>
      <c r="C437" s="14" t="s">
        <v>1012</v>
      </c>
      <c r="D437" s="14" t="s">
        <v>787</v>
      </c>
      <c r="E437" s="47">
        <v>5.6850256800926395</v>
      </c>
      <c r="F437" s="47">
        <v>2.5791206171188463E-3</v>
      </c>
      <c r="G437" s="47">
        <v>-0.21327069049811298</v>
      </c>
      <c r="H437" s="47">
        <v>2.7220783368853141E-2</v>
      </c>
      <c r="I437" s="47"/>
      <c r="J437" s="47"/>
      <c r="K437" s="47"/>
      <c r="L437" s="47"/>
      <c r="M437" s="47"/>
      <c r="N437" s="47"/>
    </row>
    <row r="438" spans="2:14" x14ac:dyDescent="0.2">
      <c r="B438" s="14" t="str">
        <f t="shared" si="7"/>
        <v>flab_u_p_a_140</v>
      </c>
      <c r="C438" s="14" t="s">
        <v>1012</v>
      </c>
      <c r="D438" s="14" t="s">
        <v>788</v>
      </c>
      <c r="E438" s="47">
        <v>146.9908775055666</v>
      </c>
      <c r="F438" s="47">
        <v>-5.6665296466806847E-2</v>
      </c>
      <c r="G438" s="47">
        <v>-0.47417097699278266</v>
      </c>
      <c r="H438" s="47">
        <v>-0.21718357117037623</v>
      </c>
      <c r="I438" s="47"/>
      <c r="J438" s="47"/>
      <c r="K438" s="47"/>
      <c r="L438" s="47"/>
      <c r="M438" s="47"/>
      <c r="N438" s="47"/>
    </row>
    <row r="439" spans="2:14" x14ac:dyDescent="0.2">
      <c r="B439" s="14" t="str">
        <f t="shared" si="7"/>
        <v>flab_u_p_a_150</v>
      </c>
      <c r="C439" s="14" t="s">
        <v>1012</v>
      </c>
      <c r="D439" s="14" t="s">
        <v>798</v>
      </c>
      <c r="E439" s="47">
        <v>2.0054556897158293</v>
      </c>
      <c r="F439" s="47">
        <v>-0.12851856951413554</v>
      </c>
      <c r="G439" s="47">
        <v>-1.0190988171372095</v>
      </c>
      <c r="H439" s="47">
        <v>-0.22338379510129514</v>
      </c>
      <c r="I439" s="47"/>
      <c r="J439" s="47"/>
      <c r="K439" s="47"/>
      <c r="L439" s="47"/>
      <c r="M439" s="47"/>
      <c r="N439" s="47"/>
    </row>
    <row r="440" spans="2:14" x14ac:dyDescent="0.2">
      <c r="B440" s="14" t="str">
        <f t="shared" si="7"/>
        <v>flab_u_p_a_151</v>
      </c>
      <c r="C440" s="14" t="s">
        <v>1012</v>
      </c>
      <c r="D440" s="14" t="s">
        <v>799</v>
      </c>
      <c r="E440" s="47">
        <v>5.3148486416064431</v>
      </c>
      <c r="F440" s="47">
        <v>-3.7216885837354496E-2</v>
      </c>
      <c r="G440" s="47">
        <v>-0.33740352845200716</v>
      </c>
      <c r="H440" s="47">
        <v>-0.18393428130047962</v>
      </c>
      <c r="I440" s="47"/>
      <c r="J440" s="47"/>
      <c r="K440" s="47"/>
      <c r="L440" s="47"/>
      <c r="M440" s="47"/>
      <c r="N440" s="47"/>
    </row>
    <row r="441" spans="2:14" x14ac:dyDescent="0.2">
      <c r="B441" s="14" t="str">
        <f t="shared" si="7"/>
        <v>flab_u_p_a_156</v>
      </c>
      <c r="C441" s="14" t="s">
        <v>1012</v>
      </c>
      <c r="D441" s="14" t="s">
        <v>804</v>
      </c>
      <c r="E441" s="47">
        <v>0.91819287389716842</v>
      </c>
      <c r="F441" s="47">
        <v>-0.11606124825878084</v>
      </c>
      <c r="G441" s="47">
        <v>-0.9600617728068972</v>
      </c>
      <c r="H441" s="47">
        <v>-0.19375968874496552</v>
      </c>
      <c r="I441" s="47"/>
      <c r="J441" s="47"/>
      <c r="K441" s="47"/>
      <c r="L441" s="47"/>
      <c r="M441" s="47"/>
      <c r="N441" s="47"/>
    </row>
    <row r="442" spans="2:14" x14ac:dyDescent="0.2">
      <c r="B442" s="14" t="str">
        <f t="shared" si="7"/>
        <v>flab_u_p_a_157</v>
      </c>
      <c r="C442" s="14" t="s">
        <v>1012</v>
      </c>
      <c r="D442" s="14" t="s">
        <v>805</v>
      </c>
      <c r="E442" s="47">
        <v>40.109113794316592</v>
      </c>
      <c r="F442" s="47">
        <v>0.10201247848267148</v>
      </c>
      <c r="G442" s="47">
        <v>0.60366213548361802</v>
      </c>
      <c r="H442" s="47">
        <v>0.5742671732783533</v>
      </c>
      <c r="I442" s="47"/>
      <c r="J442" s="47"/>
      <c r="K442" s="47"/>
      <c r="L442" s="47"/>
      <c r="M442" s="47"/>
      <c r="N442" s="47"/>
    </row>
    <row r="443" spans="2:14" x14ac:dyDescent="0.2">
      <c r="B443" s="14" t="str">
        <f t="shared" si="7"/>
        <v>flab_u_p_a_163</v>
      </c>
      <c r="C443" s="14" t="s">
        <v>1012</v>
      </c>
      <c r="D443" s="14" t="s">
        <v>811</v>
      </c>
      <c r="E443" s="47">
        <v>2.5424164506372429</v>
      </c>
      <c r="F443" s="47">
        <v>-3.080019284517066E-2</v>
      </c>
      <c r="G443" s="47">
        <v>-0.29165996166851116</v>
      </c>
      <c r="H443" s="47">
        <v>-0.14363474931631259</v>
      </c>
      <c r="I443" s="47"/>
      <c r="J443" s="47"/>
      <c r="K443" s="47"/>
      <c r="L443" s="47"/>
      <c r="M443" s="47"/>
      <c r="N443" s="47"/>
    </row>
    <row r="444" spans="2:14" x14ac:dyDescent="0.2">
      <c r="B444" s="14" t="str">
        <f t="shared" si="7"/>
        <v>flab_u_p_a_165</v>
      </c>
      <c r="C444" s="14" t="s">
        <v>1012</v>
      </c>
      <c r="D444" s="14" t="s">
        <v>813</v>
      </c>
      <c r="E444" s="47">
        <v>3.6323013997702076</v>
      </c>
      <c r="F444" s="47">
        <v>-6.2301718983037713E-2</v>
      </c>
      <c r="G444" s="47">
        <v>-0.48024667695516499</v>
      </c>
      <c r="H444" s="47">
        <v>-0.23800048856041922</v>
      </c>
      <c r="I444" s="47"/>
      <c r="J444" s="47"/>
      <c r="K444" s="47"/>
      <c r="L444" s="47"/>
      <c r="M444" s="47"/>
      <c r="N444" s="47"/>
    </row>
    <row r="445" spans="2:14" x14ac:dyDescent="0.2">
      <c r="B445" s="14" t="str">
        <f t="shared" si="7"/>
        <v>flab_u_p_a_168</v>
      </c>
      <c r="C445" s="14" t="s">
        <v>1012</v>
      </c>
      <c r="D445" s="14" t="s">
        <v>816</v>
      </c>
      <c r="E445" s="47">
        <v>0.89957422327384651</v>
      </c>
      <c r="F445" s="47">
        <v>-6.8271619207849188E-2</v>
      </c>
      <c r="G445" s="47">
        <v>-0.48306811501913627</v>
      </c>
      <c r="H445" s="47">
        <v>-0.27297603866039966</v>
      </c>
      <c r="I445" s="47"/>
      <c r="J445" s="47"/>
      <c r="K445" s="47"/>
      <c r="L445" s="47"/>
      <c r="M445" s="47"/>
      <c r="N445" s="47"/>
    </row>
    <row r="446" spans="2:14" x14ac:dyDescent="0.2">
      <c r="B446" s="14" t="str">
        <f t="shared" si="7"/>
        <v>flab_u_p_a_173</v>
      </c>
      <c r="C446" s="14" t="s">
        <v>1012</v>
      </c>
      <c r="D446" s="14" t="s">
        <v>821</v>
      </c>
      <c r="E446" s="47">
        <v>19.931823008947685</v>
      </c>
      <c r="F446" s="47">
        <v>-4.3517756644517736E-2</v>
      </c>
      <c r="G446" s="47">
        <v>-0.44097051049116764</v>
      </c>
      <c r="H446" s="47">
        <v>-0.25469980802743653</v>
      </c>
      <c r="I446" s="47"/>
      <c r="J446" s="47"/>
      <c r="K446" s="47"/>
      <c r="L446" s="47"/>
      <c r="M446" s="47"/>
      <c r="N446" s="47"/>
    </row>
    <row r="447" spans="2:14" x14ac:dyDescent="0.2">
      <c r="B447" s="14" t="str">
        <f t="shared" si="7"/>
        <v>flab_u_p_a_174</v>
      </c>
      <c r="C447" s="14" t="s">
        <v>1012</v>
      </c>
      <c r="D447" s="14" t="s">
        <v>822</v>
      </c>
      <c r="E447" s="47">
        <v>1.7227566284150377</v>
      </c>
      <c r="F447" s="47">
        <v>-5.7171019182900018E-3</v>
      </c>
      <c r="G447" s="47">
        <v>-0.37378515479307151</v>
      </c>
      <c r="H447" s="47">
        <v>-4.3162571369870228E-2</v>
      </c>
      <c r="I447" s="47"/>
      <c r="J447" s="47"/>
      <c r="K447" s="47"/>
      <c r="L447" s="47"/>
      <c r="M447" s="47"/>
      <c r="N447" s="47"/>
    </row>
    <row r="448" spans="2:14" x14ac:dyDescent="0.2">
      <c r="B448" s="14" t="str">
        <f t="shared" si="7"/>
        <v>flab_u_p_a_175</v>
      </c>
      <c r="C448" s="14" t="s">
        <v>1012</v>
      </c>
      <c r="D448" s="14" t="s">
        <v>823</v>
      </c>
      <c r="E448" s="47">
        <v>0.35084244018164606</v>
      </c>
      <c r="F448" s="47">
        <v>-5.2973693015967438E-2</v>
      </c>
      <c r="G448" s="47">
        <v>-0.42744656639153167</v>
      </c>
      <c r="H448" s="47">
        <v>-0.2258084871364141</v>
      </c>
      <c r="I448" s="47"/>
      <c r="J448" s="47"/>
      <c r="K448" s="47"/>
      <c r="L448" s="47"/>
      <c r="M448" s="47"/>
      <c r="N448" s="47"/>
    </row>
    <row r="449" spans="2:14" x14ac:dyDescent="0.2">
      <c r="B449" s="14" t="str">
        <f t="shared" si="7"/>
        <v>flab_u_p_a_176</v>
      </c>
      <c r="C449" s="14" t="s">
        <v>1012</v>
      </c>
      <c r="D449" s="14" t="s">
        <v>824</v>
      </c>
      <c r="E449" s="47">
        <v>2.8536732009595882</v>
      </c>
      <c r="F449" s="47">
        <v>-7.3528498821906485E-2</v>
      </c>
      <c r="G449" s="47">
        <v>-0.53356975024663189</v>
      </c>
      <c r="H449" s="47">
        <v>-0.17599834551993432</v>
      </c>
      <c r="I449" s="47"/>
      <c r="J449" s="47"/>
      <c r="K449" s="47"/>
      <c r="L449" s="47"/>
      <c r="M449" s="47"/>
      <c r="N449" s="47"/>
    </row>
    <row r="450" spans="2:14" x14ac:dyDescent="0.2">
      <c r="B450" s="14" t="str">
        <f t="shared" si="7"/>
        <v>flab_u_p_a_177</v>
      </c>
      <c r="C450" s="14" t="s">
        <v>1012</v>
      </c>
      <c r="D450" s="14" t="s">
        <v>825</v>
      </c>
      <c r="E450" s="47">
        <v>18.186775740541457</v>
      </c>
      <c r="F450" s="47">
        <v>-4.7305028573374486E-2</v>
      </c>
      <c r="G450" s="47">
        <v>-0.33490509760569775</v>
      </c>
      <c r="H450" s="47">
        <v>-0.19791251557729206</v>
      </c>
      <c r="I450" s="47"/>
      <c r="J450" s="47"/>
      <c r="K450" s="47"/>
      <c r="L450" s="47"/>
      <c r="M450" s="47"/>
      <c r="N450" s="47"/>
    </row>
    <row r="451" spans="2:14" x14ac:dyDescent="0.2">
      <c r="B451" s="14" t="str">
        <f t="shared" si="7"/>
        <v>flab_u_p_a_178</v>
      </c>
      <c r="C451" s="14" t="s">
        <v>1012</v>
      </c>
      <c r="D451" s="14" t="s">
        <v>826</v>
      </c>
      <c r="E451" s="47">
        <v>29.305723993817413</v>
      </c>
      <c r="F451" s="47">
        <v>-3.04390981491931E-2</v>
      </c>
      <c r="G451" s="47">
        <v>-0.26207887331975988</v>
      </c>
      <c r="H451" s="47">
        <v>-0.18073513246686934</v>
      </c>
      <c r="I451" s="47"/>
      <c r="J451" s="47"/>
      <c r="K451" s="47"/>
      <c r="L451" s="47"/>
      <c r="M451" s="47"/>
      <c r="N451" s="47"/>
    </row>
    <row r="452" spans="2:14" x14ac:dyDescent="0.2">
      <c r="B452" s="14" t="str">
        <f t="shared" si="7"/>
        <v>flab_r_t_a_001</v>
      </c>
      <c r="C452" s="14" t="s">
        <v>1013</v>
      </c>
      <c r="D452" s="14" t="s">
        <v>649</v>
      </c>
      <c r="E452" s="47">
        <v>690.95970333469199</v>
      </c>
      <c r="F452" s="47">
        <v>2.8536016530034125E-2</v>
      </c>
      <c r="G452" s="47">
        <v>4.5931582178249108E-2</v>
      </c>
      <c r="H452" s="47">
        <v>-6.8610595665641316E-2</v>
      </c>
      <c r="I452" s="47"/>
      <c r="J452" s="47"/>
      <c r="K452" s="47"/>
      <c r="L452" s="47"/>
      <c r="M452" s="47"/>
      <c r="N452" s="47"/>
    </row>
    <row r="453" spans="2:14" x14ac:dyDescent="0.2">
      <c r="B453" s="14" t="str">
        <f t="shared" si="7"/>
        <v>flab_r_t_a_002</v>
      </c>
      <c r="C453" s="14" t="s">
        <v>1013</v>
      </c>
      <c r="D453" s="14" t="s">
        <v>650</v>
      </c>
      <c r="E453" s="47">
        <v>83.091945319211476</v>
      </c>
      <c r="F453" s="47">
        <v>4.987565740508515E-2</v>
      </c>
      <c r="G453" s="47">
        <v>-6.8708966385366832E-2</v>
      </c>
      <c r="H453" s="47">
        <v>-8.076193951844779E-2</v>
      </c>
      <c r="I453" s="47"/>
      <c r="J453" s="47"/>
      <c r="K453" s="47"/>
      <c r="L453" s="47"/>
      <c r="M453" s="47"/>
      <c r="N453" s="47"/>
    </row>
    <row r="454" spans="2:14" x14ac:dyDescent="0.2">
      <c r="B454" s="14" t="str">
        <f t="shared" si="7"/>
        <v>flab_r_t_a_003</v>
      </c>
      <c r="C454" s="14" t="s">
        <v>1013</v>
      </c>
      <c r="D454" s="14" t="s">
        <v>651</v>
      </c>
      <c r="E454" s="47">
        <v>48.222686150984408</v>
      </c>
      <c r="F454" s="47">
        <v>2.6309595012818932E-2</v>
      </c>
      <c r="G454" s="47">
        <v>2.4259424740447066E-2</v>
      </c>
      <c r="H454" s="47">
        <v>-7.5499059117822842E-2</v>
      </c>
      <c r="I454" s="47"/>
      <c r="J454" s="47"/>
      <c r="K454" s="47"/>
      <c r="L454" s="47"/>
      <c r="M454" s="47"/>
      <c r="N454" s="47"/>
    </row>
    <row r="455" spans="2:14" x14ac:dyDescent="0.2">
      <c r="B455" s="14" t="str">
        <f t="shared" si="7"/>
        <v>flab_r_t_a_004</v>
      </c>
      <c r="C455" s="14" t="s">
        <v>1013</v>
      </c>
      <c r="D455" s="14" t="s">
        <v>652</v>
      </c>
      <c r="E455" s="47">
        <v>10.734803215910894</v>
      </c>
      <c r="F455" s="47">
        <v>3.2863843139230298E-2</v>
      </c>
      <c r="G455" s="47">
        <v>-1.6995198515845633E-2</v>
      </c>
      <c r="H455" s="47">
        <v>-7.4890264614790869E-2</v>
      </c>
      <c r="I455" s="47"/>
      <c r="J455" s="47"/>
      <c r="K455" s="47"/>
      <c r="L455" s="47"/>
      <c r="M455" s="47"/>
      <c r="N455" s="47"/>
    </row>
    <row r="456" spans="2:14" x14ac:dyDescent="0.2">
      <c r="B456" s="14" t="str">
        <f t="shared" ref="B456:B519" si="8">C456&amp;"_"&amp;D456</f>
        <v>flab_r_t_a_005</v>
      </c>
      <c r="C456" s="14" t="s">
        <v>1013</v>
      </c>
      <c r="D456" s="14" t="s">
        <v>653</v>
      </c>
      <c r="E456" s="47">
        <v>31.203486712995502</v>
      </c>
      <c r="F456" s="47">
        <v>8.750125648497864E-2</v>
      </c>
      <c r="G456" s="47">
        <v>4.3331974868765499E-2</v>
      </c>
      <c r="H456" s="47">
        <v>-4.6068159651446727E-2</v>
      </c>
      <c r="I456" s="47"/>
      <c r="J456" s="47"/>
      <c r="K456" s="47"/>
      <c r="L456" s="47"/>
      <c r="M456" s="47"/>
      <c r="N456" s="47"/>
    </row>
    <row r="457" spans="2:14" x14ac:dyDescent="0.2">
      <c r="B457" s="14" t="str">
        <f t="shared" si="8"/>
        <v>flab_r_t_a_006</v>
      </c>
      <c r="C457" s="14" t="s">
        <v>1013</v>
      </c>
      <c r="D457" s="14" t="s">
        <v>654</v>
      </c>
      <c r="E457" s="47">
        <v>151.34572453578451</v>
      </c>
      <c r="F457" s="47">
        <v>1.0075726110914118E-2</v>
      </c>
      <c r="G457" s="47">
        <v>9.3874867502963255E-2</v>
      </c>
      <c r="H457" s="47">
        <v>-6.0734923344485381E-2</v>
      </c>
      <c r="I457" s="47"/>
      <c r="J457" s="47"/>
      <c r="K457" s="47"/>
      <c r="L457" s="47"/>
      <c r="M457" s="47"/>
      <c r="N457" s="47"/>
    </row>
    <row r="458" spans="2:14" x14ac:dyDescent="0.2">
      <c r="B458" s="14" t="str">
        <f t="shared" si="8"/>
        <v>flab_r_t_a_007</v>
      </c>
      <c r="C458" s="14" t="s">
        <v>1013</v>
      </c>
      <c r="D458" s="14" t="s">
        <v>655</v>
      </c>
      <c r="E458" s="47">
        <v>12.063076773383285</v>
      </c>
      <c r="F458" s="47">
        <v>1.3374738715699053E-2</v>
      </c>
      <c r="G458" s="47">
        <v>6.9008433029638105E-2</v>
      </c>
      <c r="H458" s="47">
        <v>-6.9464830389076582E-2</v>
      </c>
      <c r="I458" s="47"/>
      <c r="J458" s="47"/>
      <c r="K458" s="47"/>
      <c r="L458" s="47"/>
      <c r="M458" s="47"/>
      <c r="N458" s="47"/>
    </row>
    <row r="459" spans="2:14" x14ac:dyDescent="0.2">
      <c r="B459" s="14" t="str">
        <f t="shared" si="8"/>
        <v>flab_r_t_a_008</v>
      </c>
      <c r="C459" s="14" t="s">
        <v>1013</v>
      </c>
      <c r="D459" s="14" t="s">
        <v>656</v>
      </c>
      <c r="E459" s="47">
        <v>13.882566466488857</v>
      </c>
      <c r="F459" s="47">
        <v>2.6690956263930588E-2</v>
      </c>
      <c r="G459" s="47">
        <v>-0.31956653552253078</v>
      </c>
      <c r="H459" s="47">
        <v>8.4012793178067646E-2</v>
      </c>
      <c r="I459" s="47"/>
      <c r="J459" s="47"/>
      <c r="K459" s="47"/>
      <c r="L459" s="47"/>
      <c r="M459" s="47"/>
      <c r="N459" s="47"/>
    </row>
    <row r="460" spans="2:14" x14ac:dyDescent="0.2">
      <c r="B460" s="14" t="str">
        <f t="shared" si="8"/>
        <v>flab_r_t_a_009</v>
      </c>
      <c r="C460" s="14" t="s">
        <v>1013</v>
      </c>
      <c r="D460" s="14" t="s">
        <v>657</v>
      </c>
      <c r="E460" s="47">
        <v>142.45955037465367</v>
      </c>
      <c r="F460" s="47">
        <v>1.7682522065465278E-2</v>
      </c>
      <c r="G460" s="47">
        <v>1.9038113229785658E-2</v>
      </c>
      <c r="H460" s="47">
        <v>-7.2491559778553594E-2</v>
      </c>
      <c r="I460" s="47"/>
      <c r="J460" s="47"/>
      <c r="K460" s="47"/>
      <c r="L460" s="47"/>
      <c r="M460" s="47"/>
      <c r="N460" s="47"/>
    </row>
    <row r="461" spans="2:14" x14ac:dyDescent="0.2">
      <c r="B461" s="14" t="str">
        <f t="shared" si="8"/>
        <v>flab_r_t_a_010</v>
      </c>
      <c r="C461" s="14" t="s">
        <v>1013</v>
      </c>
      <c r="D461" s="14" t="s">
        <v>658</v>
      </c>
      <c r="E461" s="47">
        <v>10.721166117220825</v>
      </c>
      <c r="F461" s="47">
        <v>2.2617506874333948E-2</v>
      </c>
      <c r="G461" s="47">
        <v>8.5190208182872595E-2</v>
      </c>
      <c r="H461" s="47">
        <v>0.13347859440879795</v>
      </c>
      <c r="I461" s="47"/>
      <c r="J461" s="47"/>
      <c r="K461" s="47"/>
      <c r="L461" s="47"/>
      <c r="M461" s="47"/>
      <c r="N461" s="47"/>
    </row>
    <row r="462" spans="2:14" x14ac:dyDescent="0.2">
      <c r="B462" s="14" t="str">
        <f t="shared" si="8"/>
        <v>flab_r_t_a_011</v>
      </c>
      <c r="C462" s="14" t="s">
        <v>1013</v>
      </c>
      <c r="D462" s="14" t="s">
        <v>659</v>
      </c>
      <c r="E462" s="47">
        <v>33.064248774698335</v>
      </c>
      <c r="F462" s="47">
        <v>0.16197477314161546</v>
      </c>
      <c r="G462" s="47">
        <v>0.27349041861806089</v>
      </c>
      <c r="H462" s="47">
        <v>1.0629521892477456</v>
      </c>
      <c r="I462" s="47"/>
      <c r="J462" s="47"/>
      <c r="K462" s="47"/>
      <c r="L462" s="47"/>
      <c r="M462" s="47"/>
      <c r="N462" s="47"/>
    </row>
    <row r="463" spans="2:14" x14ac:dyDescent="0.2">
      <c r="B463" s="14" t="str">
        <f t="shared" si="8"/>
        <v>flab_r_t_a_012</v>
      </c>
      <c r="C463" s="14" t="s">
        <v>1013</v>
      </c>
      <c r="D463" s="14" t="s">
        <v>660</v>
      </c>
      <c r="E463" s="47">
        <v>44.103279618739123</v>
      </c>
      <c r="F463" s="47">
        <v>3.4364917694085229E-2</v>
      </c>
      <c r="G463" s="47">
        <v>-0.25724652263120484</v>
      </c>
      <c r="H463" s="47">
        <v>0.10861634337302473</v>
      </c>
      <c r="I463" s="47"/>
      <c r="J463" s="47"/>
      <c r="K463" s="47"/>
      <c r="L463" s="47"/>
      <c r="M463" s="47"/>
      <c r="N463" s="47"/>
    </row>
    <row r="464" spans="2:14" x14ac:dyDescent="0.2">
      <c r="B464" s="14" t="str">
        <f t="shared" si="8"/>
        <v>flab_r_t_a_013</v>
      </c>
      <c r="C464" s="14" t="s">
        <v>1013</v>
      </c>
      <c r="D464" s="14" t="s">
        <v>661</v>
      </c>
      <c r="E464" s="47">
        <v>146.27793800787259</v>
      </c>
      <c r="F464" s="47">
        <v>6.3368720399159528E-2</v>
      </c>
      <c r="G464" s="47">
        <v>0.23432943763741498</v>
      </c>
      <c r="H464" s="47">
        <v>7.3694239963395525E-2</v>
      </c>
      <c r="I464" s="47"/>
      <c r="J464" s="47"/>
      <c r="K464" s="47"/>
      <c r="L464" s="47"/>
      <c r="M464" s="47"/>
      <c r="N464" s="47"/>
    </row>
    <row r="465" spans="2:14" x14ac:dyDescent="0.2">
      <c r="B465" s="14" t="str">
        <f t="shared" si="8"/>
        <v>flab_r_t_a_014</v>
      </c>
      <c r="C465" s="14" t="s">
        <v>1013</v>
      </c>
      <c r="D465" s="14" t="s">
        <v>662</v>
      </c>
      <c r="E465" s="47">
        <v>21.082352938137657</v>
      </c>
      <c r="F465" s="47">
        <v>3.1720543588686922E-2</v>
      </c>
      <c r="G465" s="47">
        <v>2.810760463398676E-2</v>
      </c>
      <c r="H465" s="47">
        <v>-6.1102271999669E-2</v>
      </c>
      <c r="I465" s="47"/>
      <c r="J465" s="47"/>
      <c r="K465" s="47"/>
      <c r="L465" s="47"/>
      <c r="M465" s="47"/>
      <c r="N465" s="47"/>
    </row>
    <row r="466" spans="2:14" x14ac:dyDescent="0.2">
      <c r="B466" s="14" t="str">
        <f t="shared" si="8"/>
        <v>flab_r_t_a_015</v>
      </c>
      <c r="C466" s="14" t="s">
        <v>1013</v>
      </c>
      <c r="D466" s="14" t="s">
        <v>663</v>
      </c>
      <c r="E466" s="47">
        <v>19.427651448553128</v>
      </c>
      <c r="F466" s="47">
        <v>3.567888730762192E-2</v>
      </c>
      <c r="G466" s="47">
        <v>7.2582831460055175E-3</v>
      </c>
      <c r="H466" s="47">
        <v>-1.6012374803409113E-2</v>
      </c>
      <c r="I466" s="47"/>
      <c r="J466" s="47"/>
      <c r="K466" s="47"/>
      <c r="L466" s="47"/>
      <c r="M466" s="47"/>
      <c r="N466" s="47"/>
    </row>
    <row r="467" spans="2:14" x14ac:dyDescent="0.2">
      <c r="B467" s="14" t="str">
        <f t="shared" si="8"/>
        <v>flab_r_t_a_016</v>
      </c>
      <c r="C467" s="14" t="s">
        <v>1013</v>
      </c>
      <c r="D467" s="14" t="s">
        <v>664</v>
      </c>
      <c r="E467" s="47">
        <v>115.44405677849171</v>
      </c>
      <c r="F467" s="47">
        <v>1.8608037811418399E-2</v>
      </c>
      <c r="G467" s="47">
        <v>-0.13206517856004796</v>
      </c>
      <c r="H467" s="47">
        <v>-0.10849256769038806</v>
      </c>
      <c r="I467" s="47"/>
      <c r="J467" s="47"/>
      <c r="K467" s="47"/>
      <c r="L467" s="47"/>
      <c r="M467" s="47"/>
      <c r="N467" s="47"/>
    </row>
    <row r="468" spans="2:14" x14ac:dyDescent="0.2">
      <c r="B468" s="14" t="str">
        <f t="shared" si="8"/>
        <v>flab_r_t_a_017</v>
      </c>
      <c r="C468" s="14" t="s">
        <v>1013</v>
      </c>
      <c r="D468" s="14" t="s">
        <v>665</v>
      </c>
      <c r="E468" s="47">
        <v>142.48762675430967</v>
      </c>
      <c r="F468" s="47">
        <v>6.372099871065906E-3</v>
      </c>
      <c r="G468" s="47">
        <v>-1.1929221778472776E-2</v>
      </c>
      <c r="H468" s="47">
        <v>-0.1177397115819212</v>
      </c>
      <c r="I468" s="47"/>
      <c r="J468" s="47"/>
      <c r="K468" s="47"/>
      <c r="L468" s="47"/>
      <c r="M468" s="47"/>
      <c r="N468" s="47"/>
    </row>
    <row r="469" spans="2:14" x14ac:dyDescent="0.2">
      <c r="B469" s="14" t="str">
        <f t="shared" si="8"/>
        <v>flab_r_t_a_018</v>
      </c>
      <c r="C469" s="14" t="s">
        <v>1013</v>
      </c>
      <c r="D469" s="14" t="s">
        <v>666</v>
      </c>
      <c r="E469" s="47">
        <v>178.41235725203418</v>
      </c>
      <c r="F469" s="47">
        <v>8.2245776250822189E-3</v>
      </c>
      <c r="G469" s="47">
        <v>4.3097461476904186E-3</v>
      </c>
      <c r="H469" s="47">
        <v>-0.11292006339257421</v>
      </c>
      <c r="I469" s="47"/>
      <c r="J469" s="47"/>
      <c r="K469" s="47"/>
      <c r="L469" s="47"/>
      <c r="M469" s="47"/>
      <c r="N469" s="47"/>
    </row>
    <row r="470" spans="2:14" x14ac:dyDescent="0.2">
      <c r="B470" s="14" t="str">
        <f t="shared" si="8"/>
        <v>flab_r_t_a_019</v>
      </c>
      <c r="C470" s="14" t="s">
        <v>1013</v>
      </c>
      <c r="D470" s="14" t="s">
        <v>667</v>
      </c>
      <c r="E470" s="47">
        <v>45.05065688656088</v>
      </c>
      <c r="F470" s="47">
        <v>5.3136312759027859E-2</v>
      </c>
      <c r="G470" s="47">
        <v>3.0622795076751252E-2</v>
      </c>
      <c r="H470" s="47">
        <v>-5.3658235878140115E-2</v>
      </c>
      <c r="I470" s="47"/>
      <c r="J470" s="47"/>
      <c r="K470" s="47"/>
      <c r="L470" s="47"/>
      <c r="M470" s="47"/>
      <c r="N470" s="47"/>
    </row>
    <row r="471" spans="2:14" x14ac:dyDescent="0.2">
      <c r="B471" s="14" t="str">
        <f t="shared" si="8"/>
        <v>flab_r_t_a_020</v>
      </c>
      <c r="C471" s="14" t="s">
        <v>1013</v>
      </c>
      <c r="D471" s="14" t="s">
        <v>668</v>
      </c>
      <c r="E471" s="47">
        <v>37.596879451809571</v>
      </c>
      <c r="F471" s="47">
        <v>6.9253998400409245E-2</v>
      </c>
      <c r="G471" s="47">
        <v>0.32211070073762116</v>
      </c>
      <c r="H471" s="47">
        <v>-1.6590932064797226E-2</v>
      </c>
      <c r="I471" s="47"/>
      <c r="J471" s="47"/>
      <c r="K471" s="47"/>
      <c r="L471" s="47"/>
      <c r="M471" s="47"/>
      <c r="N471" s="47"/>
    </row>
    <row r="472" spans="2:14" x14ac:dyDescent="0.2">
      <c r="B472" s="14" t="str">
        <f t="shared" si="8"/>
        <v>flab_r_t_a_021</v>
      </c>
      <c r="C472" s="14" t="s">
        <v>1013</v>
      </c>
      <c r="D472" s="14" t="s">
        <v>669</v>
      </c>
      <c r="E472" s="47">
        <v>0.12339568858821501</v>
      </c>
      <c r="F472" s="47">
        <v>1.165900440336376E-2</v>
      </c>
      <c r="G472" s="47">
        <v>-0.19678660315456398</v>
      </c>
      <c r="H472" s="47">
        <v>5.4746833262919736E-2</v>
      </c>
      <c r="I472" s="47"/>
      <c r="J472" s="47"/>
      <c r="K472" s="47"/>
      <c r="L472" s="47"/>
      <c r="M472" s="47"/>
      <c r="N472" s="47"/>
    </row>
    <row r="473" spans="2:14" x14ac:dyDescent="0.2">
      <c r="B473" s="14" t="str">
        <f t="shared" si="8"/>
        <v>flab_r_t_a_022</v>
      </c>
      <c r="C473" s="14" t="s">
        <v>1013</v>
      </c>
      <c r="D473" s="14" t="s">
        <v>670</v>
      </c>
      <c r="E473" s="47">
        <v>2.1896467675377798</v>
      </c>
      <c r="F473" s="47">
        <v>2.9361905674885058E-2</v>
      </c>
      <c r="G473" s="47">
        <v>-6.2205162156925287E-2</v>
      </c>
      <c r="H473" s="47">
        <v>-4.8273303348833618E-2</v>
      </c>
      <c r="I473" s="47"/>
      <c r="J473" s="47"/>
      <c r="K473" s="47"/>
      <c r="L473" s="47"/>
      <c r="M473" s="47"/>
      <c r="N473" s="47"/>
    </row>
    <row r="474" spans="2:14" x14ac:dyDescent="0.2">
      <c r="B474" s="14" t="str">
        <f t="shared" si="8"/>
        <v>flab_r_t_a_023</v>
      </c>
      <c r="C474" s="14" t="s">
        <v>1013</v>
      </c>
      <c r="D474" s="14" t="s">
        <v>671</v>
      </c>
      <c r="E474" s="47">
        <v>31.923445305603487</v>
      </c>
      <c r="F474" s="47">
        <v>2.3443655480615E-2</v>
      </c>
      <c r="G474" s="47">
        <v>-2.3596339606213323E-2</v>
      </c>
      <c r="H474" s="47">
        <v>-2.7392107688839484E-2</v>
      </c>
      <c r="I474" s="47"/>
      <c r="J474" s="47"/>
      <c r="K474" s="47"/>
      <c r="L474" s="47"/>
      <c r="M474" s="47"/>
      <c r="N474" s="47"/>
    </row>
    <row r="475" spans="2:14" x14ac:dyDescent="0.2">
      <c r="B475" s="14" t="str">
        <f t="shared" si="8"/>
        <v>flab_r_t_a_024</v>
      </c>
      <c r="C475" s="14" t="s">
        <v>1013</v>
      </c>
      <c r="D475" s="14" t="s">
        <v>672</v>
      </c>
      <c r="E475" s="47">
        <v>28.792126791681195</v>
      </c>
      <c r="F475" s="47">
        <v>2.6680652580712838E-2</v>
      </c>
      <c r="G475" s="47">
        <v>-0.15826521773334434</v>
      </c>
      <c r="H475" s="47">
        <v>-4.5942247847452489E-2</v>
      </c>
      <c r="I475" s="47"/>
      <c r="J475" s="47"/>
      <c r="K475" s="47"/>
      <c r="L475" s="47"/>
      <c r="M475" s="47"/>
      <c r="N475" s="47"/>
    </row>
    <row r="476" spans="2:14" x14ac:dyDescent="0.2">
      <c r="B476" s="14" t="str">
        <f t="shared" si="8"/>
        <v>flab_r_t_a_026</v>
      </c>
      <c r="C476" s="14" t="s">
        <v>1013</v>
      </c>
      <c r="D476" s="14" t="s">
        <v>674</v>
      </c>
      <c r="E476" s="47">
        <v>3.4704912074454861</v>
      </c>
      <c r="F476" s="47">
        <v>8.967583633796572E-2</v>
      </c>
      <c r="G476" s="47">
        <v>0.30041015590109854</v>
      </c>
      <c r="H476" s="47">
        <v>2.8999622494541022E-2</v>
      </c>
      <c r="I476" s="47"/>
      <c r="J476" s="47"/>
      <c r="K476" s="47"/>
      <c r="L476" s="47"/>
      <c r="M476" s="47"/>
      <c r="N476" s="47"/>
    </row>
    <row r="477" spans="2:14" x14ac:dyDescent="0.2">
      <c r="B477" s="14" t="str">
        <f t="shared" si="8"/>
        <v>flab_r_t_a_027</v>
      </c>
      <c r="C477" s="14" t="s">
        <v>1013</v>
      </c>
      <c r="D477" s="14" t="s">
        <v>675</v>
      </c>
      <c r="E477" s="47">
        <v>14.659078909546828</v>
      </c>
      <c r="F477" s="47">
        <v>1.1800986719467943E-2</v>
      </c>
      <c r="G477" s="47">
        <v>-0.23048793549766966</v>
      </c>
      <c r="H477" s="47">
        <v>-0.22071526272995357</v>
      </c>
      <c r="I477" s="47"/>
      <c r="J477" s="47"/>
      <c r="K477" s="47"/>
      <c r="L477" s="47"/>
      <c r="M477" s="47"/>
      <c r="N477" s="47"/>
    </row>
    <row r="478" spans="2:14" x14ac:dyDescent="0.2">
      <c r="B478" s="14" t="str">
        <f t="shared" si="8"/>
        <v>flab_r_t_a_028</v>
      </c>
      <c r="C478" s="14" t="s">
        <v>1013</v>
      </c>
      <c r="D478" s="14" t="s">
        <v>676</v>
      </c>
      <c r="E478" s="47">
        <v>9.9246091445441458</v>
      </c>
      <c r="F478" s="47">
        <v>3.446237448676559E-2</v>
      </c>
      <c r="G478" s="47">
        <v>-0.11131282281097166</v>
      </c>
      <c r="H478" s="47">
        <v>-0.16742123464715819</v>
      </c>
      <c r="I478" s="47"/>
      <c r="J478" s="47"/>
      <c r="K478" s="47"/>
      <c r="L478" s="47"/>
      <c r="M478" s="47"/>
      <c r="N478" s="47"/>
    </row>
    <row r="479" spans="2:14" x14ac:dyDescent="0.2">
      <c r="B479" s="14" t="str">
        <f t="shared" si="8"/>
        <v>flab_r_t_a_029</v>
      </c>
      <c r="C479" s="14" t="s">
        <v>1013</v>
      </c>
      <c r="D479" s="14" t="s">
        <v>677</v>
      </c>
      <c r="E479" s="47">
        <v>5.6321217589979362</v>
      </c>
      <c r="F479" s="47">
        <v>1.579966585221193E-2</v>
      </c>
      <c r="G479" s="47">
        <v>-0.10079046356233912</v>
      </c>
      <c r="H479" s="47">
        <v>-0.13311842367128568</v>
      </c>
      <c r="I479" s="47"/>
      <c r="J479" s="47"/>
      <c r="K479" s="47"/>
      <c r="L479" s="47"/>
      <c r="M479" s="47"/>
      <c r="N479" s="47"/>
    </row>
    <row r="480" spans="2:14" x14ac:dyDescent="0.2">
      <c r="B480" s="14" t="str">
        <f t="shared" si="8"/>
        <v>flab_r_t_a_030</v>
      </c>
      <c r="C480" s="14" t="s">
        <v>1013</v>
      </c>
      <c r="D480" s="14" t="s">
        <v>678</v>
      </c>
      <c r="E480" s="47">
        <v>3.4135889047609331</v>
      </c>
      <c r="F480" s="47">
        <v>1.6900855680446192E-2</v>
      </c>
      <c r="G480" s="47">
        <v>-0.17283508593943786</v>
      </c>
      <c r="H480" s="47">
        <v>-0.17221345272041555</v>
      </c>
      <c r="I480" s="47"/>
      <c r="J480" s="47"/>
      <c r="K480" s="47"/>
      <c r="L480" s="47"/>
      <c r="M480" s="47"/>
      <c r="N480" s="47"/>
    </row>
    <row r="481" spans="2:14" x14ac:dyDescent="0.2">
      <c r="B481" s="14" t="str">
        <f t="shared" si="8"/>
        <v>flab_r_t_a_031</v>
      </c>
      <c r="C481" s="14" t="s">
        <v>1013</v>
      </c>
      <c r="D481" s="14" t="s">
        <v>679</v>
      </c>
      <c r="E481" s="47">
        <v>1.2167699095669666</v>
      </c>
      <c r="F481" s="47">
        <v>1.8308511019649032E-2</v>
      </c>
      <c r="G481" s="47">
        <v>-0.1499960901700792</v>
      </c>
      <c r="H481" s="47">
        <v>-0.1551215809653228</v>
      </c>
      <c r="I481" s="47"/>
      <c r="J481" s="47"/>
      <c r="K481" s="47"/>
      <c r="L481" s="47"/>
      <c r="M481" s="47"/>
      <c r="N481" s="47"/>
    </row>
    <row r="482" spans="2:14" x14ac:dyDescent="0.2">
      <c r="B482" s="14" t="str">
        <f t="shared" si="8"/>
        <v>flab_r_t_a_032</v>
      </c>
      <c r="C482" s="14" t="s">
        <v>1013</v>
      </c>
      <c r="D482" s="14" t="s">
        <v>680</v>
      </c>
      <c r="E482" s="47">
        <v>3.2061922020978364</v>
      </c>
      <c r="F482" s="47">
        <v>1.820892047856848E-2</v>
      </c>
      <c r="G482" s="47">
        <v>-0.14849509957117757</v>
      </c>
      <c r="H482" s="47">
        <v>-0.15953930264434035</v>
      </c>
      <c r="I482" s="47"/>
      <c r="J482" s="47"/>
      <c r="K482" s="47"/>
      <c r="L482" s="47"/>
      <c r="M482" s="47"/>
      <c r="N482" s="47"/>
    </row>
    <row r="483" spans="2:14" x14ac:dyDescent="0.2">
      <c r="B483" s="14" t="str">
        <f t="shared" si="8"/>
        <v>flab_r_t_a_033</v>
      </c>
      <c r="C483" s="14" t="s">
        <v>1013</v>
      </c>
      <c r="D483" s="14" t="s">
        <v>681</v>
      </c>
      <c r="E483" s="47">
        <v>68.696984924000233</v>
      </c>
      <c r="F483" s="47">
        <v>1.4257451491772599E-2</v>
      </c>
      <c r="G483" s="47">
        <v>-0.19888128991563114</v>
      </c>
      <c r="H483" s="47">
        <v>-0.17948328111999645</v>
      </c>
      <c r="I483" s="47"/>
      <c r="J483" s="47"/>
      <c r="K483" s="47"/>
      <c r="L483" s="47"/>
      <c r="M483" s="47"/>
      <c r="N483" s="47"/>
    </row>
    <row r="484" spans="2:14" x14ac:dyDescent="0.2">
      <c r="B484" s="14" t="str">
        <f t="shared" si="8"/>
        <v>flab_r_t_a_034</v>
      </c>
      <c r="C484" s="14" t="s">
        <v>1013</v>
      </c>
      <c r="D484" s="14" t="s">
        <v>682</v>
      </c>
      <c r="E484" s="47">
        <v>8.0107325888991898</v>
      </c>
      <c r="F484" s="47">
        <v>-7.020131218415937E-3</v>
      </c>
      <c r="G484" s="47">
        <v>-0.52224816409293107</v>
      </c>
      <c r="H484" s="47">
        <v>-0.34393582865180905</v>
      </c>
      <c r="I484" s="47"/>
      <c r="J484" s="47"/>
      <c r="K484" s="47"/>
      <c r="L484" s="47"/>
      <c r="M484" s="47"/>
      <c r="N484" s="47"/>
    </row>
    <row r="485" spans="2:14" x14ac:dyDescent="0.2">
      <c r="B485" s="14" t="str">
        <f t="shared" si="8"/>
        <v>flab_r_t_a_035</v>
      </c>
      <c r="C485" s="14" t="s">
        <v>1013</v>
      </c>
      <c r="D485" s="14" t="s">
        <v>683</v>
      </c>
      <c r="E485" s="47">
        <v>1.5520321855495289</v>
      </c>
      <c r="F485" s="47">
        <v>6.4091627850415556E-2</v>
      </c>
      <c r="G485" s="47">
        <v>7.134465994962369E-2</v>
      </c>
      <c r="H485" s="47">
        <v>1.1993634736367165</v>
      </c>
      <c r="I485" s="47"/>
      <c r="J485" s="47"/>
      <c r="K485" s="47"/>
      <c r="L485" s="47"/>
      <c r="M485" s="47"/>
      <c r="N485" s="47"/>
    </row>
    <row r="486" spans="2:14" x14ac:dyDescent="0.2">
      <c r="B486" s="14" t="str">
        <f t="shared" si="8"/>
        <v>flab_r_t_a_037</v>
      </c>
      <c r="C486" s="14" t="s">
        <v>1013</v>
      </c>
      <c r="D486" s="14" t="s">
        <v>685</v>
      </c>
      <c r="E486" s="47">
        <v>6.7671695702633006</v>
      </c>
      <c r="F486" s="47">
        <v>3.1159325456053821E-2</v>
      </c>
      <c r="G486" s="47">
        <v>-0.14403347350071538</v>
      </c>
      <c r="H486" s="47">
        <v>2.7089177533690112E-2</v>
      </c>
      <c r="I486" s="47"/>
      <c r="J486" s="47"/>
      <c r="K486" s="47"/>
      <c r="L486" s="47"/>
      <c r="M486" s="47"/>
      <c r="N486" s="47"/>
    </row>
    <row r="487" spans="2:14" x14ac:dyDescent="0.2">
      <c r="B487" s="14" t="str">
        <f t="shared" si="8"/>
        <v>flab_r_t_a_038</v>
      </c>
      <c r="C487" s="14" t="s">
        <v>1013</v>
      </c>
      <c r="D487" s="14" t="s">
        <v>686</v>
      </c>
      <c r="E487" s="47">
        <v>13.401257100957059</v>
      </c>
      <c r="F487" s="47">
        <v>-7.867653637879668E-2</v>
      </c>
      <c r="G487" s="47">
        <v>-0.84382855448574823</v>
      </c>
      <c r="H487" s="47">
        <v>-0.55992865232145084</v>
      </c>
      <c r="I487" s="47"/>
      <c r="J487" s="47"/>
      <c r="K487" s="47"/>
      <c r="L487" s="47"/>
      <c r="M487" s="47"/>
      <c r="N487" s="47"/>
    </row>
    <row r="488" spans="2:14" x14ac:dyDescent="0.2">
      <c r="B488" s="14" t="str">
        <f t="shared" si="8"/>
        <v>flab_r_t_a_039</v>
      </c>
      <c r="C488" s="14" t="s">
        <v>1013</v>
      </c>
      <c r="D488" s="14" t="s">
        <v>687</v>
      </c>
      <c r="E488" s="47">
        <v>1.6021886323493217</v>
      </c>
      <c r="F488" s="47">
        <v>4.9319564793526283E-2</v>
      </c>
      <c r="G488" s="47">
        <v>-0.2176695235521553</v>
      </c>
      <c r="H488" s="47">
        <v>-9.8161173770783261E-2</v>
      </c>
      <c r="I488" s="47"/>
      <c r="J488" s="47"/>
      <c r="K488" s="47"/>
      <c r="L488" s="47"/>
      <c r="M488" s="47"/>
      <c r="N488" s="47"/>
    </row>
    <row r="489" spans="2:14" x14ac:dyDescent="0.2">
      <c r="B489" s="14" t="str">
        <f t="shared" si="8"/>
        <v>flab_r_t_a_040</v>
      </c>
      <c r="C489" s="14" t="s">
        <v>1013</v>
      </c>
      <c r="D489" s="14" t="s">
        <v>688</v>
      </c>
      <c r="E489" s="47">
        <v>0.15690585043552166</v>
      </c>
      <c r="F489" s="47">
        <v>3.0487993397287916E-2</v>
      </c>
      <c r="G489" s="47">
        <v>-0.1344680752010996</v>
      </c>
      <c r="H489" s="47">
        <v>-9.3902353030883567E-2</v>
      </c>
      <c r="I489" s="47"/>
      <c r="J489" s="47"/>
      <c r="K489" s="47"/>
      <c r="L489" s="47"/>
      <c r="M489" s="47"/>
      <c r="N489" s="47"/>
    </row>
    <row r="490" spans="2:14" x14ac:dyDescent="0.2">
      <c r="B490" s="14" t="str">
        <f t="shared" si="8"/>
        <v>flab_r_t_a_041</v>
      </c>
      <c r="C490" s="14" t="s">
        <v>1013</v>
      </c>
      <c r="D490" s="14" t="s">
        <v>689</v>
      </c>
      <c r="E490" s="47">
        <v>10.467175154118316</v>
      </c>
      <c r="F490" s="47">
        <v>3.1096761304971743E-2</v>
      </c>
      <c r="G490" s="47">
        <v>0.15854148642369115</v>
      </c>
      <c r="H490" s="47">
        <v>-0.12436917614421228</v>
      </c>
      <c r="I490" s="47"/>
      <c r="J490" s="47"/>
      <c r="K490" s="47"/>
      <c r="L490" s="47"/>
      <c r="M490" s="47"/>
      <c r="N490" s="47"/>
    </row>
    <row r="491" spans="2:14" x14ac:dyDescent="0.2">
      <c r="B491" s="14" t="str">
        <f t="shared" si="8"/>
        <v>flab_r_t_a_042</v>
      </c>
      <c r="C491" s="14" t="s">
        <v>1013</v>
      </c>
      <c r="D491" s="14" t="s">
        <v>690</v>
      </c>
      <c r="E491" s="47">
        <v>7.7579188845802047E-2</v>
      </c>
      <c r="F491" s="47">
        <v>3.8939471259036296E-2</v>
      </c>
      <c r="G491" s="47">
        <v>-2.5233980290204516</v>
      </c>
      <c r="H491" s="47">
        <v>-0.15620578208088709</v>
      </c>
      <c r="I491" s="47"/>
      <c r="J491" s="47"/>
      <c r="K491" s="47"/>
      <c r="L491" s="47"/>
      <c r="M491" s="47"/>
      <c r="N491" s="47"/>
    </row>
    <row r="492" spans="2:14" x14ac:dyDescent="0.2">
      <c r="B492" s="14" t="str">
        <f t="shared" si="8"/>
        <v>flab_r_t_a_043</v>
      </c>
      <c r="C492" s="14" t="s">
        <v>1013</v>
      </c>
      <c r="D492" s="14" t="s">
        <v>691</v>
      </c>
      <c r="E492" s="47">
        <v>25.202160561520884</v>
      </c>
      <c r="F492" s="47">
        <v>4.6005724027908812E-2</v>
      </c>
      <c r="G492" s="47">
        <v>-0.2589050453385533</v>
      </c>
      <c r="H492" s="47">
        <v>-0.23356766704009102</v>
      </c>
      <c r="I492" s="47"/>
      <c r="J492" s="47"/>
      <c r="K492" s="47"/>
      <c r="L492" s="47"/>
      <c r="M492" s="47"/>
      <c r="N492" s="47"/>
    </row>
    <row r="493" spans="2:14" x14ac:dyDescent="0.2">
      <c r="B493" s="14" t="str">
        <f t="shared" si="8"/>
        <v>flab_r_t_a_044</v>
      </c>
      <c r="C493" s="14" t="s">
        <v>1013</v>
      </c>
      <c r="D493" s="14" t="s">
        <v>692</v>
      </c>
      <c r="E493" s="47">
        <v>9.7406386668480618</v>
      </c>
      <c r="F493" s="47">
        <v>-1.8887089769203946E-2</v>
      </c>
      <c r="G493" s="47">
        <v>0.35110058755098983</v>
      </c>
      <c r="H493" s="47">
        <v>0.27667419062804566</v>
      </c>
      <c r="I493" s="47"/>
      <c r="J493" s="47"/>
      <c r="K493" s="47"/>
      <c r="L493" s="47"/>
      <c r="M493" s="47"/>
      <c r="N493" s="47"/>
    </row>
    <row r="494" spans="2:14" x14ac:dyDescent="0.2">
      <c r="B494" s="14" t="str">
        <f t="shared" si="8"/>
        <v>flab_r_t_a_045</v>
      </c>
      <c r="C494" s="14" t="s">
        <v>1013</v>
      </c>
      <c r="D494" s="14" t="s">
        <v>693</v>
      </c>
      <c r="E494" s="47">
        <v>1.4497439180955731</v>
      </c>
      <c r="F494" s="47">
        <v>2.9921667884069691E-3</v>
      </c>
      <c r="G494" s="47">
        <v>1.9053465386997814E-3</v>
      </c>
      <c r="H494" s="47">
        <v>-0.12173453675656809</v>
      </c>
      <c r="I494" s="47"/>
      <c r="J494" s="47"/>
      <c r="K494" s="47"/>
      <c r="L494" s="47"/>
      <c r="M494" s="47"/>
      <c r="N494" s="47"/>
    </row>
    <row r="495" spans="2:14" x14ac:dyDescent="0.2">
      <c r="B495" s="14" t="str">
        <f t="shared" si="8"/>
        <v>flab_r_t_a_046</v>
      </c>
      <c r="C495" s="14" t="s">
        <v>1013</v>
      </c>
      <c r="D495" s="14" t="s">
        <v>694</v>
      </c>
      <c r="E495" s="47">
        <v>18.320940726183444</v>
      </c>
      <c r="F495" s="47">
        <v>-3.4471418574044677E-3</v>
      </c>
      <c r="G495" s="47">
        <v>-1.3167633342900831</v>
      </c>
      <c r="H495" s="47">
        <v>-0.21263955709126536</v>
      </c>
      <c r="I495" s="47"/>
      <c r="J495" s="47"/>
      <c r="K495" s="47"/>
      <c r="L495" s="47"/>
      <c r="M495" s="47"/>
      <c r="N495" s="47"/>
    </row>
    <row r="496" spans="2:14" x14ac:dyDescent="0.2">
      <c r="B496" s="14" t="str">
        <f t="shared" si="8"/>
        <v>flab_r_t_a_047</v>
      </c>
      <c r="C496" s="14" t="s">
        <v>1013</v>
      </c>
      <c r="D496" s="14" t="s">
        <v>695</v>
      </c>
      <c r="E496" s="47">
        <v>25.859248118256279</v>
      </c>
      <c r="F496" s="47">
        <v>6.0441791459586724E-2</v>
      </c>
      <c r="G496" s="47">
        <v>0.1427196109895057</v>
      </c>
      <c r="H496" s="47">
        <v>-0.12498801456720665</v>
      </c>
      <c r="I496" s="47"/>
      <c r="J496" s="47"/>
      <c r="K496" s="47"/>
      <c r="L496" s="47"/>
      <c r="M496" s="47"/>
      <c r="N496" s="47"/>
    </row>
    <row r="497" spans="2:14" x14ac:dyDescent="0.2">
      <c r="B497" s="14" t="str">
        <f t="shared" si="8"/>
        <v>flab_r_t_a_048</v>
      </c>
      <c r="C497" s="14" t="s">
        <v>1013</v>
      </c>
      <c r="D497" s="14" t="s">
        <v>696</v>
      </c>
      <c r="E497" s="47">
        <v>4.672170284001659</v>
      </c>
      <c r="F497" s="47">
        <v>0.11778386330631996</v>
      </c>
      <c r="G497" s="47">
        <v>-0.13169864401705311</v>
      </c>
      <c r="H497" s="47">
        <v>-0.11268586619858079</v>
      </c>
      <c r="I497" s="47"/>
      <c r="J497" s="47"/>
      <c r="K497" s="47"/>
      <c r="L497" s="47"/>
      <c r="M497" s="47"/>
      <c r="N497" s="47"/>
    </row>
    <row r="498" spans="2:14" x14ac:dyDescent="0.2">
      <c r="B498" s="14" t="str">
        <f t="shared" si="8"/>
        <v>flab_r_t_a_049</v>
      </c>
      <c r="C498" s="14" t="s">
        <v>1013</v>
      </c>
      <c r="D498" s="14" t="s">
        <v>697</v>
      </c>
      <c r="E498" s="47">
        <v>23.053816153912802</v>
      </c>
      <c r="F498" s="47">
        <v>1.7276752147488139E-2</v>
      </c>
      <c r="G498" s="47">
        <v>4.7177172512280485E-2</v>
      </c>
      <c r="H498" s="47">
        <v>-5.2111478273542122E-2</v>
      </c>
      <c r="I498" s="47"/>
      <c r="J498" s="47"/>
      <c r="K498" s="47"/>
      <c r="L498" s="47"/>
      <c r="M498" s="47"/>
      <c r="N498" s="47"/>
    </row>
    <row r="499" spans="2:14" x14ac:dyDescent="0.2">
      <c r="B499" s="14" t="str">
        <f t="shared" si="8"/>
        <v>flab_r_t_a_050</v>
      </c>
      <c r="C499" s="14" t="s">
        <v>1013</v>
      </c>
      <c r="D499" s="14" t="s">
        <v>698</v>
      </c>
      <c r="E499" s="47">
        <v>3.8005791866942631</v>
      </c>
      <c r="F499" s="47">
        <v>5.3852525453357281E-2</v>
      </c>
      <c r="G499" s="47">
        <v>2.5282214083377497E-2</v>
      </c>
      <c r="H499" s="47">
        <v>-9.8061085692402461E-2</v>
      </c>
      <c r="I499" s="47"/>
      <c r="J499" s="47"/>
      <c r="K499" s="47"/>
      <c r="L499" s="47"/>
      <c r="M499" s="47"/>
      <c r="N499" s="47"/>
    </row>
    <row r="500" spans="2:14" x14ac:dyDescent="0.2">
      <c r="B500" s="14" t="str">
        <f t="shared" si="8"/>
        <v>flab_r_t_a_051</v>
      </c>
      <c r="C500" s="14" t="s">
        <v>1013</v>
      </c>
      <c r="D500" s="14" t="s">
        <v>699</v>
      </c>
      <c r="E500" s="47">
        <v>2.0628339589519067</v>
      </c>
      <c r="F500" s="47">
        <v>9.8358780875540397E-2</v>
      </c>
      <c r="G500" s="47">
        <v>0.51103166949610923</v>
      </c>
      <c r="H500" s="47">
        <v>0.11134068238076722</v>
      </c>
      <c r="I500" s="47"/>
      <c r="J500" s="47"/>
      <c r="K500" s="47"/>
      <c r="L500" s="47"/>
      <c r="M500" s="47"/>
      <c r="N500" s="47"/>
    </row>
    <row r="501" spans="2:14" x14ac:dyDescent="0.2">
      <c r="B501" s="14" t="str">
        <f t="shared" si="8"/>
        <v>flab_r_t_a_052</v>
      </c>
      <c r="C501" s="14" t="s">
        <v>1013</v>
      </c>
      <c r="D501" s="14" t="s">
        <v>700</v>
      </c>
      <c r="E501" s="47">
        <v>0.34612691799440815</v>
      </c>
      <c r="F501" s="47">
        <v>5.0775863911534103E-2</v>
      </c>
      <c r="G501" s="47">
        <v>0.23499414037306821</v>
      </c>
      <c r="H501" s="47">
        <v>-5.7005890630845713E-2</v>
      </c>
      <c r="I501" s="47"/>
      <c r="J501" s="47"/>
      <c r="K501" s="47"/>
      <c r="L501" s="47"/>
      <c r="M501" s="47"/>
      <c r="N501" s="47"/>
    </row>
    <row r="502" spans="2:14" x14ac:dyDescent="0.2">
      <c r="B502" s="14" t="str">
        <f t="shared" si="8"/>
        <v>flab_r_t_a_053</v>
      </c>
      <c r="C502" s="14" t="s">
        <v>1013</v>
      </c>
      <c r="D502" s="14" t="s">
        <v>701</v>
      </c>
      <c r="E502" s="47">
        <v>28.536130372888969</v>
      </c>
      <c r="F502" s="47">
        <v>1.8145364779598161E-2</v>
      </c>
      <c r="G502" s="47">
        <v>0.1206941139865636</v>
      </c>
      <c r="H502" s="47">
        <v>-0.10654827240839104</v>
      </c>
      <c r="I502" s="47"/>
      <c r="J502" s="47"/>
      <c r="K502" s="47"/>
      <c r="L502" s="47"/>
      <c r="M502" s="47"/>
      <c r="N502" s="47"/>
    </row>
    <row r="503" spans="2:14" x14ac:dyDescent="0.2">
      <c r="B503" s="14" t="str">
        <f t="shared" si="8"/>
        <v>flab_r_t_a_054</v>
      </c>
      <c r="C503" s="14" t="s">
        <v>1013</v>
      </c>
      <c r="D503" s="14" t="s">
        <v>702</v>
      </c>
      <c r="E503" s="47">
        <v>13.83373362044428</v>
      </c>
      <c r="F503" s="47">
        <v>2.7921050529067237E-2</v>
      </c>
      <c r="G503" s="47">
        <v>-7.2090896985510522E-2</v>
      </c>
      <c r="H503" s="47">
        <v>-0.20178048211690891</v>
      </c>
      <c r="I503" s="47"/>
      <c r="J503" s="47"/>
      <c r="K503" s="47"/>
      <c r="L503" s="47"/>
      <c r="M503" s="47"/>
      <c r="N503" s="47"/>
    </row>
    <row r="504" spans="2:14" x14ac:dyDescent="0.2">
      <c r="B504" s="14" t="str">
        <f t="shared" si="8"/>
        <v>flab_r_t_a_055</v>
      </c>
      <c r="C504" s="14" t="s">
        <v>1013</v>
      </c>
      <c r="D504" s="14" t="s">
        <v>703</v>
      </c>
      <c r="E504" s="47">
        <v>10.143394333013694</v>
      </c>
      <c r="F504" s="47">
        <v>3.915640155269795E-2</v>
      </c>
      <c r="G504" s="47">
        <v>-1.4893979997637308</v>
      </c>
      <c r="H504" s="47">
        <v>-7.9445341709072359E-2</v>
      </c>
      <c r="I504" s="47"/>
      <c r="J504" s="47"/>
      <c r="K504" s="47"/>
      <c r="L504" s="47"/>
      <c r="M504" s="47"/>
      <c r="N504" s="47"/>
    </row>
    <row r="505" spans="2:14" x14ac:dyDescent="0.2">
      <c r="B505" s="14" t="str">
        <f t="shared" si="8"/>
        <v>flab_r_t_a_056</v>
      </c>
      <c r="C505" s="14" t="s">
        <v>1013</v>
      </c>
      <c r="D505" s="14" t="s">
        <v>704</v>
      </c>
      <c r="E505" s="47">
        <v>8.8574660629325592</v>
      </c>
      <c r="F505" s="47">
        <v>2.3051066131474229E-2</v>
      </c>
      <c r="G505" s="47">
        <v>-1.9900705763230331</v>
      </c>
      <c r="H505" s="47">
        <v>-0.18709873559790147</v>
      </c>
      <c r="I505" s="47"/>
      <c r="J505" s="47"/>
      <c r="K505" s="47"/>
      <c r="L505" s="47"/>
      <c r="M505" s="47"/>
      <c r="N505" s="47"/>
    </row>
    <row r="506" spans="2:14" x14ac:dyDescent="0.2">
      <c r="B506" s="14" t="str">
        <f t="shared" si="8"/>
        <v>flab_r_t_a_057</v>
      </c>
      <c r="C506" s="14" t="s">
        <v>1013</v>
      </c>
      <c r="D506" s="14" t="s">
        <v>705</v>
      </c>
      <c r="E506" s="47">
        <v>7.1933489588848119</v>
      </c>
      <c r="F506" s="47">
        <v>4.4558244548742465E-3</v>
      </c>
      <c r="G506" s="47">
        <v>-0.37588206475467345</v>
      </c>
      <c r="H506" s="47">
        <v>-0.13427344919791917</v>
      </c>
      <c r="I506" s="47"/>
      <c r="J506" s="47"/>
      <c r="K506" s="47"/>
      <c r="L506" s="47"/>
      <c r="M506" s="47"/>
      <c r="N506" s="47"/>
    </row>
    <row r="507" spans="2:14" x14ac:dyDescent="0.2">
      <c r="B507" s="14" t="str">
        <f t="shared" si="8"/>
        <v>flab_r_t_a_059</v>
      </c>
      <c r="C507" s="14" t="s">
        <v>1013</v>
      </c>
      <c r="D507" s="14" t="s">
        <v>707</v>
      </c>
      <c r="E507" s="47">
        <v>22.295753903200222</v>
      </c>
      <c r="F507" s="47">
        <v>-4.7264051109008332E-2</v>
      </c>
      <c r="G507" s="47">
        <v>-7.9533065940362579E-2</v>
      </c>
      <c r="H507" s="47">
        <v>0.29131413096352698</v>
      </c>
      <c r="I507" s="47"/>
      <c r="J507" s="47"/>
      <c r="K507" s="47"/>
      <c r="L507" s="47"/>
      <c r="M507" s="47"/>
      <c r="N507" s="47"/>
    </row>
    <row r="508" spans="2:14" x14ac:dyDescent="0.2">
      <c r="B508" s="14" t="str">
        <f t="shared" si="8"/>
        <v>flab_r_t_a_060</v>
      </c>
      <c r="C508" s="14" t="s">
        <v>1013</v>
      </c>
      <c r="D508" s="14" t="s">
        <v>708</v>
      </c>
      <c r="E508" s="47">
        <v>30.665523224229233</v>
      </c>
      <c r="F508" s="47">
        <v>-1.0665318681113423E-2</v>
      </c>
      <c r="G508" s="47">
        <v>3.3387180235799896E-2</v>
      </c>
      <c r="H508" s="47">
        <v>0.31836897429067257</v>
      </c>
      <c r="I508" s="47"/>
      <c r="J508" s="47"/>
      <c r="K508" s="47"/>
      <c r="L508" s="47"/>
      <c r="M508" s="47"/>
      <c r="N508" s="47"/>
    </row>
    <row r="509" spans="2:14" x14ac:dyDescent="0.2">
      <c r="B509" s="14" t="str">
        <f t="shared" si="8"/>
        <v>flab_r_t_a_061</v>
      </c>
      <c r="C509" s="14" t="s">
        <v>1013</v>
      </c>
      <c r="D509" s="14" t="s">
        <v>709</v>
      </c>
      <c r="E509" s="47">
        <v>547.22769132491362</v>
      </c>
      <c r="F509" s="47">
        <v>-0.12624143903695595</v>
      </c>
      <c r="G509" s="47">
        <v>6.2368054322092803E-2</v>
      </c>
      <c r="H509" s="47">
        <v>0.3070286998293037</v>
      </c>
      <c r="I509" s="47"/>
      <c r="J509" s="47"/>
      <c r="K509" s="47"/>
      <c r="L509" s="47"/>
      <c r="M509" s="47"/>
      <c r="N509" s="47"/>
    </row>
    <row r="510" spans="2:14" x14ac:dyDescent="0.2">
      <c r="B510" s="14" t="str">
        <f t="shared" si="8"/>
        <v>flab_r_t_a_062</v>
      </c>
      <c r="C510" s="14" t="s">
        <v>1013</v>
      </c>
      <c r="D510" s="14" t="s">
        <v>710</v>
      </c>
      <c r="E510" s="47">
        <v>33.280837989187646</v>
      </c>
      <c r="F510" s="47">
        <v>-6.4770750931297805E-2</v>
      </c>
      <c r="G510" s="47">
        <v>-1.0616563513134225</v>
      </c>
      <c r="H510" s="47">
        <v>0.63142558503421764</v>
      </c>
      <c r="I510" s="47"/>
      <c r="J510" s="47"/>
      <c r="K510" s="47"/>
      <c r="L510" s="47"/>
      <c r="M510" s="47"/>
      <c r="N510" s="47"/>
    </row>
    <row r="511" spans="2:14" x14ac:dyDescent="0.2">
      <c r="B511" s="14" t="str">
        <f t="shared" si="8"/>
        <v>flab_r_t_a_063</v>
      </c>
      <c r="C511" s="14" t="s">
        <v>1013</v>
      </c>
      <c r="D511" s="14" t="s">
        <v>711</v>
      </c>
      <c r="E511" s="47">
        <v>206.17789127614986</v>
      </c>
      <c r="F511" s="47">
        <v>-0.21922635228039944</v>
      </c>
      <c r="G511" s="47">
        <v>-1.6141400641636161</v>
      </c>
      <c r="H511" s="47">
        <v>0.72644390548004534</v>
      </c>
      <c r="I511" s="47"/>
      <c r="J511" s="47"/>
      <c r="K511" s="47"/>
      <c r="L511" s="47"/>
      <c r="M511" s="47"/>
      <c r="N511" s="47"/>
    </row>
    <row r="512" spans="2:14" x14ac:dyDescent="0.2">
      <c r="B512" s="14" t="str">
        <f t="shared" si="8"/>
        <v>flab_r_t_a_064</v>
      </c>
      <c r="C512" s="14" t="s">
        <v>1013</v>
      </c>
      <c r="D512" s="14" t="s">
        <v>712</v>
      </c>
      <c r="E512" s="47">
        <v>61.271985778396342</v>
      </c>
      <c r="F512" s="47">
        <v>6.6075587955038984E-2</v>
      </c>
      <c r="G512" s="47">
        <v>0.10004467836075559</v>
      </c>
      <c r="H512" s="47">
        <v>1.5742453028466663E-2</v>
      </c>
      <c r="I512" s="47"/>
      <c r="J512" s="47"/>
      <c r="K512" s="47"/>
      <c r="L512" s="47"/>
      <c r="M512" s="47"/>
      <c r="N512" s="47"/>
    </row>
    <row r="513" spans="2:14" x14ac:dyDescent="0.2">
      <c r="B513" s="14" t="str">
        <f t="shared" si="8"/>
        <v>flab_r_t_a_065</v>
      </c>
      <c r="C513" s="14" t="s">
        <v>1013</v>
      </c>
      <c r="D513" s="14" t="s">
        <v>713</v>
      </c>
      <c r="E513" s="47">
        <v>29.439888979459404</v>
      </c>
      <c r="F513" s="47">
        <v>3.9425752128008362E-2</v>
      </c>
      <c r="G513" s="47">
        <v>-0.1785610083526179</v>
      </c>
      <c r="H513" s="47">
        <v>6.3569234941529551E-2</v>
      </c>
      <c r="I513" s="47"/>
      <c r="J513" s="47"/>
      <c r="K513" s="47"/>
      <c r="L513" s="47"/>
      <c r="M513" s="47"/>
      <c r="N513" s="47"/>
    </row>
    <row r="514" spans="2:14" x14ac:dyDescent="0.2">
      <c r="B514" s="14" t="str">
        <f t="shared" si="8"/>
        <v>flab_r_t_a_066</v>
      </c>
      <c r="C514" s="14" t="s">
        <v>1013</v>
      </c>
      <c r="D514" s="14" t="s">
        <v>714</v>
      </c>
      <c r="E514" s="47">
        <v>15.673538670189583</v>
      </c>
      <c r="F514" s="47">
        <v>5.2387545049104034E-3</v>
      </c>
      <c r="G514" s="47">
        <v>-0.11164388995076324</v>
      </c>
      <c r="H514" s="47">
        <v>-8.468646763890586E-2</v>
      </c>
      <c r="I514" s="47"/>
      <c r="J514" s="47"/>
      <c r="K514" s="47"/>
      <c r="L514" s="47"/>
      <c r="M514" s="47"/>
      <c r="N514" s="47"/>
    </row>
    <row r="515" spans="2:14" x14ac:dyDescent="0.2">
      <c r="B515" s="14" t="str">
        <f t="shared" si="8"/>
        <v>flab_r_t_a_068</v>
      </c>
      <c r="C515" s="14" t="s">
        <v>1013</v>
      </c>
      <c r="D515" s="14" t="s">
        <v>716</v>
      </c>
      <c r="E515" s="47">
        <v>1.2377772789710586</v>
      </c>
      <c r="F515" s="47">
        <v>3.0267517304283231E-2</v>
      </c>
      <c r="G515" s="47">
        <v>-0.46029775745800583</v>
      </c>
      <c r="H515" s="47">
        <v>-5.4229778136192008</v>
      </c>
      <c r="I515" s="47"/>
      <c r="J515" s="47"/>
      <c r="K515" s="47"/>
      <c r="L515" s="47"/>
      <c r="M515" s="47"/>
      <c r="N515" s="47"/>
    </row>
    <row r="516" spans="2:14" x14ac:dyDescent="0.2">
      <c r="B516" s="14" t="str">
        <f t="shared" si="8"/>
        <v>flab_r_t_a_069</v>
      </c>
      <c r="C516" s="14" t="s">
        <v>1013</v>
      </c>
      <c r="D516" s="14" t="s">
        <v>717</v>
      </c>
      <c r="E516" s="47">
        <v>0.3008183534573744</v>
      </c>
      <c r="F516" s="47">
        <v>-4.121040553262123E-3</v>
      </c>
      <c r="G516" s="47">
        <v>-0.2355883609892806</v>
      </c>
      <c r="H516" s="47">
        <v>-0.68316795805024588</v>
      </c>
      <c r="I516" s="47"/>
      <c r="J516" s="47"/>
      <c r="K516" s="47"/>
      <c r="L516" s="47"/>
      <c r="M516" s="47"/>
      <c r="N516" s="47"/>
    </row>
    <row r="517" spans="2:14" x14ac:dyDescent="0.2">
      <c r="B517" s="14" t="str">
        <f t="shared" si="8"/>
        <v>flab_r_t_a_070</v>
      </c>
      <c r="C517" s="14" t="s">
        <v>1013</v>
      </c>
      <c r="D517" s="14" t="s">
        <v>718</v>
      </c>
      <c r="E517" s="47">
        <v>2.0346450972796433</v>
      </c>
      <c r="F517" s="47">
        <v>7.1277481719467239E-2</v>
      </c>
      <c r="G517" s="47">
        <v>-0.14871860234786372</v>
      </c>
      <c r="H517" s="47">
        <v>4.4488622513938481E-3</v>
      </c>
      <c r="I517" s="47"/>
      <c r="J517" s="47"/>
      <c r="K517" s="47"/>
      <c r="L517" s="47"/>
      <c r="M517" s="47"/>
      <c r="N517" s="47"/>
    </row>
    <row r="518" spans="2:14" x14ac:dyDescent="0.2">
      <c r="B518" s="14" t="str">
        <f t="shared" si="8"/>
        <v>flab_r_t_a_071</v>
      </c>
      <c r="C518" s="14" t="s">
        <v>1013</v>
      </c>
      <c r="D518" s="14" t="s">
        <v>719</v>
      </c>
      <c r="E518" s="47">
        <v>8.2325460154602101</v>
      </c>
      <c r="F518" s="47">
        <v>5.8764110543840786E-2</v>
      </c>
      <c r="G518" s="47">
        <v>5.3420513811763826E-2</v>
      </c>
      <c r="H518" s="47">
        <v>-9.3802643473028802E-3</v>
      </c>
      <c r="I518" s="47"/>
      <c r="J518" s="47"/>
      <c r="K518" s="47"/>
      <c r="L518" s="47"/>
      <c r="M518" s="47"/>
      <c r="N518" s="47"/>
    </row>
    <row r="519" spans="2:14" x14ac:dyDescent="0.2">
      <c r="B519" s="14" t="str">
        <f t="shared" si="8"/>
        <v>flab_r_t_a_072</v>
      </c>
      <c r="C519" s="14" t="s">
        <v>1013</v>
      </c>
      <c r="D519" s="14" t="s">
        <v>720</v>
      </c>
      <c r="E519" s="47">
        <v>0.77591481726243383</v>
      </c>
      <c r="F519" s="47">
        <v>2.2957095218090195E-2</v>
      </c>
      <c r="G519" s="47">
        <v>-0.44670896768650437</v>
      </c>
      <c r="H519" s="47">
        <v>4.6190331251505512E-2</v>
      </c>
      <c r="I519" s="47"/>
      <c r="J519" s="47"/>
      <c r="K519" s="47"/>
      <c r="L519" s="47"/>
      <c r="M519" s="47"/>
      <c r="N519" s="47"/>
    </row>
    <row r="520" spans="2:14" x14ac:dyDescent="0.2">
      <c r="B520" s="14" t="str">
        <f t="shared" ref="B520:B583" si="9">C520&amp;"_"&amp;D520</f>
        <v>flab_r_t_a_073</v>
      </c>
      <c r="C520" s="14" t="s">
        <v>1013</v>
      </c>
      <c r="D520" s="14" t="s">
        <v>721</v>
      </c>
      <c r="E520" s="47">
        <v>0.95826288130553539</v>
      </c>
      <c r="F520" s="47">
        <v>5.1872584819401268E-2</v>
      </c>
      <c r="G520" s="47">
        <v>2.7478309990236482E-2</v>
      </c>
      <c r="H520" s="47">
        <v>-7.1666254041502508E-2</v>
      </c>
      <c r="I520" s="47"/>
      <c r="J520" s="47"/>
      <c r="K520" s="47"/>
      <c r="L520" s="47"/>
      <c r="M520" s="47"/>
      <c r="N520" s="47"/>
    </row>
    <row r="521" spans="2:14" x14ac:dyDescent="0.2">
      <c r="B521" s="14" t="str">
        <f t="shared" si="9"/>
        <v>flab_r_t_a_074</v>
      </c>
      <c r="C521" s="14" t="s">
        <v>1013</v>
      </c>
      <c r="D521" s="14" t="s">
        <v>722</v>
      </c>
      <c r="E521" s="47">
        <v>12.393716162443827</v>
      </c>
      <c r="F521" s="47">
        <v>2.928331505627213E-2</v>
      </c>
      <c r="G521" s="47">
        <v>-0.24182158143858379</v>
      </c>
      <c r="H521" s="47">
        <v>-0.11094262752194828</v>
      </c>
      <c r="I521" s="47"/>
      <c r="J521" s="47"/>
      <c r="K521" s="47"/>
      <c r="L521" s="47"/>
      <c r="M521" s="47"/>
      <c r="N521" s="47"/>
    </row>
    <row r="522" spans="2:14" x14ac:dyDescent="0.2">
      <c r="B522" s="14" t="str">
        <f t="shared" si="9"/>
        <v>flab_r_t_a_075</v>
      </c>
      <c r="C522" s="14" t="s">
        <v>1013</v>
      </c>
      <c r="D522" s="14" t="s">
        <v>723</v>
      </c>
      <c r="E522" s="47">
        <v>14.495834816403958</v>
      </c>
      <c r="F522" s="47">
        <v>7.2083765147157308E-2</v>
      </c>
      <c r="G522" s="47">
        <v>0.37986693089591128</v>
      </c>
      <c r="H522" s="47">
        <v>-7.1340245543349834E-2</v>
      </c>
      <c r="I522" s="47"/>
      <c r="J522" s="47"/>
      <c r="K522" s="47"/>
      <c r="L522" s="47"/>
      <c r="M522" s="47"/>
      <c r="N522" s="47"/>
    </row>
    <row r="523" spans="2:14" x14ac:dyDescent="0.2">
      <c r="B523" s="14" t="str">
        <f t="shared" si="9"/>
        <v>flab_r_t_a_076</v>
      </c>
      <c r="C523" s="14" t="s">
        <v>1013</v>
      </c>
      <c r="D523" s="14" t="s">
        <v>724</v>
      </c>
      <c r="E523" s="47">
        <v>6.9574371788250904</v>
      </c>
      <c r="F523" s="47">
        <v>2.4746465803482387E-2</v>
      </c>
      <c r="G523" s="47">
        <v>-0.41252767980223259</v>
      </c>
      <c r="H523" s="47">
        <v>0.16117562256652285</v>
      </c>
      <c r="I523" s="47"/>
      <c r="J523" s="47"/>
      <c r="K523" s="47"/>
      <c r="L523" s="47"/>
      <c r="M523" s="47"/>
      <c r="N523" s="47"/>
    </row>
    <row r="524" spans="2:14" x14ac:dyDescent="0.2">
      <c r="B524" s="14" t="str">
        <f t="shared" si="9"/>
        <v>flab_r_t_a_077</v>
      </c>
      <c r="C524" s="14" t="s">
        <v>1013</v>
      </c>
      <c r="D524" s="14" t="s">
        <v>725</v>
      </c>
      <c r="E524" s="47">
        <v>51.35671203008782</v>
      </c>
      <c r="F524" s="47">
        <v>6.2283077770786122E-4</v>
      </c>
      <c r="G524" s="47">
        <v>-0.34081113537995922</v>
      </c>
      <c r="H524" s="47">
        <v>9.8608971828739733E-2</v>
      </c>
      <c r="I524" s="47"/>
      <c r="J524" s="47"/>
      <c r="K524" s="47"/>
      <c r="L524" s="47"/>
      <c r="M524" s="47"/>
      <c r="N524" s="47"/>
    </row>
    <row r="525" spans="2:14" x14ac:dyDescent="0.2">
      <c r="B525" s="14" t="str">
        <f t="shared" si="9"/>
        <v>flab_r_t_a_078</v>
      </c>
      <c r="C525" s="14" t="s">
        <v>1013</v>
      </c>
      <c r="D525" s="14" t="s">
        <v>726</v>
      </c>
      <c r="E525" s="47">
        <v>5.7178750442901842</v>
      </c>
      <c r="F525" s="47">
        <v>-0.19368455022134023</v>
      </c>
      <c r="G525" s="47">
        <v>9.130413800395587E-3</v>
      </c>
      <c r="H525" s="47">
        <v>-0.25206772648015408</v>
      </c>
      <c r="I525" s="47"/>
      <c r="J525" s="47"/>
      <c r="K525" s="47"/>
      <c r="L525" s="47"/>
      <c r="M525" s="47"/>
      <c r="N525" s="47"/>
    </row>
    <row r="526" spans="2:14" x14ac:dyDescent="0.2">
      <c r="B526" s="14" t="str">
        <f t="shared" si="9"/>
        <v>flab_r_t_a_079</v>
      </c>
      <c r="C526" s="14" t="s">
        <v>1013</v>
      </c>
      <c r="D526" s="14" t="s">
        <v>727</v>
      </c>
      <c r="E526" s="47">
        <v>44.546986690088758</v>
      </c>
      <c r="F526" s="47">
        <v>1.3093847360057254E-2</v>
      </c>
      <c r="G526" s="47">
        <v>-0.20271450440573213</v>
      </c>
      <c r="H526" s="47">
        <v>-0.23613638302873996</v>
      </c>
      <c r="I526" s="47"/>
      <c r="J526" s="47"/>
      <c r="K526" s="47"/>
      <c r="L526" s="47"/>
      <c r="M526" s="47"/>
      <c r="N526" s="47"/>
    </row>
    <row r="527" spans="2:14" x14ac:dyDescent="0.2">
      <c r="B527" s="14" t="str">
        <f t="shared" si="9"/>
        <v>flab_r_t_a_080</v>
      </c>
      <c r="C527" s="14" t="s">
        <v>1013</v>
      </c>
      <c r="D527" s="14" t="s">
        <v>728</v>
      </c>
      <c r="E527" s="47">
        <v>35.481524790297307</v>
      </c>
      <c r="F527" s="47">
        <v>-4.9058803731438783E-2</v>
      </c>
      <c r="G527" s="47">
        <v>-0.50003115440042656</v>
      </c>
      <c r="H527" s="47">
        <v>-0.37351658154122225</v>
      </c>
      <c r="I527" s="47"/>
      <c r="J527" s="47"/>
      <c r="K527" s="47"/>
      <c r="L527" s="47"/>
      <c r="M527" s="47"/>
      <c r="N527" s="47"/>
    </row>
    <row r="528" spans="2:14" x14ac:dyDescent="0.2">
      <c r="B528" s="14" t="str">
        <f t="shared" si="9"/>
        <v>flab_r_t_a_081</v>
      </c>
      <c r="C528" s="14" t="s">
        <v>1013</v>
      </c>
      <c r="D528" s="14" t="s">
        <v>729</v>
      </c>
      <c r="E528" s="47">
        <v>2.0953803228426873</v>
      </c>
      <c r="F528" s="47">
        <v>1.0175341071572142E-2</v>
      </c>
      <c r="G528" s="47">
        <v>-0.18437219873234101</v>
      </c>
      <c r="H528" s="47">
        <v>-0.17363616079448807</v>
      </c>
      <c r="I528" s="47"/>
      <c r="J528" s="47"/>
      <c r="K528" s="47"/>
      <c r="L528" s="47"/>
      <c r="M528" s="47"/>
      <c r="N528" s="47"/>
    </row>
    <row r="529" spans="2:14" x14ac:dyDescent="0.2">
      <c r="B529" s="14" t="str">
        <f t="shared" si="9"/>
        <v>flab_r_t_a_082</v>
      </c>
      <c r="C529" s="14" t="s">
        <v>1013</v>
      </c>
      <c r="D529" s="14" t="s">
        <v>730</v>
      </c>
      <c r="E529" s="47">
        <v>23.683328694914604</v>
      </c>
      <c r="F529" s="47">
        <v>-2.1393888688414631E-2</v>
      </c>
      <c r="G529" s="47">
        <v>-0.36237714771060192</v>
      </c>
      <c r="H529" s="47">
        <v>-3.4702508429851342E-3</v>
      </c>
      <c r="I529" s="47"/>
      <c r="J529" s="47"/>
      <c r="K529" s="47"/>
      <c r="L529" s="47"/>
      <c r="M529" s="47"/>
      <c r="N529" s="47"/>
    </row>
    <row r="530" spans="2:14" x14ac:dyDescent="0.2">
      <c r="B530" s="14" t="str">
        <f t="shared" si="9"/>
        <v>flab_r_t_a_083</v>
      </c>
      <c r="C530" s="14" t="s">
        <v>1013</v>
      </c>
      <c r="D530" s="14" t="s">
        <v>731</v>
      </c>
      <c r="E530" s="47">
        <v>10.656991535149919</v>
      </c>
      <c r="F530" s="47">
        <v>-5.0549163007063136E-3</v>
      </c>
      <c r="G530" s="47">
        <v>-8.9422737269917452E-2</v>
      </c>
      <c r="H530" s="47">
        <v>0.28724729633329282</v>
      </c>
      <c r="I530" s="47"/>
      <c r="J530" s="47"/>
      <c r="K530" s="47"/>
      <c r="L530" s="47"/>
      <c r="M530" s="47"/>
      <c r="N530" s="47"/>
    </row>
    <row r="531" spans="2:14" x14ac:dyDescent="0.2">
      <c r="B531" s="14" t="str">
        <f t="shared" si="9"/>
        <v>flab_r_t_a_084</v>
      </c>
      <c r="C531" s="14" t="s">
        <v>1013</v>
      </c>
      <c r="D531" s="14" t="s">
        <v>732</v>
      </c>
      <c r="E531" s="47">
        <v>168.00203676671933</v>
      </c>
      <c r="F531" s="47">
        <v>-3.0648743277827961E-2</v>
      </c>
      <c r="G531" s="47">
        <v>-7.7712442125799086E-2</v>
      </c>
      <c r="H531" s="47">
        <v>0.22613279380105933</v>
      </c>
      <c r="I531" s="47"/>
      <c r="J531" s="47"/>
      <c r="K531" s="47"/>
      <c r="L531" s="47"/>
      <c r="M531" s="47"/>
      <c r="N531" s="47"/>
    </row>
    <row r="532" spans="2:14" x14ac:dyDescent="0.2">
      <c r="B532" s="14" t="str">
        <f t="shared" si="9"/>
        <v>flab_r_t_a_085</v>
      </c>
      <c r="C532" s="14" t="s">
        <v>1013</v>
      </c>
      <c r="D532" s="14" t="s">
        <v>733</v>
      </c>
      <c r="E532" s="47">
        <v>279.75204416475452</v>
      </c>
      <c r="F532" s="47">
        <v>-0.26453886804699289</v>
      </c>
      <c r="G532" s="47">
        <v>-0.11409386882007544</v>
      </c>
      <c r="H532" s="47">
        <v>0.63259087130300706</v>
      </c>
      <c r="I532" s="47"/>
      <c r="J532" s="47"/>
      <c r="K532" s="47"/>
      <c r="L532" s="47"/>
      <c r="M532" s="47"/>
      <c r="N532" s="47"/>
    </row>
    <row r="533" spans="2:14" x14ac:dyDescent="0.2">
      <c r="B533" s="14" t="str">
        <f t="shared" si="9"/>
        <v>flab_r_t_a_086</v>
      </c>
      <c r="C533" s="14" t="s">
        <v>1013</v>
      </c>
      <c r="D533" s="14" t="s">
        <v>734</v>
      </c>
      <c r="E533" s="47">
        <v>18.152382175462833</v>
      </c>
      <c r="F533" s="47">
        <v>-0.16168724923149025</v>
      </c>
      <c r="G533" s="47">
        <v>-0.25769868544347485</v>
      </c>
      <c r="H533" s="47">
        <v>0.41595684687190104</v>
      </c>
      <c r="I533" s="47"/>
      <c r="J533" s="47"/>
      <c r="K533" s="47"/>
      <c r="L533" s="47"/>
      <c r="M533" s="47"/>
      <c r="N533" s="47"/>
    </row>
    <row r="534" spans="2:14" x14ac:dyDescent="0.2">
      <c r="B534" s="14" t="str">
        <f t="shared" si="9"/>
        <v>flab_r_t_a_087</v>
      </c>
      <c r="C534" s="14" t="s">
        <v>1013</v>
      </c>
      <c r="D534" s="14" t="s">
        <v>735</v>
      </c>
      <c r="E534" s="47">
        <v>3.1777748949745632</v>
      </c>
      <c r="F534" s="47">
        <v>-0.14191881461389499</v>
      </c>
      <c r="G534" s="47">
        <v>-0.4196472377234417</v>
      </c>
      <c r="H534" s="47">
        <v>0.27040325673002297</v>
      </c>
      <c r="I534" s="47"/>
      <c r="J534" s="47"/>
      <c r="K534" s="47"/>
      <c r="L534" s="47"/>
      <c r="M534" s="47"/>
      <c r="N534" s="47"/>
    </row>
    <row r="535" spans="2:14" x14ac:dyDescent="0.2">
      <c r="B535" s="14" t="str">
        <f t="shared" si="9"/>
        <v>flab_r_t_a_088</v>
      </c>
      <c r="C535" s="14" t="s">
        <v>1013</v>
      </c>
      <c r="D535" s="14" t="s">
        <v>736</v>
      </c>
      <c r="E535" s="47">
        <v>6.6798219476977279</v>
      </c>
      <c r="F535" s="47">
        <v>-7.3176083038595241E-2</v>
      </c>
      <c r="G535" s="47">
        <v>-6.8090462542946817E-2</v>
      </c>
      <c r="H535" s="47">
        <v>0.3059089787428082</v>
      </c>
      <c r="I535" s="47"/>
      <c r="J535" s="47"/>
      <c r="K535" s="47"/>
      <c r="L535" s="47"/>
      <c r="M535" s="47"/>
      <c r="N535" s="47"/>
    </row>
    <row r="536" spans="2:14" x14ac:dyDescent="0.2">
      <c r="B536" s="14" t="str">
        <f t="shared" si="9"/>
        <v>flab_r_t_a_089</v>
      </c>
      <c r="C536" s="14" t="s">
        <v>1013</v>
      </c>
      <c r="D536" s="14" t="s">
        <v>737</v>
      </c>
      <c r="E536" s="47">
        <v>6.0197061528708655</v>
      </c>
      <c r="F536" s="47">
        <v>-8.2879713362060681E-2</v>
      </c>
      <c r="G536" s="47">
        <v>-0.2352714578544024</v>
      </c>
      <c r="H536" s="47">
        <v>0.31402599068588444</v>
      </c>
      <c r="I536" s="47"/>
      <c r="J536" s="47"/>
      <c r="K536" s="47"/>
      <c r="L536" s="47"/>
      <c r="M536" s="47"/>
      <c r="N536" s="47"/>
    </row>
    <row r="537" spans="2:14" x14ac:dyDescent="0.2">
      <c r="B537" s="14" t="str">
        <f t="shared" si="9"/>
        <v>flab_r_t_a_090</v>
      </c>
      <c r="C537" s="14" t="s">
        <v>1013</v>
      </c>
      <c r="D537" s="14" t="s">
        <v>738</v>
      </c>
      <c r="E537" s="47">
        <v>30.598841822546184</v>
      </c>
      <c r="F537" s="47">
        <v>-4.5033901448043867E-2</v>
      </c>
      <c r="G537" s="47">
        <v>-0.23919076526254246</v>
      </c>
      <c r="H537" s="47">
        <v>0.19515931849833912</v>
      </c>
      <c r="I537" s="47"/>
      <c r="J537" s="47"/>
      <c r="K537" s="47"/>
      <c r="L537" s="47"/>
      <c r="M537" s="47"/>
      <c r="N537" s="47"/>
    </row>
    <row r="538" spans="2:14" x14ac:dyDescent="0.2">
      <c r="B538" s="14" t="str">
        <f t="shared" si="9"/>
        <v>flab_r_t_a_091</v>
      </c>
      <c r="C538" s="14" t="s">
        <v>1013</v>
      </c>
      <c r="D538" s="14" t="s">
        <v>739</v>
      </c>
      <c r="E538" s="47">
        <v>4.3217169022238187</v>
      </c>
      <c r="F538" s="47">
        <v>-1.8472102787814304E-2</v>
      </c>
      <c r="G538" s="47">
        <v>-0.32037655641961038</v>
      </c>
      <c r="H538" s="47">
        <v>-3.549264794869833E-2</v>
      </c>
      <c r="I538" s="47"/>
      <c r="J538" s="47"/>
      <c r="K538" s="47"/>
      <c r="L538" s="47"/>
      <c r="M538" s="47"/>
      <c r="N538" s="47"/>
    </row>
    <row r="539" spans="2:14" x14ac:dyDescent="0.2">
      <c r="B539" s="14" t="str">
        <f t="shared" si="9"/>
        <v>flab_r_t_a_092</v>
      </c>
      <c r="C539" s="14" t="s">
        <v>1013</v>
      </c>
      <c r="D539" s="14" t="s">
        <v>740</v>
      </c>
      <c r="E539" s="47">
        <v>6.9524636487145948</v>
      </c>
      <c r="F539" s="47">
        <v>-5.2571921155297741E-2</v>
      </c>
      <c r="G539" s="47">
        <v>-1.1381807674536559</v>
      </c>
      <c r="H539" s="47">
        <v>-9.4459279460867851E-2</v>
      </c>
      <c r="I539" s="47"/>
      <c r="J539" s="47"/>
      <c r="K539" s="47"/>
      <c r="L539" s="47"/>
      <c r="M539" s="47"/>
      <c r="N539" s="47"/>
    </row>
    <row r="540" spans="2:14" x14ac:dyDescent="0.2">
      <c r="B540" s="14" t="str">
        <f t="shared" si="9"/>
        <v>flab_r_t_a_093</v>
      </c>
      <c r="C540" s="14" t="s">
        <v>1013</v>
      </c>
      <c r="D540" s="14" t="s">
        <v>741</v>
      </c>
      <c r="E540" s="47">
        <v>5.8644939097653088</v>
      </c>
      <c r="F540" s="47">
        <v>-7.6811455560421571E-2</v>
      </c>
      <c r="G540" s="47">
        <v>8.4050499062260364E-2</v>
      </c>
      <c r="H540" s="47">
        <v>0.33799119134241273</v>
      </c>
      <c r="I540" s="47"/>
      <c r="J540" s="47"/>
      <c r="K540" s="47"/>
      <c r="L540" s="47"/>
      <c r="M540" s="47"/>
      <c r="N540" s="47"/>
    </row>
    <row r="541" spans="2:14" x14ac:dyDescent="0.2">
      <c r="B541" s="14" t="str">
        <f t="shared" si="9"/>
        <v>flab_r_t_a_094</v>
      </c>
      <c r="C541" s="14" t="s">
        <v>1013</v>
      </c>
      <c r="D541" s="14" t="s">
        <v>742</v>
      </c>
      <c r="E541" s="47">
        <v>7.3918589903313334</v>
      </c>
      <c r="F541" s="47">
        <v>8.646156646618941E-3</v>
      </c>
      <c r="G541" s="47">
        <v>-0.23567109995689117</v>
      </c>
      <c r="H541" s="47">
        <v>3.5796790057007755E-2</v>
      </c>
      <c r="I541" s="47"/>
      <c r="J541" s="47"/>
      <c r="K541" s="47"/>
      <c r="L541" s="47"/>
      <c r="M541" s="47"/>
      <c r="N541" s="47"/>
    </row>
    <row r="542" spans="2:14" x14ac:dyDescent="0.2">
      <c r="B542" s="14" t="str">
        <f t="shared" si="9"/>
        <v>flab_r_t_a_095</v>
      </c>
      <c r="C542" s="14" t="s">
        <v>1013</v>
      </c>
      <c r="D542" s="14" t="s">
        <v>743</v>
      </c>
      <c r="E542" s="47">
        <v>13.233099641374388</v>
      </c>
      <c r="F542" s="47">
        <v>2.0638167298625554E-2</v>
      </c>
      <c r="G542" s="47">
        <v>0.12496772336136885</v>
      </c>
      <c r="H542" s="47">
        <v>0.30842058049935783</v>
      </c>
      <c r="I542" s="47"/>
      <c r="J542" s="47"/>
      <c r="K542" s="47"/>
      <c r="L542" s="47"/>
      <c r="M542" s="47"/>
      <c r="N542" s="47"/>
    </row>
    <row r="543" spans="2:14" x14ac:dyDescent="0.2">
      <c r="B543" s="14" t="str">
        <f t="shared" si="9"/>
        <v>flab_r_t_a_096</v>
      </c>
      <c r="C543" s="14" t="s">
        <v>1013</v>
      </c>
      <c r="D543" s="14" t="s">
        <v>744</v>
      </c>
      <c r="E543" s="47">
        <v>11.743046063915527</v>
      </c>
      <c r="F543" s="47">
        <v>0.20242288807079678</v>
      </c>
      <c r="G543" s="47">
        <v>-5.4092221672178749</v>
      </c>
      <c r="H543" s="47">
        <v>-0.81045020279922886</v>
      </c>
      <c r="I543" s="47"/>
      <c r="J543" s="47"/>
      <c r="K543" s="47"/>
      <c r="L543" s="47"/>
      <c r="M543" s="47"/>
      <c r="N543" s="47"/>
    </row>
    <row r="544" spans="2:14" x14ac:dyDescent="0.2">
      <c r="B544" s="14" t="str">
        <f t="shared" si="9"/>
        <v>flab_r_t_a_097</v>
      </c>
      <c r="C544" s="14" t="s">
        <v>1013</v>
      </c>
      <c r="D544" s="14" t="s">
        <v>745</v>
      </c>
      <c r="E544" s="47">
        <v>39.844794734412048</v>
      </c>
      <c r="F544" s="47">
        <v>2.9924991826502101E-2</v>
      </c>
      <c r="G544" s="47">
        <v>-0.84800624600909202</v>
      </c>
      <c r="H544" s="47">
        <v>-0.25725456578412631</v>
      </c>
      <c r="I544" s="47"/>
      <c r="J544" s="47"/>
      <c r="K544" s="47"/>
      <c r="L544" s="47"/>
      <c r="M544" s="47"/>
      <c r="N544" s="47"/>
    </row>
    <row r="545" spans="2:14" x14ac:dyDescent="0.2">
      <c r="B545" s="14" t="str">
        <f t="shared" si="9"/>
        <v>flab_r_t_a_098</v>
      </c>
      <c r="C545" s="14" t="s">
        <v>1013</v>
      </c>
      <c r="D545" s="14" t="s">
        <v>746</v>
      </c>
      <c r="E545" s="47">
        <v>6.6393919609930565</v>
      </c>
      <c r="F545" s="47">
        <v>4.7511803375299699E-2</v>
      </c>
      <c r="G545" s="47">
        <v>-0.1336653015106215</v>
      </c>
      <c r="H545" s="47">
        <v>3.6989106356077883E-2</v>
      </c>
      <c r="I545" s="47"/>
      <c r="J545" s="47"/>
      <c r="K545" s="47"/>
      <c r="L545" s="47"/>
      <c r="M545" s="47"/>
      <c r="N545" s="47"/>
    </row>
    <row r="546" spans="2:14" x14ac:dyDescent="0.2">
      <c r="B546" s="14" t="str">
        <f t="shared" si="9"/>
        <v>flab_r_t_a_099</v>
      </c>
      <c r="C546" s="14" t="s">
        <v>1013</v>
      </c>
      <c r="D546" s="14" t="s">
        <v>747</v>
      </c>
      <c r="E546" s="47">
        <v>17.269380035280953</v>
      </c>
      <c r="F546" s="47">
        <v>-1.7717532116467982E-2</v>
      </c>
      <c r="G546" s="47">
        <v>-1.1532199521647857</v>
      </c>
      <c r="H546" s="47">
        <v>-0.23502875495574616</v>
      </c>
      <c r="I546" s="47"/>
      <c r="J546" s="47"/>
      <c r="K546" s="47"/>
      <c r="L546" s="47"/>
      <c r="M546" s="47"/>
      <c r="N546" s="47"/>
    </row>
    <row r="547" spans="2:14" x14ac:dyDescent="0.2">
      <c r="B547" s="14" t="str">
        <f t="shared" si="9"/>
        <v>flab_r_t_a_100</v>
      </c>
      <c r="C547" s="14" t="s">
        <v>1013</v>
      </c>
      <c r="D547" s="14" t="s">
        <v>748</v>
      </c>
      <c r="E547" s="47">
        <v>0.47810063642825379</v>
      </c>
      <c r="F547" s="47">
        <v>3.8898301758960585E-2</v>
      </c>
      <c r="G547" s="47">
        <v>-0.2152172531079688</v>
      </c>
      <c r="H547" s="47">
        <v>-0.10116055567913618</v>
      </c>
      <c r="I547" s="47"/>
      <c r="J547" s="47"/>
      <c r="K547" s="47"/>
      <c r="L547" s="47"/>
      <c r="M547" s="47"/>
      <c r="N547" s="47"/>
    </row>
    <row r="548" spans="2:14" x14ac:dyDescent="0.2">
      <c r="B548" s="14" t="str">
        <f t="shared" si="9"/>
        <v>flab_r_t_a_101</v>
      </c>
      <c r="C548" s="14" t="s">
        <v>1013</v>
      </c>
      <c r="D548" s="14" t="s">
        <v>749</v>
      </c>
      <c r="E548" s="47">
        <v>85.359213249219707</v>
      </c>
      <c r="F548" s="47">
        <v>4.5179803210437797E-2</v>
      </c>
      <c r="G548" s="47">
        <v>7.6470395827787918E-2</v>
      </c>
      <c r="H548" s="47">
        <v>-1.8025893357487277E-2</v>
      </c>
      <c r="I548" s="47"/>
      <c r="J548" s="47"/>
      <c r="K548" s="47"/>
      <c r="L548" s="47"/>
      <c r="M548" s="47"/>
      <c r="N548" s="47"/>
    </row>
    <row r="549" spans="2:14" x14ac:dyDescent="0.2">
      <c r="B549" s="14" t="str">
        <f t="shared" si="9"/>
        <v>flab_r_t_a_102</v>
      </c>
      <c r="C549" s="14" t="s">
        <v>1013</v>
      </c>
      <c r="D549" s="14" t="s">
        <v>750</v>
      </c>
      <c r="E549" s="47">
        <v>24.124127855514143</v>
      </c>
      <c r="F549" s="47">
        <v>-5.5618856864458888E-2</v>
      </c>
      <c r="G549" s="47">
        <v>-1.4382370985202009</v>
      </c>
      <c r="H549" s="47">
        <v>0.49525317802665558</v>
      </c>
      <c r="I549" s="47"/>
      <c r="J549" s="47"/>
      <c r="K549" s="47"/>
      <c r="L549" s="47"/>
      <c r="M549" s="47"/>
      <c r="N549" s="47"/>
    </row>
    <row r="550" spans="2:14" x14ac:dyDescent="0.2">
      <c r="B550" s="14" t="str">
        <f t="shared" si="9"/>
        <v>flab_r_t_a_103</v>
      </c>
      <c r="C550" s="14" t="s">
        <v>1013</v>
      </c>
      <c r="D550" s="14" t="s">
        <v>751</v>
      </c>
      <c r="E550" s="47">
        <v>10.024360510550611</v>
      </c>
      <c r="F550" s="47">
        <v>4.3515650995007427E-2</v>
      </c>
      <c r="G550" s="47">
        <v>0.30466979271079886</v>
      </c>
      <c r="H550" s="47">
        <v>7.5253148587361984E-2</v>
      </c>
      <c r="I550" s="47"/>
      <c r="J550" s="47"/>
      <c r="K550" s="47"/>
      <c r="L550" s="47"/>
      <c r="M550" s="47"/>
      <c r="N550" s="47"/>
    </row>
    <row r="551" spans="2:14" x14ac:dyDescent="0.2">
      <c r="B551" s="14" t="str">
        <f t="shared" si="9"/>
        <v>flab_r_t_a_104</v>
      </c>
      <c r="C551" s="14" t="s">
        <v>1013</v>
      </c>
      <c r="D551" s="14" t="s">
        <v>752</v>
      </c>
      <c r="E551" s="47">
        <v>14.751029052920298</v>
      </c>
      <c r="F551" s="47">
        <v>-5.2051105888206717E-2</v>
      </c>
      <c r="G551" s="47">
        <v>-0.3608994170487434</v>
      </c>
      <c r="H551" s="47">
        <v>0.35104186456458297</v>
      </c>
      <c r="I551" s="47"/>
      <c r="J551" s="47"/>
      <c r="K551" s="47"/>
      <c r="L551" s="47"/>
      <c r="M551" s="47"/>
      <c r="N551" s="47"/>
    </row>
    <row r="552" spans="2:14" x14ac:dyDescent="0.2">
      <c r="B552" s="14" t="str">
        <f t="shared" si="9"/>
        <v>flab_r_t_a_105</v>
      </c>
      <c r="C552" s="14" t="s">
        <v>1013</v>
      </c>
      <c r="D552" s="14" t="s">
        <v>753</v>
      </c>
      <c r="E552" s="47">
        <v>31.245601282479537</v>
      </c>
      <c r="F552" s="47">
        <v>2.7248390952827606E-2</v>
      </c>
      <c r="G552" s="47">
        <v>2.7326931328341963E-2</v>
      </c>
      <c r="H552" s="47">
        <v>-0.13331953550462794</v>
      </c>
      <c r="I552" s="47"/>
      <c r="J552" s="47"/>
      <c r="K552" s="47"/>
      <c r="L552" s="47"/>
      <c r="M552" s="47"/>
      <c r="N552" s="47"/>
    </row>
    <row r="553" spans="2:14" x14ac:dyDescent="0.2">
      <c r="B553" s="14" t="str">
        <f t="shared" si="9"/>
        <v>flab_r_t_a_106</v>
      </c>
      <c r="C553" s="14" t="s">
        <v>1013</v>
      </c>
      <c r="D553" s="14" t="s">
        <v>754</v>
      </c>
      <c r="E553" s="47">
        <v>33.59459153184369</v>
      </c>
      <c r="F553" s="47">
        <v>-9.1357670950809045E-3</v>
      </c>
      <c r="G553" s="47">
        <v>-0.18393167594558113</v>
      </c>
      <c r="H553" s="47">
        <v>2.4593714430509728E-2</v>
      </c>
      <c r="I553" s="47"/>
      <c r="J553" s="47"/>
      <c r="K553" s="47"/>
      <c r="L553" s="47"/>
      <c r="M553" s="47"/>
      <c r="N553" s="47"/>
    </row>
    <row r="554" spans="2:14" x14ac:dyDescent="0.2">
      <c r="B554" s="14" t="str">
        <f t="shared" si="9"/>
        <v>flab_r_t_a_107</v>
      </c>
      <c r="C554" s="14" t="s">
        <v>1013</v>
      </c>
      <c r="D554" s="14" t="s">
        <v>755</v>
      </c>
      <c r="E554" s="47">
        <v>17.245744246363163</v>
      </c>
      <c r="F554" s="47">
        <v>-9.7829808891480852E-2</v>
      </c>
      <c r="G554" s="47">
        <v>-0.78067458418645819</v>
      </c>
      <c r="H554" s="47">
        <v>-0.20245834789979211</v>
      </c>
      <c r="I554" s="47"/>
      <c r="J554" s="47"/>
      <c r="K554" s="47"/>
      <c r="L554" s="47"/>
      <c r="M554" s="47"/>
      <c r="N554" s="47"/>
    </row>
    <row r="555" spans="2:14" x14ac:dyDescent="0.2">
      <c r="B555" s="14" t="str">
        <f t="shared" si="9"/>
        <v>flab_r_t_a_108</v>
      </c>
      <c r="C555" s="14" t="s">
        <v>1013</v>
      </c>
      <c r="D555" s="14" t="s">
        <v>756</v>
      </c>
      <c r="E555" s="47">
        <v>8.2821032653847855</v>
      </c>
      <c r="F555" s="47">
        <v>-7.4719909803222517E-2</v>
      </c>
      <c r="G555" s="47">
        <v>-0.88574097888124426</v>
      </c>
      <c r="H555" s="47">
        <v>-0.35806992133351478</v>
      </c>
      <c r="I555" s="47"/>
      <c r="J555" s="47"/>
      <c r="K555" s="47"/>
      <c r="L555" s="47"/>
      <c r="M555" s="47"/>
      <c r="N555" s="47"/>
    </row>
    <row r="556" spans="2:14" x14ac:dyDescent="0.2">
      <c r="B556" s="14" t="str">
        <f t="shared" si="9"/>
        <v>flab_r_t_a_109</v>
      </c>
      <c r="C556" s="14" t="s">
        <v>1013</v>
      </c>
      <c r="D556" s="14" t="s">
        <v>757</v>
      </c>
      <c r="E556" s="47">
        <v>1.0887682385181003</v>
      </c>
      <c r="F556" s="47">
        <v>-1.3908918010552274E-2</v>
      </c>
      <c r="G556" s="47">
        <v>-0.21281722550167137</v>
      </c>
      <c r="H556" s="47">
        <v>5.2235302452618981E-2</v>
      </c>
      <c r="I556" s="47"/>
      <c r="J556" s="47"/>
      <c r="K556" s="47"/>
      <c r="L556" s="47"/>
      <c r="M556" s="47"/>
      <c r="N556" s="47"/>
    </row>
    <row r="557" spans="2:14" x14ac:dyDescent="0.2">
      <c r="B557" s="14" t="str">
        <f t="shared" si="9"/>
        <v>flab_r_t_a_110</v>
      </c>
      <c r="C557" s="14" t="s">
        <v>1013</v>
      </c>
      <c r="D557" s="14" t="s">
        <v>758</v>
      </c>
      <c r="E557" s="47">
        <v>2.7214653247087566</v>
      </c>
      <c r="F557" s="47">
        <v>-2.6871646550385986E-2</v>
      </c>
      <c r="G557" s="47">
        <v>-0.28187794981755498</v>
      </c>
      <c r="H557" s="47">
        <v>5.0762783626723262E-2</v>
      </c>
      <c r="I557" s="47"/>
      <c r="J557" s="47"/>
      <c r="K557" s="47"/>
      <c r="L557" s="47"/>
      <c r="M557" s="47"/>
      <c r="N557" s="47"/>
    </row>
    <row r="558" spans="2:14" x14ac:dyDescent="0.2">
      <c r="B558" s="14" t="str">
        <f t="shared" si="9"/>
        <v>flab_r_t_a_111</v>
      </c>
      <c r="C558" s="14" t="s">
        <v>1013</v>
      </c>
      <c r="D558" s="14" t="s">
        <v>759</v>
      </c>
      <c r="E558" s="47">
        <v>0.18769023644095512</v>
      </c>
      <c r="F558" s="47">
        <v>-5.5723176671329533E-2</v>
      </c>
      <c r="G558" s="47">
        <v>-0.52752656381631624</v>
      </c>
      <c r="H558" s="47">
        <v>-7.8349736962257666E-2</v>
      </c>
      <c r="I558" s="47"/>
      <c r="J558" s="47"/>
      <c r="K558" s="47"/>
      <c r="L558" s="47"/>
      <c r="M558" s="47"/>
      <c r="N558" s="47"/>
    </row>
    <row r="559" spans="2:14" x14ac:dyDescent="0.2">
      <c r="B559" s="14" t="str">
        <f t="shared" si="9"/>
        <v>flab_r_t_a_112</v>
      </c>
      <c r="C559" s="14" t="s">
        <v>1013</v>
      </c>
      <c r="D559" s="14" t="s">
        <v>760</v>
      </c>
      <c r="E559" s="47">
        <v>2.8094828869407733</v>
      </c>
      <c r="F559" s="47">
        <v>-5.0137815005146802E-2</v>
      </c>
      <c r="G559" s="47">
        <v>-0.79950410962408291</v>
      </c>
      <c r="H559" s="47">
        <v>-0.31598529383822793</v>
      </c>
      <c r="I559" s="47"/>
      <c r="J559" s="47"/>
      <c r="K559" s="47"/>
      <c r="L559" s="47"/>
      <c r="M559" s="47"/>
      <c r="N559" s="47"/>
    </row>
    <row r="560" spans="2:14" x14ac:dyDescent="0.2">
      <c r="B560" s="14" t="str">
        <f t="shared" si="9"/>
        <v>flab_r_t_a_113</v>
      </c>
      <c r="C560" s="14" t="s">
        <v>1013</v>
      </c>
      <c r="D560" s="14" t="s">
        <v>761</v>
      </c>
      <c r="E560" s="47">
        <v>19.594236781880902</v>
      </c>
      <c r="F560" s="47">
        <v>-6.9846972827547482E-2</v>
      </c>
      <c r="G560" s="47">
        <v>-1.0544142201378226</v>
      </c>
      <c r="H560" s="47">
        <v>-0.4009404549456419</v>
      </c>
      <c r="I560" s="47"/>
      <c r="J560" s="47"/>
      <c r="K560" s="47"/>
      <c r="L560" s="47"/>
      <c r="M560" s="47"/>
      <c r="N560" s="47"/>
    </row>
    <row r="561" spans="2:14" x14ac:dyDescent="0.2">
      <c r="B561" s="14" t="str">
        <f t="shared" si="9"/>
        <v>flab_r_t_a_114</v>
      </c>
      <c r="C561" s="14" t="s">
        <v>1013</v>
      </c>
      <c r="D561" s="14" t="s">
        <v>762</v>
      </c>
      <c r="E561" s="47">
        <v>0.25738319140166416</v>
      </c>
      <c r="F561" s="47">
        <v>5.7746881360065672E-2</v>
      </c>
      <c r="G561" s="47">
        <v>0.22460440548919269</v>
      </c>
      <c r="H561" s="47">
        <v>-0.74099498051966028</v>
      </c>
      <c r="I561" s="47"/>
      <c r="J561" s="47"/>
      <c r="K561" s="47"/>
      <c r="L561" s="47"/>
      <c r="M561" s="47"/>
      <c r="N561" s="47"/>
    </row>
    <row r="562" spans="2:14" x14ac:dyDescent="0.2">
      <c r="B562" s="14" t="str">
        <f t="shared" si="9"/>
        <v>flab_r_t_a_115</v>
      </c>
      <c r="C562" s="14" t="s">
        <v>1013</v>
      </c>
      <c r="D562" s="14" t="s">
        <v>763</v>
      </c>
      <c r="E562" s="47">
        <v>3.0648176032513197</v>
      </c>
      <c r="F562" s="47">
        <v>4.5341809237209318E-2</v>
      </c>
      <c r="G562" s="47">
        <v>-4.6366866762859171E-2</v>
      </c>
      <c r="H562" s="47">
        <v>-0.40778615809619057</v>
      </c>
      <c r="I562" s="47"/>
      <c r="J562" s="47"/>
      <c r="K562" s="47"/>
      <c r="L562" s="47"/>
      <c r="M562" s="47"/>
      <c r="N562" s="47"/>
    </row>
    <row r="563" spans="2:14" x14ac:dyDescent="0.2">
      <c r="B563" s="14" t="str">
        <f t="shared" si="9"/>
        <v>flab_r_t_a_116</v>
      </c>
      <c r="C563" s="14" t="s">
        <v>1013</v>
      </c>
      <c r="D563" s="14" t="s">
        <v>764</v>
      </c>
      <c r="E563" s="47">
        <v>11.522746756400242</v>
      </c>
      <c r="F563" s="47">
        <v>2.0238148797480093E-3</v>
      </c>
      <c r="G563" s="47">
        <v>-0.252553488497953</v>
      </c>
      <c r="H563" s="47">
        <v>-0.17324850522597579</v>
      </c>
      <c r="I563" s="47"/>
      <c r="J563" s="47"/>
      <c r="K563" s="47"/>
      <c r="L563" s="47"/>
      <c r="M563" s="47"/>
      <c r="N563" s="47"/>
    </row>
    <row r="564" spans="2:14" x14ac:dyDescent="0.2">
      <c r="B564" s="14" t="str">
        <f t="shared" si="9"/>
        <v>flab_r_t_a_118</v>
      </c>
      <c r="C564" s="14" t="s">
        <v>1013</v>
      </c>
      <c r="D564" s="14" t="s">
        <v>766</v>
      </c>
      <c r="E564" s="47">
        <v>11.369229123352493</v>
      </c>
      <c r="F564" s="47">
        <v>1.504521427777572E-2</v>
      </c>
      <c r="G564" s="47">
        <v>-8.2627513678801279E-2</v>
      </c>
      <c r="H564" s="47">
        <v>-0.31979364957969159</v>
      </c>
      <c r="I564" s="47"/>
      <c r="J564" s="47"/>
      <c r="K564" s="47"/>
      <c r="L564" s="47"/>
      <c r="M564" s="47"/>
      <c r="N564" s="47"/>
    </row>
    <row r="565" spans="2:14" x14ac:dyDescent="0.2">
      <c r="B565" s="14" t="str">
        <f t="shared" si="9"/>
        <v>flab_r_t_a_119</v>
      </c>
      <c r="C565" s="14" t="s">
        <v>1013</v>
      </c>
      <c r="D565" s="14" t="s">
        <v>767</v>
      </c>
      <c r="E565" s="47">
        <v>0.1504091767286872</v>
      </c>
      <c r="F565" s="47">
        <v>-1.406583579097731E-2</v>
      </c>
      <c r="G565" s="47">
        <v>-0.37541552541413559</v>
      </c>
      <c r="H565" s="47">
        <v>-0.29610887927896679</v>
      </c>
      <c r="I565" s="47"/>
      <c r="J565" s="47"/>
      <c r="K565" s="47"/>
      <c r="L565" s="47"/>
      <c r="M565" s="47"/>
      <c r="N565" s="47"/>
    </row>
    <row r="566" spans="2:14" x14ac:dyDescent="0.2">
      <c r="B566" s="14" t="str">
        <f t="shared" si="9"/>
        <v>flab_r_t_a_120</v>
      </c>
      <c r="C566" s="14" t="s">
        <v>1013</v>
      </c>
      <c r="D566" s="14" t="s">
        <v>768</v>
      </c>
      <c r="E566" s="47">
        <v>420.3435125644379</v>
      </c>
      <c r="F566" s="47">
        <v>7.7058955812780994E-3</v>
      </c>
      <c r="G566" s="47">
        <v>1.5158138200477289E-2</v>
      </c>
      <c r="H566" s="47">
        <v>-0.15324032664836285</v>
      </c>
      <c r="I566" s="47"/>
      <c r="J566" s="47"/>
      <c r="K566" s="47"/>
      <c r="L566" s="47"/>
      <c r="M566" s="47"/>
      <c r="N566" s="47"/>
    </row>
    <row r="567" spans="2:14" x14ac:dyDescent="0.2">
      <c r="B567" s="14" t="str">
        <f t="shared" si="9"/>
        <v>flab_r_t_a_121</v>
      </c>
      <c r="C567" s="14" t="s">
        <v>1013</v>
      </c>
      <c r="D567" s="14" t="s">
        <v>769</v>
      </c>
      <c r="E567" s="47">
        <v>82.385090069872859</v>
      </c>
      <c r="F567" s="47">
        <v>3.2210640731111795E-3</v>
      </c>
      <c r="G567" s="47">
        <v>-2.2933007424374985E-2</v>
      </c>
      <c r="H567" s="47">
        <v>-0.15910616408527645</v>
      </c>
      <c r="I567" s="47"/>
      <c r="J567" s="47"/>
      <c r="K567" s="47"/>
      <c r="L567" s="47"/>
      <c r="M567" s="47"/>
      <c r="N567" s="47"/>
    </row>
    <row r="568" spans="2:14" x14ac:dyDescent="0.2">
      <c r="B568" s="14" t="str">
        <f t="shared" si="9"/>
        <v>flab_r_t_a_122</v>
      </c>
      <c r="C568" s="14" t="s">
        <v>1013</v>
      </c>
      <c r="D568" s="14" t="s">
        <v>770</v>
      </c>
      <c r="E568" s="47">
        <v>1.1443631529440954</v>
      </c>
      <c r="F568" s="47">
        <v>-2.7952376262296852E-2</v>
      </c>
      <c r="G568" s="47">
        <v>-0.28182841367981881</v>
      </c>
      <c r="H568" s="47">
        <v>-0.2701958737486021</v>
      </c>
      <c r="I568" s="47"/>
      <c r="J568" s="47"/>
      <c r="K568" s="47"/>
      <c r="L568" s="47"/>
      <c r="M568" s="47"/>
      <c r="N568" s="47"/>
    </row>
    <row r="569" spans="2:14" x14ac:dyDescent="0.2">
      <c r="B569" s="14" t="str">
        <f t="shared" si="9"/>
        <v>flab_r_t_a_123</v>
      </c>
      <c r="C569" s="14" t="s">
        <v>1013</v>
      </c>
      <c r="D569" s="14" t="s">
        <v>771</v>
      </c>
      <c r="E569" s="47">
        <v>31.159266415037273</v>
      </c>
      <c r="F569" s="47">
        <v>-2.5908018799258858E-2</v>
      </c>
      <c r="G569" s="47">
        <v>-0.25390283351877097</v>
      </c>
      <c r="H569" s="47">
        <v>-0.24957346217253651</v>
      </c>
      <c r="I569" s="47"/>
      <c r="J569" s="47"/>
      <c r="K569" s="47"/>
      <c r="L569" s="47"/>
      <c r="M569" s="47"/>
      <c r="N569" s="47"/>
    </row>
    <row r="570" spans="2:14" x14ac:dyDescent="0.2">
      <c r="B570" s="14" t="str">
        <f t="shared" si="9"/>
        <v>flab_r_t_a_124</v>
      </c>
      <c r="C570" s="14" t="s">
        <v>1013</v>
      </c>
      <c r="D570" s="14" t="s">
        <v>772</v>
      </c>
      <c r="E570" s="47">
        <v>23.234708257125174</v>
      </c>
      <c r="F570" s="47">
        <v>-3.6046446950599442E-2</v>
      </c>
      <c r="G570" s="47">
        <v>-0.32960559478170115</v>
      </c>
      <c r="H570" s="47">
        <v>-0.28570979022932708</v>
      </c>
      <c r="I570" s="47"/>
      <c r="J570" s="47"/>
      <c r="K570" s="47"/>
      <c r="L570" s="47"/>
      <c r="M570" s="47"/>
      <c r="N570" s="47"/>
    </row>
    <row r="571" spans="2:14" x14ac:dyDescent="0.2">
      <c r="B571" s="14" t="str">
        <f t="shared" si="9"/>
        <v>flab_r_t_a_125</v>
      </c>
      <c r="C571" s="14" t="s">
        <v>1013</v>
      </c>
      <c r="D571" s="14" t="s">
        <v>773</v>
      </c>
      <c r="E571" s="47">
        <v>80.233469051875005</v>
      </c>
      <c r="F571" s="47">
        <v>-2.5811894188543238E-2</v>
      </c>
      <c r="G571" s="47">
        <v>-0.24195149072118172</v>
      </c>
      <c r="H571" s="47">
        <v>-0.24647622987233886</v>
      </c>
      <c r="I571" s="47"/>
      <c r="J571" s="47"/>
      <c r="K571" s="47"/>
      <c r="L571" s="47"/>
      <c r="M571" s="47"/>
      <c r="N571" s="47"/>
    </row>
    <row r="572" spans="2:14" x14ac:dyDescent="0.2">
      <c r="B572" s="14" t="str">
        <f t="shared" si="9"/>
        <v>flab_r_t_a_126</v>
      </c>
      <c r="C572" s="14" t="s">
        <v>1013</v>
      </c>
      <c r="D572" s="14" t="s">
        <v>774</v>
      </c>
      <c r="E572" s="47">
        <v>21.397109208638561</v>
      </c>
      <c r="F572" s="47">
        <v>5.6172214488725558E-2</v>
      </c>
      <c r="G572" s="47">
        <v>0.34801709634790789</v>
      </c>
      <c r="H572" s="47">
        <v>-0.10996387113583195</v>
      </c>
      <c r="I572" s="47"/>
      <c r="J572" s="47"/>
      <c r="K572" s="47"/>
      <c r="L572" s="47"/>
      <c r="M572" s="47"/>
      <c r="N572" s="47"/>
    </row>
    <row r="573" spans="2:14" x14ac:dyDescent="0.2">
      <c r="B573" s="14" t="str">
        <f t="shared" si="9"/>
        <v>flab_r_t_a_127</v>
      </c>
      <c r="C573" s="14" t="s">
        <v>1013</v>
      </c>
      <c r="D573" s="14" t="s">
        <v>775</v>
      </c>
      <c r="E573" s="47">
        <v>59.313658297388834</v>
      </c>
      <c r="F573" s="47">
        <v>2.3151342097138539E-2</v>
      </c>
      <c r="G573" s="47">
        <v>5.5467097258055098E-2</v>
      </c>
      <c r="H573" s="47">
        <v>-0.15243007138681097</v>
      </c>
      <c r="I573" s="47"/>
      <c r="J573" s="47"/>
      <c r="K573" s="47"/>
      <c r="L573" s="47"/>
      <c r="M573" s="47"/>
      <c r="N573" s="47"/>
    </row>
    <row r="574" spans="2:14" x14ac:dyDescent="0.2">
      <c r="B574" s="14" t="str">
        <f t="shared" si="9"/>
        <v>flab_r_t_a_128</v>
      </c>
      <c r="C574" s="14" t="s">
        <v>1013</v>
      </c>
      <c r="D574" s="14" t="s">
        <v>776</v>
      </c>
      <c r="E574" s="47">
        <v>997.69816198810747</v>
      </c>
      <c r="F574" s="47">
        <v>-7.6900898316467625E-3</v>
      </c>
      <c r="G574" s="47">
        <v>-9.9007710360021761E-2</v>
      </c>
      <c r="H574" s="47">
        <v>4.8356124527471067E-3</v>
      </c>
      <c r="I574" s="47"/>
      <c r="J574" s="47"/>
      <c r="K574" s="47"/>
      <c r="L574" s="47"/>
      <c r="M574" s="47"/>
      <c r="N574" s="47"/>
    </row>
    <row r="575" spans="2:14" x14ac:dyDescent="0.2">
      <c r="B575" s="14" t="str">
        <f t="shared" si="9"/>
        <v>flab_r_t_a_129</v>
      </c>
      <c r="C575" s="14" t="s">
        <v>1013</v>
      </c>
      <c r="D575" s="14" t="s">
        <v>777</v>
      </c>
      <c r="E575" s="47">
        <v>5.2168119402146846</v>
      </c>
      <c r="F575" s="47">
        <v>6.069692496504242E-2</v>
      </c>
      <c r="G575" s="47">
        <v>0.10139739288219651</v>
      </c>
      <c r="H575" s="47">
        <v>-0.42923742165751344</v>
      </c>
      <c r="I575" s="47"/>
      <c r="J575" s="47"/>
      <c r="K575" s="47"/>
      <c r="L575" s="47"/>
      <c r="M575" s="47"/>
      <c r="N575" s="47"/>
    </row>
    <row r="576" spans="2:14" x14ac:dyDescent="0.2">
      <c r="B576" s="14" t="str">
        <f t="shared" si="9"/>
        <v>flab_r_t_a_130</v>
      </c>
      <c r="C576" s="14" t="s">
        <v>1013</v>
      </c>
      <c r="D576" s="14" t="s">
        <v>778</v>
      </c>
      <c r="E576" s="47">
        <v>1.3154786596690984</v>
      </c>
      <c r="F576" s="47">
        <v>-1.0709850401180443E-2</v>
      </c>
      <c r="G576" s="47">
        <v>-0.20198744990921336</v>
      </c>
      <c r="H576" s="47">
        <v>-0.11726123484639972</v>
      </c>
      <c r="I576" s="47"/>
      <c r="J576" s="47"/>
      <c r="K576" s="47"/>
      <c r="L576" s="47"/>
      <c r="M576" s="47"/>
      <c r="N576" s="47"/>
    </row>
    <row r="577" spans="2:14" x14ac:dyDescent="0.2">
      <c r="B577" s="14" t="str">
        <f t="shared" si="9"/>
        <v>flab_r_t_a_131</v>
      </c>
      <c r="C577" s="14" t="s">
        <v>1013</v>
      </c>
      <c r="D577" s="14" t="s">
        <v>779</v>
      </c>
      <c r="E577" s="47">
        <v>101.69064165842057</v>
      </c>
      <c r="F577" s="47">
        <v>3.9017684845910061E-2</v>
      </c>
      <c r="G577" s="47">
        <v>-0.10722592888841032</v>
      </c>
      <c r="H577" s="47">
        <v>-0.58201133738172706</v>
      </c>
      <c r="I577" s="47"/>
      <c r="J577" s="47"/>
      <c r="K577" s="47"/>
      <c r="L577" s="47"/>
      <c r="M577" s="47"/>
      <c r="N577" s="47"/>
    </row>
    <row r="578" spans="2:14" x14ac:dyDescent="0.2">
      <c r="B578" s="14" t="str">
        <f t="shared" si="9"/>
        <v>flab_r_t_a_132</v>
      </c>
      <c r="C578" s="14" t="s">
        <v>1013</v>
      </c>
      <c r="D578" s="14" t="s">
        <v>780</v>
      </c>
      <c r="E578" s="47">
        <v>127.54196822670248</v>
      </c>
      <c r="F578" s="47">
        <v>-2.9626357752698951E-2</v>
      </c>
      <c r="G578" s="47">
        <v>-0.27209573176120161</v>
      </c>
      <c r="H578" s="47">
        <v>-1.613477966684318E-2</v>
      </c>
      <c r="I578" s="47"/>
      <c r="J578" s="47"/>
      <c r="K578" s="47"/>
      <c r="L578" s="47"/>
      <c r="M578" s="47"/>
      <c r="N578" s="47"/>
    </row>
    <row r="579" spans="2:14" x14ac:dyDescent="0.2">
      <c r="B579" s="14" t="str">
        <f t="shared" si="9"/>
        <v>flab_r_t_a_133</v>
      </c>
      <c r="C579" s="14" t="s">
        <v>1013</v>
      </c>
      <c r="D579" s="14" t="s">
        <v>781</v>
      </c>
      <c r="E579" s="47">
        <v>1.0104588765417695</v>
      </c>
      <c r="F579" s="47">
        <v>7.5750417520192848E-2</v>
      </c>
      <c r="G579" s="47">
        <v>-1.1853532971267233</v>
      </c>
      <c r="H579" s="47">
        <v>-1.8236184644330522</v>
      </c>
      <c r="I579" s="47"/>
      <c r="J579" s="47"/>
      <c r="K579" s="47"/>
      <c r="L579" s="47"/>
      <c r="M579" s="47"/>
      <c r="N579" s="47"/>
    </row>
    <row r="580" spans="2:14" x14ac:dyDescent="0.2">
      <c r="B580" s="14" t="str">
        <f t="shared" si="9"/>
        <v>flab_r_t_a_134</v>
      </c>
      <c r="C580" s="14" t="s">
        <v>1013</v>
      </c>
      <c r="D580" s="14" t="s">
        <v>782</v>
      </c>
      <c r="E580" s="47">
        <v>11.489857283088902</v>
      </c>
      <c r="F580" s="47">
        <v>-3.5489391185439256E-2</v>
      </c>
      <c r="G580" s="47">
        <v>-0.32111678835741175</v>
      </c>
      <c r="H580" s="47">
        <v>-2.9960606692613911E-2</v>
      </c>
      <c r="I580" s="47"/>
      <c r="J580" s="47"/>
      <c r="K580" s="47"/>
      <c r="L580" s="47"/>
      <c r="M580" s="47"/>
      <c r="N580" s="47"/>
    </row>
    <row r="581" spans="2:14" x14ac:dyDescent="0.2">
      <c r="B581" s="14" t="str">
        <f t="shared" si="9"/>
        <v>flab_r_t_a_135</v>
      </c>
      <c r="C581" s="14" t="s">
        <v>1013</v>
      </c>
      <c r="D581" s="14" t="s">
        <v>783</v>
      </c>
      <c r="E581" s="47">
        <v>1.9908158631809039</v>
      </c>
      <c r="F581" s="47">
        <v>7.2325001115669529E-2</v>
      </c>
      <c r="G581" s="47">
        <v>-1.7274591212006141</v>
      </c>
      <c r="H581" s="47">
        <v>-2.5949122815896897</v>
      </c>
      <c r="I581" s="47"/>
      <c r="J581" s="47"/>
      <c r="K581" s="47"/>
      <c r="L581" s="47"/>
      <c r="M581" s="47"/>
      <c r="N581" s="47"/>
    </row>
    <row r="582" spans="2:14" x14ac:dyDescent="0.2">
      <c r="B582" s="14" t="str">
        <f t="shared" si="9"/>
        <v>flab_r_t_a_136</v>
      </c>
      <c r="C582" s="14" t="s">
        <v>1013</v>
      </c>
      <c r="D582" s="14" t="s">
        <v>784</v>
      </c>
      <c r="E582" s="47">
        <v>0.27084481271888167</v>
      </c>
      <c r="F582" s="47">
        <v>-0.1005932244305896</v>
      </c>
      <c r="G582" s="47">
        <v>-0.61756385158835414</v>
      </c>
      <c r="H582" s="47">
        <v>0.1143385161802124</v>
      </c>
      <c r="I582" s="47"/>
      <c r="J582" s="47"/>
      <c r="K582" s="47"/>
      <c r="L582" s="47"/>
      <c r="M582" s="47"/>
      <c r="N582" s="47"/>
    </row>
    <row r="583" spans="2:14" x14ac:dyDescent="0.2">
      <c r="B583" s="14" t="str">
        <f t="shared" si="9"/>
        <v>flab_r_t_a_137</v>
      </c>
      <c r="C583" s="14" t="s">
        <v>1013</v>
      </c>
      <c r="D583" s="14" t="s">
        <v>785</v>
      </c>
      <c r="E583" s="47">
        <v>21.190647545382312</v>
      </c>
      <c r="F583" s="47">
        <v>2.2844014057299411E-2</v>
      </c>
      <c r="G583" s="47">
        <v>-3.3387887620639489E-3</v>
      </c>
      <c r="H583" s="47">
        <v>-6.406161170072755E-2</v>
      </c>
      <c r="I583" s="47"/>
      <c r="J583" s="47"/>
      <c r="K583" s="47"/>
      <c r="L583" s="47"/>
      <c r="M583" s="47"/>
      <c r="N583" s="47"/>
    </row>
    <row r="584" spans="2:14" x14ac:dyDescent="0.2">
      <c r="B584" s="14" t="str">
        <f t="shared" ref="B584:B647" si="10">C584&amp;"_"&amp;D584</f>
        <v>flab_r_t_a_138</v>
      </c>
      <c r="C584" s="14" t="s">
        <v>1013</v>
      </c>
      <c r="D584" s="14" t="s">
        <v>786</v>
      </c>
      <c r="E584" s="47">
        <v>22.072145593796908</v>
      </c>
      <c r="F584" s="47">
        <v>3.206362126595419E-2</v>
      </c>
      <c r="G584" s="47">
        <v>0.11763076316491095</v>
      </c>
      <c r="H584" s="47">
        <v>-0.11881236132501583</v>
      </c>
      <c r="I584" s="47"/>
      <c r="J584" s="47"/>
      <c r="K584" s="47"/>
      <c r="L584" s="47"/>
      <c r="M584" s="47"/>
      <c r="N584" s="47"/>
    </row>
    <row r="585" spans="2:14" x14ac:dyDescent="0.2">
      <c r="B585" s="14" t="str">
        <f t="shared" si="10"/>
        <v>flab_r_t_a_139</v>
      </c>
      <c r="C585" s="14" t="s">
        <v>1013</v>
      </c>
      <c r="D585" s="14" t="s">
        <v>787</v>
      </c>
      <c r="E585" s="47">
        <v>31.152147047338783</v>
      </c>
      <c r="F585" s="47">
        <v>0.11476691485861057</v>
      </c>
      <c r="G585" s="47">
        <v>0.60442187141933612</v>
      </c>
      <c r="H585" s="47">
        <v>0.17789228391127399</v>
      </c>
      <c r="I585" s="47"/>
      <c r="J585" s="47"/>
      <c r="K585" s="47"/>
      <c r="L585" s="47"/>
      <c r="M585" s="47"/>
      <c r="N585" s="47"/>
    </row>
    <row r="586" spans="2:14" x14ac:dyDescent="0.2">
      <c r="B586" s="14" t="str">
        <f t="shared" si="10"/>
        <v>flab_r_t_a_140</v>
      </c>
      <c r="C586" s="14" t="s">
        <v>1013</v>
      </c>
      <c r="D586" s="14" t="s">
        <v>788</v>
      </c>
      <c r="E586" s="47">
        <v>220.44570578063312</v>
      </c>
      <c r="F586" s="47">
        <v>5.5456034579282054E-2</v>
      </c>
      <c r="G586" s="47">
        <v>0.34138366322171709</v>
      </c>
      <c r="H586" s="47">
        <v>-6.6880218122233881E-2</v>
      </c>
      <c r="I586" s="47"/>
      <c r="J586" s="47"/>
      <c r="K586" s="47"/>
      <c r="L586" s="47"/>
      <c r="M586" s="47"/>
      <c r="N586" s="47"/>
    </row>
    <row r="587" spans="2:14" x14ac:dyDescent="0.2">
      <c r="B587" s="14" t="str">
        <f t="shared" si="10"/>
        <v>flab_r_t_a_141</v>
      </c>
      <c r="C587" s="14" t="s">
        <v>1013</v>
      </c>
      <c r="D587" s="14" t="s">
        <v>789</v>
      </c>
      <c r="E587" s="47">
        <v>5.1550539322498858</v>
      </c>
      <c r="F587" s="47">
        <v>7.1745715551241318E-2</v>
      </c>
      <c r="G587" s="47">
        <v>0.27214403300779288</v>
      </c>
      <c r="H587" s="47">
        <v>-7.2375598233165306E-2</v>
      </c>
      <c r="I587" s="47"/>
      <c r="J587" s="47"/>
      <c r="K587" s="47"/>
      <c r="L587" s="47"/>
      <c r="M587" s="47"/>
      <c r="N587" s="47"/>
    </row>
    <row r="588" spans="2:14" x14ac:dyDescent="0.2">
      <c r="B588" s="14" t="str">
        <f t="shared" si="10"/>
        <v>flab_r_t_a_142</v>
      </c>
      <c r="C588" s="14" t="s">
        <v>1013</v>
      </c>
      <c r="D588" s="14" t="s">
        <v>790</v>
      </c>
      <c r="E588" s="47">
        <v>1.1805716554219146</v>
      </c>
      <c r="F588" s="47">
        <v>4.7413643318594545E-2</v>
      </c>
      <c r="G588" s="47">
        <v>0.25262632813711772</v>
      </c>
      <c r="H588" s="47">
        <v>-9.331030066890289E-2</v>
      </c>
      <c r="I588" s="47"/>
      <c r="J588" s="47"/>
      <c r="K588" s="47"/>
      <c r="L588" s="47"/>
      <c r="M588" s="47"/>
      <c r="N588" s="47"/>
    </row>
    <row r="589" spans="2:14" x14ac:dyDescent="0.2">
      <c r="B589" s="14" t="str">
        <f t="shared" si="10"/>
        <v>flab_r_t_a_143</v>
      </c>
      <c r="C589" s="14" t="s">
        <v>1013</v>
      </c>
      <c r="D589" s="14" t="s">
        <v>791</v>
      </c>
      <c r="E589" s="47">
        <v>3.502969562340434</v>
      </c>
      <c r="F589" s="47">
        <v>3.1693404849475471E-2</v>
      </c>
      <c r="G589" s="47">
        <v>0.14658465241779162</v>
      </c>
      <c r="H589" s="47">
        <v>-8.2106558944983199E-2</v>
      </c>
      <c r="I589" s="47"/>
      <c r="J589" s="47"/>
      <c r="K589" s="47"/>
      <c r="L589" s="47"/>
      <c r="M589" s="47"/>
      <c r="N589" s="47"/>
    </row>
    <row r="590" spans="2:14" x14ac:dyDescent="0.2">
      <c r="B590" s="14" t="str">
        <f t="shared" si="10"/>
        <v>flab_r_t_a_144</v>
      </c>
      <c r="C590" s="14" t="s">
        <v>1013</v>
      </c>
      <c r="D590" s="14" t="s">
        <v>792</v>
      </c>
      <c r="E590" s="47">
        <v>42.935603043402089</v>
      </c>
      <c r="F590" s="47">
        <v>3.2930231626915329E-2</v>
      </c>
      <c r="G590" s="47">
        <v>0.23283892898138259</v>
      </c>
      <c r="H590" s="47">
        <v>-0.11585609850913725</v>
      </c>
      <c r="I590" s="47"/>
      <c r="J590" s="47"/>
      <c r="K590" s="47"/>
      <c r="L590" s="47"/>
      <c r="M590" s="47"/>
      <c r="N590" s="47"/>
    </row>
    <row r="591" spans="2:14" x14ac:dyDescent="0.2">
      <c r="B591" s="14" t="str">
        <f t="shared" si="10"/>
        <v>flab_r_t_a_145</v>
      </c>
      <c r="C591" s="14" t="s">
        <v>1013</v>
      </c>
      <c r="D591" s="14" t="s">
        <v>793</v>
      </c>
      <c r="E591" s="47">
        <v>12.708271887375755</v>
      </c>
      <c r="F591" s="47">
        <v>5.9203265877449951E-2</v>
      </c>
      <c r="G591" s="47">
        <v>0.26927729519026222</v>
      </c>
      <c r="H591" s="47">
        <v>-8.0566521472258401E-2</v>
      </c>
      <c r="I591" s="47"/>
      <c r="J591" s="47"/>
      <c r="K591" s="47"/>
      <c r="L591" s="47"/>
      <c r="M591" s="47"/>
      <c r="N591" s="47"/>
    </row>
    <row r="592" spans="2:14" x14ac:dyDescent="0.2">
      <c r="B592" s="14" t="str">
        <f t="shared" si="10"/>
        <v>flab_r_t_a_146</v>
      </c>
      <c r="C592" s="14" t="s">
        <v>1013</v>
      </c>
      <c r="D592" s="14" t="s">
        <v>794</v>
      </c>
      <c r="E592" s="47">
        <v>2.4330790064339358</v>
      </c>
      <c r="F592" s="47">
        <v>5.4313182960785689E-2</v>
      </c>
      <c r="G592" s="47">
        <v>0.22091169068660932</v>
      </c>
      <c r="H592" s="47">
        <v>-7.89735947992809E-2</v>
      </c>
      <c r="I592" s="47"/>
      <c r="J592" s="47"/>
      <c r="K592" s="47"/>
      <c r="L592" s="47"/>
      <c r="M592" s="47"/>
      <c r="N592" s="47"/>
    </row>
    <row r="593" spans="2:14" x14ac:dyDescent="0.2">
      <c r="B593" s="14" t="str">
        <f t="shared" si="10"/>
        <v>flab_r_t_a_147</v>
      </c>
      <c r="C593" s="14" t="s">
        <v>1013</v>
      </c>
      <c r="D593" s="14" t="s">
        <v>795</v>
      </c>
      <c r="E593" s="47">
        <v>66.573207348591168</v>
      </c>
      <c r="F593" s="47">
        <v>-2.0212885572301609E-3</v>
      </c>
      <c r="G593" s="47">
        <v>-0.17431732103393438</v>
      </c>
      <c r="H593" s="47">
        <v>-0.14705743531733262</v>
      </c>
      <c r="I593" s="47"/>
      <c r="J593" s="47"/>
      <c r="K593" s="47"/>
      <c r="L593" s="47"/>
      <c r="M593" s="47"/>
      <c r="N593" s="47"/>
    </row>
    <row r="594" spans="2:14" x14ac:dyDescent="0.2">
      <c r="B594" s="14" t="str">
        <f t="shared" si="10"/>
        <v>flab_r_t_a_148</v>
      </c>
      <c r="C594" s="14" t="s">
        <v>1013</v>
      </c>
      <c r="D594" s="14" t="s">
        <v>796</v>
      </c>
      <c r="E594" s="47">
        <v>12.91353027721817</v>
      </c>
      <c r="F594" s="47">
        <v>9.34602201988044E-2</v>
      </c>
      <c r="G594" s="47">
        <v>0.63402745971949948</v>
      </c>
      <c r="H594" s="47">
        <v>-2.4952467844174819E-3</v>
      </c>
      <c r="I594" s="47"/>
      <c r="J594" s="47"/>
      <c r="K594" s="47"/>
      <c r="L594" s="47"/>
      <c r="M594" s="47"/>
      <c r="N594" s="47"/>
    </row>
    <row r="595" spans="2:14" x14ac:dyDescent="0.2">
      <c r="B595" s="14" t="str">
        <f t="shared" si="10"/>
        <v>flab_r_t_a_149</v>
      </c>
      <c r="C595" s="14" t="s">
        <v>1013</v>
      </c>
      <c r="D595" s="14" t="s">
        <v>797</v>
      </c>
      <c r="E595" s="47">
        <v>2.6667145942858301</v>
      </c>
      <c r="F595" s="47">
        <v>2.3939557345453721E-2</v>
      </c>
      <c r="G595" s="47">
        <v>4.6038000804871082E-2</v>
      </c>
      <c r="H595" s="47">
        <v>-9.7004506888132003E-2</v>
      </c>
      <c r="I595" s="47"/>
      <c r="J595" s="47"/>
      <c r="K595" s="47"/>
      <c r="L595" s="47"/>
      <c r="M595" s="47"/>
      <c r="N595" s="47"/>
    </row>
    <row r="596" spans="2:14" x14ac:dyDescent="0.2">
      <c r="B596" s="14" t="str">
        <f t="shared" si="10"/>
        <v>flab_r_t_a_150</v>
      </c>
      <c r="C596" s="14" t="s">
        <v>1013</v>
      </c>
      <c r="D596" s="14" t="s">
        <v>798</v>
      </c>
      <c r="E596" s="47">
        <v>4.4736000888844467</v>
      </c>
      <c r="F596" s="47">
        <v>-1.6477846956020059E-2</v>
      </c>
      <c r="G596" s="47">
        <v>-0.2080095347329447</v>
      </c>
      <c r="H596" s="47">
        <v>-7.3089781480917271E-2</v>
      </c>
      <c r="I596" s="47"/>
      <c r="J596" s="47"/>
      <c r="K596" s="47"/>
      <c r="L596" s="47"/>
      <c r="M596" s="47"/>
      <c r="N596" s="47"/>
    </row>
    <row r="597" spans="2:14" x14ac:dyDescent="0.2">
      <c r="B597" s="14" t="str">
        <f t="shared" si="10"/>
        <v>flab_r_t_a_151</v>
      </c>
      <c r="C597" s="14" t="s">
        <v>1013</v>
      </c>
      <c r="D597" s="14" t="s">
        <v>799</v>
      </c>
      <c r="E597" s="47">
        <v>37.822292671333635</v>
      </c>
      <c r="F597" s="47">
        <v>7.4926263393626513E-2</v>
      </c>
      <c r="G597" s="47">
        <v>0.47927183910623228</v>
      </c>
      <c r="H597" s="47">
        <v>-3.3580844681735389E-2</v>
      </c>
      <c r="I597" s="47"/>
      <c r="J597" s="47"/>
      <c r="K597" s="47"/>
      <c r="L597" s="47"/>
      <c r="M597" s="47"/>
      <c r="N597" s="47"/>
    </row>
    <row r="598" spans="2:14" x14ac:dyDescent="0.2">
      <c r="B598" s="14" t="str">
        <f t="shared" si="10"/>
        <v>flab_r_t_a_152</v>
      </c>
      <c r="C598" s="14" t="s">
        <v>1013</v>
      </c>
      <c r="D598" s="14" t="s">
        <v>800</v>
      </c>
      <c r="E598" s="47">
        <v>9.0143127524252353</v>
      </c>
      <c r="F598" s="47">
        <v>2.5200793481072736E-2</v>
      </c>
      <c r="G598" s="47">
        <v>1.3475268510187988E-2</v>
      </c>
      <c r="H598" s="47">
        <v>1.8874569066573699E-2</v>
      </c>
      <c r="I598" s="47"/>
      <c r="J598" s="47"/>
      <c r="K598" s="47"/>
      <c r="L598" s="47"/>
      <c r="M598" s="47"/>
      <c r="N598" s="47"/>
    </row>
    <row r="599" spans="2:14" x14ac:dyDescent="0.2">
      <c r="B599" s="14" t="str">
        <f t="shared" si="10"/>
        <v>flab_r_t_a_154</v>
      </c>
      <c r="C599" s="14" t="s">
        <v>1013</v>
      </c>
      <c r="D599" s="14" t="s">
        <v>802</v>
      </c>
      <c r="E599" s="47">
        <v>10.668121814227842</v>
      </c>
      <c r="F599" s="47">
        <v>-2.072506567609711E-2</v>
      </c>
      <c r="G599" s="47">
        <v>-0.16173134925446808</v>
      </c>
      <c r="H599" s="47">
        <v>-0.12043583293985805</v>
      </c>
      <c r="I599" s="47"/>
      <c r="J599" s="47"/>
      <c r="K599" s="47"/>
      <c r="L599" s="47"/>
      <c r="M599" s="47"/>
      <c r="N599" s="47"/>
    </row>
    <row r="600" spans="2:14" x14ac:dyDescent="0.2">
      <c r="B600" s="14" t="str">
        <f t="shared" si="10"/>
        <v>flab_r_t_a_156</v>
      </c>
      <c r="C600" s="14" t="s">
        <v>1013</v>
      </c>
      <c r="D600" s="14" t="s">
        <v>804</v>
      </c>
      <c r="E600" s="47">
        <v>7.3518802311568487</v>
      </c>
      <c r="F600" s="47">
        <v>-4.0065505056197104E-3</v>
      </c>
      <c r="G600" s="47">
        <v>-0.14848871713576406</v>
      </c>
      <c r="H600" s="47">
        <v>-4.3421052185954601E-2</v>
      </c>
      <c r="I600" s="47"/>
      <c r="J600" s="47"/>
      <c r="K600" s="47"/>
      <c r="L600" s="47"/>
      <c r="M600" s="47"/>
      <c r="N600" s="47"/>
    </row>
    <row r="601" spans="2:14" x14ac:dyDescent="0.2">
      <c r="B601" s="14" t="str">
        <f t="shared" si="10"/>
        <v>flab_r_t_a_157</v>
      </c>
      <c r="C601" s="14" t="s">
        <v>1013</v>
      </c>
      <c r="D601" s="14" t="s">
        <v>805</v>
      </c>
      <c r="E601" s="47">
        <v>14.733782133988743</v>
      </c>
      <c r="F601" s="47">
        <v>0.21431182132725102</v>
      </c>
      <c r="G601" s="47">
        <v>1.4280489733117463</v>
      </c>
      <c r="H601" s="47">
        <v>0.72576269251569681</v>
      </c>
      <c r="I601" s="47"/>
      <c r="J601" s="47"/>
      <c r="K601" s="47"/>
      <c r="L601" s="47"/>
      <c r="M601" s="47"/>
      <c r="N601" s="47"/>
    </row>
    <row r="602" spans="2:14" x14ac:dyDescent="0.2">
      <c r="B602" s="14" t="str">
        <f t="shared" si="10"/>
        <v>flab_r_t_a_158</v>
      </c>
      <c r="C602" s="14" t="s">
        <v>1013</v>
      </c>
      <c r="D602" s="14" t="s">
        <v>806</v>
      </c>
      <c r="E602" s="47">
        <v>11.789672908701419</v>
      </c>
      <c r="F602" s="47">
        <v>5.0791821800255654E-2</v>
      </c>
      <c r="G602" s="47">
        <v>0.27713513965452741</v>
      </c>
      <c r="H602" s="47">
        <v>-8.730201648871061E-2</v>
      </c>
      <c r="I602" s="47"/>
      <c r="J602" s="47"/>
      <c r="K602" s="47"/>
      <c r="L602" s="47"/>
      <c r="M602" s="47"/>
      <c r="N602" s="47"/>
    </row>
    <row r="603" spans="2:14" x14ac:dyDescent="0.2">
      <c r="B603" s="14" t="str">
        <f t="shared" si="10"/>
        <v>flab_r_t_a_159</v>
      </c>
      <c r="C603" s="14" t="s">
        <v>1013</v>
      </c>
      <c r="D603" s="14" t="s">
        <v>807</v>
      </c>
      <c r="E603" s="47">
        <v>14.797655897706191</v>
      </c>
      <c r="F603" s="47">
        <v>-1.1693997371686748E-2</v>
      </c>
      <c r="G603" s="47">
        <v>-0.29797358896413995</v>
      </c>
      <c r="H603" s="47">
        <v>-0.23827963381356509</v>
      </c>
      <c r="I603" s="47"/>
      <c r="J603" s="47"/>
      <c r="K603" s="47"/>
      <c r="L603" s="47"/>
      <c r="M603" s="47"/>
      <c r="N603" s="47"/>
    </row>
    <row r="604" spans="2:14" x14ac:dyDescent="0.2">
      <c r="B604" s="14" t="str">
        <f t="shared" si="10"/>
        <v>flab_r_t_a_160</v>
      </c>
      <c r="C604" s="14" t="s">
        <v>1013</v>
      </c>
      <c r="D604" s="14" t="s">
        <v>808</v>
      </c>
      <c r="E604" s="47">
        <v>4.7182155466375351</v>
      </c>
      <c r="F604" s="47">
        <v>7.9330272263034018E-3</v>
      </c>
      <c r="G604" s="47">
        <v>3.0430673014003595E-2</v>
      </c>
      <c r="H604" s="47">
        <v>-1.1472056312722412E-2</v>
      </c>
      <c r="I604" s="47"/>
      <c r="J604" s="47"/>
      <c r="K604" s="47"/>
      <c r="L604" s="47"/>
      <c r="M604" s="47"/>
      <c r="N604" s="47"/>
    </row>
    <row r="605" spans="2:14" x14ac:dyDescent="0.2">
      <c r="B605" s="14" t="str">
        <f t="shared" si="10"/>
        <v>flab_r_t_a_161</v>
      </c>
      <c r="C605" s="14" t="s">
        <v>1013</v>
      </c>
      <c r="D605" s="14" t="s">
        <v>809</v>
      </c>
      <c r="E605" s="47">
        <v>8.5395311451634583</v>
      </c>
      <c r="F605" s="47">
        <v>6.3958869078328817E-2</v>
      </c>
      <c r="G605" s="47">
        <v>0.33641574634688531</v>
      </c>
      <c r="H605" s="47">
        <v>-7.172633196331768E-2</v>
      </c>
      <c r="I605" s="47"/>
      <c r="J605" s="47"/>
      <c r="K605" s="47"/>
      <c r="L605" s="47"/>
      <c r="M605" s="47"/>
      <c r="N605" s="47"/>
    </row>
    <row r="606" spans="2:14" x14ac:dyDescent="0.2">
      <c r="B606" s="14" t="str">
        <f t="shared" si="10"/>
        <v>flab_r_t_a_162</v>
      </c>
      <c r="C606" s="14" t="s">
        <v>1013</v>
      </c>
      <c r="D606" s="14" t="s">
        <v>810</v>
      </c>
      <c r="E606" s="47">
        <v>7.2395446306974156</v>
      </c>
      <c r="F606" s="47">
        <v>4.0215998779635775E-2</v>
      </c>
      <c r="G606" s="47">
        <v>0.19244247754386379</v>
      </c>
      <c r="H606" s="47">
        <v>-3.1727645088597267E-2</v>
      </c>
      <c r="I606" s="47"/>
      <c r="J606" s="47"/>
      <c r="K606" s="47"/>
      <c r="L606" s="47"/>
      <c r="M606" s="47"/>
      <c r="N606" s="47"/>
    </row>
    <row r="607" spans="2:14" x14ac:dyDescent="0.2">
      <c r="B607" s="14" t="str">
        <f t="shared" si="10"/>
        <v>flab_r_t_a_163</v>
      </c>
      <c r="C607" s="14" t="s">
        <v>1013</v>
      </c>
      <c r="D607" s="14" t="s">
        <v>811</v>
      </c>
      <c r="E607" s="47">
        <v>3.9033186816784045</v>
      </c>
      <c r="F607" s="47">
        <v>8.1350154940240671E-2</v>
      </c>
      <c r="G607" s="47">
        <v>0.52539024705815507</v>
      </c>
      <c r="H607" s="47">
        <v>6.7793906878499399E-3</v>
      </c>
      <c r="I607" s="47"/>
      <c r="J607" s="47"/>
      <c r="K607" s="47"/>
      <c r="L607" s="47"/>
      <c r="M607" s="47"/>
      <c r="N607" s="47"/>
    </row>
    <row r="608" spans="2:14" x14ac:dyDescent="0.2">
      <c r="B608" s="14" t="str">
        <f t="shared" si="10"/>
        <v>flab_r_t_a_164</v>
      </c>
      <c r="C608" s="14" t="s">
        <v>1013</v>
      </c>
      <c r="D608" s="14" t="s">
        <v>812</v>
      </c>
      <c r="E608" s="47">
        <v>15.896645615670465</v>
      </c>
      <c r="F608" s="47">
        <v>3.3706286847778877E-2</v>
      </c>
      <c r="G608" s="47">
        <v>0.17451522947999898</v>
      </c>
      <c r="H608" s="47">
        <v>-4.158006170819073E-2</v>
      </c>
      <c r="I608" s="47"/>
      <c r="J608" s="47"/>
      <c r="K608" s="47"/>
      <c r="L608" s="47"/>
      <c r="M608" s="47"/>
      <c r="N608" s="47"/>
    </row>
    <row r="609" spans="2:14" x14ac:dyDescent="0.2">
      <c r="B609" s="14" t="str">
        <f t="shared" si="10"/>
        <v>flab_r_t_a_165</v>
      </c>
      <c r="C609" s="14" t="s">
        <v>1013</v>
      </c>
      <c r="D609" s="14" t="s">
        <v>813</v>
      </c>
      <c r="E609" s="47">
        <v>639.4796557796866</v>
      </c>
      <c r="F609" s="47">
        <v>4.9813288843325587E-2</v>
      </c>
      <c r="G609" s="47">
        <v>0.33525817643771383</v>
      </c>
      <c r="H609" s="47">
        <v>-8.7728492138394731E-2</v>
      </c>
      <c r="I609" s="47"/>
      <c r="J609" s="47"/>
      <c r="K609" s="47"/>
      <c r="L609" s="47"/>
      <c r="M609" s="47"/>
      <c r="N609" s="47"/>
    </row>
    <row r="610" spans="2:14" x14ac:dyDescent="0.2">
      <c r="B610" s="14" t="str">
        <f t="shared" si="10"/>
        <v>flab_r_t_a_166</v>
      </c>
      <c r="C610" s="14" t="s">
        <v>1013</v>
      </c>
      <c r="D610" s="14" t="s">
        <v>814</v>
      </c>
      <c r="E610" s="47">
        <v>940.20676100317894</v>
      </c>
      <c r="F610" s="47">
        <v>5.1140280328754173E-2</v>
      </c>
      <c r="G610" s="47">
        <v>0.34811617122192384</v>
      </c>
      <c r="H610" s="47">
        <v>-0.10231426947654443</v>
      </c>
      <c r="I610" s="47"/>
      <c r="J610" s="47"/>
      <c r="K610" s="47"/>
      <c r="L610" s="47"/>
      <c r="M610" s="47"/>
      <c r="N610" s="47"/>
    </row>
    <row r="611" spans="2:14" x14ac:dyDescent="0.2">
      <c r="B611" s="14" t="str">
        <f t="shared" si="10"/>
        <v>flab_r_t_a_167</v>
      </c>
      <c r="C611" s="14" t="s">
        <v>1013</v>
      </c>
      <c r="D611" s="14" t="s">
        <v>815</v>
      </c>
      <c r="E611" s="47">
        <v>15.592618533109547</v>
      </c>
      <c r="F611" s="47">
        <v>5.8408914801177936E-2</v>
      </c>
      <c r="G611" s="47">
        <v>0.40205241151571869</v>
      </c>
      <c r="H611" s="47">
        <v>-0.11348133647506309</v>
      </c>
      <c r="I611" s="47"/>
      <c r="J611" s="47"/>
      <c r="K611" s="47"/>
      <c r="L611" s="47"/>
      <c r="M611" s="47"/>
      <c r="N611" s="47"/>
    </row>
    <row r="612" spans="2:14" x14ac:dyDescent="0.2">
      <c r="B612" s="14" t="str">
        <f t="shared" si="10"/>
        <v>flab_r_t_a_168</v>
      </c>
      <c r="C612" s="14" t="s">
        <v>1013</v>
      </c>
      <c r="D612" s="14" t="s">
        <v>816</v>
      </c>
      <c r="E612" s="47">
        <v>209.60220686633966</v>
      </c>
      <c r="F612" s="47">
        <v>4.3836691284138141E-2</v>
      </c>
      <c r="G612" s="47">
        <v>0.33241361837648142</v>
      </c>
      <c r="H612" s="47">
        <v>-0.12275672608335064</v>
      </c>
      <c r="I612" s="47"/>
      <c r="J612" s="47"/>
      <c r="K612" s="47"/>
      <c r="L612" s="47"/>
      <c r="M612" s="47"/>
      <c r="N612" s="47"/>
    </row>
    <row r="613" spans="2:14" x14ac:dyDescent="0.2">
      <c r="B613" s="14" t="str">
        <f t="shared" si="10"/>
        <v>flab_r_t_a_169</v>
      </c>
      <c r="C613" s="14" t="s">
        <v>1013</v>
      </c>
      <c r="D613" s="14" t="s">
        <v>817</v>
      </c>
      <c r="E613" s="47">
        <v>4.6769833776569776</v>
      </c>
      <c r="F613" s="47">
        <v>8.7295918372598535E-2</v>
      </c>
      <c r="G613" s="47">
        <v>0.63215396733762308</v>
      </c>
      <c r="H613" s="47">
        <v>-4.7887406453528403E-2</v>
      </c>
      <c r="I613" s="47"/>
      <c r="J613" s="47"/>
      <c r="K613" s="47"/>
      <c r="L613" s="47"/>
      <c r="M613" s="47"/>
      <c r="N613" s="47"/>
    </row>
    <row r="614" spans="2:14" x14ac:dyDescent="0.2">
      <c r="B614" s="14" t="str">
        <f t="shared" si="10"/>
        <v>flab_r_t_a_170</v>
      </c>
      <c r="C614" s="14" t="s">
        <v>1013</v>
      </c>
      <c r="D614" s="14" t="s">
        <v>818</v>
      </c>
      <c r="E614" s="47">
        <v>0.93331701798116018</v>
      </c>
      <c r="F614" s="47">
        <v>5.0299931707153966E-2</v>
      </c>
      <c r="G614" s="47">
        <v>0.32361592108591797</v>
      </c>
      <c r="H614" s="47">
        <v>-0.119227504534547</v>
      </c>
      <c r="I614" s="47"/>
      <c r="J614" s="47"/>
      <c r="K614" s="47"/>
      <c r="L614" s="47"/>
      <c r="M614" s="47"/>
      <c r="N614" s="47"/>
    </row>
    <row r="615" spans="2:14" x14ac:dyDescent="0.2">
      <c r="B615" s="14" t="str">
        <f t="shared" si="10"/>
        <v>flab_r_t_a_171</v>
      </c>
      <c r="C615" s="14" t="s">
        <v>1013</v>
      </c>
      <c r="D615" s="14" t="s">
        <v>819</v>
      </c>
      <c r="E615" s="47">
        <v>4.7982633104925423</v>
      </c>
      <c r="F615" s="47">
        <v>8.2484447575081887E-2</v>
      </c>
      <c r="G615" s="47">
        <v>0.53543731613767687</v>
      </c>
      <c r="H615" s="47">
        <v>-3.0545072629428738E-2</v>
      </c>
      <c r="I615" s="47"/>
      <c r="J615" s="47"/>
      <c r="K615" s="47"/>
      <c r="L615" s="47"/>
      <c r="M615" s="47"/>
      <c r="N615" s="47"/>
    </row>
    <row r="616" spans="2:14" x14ac:dyDescent="0.2">
      <c r="B616" s="14" t="str">
        <f t="shared" si="10"/>
        <v>flab_r_t_a_172</v>
      </c>
      <c r="C616" s="14" t="s">
        <v>1013</v>
      </c>
      <c r="D616" s="14" t="s">
        <v>820</v>
      </c>
      <c r="E616" s="47">
        <v>3.6157162812162573</v>
      </c>
      <c r="F616" s="47">
        <v>9.1623064860724135E-2</v>
      </c>
      <c r="G616" s="47">
        <v>0.62962395157808437</v>
      </c>
      <c r="H616" s="47">
        <v>-3.5939145221852709E-2</v>
      </c>
      <c r="I616" s="47"/>
      <c r="J616" s="47"/>
      <c r="K616" s="47"/>
      <c r="L616" s="47"/>
      <c r="M616" s="47"/>
      <c r="N616" s="47"/>
    </row>
    <row r="617" spans="2:14" x14ac:dyDescent="0.2">
      <c r="B617" s="14" t="str">
        <f t="shared" si="10"/>
        <v>flab_r_t_a_173</v>
      </c>
      <c r="C617" s="14" t="s">
        <v>1013</v>
      </c>
      <c r="D617" s="14" t="s">
        <v>821</v>
      </c>
      <c r="E617" s="47">
        <v>1.3399251645267343</v>
      </c>
      <c r="F617" s="47">
        <v>6.861832396842793E-2</v>
      </c>
      <c r="G617" s="47">
        <v>0.37485618759400818</v>
      </c>
      <c r="H617" s="47">
        <v>-0.10445296586497621</v>
      </c>
      <c r="I617" s="47"/>
      <c r="J617" s="47"/>
      <c r="K617" s="47"/>
      <c r="L617" s="47"/>
      <c r="M617" s="47"/>
      <c r="N617" s="47"/>
    </row>
    <row r="618" spans="2:14" x14ac:dyDescent="0.2">
      <c r="B618" s="14" t="str">
        <f t="shared" si="10"/>
        <v>flab_r_t_a_174</v>
      </c>
      <c r="C618" s="14" t="s">
        <v>1013</v>
      </c>
      <c r="D618" s="14" t="s">
        <v>822</v>
      </c>
      <c r="E618" s="47">
        <v>23.879763079722267</v>
      </c>
      <c r="F618" s="47">
        <v>0.10646138526375637</v>
      </c>
      <c r="G618" s="47">
        <v>0.44259208709696019</v>
      </c>
      <c r="H618" s="47">
        <v>0.10740291037538707</v>
      </c>
      <c r="I618" s="47"/>
      <c r="J618" s="47"/>
      <c r="K618" s="47"/>
      <c r="L618" s="47"/>
      <c r="M618" s="47"/>
      <c r="N618" s="47"/>
    </row>
    <row r="619" spans="2:14" x14ac:dyDescent="0.2">
      <c r="B619" s="14" t="str">
        <f t="shared" si="10"/>
        <v>flab_r_t_a_175</v>
      </c>
      <c r="C619" s="14" t="s">
        <v>1013</v>
      </c>
      <c r="D619" s="14" t="s">
        <v>823</v>
      </c>
      <c r="E619" s="47">
        <v>7.855149336491035</v>
      </c>
      <c r="F619" s="47">
        <v>5.9151779455635101E-2</v>
      </c>
      <c r="G619" s="47">
        <v>0.38849095232658115</v>
      </c>
      <c r="H619" s="47">
        <v>-7.5518125842233275E-2</v>
      </c>
      <c r="I619" s="47"/>
      <c r="J619" s="47"/>
      <c r="K619" s="47"/>
      <c r="L619" s="47"/>
      <c r="M619" s="47"/>
      <c r="N619" s="47"/>
    </row>
    <row r="620" spans="2:14" x14ac:dyDescent="0.2">
      <c r="B620" s="14" t="str">
        <f t="shared" si="10"/>
        <v>flab_r_t_a_176</v>
      </c>
      <c r="C620" s="14" t="s">
        <v>1013</v>
      </c>
      <c r="D620" s="14" t="s">
        <v>824</v>
      </c>
      <c r="E620" s="47">
        <v>56.83300988199484</v>
      </c>
      <c r="F620" s="47">
        <v>3.8573914252482133E-2</v>
      </c>
      <c r="G620" s="47">
        <v>0.28149815245466225</v>
      </c>
      <c r="H620" s="47">
        <v>-2.5632954961773979E-2</v>
      </c>
      <c r="I620" s="47"/>
      <c r="J620" s="47"/>
      <c r="K620" s="47"/>
      <c r="L620" s="47"/>
      <c r="M620" s="47"/>
      <c r="N620" s="47"/>
    </row>
    <row r="621" spans="2:14" x14ac:dyDescent="0.2">
      <c r="B621" s="14" t="str">
        <f t="shared" si="10"/>
        <v>flab_r_t_a_177</v>
      </c>
      <c r="C621" s="14" t="s">
        <v>1013</v>
      </c>
      <c r="D621" s="14" t="s">
        <v>825</v>
      </c>
      <c r="E621" s="47">
        <v>91.53691922860483</v>
      </c>
      <c r="F621" s="47">
        <v>6.4826803283501988E-2</v>
      </c>
      <c r="G621" s="47">
        <v>0.48179074309790959</v>
      </c>
      <c r="H621" s="47">
        <v>-4.7580134446634226E-2</v>
      </c>
      <c r="I621" s="47"/>
      <c r="J621" s="47"/>
      <c r="K621" s="47"/>
      <c r="L621" s="47"/>
      <c r="M621" s="47"/>
      <c r="N621" s="47"/>
    </row>
    <row r="622" spans="2:14" x14ac:dyDescent="0.2">
      <c r="B622" s="14" t="str">
        <f t="shared" si="10"/>
        <v>flab_r_t_a_178</v>
      </c>
      <c r="C622" s="14" t="s">
        <v>1013</v>
      </c>
      <c r="D622" s="14" t="s">
        <v>826</v>
      </c>
      <c r="E622" s="47">
        <v>7.7025542130605595</v>
      </c>
      <c r="F622" s="47">
        <v>8.1711654735494577E-2</v>
      </c>
      <c r="G622" s="47">
        <v>0.55521373473275126</v>
      </c>
      <c r="H622" s="47">
        <v>-3.0376876954307797E-2</v>
      </c>
      <c r="I622" s="47"/>
      <c r="J622" s="47"/>
      <c r="K622" s="47"/>
      <c r="L622" s="47"/>
      <c r="M622" s="47"/>
      <c r="N622" s="47"/>
    </row>
    <row r="623" spans="2:14" x14ac:dyDescent="0.2">
      <c r="B623" s="14" t="str">
        <f t="shared" si="10"/>
        <v>flab_r_s_a_001</v>
      </c>
      <c r="C623" s="14" t="s">
        <v>1014</v>
      </c>
      <c r="D623" s="14" t="s">
        <v>649</v>
      </c>
      <c r="E623" s="47">
        <v>4052.7020678218023</v>
      </c>
      <c r="F623" s="47">
        <v>-8.841670109871469E-3</v>
      </c>
      <c r="G623" s="47">
        <v>-0.22585718970230539</v>
      </c>
      <c r="H623" s="47">
        <v>-0.1187359844463387</v>
      </c>
      <c r="I623" s="47"/>
      <c r="J623" s="47"/>
      <c r="K623" s="47"/>
      <c r="L623" s="47"/>
      <c r="M623" s="47"/>
      <c r="N623" s="47"/>
    </row>
    <row r="624" spans="2:14" x14ac:dyDescent="0.2">
      <c r="B624" s="14" t="str">
        <f t="shared" si="10"/>
        <v>flab_r_s_a_002</v>
      </c>
      <c r="C624" s="14" t="s">
        <v>1014</v>
      </c>
      <c r="D624" s="14" t="s">
        <v>650</v>
      </c>
      <c r="E624" s="47">
        <v>436.64285368260329</v>
      </c>
      <c r="F624" s="47">
        <v>1.2489996692233163E-2</v>
      </c>
      <c r="G624" s="47">
        <v>-0.34018630119933002</v>
      </c>
      <c r="H624" s="47">
        <v>-0.13088123267461782</v>
      </c>
      <c r="I624" s="47"/>
      <c r="J624" s="47"/>
      <c r="K624" s="47"/>
      <c r="L624" s="47"/>
      <c r="M624" s="47"/>
      <c r="N624" s="47"/>
    </row>
    <row r="625" spans="2:14" x14ac:dyDescent="0.2">
      <c r="B625" s="14" t="str">
        <f t="shared" si="10"/>
        <v>flab_r_s_a_003</v>
      </c>
      <c r="C625" s="14" t="s">
        <v>1014</v>
      </c>
      <c r="D625" s="14" t="s">
        <v>651</v>
      </c>
      <c r="E625" s="47">
        <v>312.60140836229976</v>
      </c>
      <c r="F625" s="47">
        <v>-1.1067259793839934E-2</v>
      </c>
      <c r="G625" s="47">
        <v>-0.24747047165173397</v>
      </c>
      <c r="H625" s="47">
        <v>-0.12562099263482285</v>
      </c>
      <c r="I625" s="47"/>
      <c r="J625" s="47"/>
      <c r="K625" s="47"/>
      <c r="L625" s="47"/>
      <c r="M625" s="47"/>
      <c r="N625" s="47"/>
    </row>
    <row r="626" spans="2:14" x14ac:dyDescent="0.2">
      <c r="B626" s="14" t="str">
        <f t="shared" si="10"/>
        <v>flab_r_s_a_004</v>
      </c>
      <c r="C626" s="14" t="s">
        <v>1014</v>
      </c>
      <c r="D626" s="14" t="s">
        <v>652</v>
      </c>
      <c r="E626" s="47">
        <v>60.409238740680593</v>
      </c>
      <c r="F626" s="47">
        <v>-4.5154607951958248E-3</v>
      </c>
      <c r="G626" s="47">
        <v>-0.28861302101639286</v>
      </c>
      <c r="H626" s="47">
        <v>-0.12501250350187565</v>
      </c>
      <c r="I626" s="47"/>
      <c r="J626" s="47"/>
      <c r="K626" s="47"/>
      <c r="L626" s="47"/>
      <c r="M626" s="47"/>
      <c r="N626" s="47"/>
    </row>
    <row r="627" spans="2:14" x14ac:dyDescent="0.2">
      <c r="B627" s="14" t="str">
        <f t="shared" si="10"/>
        <v>flab_r_s_a_005</v>
      </c>
      <c r="C627" s="14" t="s">
        <v>1014</v>
      </c>
      <c r="D627" s="14" t="s">
        <v>653</v>
      </c>
      <c r="E627" s="47">
        <v>172.73290673875897</v>
      </c>
      <c r="F627" s="47">
        <v>5.0101536145308323E-2</v>
      </c>
      <c r="G627" s="47">
        <v>-0.22844973483917563</v>
      </c>
      <c r="H627" s="47">
        <v>-9.6204855696124802E-2</v>
      </c>
      <c r="I627" s="47"/>
      <c r="J627" s="47"/>
      <c r="K627" s="47"/>
      <c r="L627" s="47"/>
      <c r="M627" s="47"/>
      <c r="N627" s="47"/>
    </row>
    <row r="628" spans="2:14" x14ac:dyDescent="0.2">
      <c r="B628" s="14" t="str">
        <f t="shared" si="10"/>
        <v>flab_r_s_a_006</v>
      </c>
      <c r="C628" s="14" t="s">
        <v>1014</v>
      </c>
      <c r="D628" s="14" t="s">
        <v>654</v>
      </c>
      <c r="E628" s="47">
        <v>822.77128672479932</v>
      </c>
      <c r="F628" s="47">
        <v>-2.7295062580756646E-2</v>
      </c>
      <c r="G628" s="47">
        <v>-0.17804414904600829</v>
      </c>
      <c r="H628" s="47">
        <v>-0.11086426252294723</v>
      </c>
      <c r="I628" s="47"/>
      <c r="J628" s="47"/>
      <c r="K628" s="47"/>
      <c r="L628" s="47"/>
      <c r="M628" s="47"/>
      <c r="N628" s="47"/>
    </row>
    <row r="629" spans="2:14" x14ac:dyDescent="0.2">
      <c r="B629" s="14" t="str">
        <f t="shared" si="10"/>
        <v>flab_r_s_a_007</v>
      </c>
      <c r="C629" s="14" t="s">
        <v>1014</v>
      </c>
      <c r="D629" s="14" t="s">
        <v>655</v>
      </c>
      <c r="E629" s="47">
        <v>65.579343117485152</v>
      </c>
      <c r="F629" s="47">
        <v>-2.3997282719112611E-2</v>
      </c>
      <c r="G629" s="47">
        <v>-0.20284303036990359</v>
      </c>
      <c r="H629" s="47">
        <v>-0.11958979066326592</v>
      </c>
      <c r="I629" s="47"/>
      <c r="J629" s="47"/>
      <c r="K629" s="47"/>
      <c r="L629" s="47"/>
      <c r="M629" s="47"/>
      <c r="N629" s="47"/>
    </row>
    <row r="630" spans="2:14" x14ac:dyDescent="0.2">
      <c r="B630" s="14" t="str">
        <f t="shared" si="10"/>
        <v>flab_r_s_a_008</v>
      </c>
      <c r="C630" s="14" t="s">
        <v>1014</v>
      </c>
      <c r="D630" s="14" t="s">
        <v>656</v>
      </c>
      <c r="E630" s="47">
        <v>46.085572295238734</v>
      </c>
      <c r="F630" s="47">
        <v>-1.0686041045204764E-2</v>
      </c>
      <c r="G630" s="47">
        <v>-0.59036238064943403</v>
      </c>
      <c r="H630" s="47">
        <v>3.3810848829429752E-2</v>
      </c>
      <c r="I630" s="47"/>
      <c r="J630" s="47"/>
      <c r="K630" s="47"/>
      <c r="L630" s="47"/>
      <c r="M630" s="47"/>
      <c r="N630" s="47"/>
    </row>
    <row r="631" spans="2:14" x14ac:dyDescent="0.2">
      <c r="B631" s="14" t="str">
        <f t="shared" si="10"/>
        <v>flab_r_s_a_009</v>
      </c>
      <c r="C631" s="14" t="s">
        <v>1014</v>
      </c>
      <c r="D631" s="14" t="s">
        <v>657</v>
      </c>
      <c r="E631" s="47">
        <v>695.70661695224931</v>
      </c>
      <c r="F631" s="47">
        <v>-1.9691109060326895E-2</v>
      </c>
      <c r="G631" s="47">
        <v>-0.25267759881091312</v>
      </c>
      <c r="H631" s="47">
        <v>-0.122615001851345</v>
      </c>
      <c r="I631" s="47"/>
      <c r="J631" s="47"/>
      <c r="K631" s="47"/>
      <c r="L631" s="47"/>
      <c r="M631" s="47"/>
      <c r="N631" s="47"/>
    </row>
    <row r="632" spans="2:14" x14ac:dyDescent="0.2">
      <c r="B632" s="14" t="str">
        <f t="shared" si="10"/>
        <v>flab_r_s_a_010</v>
      </c>
      <c r="C632" s="14" t="s">
        <v>1014</v>
      </c>
      <c r="D632" s="14" t="s">
        <v>658</v>
      </c>
      <c r="E632" s="47">
        <v>87.167933735774426</v>
      </c>
      <c r="F632" s="47">
        <v>-1.475796830617826E-2</v>
      </c>
      <c r="G632" s="47">
        <v>-0.18670521527481831</v>
      </c>
      <c r="H632" s="47">
        <v>8.3251838028686187E-2</v>
      </c>
      <c r="I632" s="47"/>
      <c r="J632" s="47"/>
      <c r="K632" s="47"/>
      <c r="L632" s="47"/>
      <c r="M632" s="47"/>
      <c r="N632" s="47"/>
    </row>
    <row r="633" spans="2:14" x14ac:dyDescent="0.2">
      <c r="B633" s="14" t="str">
        <f t="shared" si="10"/>
        <v>flab_r_s_a_011</v>
      </c>
      <c r="C633" s="14" t="s">
        <v>1014</v>
      </c>
      <c r="D633" s="14" t="s">
        <v>659</v>
      </c>
      <c r="E633" s="47">
        <v>166.635318714178</v>
      </c>
      <c r="F633" s="47">
        <v>0.1245472246246937</v>
      </c>
      <c r="G633" s="47">
        <v>1.0834512866875201E-3</v>
      </c>
      <c r="H633" s="47">
        <v>1.0122592108217532</v>
      </c>
      <c r="I633" s="47"/>
      <c r="J633" s="47"/>
      <c r="K633" s="47"/>
      <c r="L633" s="47"/>
      <c r="M633" s="47"/>
      <c r="N633" s="47"/>
    </row>
    <row r="634" spans="2:14" x14ac:dyDescent="0.2">
      <c r="B634" s="14" t="str">
        <f t="shared" si="10"/>
        <v>flab_r_s_a_012</v>
      </c>
      <c r="C634" s="14" t="s">
        <v>1014</v>
      </c>
      <c r="D634" s="14" t="s">
        <v>660</v>
      </c>
      <c r="E634" s="47">
        <v>208.57441082536027</v>
      </c>
      <c r="F634" s="47">
        <v>-3.0149471399343319E-3</v>
      </c>
      <c r="G634" s="47">
        <v>-0.52821166879151171</v>
      </c>
      <c r="H634" s="47">
        <v>5.8402057945983188E-2</v>
      </c>
      <c r="I634" s="47"/>
      <c r="J634" s="47"/>
      <c r="K634" s="47"/>
      <c r="L634" s="47"/>
      <c r="M634" s="47"/>
      <c r="N634" s="47"/>
    </row>
    <row r="635" spans="2:14" x14ac:dyDescent="0.2">
      <c r="B635" s="14" t="str">
        <f t="shared" si="10"/>
        <v>flab_r_s_a_013</v>
      </c>
      <c r="C635" s="14" t="s">
        <v>1014</v>
      </c>
      <c r="D635" s="14" t="s">
        <v>661</v>
      </c>
      <c r="E635" s="47">
        <v>763.42283377119395</v>
      </c>
      <c r="F635" s="47">
        <v>2.5978017714600732E-2</v>
      </c>
      <c r="G635" s="47">
        <v>-3.7971143409243346E-2</v>
      </c>
      <c r="H635" s="47">
        <v>2.3497471380884427E-2</v>
      </c>
      <c r="I635" s="47"/>
      <c r="J635" s="47"/>
      <c r="K635" s="47"/>
      <c r="L635" s="47"/>
      <c r="M635" s="47"/>
      <c r="N635" s="47"/>
    </row>
    <row r="636" spans="2:14" x14ac:dyDescent="0.2">
      <c r="B636" s="14" t="str">
        <f t="shared" si="10"/>
        <v>flab_r_s_a_014</v>
      </c>
      <c r="C636" s="14" t="s">
        <v>1014</v>
      </c>
      <c r="D636" s="14" t="s">
        <v>662</v>
      </c>
      <c r="E636" s="47">
        <v>117.61496256260912</v>
      </c>
      <c r="F636" s="47">
        <v>-5.6583335713011884E-3</v>
      </c>
      <c r="G636" s="47">
        <v>-0.24363274594298989</v>
      </c>
      <c r="H636" s="47">
        <v>-0.11123142691678023</v>
      </c>
      <c r="I636" s="47"/>
      <c r="J636" s="47"/>
      <c r="K636" s="47"/>
      <c r="L636" s="47"/>
      <c r="M636" s="47"/>
      <c r="N636" s="47"/>
    </row>
    <row r="637" spans="2:14" x14ac:dyDescent="0.2">
      <c r="B637" s="14" t="str">
        <f t="shared" si="10"/>
        <v>flab_r_s_a_015</v>
      </c>
      <c r="C637" s="14" t="s">
        <v>1014</v>
      </c>
      <c r="D637" s="14" t="s">
        <v>663</v>
      </c>
      <c r="E637" s="47">
        <v>120.08768942802872</v>
      </c>
      <c r="F637" s="47">
        <v>-1.7014685240179794E-3</v>
      </c>
      <c r="G637" s="47">
        <v>-0.26442542733117191</v>
      </c>
      <c r="H637" s="47">
        <v>-6.6164146724490003E-2</v>
      </c>
      <c r="I637" s="47"/>
      <c r="J637" s="47"/>
      <c r="K637" s="47"/>
      <c r="L637" s="47"/>
      <c r="M637" s="47"/>
      <c r="N637" s="47"/>
    </row>
    <row r="638" spans="2:14" x14ac:dyDescent="0.2">
      <c r="B638" s="14" t="str">
        <f t="shared" si="10"/>
        <v>flab_r_s_a_016</v>
      </c>
      <c r="C638" s="14" t="s">
        <v>1014</v>
      </c>
      <c r="D638" s="14" t="s">
        <v>664</v>
      </c>
      <c r="E638" s="47">
        <v>758.02414705447893</v>
      </c>
      <c r="F638" s="47">
        <v>-1.8765939152187716E-2</v>
      </c>
      <c r="G638" s="47">
        <v>-0.40337039735878211</v>
      </c>
      <c r="H638" s="47">
        <v>-0.15859795176600411</v>
      </c>
      <c r="I638" s="47"/>
      <c r="J638" s="47"/>
      <c r="K638" s="47"/>
      <c r="L638" s="47"/>
      <c r="M638" s="47"/>
      <c r="N638" s="47"/>
    </row>
    <row r="639" spans="2:14" x14ac:dyDescent="0.2">
      <c r="B639" s="14" t="str">
        <f t="shared" si="10"/>
        <v>flab_r_s_a_017</v>
      </c>
      <c r="C639" s="14" t="s">
        <v>1014</v>
      </c>
      <c r="D639" s="14" t="s">
        <v>665</v>
      </c>
      <c r="E639" s="47">
        <v>627.78985456433293</v>
      </c>
      <c r="F639" s="47">
        <v>-3.0997304884261556E-2</v>
      </c>
      <c r="G639" s="47">
        <v>-0.2835608067138784</v>
      </c>
      <c r="H639" s="47">
        <v>-0.1678404499317443</v>
      </c>
      <c r="I639" s="47"/>
      <c r="J639" s="47"/>
      <c r="K639" s="47"/>
      <c r="L639" s="47"/>
      <c r="M639" s="47"/>
      <c r="N639" s="47"/>
    </row>
    <row r="640" spans="2:14" x14ac:dyDescent="0.2">
      <c r="B640" s="14" t="str">
        <f t="shared" si="10"/>
        <v>flab_r_s_a_018</v>
      </c>
      <c r="C640" s="14" t="s">
        <v>1014</v>
      </c>
      <c r="D640" s="14" t="s">
        <v>666</v>
      </c>
      <c r="E640" s="47">
        <v>614.42148693668719</v>
      </c>
      <c r="F640" s="47">
        <v>-2.9145519248330309E-2</v>
      </c>
      <c r="G640" s="47">
        <v>-0.26736595421619214</v>
      </c>
      <c r="H640" s="47">
        <v>-0.16302322660881607</v>
      </c>
      <c r="I640" s="47"/>
      <c r="J640" s="47"/>
      <c r="K640" s="47"/>
      <c r="L640" s="47"/>
      <c r="M640" s="47"/>
      <c r="N640" s="47"/>
    </row>
    <row r="641" spans="2:14" x14ac:dyDescent="0.2">
      <c r="B641" s="14" t="str">
        <f t="shared" si="10"/>
        <v>flab_r_s_a_019</v>
      </c>
      <c r="C641" s="14" t="s">
        <v>1014</v>
      </c>
      <c r="D641" s="14" t="s">
        <v>667</v>
      </c>
      <c r="E641" s="47">
        <v>184.89198458550604</v>
      </c>
      <c r="F641" s="47">
        <v>1.5749433655343203E-2</v>
      </c>
      <c r="G641" s="47">
        <v>-0.24112438882133436</v>
      </c>
      <c r="H641" s="47">
        <v>-0.10379112494064424</v>
      </c>
      <c r="I641" s="47"/>
      <c r="J641" s="47"/>
      <c r="K641" s="47"/>
      <c r="L641" s="47"/>
      <c r="M641" s="47"/>
      <c r="N641" s="47"/>
    </row>
    <row r="642" spans="2:14" x14ac:dyDescent="0.2">
      <c r="B642" s="14" t="str">
        <f t="shared" si="10"/>
        <v>flab_r_s_a_020</v>
      </c>
      <c r="C642" s="14" t="s">
        <v>1014</v>
      </c>
      <c r="D642" s="14" t="s">
        <v>668</v>
      </c>
      <c r="E642" s="47">
        <v>138.21099249599069</v>
      </c>
      <c r="F642" s="47">
        <v>-4.2882794528742441E-2</v>
      </c>
      <c r="G642" s="47">
        <v>-0.49328729265284421</v>
      </c>
      <c r="H642" s="47">
        <v>-0.16696992218209195</v>
      </c>
      <c r="I642" s="47"/>
      <c r="J642" s="47"/>
      <c r="K642" s="47"/>
      <c r="L642" s="47"/>
      <c r="M642" s="47"/>
      <c r="N642" s="47"/>
    </row>
    <row r="643" spans="2:14" x14ac:dyDescent="0.2">
      <c r="B643" s="14" t="str">
        <f t="shared" si="10"/>
        <v>flab_r_s_a_021</v>
      </c>
      <c r="C643" s="14" t="s">
        <v>1014</v>
      </c>
      <c r="D643" s="14" t="s">
        <v>669</v>
      </c>
      <c r="E643" s="47">
        <v>4.0782746360492137</v>
      </c>
      <c r="F643" s="47">
        <v>-2.5712375913355956E-2</v>
      </c>
      <c r="G643" s="47">
        <v>-0.46791599698062791</v>
      </c>
      <c r="H643" s="47">
        <v>4.559568662187985E-3</v>
      </c>
      <c r="I643" s="47"/>
      <c r="J643" s="47"/>
      <c r="K643" s="47"/>
      <c r="L643" s="47"/>
      <c r="M643" s="47"/>
      <c r="N643" s="47"/>
    </row>
    <row r="644" spans="2:14" x14ac:dyDescent="0.2">
      <c r="B644" s="14" t="str">
        <f t="shared" si="10"/>
        <v>flab_r_s_a_022</v>
      </c>
      <c r="C644" s="14" t="s">
        <v>1014</v>
      </c>
      <c r="D644" s="14" t="s">
        <v>670</v>
      </c>
      <c r="E644" s="47">
        <v>7.3820823938439686</v>
      </c>
      <c r="F644" s="47">
        <v>-8.0160896887448985E-3</v>
      </c>
      <c r="G644" s="47">
        <v>-0.33370016546533376</v>
      </c>
      <c r="H644" s="47">
        <v>-9.8408893251411556E-2</v>
      </c>
      <c r="I644" s="47"/>
      <c r="J644" s="47"/>
      <c r="K644" s="47"/>
      <c r="L644" s="47"/>
      <c r="M644" s="47"/>
      <c r="N644" s="47"/>
    </row>
    <row r="645" spans="2:14" x14ac:dyDescent="0.2">
      <c r="B645" s="14" t="str">
        <f t="shared" si="10"/>
        <v>flab_r_s_a_023</v>
      </c>
      <c r="C645" s="14" t="s">
        <v>1014</v>
      </c>
      <c r="D645" s="14" t="s">
        <v>671</v>
      </c>
      <c r="E645" s="47">
        <v>148.16005817267092</v>
      </c>
      <c r="F645" s="47">
        <v>-1.3932128427684987E-2</v>
      </c>
      <c r="G645" s="47">
        <v>-0.29519622775058263</v>
      </c>
      <c r="H645" s="47">
        <v>-7.7538165985824303E-2</v>
      </c>
      <c r="I645" s="47"/>
      <c r="J645" s="47"/>
      <c r="K645" s="47"/>
      <c r="L645" s="47"/>
      <c r="M645" s="47"/>
      <c r="N645" s="47"/>
    </row>
    <row r="646" spans="2:14" x14ac:dyDescent="0.2">
      <c r="B646" s="14" t="str">
        <f t="shared" si="10"/>
        <v>flab_r_s_a_024</v>
      </c>
      <c r="C646" s="14" t="s">
        <v>1014</v>
      </c>
      <c r="D646" s="14" t="s">
        <v>672</v>
      </c>
      <c r="E646" s="47">
        <v>149.98803103384691</v>
      </c>
      <c r="F646" s="47">
        <v>-1.0696340866145349E-2</v>
      </c>
      <c r="G646" s="47">
        <v>-0.4294992604725989</v>
      </c>
      <c r="H646" s="47">
        <v>-9.6079017652372922E-2</v>
      </c>
      <c r="I646" s="47"/>
      <c r="J646" s="47"/>
      <c r="K646" s="47"/>
      <c r="L646" s="47"/>
      <c r="M646" s="47"/>
      <c r="N646" s="47"/>
    </row>
    <row r="647" spans="2:14" x14ac:dyDescent="0.2">
      <c r="B647" s="14" t="str">
        <f t="shared" si="10"/>
        <v>flab_r_s_a_025</v>
      </c>
      <c r="C647" s="14" t="s">
        <v>1014</v>
      </c>
      <c r="D647" s="14" t="s">
        <v>673</v>
      </c>
      <c r="E647" s="47">
        <v>51.418480065331067</v>
      </c>
      <c r="F647" s="47">
        <v>3.2714770918929048E-4</v>
      </c>
      <c r="G647" s="47">
        <v>-0.35005076647807165</v>
      </c>
      <c r="H647" s="47">
        <v>-9.0260089035665292E-2</v>
      </c>
      <c r="I647" s="47"/>
      <c r="J647" s="47"/>
      <c r="K647" s="47"/>
      <c r="L647" s="47"/>
      <c r="M647" s="47"/>
      <c r="N647" s="47"/>
    </row>
    <row r="648" spans="2:14" x14ac:dyDescent="0.2">
      <c r="B648" s="14" t="str">
        <f t="shared" ref="B648:B711" si="11">C648&amp;"_"&amp;D648</f>
        <v>flab_r_s_a_026</v>
      </c>
      <c r="C648" s="14" t="s">
        <v>1014</v>
      </c>
      <c r="D648" s="14" t="s">
        <v>674</v>
      </c>
      <c r="E648" s="47">
        <v>6.8424744314121293</v>
      </c>
      <c r="F648" s="47">
        <v>-2.2483841116049952E-2</v>
      </c>
      <c r="G648" s="47">
        <v>-0.5148114597707143</v>
      </c>
      <c r="H648" s="47">
        <v>-0.12144793761463824</v>
      </c>
      <c r="I648" s="47"/>
      <c r="J648" s="47"/>
      <c r="K648" s="47"/>
      <c r="L648" s="47"/>
      <c r="M648" s="47"/>
      <c r="N648" s="47"/>
    </row>
    <row r="649" spans="2:14" x14ac:dyDescent="0.2">
      <c r="B649" s="14" t="str">
        <f t="shared" si="11"/>
        <v>flab_r_s_a_027</v>
      </c>
      <c r="C649" s="14" t="s">
        <v>1014</v>
      </c>
      <c r="D649" s="14" t="s">
        <v>675</v>
      </c>
      <c r="E649" s="47">
        <v>186.26772718865109</v>
      </c>
      <c r="F649" s="47">
        <v>-2.5570446651090872E-2</v>
      </c>
      <c r="G649" s="47">
        <v>-0.501525775105649</v>
      </c>
      <c r="H649" s="47">
        <v>-0.2707643560847961</v>
      </c>
      <c r="I649" s="47"/>
      <c r="J649" s="47"/>
      <c r="K649" s="47"/>
      <c r="L649" s="47"/>
      <c r="M649" s="47"/>
      <c r="N649" s="47"/>
    </row>
    <row r="650" spans="2:14" x14ac:dyDescent="0.2">
      <c r="B650" s="14" t="str">
        <f t="shared" si="11"/>
        <v>flab_r_s_a_028</v>
      </c>
      <c r="C650" s="14" t="s">
        <v>1014</v>
      </c>
      <c r="D650" s="14" t="s">
        <v>676</v>
      </c>
      <c r="E650" s="47">
        <v>104.77503250920351</v>
      </c>
      <c r="F650" s="47">
        <v>-2.9175267716841091E-3</v>
      </c>
      <c r="G650" s="47">
        <v>-0.38267441830021065</v>
      </c>
      <c r="H650" s="47">
        <v>-0.21749706018161508</v>
      </c>
      <c r="I650" s="47"/>
      <c r="J650" s="47"/>
      <c r="K650" s="47"/>
      <c r="L650" s="47"/>
      <c r="M650" s="47"/>
      <c r="N650" s="47"/>
    </row>
    <row r="651" spans="2:14" x14ac:dyDescent="0.2">
      <c r="B651" s="14" t="str">
        <f t="shared" si="11"/>
        <v>flab_r_s_a_029</v>
      </c>
      <c r="C651" s="14" t="s">
        <v>1014</v>
      </c>
      <c r="D651" s="14" t="s">
        <v>677</v>
      </c>
      <c r="E651" s="47">
        <v>24.47969514930076</v>
      </c>
      <c r="F651" s="47">
        <v>-2.1573261706031577E-2</v>
      </c>
      <c r="G651" s="47">
        <v>-0.37218064450047494</v>
      </c>
      <c r="H651" s="47">
        <v>-0.18321145542830042</v>
      </c>
      <c r="I651" s="47"/>
      <c r="J651" s="47"/>
      <c r="K651" s="47"/>
      <c r="L651" s="47"/>
      <c r="M651" s="47"/>
      <c r="N651" s="47"/>
    </row>
    <row r="652" spans="2:14" x14ac:dyDescent="0.2">
      <c r="B652" s="14" t="str">
        <f t="shared" si="11"/>
        <v>flab_r_s_a_030</v>
      </c>
      <c r="C652" s="14" t="s">
        <v>1014</v>
      </c>
      <c r="D652" s="14" t="s">
        <v>678</v>
      </c>
      <c r="E652" s="47">
        <v>14.836968966461178</v>
      </c>
      <c r="F652" s="47">
        <v>-2.0472483359756932E-2</v>
      </c>
      <c r="G652" s="47">
        <v>-0.44402954758018254</v>
      </c>
      <c r="H652" s="47">
        <v>-0.22228687448773155</v>
      </c>
      <c r="I652" s="47"/>
      <c r="J652" s="47"/>
      <c r="K652" s="47"/>
      <c r="L652" s="47"/>
      <c r="M652" s="47"/>
      <c r="N652" s="47"/>
    </row>
    <row r="653" spans="2:14" x14ac:dyDescent="0.2">
      <c r="B653" s="14" t="str">
        <f t="shared" si="11"/>
        <v>flab_r_s_a_031</v>
      </c>
      <c r="C653" s="14" t="s">
        <v>1014</v>
      </c>
      <c r="D653" s="14" t="s">
        <v>679</v>
      </c>
      <c r="E653" s="47">
        <v>4.4155367498923788</v>
      </c>
      <c r="F653" s="47">
        <v>-1.9065354019576208E-2</v>
      </c>
      <c r="G653" s="47">
        <v>-0.4212525971385439</v>
      </c>
      <c r="H653" s="47">
        <v>-0.20520357598190486</v>
      </c>
      <c r="I653" s="47"/>
      <c r="J653" s="47"/>
      <c r="K653" s="47"/>
      <c r="L653" s="47"/>
      <c r="M653" s="47"/>
      <c r="N653" s="47"/>
    </row>
    <row r="654" spans="2:14" x14ac:dyDescent="0.2">
      <c r="B654" s="14" t="str">
        <f t="shared" si="11"/>
        <v>flab_r_s_a_032</v>
      </c>
      <c r="C654" s="14" t="s">
        <v>1014</v>
      </c>
      <c r="D654" s="14" t="s">
        <v>680</v>
      </c>
      <c r="E654" s="47">
        <v>11.634952002239842</v>
      </c>
      <c r="F654" s="47">
        <v>-1.91649073466027E-2</v>
      </c>
      <c r="G654" s="47">
        <v>-0.41975568419064802</v>
      </c>
      <c r="H654" s="47">
        <v>-0.20961908174043087</v>
      </c>
      <c r="I654" s="47"/>
      <c r="J654" s="47"/>
      <c r="K654" s="47"/>
      <c r="L654" s="47"/>
      <c r="M654" s="47"/>
      <c r="N654" s="47"/>
    </row>
    <row r="655" spans="2:14" x14ac:dyDescent="0.2">
      <c r="B655" s="14" t="str">
        <f t="shared" si="11"/>
        <v>flab_r_s_a_033</v>
      </c>
      <c r="C655" s="14" t="s">
        <v>1014</v>
      </c>
      <c r="D655" s="14" t="s">
        <v>681</v>
      </c>
      <c r="E655" s="47">
        <v>459.12601742000749</v>
      </c>
      <c r="F655" s="47">
        <v>-2.3114899784859588E-2</v>
      </c>
      <c r="G655" s="47">
        <v>-0.47000499340307256</v>
      </c>
      <c r="H655" s="47">
        <v>-0.22955305635565804</v>
      </c>
      <c r="I655" s="47"/>
      <c r="J655" s="47"/>
      <c r="K655" s="47"/>
      <c r="L655" s="47"/>
      <c r="M655" s="47"/>
      <c r="N655" s="47"/>
    </row>
    <row r="656" spans="2:14" x14ac:dyDescent="0.2">
      <c r="B656" s="14" t="str">
        <f t="shared" si="11"/>
        <v>flab_r_s_a_034</v>
      </c>
      <c r="C656" s="14" t="s">
        <v>1014</v>
      </c>
      <c r="D656" s="14" t="s">
        <v>682</v>
      </c>
      <c r="E656" s="47">
        <v>4.6803124341019062</v>
      </c>
      <c r="F656" s="47">
        <v>-5.6836228928147658E-2</v>
      </c>
      <c r="G656" s="47">
        <v>-0.88241189521284236</v>
      </c>
      <c r="H656" s="47">
        <v>-0.41057997101801025</v>
      </c>
      <c r="I656" s="47"/>
      <c r="J656" s="47"/>
      <c r="K656" s="47"/>
      <c r="L656" s="47"/>
      <c r="M656" s="47"/>
      <c r="N656" s="47"/>
    </row>
    <row r="657" spans="2:14" x14ac:dyDescent="0.2">
      <c r="B657" s="14" t="str">
        <f t="shared" si="11"/>
        <v>flab_r_s_a_035</v>
      </c>
      <c r="C657" s="14" t="s">
        <v>1014</v>
      </c>
      <c r="D657" s="14" t="s">
        <v>683</v>
      </c>
      <c r="E657" s="47">
        <v>0.16789073397594012</v>
      </c>
      <c r="F657" s="47">
        <v>1.4240102548890299E-2</v>
      </c>
      <c r="G657" s="47">
        <v>-0.29096820102391119</v>
      </c>
      <c r="H657" s="47">
        <v>1.1316872630372954</v>
      </c>
      <c r="I657" s="47"/>
      <c r="J657" s="47"/>
      <c r="K657" s="47"/>
      <c r="L657" s="47"/>
      <c r="M657" s="47"/>
      <c r="N657" s="47"/>
    </row>
    <row r="658" spans="2:14" x14ac:dyDescent="0.2">
      <c r="B658" s="14" t="str">
        <f t="shared" si="11"/>
        <v>flab_r_s_a_037</v>
      </c>
      <c r="C658" s="14" t="s">
        <v>1014</v>
      </c>
      <c r="D658" s="14" t="s">
        <v>685</v>
      </c>
      <c r="E658" s="47">
        <v>7.8310638136575479</v>
      </c>
      <c r="F658" s="47">
        <v>-1.8675793118072548E-2</v>
      </c>
      <c r="G658" s="47">
        <v>-0.50556654813311841</v>
      </c>
      <c r="H658" s="47">
        <v>-3.9803084637124453E-2</v>
      </c>
      <c r="I658" s="47"/>
      <c r="J658" s="47"/>
      <c r="K658" s="47"/>
      <c r="L658" s="47"/>
      <c r="M658" s="47"/>
      <c r="N658" s="47"/>
    </row>
    <row r="659" spans="2:14" x14ac:dyDescent="0.2">
      <c r="B659" s="14" t="str">
        <f t="shared" si="11"/>
        <v>flab_r_s_a_038</v>
      </c>
      <c r="C659" s="14" t="s">
        <v>1014</v>
      </c>
      <c r="D659" s="14" t="s">
        <v>686</v>
      </c>
      <c r="E659" s="47">
        <v>35.132274681933303</v>
      </c>
      <c r="F659" s="47">
        <v>-0.12845693506675637</v>
      </c>
      <c r="G659" s="47">
        <v>-1.2028279891558857</v>
      </c>
      <c r="H659" s="47">
        <v>-0.62642835133054353</v>
      </c>
      <c r="I659" s="47"/>
      <c r="J659" s="47"/>
      <c r="K659" s="47"/>
      <c r="L659" s="47"/>
      <c r="M659" s="47"/>
      <c r="N659" s="47"/>
    </row>
    <row r="660" spans="2:14" x14ac:dyDescent="0.2">
      <c r="B660" s="14" t="str">
        <f t="shared" si="11"/>
        <v>flab_r_s_a_039</v>
      </c>
      <c r="C660" s="14" t="s">
        <v>1014</v>
      </c>
      <c r="D660" s="14" t="s">
        <v>687</v>
      </c>
      <c r="E660" s="47">
        <v>5.1728322969392169</v>
      </c>
      <c r="F660" s="47">
        <v>-5.246011317683319E-4</v>
      </c>
      <c r="G660" s="47">
        <v>-0.5789359955115092</v>
      </c>
      <c r="H660" s="47">
        <v>-0.16496967583883304</v>
      </c>
      <c r="I660" s="47"/>
      <c r="J660" s="47"/>
      <c r="K660" s="47"/>
      <c r="L660" s="47"/>
      <c r="M660" s="47"/>
      <c r="N660" s="47"/>
    </row>
    <row r="661" spans="2:14" x14ac:dyDescent="0.2">
      <c r="B661" s="14" t="str">
        <f t="shared" si="11"/>
        <v>flab_r_s_a_040</v>
      </c>
      <c r="C661" s="14" t="s">
        <v>1014</v>
      </c>
      <c r="D661" s="14" t="s">
        <v>688</v>
      </c>
      <c r="E661" s="47">
        <v>7.7340799765028903E-2</v>
      </c>
      <c r="F661" s="47">
        <v>-8.1605358659320171E-2</v>
      </c>
      <c r="G661" s="47">
        <v>-0.94615508783761904</v>
      </c>
      <c r="H661" s="47">
        <v>-0.24416506372375579</v>
      </c>
      <c r="I661" s="47"/>
      <c r="J661" s="47"/>
      <c r="K661" s="47"/>
      <c r="L661" s="47"/>
      <c r="M661" s="47"/>
      <c r="N661" s="47"/>
    </row>
    <row r="662" spans="2:14" x14ac:dyDescent="0.2">
      <c r="B662" s="14" t="str">
        <f t="shared" si="11"/>
        <v>flab_r_s_a_041</v>
      </c>
      <c r="C662" s="14" t="s">
        <v>1014</v>
      </c>
      <c r="D662" s="14" t="s">
        <v>689</v>
      </c>
      <c r="E662" s="47">
        <v>29.241649684530998</v>
      </c>
      <c r="F662" s="47">
        <v>-5.6098347832589379E-2</v>
      </c>
      <c r="G662" s="47">
        <v>-0.47519663587206606</v>
      </c>
      <c r="H662" s="47">
        <v>-0.24122406997416634</v>
      </c>
      <c r="I662" s="47"/>
      <c r="J662" s="47"/>
      <c r="K662" s="47"/>
      <c r="L662" s="47"/>
      <c r="M662" s="47"/>
      <c r="N662" s="47"/>
    </row>
    <row r="663" spans="2:14" x14ac:dyDescent="0.2">
      <c r="B663" s="14" t="str">
        <f t="shared" si="11"/>
        <v>flab_r_s_a_042</v>
      </c>
      <c r="C663" s="14" t="s">
        <v>1014</v>
      </c>
      <c r="D663" s="14" t="s">
        <v>690</v>
      </c>
      <c r="E663" s="47">
        <v>0.21672929225288237</v>
      </c>
      <c r="F663" s="47">
        <v>-4.8262474215787776E-2</v>
      </c>
      <c r="G663" s="47">
        <v>-3.1401665819963287</v>
      </c>
      <c r="H663" s="47">
        <v>-0.27302342695288973</v>
      </c>
      <c r="I663" s="47"/>
      <c r="J663" s="47"/>
      <c r="K663" s="47"/>
      <c r="L663" s="47"/>
      <c r="M663" s="47"/>
      <c r="N663" s="47"/>
    </row>
    <row r="664" spans="2:14" x14ac:dyDescent="0.2">
      <c r="B664" s="14" t="str">
        <f t="shared" si="11"/>
        <v>flab_r_s_a_043</v>
      </c>
      <c r="C664" s="14" t="s">
        <v>1014</v>
      </c>
      <c r="D664" s="14" t="s">
        <v>691</v>
      </c>
      <c r="E664" s="47">
        <v>141.54004894091898</v>
      </c>
      <c r="F664" s="47">
        <v>-4.1202380960425611E-2</v>
      </c>
      <c r="G664" s="47">
        <v>-0.89000183742644623</v>
      </c>
      <c r="H664" s="47">
        <v>-0.35029479819355114</v>
      </c>
      <c r="I664" s="47"/>
      <c r="J664" s="47"/>
      <c r="K664" s="47"/>
      <c r="L664" s="47"/>
      <c r="M664" s="47"/>
      <c r="N664" s="47"/>
    </row>
    <row r="665" spans="2:14" x14ac:dyDescent="0.2">
      <c r="B665" s="14" t="str">
        <f t="shared" si="11"/>
        <v>flab_r_s_a_044</v>
      </c>
      <c r="C665" s="14" t="s">
        <v>1014</v>
      </c>
      <c r="D665" s="14" t="s">
        <v>692</v>
      </c>
      <c r="E665" s="47">
        <v>53.862027550465314</v>
      </c>
      <c r="F665" s="47">
        <v>-0.10603862910150141</v>
      </c>
      <c r="G665" s="47">
        <v>-0.28385592352473399</v>
      </c>
      <c r="H665" s="47">
        <v>0.15935007443106386</v>
      </c>
      <c r="I665" s="47"/>
      <c r="J665" s="47"/>
      <c r="K665" s="47"/>
      <c r="L665" s="47"/>
      <c r="M665" s="47"/>
      <c r="N665" s="47"/>
    </row>
    <row r="666" spans="2:14" x14ac:dyDescent="0.2">
      <c r="B666" s="14" t="str">
        <f t="shared" si="11"/>
        <v>flab_r_s_a_045</v>
      </c>
      <c r="C666" s="14" t="s">
        <v>1014</v>
      </c>
      <c r="D666" s="14" t="s">
        <v>693</v>
      </c>
      <c r="E666" s="47">
        <v>3.8076283634436141</v>
      </c>
      <c r="F666" s="47">
        <v>-8.4178444123772511E-2</v>
      </c>
      <c r="G666" s="47">
        <v>-0.63084168411652319</v>
      </c>
      <c r="H666" s="47">
        <v>-0.23859251312545737</v>
      </c>
      <c r="I666" s="47"/>
      <c r="J666" s="47"/>
      <c r="K666" s="47"/>
      <c r="L666" s="47"/>
      <c r="M666" s="47"/>
      <c r="N666" s="47"/>
    </row>
    <row r="667" spans="2:14" x14ac:dyDescent="0.2">
      <c r="B667" s="14" t="str">
        <f t="shared" si="11"/>
        <v>flab_r_s_a_046</v>
      </c>
      <c r="C667" s="14" t="s">
        <v>1014</v>
      </c>
      <c r="D667" s="14" t="s">
        <v>694</v>
      </c>
      <c r="E667" s="47">
        <v>5.4878893857935731</v>
      </c>
      <c r="F667" s="47">
        <v>-9.061213973080573E-2</v>
      </c>
      <c r="G667" s="47">
        <v>-1.941166686999285</v>
      </c>
      <c r="H667" s="47">
        <v>-0.3293911742175637</v>
      </c>
      <c r="I667" s="47"/>
      <c r="J667" s="47"/>
      <c r="K667" s="47"/>
      <c r="L667" s="47"/>
      <c r="M667" s="47"/>
      <c r="N667" s="47"/>
    </row>
    <row r="668" spans="2:14" x14ac:dyDescent="0.2">
      <c r="B668" s="14" t="str">
        <f t="shared" si="11"/>
        <v>flab_r_s_a_047</v>
      </c>
      <c r="C668" s="14" t="s">
        <v>1014</v>
      </c>
      <c r="D668" s="14" t="s">
        <v>695</v>
      </c>
      <c r="E668" s="47">
        <v>72.600804969601057</v>
      </c>
      <c r="F668" s="47">
        <v>-2.6778897164148052E-2</v>
      </c>
      <c r="G668" s="47">
        <v>-0.49091840076663784</v>
      </c>
      <c r="H668" s="47">
        <v>-0.24184218435390203</v>
      </c>
      <c r="I668" s="47"/>
      <c r="J668" s="47"/>
      <c r="K668" s="47"/>
      <c r="L668" s="47"/>
      <c r="M668" s="47"/>
      <c r="N668" s="47"/>
    </row>
    <row r="669" spans="2:14" x14ac:dyDescent="0.2">
      <c r="B669" s="14" t="str">
        <f t="shared" si="11"/>
        <v>flab_r_s_a_048</v>
      </c>
      <c r="C669" s="14" t="s">
        <v>1014</v>
      </c>
      <c r="D669" s="14" t="s">
        <v>696</v>
      </c>
      <c r="E669" s="47">
        <v>4.4727678247732152</v>
      </c>
      <c r="F669" s="47">
        <v>3.0513190588243866E-2</v>
      </c>
      <c r="G669" s="47">
        <v>-0.76360031549626006</v>
      </c>
      <c r="H669" s="47">
        <v>-0.22955442954880612</v>
      </c>
      <c r="I669" s="47"/>
      <c r="J669" s="47"/>
      <c r="K669" s="47"/>
      <c r="L669" s="47"/>
      <c r="M669" s="47"/>
      <c r="N669" s="47"/>
    </row>
    <row r="670" spans="2:14" x14ac:dyDescent="0.2">
      <c r="B670" s="14" t="str">
        <f t="shared" si="11"/>
        <v>flab_r_s_a_049</v>
      </c>
      <c r="C670" s="14" t="s">
        <v>1014</v>
      </c>
      <c r="D670" s="14" t="s">
        <v>697</v>
      </c>
      <c r="E670" s="47">
        <v>62.177148203949585</v>
      </c>
      <c r="F670" s="47">
        <v>-6.990631036974948E-2</v>
      </c>
      <c r="G670" s="47">
        <v>-0.58585630881962114</v>
      </c>
      <c r="H670" s="47">
        <v>-0.16905091390343463</v>
      </c>
      <c r="I670" s="47"/>
      <c r="J670" s="47"/>
      <c r="K670" s="47"/>
      <c r="L670" s="47"/>
      <c r="M670" s="47"/>
      <c r="N670" s="47"/>
    </row>
    <row r="671" spans="2:14" x14ac:dyDescent="0.2">
      <c r="B671" s="14" t="str">
        <f t="shared" si="11"/>
        <v>flab_r_s_a_050</v>
      </c>
      <c r="C671" s="14" t="s">
        <v>1014</v>
      </c>
      <c r="D671" s="14" t="s">
        <v>698</v>
      </c>
      <c r="E671" s="47">
        <v>8.9136188222446044</v>
      </c>
      <c r="F671" s="47">
        <v>-3.3362419437099611E-2</v>
      </c>
      <c r="G671" s="47">
        <v>-0.60761273018886675</v>
      </c>
      <c r="H671" s="47">
        <v>-0.21494676009511382</v>
      </c>
      <c r="I671" s="47"/>
      <c r="J671" s="47"/>
      <c r="K671" s="47"/>
      <c r="L671" s="47"/>
      <c r="M671" s="47"/>
      <c r="N671" s="47"/>
    </row>
    <row r="672" spans="2:14" x14ac:dyDescent="0.2">
      <c r="B672" s="14" t="str">
        <f t="shared" si="11"/>
        <v>flab_r_s_a_051</v>
      </c>
      <c r="C672" s="14" t="s">
        <v>1014</v>
      </c>
      <c r="D672" s="14" t="s">
        <v>699</v>
      </c>
      <c r="E672" s="47">
        <v>4.838029863462026</v>
      </c>
      <c r="F672" s="47">
        <v>1.1105040831216328E-2</v>
      </c>
      <c r="G672" s="47">
        <v>-0.12493678147073028</v>
      </c>
      <c r="H672" s="47">
        <v>-5.7899929402194239E-3</v>
      </c>
      <c r="I672" s="47"/>
      <c r="J672" s="47"/>
      <c r="K672" s="47"/>
      <c r="L672" s="47"/>
      <c r="M672" s="47"/>
      <c r="N672" s="47"/>
    </row>
    <row r="673" spans="2:14" x14ac:dyDescent="0.2">
      <c r="B673" s="14" t="str">
        <f t="shared" si="11"/>
        <v>flab_r_s_a_052</v>
      </c>
      <c r="C673" s="14" t="s">
        <v>1014</v>
      </c>
      <c r="D673" s="14" t="s">
        <v>700</v>
      </c>
      <c r="E673" s="47">
        <v>0.81178243093101021</v>
      </c>
      <c r="F673" s="47">
        <v>-3.6436399112282913E-2</v>
      </c>
      <c r="G673" s="47">
        <v>-0.39922772460330158</v>
      </c>
      <c r="H673" s="47">
        <v>-0.17393959977842766</v>
      </c>
      <c r="I673" s="47"/>
      <c r="J673" s="47"/>
      <c r="K673" s="47"/>
      <c r="L673" s="47"/>
      <c r="M673" s="47"/>
      <c r="N673" s="47"/>
    </row>
    <row r="674" spans="2:14" x14ac:dyDescent="0.2">
      <c r="B674" s="14" t="str">
        <f t="shared" si="11"/>
        <v>flab_r_s_a_053</v>
      </c>
      <c r="C674" s="14" t="s">
        <v>1014</v>
      </c>
      <c r="D674" s="14" t="s">
        <v>701</v>
      </c>
      <c r="E674" s="47">
        <v>59.012338580009036</v>
      </c>
      <c r="F674" s="47">
        <v>-6.9038454883729727E-2</v>
      </c>
      <c r="G674" s="47">
        <v>-0.51280453474678023</v>
      </c>
      <c r="H674" s="47">
        <v>-0.22342401676826995</v>
      </c>
      <c r="I674" s="47"/>
      <c r="J674" s="47"/>
      <c r="K674" s="47"/>
      <c r="L674" s="47"/>
      <c r="M674" s="47"/>
      <c r="N674" s="47"/>
    </row>
    <row r="675" spans="2:14" x14ac:dyDescent="0.2">
      <c r="B675" s="14" t="str">
        <f t="shared" si="11"/>
        <v>flab_r_s_a_054</v>
      </c>
      <c r="C675" s="14" t="s">
        <v>1014</v>
      </c>
      <c r="D675" s="14" t="s">
        <v>702</v>
      </c>
      <c r="E675" s="47">
        <v>20.832272613630092</v>
      </c>
      <c r="F675" s="47">
        <v>-5.9271290403506427E-2</v>
      </c>
      <c r="G675" s="47">
        <v>-0.70436972752780935</v>
      </c>
      <c r="H675" s="47">
        <v>-0.31854480440509647</v>
      </c>
      <c r="I675" s="47"/>
      <c r="J675" s="47"/>
      <c r="K675" s="47"/>
      <c r="L675" s="47"/>
      <c r="M675" s="47"/>
      <c r="N675" s="47"/>
    </row>
    <row r="676" spans="2:14" x14ac:dyDescent="0.2">
      <c r="B676" s="14" t="str">
        <f t="shared" si="11"/>
        <v>flab_r_s_a_055</v>
      </c>
      <c r="C676" s="14" t="s">
        <v>1014</v>
      </c>
      <c r="D676" s="14" t="s">
        <v>703</v>
      </c>
      <c r="E676" s="47">
        <v>52.630376938626341</v>
      </c>
      <c r="F676" s="47">
        <v>-4.8045733012813674E-2</v>
      </c>
      <c r="G676" s="47">
        <v>-2.1127090325656406</v>
      </c>
      <c r="H676" s="47">
        <v>-0.19635279660350502</v>
      </c>
      <c r="I676" s="47"/>
      <c r="J676" s="47"/>
      <c r="K676" s="47"/>
      <c r="L676" s="47"/>
      <c r="M676" s="47"/>
      <c r="N676" s="47"/>
    </row>
    <row r="677" spans="2:14" x14ac:dyDescent="0.2">
      <c r="B677" s="14" t="str">
        <f t="shared" si="11"/>
        <v>flab_r_s_a_056</v>
      </c>
      <c r="C677" s="14" t="s">
        <v>1014</v>
      </c>
      <c r="D677" s="14" t="s">
        <v>704</v>
      </c>
      <c r="E677" s="47">
        <v>4.9117420206951126</v>
      </c>
      <c r="F677" s="47">
        <v>-6.4137029720512384E-2</v>
      </c>
      <c r="G677" s="47">
        <v>-2.6102136786235408</v>
      </c>
      <c r="H677" s="47">
        <v>-0.30388023558891586</v>
      </c>
      <c r="I677" s="47"/>
      <c r="J677" s="47"/>
      <c r="K677" s="47"/>
      <c r="L677" s="47"/>
      <c r="M677" s="47"/>
      <c r="N677" s="47"/>
    </row>
    <row r="678" spans="2:14" x14ac:dyDescent="0.2">
      <c r="B678" s="14" t="str">
        <f t="shared" si="11"/>
        <v>flab_r_s_a_057</v>
      </c>
      <c r="C678" s="14" t="s">
        <v>1014</v>
      </c>
      <c r="D678" s="14" t="s">
        <v>705</v>
      </c>
      <c r="E678" s="47">
        <v>11.552527773392521</v>
      </c>
      <c r="F678" s="47">
        <v>-8.2716062297993886E-2</v>
      </c>
      <c r="G678" s="47">
        <v>-1.0062387023280883</v>
      </c>
      <c r="H678" s="47">
        <v>-0.2511167549884008</v>
      </c>
      <c r="I678" s="47"/>
      <c r="J678" s="47"/>
      <c r="K678" s="47"/>
      <c r="L678" s="47"/>
      <c r="M678" s="47"/>
      <c r="N678" s="47"/>
    </row>
    <row r="679" spans="2:14" x14ac:dyDescent="0.2">
      <c r="B679" s="14" t="str">
        <f t="shared" si="11"/>
        <v>flab_r_s_a_058</v>
      </c>
      <c r="C679" s="14" t="s">
        <v>1014</v>
      </c>
      <c r="D679" s="14" t="s">
        <v>706</v>
      </c>
      <c r="E679" s="47">
        <v>0.42951045052212894</v>
      </c>
      <c r="F679" s="47">
        <v>-5.496676987214455E-2</v>
      </c>
      <c r="G679" s="47">
        <v>-4.2411723704352084</v>
      </c>
      <c r="H679" s="47">
        <v>-0.26667067261879618</v>
      </c>
      <c r="I679" s="47"/>
      <c r="J679" s="47"/>
      <c r="K679" s="47"/>
      <c r="L679" s="47"/>
      <c r="M679" s="47"/>
      <c r="N679" s="47"/>
    </row>
    <row r="680" spans="2:14" x14ac:dyDescent="0.2">
      <c r="B680" s="14" t="str">
        <f t="shared" si="11"/>
        <v>flab_r_s_a_059</v>
      </c>
      <c r="C680" s="14" t="s">
        <v>1014</v>
      </c>
      <c r="D680" s="14" t="s">
        <v>707</v>
      </c>
      <c r="E680" s="47">
        <v>34.840280333510677</v>
      </c>
      <c r="F680" s="47">
        <v>-0.13439085472267687</v>
      </c>
      <c r="G680" s="47">
        <v>-0.7117648072769156</v>
      </c>
      <c r="H680" s="47">
        <v>0.17397288597720273</v>
      </c>
      <c r="I680" s="47"/>
      <c r="J680" s="47"/>
      <c r="K680" s="47"/>
      <c r="L680" s="47"/>
      <c r="M680" s="47"/>
      <c r="N680" s="47"/>
    </row>
    <row r="681" spans="2:14" x14ac:dyDescent="0.2">
      <c r="B681" s="14" t="str">
        <f t="shared" si="11"/>
        <v>flab_r_s_a_060</v>
      </c>
      <c r="C681" s="14" t="s">
        <v>1014</v>
      </c>
      <c r="D681" s="14" t="s">
        <v>708</v>
      </c>
      <c r="E681" s="47">
        <v>74.941071486714947</v>
      </c>
      <c r="F681" s="47">
        <v>-9.7824024668791143E-2</v>
      </c>
      <c r="G681" s="47">
        <v>-0.59955904699203755</v>
      </c>
      <c r="H681" s="47">
        <v>0.20099607502830352</v>
      </c>
      <c r="I681" s="47"/>
      <c r="J681" s="47"/>
      <c r="K681" s="47"/>
      <c r="L681" s="47"/>
      <c r="M681" s="47"/>
      <c r="N681" s="47"/>
    </row>
    <row r="682" spans="2:14" x14ac:dyDescent="0.2">
      <c r="B682" s="14" t="str">
        <f t="shared" si="11"/>
        <v>flab_r_s_a_061</v>
      </c>
      <c r="C682" s="14" t="s">
        <v>1014</v>
      </c>
      <c r="D682" s="14" t="s">
        <v>709</v>
      </c>
      <c r="E682" s="47">
        <v>854.26496287609689</v>
      </c>
      <c r="F682" s="47">
        <v>-0.21329939983347757</v>
      </c>
      <c r="G682" s="47">
        <v>-0.57076154747455199</v>
      </c>
      <c r="H682" s="47">
        <v>0.18966907319946102</v>
      </c>
      <c r="I682" s="47"/>
      <c r="J682" s="47"/>
      <c r="K682" s="47"/>
      <c r="L682" s="47"/>
      <c r="M682" s="47"/>
      <c r="N682" s="47"/>
    </row>
    <row r="683" spans="2:14" x14ac:dyDescent="0.2">
      <c r="B683" s="14" t="str">
        <f t="shared" si="11"/>
        <v>flab_r_s_a_062</v>
      </c>
      <c r="C683" s="14" t="s">
        <v>1014</v>
      </c>
      <c r="D683" s="14" t="s">
        <v>710</v>
      </c>
      <c r="E683" s="47">
        <v>83.07590167369375</v>
      </c>
      <c r="F683" s="47">
        <v>-0.15188229444497159</v>
      </c>
      <c r="G683" s="47">
        <v>-1.6876738551272918</v>
      </c>
      <c r="H683" s="47">
        <v>0.51368640826596756</v>
      </c>
      <c r="I683" s="47"/>
      <c r="J683" s="47"/>
      <c r="K683" s="47"/>
      <c r="L683" s="47"/>
      <c r="M683" s="47"/>
      <c r="N683" s="47"/>
    </row>
    <row r="684" spans="2:14" x14ac:dyDescent="0.2">
      <c r="B684" s="14" t="str">
        <f t="shared" si="11"/>
        <v>flab_r_s_a_063</v>
      </c>
      <c r="C684" s="14" t="s">
        <v>1014</v>
      </c>
      <c r="D684" s="14" t="s">
        <v>711</v>
      </c>
      <c r="E684" s="47">
        <v>508.62066384219412</v>
      </c>
      <c r="F684" s="47">
        <v>-0.30620326111433505</v>
      </c>
      <c r="G684" s="47">
        <v>-2.2366618102959035</v>
      </c>
      <c r="H684" s="47">
        <v>0.6085935569428047</v>
      </c>
      <c r="I684" s="47"/>
      <c r="J684" s="47"/>
      <c r="K684" s="47"/>
      <c r="L684" s="47"/>
      <c r="M684" s="47"/>
      <c r="N684" s="47"/>
    </row>
    <row r="685" spans="2:14" x14ac:dyDescent="0.2">
      <c r="B685" s="14" t="str">
        <f t="shared" si="11"/>
        <v>flab_r_s_a_064</v>
      </c>
      <c r="C685" s="14" t="s">
        <v>1014</v>
      </c>
      <c r="D685" s="14" t="s">
        <v>712</v>
      </c>
      <c r="E685" s="47">
        <v>268.25677215130338</v>
      </c>
      <c r="F685" s="47">
        <v>-2.1150011522963474E-2</v>
      </c>
      <c r="G685" s="47">
        <v>-0.53332331417109691</v>
      </c>
      <c r="H685" s="47">
        <v>-0.10127637197657746</v>
      </c>
      <c r="I685" s="47"/>
      <c r="J685" s="47"/>
      <c r="K685" s="47"/>
      <c r="L685" s="47"/>
      <c r="M685" s="47"/>
      <c r="N685" s="47"/>
    </row>
    <row r="686" spans="2:14" x14ac:dyDescent="0.2">
      <c r="B686" s="14" t="str">
        <f t="shared" si="11"/>
        <v>flab_r_s_a_065</v>
      </c>
      <c r="C686" s="14" t="s">
        <v>1014</v>
      </c>
      <c r="D686" s="14" t="s">
        <v>713</v>
      </c>
      <c r="E686" s="47">
        <v>49.812110057868686</v>
      </c>
      <c r="F686" s="47">
        <v>-4.7776617229478013E-2</v>
      </c>
      <c r="G686" s="47">
        <v>-0.81016616526261576</v>
      </c>
      <c r="H686" s="47">
        <v>-5.350554759224746E-2</v>
      </c>
      <c r="I686" s="47"/>
      <c r="J686" s="47"/>
      <c r="K686" s="47"/>
      <c r="L686" s="47"/>
      <c r="M686" s="47"/>
      <c r="N686" s="47"/>
    </row>
    <row r="687" spans="2:14" x14ac:dyDescent="0.2">
      <c r="B687" s="14" t="str">
        <f t="shared" si="11"/>
        <v>flab_r_s_a_066</v>
      </c>
      <c r="C687" s="14" t="s">
        <v>1014</v>
      </c>
      <c r="D687" s="14" t="s">
        <v>714</v>
      </c>
      <c r="E687" s="47">
        <v>8.6270893405764539</v>
      </c>
      <c r="F687" s="47">
        <v>-8.1933814716395048E-2</v>
      </c>
      <c r="G687" s="47">
        <v>-0.74367245487317879</v>
      </c>
      <c r="H687" s="47">
        <v>-0.20158779039931574</v>
      </c>
      <c r="I687" s="47"/>
      <c r="J687" s="47"/>
      <c r="K687" s="47"/>
      <c r="L687" s="47"/>
      <c r="M687" s="47"/>
      <c r="N687" s="47"/>
    </row>
    <row r="688" spans="2:14" x14ac:dyDescent="0.2">
      <c r="B688" s="14" t="str">
        <f t="shared" si="11"/>
        <v>flab_r_s_a_068</v>
      </c>
      <c r="C688" s="14" t="s">
        <v>1014</v>
      </c>
      <c r="D688" s="14" t="s">
        <v>716</v>
      </c>
      <c r="E688" s="47">
        <v>1.4141270250462201</v>
      </c>
      <c r="F688" s="47">
        <v>-5.6926869001638902E-2</v>
      </c>
      <c r="G688" s="47">
        <v>-1.0901202674194477</v>
      </c>
      <c r="H688" s="47">
        <v>-5.5336333140400988</v>
      </c>
      <c r="I688" s="47"/>
      <c r="J688" s="47"/>
      <c r="K688" s="47"/>
      <c r="L688" s="47"/>
      <c r="M688" s="47"/>
      <c r="N688" s="47"/>
    </row>
    <row r="689" spans="2:14" x14ac:dyDescent="0.2">
      <c r="B689" s="14" t="str">
        <f t="shared" si="11"/>
        <v>flab_r_s_a_069</v>
      </c>
      <c r="C689" s="14" t="s">
        <v>1014</v>
      </c>
      <c r="D689" s="14" t="s">
        <v>717</v>
      </c>
      <c r="E689" s="47">
        <v>1.5040917672868721</v>
      </c>
      <c r="F689" s="47">
        <v>-9.1285451032308007E-2</v>
      </c>
      <c r="G689" s="47">
        <v>-0.86683268589394791</v>
      </c>
      <c r="H689" s="47">
        <v>-0.79936905503801281</v>
      </c>
      <c r="I689" s="47"/>
      <c r="J689" s="47"/>
      <c r="K689" s="47"/>
      <c r="L689" s="47"/>
      <c r="M689" s="47"/>
      <c r="N689" s="47"/>
    </row>
    <row r="690" spans="2:14" x14ac:dyDescent="0.2">
      <c r="B690" s="14" t="str">
        <f t="shared" si="11"/>
        <v>flab_r_s_a_070</v>
      </c>
      <c r="C690" s="14" t="s">
        <v>1014</v>
      </c>
      <c r="D690" s="14" t="s">
        <v>718</v>
      </c>
      <c r="E690" s="47">
        <v>0.95791994838259387</v>
      </c>
      <c r="F690" s="47">
        <v>-1.5952652131112632E-2</v>
      </c>
      <c r="G690" s="47">
        <v>-0.78051258259796974</v>
      </c>
      <c r="H690" s="47">
        <v>-0.11255674920662706</v>
      </c>
      <c r="I690" s="47"/>
      <c r="J690" s="47"/>
      <c r="K690" s="47"/>
      <c r="L690" s="47"/>
      <c r="M690" s="47"/>
      <c r="N690" s="47"/>
    </row>
    <row r="691" spans="2:14" x14ac:dyDescent="0.2">
      <c r="B691" s="14" t="str">
        <f t="shared" si="11"/>
        <v>flab_r_s_a_071</v>
      </c>
      <c r="C691" s="14" t="s">
        <v>1014</v>
      </c>
      <c r="D691" s="14" t="s">
        <v>719</v>
      </c>
      <c r="E691" s="47">
        <v>7.3091138885736582</v>
      </c>
      <c r="F691" s="47">
        <v>-2.8455115672854081E-2</v>
      </c>
      <c r="G691" s="47">
        <v>-0.57965247132421016</v>
      </c>
      <c r="H691" s="47">
        <v>-0.12636969567102474</v>
      </c>
      <c r="I691" s="47"/>
      <c r="J691" s="47"/>
      <c r="K691" s="47"/>
      <c r="L691" s="47"/>
      <c r="M691" s="47"/>
      <c r="N691" s="47"/>
    </row>
    <row r="692" spans="2:14" x14ac:dyDescent="0.2">
      <c r="B692" s="14" t="str">
        <f t="shared" si="11"/>
        <v>flab_r_s_a_072</v>
      </c>
      <c r="C692" s="14" t="s">
        <v>1014</v>
      </c>
      <c r="D692" s="14" t="s">
        <v>720</v>
      </c>
      <c r="E692" s="47">
        <v>2.9724964505752509</v>
      </c>
      <c r="F692" s="47">
        <v>-6.4230918781005286E-2</v>
      </c>
      <c r="G692" s="47">
        <v>-1.07661745867349</v>
      </c>
      <c r="H692" s="47">
        <v>-7.0864117895319545E-2</v>
      </c>
      <c r="I692" s="47"/>
      <c r="J692" s="47"/>
      <c r="K692" s="47"/>
      <c r="L692" s="47"/>
      <c r="M692" s="47"/>
      <c r="N692" s="47"/>
    </row>
    <row r="693" spans="2:14" x14ac:dyDescent="0.2">
      <c r="B693" s="14" t="str">
        <f t="shared" si="11"/>
        <v>flab_r_s_a_073</v>
      </c>
      <c r="C693" s="14" t="s">
        <v>1014</v>
      </c>
      <c r="D693" s="14" t="s">
        <v>721</v>
      </c>
      <c r="E693" s="47">
        <v>1.8915357792615219</v>
      </c>
      <c r="F693" s="47">
        <v>-3.5340634194380716E-2</v>
      </c>
      <c r="G693" s="47">
        <v>-0.60543052974900702</v>
      </c>
      <c r="H693" s="47">
        <v>-0.18858281050447845</v>
      </c>
      <c r="I693" s="47"/>
      <c r="J693" s="47"/>
      <c r="K693" s="47"/>
      <c r="L693" s="47"/>
      <c r="M693" s="47"/>
      <c r="N693" s="47"/>
    </row>
    <row r="694" spans="2:14" x14ac:dyDescent="0.2">
      <c r="B694" s="14" t="str">
        <f t="shared" si="11"/>
        <v>flab_r_s_a_074</v>
      </c>
      <c r="C694" s="14" t="s">
        <v>1014</v>
      </c>
      <c r="D694" s="14" t="s">
        <v>722</v>
      </c>
      <c r="E694" s="47">
        <v>15.982980483112735</v>
      </c>
      <c r="F694" s="47">
        <v>-5.7910213342726724E-2</v>
      </c>
      <c r="G694" s="47">
        <v>-0.87302646657738681</v>
      </c>
      <c r="H694" s="47">
        <v>-0.22781323046846547</v>
      </c>
      <c r="I694" s="47"/>
      <c r="J694" s="47"/>
      <c r="K694" s="47"/>
      <c r="L694" s="47"/>
      <c r="M694" s="47"/>
      <c r="N694" s="47"/>
    </row>
    <row r="695" spans="2:14" x14ac:dyDescent="0.2">
      <c r="B695" s="14" t="str">
        <f t="shared" si="11"/>
        <v>flab_r_s_a_075</v>
      </c>
      <c r="C695" s="14" t="s">
        <v>1014</v>
      </c>
      <c r="D695" s="14" t="s">
        <v>723</v>
      </c>
      <c r="E695" s="47">
        <v>5.0777937518035836</v>
      </c>
      <c r="F695" s="47">
        <v>-1.5147071561227854E-2</v>
      </c>
      <c r="G695" s="47">
        <v>-0.25527159489521223</v>
      </c>
      <c r="H695" s="47">
        <v>-0.18825718343724596</v>
      </c>
      <c r="I695" s="47"/>
      <c r="J695" s="47"/>
      <c r="K695" s="47"/>
      <c r="L695" s="47"/>
      <c r="M695" s="47"/>
      <c r="N695" s="47"/>
    </row>
    <row r="696" spans="2:14" x14ac:dyDescent="0.2">
      <c r="B696" s="14" t="str">
        <f t="shared" si="11"/>
        <v>flab_r_s_a_076</v>
      </c>
      <c r="C696" s="14" t="s">
        <v>1014</v>
      </c>
      <c r="D696" s="14" t="s">
        <v>724</v>
      </c>
      <c r="E696" s="47">
        <v>14.053230745683676</v>
      </c>
      <c r="F696" s="47">
        <v>-6.2443107920850949E-2</v>
      </c>
      <c r="G696" s="47">
        <v>-1.0426524477525567</v>
      </c>
      <c r="H696" s="47">
        <v>4.3986640163073965E-2</v>
      </c>
      <c r="I696" s="47"/>
      <c r="J696" s="47"/>
      <c r="K696" s="47"/>
      <c r="L696" s="47"/>
      <c r="M696" s="47"/>
      <c r="N696" s="47"/>
    </row>
    <row r="697" spans="2:14" x14ac:dyDescent="0.2">
      <c r="B697" s="14" t="str">
        <f t="shared" si="11"/>
        <v>flab_r_s_a_077</v>
      </c>
      <c r="C697" s="14" t="s">
        <v>1014</v>
      </c>
      <c r="D697" s="14" t="s">
        <v>725</v>
      </c>
      <c r="E697" s="47">
        <v>51.694430768235968</v>
      </c>
      <c r="F697" s="47">
        <v>-8.6545714831853804E-2</v>
      </c>
      <c r="G697" s="47">
        <v>-0.97138967898954265</v>
      </c>
      <c r="H697" s="47">
        <v>-1.8506807339380149E-2</v>
      </c>
      <c r="I697" s="47"/>
      <c r="J697" s="47"/>
      <c r="K697" s="47"/>
      <c r="L697" s="47"/>
      <c r="M697" s="47"/>
      <c r="N697" s="47"/>
    </row>
    <row r="698" spans="2:14" x14ac:dyDescent="0.2">
      <c r="B698" s="14" t="str">
        <f t="shared" si="11"/>
        <v>flab_r_s_a_078</v>
      </c>
      <c r="C698" s="14" t="s">
        <v>1014</v>
      </c>
      <c r="D698" s="14" t="s">
        <v>726</v>
      </c>
      <c r="E698" s="47">
        <v>7.0699231884612503</v>
      </c>
      <c r="F698" s="47">
        <v>-0.28068372222660454</v>
      </c>
      <c r="G698" s="47">
        <v>-0.62366233238241309</v>
      </c>
      <c r="H698" s="47">
        <v>-0.36877321248940387</v>
      </c>
      <c r="I698" s="47"/>
      <c r="J698" s="47"/>
      <c r="K698" s="47"/>
      <c r="L698" s="47"/>
      <c r="M698" s="47"/>
      <c r="N698" s="47"/>
    </row>
    <row r="699" spans="2:14" x14ac:dyDescent="0.2">
      <c r="B699" s="14" t="str">
        <f t="shared" si="11"/>
        <v>flab_r_s_a_079</v>
      </c>
      <c r="C699" s="14" t="s">
        <v>1014</v>
      </c>
      <c r="D699" s="14" t="s">
        <v>727</v>
      </c>
      <c r="E699" s="47">
        <v>106.88477189478458</v>
      </c>
      <c r="F699" s="47">
        <v>-7.408556898377272E-2</v>
      </c>
      <c r="G699" s="47">
        <v>-0.83416683369852418</v>
      </c>
      <c r="H699" s="47">
        <v>-0.35286050877330055</v>
      </c>
      <c r="I699" s="47"/>
      <c r="J699" s="47"/>
      <c r="K699" s="47"/>
      <c r="L699" s="47"/>
      <c r="M699" s="47"/>
      <c r="N699" s="47"/>
    </row>
    <row r="700" spans="2:14" x14ac:dyDescent="0.2">
      <c r="B700" s="14" t="str">
        <f t="shared" si="11"/>
        <v>flab_r_s_a_080</v>
      </c>
      <c r="C700" s="14" t="s">
        <v>1014</v>
      </c>
      <c r="D700" s="14" t="s">
        <v>728</v>
      </c>
      <c r="E700" s="47">
        <v>52.840448422124084</v>
      </c>
      <c r="F700" s="47">
        <v>-0.136184042817733</v>
      </c>
      <c r="G700" s="47">
        <v>-1.1296022572627851</v>
      </c>
      <c r="H700" s="47">
        <v>-0.49007997189607355</v>
      </c>
      <c r="I700" s="47"/>
      <c r="J700" s="47"/>
      <c r="K700" s="47"/>
      <c r="L700" s="47"/>
      <c r="M700" s="47"/>
      <c r="N700" s="47"/>
    </row>
    <row r="701" spans="2:14" x14ac:dyDescent="0.2">
      <c r="B701" s="14" t="str">
        <f t="shared" si="11"/>
        <v>flab_r_s_a_081</v>
      </c>
      <c r="C701" s="14" t="s">
        <v>1014</v>
      </c>
      <c r="D701" s="14" t="s">
        <v>729</v>
      </c>
      <c r="E701" s="47">
        <v>6.6493289939355993</v>
      </c>
      <c r="F701" s="47">
        <v>-7.7001531270659562E-2</v>
      </c>
      <c r="G701" s="47">
        <v>-0.81594058620845233</v>
      </c>
      <c r="H701" s="47">
        <v>-0.29043341205272633</v>
      </c>
      <c r="I701" s="47"/>
      <c r="J701" s="47"/>
      <c r="K701" s="47"/>
      <c r="L701" s="47"/>
      <c r="M701" s="47"/>
      <c r="N701" s="47"/>
    </row>
    <row r="702" spans="2:14" x14ac:dyDescent="0.2">
      <c r="B702" s="14" t="str">
        <f t="shared" si="11"/>
        <v>flab_r_s_a_082</v>
      </c>
      <c r="C702" s="14" t="s">
        <v>1014</v>
      </c>
      <c r="D702" s="14" t="s">
        <v>730</v>
      </c>
      <c r="E702" s="47">
        <v>12.261656905276039</v>
      </c>
      <c r="F702" s="47">
        <v>-0.10854324275698657</v>
      </c>
      <c r="G702" s="47">
        <v>-0.99281923561754803</v>
      </c>
      <c r="H702" s="47">
        <v>-0.12046659690655437</v>
      </c>
      <c r="I702" s="47"/>
      <c r="J702" s="47"/>
      <c r="K702" s="47"/>
      <c r="L702" s="47"/>
      <c r="M702" s="47"/>
      <c r="N702" s="47"/>
    </row>
    <row r="703" spans="2:14" x14ac:dyDescent="0.2">
      <c r="B703" s="14" t="str">
        <f t="shared" si="11"/>
        <v>flab_r_s_a_083</v>
      </c>
      <c r="C703" s="14" t="s">
        <v>1014</v>
      </c>
      <c r="D703" s="14" t="s">
        <v>731</v>
      </c>
      <c r="E703" s="47">
        <v>6.219148721213104</v>
      </c>
      <c r="F703" s="47">
        <v>-9.2218512752018089E-2</v>
      </c>
      <c r="G703" s="47">
        <v>-0.72159190319700528</v>
      </c>
      <c r="H703" s="47">
        <v>0.16991080956010318</v>
      </c>
      <c r="I703" s="47"/>
      <c r="J703" s="47"/>
      <c r="K703" s="47"/>
      <c r="L703" s="47"/>
      <c r="M703" s="47"/>
      <c r="N703" s="47"/>
    </row>
    <row r="704" spans="2:14" x14ac:dyDescent="0.2">
      <c r="B704" s="14" t="str">
        <f t="shared" si="11"/>
        <v>flab_r_s_a_084</v>
      </c>
      <c r="C704" s="14" t="s">
        <v>1014</v>
      </c>
      <c r="D704" s="14" t="s">
        <v>732</v>
      </c>
      <c r="E704" s="47">
        <v>220.1488983385552</v>
      </c>
      <c r="F704" s="47">
        <v>-0.1177900301369994</v>
      </c>
      <c r="G704" s="47">
        <v>-0.70995570318619361</v>
      </c>
      <c r="H704" s="47">
        <v>0.10886781124388456</v>
      </c>
      <c r="I704" s="47"/>
      <c r="J704" s="47"/>
      <c r="K704" s="47"/>
      <c r="L704" s="47"/>
      <c r="M704" s="47"/>
      <c r="N704" s="47"/>
    </row>
    <row r="705" spans="2:14" x14ac:dyDescent="0.2">
      <c r="B705" s="14" t="str">
        <f t="shared" si="11"/>
        <v>flab_r_s_a_085</v>
      </c>
      <c r="C705" s="14" t="s">
        <v>1014</v>
      </c>
      <c r="D705" s="14" t="s">
        <v>733</v>
      </c>
      <c r="E705" s="47">
        <v>176.81501179517556</v>
      </c>
      <c r="F705" s="47">
        <v>-0.35147627852930574</v>
      </c>
      <c r="G705" s="47">
        <v>-0.74610693186913934</v>
      </c>
      <c r="H705" s="47">
        <v>0.51485033114604395</v>
      </c>
      <c r="I705" s="47"/>
      <c r="J705" s="47"/>
      <c r="K705" s="47"/>
      <c r="L705" s="47"/>
      <c r="M705" s="47"/>
      <c r="N705" s="47"/>
    </row>
    <row r="706" spans="2:14" x14ac:dyDescent="0.2">
      <c r="B706" s="14" t="str">
        <f t="shared" si="11"/>
        <v>flab_r_s_a_086</v>
      </c>
      <c r="C706" s="14" t="s">
        <v>1014</v>
      </c>
      <c r="D706" s="14" t="s">
        <v>734</v>
      </c>
      <c r="E706" s="47">
        <v>9.5428606267282898</v>
      </c>
      <c r="F706" s="47">
        <v>-0.24871431253696841</v>
      </c>
      <c r="G706" s="47">
        <v>-0.88880311059217343</v>
      </c>
      <c r="H706" s="47">
        <v>0.29846976940257619</v>
      </c>
      <c r="I706" s="47"/>
      <c r="J706" s="47"/>
      <c r="K706" s="47"/>
      <c r="L706" s="47"/>
      <c r="M706" s="47"/>
      <c r="N706" s="47"/>
    </row>
    <row r="707" spans="2:14" x14ac:dyDescent="0.2">
      <c r="B707" s="14" t="str">
        <f t="shared" si="11"/>
        <v>flab_r_s_a_087</v>
      </c>
      <c r="C707" s="14" t="s">
        <v>1014</v>
      </c>
      <c r="D707" s="14" t="s">
        <v>735</v>
      </c>
      <c r="E707" s="47">
        <v>1.1470003271760716</v>
      </c>
      <c r="F707" s="47">
        <v>-0.2289631102292522</v>
      </c>
      <c r="G707" s="47">
        <v>-1.0497269577406598</v>
      </c>
      <c r="H707" s="47">
        <v>0.1530864775513896</v>
      </c>
      <c r="I707" s="47"/>
      <c r="J707" s="47"/>
      <c r="K707" s="47"/>
      <c r="L707" s="47"/>
      <c r="M707" s="47"/>
      <c r="N707" s="47"/>
    </row>
    <row r="708" spans="2:14" x14ac:dyDescent="0.2">
      <c r="B708" s="14" t="str">
        <f t="shared" si="11"/>
        <v>flab_r_s_a_088</v>
      </c>
      <c r="C708" s="14" t="s">
        <v>1014</v>
      </c>
      <c r="D708" s="14" t="s">
        <v>736</v>
      </c>
      <c r="E708" s="47">
        <v>2.6788375739301626</v>
      </c>
      <c r="F708" s="47">
        <v>-0.16028029989634263</v>
      </c>
      <c r="G708" s="47">
        <v>-0.70039460523318997</v>
      </c>
      <c r="H708" s="47">
        <v>0.1885506577253615</v>
      </c>
      <c r="I708" s="47"/>
      <c r="J708" s="47"/>
      <c r="K708" s="47"/>
      <c r="L708" s="47"/>
      <c r="M708" s="47"/>
      <c r="N708" s="47"/>
    </row>
    <row r="709" spans="2:14" x14ac:dyDescent="0.2">
      <c r="B709" s="14" t="str">
        <f t="shared" si="11"/>
        <v>flab_r_s_a_089</v>
      </c>
      <c r="C709" s="14" t="s">
        <v>1014</v>
      </c>
      <c r="D709" s="14" t="s">
        <v>737</v>
      </c>
      <c r="E709" s="47">
        <v>3.2074456119039088</v>
      </c>
      <c r="F709" s="47">
        <v>-0.169975471501016</v>
      </c>
      <c r="G709" s="47">
        <v>-0.8665177879160213</v>
      </c>
      <c r="H709" s="47">
        <v>0.19665817273177844</v>
      </c>
      <c r="I709" s="47"/>
      <c r="J709" s="47"/>
      <c r="K709" s="47"/>
      <c r="L709" s="47"/>
      <c r="M709" s="47"/>
      <c r="N709" s="47"/>
    </row>
    <row r="710" spans="2:14" x14ac:dyDescent="0.2">
      <c r="B710" s="14" t="str">
        <f t="shared" si="11"/>
        <v>flab_r_s_a_090</v>
      </c>
      <c r="C710" s="14" t="s">
        <v>1014</v>
      </c>
      <c r="D710" s="14" t="s">
        <v>738</v>
      </c>
      <c r="E710" s="47">
        <v>25.269644145479827</v>
      </c>
      <c r="F710" s="47">
        <v>-0.13216264903188613</v>
      </c>
      <c r="G710" s="47">
        <v>-0.87041229649551521</v>
      </c>
      <c r="H710" s="47">
        <v>7.7930575032869598E-2</v>
      </c>
      <c r="I710" s="47"/>
      <c r="J710" s="47"/>
      <c r="K710" s="47"/>
      <c r="L710" s="47"/>
      <c r="M710" s="47"/>
      <c r="N710" s="47"/>
    </row>
    <row r="711" spans="2:14" x14ac:dyDescent="0.2">
      <c r="B711" s="14" t="str">
        <f t="shared" si="11"/>
        <v>flab_r_s_a_091</v>
      </c>
      <c r="C711" s="14" t="s">
        <v>1014</v>
      </c>
      <c r="D711" s="14" t="s">
        <v>739</v>
      </c>
      <c r="E711" s="47">
        <v>3.2469330344344138</v>
      </c>
      <c r="F711" s="47">
        <v>-0.10562400369357183</v>
      </c>
      <c r="G711" s="47">
        <v>-0.95108439675734013</v>
      </c>
      <c r="H711" s="47">
        <v>-0.15245152767761061</v>
      </c>
      <c r="I711" s="47"/>
      <c r="J711" s="47"/>
      <c r="K711" s="47"/>
      <c r="L711" s="47"/>
      <c r="M711" s="47"/>
      <c r="N711" s="47"/>
    </row>
    <row r="712" spans="2:14" x14ac:dyDescent="0.2">
      <c r="B712" s="14" t="str">
        <f t="shared" ref="B712:B775" si="12">C712&amp;"_"&amp;D712</f>
        <v>flab_r_s_a_092</v>
      </c>
      <c r="C712" s="14" t="s">
        <v>1014</v>
      </c>
      <c r="D712" s="14" t="s">
        <v>740</v>
      </c>
      <c r="E712" s="47">
        <v>4.5208385976557031</v>
      </c>
      <c r="F712" s="47">
        <v>-0.13969409796358301</v>
      </c>
      <c r="G712" s="47">
        <v>-1.7637140745222379</v>
      </c>
      <c r="H712" s="47">
        <v>-0.21134916799133707</v>
      </c>
      <c r="I712" s="47"/>
      <c r="J712" s="47"/>
      <c r="K712" s="47"/>
      <c r="L712" s="47"/>
      <c r="M712" s="47"/>
      <c r="N712" s="47"/>
    </row>
    <row r="713" spans="2:14" x14ac:dyDescent="0.2">
      <c r="B713" s="14" t="str">
        <f t="shared" si="12"/>
        <v>flab_r_s_a_093</v>
      </c>
      <c r="C713" s="14" t="s">
        <v>1014</v>
      </c>
      <c r="D713" s="14" t="s">
        <v>741</v>
      </c>
      <c r="E713" s="47">
        <v>2.5768400975512153</v>
      </c>
      <c r="F713" s="47">
        <v>-0.16391250339511387</v>
      </c>
      <c r="G713" s="47">
        <v>-0.54921629270326955</v>
      </c>
      <c r="H713" s="47">
        <v>0.22059533400617948</v>
      </c>
      <c r="I713" s="47"/>
      <c r="J713" s="47"/>
      <c r="K713" s="47"/>
      <c r="L713" s="47"/>
      <c r="M713" s="47"/>
      <c r="N713" s="47"/>
    </row>
    <row r="714" spans="2:14" x14ac:dyDescent="0.2">
      <c r="B714" s="14" t="str">
        <f t="shared" si="12"/>
        <v>flab_r_s_a_094</v>
      </c>
      <c r="C714" s="14" t="s">
        <v>1014</v>
      </c>
      <c r="D714" s="14" t="s">
        <v>742</v>
      </c>
      <c r="E714" s="47">
        <v>3.3726049152304558</v>
      </c>
      <c r="F714" s="47">
        <v>-7.8529382749847887E-2</v>
      </c>
      <c r="G714" s="47">
        <v>-0.86691490134331861</v>
      </c>
      <c r="H714" s="47">
        <v>-8.1245498603732536E-2</v>
      </c>
      <c r="I714" s="47"/>
      <c r="J714" s="47"/>
      <c r="K714" s="47"/>
      <c r="L714" s="47"/>
      <c r="M714" s="47"/>
      <c r="N714" s="47"/>
    </row>
    <row r="715" spans="2:14" x14ac:dyDescent="0.2">
      <c r="B715" s="14" t="str">
        <f t="shared" si="12"/>
        <v>flab_r_s_a_095</v>
      </c>
      <c r="C715" s="14" t="s">
        <v>1014</v>
      </c>
      <c r="D715" s="14" t="s">
        <v>743</v>
      </c>
      <c r="E715" s="47">
        <v>3.2728736037808877</v>
      </c>
      <c r="F715" s="47">
        <v>-6.6547825313756359E-2</v>
      </c>
      <c r="G715" s="47">
        <v>-0.50855796599292846</v>
      </c>
      <c r="H715" s="47">
        <v>0.19105932089760191</v>
      </c>
      <c r="I715" s="47"/>
      <c r="J715" s="47"/>
      <c r="K715" s="47"/>
      <c r="L715" s="47"/>
      <c r="M715" s="47"/>
      <c r="N715" s="47"/>
    </row>
    <row r="716" spans="2:14" x14ac:dyDescent="0.2">
      <c r="B716" s="14" t="str">
        <f t="shared" si="12"/>
        <v>flab_r_s_a_096</v>
      </c>
      <c r="C716" s="14" t="s">
        <v>1014</v>
      </c>
      <c r="D716" s="14" t="s">
        <v>744</v>
      </c>
      <c r="E716" s="47">
        <v>3.5035611717689008</v>
      </c>
      <c r="F716" s="47">
        <v>0.1150784366000579</v>
      </c>
      <c r="G716" s="47">
        <v>-6.0077311015263479</v>
      </c>
      <c r="H716" s="47">
        <v>-0.92650237904499111</v>
      </c>
      <c r="I716" s="47"/>
      <c r="J716" s="47"/>
      <c r="K716" s="47"/>
      <c r="L716" s="47"/>
      <c r="M716" s="47"/>
      <c r="N716" s="47"/>
    </row>
    <row r="717" spans="2:14" x14ac:dyDescent="0.2">
      <c r="B717" s="14" t="str">
        <f t="shared" si="12"/>
        <v>flab_r_s_a_097</v>
      </c>
      <c r="C717" s="14" t="s">
        <v>1014</v>
      </c>
      <c r="D717" s="14" t="s">
        <v>745</v>
      </c>
      <c r="E717" s="47">
        <v>14.995494101496659</v>
      </c>
      <c r="F717" s="47">
        <v>-5.7269095892920063E-2</v>
      </c>
      <c r="G717" s="47">
        <v>-1.4753755887628062</v>
      </c>
      <c r="H717" s="47">
        <v>-0.373953983168962</v>
      </c>
      <c r="I717" s="47"/>
      <c r="J717" s="47"/>
      <c r="K717" s="47"/>
      <c r="L717" s="47"/>
      <c r="M717" s="47"/>
      <c r="N717" s="47"/>
    </row>
    <row r="718" spans="2:14" x14ac:dyDescent="0.2">
      <c r="B718" s="14" t="str">
        <f t="shared" si="12"/>
        <v>flab_r_s_a_098</v>
      </c>
      <c r="C718" s="14" t="s">
        <v>1014</v>
      </c>
      <c r="D718" s="14" t="s">
        <v>746</v>
      </c>
      <c r="E718" s="47">
        <v>11.95311754741326</v>
      </c>
      <c r="F718" s="47">
        <v>-3.9697614428679806E-2</v>
      </c>
      <c r="G718" s="47">
        <v>-0.76555452926013734</v>
      </c>
      <c r="H718" s="47">
        <v>-8.005457731946608E-2</v>
      </c>
      <c r="I718" s="47"/>
      <c r="J718" s="47"/>
      <c r="K718" s="47"/>
      <c r="L718" s="47"/>
      <c r="M718" s="47"/>
      <c r="N718" s="47"/>
    </row>
    <row r="719" spans="2:14" x14ac:dyDescent="0.2">
      <c r="B719" s="14" t="str">
        <f t="shared" si="12"/>
        <v>flab_r_s_a_099</v>
      </c>
      <c r="C719" s="14" t="s">
        <v>1014</v>
      </c>
      <c r="D719" s="14" t="s">
        <v>747</v>
      </c>
      <c r="E719" s="47">
        <v>6.5250609321223578</v>
      </c>
      <c r="F719" s="47">
        <v>-0.10487009076098897</v>
      </c>
      <c r="G719" s="47">
        <v>-1.7786581010517333</v>
      </c>
      <c r="H719" s="47">
        <v>-0.35175417662969277</v>
      </c>
      <c r="I719" s="47"/>
      <c r="J719" s="47"/>
      <c r="K719" s="47"/>
      <c r="L719" s="47"/>
      <c r="M719" s="47"/>
      <c r="N719" s="47"/>
    </row>
    <row r="720" spans="2:14" x14ac:dyDescent="0.2">
      <c r="B720" s="14" t="str">
        <f t="shared" si="12"/>
        <v>flab_r_s_a_100</v>
      </c>
      <c r="C720" s="14" t="s">
        <v>1014</v>
      </c>
      <c r="D720" s="14" t="s">
        <v>748</v>
      </c>
      <c r="E720" s="47">
        <v>3.8627683676323508</v>
      </c>
      <c r="F720" s="47">
        <v>-4.8303607828981132E-2</v>
      </c>
      <c r="G720" s="47">
        <v>-0.84659047313699887</v>
      </c>
      <c r="H720" s="47">
        <v>-0.21804260368939454</v>
      </c>
      <c r="I720" s="47"/>
      <c r="J720" s="47"/>
      <c r="K720" s="47"/>
      <c r="L720" s="47"/>
      <c r="M720" s="47"/>
      <c r="N720" s="47"/>
    </row>
    <row r="721" spans="2:14" x14ac:dyDescent="0.2">
      <c r="B721" s="14" t="str">
        <f t="shared" si="12"/>
        <v>flab_r_s_a_101</v>
      </c>
      <c r="C721" s="14" t="s">
        <v>1014</v>
      </c>
      <c r="D721" s="14" t="s">
        <v>749</v>
      </c>
      <c r="E721" s="47">
        <v>323.92020027505595</v>
      </c>
      <c r="F721" s="47">
        <v>-4.2027581837844608E-2</v>
      </c>
      <c r="G721" s="47">
        <v>-0.55674843397334195</v>
      </c>
      <c r="H721" s="47">
        <v>-0.13500520925997517</v>
      </c>
      <c r="I721" s="47"/>
      <c r="J721" s="47"/>
      <c r="K721" s="47"/>
      <c r="L721" s="47"/>
      <c r="M721" s="47"/>
      <c r="N721" s="47"/>
    </row>
    <row r="722" spans="2:14" x14ac:dyDescent="0.2">
      <c r="B722" s="14" t="str">
        <f t="shared" si="12"/>
        <v>flab_r_s_a_102</v>
      </c>
      <c r="C722" s="14" t="s">
        <v>1014</v>
      </c>
      <c r="D722" s="14" t="s">
        <v>750</v>
      </c>
      <c r="E722" s="47">
        <v>45.330919319198664</v>
      </c>
      <c r="F722" s="47">
        <v>-0.14273837803191469</v>
      </c>
      <c r="G722" s="47">
        <v>-2.0618718442377393</v>
      </c>
      <c r="H722" s="47">
        <v>0.37767332352738325</v>
      </c>
      <c r="I722" s="47"/>
      <c r="J722" s="47"/>
      <c r="K722" s="47"/>
      <c r="L722" s="47"/>
      <c r="M722" s="47"/>
      <c r="N722" s="47"/>
    </row>
    <row r="723" spans="2:14" x14ac:dyDescent="0.2">
      <c r="B723" s="14" t="str">
        <f t="shared" si="12"/>
        <v>flab_r_s_a_103</v>
      </c>
      <c r="C723" s="14" t="s">
        <v>1014</v>
      </c>
      <c r="D723" s="14" t="s">
        <v>751</v>
      </c>
      <c r="E723" s="47">
        <v>6.2979029661482464</v>
      </c>
      <c r="F723" s="47">
        <v>-4.369028344636261E-2</v>
      </c>
      <c r="G723" s="47">
        <v>-0.32999293448693345</v>
      </c>
      <c r="H723" s="47">
        <v>-4.1835304172554988E-2</v>
      </c>
      <c r="I723" s="47"/>
      <c r="J723" s="47"/>
      <c r="K723" s="47"/>
      <c r="L723" s="47"/>
      <c r="M723" s="47"/>
      <c r="N723" s="47"/>
    </row>
    <row r="724" spans="2:14" x14ac:dyDescent="0.2">
      <c r="B724" s="14" t="str">
        <f t="shared" si="12"/>
        <v>flab_r_s_a_104</v>
      </c>
      <c r="C724" s="14" t="s">
        <v>1014</v>
      </c>
      <c r="D724" s="14" t="s">
        <v>752</v>
      </c>
      <c r="E724" s="47">
        <v>42.019009520417455</v>
      </c>
      <c r="F724" s="47">
        <v>-0.1391737369098367</v>
      </c>
      <c r="G724" s="47">
        <v>-0.99135085507436882</v>
      </c>
      <c r="H724" s="47">
        <v>0.23363073788749134</v>
      </c>
      <c r="I724" s="47"/>
      <c r="J724" s="47"/>
      <c r="K724" s="47"/>
      <c r="L724" s="47"/>
      <c r="M724" s="47"/>
      <c r="N724" s="47"/>
    </row>
    <row r="725" spans="2:14" x14ac:dyDescent="0.2">
      <c r="B725" s="14" t="str">
        <f t="shared" si="12"/>
        <v>flab_r_s_a_105</v>
      </c>
      <c r="C725" s="14" t="s">
        <v>1014</v>
      </c>
      <c r="D725" s="14" t="s">
        <v>753</v>
      </c>
      <c r="E725" s="47">
        <v>28.304801059080244</v>
      </c>
      <c r="F725" s="47">
        <v>-8.4841330838147933E-2</v>
      </c>
      <c r="G725" s="47">
        <v>-0.78567511866696194</v>
      </c>
      <c r="H725" s="47">
        <v>-0.28352296120022213</v>
      </c>
      <c r="I725" s="47"/>
      <c r="J725" s="47"/>
      <c r="K725" s="47"/>
      <c r="L725" s="47"/>
      <c r="M725" s="47"/>
      <c r="N725" s="47"/>
    </row>
    <row r="726" spans="2:14" x14ac:dyDescent="0.2">
      <c r="B726" s="14" t="str">
        <f t="shared" si="12"/>
        <v>flab_r_s_a_106</v>
      </c>
      <c r="C726" s="14" t="s">
        <v>1014</v>
      </c>
      <c r="D726" s="14" t="s">
        <v>754</v>
      </c>
      <c r="E726" s="47">
        <v>8.7780399903413642</v>
      </c>
      <c r="F726" s="47">
        <v>-9.6295806334578682E-2</v>
      </c>
      <c r="G726" s="47">
        <v>-0.81550285077014451</v>
      </c>
      <c r="H726" s="47">
        <v>-9.2435466587148518E-2</v>
      </c>
      <c r="I726" s="47"/>
      <c r="J726" s="47"/>
      <c r="K726" s="47"/>
      <c r="L726" s="47"/>
      <c r="M726" s="47"/>
      <c r="N726" s="47"/>
    </row>
    <row r="727" spans="2:14" x14ac:dyDescent="0.2">
      <c r="B727" s="14" t="str">
        <f t="shared" si="12"/>
        <v>flab_r_s_a_107</v>
      </c>
      <c r="C727" s="14" t="s">
        <v>1014</v>
      </c>
      <c r="D727" s="14" t="s">
        <v>755</v>
      </c>
      <c r="E727" s="47">
        <v>4.5061965559033919</v>
      </c>
      <c r="F727" s="47">
        <v>-0.18491253517998185</v>
      </c>
      <c r="G727" s="47">
        <v>-1.4084699579137494</v>
      </c>
      <c r="H727" s="47">
        <v>-0.31922187708275374</v>
      </c>
      <c r="I727" s="47"/>
      <c r="J727" s="47"/>
      <c r="K727" s="47"/>
      <c r="L727" s="47"/>
      <c r="M727" s="47"/>
      <c r="N727" s="47"/>
    </row>
    <row r="728" spans="2:14" x14ac:dyDescent="0.2">
      <c r="B728" s="14" t="str">
        <f t="shared" si="12"/>
        <v>flab_r_s_a_108</v>
      </c>
      <c r="C728" s="14" t="s">
        <v>1014</v>
      </c>
      <c r="D728" s="14" t="s">
        <v>756</v>
      </c>
      <c r="E728" s="47">
        <v>2.1640576757354788</v>
      </c>
      <c r="F728" s="47">
        <v>-0.16182278062745192</v>
      </c>
      <c r="G728" s="47">
        <v>-1.5128715607825471</v>
      </c>
      <c r="H728" s="47">
        <v>-0.47465138434454879</v>
      </c>
      <c r="I728" s="47"/>
      <c r="J728" s="47"/>
      <c r="K728" s="47"/>
      <c r="L728" s="47"/>
      <c r="M728" s="47"/>
      <c r="N728" s="47"/>
    </row>
    <row r="729" spans="2:14" x14ac:dyDescent="0.2">
      <c r="B729" s="14" t="str">
        <f t="shared" si="12"/>
        <v>flab_r_s_a_109</v>
      </c>
      <c r="C729" s="14" t="s">
        <v>1014</v>
      </c>
      <c r="D729" s="14" t="s">
        <v>757</v>
      </c>
      <c r="E729" s="47">
        <v>0.28448779110370398</v>
      </c>
      <c r="F729" s="47">
        <v>-0.10106479659022227</v>
      </c>
      <c r="G729" s="47">
        <v>-0.84420563134640636</v>
      </c>
      <c r="H729" s="47">
        <v>-6.4826219334024326E-2</v>
      </c>
      <c r="I729" s="47"/>
      <c r="J729" s="47"/>
      <c r="K729" s="47"/>
      <c r="L729" s="47"/>
      <c r="M729" s="47"/>
      <c r="N729" s="47"/>
    </row>
    <row r="730" spans="2:14" x14ac:dyDescent="0.2">
      <c r="B730" s="14" t="str">
        <f t="shared" si="12"/>
        <v>flab_r_s_a_110</v>
      </c>
      <c r="C730" s="14" t="s">
        <v>1014</v>
      </c>
      <c r="D730" s="14" t="s">
        <v>758</v>
      </c>
      <c r="E730" s="47">
        <v>0.71110051836697441</v>
      </c>
      <c r="F730" s="47">
        <v>-0.11401622577108528</v>
      </c>
      <c r="G730" s="47">
        <v>-0.91282938430181648</v>
      </c>
      <c r="H730" s="47">
        <v>-6.6297015306893137E-2</v>
      </c>
      <c r="I730" s="47"/>
      <c r="J730" s="47"/>
      <c r="K730" s="47"/>
      <c r="L730" s="47"/>
      <c r="M730" s="47"/>
      <c r="N730" s="47"/>
    </row>
    <row r="731" spans="2:14" x14ac:dyDescent="0.2">
      <c r="B731" s="14" t="str">
        <f t="shared" si="12"/>
        <v>flab_r_s_a_111</v>
      </c>
      <c r="C731" s="14" t="s">
        <v>1014</v>
      </c>
      <c r="D731" s="14" t="s">
        <v>759</v>
      </c>
      <c r="E731" s="47">
        <v>4.9042191797856682E-2</v>
      </c>
      <c r="F731" s="47">
        <v>-0.14284260656525216</v>
      </c>
      <c r="G731" s="47">
        <v>-1.1569236936068261</v>
      </c>
      <c r="H731" s="47">
        <v>-0.19525847372321437</v>
      </c>
      <c r="I731" s="47"/>
      <c r="J731" s="47"/>
      <c r="K731" s="47"/>
      <c r="L731" s="47"/>
      <c r="M731" s="47"/>
      <c r="N731" s="47"/>
    </row>
    <row r="732" spans="2:14" x14ac:dyDescent="0.2">
      <c r="B732" s="14" t="str">
        <f t="shared" si="12"/>
        <v>flab_r_s_a_112</v>
      </c>
      <c r="C732" s="14" t="s">
        <v>1014</v>
      </c>
      <c r="D732" s="14" t="s">
        <v>760</v>
      </c>
      <c r="E732" s="47">
        <v>0.73409891322445142</v>
      </c>
      <c r="F732" s="47">
        <v>-0.16214081842117478</v>
      </c>
      <c r="G732" s="47">
        <v>-1.6057858427659721</v>
      </c>
      <c r="H732" s="47">
        <v>-0.46591398303126308</v>
      </c>
      <c r="I732" s="47"/>
      <c r="J732" s="47"/>
      <c r="K732" s="47"/>
      <c r="L732" s="47"/>
      <c r="M732" s="47"/>
      <c r="N732" s="47"/>
    </row>
    <row r="733" spans="2:14" x14ac:dyDescent="0.2">
      <c r="B733" s="14" t="str">
        <f t="shared" si="12"/>
        <v>flab_r_s_a_113</v>
      </c>
      <c r="C733" s="14" t="s">
        <v>1014</v>
      </c>
      <c r="D733" s="14" t="s">
        <v>761</v>
      </c>
      <c r="E733" s="47">
        <v>5.1198418021702565</v>
      </c>
      <c r="F733" s="47">
        <v>-0.18182789031825353</v>
      </c>
      <c r="G733" s="47">
        <v>-1.8586240950296484</v>
      </c>
      <c r="H733" s="47">
        <v>-0.55074136822689246</v>
      </c>
      <c r="I733" s="47"/>
      <c r="J733" s="47"/>
      <c r="K733" s="47"/>
      <c r="L733" s="47"/>
      <c r="M733" s="47"/>
      <c r="N733" s="47"/>
    </row>
    <row r="734" spans="2:14" x14ac:dyDescent="0.2">
      <c r="B734" s="14" t="str">
        <f t="shared" si="12"/>
        <v>flab_r_s_a_114</v>
      </c>
      <c r="C734" s="14" t="s">
        <v>1014</v>
      </c>
      <c r="D734" s="14" t="s">
        <v>762</v>
      </c>
      <c r="E734" s="47">
        <v>1.1971868558112104</v>
      </c>
      <c r="F734" s="47">
        <v>-2.9471458167718012E-2</v>
      </c>
      <c r="G734" s="47">
        <v>-0.4095517200007226</v>
      </c>
      <c r="H734" s="47">
        <v>-0.8571284196553286</v>
      </c>
      <c r="I734" s="47"/>
      <c r="J734" s="47"/>
      <c r="K734" s="47"/>
      <c r="L734" s="47"/>
      <c r="M734" s="47"/>
      <c r="N734" s="47"/>
    </row>
    <row r="735" spans="2:14" x14ac:dyDescent="0.2">
      <c r="B735" s="14" t="str">
        <f t="shared" si="12"/>
        <v>flab_r_s_a_115</v>
      </c>
      <c r="C735" s="14" t="s">
        <v>1014</v>
      </c>
      <c r="D735" s="14" t="s">
        <v>763</v>
      </c>
      <c r="E735" s="47">
        <v>7.7338092399847795</v>
      </c>
      <c r="F735" s="47">
        <v>-4.1865717030664662E-2</v>
      </c>
      <c r="G735" s="47">
        <v>-0.67880846224148694</v>
      </c>
      <c r="H735" s="47">
        <v>-0.52430945290744546</v>
      </c>
      <c r="I735" s="47"/>
      <c r="J735" s="47"/>
      <c r="K735" s="47"/>
      <c r="L735" s="47"/>
      <c r="M735" s="47"/>
      <c r="N735" s="47"/>
    </row>
    <row r="736" spans="2:14" x14ac:dyDescent="0.2">
      <c r="B736" s="14" t="str">
        <f t="shared" si="12"/>
        <v>flab_r_s_a_116</v>
      </c>
      <c r="C736" s="14" t="s">
        <v>1014</v>
      </c>
      <c r="D736" s="14" t="s">
        <v>764</v>
      </c>
      <c r="E736" s="47">
        <v>6.6937799192981506</v>
      </c>
      <c r="F736" s="47">
        <v>-8.514595172741668E-2</v>
      </c>
      <c r="G736" s="47">
        <v>-0.88369046910744542</v>
      </c>
      <c r="H736" s="47">
        <v>-0.29004621004118381</v>
      </c>
      <c r="I736" s="47"/>
      <c r="J736" s="47"/>
      <c r="K736" s="47"/>
      <c r="L736" s="47"/>
      <c r="M736" s="47"/>
      <c r="N736" s="47"/>
    </row>
    <row r="737" spans="2:14" x14ac:dyDescent="0.2">
      <c r="B737" s="14" t="str">
        <f t="shared" si="12"/>
        <v>flab_r_s_a_117</v>
      </c>
      <c r="C737" s="14" t="s">
        <v>1014</v>
      </c>
      <c r="D737" s="14" t="s">
        <v>765</v>
      </c>
      <c r="E737" s="47">
        <v>1.3069153638740116</v>
      </c>
      <c r="F737" s="47">
        <v>-9.9055711783990752E-2</v>
      </c>
      <c r="G737" s="47">
        <v>-0.97333514509883035</v>
      </c>
      <c r="H737" s="47">
        <v>-0.87723856891834817</v>
      </c>
      <c r="I737" s="47"/>
      <c r="J737" s="47"/>
      <c r="K737" s="47"/>
      <c r="L737" s="47"/>
      <c r="M737" s="47"/>
      <c r="N737" s="47"/>
    </row>
    <row r="738" spans="2:14" x14ac:dyDescent="0.2">
      <c r="B738" s="14" t="str">
        <f t="shared" si="12"/>
        <v>flab_r_s_a_118</v>
      </c>
      <c r="C738" s="14" t="s">
        <v>1014</v>
      </c>
      <c r="D738" s="14" t="s">
        <v>766</v>
      </c>
      <c r="E738" s="47">
        <v>24.829246076018229</v>
      </c>
      <c r="F738" s="47">
        <v>-7.2135903032721771E-2</v>
      </c>
      <c r="G738" s="47">
        <v>-0.71483967536227766</v>
      </c>
      <c r="H738" s="47">
        <v>-0.43641989598330877</v>
      </c>
      <c r="I738" s="47"/>
      <c r="J738" s="47"/>
      <c r="K738" s="47"/>
      <c r="L738" s="47"/>
      <c r="M738" s="47"/>
      <c r="N738" s="47"/>
    </row>
    <row r="739" spans="2:14" x14ac:dyDescent="0.2">
      <c r="B739" s="14" t="str">
        <f t="shared" si="12"/>
        <v>flab_r_s_a_120</v>
      </c>
      <c r="C739" s="14" t="s">
        <v>1014</v>
      </c>
      <c r="D739" s="14" t="s">
        <v>768</v>
      </c>
      <c r="E739" s="47">
        <v>1998.3764311311327</v>
      </c>
      <c r="F739" s="47">
        <v>-7.946882419588297E-2</v>
      </c>
      <c r="G739" s="47">
        <v>-0.61767274750076373</v>
      </c>
      <c r="H739" s="47">
        <v>-0.27006144111513253</v>
      </c>
      <c r="I739" s="47"/>
      <c r="J739" s="47"/>
      <c r="K739" s="47"/>
      <c r="L739" s="47"/>
      <c r="M739" s="47"/>
      <c r="N739" s="47"/>
    </row>
    <row r="740" spans="2:14" x14ac:dyDescent="0.2">
      <c r="B740" s="14" t="str">
        <f t="shared" si="12"/>
        <v>flab_r_s_a_121</v>
      </c>
      <c r="C740" s="14" t="s">
        <v>1014</v>
      </c>
      <c r="D740" s="14" t="s">
        <v>769</v>
      </c>
      <c r="E740" s="47">
        <v>391.67113884506773</v>
      </c>
      <c r="F740" s="47">
        <v>-8.394974636573016E-2</v>
      </c>
      <c r="G740" s="47">
        <v>-0.65552287712694612</v>
      </c>
      <c r="H740" s="47">
        <v>-0.27592041549840962</v>
      </c>
      <c r="I740" s="47"/>
      <c r="J740" s="47"/>
      <c r="K740" s="47"/>
      <c r="L740" s="47"/>
      <c r="M740" s="47"/>
      <c r="N740" s="47"/>
    </row>
    <row r="741" spans="2:14" x14ac:dyDescent="0.2">
      <c r="B741" s="14" t="str">
        <f t="shared" si="12"/>
        <v>flab_r_s_a_122</v>
      </c>
      <c r="C741" s="14" t="s">
        <v>1014</v>
      </c>
      <c r="D741" s="14" t="s">
        <v>770</v>
      </c>
      <c r="E741" s="47">
        <v>0.32506932638526315</v>
      </c>
      <c r="F741" s="47">
        <v>-0.1399802404935202</v>
      </c>
      <c r="G741" s="47">
        <v>-1.0923177110425009</v>
      </c>
      <c r="H741" s="47">
        <v>-0.420193432034488</v>
      </c>
      <c r="I741" s="47"/>
      <c r="J741" s="47"/>
      <c r="K741" s="47"/>
      <c r="L741" s="47"/>
      <c r="M741" s="47"/>
      <c r="N741" s="47"/>
    </row>
    <row r="742" spans="2:14" x14ac:dyDescent="0.2">
      <c r="B742" s="14" t="str">
        <f t="shared" si="12"/>
        <v>flab_r_s_a_123</v>
      </c>
      <c r="C742" s="14" t="s">
        <v>1014</v>
      </c>
      <c r="D742" s="14" t="s">
        <v>771</v>
      </c>
      <c r="E742" s="47">
        <v>23.548963163703643</v>
      </c>
      <c r="F742" s="47">
        <v>-0.13793817392123708</v>
      </c>
      <c r="G742" s="47">
        <v>-1.0646191043957365</v>
      </c>
      <c r="H742" s="47">
        <v>-0.39960203737836597</v>
      </c>
      <c r="I742" s="47"/>
      <c r="J742" s="47"/>
      <c r="K742" s="47"/>
      <c r="L742" s="47"/>
      <c r="M742" s="47"/>
      <c r="N742" s="47"/>
    </row>
    <row r="743" spans="2:14" x14ac:dyDescent="0.2">
      <c r="B743" s="14" t="str">
        <f t="shared" si="12"/>
        <v>flab_r_s_a_124</v>
      </c>
      <c r="C743" s="14" t="s">
        <v>1014</v>
      </c>
      <c r="D743" s="14" t="s">
        <v>772</v>
      </c>
      <c r="E743" s="47">
        <v>32.907722958116018</v>
      </c>
      <c r="F743" s="47">
        <v>-0.14806524102679575</v>
      </c>
      <c r="G743" s="47">
        <v>-1.1397065687994479</v>
      </c>
      <c r="H743" s="47">
        <v>-0.43568401497301457</v>
      </c>
      <c r="I743" s="47"/>
      <c r="J743" s="47"/>
      <c r="K743" s="47"/>
      <c r="L743" s="47"/>
      <c r="M743" s="47"/>
      <c r="N743" s="47"/>
    </row>
    <row r="744" spans="2:14" x14ac:dyDescent="0.2">
      <c r="B744" s="14" t="str">
        <f t="shared" si="12"/>
        <v>flab_r_s_a_125</v>
      </c>
      <c r="C744" s="14" t="s">
        <v>1014</v>
      </c>
      <c r="D744" s="14" t="s">
        <v>773</v>
      </c>
      <c r="E744" s="47">
        <v>134.74556506416172</v>
      </c>
      <c r="F744" s="47">
        <v>-0.13784215688830148</v>
      </c>
      <c r="G744" s="47">
        <v>-1.0527648995576233</v>
      </c>
      <c r="H744" s="47">
        <v>-0.39650946344539362</v>
      </c>
      <c r="I744" s="47"/>
      <c r="J744" s="47"/>
      <c r="K744" s="47"/>
      <c r="L744" s="47"/>
      <c r="M744" s="47"/>
      <c r="N744" s="47"/>
    </row>
    <row r="745" spans="2:14" x14ac:dyDescent="0.2">
      <c r="B745" s="14" t="str">
        <f t="shared" si="12"/>
        <v>flab_r_s_a_126</v>
      </c>
      <c r="C745" s="14" t="s">
        <v>1014</v>
      </c>
      <c r="D745" s="14" t="s">
        <v>774</v>
      </c>
      <c r="E745" s="47">
        <v>11.719281413992393</v>
      </c>
      <c r="F745" s="47">
        <v>-5.5949919104003598E-2</v>
      </c>
      <c r="G745" s="47">
        <v>-0.46759145898698229</v>
      </c>
      <c r="H745" s="47">
        <v>-0.26020242467115207</v>
      </c>
      <c r="I745" s="47"/>
      <c r="J745" s="47"/>
      <c r="K745" s="47"/>
      <c r="L745" s="47"/>
      <c r="M745" s="47"/>
      <c r="N745" s="47"/>
    </row>
    <row r="746" spans="2:14" x14ac:dyDescent="0.2">
      <c r="B746" s="14" t="str">
        <f t="shared" si="12"/>
        <v>flab_r_s_a_127</v>
      </c>
      <c r="C746" s="14" t="s">
        <v>1014</v>
      </c>
      <c r="D746" s="14" t="s">
        <v>775</v>
      </c>
      <c r="E746" s="47">
        <v>124.60197018557906</v>
      </c>
      <c r="F746" s="47">
        <v>-8.8933788566447625E-2</v>
      </c>
      <c r="G746" s="47">
        <v>-0.75776367036352044</v>
      </c>
      <c r="H746" s="47">
        <v>-0.30260475408294685</v>
      </c>
      <c r="I746" s="47"/>
      <c r="J746" s="47"/>
      <c r="K746" s="47"/>
      <c r="L746" s="47"/>
      <c r="M746" s="47"/>
      <c r="N746" s="47"/>
    </row>
    <row r="747" spans="2:14" x14ac:dyDescent="0.2">
      <c r="B747" s="14" t="str">
        <f t="shared" si="12"/>
        <v>flab_r_s_a_128</v>
      </c>
      <c r="C747" s="14" t="s">
        <v>1014</v>
      </c>
      <c r="D747" s="14" t="s">
        <v>776</v>
      </c>
      <c r="E747" s="47">
        <v>2161.2354767815759</v>
      </c>
      <c r="F747" s="47">
        <v>-0.11974065993681782</v>
      </c>
      <c r="G747" s="47">
        <v>-0.91098293764153571</v>
      </c>
      <c r="H747" s="47">
        <v>-0.14557560400698666</v>
      </c>
      <c r="I747" s="47"/>
      <c r="J747" s="47"/>
      <c r="K747" s="47"/>
      <c r="L747" s="47"/>
      <c r="M747" s="47"/>
      <c r="N747" s="47"/>
    </row>
    <row r="748" spans="2:14" x14ac:dyDescent="0.2">
      <c r="B748" s="14" t="str">
        <f t="shared" si="12"/>
        <v>flab_r_s_a_129</v>
      </c>
      <c r="C748" s="14" t="s">
        <v>1014</v>
      </c>
      <c r="D748" s="14" t="s">
        <v>777</v>
      </c>
      <c r="E748" s="47">
        <v>1.3552368187177148</v>
      </c>
      <c r="F748" s="47">
        <v>-5.1430279046837946E-2</v>
      </c>
      <c r="G748" s="47">
        <v>-0.71220668696945211</v>
      </c>
      <c r="H748" s="47">
        <v>-0.57899577507597444</v>
      </c>
      <c r="I748" s="47"/>
      <c r="J748" s="47"/>
      <c r="K748" s="47"/>
      <c r="L748" s="47"/>
      <c r="M748" s="47"/>
      <c r="N748" s="47"/>
    </row>
    <row r="749" spans="2:14" x14ac:dyDescent="0.2">
      <c r="B749" s="14" t="str">
        <f t="shared" si="12"/>
        <v>flab_r_s_a_130</v>
      </c>
      <c r="C749" s="14" t="s">
        <v>1014</v>
      </c>
      <c r="D749" s="14" t="s">
        <v>778</v>
      </c>
      <c r="E749" s="47">
        <v>0.71687019084582049</v>
      </c>
      <c r="F749" s="47">
        <v>-0.12275703652501191</v>
      </c>
      <c r="G749" s="47">
        <v>-1.0131256786109932</v>
      </c>
      <c r="H749" s="47">
        <v>-0.26748881285935111</v>
      </c>
      <c r="I749" s="47"/>
      <c r="J749" s="47"/>
      <c r="K749" s="47"/>
      <c r="L749" s="47"/>
      <c r="M749" s="47"/>
      <c r="N749" s="47"/>
    </row>
    <row r="750" spans="2:14" x14ac:dyDescent="0.2">
      <c r="B750" s="14" t="str">
        <f t="shared" si="12"/>
        <v>flab_r_s_a_131</v>
      </c>
      <c r="C750" s="14" t="s">
        <v>1014</v>
      </c>
      <c r="D750" s="14" t="s">
        <v>779</v>
      </c>
      <c r="E750" s="47">
        <v>147.17136851764099</v>
      </c>
      <c r="F750" s="47">
        <v>-7.3085225508651153E-2</v>
      </c>
      <c r="G750" s="47">
        <v>-0.91913436002313276</v>
      </c>
      <c r="H750" s="47">
        <v>-0.73153991291665665</v>
      </c>
      <c r="I750" s="47"/>
      <c r="J750" s="47"/>
      <c r="K750" s="47"/>
      <c r="L750" s="47"/>
      <c r="M750" s="47"/>
      <c r="N750" s="47"/>
    </row>
    <row r="751" spans="2:14" x14ac:dyDescent="0.2">
      <c r="B751" s="14" t="str">
        <f t="shared" si="12"/>
        <v>flab_r_s_a_132</v>
      </c>
      <c r="C751" s="14" t="s">
        <v>1014</v>
      </c>
      <c r="D751" s="14" t="s">
        <v>780</v>
      </c>
      <c r="E751" s="47">
        <v>238.62716706359689</v>
      </c>
      <c r="F751" s="47">
        <v>-0.1416523462377639</v>
      </c>
      <c r="G751" s="47">
        <v>-1.0826641344106491</v>
      </c>
      <c r="H751" s="47">
        <v>-0.16651445585578184</v>
      </c>
      <c r="I751" s="47"/>
      <c r="J751" s="47"/>
      <c r="K751" s="47"/>
      <c r="L751" s="47"/>
      <c r="M751" s="47"/>
      <c r="N751" s="47"/>
    </row>
    <row r="752" spans="2:14" x14ac:dyDescent="0.2">
      <c r="B752" s="14" t="str">
        <f t="shared" si="12"/>
        <v>flab_r_s_a_133</v>
      </c>
      <c r="C752" s="14" t="s">
        <v>1014</v>
      </c>
      <c r="D752" s="14" t="s">
        <v>781</v>
      </c>
      <c r="E752" s="47">
        <v>9.211037928307908</v>
      </c>
      <c r="F752" s="47">
        <v>-3.6393655229449706E-2</v>
      </c>
      <c r="G752" s="47">
        <v>-1.9884989254640439</v>
      </c>
      <c r="H752" s="47">
        <v>-1.9712796138921518</v>
      </c>
      <c r="I752" s="47"/>
      <c r="J752" s="47"/>
      <c r="K752" s="47"/>
      <c r="L752" s="47"/>
      <c r="M752" s="47"/>
      <c r="N752" s="47"/>
    </row>
    <row r="753" spans="2:14" x14ac:dyDescent="0.2">
      <c r="B753" s="14" t="str">
        <f t="shared" si="12"/>
        <v>flab_r_s_a_134</v>
      </c>
      <c r="C753" s="14" t="s">
        <v>1014</v>
      </c>
      <c r="D753" s="14" t="s">
        <v>782</v>
      </c>
      <c r="E753" s="47">
        <v>24.97333806732431</v>
      </c>
      <c r="F753" s="47">
        <v>-0.14750880960313628</v>
      </c>
      <c r="G753" s="47">
        <v>-1.1312867576910746</v>
      </c>
      <c r="H753" s="47">
        <v>-0.18031948829231315</v>
      </c>
      <c r="I753" s="47"/>
      <c r="J753" s="47"/>
      <c r="K753" s="47"/>
      <c r="L753" s="47"/>
      <c r="M753" s="47"/>
      <c r="N753" s="47"/>
    </row>
    <row r="754" spans="2:14" x14ac:dyDescent="0.2">
      <c r="B754" s="14" t="str">
        <f t="shared" si="12"/>
        <v>flab_r_s_a_135</v>
      </c>
      <c r="C754" s="14" t="s">
        <v>1014</v>
      </c>
      <c r="D754" s="14" t="s">
        <v>783</v>
      </c>
      <c r="E754" s="47">
        <v>1.0448825234557415</v>
      </c>
      <c r="F754" s="47">
        <v>-3.9815233147988405E-2</v>
      </c>
      <c r="G754" s="47">
        <v>-2.52619862213459</v>
      </c>
      <c r="H754" s="47">
        <v>-2.741413374727375</v>
      </c>
      <c r="I754" s="47"/>
      <c r="J754" s="47"/>
      <c r="K754" s="47"/>
      <c r="L754" s="47"/>
      <c r="M754" s="47"/>
      <c r="N754" s="47"/>
    </row>
    <row r="755" spans="2:14" x14ac:dyDescent="0.2">
      <c r="B755" s="14" t="str">
        <f t="shared" si="12"/>
        <v>flab_r_s_a_137</v>
      </c>
      <c r="C755" s="14" t="s">
        <v>1014</v>
      </c>
      <c r="D755" s="14" t="s">
        <v>785</v>
      </c>
      <c r="E755" s="47">
        <v>44.445209813835675</v>
      </c>
      <c r="F755" s="47">
        <v>-8.9240772226850673E-2</v>
      </c>
      <c r="G755" s="47">
        <v>-0.81609159393746245</v>
      </c>
      <c r="H755" s="47">
        <v>-0.21436920404449555</v>
      </c>
      <c r="I755" s="47"/>
      <c r="J755" s="47"/>
      <c r="K755" s="47"/>
      <c r="L755" s="47"/>
      <c r="M755" s="47"/>
      <c r="N755" s="47"/>
    </row>
    <row r="756" spans="2:14" x14ac:dyDescent="0.2">
      <c r="B756" s="14" t="str">
        <f t="shared" si="12"/>
        <v>flab_r_s_a_138</v>
      </c>
      <c r="C756" s="14" t="s">
        <v>1014</v>
      </c>
      <c r="D756" s="14" t="s">
        <v>786</v>
      </c>
      <c r="E756" s="47">
        <v>6.5406132409961026</v>
      </c>
      <c r="F756" s="47">
        <v>-8.0031496422350301E-2</v>
      </c>
      <c r="G756" s="47">
        <v>-0.69610525826433456</v>
      </c>
      <c r="H756" s="47">
        <v>-0.26903760638252727</v>
      </c>
      <c r="I756" s="47"/>
      <c r="J756" s="47"/>
      <c r="K756" s="47"/>
      <c r="L756" s="47"/>
      <c r="M756" s="47"/>
      <c r="N756" s="47"/>
    </row>
    <row r="757" spans="2:14" x14ac:dyDescent="0.2">
      <c r="B757" s="14" t="str">
        <f t="shared" si="12"/>
        <v>flab_r_s_a_139</v>
      </c>
      <c r="C757" s="14" t="s">
        <v>1014</v>
      </c>
      <c r="D757" s="14" t="s">
        <v>787</v>
      </c>
      <c r="E757" s="47">
        <v>28.23972402194897</v>
      </c>
      <c r="F757" s="47">
        <v>2.5791206170744374E-3</v>
      </c>
      <c r="G757" s="47">
        <v>-0.21327069049845715</v>
      </c>
      <c r="H757" s="47">
        <v>2.722078336889755E-2</v>
      </c>
      <c r="I757" s="47"/>
      <c r="J757" s="47"/>
      <c r="K757" s="47"/>
      <c r="L757" s="47"/>
      <c r="M757" s="47"/>
      <c r="N757" s="47"/>
    </row>
    <row r="758" spans="2:14" x14ac:dyDescent="0.2">
      <c r="B758" s="14" t="str">
        <f t="shared" si="12"/>
        <v>flab_r_s_a_140</v>
      </c>
      <c r="C758" s="14" t="s">
        <v>1014</v>
      </c>
      <c r="D758" s="14" t="s">
        <v>788</v>
      </c>
      <c r="E758" s="47">
        <v>662.15133235192411</v>
      </c>
      <c r="F758" s="47">
        <v>-5.6665296466806847E-2</v>
      </c>
      <c r="G758" s="47">
        <v>-0.47417097721729196</v>
      </c>
      <c r="H758" s="47">
        <v>-0.21718357117044285</v>
      </c>
      <c r="I758" s="47"/>
      <c r="J758" s="47"/>
      <c r="K758" s="47"/>
      <c r="L758" s="47"/>
      <c r="M758" s="47"/>
      <c r="N758" s="47"/>
    </row>
    <row r="759" spans="2:14" x14ac:dyDescent="0.2">
      <c r="B759" s="14" t="str">
        <f t="shared" si="12"/>
        <v>flab_r_s_a_144</v>
      </c>
      <c r="C759" s="14" t="s">
        <v>1014</v>
      </c>
      <c r="D759" s="14" t="s">
        <v>792</v>
      </c>
      <c r="E759" s="47">
        <v>12.361729144192861</v>
      </c>
      <c r="F759" s="47">
        <v>-7.9165857168828069E-2</v>
      </c>
      <c r="G759" s="47">
        <v>-0.5818334813113335</v>
      </c>
      <c r="H759" s="47">
        <v>-0.26608578990237053</v>
      </c>
      <c r="I759" s="47"/>
      <c r="J759" s="47"/>
      <c r="K759" s="47"/>
      <c r="L759" s="47"/>
      <c r="M759" s="47"/>
      <c r="N759" s="47"/>
    </row>
    <row r="760" spans="2:14" x14ac:dyDescent="0.2">
      <c r="B760" s="14" t="str">
        <f t="shared" si="12"/>
        <v>flab_r_s_a_145</v>
      </c>
      <c r="C760" s="14" t="s">
        <v>1014</v>
      </c>
      <c r="D760" s="14" t="s">
        <v>793</v>
      </c>
      <c r="E760" s="47">
        <v>1.1715872139319878</v>
      </c>
      <c r="F760" s="47">
        <v>-5.2922264292432075E-2</v>
      </c>
      <c r="G760" s="47">
        <v>-0.54569127884438462</v>
      </c>
      <c r="H760" s="47">
        <v>-0.23084928978152064</v>
      </c>
      <c r="I760" s="47"/>
      <c r="J760" s="47"/>
      <c r="K760" s="47"/>
      <c r="L760" s="47"/>
      <c r="M760" s="47"/>
      <c r="N760" s="47"/>
    </row>
    <row r="761" spans="2:14" x14ac:dyDescent="0.2">
      <c r="B761" s="14" t="str">
        <f t="shared" si="12"/>
        <v>flab_r_s_a_146</v>
      </c>
      <c r="C761" s="14" t="s">
        <v>1014</v>
      </c>
      <c r="D761" s="14" t="s">
        <v>794</v>
      </c>
      <c r="E761" s="47">
        <v>0.19560212069643343</v>
      </c>
      <c r="F761" s="47">
        <v>-5.7806867413601193E-2</v>
      </c>
      <c r="G761" s="47">
        <v>-0.59366377740824872</v>
      </c>
      <c r="H761" s="47">
        <v>-0.22925875893201608</v>
      </c>
      <c r="I761" s="47"/>
      <c r="J761" s="47"/>
      <c r="K761" s="47"/>
      <c r="L761" s="47"/>
      <c r="M761" s="47"/>
      <c r="N761" s="47"/>
    </row>
    <row r="762" spans="2:14" x14ac:dyDescent="0.2">
      <c r="B762" s="14" t="str">
        <f t="shared" si="12"/>
        <v>flab_r_s_a_147</v>
      </c>
      <c r="C762" s="14" t="s">
        <v>1014</v>
      </c>
      <c r="D762" s="14" t="s">
        <v>795</v>
      </c>
      <c r="E762" s="47">
        <v>16.170390317316677</v>
      </c>
      <c r="F762" s="47">
        <v>-0.11407821097824122</v>
      </c>
      <c r="G762" s="47">
        <v>-0.98568044698008617</v>
      </c>
      <c r="H762" s="47">
        <v>-0.29724019866449458</v>
      </c>
      <c r="I762" s="47"/>
      <c r="J762" s="47"/>
      <c r="K762" s="47"/>
      <c r="L762" s="47"/>
      <c r="M762" s="47"/>
      <c r="N762" s="47"/>
    </row>
    <row r="763" spans="2:14" x14ac:dyDescent="0.2">
      <c r="B763" s="14" t="str">
        <f t="shared" si="12"/>
        <v>flab_r_s_a_148</v>
      </c>
      <c r="C763" s="14" t="s">
        <v>1014</v>
      </c>
      <c r="D763" s="14" t="s">
        <v>796</v>
      </c>
      <c r="E763" s="47">
        <v>4.9538766447360416</v>
      </c>
      <c r="F763" s="47">
        <v>-1.870369804527483E-2</v>
      </c>
      <c r="G763" s="47">
        <v>-0.18390573048148173</v>
      </c>
      <c r="H763" s="47">
        <v>-0.15289543736779487</v>
      </c>
      <c r="I763" s="47"/>
      <c r="J763" s="47"/>
      <c r="K763" s="47"/>
      <c r="L763" s="47"/>
      <c r="M763" s="47"/>
      <c r="N763" s="47"/>
    </row>
    <row r="764" spans="2:14" x14ac:dyDescent="0.2">
      <c r="B764" s="14" t="str">
        <f t="shared" si="12"/>
        <v>flab_r_s_a_149</v>
      </c>
      <c r="C764" s="14" t="s">
        <v>1014</v>
      </c>
      <c r="D764" s="14" t="s">
        <v>797</v>
      </c>
      <c r="E764" s="47">
        <v>0.1290831609242491</v>
      </c>
      <c r="F764" s="47">
        <v>-8.8146456584559107E-2</v>
      </c>
      <c r="G764" s="47">
        <v>-0.76711612901181336</v>
      </c>
      <c r="H764" s="47">
        <v>-0.24726255181857226</v>
      </c>
      <c r="I764" s="47"/>
      <c r="J764" s="47"/>
      <c r="K764" s="47"/>
      <c r="L764" s="47"/>
      <c r="M764" s="47"/>
      <c r="N764" s="47"/>
    </row>
    <row r="765" spans="2:14" x14ac:dyDescent="0.2">
      <c r="B765" s="14" t="str">
        <f t="shared" si="12"/>
        <v>flab_r_s_a_151</v>
      </c>
      <c r="C765" s="14" t="s">
        <v>1014</v>
      </c>
      <c r="D765" s="14" t="s">
        <v>799</v>
      </c>
      <c r="E765" s="47">
        <v>31.212611536383715</v>
      </c>
      <c r="F765" s="47">
        <v>-3.7216885837398905E-2</v>
      </c>
      <c r="G765" s="47">
        <v>-0.33740352845439414</v>
      </c>
      <c r="H765" s="47">
        <v>-0.18393428130044631</v>
      </c>
      <c r="I765" s="47"/>
      <c r="J765" s="47"/>
      <c r="K765" s="47"/>
      <c r="L765" s="47"/>
      <c r="M765" s="47"/>
      <c r="N765" s="47"/>
    </row>
    <row r="766" spans="2:14" x14ac:dyDescent="0.2">
      <c r="B766" s="14" t="str">
        <f t="shared" si="12"/>
        <v>flab_r_s_a_156</v>
      </c>
      <c r="C766" s="14" t="s">
        <v>1014</v>
      </c>
      <c r="D766" s="14" t="s">
        <v>804</v>
      </c>
      <c r="E766" s="47">
        <v>1.4487311629722666</v>
      </c>
      <c r="F766" s="47">
        <v>-0.11606124825876973</v>
      </c>
      <c r="G766" s="47">
        <v>-0.96006177280687499</v>
      </c>
      <c r="H766" s="47">
        <v>-0.19375968874497662</v>
      </c>
      <c r="I766" s="47"/>
      <c r="J766" s="47"/>
      <c r="K766" s="47"/>
      <c r="L766" s="47"/>
      <c r="M766" s="47"/>
      <c r="N766" s="47"/>
    </row>
    <row r="767" spans="2:14" x14ac:dyDescent="0.2">
      <c r="B767" s="14" t="str">
        <f t="shared" si="12"/>
        <v>flab_r_s_a_157</v>
      </c>
      <c r="C767" s="14" t="s">
        <v>1014</v>
      </c>
      <c r="D767" s="14" t="s">
        <v>805</v>
      </c>
      <c r="E767" s="47">
        <v>2.7988741242381034</v>
      </c>
      <c r="F767" s="47">
        <v>0.10201247850256667</v>
      </c>
      <c r="G767" s="47">
        <v>0.60366213551026338</v>
      </c>
      <c r="H767" s="47">
        <v>0.57426717327728749</v>
      </c>
      <c r="I767" s="47"/>
      <c r="J767" s="47"/>
      <c r="K767" s="47"/>
      <c r="L767" s="47"/>
      <c r="M767" s="47"/>
      <c r="N767" s="47"/>
    </row>
    <row r="768" spans="2:14" x14ac:dyDescent="0.2">
      <c r="B768" s="14" t="str">
        <f t="shared" si="12"/>
        <v>flab_r_s_a_158</v>
      </c>
      <c r="C768" s="14" t="s">
        <v>1014</v>
      </c>
      <c r="D768" s="14" t="s">
        <v>806</v>
      </c>
      <c r="E768" s="47">
        <v>1.5698406320742055</v>
      </c>
      <c r="F768" s="47">
        <v>-6.1324282589259038E-2</v>
      </c>
      <c r="G768" s="47">
        <v>-0.53789730163837923</v>
      </c>
      <c r="H768" s="47">
        <v>-0.23757465429714575</v>
      </c>
      <c r="I768" s="47"/>
      <c r="J768" s="47"/>
      <c r="K768" s="47"/>
      <c r="L768" s="47"/>
      <c r="M768" s="47"/>
      <c r="N768" s="47"/>
    </row>
    <row r="769" spans="2:14" x14ac:dyDescent="0.2">
      <c r="B769" s="14" t="str">
        <f t="shared" si="12"/>
        <v>flab_r_s_a_159</v>
      </c>
      <c r="C769" s="14" t="s">
        <v>1014</v>
      </c>
      <c r="D769" s="14" t="s">
        <v>807</v>
      </c>
      <c r="E769" s="47">
        <v>27.474141312399951</v>
      </c>
      <c r="F769" s="47">
        <v>-0.12374008064995889</v>
      </c>
      <c r="G769" s="47">
        <v>-1.1083316619108441</v>
      </c>
      <c r="H769" s="47">
        <v>-0.38832519507753238</v>
      </c>
      <c r="I769" s="47"/>
      <c r="J769" s="47"/>
      <c r="K769" s="47"/>
      <c r="L769" s="47"/>
      <c r="M769" s="47"/>
      <c r="N769" s="47"/>
    </row>
    <row r="770" spans="2:14" x14ac:dyDescent="0.2">
      <c r="B770" s="14" t="str">
        <f t="shared" si="12"/>
        <v>flab_r_s_a_161</v>
      </c>
      <c r="C770" s="14" t="s">
        <v>1014</v>
      </c>
      <c r="D770" s="14" t="s">
        <v>809</v>
      </c>
      <c r="E770" s="47">
        <v>3.3543953775678368</v>
      </c>
      <c r="F770" s="47">
        <v>-4.8171990178513813E-2</v>
      </c>
      <c r="G770" s="47">
        <v>-0.47909851554216454</v>
      </c>
      <c r="H770" s="47">
        <v>-0.22202239626535336</v>
      </c>
      <c r="I770" s="47"/>
      <c r="J770" s="47"/>
      <c r="K770" s="47"/>
      <c r="L770" s="47"/>
      <c r="M770" s="47"/>
      <c r="N770" s="47"/>
    </row>
    <row r="771" spans="2:14" x14ac:dyDescent="0.2">
      <c r="B771" s="14" t="str">
        <f t="shared" si="12"/>
        <v>flab_r_s_a_162</v>
      </c>
      <c r="C771" s="14" t="s">
        <v>1014</v>
      </c>
      <c r="D771" s="14" t="s">
        <v>810</v>
      </c>
      <c r="E771" s="47">
        <v>9.2952169308837291</v>
      </c>
      <c r="F771" s="47">
        <v>-7.1888254405183538E-2</v>
      </c>
      <c r="G771" s="47">
        <v>-0.62190159849295767</v>
      </c>
      <c r="H771" s="47">
        <v>-0.18208386899295492</v>
      </c>
      <c r="I771" s="47"/>
      <c r="J771" s="47"/>
      <c r="K771" s="47"/>
      <c r="L771" s="47"/>
      <c r="M771" s="47"/>
      <c r="N771" s="47"/>
    </row>
    <row r="772" spans="2:14" x14ac:dyDescent="0.2">
      <c r="B772" s="14" t="str">
        <f t="shared" si="12"/>
        <v>flab_r_s_a_163</v>
      </c>
      <c r="C772" s="14" t="s">
        <v>1014</v>
      </c>
      <c r="D772" s="14" t="s">
        <v>811</v>
      </c>
      <c r="E772" s="47">
        <v>9.4525449297419382</v>
      </c>
      <c r="F772" s="47">
        <v>-3.0800192845148455E-2</v>
      </c>
      <c r="G772" s="47">
        <v>-0.29165996166851116</v>
      </c>
      <c r="H772" s="47">
        <v>-0.14363474931630149</v>
      </c>
      <c r="I772" s="47"/>
      <c r="J772" s="47"/>
      <c r="K772" s="47"/>
      <c r="L772" s="47"/>
      <c r="M772" s="47"/>
      <c r="N772" s="47"/>
    </row>
    <row r="773" spans="2:14" x14ac:dyDescent="0.2">
      <c r="B773" s="14" t="str">
        <f t="shared" si="12"/>
        <v>flab_r_s_a_164</v>
      </c>
      <c r="C773" s="14" t="s">
        <v>1014</v>
      </c>
      <c r="D773" s="14" t="s">
        <v>812</v>
      </c>
      <c r="E773" s="47">
        <v>7.7714817251160921</v>
      </c>
      <c r="F773" s="47">
        <v>-7.8390671604267048E-2</v>
      </c>
      <c r="G773" s="47">
        <v>-0.639683137481728</v>
      </c>
      <c r="H773" s="47">
        <v>-0.19192146718930436</v>
      </c>
      <c r="I773" s="47"/>
      <c r="J773" s="47"/>
      <c r="K773" s="47"/>
      <c r="L773" s="47"/>
      <c r="M773" s="47"/>
      <c r="N773" s="47"/>
    </row>
    <row r="774" spans="2:14" x14ac:dyDescent="0.2">
      <c r="B774" s="14" t="str">
        <f t="shared" si="12"/>
        <v>flab_r_s_a_165</v>
      </c>
      <c r="C774" s="14" t="s">
        <v>1014</v>
      </c>
      <c r="D774" s="14" t="s">
        <v>813</v>
      </c>
      <c r="E774" s="47">
        <v>88.093451536578286</v>
      </c>
      <c r="F774" s="47">
        <v>-6.230171898302661E-2</v>
      </c>
      <c r="G774" s="47">
        <v>-0.48024667695528711</v>
      </c>
      <c r="H774" s="47">
        <v>-0.23800048856026379</v>
      </c>
      <c r="I774" s="47"/>
      <c r="J774" s="47"/>
      <c r="K774" s="47"/>
      <c r="L774" s="47"/>
      <c r="M774" s="47"/>
      <c r="N774" s="47"/>
    </row>
    <row r="775" spans="2:14" x14ac:dyDescent="0.2">
      <c r="B775" s="14" t="str">
        <f t="shared" si="12"/>
        <v>flab_r_s_a_166</v>
      </c>
      <c r="C775" s="14" t="s">
        <v>1014</v>
      </c>
      <c r="D775" s="14" t="s">
        <v>814</v>
      </c>
      <c r="E775" s="47">
        <v>60.954522142714318</v>
      </c>
      <c r="F775" s="47">
        <v>-6.0976214514907312E-2</v>
      </c>
      <c r="G775" s="47">
        <v>-0.46749318937508999</v>
      </c>
      <c r="H775" s="47">
        <v>-0.25256432831456399</v>
      </c>
      <c r="I775" s="47"/>
      <c r="J775" s="47"/>
      <c r="K775" s="47"/>
      <c r="L775" s="47"/>
      <c r="M775" s="47"/>
      <c r="N775" s="47"/>
    </row>
    <row r="776" spans="2:14" x14ac:dyDescent="0.2">
      <c r="B776" s="14" t="str">
        <f t="shared" ref="B776:B839" si="13">C776&amp;"_"&amp;D776</f>
        <v>flab_r_s_a_167</v>
      </c>
      <c r="C776" s="14" t="s">
        <v>1014</v>
      </c>
      <c r="D776" s="14" t="s">
        <v>815</v>
      </c>
      <c r="E776" s="47">
        <v>1.9741806082347111</v>
      </c>
      <c r="F776" s="47">
        <v>-5.3715725222258648E-2</v>
      </c>
      <c r="G776" s="47">
        <v>-0.41399533202246541</v>
      </c>
      <c r="H776" s="47">
        <v>-0.26371459960348176</v>
      </c>
      <c r="I776" s="47"/>
      <c r="J776" s="47"/>
      <c r="K776" s="47"/>
      <c r="L776" s="47"/>
      <c r="M776" s="47"/>
      <c r="N776" s="47"/>
    </row>
    <row r="777" spans="2:14" x14ac:dyDescent="0.2">
      <c r="B777" s="14" t="str">
        <f t="shared" si="13"/>
        <v>flab_r_s_a_168</v>
      </c>
      <c r="C777" s="14" t="s">
        <v>1014</v>
      </c>
      <c r="D777" s="14" t="s">
        <v>816</v>
      </c>
      <c r="E777" s="47">
        <v>15.999124401414946</v>
      </c>
      <c r="F777" s="47">
        <v>-6.8271619206927703E-2</v>
      </c>
      <c r="G777" s="47">
        <v>-0.48306811501943603</v>
      </c>
      <c r="H777" s="47">
        <v>-0.27297603866176523</v>
      </c>
      <c r="I777" s="47"/>
      <c r="J777" s="47"/>
      <c r="K777" s="47"/>
      <c r="L777" s="47"/>
      <c r="M777" s="47"/>
      <c r="N777" s="47"/>
    </row>
    <row r="778" spans="2:14" x14ac:dyDescent="0.2">
      <c r="B778" s="14" t="str">
        <f t="shared" si="13"/>
        <v>flab_r_s_a_169</v>
      </c>
      <c r="C778" s="14" t="s">
        <v>1014</v>
      </c>
      <c r="D778" s="14" t="s">
        <v>817</v>
      </c>
      <c r="E778" s="47">
        <v>0.47635689270604581</v>
      </c>
      <c r="F778" s="47">
        <v>-2.4861092201244883E-2</v>
      </c>
      <c r="G778" s="47">
        <v>-0.1857639954930046</v>
      </c>
      <c r="H778" s="47">
        <v>-0.1982193254392417</v>
      </c>
      <c r="I778" s="47"/>
      <c r="J778" s="47"/>
      <c r="K778" s="47"/>
      <c r="L778" s="47"/>
      <c r="M778" s="47"/>
      <c r="N778" s="47"/>
    </row>
    <row r="779" spans="2:14" x14ac:dyDescent="0.2">
      <c r="B779" s="14" t="str">
        <f t="shared" si="13"/>
        <v>flab_r_s_a_172</v>
      </c>
      <c r="C779" s="14" t="s">
        <v>1014</v>
      </c>
      <c r="D779" s="14" t="s">
        <v>820</v>
      </c>
      <c r="E779" s="47">
        <v>0.50763498237069882</v>
      </c>
      <c r="F779" s="47">
        <v>-2.0538794671354221E-2</v>
      </c>
      <c r="G779" s="47">
        <v>-0.18827344779185351</v>
      </c>
      <c r="H779" s="47">
        <v>-0.18628903486360704</v>
      </c>
      <c r="I779" s="47"/>
      <c r="J779" s="47"/>
      <c r="K779" s="47"/>
      <c r="L779" s="47"/>
      <c r="M779" s="47"/>
      <c r="N779" s="47"/>
    </row>
    <row r="780" spans="2:14" x14ac:dyDescent="0.2">
      <c r="B780" s="14" t="str">
        <f t="shared" si="13"/>
        <v>flab_r_s_a_173</v>
      </c>
      <c r="C780" s="14" t="s">
        <v>1014</v>
      </c>
      <c r="D780" s="14" t="s">
        <v>821</v>
      </c>
      <c r="E780" s="47">
        <v>25.109107417518075</v>
      </c>
      <c r="F780" s="47">
        <v>-4.3517756644473327E-2</v>
      </c>
      <c r="G780" s="47">
        <v>-0.44097051314363478</v>
      </c>
      <c r="H780" s="47">
        <v>-0.25469980801899883</v>
      </c>
      <c r="I780" s="47"/>
      <c r="J780" s="47"/>
      <c r="K780" s="47"/>
      <c r="L780" s="47"/>
      <c r="M780" s="47"/>
      <c r="N780" s="47"/>
    </row>
    <row r="781" spans="2:14" x14ac:dyDescent="0.2">
      <c r="B781" s="14" t="str">
        <f t="shared" si="13"/>
        <v>flab_r_s_a_174</v>
      </c>
      <c r="C781" s="14" t="s">
        <v>1014</v>
      </c>
      <c r="D781" s="14" t="s">
        <v>822</v>
      </c>
      <c r="E781" s="47">
        <v>19.606036732153353</v>
      </c>
      <c r="F781" s="47">
        <v>-5.7171019336998974E-3</v>
      </c>
      <c r="G781" s="47">
        <v>-0.3737851547059301</v>
      </c>
      <c r="H781" s="47">
        <v>-4.316257135140722E-2</v>
      </c>
      <c r="I781" s="47"/>
      <c r="J781" s="47"/>
      <c r="K781" s="47"/>
      <c r="L781" s="47"/>
      <c r="M781" s="47"/>
      <c r="N781" s="47"/>
    </row>
    <row r="782" spans="2:14" x14ac:dyDescent="0.2">
      <c r="B782" s="14" t="str">
        <f t="shared" si="13"/>
        <v>flab_r_s_a_175</v>
      </c>
      <c r="C782" s="14" t="s">
        <v>1014</v>
      </c>
      <c r="D782" s="14" t="s">
        <v>823</v>
      </c>
      <c r="E782" s="47">
        <v>5.936519850861453</v>
      </c>
      <c r="F782" s="47">
        <v>-5.2973693015945233E-2</v>
      </c>
      <c r="G782" s="47">
        <v>-0.42744656639148726</v>
      </c>
      <c r="H782" s="47">
        <v>-0.2258084871363919</v>
      </c>
      <c r="I782" s="47"/>
      <c r="J782" s="47"/>
      <c r="K782" s="47"/>
      <c r="L782" s="47"/>
      <c r="M782" s="47"/>
      <c r="N782" s="47"/>
    </row>
    <row r="783" spans="2:14" x14ac:dyDescent="0.2">
      <c r="B783" s="14" t="str">
        <f t="shared" si="13"/>
        <v>flab_r_s_a_176</v>
      </c>
      <c r="C783" s="14" t="s">
        <v>1014</v>
      </c>
      <c r="D783" s="14" t="s">
        <v>824</v>
      </c>
      <c r="E783" s="47">
        <v>54.549497760899911</v>
      </c>
      <c r="F783" s="47">
        <v>-7.3528498821873178E-2</v>
      </c>
      <c r="G783" s="47">
        <v>-0.5335697502466985</v>
      </c>
      <c r="H783" s="47">
        <v>-0.17599834551991211</v>
      </c>
      <c r="I783" s="47"/>
      <c r="J783" s="47"/>
      <c r="K783" s="47"/>
      <c r="L783" s="47"/>
      <c r="M783" s="47"/>
      <c r="N783" s="47"/>
    </row>
    <row r="784" spans="2:14" x14ac:dyDescent="0.2">
      <c r="B784" s="14" t="str">
        <f t="shared" si="13"/>
        <v>flab_r_s_a_177</v>
      </c>
      <c r="C784" s="14" t="s">
        <v>1014</v>
      </c>
      <c r="D784" s="14" t="s">
        <v>825</v>
      </c>
      <c r="E784" s="47">
        <v>199.55988750008763</v>
      </c>
      <c r="F784" s="47">
        <v>-4.7305028573418895E-2</v>
      </c>
      <c r="G784" s="47">
        <v>-0.33490509668677726</v>
      </c>
      <c r="H784" s="47">
        <v>-0.19791251557732537</v>
      </c>
      <c r="I784" s="47"/>
      <c r="J784" s="47"/>
      <c r="K784" s="47"/>
      <c r="L784" s="47"/>
      <c r="M784" s="47"/>
      <c r="N784" s="47"/>
    </row>
    <row r="785" spans="2:14" x14ac:dyDescent="0.2">
      <c r="B785" s="14" t="str">
        <f t="shared" si="13"/>
        <v>flab_r_s_a_178</v>
      </c>
      <c r="C785" s="14" t="s">
        <v>1014</v>
      </c>
      <c r="D785" s="14" t="s">
        <v>826</v>
      </c>
      <c r="E785" s="47">
        <v>60.794286233106028</v>
      </c>
      <c r="F785" s="47">
        <v>-3.0439098149259713E-2</v>
      </c>
      <c r="G785" s="47">
        <v>-0.26207887332193591</v>
      </c>
      <c r="H785" s="47">
        <v>-0.18073513246690265</v>
      </c>
      <c r="I785" s="47"/>
      <c r="J785" s="47"/>
      <c r="K785" s="47"/>
      <c r="L785" s="47"/>
      <c r="M785" s="47"/>
      <c r="N785" s="47"/>
    </row>
    <row r="786" spans="2:14" x14ac:dyDescent="0.2">
      <c r="B786" s="14" t="str">
        <f t="shared" si="13"/>
        <v>flab_r_p_a_001</v>
      </c>
      <c r="C786" s="14" t="s">
        <v>1015</v>
      </c>
      <c r="D786" s="14" t="s">
        <v>649</v>
      </c>
      <c r="E786" s="47">
        <v>1379.6051108034519</v>
      </c>
      <c r="F786" s="47">
        <v>-8.8416701865323688E-3</v>
      </c>
      <c r="G786" s="47">
        <v>-0.22585718970726809</v>
      </c>
      <c r="H786" s="47">
        <v>-0.1187359844224245</v>
      </c>
      <c r="I786" s="47"/>
      <c r="J786" s="47"/>
      <c r="K786" s="47"/>
      <c r="L786" s="47"/>
      <c r="M786" s="47"/>
      <c r="N786" s="47"/>
    </row>
    <row r="787" spans="2:14" x14ac:dyDescent="0.2">
      <c r="B787" s="14" t="str">
        <f t="shared" si="13"/>
        <v>flab_r_p_a_002</v>
      </c>
      <c r="C787" s="14" t="s">
        <v>1015</v>
      </c>
      <c r="D787" s="14" t="s">
        <v>650</v>
      </c>
      <c r="E787" s="47">
        <v>252.6412914233311</v>
      </c>
      <c r="F787" s="47">
        <v>1.248999666314532E-2</v>
      </c>
      <c r="G787" s="47">
        <v>-0.34018630119948545</v>
      </c>
      <c r="H787" s="47">
        <v>-0.13088123318497624</v>
      </c>
      <c r="I787" s="47"/>
      <c r="J787" s="47"/>
      <c r="K787" s="47"/>
      <c r="L787" s="47"/>
      <c r="M787" s="47"/>
      <c r="N787" s="47"/>
    </row>
    <row r="788" spans="2:14" x14ac:dyDescent="0.2">
      <c r="B788" s="14" t="str">
        <f t="shared" si="13"/>
        <v>flab_r_p_a_003</v>
      </c>
      <c r="C788" s="14" t="s">
        <v>1015</v>
      </c>
      <c r="D788" s="14" t="s">
        <v>651</v>
      </c>
      <c r="E788" s="47">
        <v>225.16554574637934</v>
      </c>
      <c r="F788" s="47">
        <v>-1.1067259793828832E-2</v>
      </c>
      <c r="G788" s="47">
        <v>-0.2474704717166043</v>
      </c>
      <c r="H788" s="47">
        <v>-0.12562099263486726</v>
      </c>
      <c r="I788" s="47"/>
      <c r="J788" s="47"/>
      <c r="K788" s="47"/>
      <c r="L788" s="47"/>
      <c r="M788" s="47"/>
      <c r="N788" s="47"/>
    </row>
    <row r="789" spans="2:14" x14ac:dyDescent="0.2">
      <c r="B789" s="14" t="str">
        <f t="shared" si="13"/>
        <v>flab_r_p_a_004</v>
      </c>
      <c r="C789" s="14" t="s">
        <v>1015</v>
      </c>
      <c r="D789" s="14" t="s">
        <v>652</v>
      </c>
      <c r="E789" s="47">
        <v>17.953641516611992</v>
      </c>
      <c r="F789" s="47">
        <v>-4.5154607951736203E-3</v>
      </c>
      <c r="G789" s="47">
        <v>-0.28861302101641506</v>
      </c>
      <c r="H789" s="47">
        <v>-0.12501250350188675</v>
      </c>
      <c r="I789" s="47"/>
      <c r="J789" s="47"/>
      <c r="K789" s="47"/>
      <c r="L789" s="47"/>
      <c r="M789" s="47"/>
      <c r="N789" s="47"/>
    </row>
    <row r="790" spans="2:14" x14ac:dyDescent="0.2">
      <c r="B790" s="14" t="str">
        <f t="shared" si="13"/>
        <v>flab_r_p_a_005</v>
      </c>
      <c r="C790" s="14" t="s">
        <v>1015</v>
      </c>
      <c r="D790" s="14" t="s">
        <v>653</v>
      </c>
      <c r="E790" s="47">
        <v>73.841881223181716</v>
      </c>
      <c r="F790" s="47">
        <v>5.0101536145263914E-2</v>
      </c>
      <c r="G790" s="47">
        <v>-0.22844973483954201</v>
      </c>
      <c r="H790" s="47">
        <v>-9.6204855649639764E-2</v>
      </c>
      <c r="I790" s="47"/>
      <c r="J790" s="47"/>
      <c r="K790" s="47"/>
      <c r="L790" s="47"/>
      <c r="M790" s="47"/>
      <c r="N790" s="47"/>
    </row>
    <row r="791" spans="2:14" x14ac:dyDescent="0.2">
      <c r="B791" s="14" t="str">
        <f t="shared" si="13"/>
        <v>flab_r_p_a_006</v>
      </c>
      <c r="C791" s="14" t="s">
        <v>1015</v>
      </c>
      <c r="D791" s="14" t="s">
        <v>654</v>
      </c>
      <c r="E791" s="47">
        <v>233.52929870033921</v>
      </c>
      <c r="F791" s="47">
        <v>-2.7295062580634522E-2</v>
      </c>
      <c r="G791" s="47">
        <v>-0.17804414904520893</v>
      </c>
      <c r="H791" s="47">
        <v>-0.11086426252292503</v>
      </c>
      <c r="I791" s="47"/>
      <c r="J791" s="47"/>
      <c r="K791" s="47"/>
      <c r="L791" s="47"/>
      <c r="M791" s="47"/>
      <c r="N791" s="47"/>
    </row>
    <row r="792" spans="2:14" x14ac:dyDescent="0.2">
      <c r="B792" s="14" t="str">
        <f t="shared" si="13"/>
        <v>flab_r_p_a_007</v>
      </c>
      <c r="C792" s="14" t="s">
        <v>1015</v>
      </c>
      <c r="D792" s="14" t="s">
        <v>655</v>
      </c>
      <c r="E792" s="47">
        <v>18.61355428240374</v>
      </c>
      <c r="F792" s="47">
        <v>-2.3997282719234736E-2</v>
      </c>
      <c r="G792" s="47">
        <v>-0.20284303036991469</v>
      </c>
      <c r="H792" s="47">
        <v>-0.11958979066344355</v>
      </c>
      <c r="I792" s="47"/>
      <c r="J792" s="47"/>
      <c r="K792" s="47"/>
      <c r="L792" s="47"/>
      <c r="M792" s="47"/>
      <c r="N792" s="47"/>
    </row>
    <row r="793" spans="2:14" x14ac:dyDescent="0.2">
      <c r="B793" s="14" t="str">
        <f t="shared" si="13"/>
        <v>flab_r_p_a_008</v>
      </c>
      <c r="C793" s="14" t="s">
        <v>1015</v>
      </c>
      <c r="D793" s="14" t="s">
        <v>656</v>
      </c>
      <c r="E793" s="47">
        <v>16.447243475281947</v>
      </c>
      <c r="F793" s="47">
        <v>-1.0686041045215866E-2</v>
      </c>
      <c r="G793" s="47">
        <v>-0.59036238064948954</v>
      </c>
      <c r="H793" s="47">
        <v>3.3810848829407547E-2</v>
      </c>
      <c r="I793" s="47"/>
      <c r="J793" s="47"/>
      <c r="K793" s="47"/>
      <c r="L793" s="47"/>
      <c r="M793" s="47"/>
      <c r="N793" s="47"/>
    </row>
    <row r="794" spans="2:14" x14ac:dyDescent="0.2">
      <c r="B794" s="14" t="str">
        <f t="shared" si="13"/>
        <v>flab_r_p_a_009</v>
      </c>
      <c r="C794" s="14" t="s">
        <v>1015</v>
      </c>
      <c r="D794" s="14" t="s">
        <v>657</v>
      </c>
      <c r="E794" s="47">
        <v>222.54140697638618</v>
      </c>
      <c r="F794" s="47">
        <v>-1.969110906020477E-2</v>
      </c>
      <c r="G794" s="47">
        <v>-0.25267759880394092</v>
      </c>
      <c r="H794" s="47">
        <v>-0.12261500185117846</v>
      </c>
      <c r="I794" s="47"/>
      <c r="J794" s="47"/>
      <c r="K794" s="47"/>
      <c r="L794" s="47"/>
      <c r="M794" s="47"/>
      <c r="N794" s="47"/>
    </row>
    <row r="795" spans="2:14" x14ac:dyDescent="0.2">
      <c r="B795" s="14" t="str">
        <f t="shared" si="13"/>
        <v>flab_r_p_a_010</v>
      </c>
      <c r="C795" s="14" t="s">
        <v>1015</v>
      </c>
      <c r="D795" s="14" t="s">
        <v>658</v>
      </c>
      <c r="E795" s="47">
        <v>48.016224487728159</v>
      </c>
      <c r="F795" s="47">
        <v>-1.4757968035594704E-2</v>
      </c>
      <c r="G795" s="47">
        <v>-0.18670521527315298</v>
      </c>
      <c r="H795" s="47">
        <v>8.3251838111442211E-2</v>
      </c>
      <c r="I795" s="47"/>
      <c r="J795" s="47"/>
      <c r="K795" s="47"/>
      <c r="L795" s="47"/>
      <c r="M795" s="47"/>
      <c r="N795" s="47"/>
    </row>
    <row r="796" spans="2:14" x14ac:dyDescent="0.2">
      <c r="B796" s="14" t="str">
        <f t="shared" si="13"/>
        <v>flab_r_p_a_011</v>
      </c>
      <c r="C796" s="14" t="s">
        <v>1015</v>
      </c>
      <c r="D796" s="14" t="s">
        <v>659</v>
      </c>
      <c r="E796" s="47">
        <v>37.271594538937663</v>
      </c>
      <c r="F796" s="47">
        <v>0.1245472246246937</v>
      </c>
      <c r="G796" s="47">
        <v>1.0834512927937467E-3</v>
      </c>
      <c r="H796" s="47">
        <v>1.0122592108217754</v>
      </c>
      <c r="I796" s="47"/>
      <c r="J796" s="47"/>
      <c r="K796" s="47"/>
      <c r="L796" s="47"/>
      <c r="M796" s="47"/>
      <c r="N796" s="47"/>
    </row>
    <row r="797" spans="2:14" x14ac:dyDescent="0.2">
      <c r="B797" s="14" t="str">
        <f t="shared" si="13"/>
        <v>flab_r_p_a_012</v>
      </c>
      <c r="C797" s="14" t="s">
        <v>1015</v>
      </c>
      <c r="D797" s="14" t="s">
        <v>660</v>
      </c>
      <c r="E797" s="47">
        <v>78.614163855213988</v>
      </c>
      <c r="F797" s="47">
        <v>-3.0149471400453542E-3</v>
      </c>
      <c r="G797" s="47">
        <v>-0.52821166879303272</v>
      </c>
      <c r="H797" s="47">
        <v>5.8402057931794538E-2</v>
      </c>
      <c r="I797" s="47"/>
      <c r="J797" s="47"/>
      <c r="K797" s="47"/>
      <c r="L797" s="47"/>
      <c r="M797" s="47"/>
      <c r="N797" s="47"/>
    </row>
    <row r="798" spans="2:14" x14ac:dyDescent="0.2">
      <c r="B798" s="14" t="str">
        <f t="shared" si="13"/>
        <v>flab_r_p_a_013</v>
      </c>
      <c r="C798" s="14" t="s">
        <v>1015</v>
      </c>
      <c r="D798" s="14" t="s">
        <v>661</v>
      </c>
      <c r="E798" s="47">
        <v>273.51206878620366</v>
      </c>
      <c r="F798" s="47">
        <v>2.5978017714645141E-2</v>
      </c>
      <c r="G798" s="47">
        <v>-3.7971143403603413E-2</v>
      </c>
      <c r="H798" s="47">
        <v>2.3497471380884427E-2</v>
      </c>
      <c r="I798" s="47"/>
      <c r="J798" s="47"/>
      <c r="K798" s="47"/>
      <c r="L798" s="47"/>
      <c r="M798" s="47"/>
      <c r="N798" s="47"/>
    </row>
    <row r="799" spans="2:14" x14ac:dyDescent="0.2">
      <c r="B799" s="14" t="str">
        <f t="shared" si="13"/>
        <v>flab_r_p_a_014</v>
      </c>
      <c r="C799" s="14" t="s">
        <v>1015</v>
      </c>
      <c r="D799" s="14" t="s">
        <v>662</v>
      </c>
      <c r="E799" s="47">
        <v>31.980400247191422</v>
      </c>
      <c r="F799" s="47">
        <v>-5.6583331288662109E-3</v>
      </c>
      <c r="G799" s="47">
        <v>-0.24363274594233486</v>
      </c>
      <c r="H799" s="47">
        <v>-0.11123142691679133</v>
      </c>
      <c r="I799" s="47"/>
      <c r="J799" s="47"/>
      <c r="K799" s="47"/>
      <c r="L799" s="47"/>
      <c r="M799" s="47"/>
      <c r="N799" s="47"/>
    </row>
    <row r="800" spans="2:14" x14ac:dyDescent="0.2">
      <c r="B800" s="14" t="str">
        <f t="shared" si="13"/>
        <v>flab_r_p_a_015</v>
      </c>
      <c r="C800" s="14" t="s">
        <v>1015</v>
      </c>
      <c r="D800" s="14" t="s">
        <v>663</v>
      </c>
      <c r="E800" s="47">
        <v>74.185516055614499</v>
      </c>
      <c r="F800" s="47">
        <v>-1.7014684350669107E-3</v>
      </c>
      <c r="G800" s="47">
        <v>-0.2644254273310942</v>
      </c>
      <c r="H800" s="47">
        <v>-6.6164146724334572E-2</v>
      </c>
      <c r="I800" s="47"/>
      <c r="J800" s="47"/>
      <c r="K800" s="47"/>
      <c r="L800" s="47"/>
      <c r="M800" s="47"/>
      <c r="N800" s="47"/>
    </row>
    <row r="801" spans="2:14" x14ac:dyDescent="0.2">
      <c r="B801" s="14" t="str">
        <f t="shared" si="13"/>
        <v>flab_r_p_a_016</v>
      </c>
      <c r="C801" s="14" t="s">
        <v>1015</v>
      </c>
      <c r="D801" s="14" t="s">
        <v>664</v>
      </c>
      <c r="E801" s="47">
        <v>325.77324133235339</v>
      </c>
      <c r="F801" s="47">
        <v>-1.8765939166465184E-2</v>
      </c>
      <c r="G801" s="47">
        <v>-0.40337039733312485</v>
      </c>
      <c r="H801" s="47">
        <v>-0.15859795172831204</v>
      </c>
      <c r="I801" s="47"/>
      <c r="J801" s="47"/>
      <c r="K801" s="47"/>
      <c r="L801" s="47"/>
      <c r="M801" s="47"/>
      <c r="N801" s="47"/>
    </row>
    <row r="802" spans="2:14" x14ac:dyDescent="0.2">
      <c r="B802" s="14" t="str">
        <f t="shared" si="13"/>
        <v>flab_r_p_a_017</v>
      </c>
      <c r="C802" s="14" t="s">
        <v>1015</v>
      </c>
      <c r="D802" s="14" t="s">
        <v>665</v>
      </c>
      <c r="E802" s="47">
        <v>193.12137200825498</v>
      </c>
      <c r="F802" s="47">
        <v>-3.0997304884250454E-2</v>
      </c>
      <c r="G802" s="47">
        <v>-0.28356080671382289</v>
      </c>
      <c r="H802" s="47">
        <v>-0.16784045727067376</v>
      </c>
      <c r="I802" s="47"/>
      <c r="J802" s="47"/>
      <c r="K802" s="47"/>
      <c r="L802" s="47"/>
      <c r="M802" s="47"/>
      <c r="N802" s="47"/>
    </row>
    <row r="803" spans="2:14" x14ac:dyDescent="0.2">
      <c r="B803" s="14" t="str">
        <f t="shared" si="13"/>
        <v>flab_r_p_a_018</v>
      </c>
      <c r="C803" s="14" t="s">
        <v>1015</v>
      </c>
      <c r="D803" s="14" t="s">
        <v>666</v>
      </c>
      <c r="E803" s="47">
        <v>192.4194625168544</v>
      </c>
      <c r="F803" s="47">
        <v>-2.9145519346418514E-2</v>
      </c>
      <c r="G803" s="47">
        <v>-0.26736595421608111</v>
      </c>
      <c r="H803" s="47">
        <v>-0.16302322660740609</v>
      </c>
      <c r="I803" s="47"/>
      <c r="J803" s="47"/>
      <c r="K803" s="47"/>
      <c r="L803" s="47"/>
      <c r="M803" s="47"/>
      <c r="N803" s="47"/>
    </row>
    <row r="804" spans="2:14" x14ac:dyDescent="0.2">
      <c r="B804" s="14" t="str">
        <f t="shared" si="13"/>
        <v>flab_r_p_a_019</v>
      </c>
      <c r="C804" s="14" t="s">
        <v>1015</v>
      </c>
      <c r="D804" s="14" t="s">
        <v>667</v>
      </c>
      <c r="E804" s="47">
        <v>46.023603714426514</v>
      </c>
      <c r="F804" s="47">
        <v>1.5749433598544194E-2</v>
      </c>
      <c r="G804" s="47">
        <v>-0.24112438836627614</v>
      </c>
      <c r="H804" s="47">
        <v>-0.10379112470930707</v>
      </c>
      <c r="I804" s="47"/>
      <c r="J804" s="47"/>
      <c r="K804" s="47"/>
      <c r="L804" s="47"/>
      <c r="M804" s="47"/>
      <c r="N804" s="47"/>
    </row>
    <row r="805" spans="2:14" x14ac:dyDescent="0.2">
      <c r="B805" s="14" t="str">
        <f t="shared" si="13"/>
        <v>flab_r_p_a_020</v>
      </c>
      <c r="C805" s="14" t="s">
        <v>1015</v>
      </c>
      <c r="D805" s="14" t="s">
        <v>668</v>
      </c>
      <c r="E805" s="47">
        <v>94.433198335692438</v>
      </c>
      <c r="F805" s="47">
        <v>-4.2882794526744039E-2</v>
      </c>
      <c r="G805" s="47">
        <v>-0.49328729258539816</v>
      </c>
      <c r="H805" s="47">
        <v>-0.16696992218211415</v>
      </c>
      <c r="I805" s="47"/>
      <c r="J805" s="47"/>
      <c r="K805" s="47"/>
      <c r="L805" s="47"/>
      <c r="M805" s="47"/>
      <c r="N805" s="47"/>
    </row>
    <row r="806" spans="2:14" x14ac:dyDescent="0.2">
      <c r="B806" s="14" t="str">
        <f t="shared" si="13"/>
        <v>flab_r_p_a_021</v>
      </c>
      <c r="C806" s="14" t="s">
        <v>1015</v>
      </c>
      <c r="D806" s="14" t="s">
        <v>669</v>
      </c>
      <c r="E806" s="47">
        <v>6.0077937460739532</v>
      </c>
      <c r="F806" s="47">
        <v>-2.5712375913333751E-2</v>
      </c>
      <c r="G806" s="47">
        <v>-0.46791599714740562</v>
      </c>
      <c r="H806" s="47">
        <v>4.5595686622323939E-3</v>
      </c>
      <c r="I806" s="47"/>
      <c r="J806" s="47"/>
      <c r="K806" s="47"/>
      <c r="L806" s="47"/>
      <c r="M806" s="47"/>
      <c r="N806" s="47"/>
    </row>
    <row r="807" spans="2:14" x14ac:dyDescent="0.2">
      <c r="B807" s="14" t="str">
        <f t="shared" si="13"/>
        <v>flab_r_p_a_022</v>
      </c>
      <c r="C807" s="14" t="s">
        <v>1015</v>
      </c>
      <c r="D807" s="14" t="s">
        <v>670</v>
      </c>
      <c r="E807" s="47">
        <v>3.4998510787429251</v>
      </c>
      <c r="F807" s="47">
        <v>-8.0160896887337962E-3</v>
      </c>
      <c r="G807" s="47">
        <v>-0.33370016546533376</v>
      </c>
      <c r="H807" s="47">
        <v>-9.8408893251411556E-2</v>
      </c>
      <c r="I807" s="47"/>
      <c r="J807" s="47"/>
      <c r="K807" s="47"/>
      <c r="L807" s="47"/>
      <c r="M807" s="47"/>
      <c r="N807" s="47"/>
    </row>
    <row r="808" spans="2:14" x14ac:dyDescent="0.2">
      <c r="B808" s="14" t="str">
        <f t="shared" si="13"/>
        <v>flab_r_p_a_023</v>
      </c>
      <c r="C808" s="14" t="s">
        <v>1015</v>
      </c>
      <c r="D808" s="14" t="s">
        <v>671</v>
      </c>
      <c r="E808" s="47">
        <v>79.551112753449203</v>
      </c>
      <c r="F808" s="47">
        <v>-1.3932128427662782E-2</v>
      </c>
      <c r="G808" s="47">
        <v>-0.29519622918345867</v>
      </c>
      <c r="H808" s="47">
        <v>-7.7538165985713281E-2</v>
      </c>
      <c r="I808" s="47"/>
      <c r="J808" s="47"/>
      <c r="K808" s="47"/>
      <c r="L808" s="47"/>
      <c r="M808" s="47"/>
      <c r="N808" s="47"/>
    </row>
    <row r="809" spans="2:14" x14ac:dyDescent="0.2">
      <c r="B809" s="14" t="str">
        <f t="shared" si="13"/>
        <v>flab_r_p_a_025</v>
      </c>
      <c r="C809" s="14" t="s">
        <v>1015</v>
      </c>
      <c r="D809" s="14" t="s">
        <v>673</v>
      </c>
      <c r="E809" s="47">
        <v>27.825797967591622</v>
      </c>
      <c r="F809" s="47">
        <v>3.2714770918929048E-4</v>
      </c>
      <c r="G809" s="47">
        <v>-0.35005076647809386</v>
      </c>
      <c r="H809" s="47">
        <v>-9.0260089035643087E-2</v>
      </c>
      <c r="I809" s="47"/>
      <c r="J809" s="47"/>
      <c r="K809" s="47"/>
      <c r="L809" s="47"/>
      <c r="M809" s="47"/>
      <c r="N809" s="47"/>
    </row>
    <row r="810" spans="2:14" x14ac:dyDescent="0.2">
      <c r="B810" s="14" t="str">
        <f t="shared" si="13"/>
        <v>flab_r_p_a_026</v>
      </c>
      <c r="C810" s="14" t="s">
        <v>1015</v>
      </c>
      <c r="D810" s="14" t="s">
        <v>674</v>
      </c>
      <c r="E810" s="47">
        <v>0.12281711462173199</v>
      </c>
      <c r="F810" s="47">
        <v>-2.2483841116061054E-2</v>
      </c>
      <c r="G810" s="47">
        <v>-0.5148114597707476</v>
      </c>
      <c r="H810" s="47">
        <v>-0.12144793761469375</v>
      </c>
      <c r="I810" s="47"/>
      <c r="J810" s="47"/>
      <c r="K810" s="47"/>
      <c r="L810" s="47"/>
      <c r="M810" s="47"/>
      <c r="N810" s="47"/>
    </row>
    <row r="811" spans="2:14" x14ac:dyDescent="0.2">
      <c r="B811" s="14" t="str">
        <f t="shared" si="13"/>
        <v>flab_r_p_a_027</v>
      </c>
      <c r="C811" s="14" t="s">
        <v>1015</v>
      </c>
      <c r="D811" s="14" t="s">
        <v>675</v>
      </c>
      <c r="E811" s="47">
        <v>74.241969633280007</v>
      </c>
      <c r="F811" s="47">
        <v>-2.5570446651002054E-2</v>
      </c>
      <c r="G811" s="47">
        <v>-0.5015257751056712</v>
      </c>
      <c r="H811" s="47">
        <v>-0.27076435608475169</v>
      </c>
      <c r="I811" s="47"/>
      <c r="J811" s="47"/>
      <c r="K811" s="47"/>
      <c r="L811" s="47"/>
      <c r="M811" s="47"/>
      <c r="N811" s="47"/>
    </row>
    <row r="812" spans="2:14" x14ac:dyDescent="0.2">
      <c r="B812" s="14" t="str">
        <f t="shared" si="13"/>
        <v>flab_r_p_a_028</v>
      </c>
      <c r="C812" s="14" t="s">
        <v>1015</v>
      </c>
      <c r="D812" s="14" t="s">
        <v>676</v>
      </c>
      <c r="E812" s="47">
        <v>81.237099351793319</v>
      </c>
      <c r="F812" s="47">
        <v>-2.9175267717951314E-3</v>
      </c>
      <c r="G812" s="47">
        <v>-0.38267441828784277</v>
      </c>
      <c r="H812" s="47">
        <v>-0.21749706018161508</v>
      </c>
      <c r="I812" s="47"/>
      <c r="J812" s="47"/>
      <c r="K812" s="47"/>
      <c r="L812" s="47"/>
      <c r="M812" s="47"/>
      <c r="N812" s="47"/>
    </row>
    <row r="813" spans="2:14" x14ac:dyDescent="0.2">
      <c r="B813" s="14" t="str">
        <f t="shared" si="13"/>
        <v>flab_r_p_a_029</v>
      </c>
      <c r="C813" s="14" t="s">
        <v>1015</v>
      </c>
      <c r="D813" s="14" t="s">
        <v>677</v>
      </c>
      <c r="E813" s="47">
        <v>15.733200976958628</v>
      </c>
      <c r="F813" s="47">
        <v>-2.1573261705987168E-2</v>
      </c>
      <c r="G813" s="47">
        <v>-0.37218064450045274</v>
      </c>
      <c r="H813" s="47">
        <v>-0.18321145542827821</v>
      </c>
      <c r="I813" s="47"/>
      <c r="J813" s="47"/>
      <c r="K813" s="47"/>
      <c r="L813" s="47"/>
      <c r="M813" s="47"/>
      <c r="N813" s="47"/>
    </row>
    <row r="814" spans="2:14" x14ac:dyDescent="0.2">
      <c r="B814" s="14" t="str">
        <f t="shared" si="13"/>
        <v>flab_r_p_a_030</v>
      </c>
      <c r="C814" s="14" t="s">
        <v>1015</v>
      </c>
      <c r="D814" s="14" t="s">
        <v>678</v>
      </c>
      <c r="E814" s="47">
        <v>9.5357811122455747</v>
      </c>
      <c r="F814" s="47">
        <v>-2.0472483359756932E-2</v>
      </c>
      <c r="G814" s="47">
        <v>-0.44402954758018254</v>
      </c>
      <c r="H814" s="47">
        <v>-0.22228687448774265</v>
      </c>
      <c r="I814" s="47"/>
      <c r="J814" s="47"/>
      <c r="K814" s="47"/>
      <c r="L814" s="47"/>
      <c r="M814" s="47"/>
      <c r="N814" s="47"/>
    </row>
    <row r="815" spans="2:14" x14ac:dyDescent="0.2">
      <c r="B815" s="14" t="str">
        <f t="shared" si="13"/>
        <v>flab_r_p_a_031</v>
      </c>
      <c r="C815" s="14" t="s">
        <v>1015</v>
      </c>
      <c r="D815" s="14" t="s">
        <v>679</v>
      </c>
      <c r="E815" s="47">
        <v>0.90809750780990595</v>
      </c>
      <c r="F815" s="47">
        <v>-1.9065354019587311E-2</v>
      </c>
      <c r="G815" s="47">
        <v>-0.4212525971385439</v>
      </c>
      <c r="H815" s="47">
        <v>-0.20520357598193817</v>
      </c>
      <c r="I815" s="47"/>
      <c r="J815" s="47"/>
      <c r="K815" s="47"/>
      <c r="L815" s="47"/>
      <c r="M815" s="47"/>
      <c r="N815" s="47"/>
    </row>
    <row r="816" spans="2:14" x14ac:dyDescent="0.2">
      <c r="B816" s="14" t="str">
        <f t="shared" si="13"/>
        <v>flab_r_p_a_032</v>
      </c>
      <c r="C816" s="14" t="s">
        <v>1015</v>
      </c>
      <c r="D816" s="14" t="s">
        <v>680</v>
      </c>
      <c r="E816" s="47">
        <v>2.3928395380197878</v>
      </c>
      <c r="F816" s="47">
        <v>-1.9164907346647109E-2</v>
      </c>
      <c r="G816" s="47">
        <v>-0.41975568419061471</v>
      </c>
      <c r="H816" s="47">
        <v>-0.20961908174046417</v>
      </c>
      <c r="I816" s="47"/>
      <c r="J816" s="47"/>
      <c r="K816" s="47"/>
      <c r="L816" s="47"/>
      <c r="M816" s="47"/>
      <c r="N816" s="47"/>
    </row>
    <row r="817" spans="2:14" x14ac:dyDescent="0.2">
      <c r="B817" s="14" t="str">
        <f t="shared" si="13"/>
        <v>flab_r_p_a_033</v>
      </c>
      <c r="C817" s="14" t="s">
        <v>1015</v>
      </c>
      <c r="D817" s="14" t="s">
        <v>681</v>
      </c>
      <c r="E817" s="47">
        <v>177.54700312192182</v>
      </c>
      <c r="F817" s="47">
        <v>-2.3114896961506926E-2</v>
      </c>
      <c r="G817" s="47">
        <v>-0.47000499339889812</v>
      </c>
      <c r="H817" s="47">
        <v>-0.22955305635569134</v>
      </c>
      <c r="I817" s="47"/>
      <c r="J817" s="47"/>
      <c r="K817" s="47"/>
      <c r="L817" s="47"/>
      <c r="M817" s="47"/>
      <c r="N817" s="47"/>
    </row>
    <row r="818" spans="2:14" x14ac:dyDescent="0.2">
      <c r="B818" s="14" t="str">
        <f t="shared" si="13"/>
        <v>flab_r_p_a_035</v>
      </c>
      <c r="C818" s="14" t="s">
        <v>1015</v>
      </c>
      <c r="D818" s="14" t="s">
        <v>683</v>
      </c>
      <c r="E818" s="47">
        <v>3.008183534573744E-2</v>
      </c>
      <c r="F818" s="47">
        <v>1.4240102548956912E-2</v>
      </c>
      <c r="G818" s="47">
        <v>-0.29096820102388898</v>
      </c>
      <c r="H818" s="47">
        <v>1.1316872630373176</v>
      </c>
      <c r="I818" s="47"/>
      <c r="J818" s="47"/>
      <c r="K818" s="47"/>
      <c r="L818" s="47"/>
      <c r="M818" s="47"/>
      <c r="N818" s="47"/>
    </row>
    <row r="819" spans="2:14" x14ac:dyDescent="0.2">
      <c r="B819" s="14" t="str">
        <f t="shared" si="13"/>
        <v>flab_r_p_a_038</v>
      </c>
      <c r="C819" s="14" t="s">
        <v>1015</v>
      </c>
      <c r="D819" s="14" t="s">
        <v>686</v>
      </c>
      <c r="E819" s="47">
        <v>6.3129639383780116</v>
      </c>
      <c r="F819" s="47">
        <v>-0.12845693506678968</v>
      </c>
      <c r="G819" s="47">
        <v>-1.2028279891559079</v>
      </c>
      <c r="H819" s="47">
        <v>-0.62642835133059904</v>
      </c>
      <c r="I819" s="47"/>
      <c r="J819" s="47"/>
      <c r="K819" s="47"/>
      <c r="L819" s="47"/>
      <c r="M819" s="47"/>
      <c r="N819" s="47"/>
    </row>
    <row r="820" spans="2:14" x14ac:dyDescent="0.2">
      <c r="B820" s="14" t="str">
        <f t="shared" si="13"/>
        <v>flab_r_p_a_039</v>
      </c>
      <c r="C820" s="14" t="s">
        <v>1015</v>
      </c>
      <c r="D820" s="14" t="s">
        <v>687</v>
      </c>
      <c r="E820" s="47">
        <v>3.0283985279260794</v>
      </c>
      <c r="F820" s="47">
        <v>-5.246011317683319E-4</v>
      </c>
      <c r="G820" s="47">
        <v>-0.57893599551152031</v>
      </c>
      <c r="H820" s="47">
        <v>-0.16496967583883304</v>
      </c>
      <c r="I820" s="47"/>
      <c r="J820" s="47"/>
      <c r="K820" s="47"/>
      <c r="L820" s="47"/>
      <c r="M820" s="47"/>
      <c r="N820" s="47"/>
    </row>
    <row r="821" spans="2:14" x14ac:dyDescent="0.2">
      <c r="B821" s="14" t="str">
        <f t="shared" si="13"/>
        <v>flab_r_p_a_041</v>
      </c>
      <c r="C821" s="14" t="s">
        <v>1015</v>
      </c>
      <c r="D821" s="14" t="s">
        <v>689</v>
      </c>
      <c r="E821" s="47">
        <v>3.8835849976916013</v>
      </c>
      <c r="F821" s="47">
        <v>-5.6098347832511664E-2</v>
      </c>
      <c r="G821" s="47">
        <v>-0.47519663587202166</v>
      </c>
      <c r="H821" s="47">
        <v>-0.2412240699744217</v>
      </c>
      <c r="I821" s="47"/>
      <c r="J821" s="47"/>
      <c r="K821" s="47"/>
      <c r="L821" s="47"/>
      <c r="M821" s="47"/>
      <c r="N821" s="47"/>
    </row>
    <row r="822" spans="2:14" x14ac:dyDescent="0.2">
      <c r="B822" s="14" t="str">
        <f t="shared" si="13"/>
        <v>flab_r_p_a_042</v>
      </c>
      <c r="C822" s="14" t="s">
        <v>1015</v>
      </c>
      <c r="D822" s="14" t="s">
        <v>690</v>
      </c>
      <c r="E822" s="47">
        <v>2.8783828444496742E-2</v>
      </c>
      <c r="F822" s="47">
        <v>-4.8262474215798878E-2</v>
      </c>
      <c r="G822" s="47">
        <v>-3.1401665819963065</v>
      </c>
      <c r="H822" s="47">
        <v>-0.27302342695293413</v>
      </c>
      <c r="I822" s="47"/>
      <c r="J822" s="47"/>
      <c r="K822" s="47"/>
      <c r="L822" s="47"/>
      <c r="M822" s="47"/>
      <c r="N822" s="47"/>
    </row>
    <row r="823" spans="2:14" x14ac:dyDescent="0.2">
      <c r="B823" s="14" t="str">
        <f t="shared" si="13"/>
        <v>flab_r_p_a_043</v>
      </c>
      <c r="C823" s="14" t="s">
        <v>1015</v>
      </c>
      <c r="D823" s="14" t="s">
        <v>691</v>
      </c>
      <c r="E823" s="47">
        <v>40.514316116423672</v>
      </c>
      <c r="F823" s="47">
        <v>-4.1202380960447815E-2</v>
      </c>
      <c r="G823" s="47">
        <v>-0.8900018374262797</v>
      </c>
      <c r="H823" s="47">
        <v>-0.35029479819321807</v>
      </c>
      <c r="I823" s="47"/>
      <c r="J823" s="47"/>
      <c r="K823" s="47"/>
      <c r="L823" s="47"/>
      <c r="M823" s="47"/>
      <c r="N823" s="47"/>
    </row>
    <row r="824" spans="2:14" x14ac:dyDescent="0.2">
      <c r="B824" s="14" t="str">
        <f t="shared" si="13"/>
        <v>flab_r_p_a_044</v>
      </c>
      <c r="C824" s="14" t="s">
        <v>1015</v>
      </c>
      <c r="D824" s="14" t="s">
        <v>692</v>
      </c>
      <c r="E824" s="47">
        <v>25.632731898102875</v>
      </c>
      <c r="F824" s="47">
        <v>-0.10603862910150141</v>
      </c>
      <c r="G824" s="47">
        <v>-0.2838559235248117</v>
      </c>
      <c r="H824" s="47">
        <v>0.1593500744312637</v>
      </c>
      <c r="I824" s="47"/>
      <c r="J824" s="47"/>
      <c r="K824" s="47"/>
      <c r="L824" s="47"/>
      <c r="M824" s="47"/>
      <c r="N824" s="47"/>
    </row>
    <row r="825" spans="2:14" x14ac:dyDescent="0.2">
      <c r="B825" s="14" t="str">
        <f t="shared" si="13"/>
        <v>flab_r_p_a_046</v>
      </c>
      <c r="C825" s="14" t="s">
        <v>1015</v>
      </c>
      <c r="D825" s="14" t="s">
        <v>694</v>
      </c>
      <c r="E825" s="47">
        <v>0.36825380647975892</v>
      </c>
      <c r="F825" s="47">
        <v>-9.0612139730783525E-2</v>
      </c>
      <c r="G825" s="47">
        <v>-1.9411666869992739</v>
      </c>
      <c r="H825" s="47">
        <v>-0.32939117421753039</v>
      </c>
      <c r="I825" s="47"/>
      <c r="J825" s="47"/>
      <c r="K825" s="47"/>
      <c r="L825" s="47"/>
      <c r="M825" s="47"/>
      <c r="N825" s="47"/>
    </row>
    <row r="826" spans="2:14" x14ac:dyDescent="0.2">
      <c r="B826" s="14" t="str">
        <f t="shared" si="13"/>
        <v>flab_r_p_a_047</v>
      </c>
      <c r="C826" s="14" t="s">
        <v>1015</v>
      </c>
      <c r="D826" s="14" t="s">
        <v>695</v>
      </c>
      <c r="E826" s="47">
        <v>18.859205033303176</v>
      </c>
      <c r="F826" s="47">
        <v>-2.6778897164159154E-2</v>
      </c>
      <c r="G826" s="47">
        <v>-0.49091840076652682</v>
      </c>
      <c r="H826" s="47">
        <v>-0.24184218435390203</v>
      </c>
      <c r="I826" s="47"/>
      <c r="J826" s="47"/>
      <c r="K826" s="47"/>
      <c r="L826" s="47"/>
      <c r="M826" s="47"/>
      <c r="N826" s="47"/>
    </row>
    <row r="827" spans="2:14" x14ac:dyDescent="0.2">
      <c r="B827" s="14" t="str">
        <f t="shared" si="13"/>
        <v>flab_r_p_a_048</v>
      </c>
      <c r="C827" s="14" t="s">
        <v>1015</v>
      </c>
      <c r="D827" s="14" t="s">
        <v>696</v>
      </c>
      <c r="E827" s="47">
        <v>0.69913895436519791</v>
      </c>
      <c r="F827" s="47">
        <v>3.0513190588243866E-2</v>
      </c>
      <c r="G827" s="47">
        <v>-0.76360031549634888</v>
      </c>
      <c r="H827" s="47">
        <v>-0.22955442954881722</v>
      </c>
      <c r="I827" s="47"/>
      <c r="J827" s="47"/>
      <c r="K827" s="47"/>
      <c r="L827" s="47"/>
      <c r="M827" s="47"/>
      <c r="N827" s="47"/>
    </row>
    <row r="828" spans="2:14" x14ac:dyDescent="0.2">
      <c r="B828" s="14" t="str">
        <f t="shared" si="13"/>
        <v>flab_r_p_a_049</v>
      </c>
      <c r="C828" s="14" t="s">
        <v>1015</v>
      </c>
      <c r="D828" s="14" t="s">
        <v>697</v>
      </c>
      <c r="E828" s="47">
        <v>10.66601608575364</v>
      </c>
      <c r="F828" s="47">
        <v>-6.9906310369904912E-2</v>
      </c>
      <c r="G828" s="47">
        <v>-0.58585630881969886</v>
      </c>
      <c r="H828" s="47">
        <v>-0.16905091390337912</v>
      </c>
      <c r="I828" s="47"/>
      <c r="J828" s="47"/>
      <c r="K828" s="47"/>
      <c r="L828" s="47"/>
      <c r="M828" s="47"/>
      <c r="N828" s="47"/>
    </row>
    <row r="829" spans="2:14" x14ac:dyDescent="0.2">
      <c r="B829" s="14" t="str">
        <f t="shared" si="13"/>
        <v>flab_r_p_a_050</v>
      </c>
      <c r="C829" s="14" t="s">
        <v>1015</v>
      </c>
      <c r="D829" s="14" t="s">
        <v>698</v>
      </c>
      <c r="E829" s="47">
        <v>0.94006036273782989</v>
      </c>
      <c r="F829" s="47">
        <v>-3.3362419437177326E-2</v>
      </c>
      <c r="G829" s="47">
        <v>-0.60761273018890005</v>
      </c>
      <c r="H829" s="47">
        <v>-0.21494676009513602</v>
      </c>
      <c r="I829" s="47"/>
      <c r="J829" s="47"/>
      <c r="K829" s="47"/>
      <c r="L829" s="47"/>
      <c r="M829" s="47"/>
      <c r="N829" s="47"/>
    </row>
    <row r="830" spans="2:14" x14ac:dyDescent="0.2">
      <c r="B830" s="14" t="str">
        <f t="shared" si="13"/>
        <v>flab_r_p_a_051</v>
      </c>
      <c r="C830" s="14" t="s">
        <v>1015</v>
      </c>
      <c r="D830" s="14" t="s">
        <v>699</v>
      </c>
      <c r="E830" s="47">
        <v>0.51023497852887656</v>
      </c>
      <c r="F830" s="47">
        <v>1.1105040831194124E-2</v>
      </c>
      <c r="G830" s="47">
        <v>-0.12493678147074139</v>
      </c>
      <c r="H830" s="47">
        <v>-5.7899929402194239E-3</v>
      </c>
      <c r="I830" s="47"/>
      <c r="J830" s="47"/>
      <c r="K830" s="47"/>
      <c r="L830" s="47"/>
      <c r="M830" s="47"/>
      <c r="N830" s="47"/>
    </row>
    <row r="831" spans="2:14" x14ac:dyDescent="0.2">
      <c r="B831" s="14" t="str">
        <f t="shared" si="13"/>
        <v>flab_r_p_a_052</v>
      </c>
      <c r="C831" s="14" t="s">
        <v>1015</v>
      </c>
      <c r="D831" s="14" t="s">
        <v>700</v>
      </c>
      <c r="E831" s="47">
        <v>8.5613318417966058E-2</v>
      </c>
      <c r="F831" s="47">
        <v>-3.6436399112294016E-2</v>
      </c>
      <c r="G831" s="47">
        <v>-0.3992277246033904</v>
      </c>
      <c r="H831" s="47">
        <v>-0.17393959977837214</v>
      </c>
      <c r="I831" s="47"/>
      <c r="J831" s="47"/>
      <c r="K831" s="47"/>
      <c r="L831" s="47"/>
      <c r="M831" s="47"/>
      <c r="N831" s="47"/>
    </row>
    <row r="832" spans="2:14" x14ac:dyDescent="0.2">
      <c r="B832" s="14" t="str">
        <f t="shared" si="13"/>
        <v>flab_r_p_a_053</v>
      </c>
      <c r="C832" s="14" t="s">
        <v>1015</v>
      </c>
      <c r="D832" s="14" t="s">
        <v>701</v>
      </c>
      <c r="E832" s="47">
        <v>8.7906944157434701</v>
      </c>
      <c r="F832" s="47">
        <v>-6.9038454883807443E-2</v>
      </c>
      <c r="G832" s="47">
        <v>-0.5128045347466248</v>
      </c>
      <c r="H832" s="47">
        <v>-0.22342401676824775</v>
      </c>
      <c r="I832" s="47"/>
      <c r="J832" s="47"/>
      <c r="K832" s="47"/>
      <c r="L832" s="47"/>
      <c r="M832" s="47"/>
      <c r="N832" s="47"/>
    </row>
    <row r="833" spans="2:14" x14ac:dyDescent="0.2">
      <c r="B833" s="14" t="str">
        <f t="shared" si="13"/>
        <v>flab_r_p_a_054</v>
      </c>
      <c r="C833" s="14" t="s">
        <v>1015</v>
      </c>
      <c r="D833" s="14" t="s">
        <v>702</v>
      </c>
      <c r="E833" s="47">
        <v>2.6474923014999039</v>
      </c>
      <c r="F833" s="47">
        <v>-5.9271290403450916E-2</v>
      </c>
      <c r="G833" s="47">
        <v>-0.70436972752793148</v>
      </c>
      <c r="H833" s="47">
        <v>-0.31854480440510757</v>
      </c>
      <c r="I833" s="47"/>
      <c r="J833" s="47"/>
      <c r="K833" s="47"/>
      <c r="L833" s="47"/>
      <c r="M833" s="47"/>
      <c r="N833" s="47"/>
    </row>
    <row r="834" spans="2:14" x14ac:dyDescent="0.2">
      <c r="B834" s="14" t="str">
        <f t="shared" si="13"/>
        <v>flab_r_p_a_055</v>
      </c>
      <c r="C834" s="14" t="s">
        <v>1015</v>
      </c>
      <c r="D834" s="14" t="s">
        <v>703</v>
      </c>
      <c r="E834" s="47">
        <v>11.970163920775843</v>
      </c>
      <c r="F834" s="47">
        <v>-4.804573301687709E-2</v>
      </c>
      <c r="G834" s="47">
        <v>-2.1127090325656628</v>
      </c>
      <c r="H834" s="47">
        <v>-0.19635279660777938</v>
      </c>
      <c r="I834" s="47"/>
      <c r="J834" s="47"/>
      <c r="K834" s="47"/>
      <c r="L834" s="47"/>
      <c r="M834" s="47"/>
      <c r="N834" s="47"/>
    </row>
    <row r="835" spans="2:14" x14ac:dyDescent="0.2">
      <c r="B835" s="14" t="str">
        <f t="shared" si="13"/>
        <v>flab_r_p_a_056</v>
      </c>
      <c r="C835" s="14" t="s">
        <v>1015</v>
      </c>
      <c r="D835" s="14" t="s">
        <v>704</v>
      </c>
      <c r="E835" s="47">
        <v>0.15703921323888775</v>
      </c>
      <c r="F835" s="47">
        <v>-6.4137029720479077E-2</v>
      </c>
      <c r="G835" s="47">
        <v>-2.6102136786235741</v>
      </c>
      <c r="H835" s="47">
        <v>-0.30388023558893806</v>
      </c>
      <c r="I835" s="47"/>
      <c r="J835" s="47"/>
      <c r="K835" s="47"/>
      <c r="L835" s="47"/>
      <c r="M835" s="47"/>
      <c r="N835" s="47"/>
    </row>
    <row r="836" spans="2:14" x14ac:dyDescent="0.2">
      <c r="B836" s="14" t="str">
        <f t="shared" si="13"/>
        <v>flab_r_p_a_057</v>
      </c>
      <c r="C836" s="14" t="s">
        <v>1015</v>
      </c>
      <c r="D836" s="14" t="s">
        <v>705</v>
      </c>
      <c r="E836" s="47">
        <v>1.3083292101352615</v>
      </c>
      <c r="F836" s="47">
        <v>-8.2716062298138215E-2</v>
      </c>
      <c r="G836" s="47">
        <v>-1.0062387023281105</v>
      </c>
      <c r="H836" s="47">
        <v>-0.25111675498841191</v>
      </c>
      <c r="I836" s="47"/>
      <c r="J836" s="47"/>
      <c r="K836" s="47"/>
      <c r="L836" s="47"/>
      <c r="M836" s="47"/>
      <c r="N836" s="47"/>
    </row>
    <row r="837" spans="2:14" x14ac:dyDescent="0.2">
      <c r="B837" s="14" t="str">
        <f t="shared" si="13"/>
        <v>flab_r_p_a_059</v>
      </c>
      <c r="C837" s="14" t="s">
        <v>1015</v>
      </c>
      <c r="D837" s="14" t="s">
        <v>707</v>
      </c>
      <c r="E837" s="47">
        <v>6.1044366557613596</v>
      </c>
      <c r="F837" s="47">
        <v>-0.13439085472263246</v>
      </c>
      <c r="G837" s="47">
        <v>-0.7117648072769045</v>
      </c>
      <c r="H837" s="47">
        <v>0.17397288597729155</v>
      </c>
      <c r="I837" s="47"/>
      <c r="J837" s="47"/>
      <c r="K837" s="47"/>
      <c r="L837" s="47"/>
      <c r="M837" s="47"/>
      <c r="N837" s="47"/>
    </row>
    <row r="838" spans="2:14" x14ac:dyDescent="0.2">
      <c r="B838" s="14" t="str">
        <f t="shared" si="13"/>
        <v>flab_r_p_a_060</v>
      </c>
      <c r="C838" s="14" t="s">
        <v>1015</v>
      </c>
      <c r="D838" s="14" t="s">
        <v>708</v>
      </c>
      <c r="E838" s="47">
        <v>17.977907530457554</v>
      </c>
      <c r="F838" s="47">
        <v>-9.7824024668802245E-2</v>
      </c>
      <c r="G838" s="47">
        <v>-0.59955904699200424</v>
      </c>
      <c r="H838" s="47">
        <v>0.20099607502788164</v>
      </c>
      <c r="I838" s="47"/>
      <c r="J838" s="47"/>
      <c r="K838" s="47"/>
      <c r="L838" s="47"/>
      <c r="M838" s="47"/>
      <c r="N838" s="47"/>
    </row>
    <row r="839" spans="2:14" x14ac:dyDescent="0.2">
      <c r="B839" s="14" t="str">
        <f t="shared" si="13"/>
        <v>flab_r_p_a_061</v>
      </c>
      <c r="C839" s="14" t="s">
        <v>1015</v>
      </c>
      <c r="D839" s="14" t="s">
        <v>709</v>
      </c>
      <c r="E839" s="47">
        <v>45.505093145850495</v>
      </c>
      <c r="F839" s="47">
        <v>-0.21329939983331103</v>
      </c>
      <c r="G839" s="47">
        <v>-0.57076154503222787</v>
      </c>
      <c r="H839" s="47">
        <v>0.1896690731918893</v>
      </c>
      <c r="I839" s="47"/>
      <c r="J839" s="47"/>
      <c r="K839" s="47"/>
      <c r="L839" s="47"/>
      <c r="M839" s="47"/>
      <c r="N839" s="47"/>
    </row>
    <row r="840" spans="2:14" x14ac:dyDescent="0.2">
      <c r="B840" s="14" t="str">
        <f t="shared" ref="B840:B903" si="14">C840&amp;"_"&amp;D840</f>
        <v>flab_r_p_a_062</v>
      </c>
      <c r="C840" s="14" t="s">
        <v>1015</v>
      </c>
      <c r="D840" s="14" t="s">
        <v>710</v>
      </c>
      <c r="E840" s="47">
        <v>9.36931851861873</v>
      </c>
      <c r="F840" s="47">
        <v>-0.15188229444494938</v>
      </c>
      <c r="G840" s="47">
        <v>-1.6876738551272252</v>
      </c>
      <c r="H840" s="47">
        <v>0.51368640826605638</v>
      </c>
      <c r="I840" s="47"/>
      <c r="J840" s="47"/>
      <c r="K840" s="47"/>
      <c r="L840" s="47"/>
      <c r="M840" s="47"/>
      <c r="N840" s="47"/>
    </row>
    <row r="841" spans="2:14" x14ac:dyDescent="0.2">
      <c r="B841" s="14" t="str">
        <f t="shared" si="14"/>
        <v>flab_r_p_a_063</v>
      </c>
      <c r="C841" s="14" t="s">
        <v>1015</v>
      </c>
      <c r="D841" s="14" t="s">
        <v>711</v>
      </c>
      <c r="E841" s="47">
        <v>46.933980324773017</v>
      </c>
      <c r="F841" s="47">
        <v>-0.30620326111430174</v>
      </c>
      <c r="G841" s="47">
        <v>-2.2366618102959257</v>
      </c>
      <c r="H841" s="47">
        <v>0.6085935569019707</v>
      </c>
      <c r="I841" s="47"/>
      <c r="J841" s="47"/>
      <c r="K841" s="47"/>
      <c r="L841" s="47"/>
      <c r="M841" s="47"/>
      <c r="N841" s="47"/>
    </row>
    <row r="842" spans="2:14" x14ac:dyDescent="0.2">
      <c r="B842" s="14" t="str">
        <f t="shared" si="14"/>
        <v>flab_r_p_a_064</v>
      </c>
      <c r="C842" s="14" t="s">
        <v>1015</v>
      </c>
      <c r="D842" s="14" t="s">
        <v>712</v>
      </c>
      <c r="E842" s="47">
        <v>67.382408719391506</v>
      </c>
      <c r="F842" s="47">
        <v>-2.1150011522752532E-2</v>
      </c>
      <c r="G842" s="47">
        <v>-0.53332331417110801</v>
      </c>
      <c r="H842" s="47">
        <v>-0.10127637197633321</v>
      </c>
      <c r="I842" s="47"/>
      <c r="J842" s="47"/>
      <c r="K842" s="47"/>
      <c r="L842" s="47"/>
      <c r="M842" s="47"/>
      <c r="N842" s="47"/>
    </row>
    <row r="843" spans="2:14" x14ac:dyDescent="0.2">
      <c r="B843" s="14" t="str">
        <f t="shared" si="14"/>
        <v>flab_r_p_a_065</v>
      </c>
      <c r="C843" s="14" t="s">
        <v>1015</v>
      </c>
      <c r="D843" s="14" t="s">
        <v>713</v>
      </c>
      <c r="E843" s="47">
        <v>7.2623767437248299</v>
      </c>
      <c r="F843" s="47">
        <v>-4.7776617229566831E-2</v>
      </c>
      <c r="G843" s="47">
        <v>-0.81016616526261576</v>
      </c>
      <c r="H843" s="47">
        <v>-5.3505547592280767E-2</v>
      </c>
      <c r="I843" s="47"/>
      <c r="J843" s="47"/>
      <c r="K843" s="47"/>
      <c r="L843" s="47"/>
      <c r="M843" s="47"/>
      <c r="N843" s="47"/>
    </row>
    <row r="844" spans="2:14" x14ac:dyDescent="0.2">
      <c r="B844" s="14" t="str">
        <f t="shared" si="14"/>
        <v>flab_r_p_a_067</v>
      </c>
      <c r="C844" s="14" t="s">
        <v>1015</v>
      </c>
      <c r="D844" s="14" t="s">
        <v>715</v>
      </c>
      <c r="E844" s="47">
        <v>2.0207974257421553</v>
      </c>
      <c r="F844" s="47">
        <v>-9.0477440974834344E-2</v>
      </c>
      <c r="G844" s="47">
        <v>-1.0803954987275821</v>
      </c>
      <c r="H844" s="47">
        <v>-0.38075484798471004</v>
      </c>
      <c r="I844" s="47"/>
      <c r="J844" s="47"/>
      <c r="K844" s="47"/>
      <c r="L844" s="47"/>
      <c r="M844" s="47"/>
      <c r="N844" s="47"/>
    </row>
    <row r="845" spans="2:14" x14ac:dyDescent="0.2">
      <c r="B845" s="14" t="str">
        <f t="shared" si="14"/>
        <v>flab_r_p_a_070</v>
      </c>
      <c r="C845" s="14" t="s">
        <v>1015</v>
      </c>
      <c r="D845" s="14" t="s">
        <v>718</v>
      </c>
      <c r="E845" s="47">
        <v>7.6505828288615726E-2</v>
      </c>
      <c r="F845" s="47">
        <v>-1.5952652131112632E-2</v>
      </c>
      <c r="G845" s="47">
        <v>-0.78051258259796974</v>
      </c>
      <c r="H845" s="47">
        <v>-0.11255674920660486</v>
      </c>
      <c r="I845" s="47"/>
      <c r="J845" s="47"/>
      <c r="K845" s="47"/>
      <c r="L845" s="47"/>
      <c r="M845" s="47"/>
      <c r="N845" s="47"/>
    </row>
    <row r="846" spans="2:14" x14ac:dyDescent="0.2">
      <c r="B846" s="14" t="str">
        <f t="shared" si="14"/>
        <v>flab_r_p_a_071</v>
      </c>
      <c r="C846" s="14" t="s">
        <v>1015</v>
      </c>
      <c r="D846" s="14" t="s">
        <v>719</v>
      </c>
      <c r="E846" s="47">
        <v>2.1500390176658923</v>
      </c>
      <c r="F846" s="47">
        <v>-2.8455115672809672E-2</v>
      </c>
      <c r="G846" s="47">
        <v>-0.57965247132422126</v>
      </c>
      <c r="H846" s="47">
        <v>-0.12636969567104694</v>
      </c>
      <c r="I846" s="47"/>
      <c r="J846" s="47"/>
      <c r="K846" s="47"/>
      <c r="L846" s="47"/>
      <c r="M846" s="47"/>
      <c r="N846" s="47"/>
    </row>
    <row r="847" spans="2:14" x14ac:dyDescent="0.2">
      <c r="B847" s="14" t="str">
        <f t="shared" si="14"/>
        <v>flab_r_p_a_072</v>
      </c>
      <c r="C847" s="14" t="s">
        <v>1015</v>
      </c>
      <c r="D847" s="14" t="s">
        <v>720</v>
      </c>
      <c r="E847" s="47">
        <v>0.68105275222749573</v>
      </c>
      <c r="F847" s="47">
        <v>-6.4230918780983082E-2</v>
      </c>
      <c r="G847" s="47">
        <v>-1.0766174586734678</v>
      </c>
      <c r="H847" s="47">
        <v>-7.0864117895286238E-2</v>
      </c>
      <c r="I847" s="47"/>
      <c r="J847" s="47"/>
      <c r="K847" s="47"/>
      <c r="L847" s="47"/>
      <c r="M847" s="47"/>
      <c r="N847" s="47"/>
    </row>
    <row r="848" spans="2:14" x14ac:dyDescent="0.2">
      <c r="B848" s="14" t="str">
        <f t="shared" si="14"/>
        <v>flab_r_p_a_076</v>
      </c>
      <c r="C848" s="14" t="s">
        <v>1015</v>
      </c>
      <c r="D848" s="14" t="s">
        <v>724</v>
      </c>
      <c r="E848" s="47">
        <v>3.1279493483635736</v>
      </c>
      <c r="F848" s="47">
        <v>-6.2443107920884255E-2</v>
      </c>
      <c r="G848" s="47">
        <v>-1.0426524477525678</v>
      </c>
      <c r="H848" s="47">
        <v>4.3986640162985147E-2</v>
      </c>
      <c r="I848" s="47"/>
      <c r="J848" s="47"/>
      <c r="K848" s="47"/>
      <c r="L848" s="47"/>
      <c r="M848" s="47"/>
      <c r="N848" s="47"/>
    </row>
    <row r="849" spans="2:14" x14ac:dyDescent="0.2">
      <c r="B849" s="14" t="str">
        <f t="shared" si="14"/>
        <v>flab_r_p_a_077</v>
      </c>
      <c r="C849" s="14" t="s">
        <v>1015</v>
      </c>
      <c r="D849" s="14" t="s">
        <v>725</v>
      </c>
      <c r="E849" s="47">
        <v>3.5670137897915084</v>
      </c>
      <c r="F849" s="47">
        <v>-8.6545714831876008E-2</v>
      </c>
      <c r="G849" s="47">
        <v>-0.97138967898949824</v>
      </c>
      <c r="H849" s="47">
        <v>-1.8506807339468967E-2</v>
      </c>
      <c r="I849" s="47"/>
      <c r="J849" s="47"/>
      <c r="K849" s="47"/>
      <c r="L849" s="47"/>
      <c r="M849" s="47"/>
      <c r="N849" s="47"/>
    </row>
    <row r="850" spans="2:14" x14ac:dyDescent="0.2">
      <c r="B850" s="14" t="str">
        <f t="shared" si="14"/>
        <v>flab_r_p_a_078</v>
      </c>
      <c r="C850" s="14" t="s">
        <v>1015</v>
      </c>
      <c r="D850" s="14" t="s">
        <v>726</v>
      </c>
      <c r="E850" s="47">
        <v>0.45295021662352758</v>
      </c>
      <c r="F850" s="47">
        <v>-0.28068372222659344</v>
      </c>
      <c r="G850" s="47">
        <v>-0.62366233238241309</v>
      </c>
      <c r="H850" s="47">
        <v>-0.36877321248943717</v>
      </c>
      <c r="I850" s="47"/>
      <c r="J850" s="47"/>
      <c r="K850" s="47"/>
      <c r="L850" s="47"/>
      <c r="M850" s="47"/>
      <c r="N850" s="47"/>
    </row>
    <row r="851" spans="2:14" x14ac:dyDescent="0.2">
      <c r="B851" s="14" t="str">
        <f t="shared" si="14"/>
        <v>flab_r_p_a_079</v>
      </c>
      <c r="C851" s="14" t="s">
        <v>1015</v>
      </c>
      <c r="D851" s="14" t="s">
        <v>727</v>
      </c>
      <c r="E851" s="47">
        <v>22.62344536289979</v>
      </c>
      <c r="F851" s="47">
        <v>-7.4085568983939254E-2</v>
      </c>
      <c r="G851" s="47">
        <v>-0.83416683369853528</v>
      </c>
      <c r="H851" s="47">
        <v>-0.35286050877320063</v>
      </c>
      <c r="I851" s="47"/>
      <c r="J851" s="47"/>
      <c r="K851" s="47"/>
      <c r="L851" s="47"/>
      <c r="M851" s="47"/>
      <c r="N851" s="47"/>
    </row>
    <row r="852" spans="2:14" x14ac:dyDescent="0.2">
      <c r="B852" s="14" t="str">
        <f t="shared" si="14"/>
        <v>flab_r_p_a_080</v>
      </c>
      <c r="C852" s="14" t="s">
        <v>1015</v>
      </c>
      <c r="D852" s="14" t="s">
        <v>728</v>
      </c>
      <c r="E852" s="47">
        <v>6.9118832528331957</v>
      </c>
      <c r="F852" s="47">
        <v>-0.13618404281782182</v>
      </c>
      <c r="G852" s="47">
        <v>-1.1296022572627629</v>
      </c>
      <c r="H852" s="47">
        <v>-0.49007997189622898</v>
      </c>
      <c r="I852" s="47"/>
      <c r="J852" s="47"/>
      <c r="K852" s="47"/>
      <c r="L852" s="47"/>
      <c r="M852" s="47"/>
      <c r="N852" s="47"/>
    </row>
    <row r="853" spans="2:14" x14ac:dyDescent="0.2">
      <c r="B853" s="14" t="str">
        <f t="shared" si="14"/>
        <v>flab_r_p_a_081</v>
      </c>
      <c r="C853" s="14" t="s">
        <v>1015</v>
      </c>
      <c r="D853" s="14" t="s">
        <v>729</v>
      </c>
      <c r="E853" s="47">
        <v>0.21212005648477786</v>
      </c>
      <c r="F853" s="47">
        <v>-7.7001531270670664E-2</v>
      </c>
      <c r="G853" s="47">
        <v>-0.81594058620843013</v>
      </c>
      <c r="H853" s="47">
        <v>-0.29043341205277073</v>
      </c>
      <c r="I853" s="47"/>
      <c r="J853" s="47"/>
      <c r="K853" s="47"/>
      <c r="L853" s="47"/>
      <c r="M853" s="47"/>
      <c r="N853" s="47"/>
    </row>
    <row r="854" spans="2:14" x14ac:dyDescent="0.2">
      <c r="B854" s="14" t="str">
        <f t="shared" si="14"/>
        <v>flab_r_p_a_082</v>
      </c>
      <c r="C854" s="14" t="s">
        <v>1015</v>
      </c>
      <c r="D854" s="14" t="s">
        <v>730</v>
      </c>
      <c r="E854" s="47">
        <v>0.12869109433690964</v>
      </c>
      <c r="F854" s="47">
        <v>-0.10854324275693106</v>
      </c>
      <c r="G854" s="47">
        <v>-0.99281923561751473</v>
      </c>
      <c r="H854" s="47">
        <v>-0.12046659690649886</v>
      </c>
      <c r="I854" s="47"/>
      <c r="J854" s="47"/>
      <c r="K854" s="47"/>
      <c r="L854" s="47"/>
      <c r="M854" s="47"/>
      <c r="N854" s="47"/>
    </row>
    <row r="855" spans="2:14" x14ac:dyDescent="0.2">
      <c r="B855" s="14" t="str">
        <f t="shared" si="14"/>
        <v>flab_r_p_a_083</v>
      </c>
      <c r="C855" s="14" t="s">
        <v>1015</v>
      </c>
      <c r="D855" s="14" t="s">
        <v>731</v>
      </c>
      <c r="E855" s="47">
        <v>0.97605127327331476</v>
      </c>
      <c r="F855" s="47">
        <v>-9.2218512752018089E-2</v>
      </c>
      <c r="G855" s="47">
        <v>-0.72159190319703859</v>
      </c>
      <c r="H855" s="47">
        <v>0.16991080956001436</v>
      </c>
      <c r="I855" s="47"/>
      <c r="J855" s="47"/>
      <c r="K855" s="47"/>
      <c r="L855" s="47"/>
      <c r="M855" s="47"/>
      <c r="N855" s="47"/>
    </row>
    <row r="856" spans="2:14" x14ac:dyDescent="0.2">
      <c r="B856" s="14" t="str">
        <f t="shared" si="14"/>
        <v>flab_r_p_a_084</v>
      </c>
      <c r="C856" s="14" t="s">
        <v>1015</v>
      </c>
      <c r="D856" s="14" t="s">
        <v>732</v>
      </c>
      <c r="E856" s="47">
        <v>12.766530375161999</v>
      </c>
      <c r="F856" s="47">
        <v>-0.11779003013694389</v>
      </c>
      <c r="G856" s="47">
        <v>-0.70995570318594936</v>
      </c>
      <c r="H856" s="47">
        <v>0.10886781124392897</v>
      </c>
      <c r="I856" s="47"/>
      <c r="J856" s="47"/>
      <c r="K856" s="47"/>
      <c r="L856" s="47"/>
      <c r="M856" s="47"/>
      <c r="N856" s="47"/>
    </row>
    <row r="857" spans="2:14" x14ac:dyDescent="0.2">
      <c r="B857" s="14" t="str">
        <f t="shared" si="14"/>
        <v>flab_r_p_a_085</v>
      </c>
      <c r="C857" s="14" t="s">
        <v>1015</v>
      </c>
      <c r="D857" s="14" t="s">
        <v>733</v>
      </c>
      <c r="E857" s="47">
        <v>3.4535551341458355</v>
      </c>
      <c r="F857" s="47">
        <v>-0.35147627852927243</v>
      </c>
      <c r="G857" s="47">
        <v>-0.74610693186912824</v>
      </c>
      <c r="H857" s="47">
        <v>0.51485033114606615</v>
      </c>
      <c r="I857" s="47"/>
      <c r="J857" s="47"/>
      <c r="K857" s="47"/>
      <c r="L857" s="47"/>
      <c r="M857" s="47"/>
      <c r="N857" s="47"/>
    </row>
    <row r="858" spans="2:14" x14ac:dyDescent="0.2">
      <c r="B858" s="14" t="str">
        <f t="shared" si="14"/>
        <v>flab_r_p_a_088</v>
      </c>
      <c r="C858" s="14" t="s">
        <v>1015</v>
      </c>
      <c r="D858" s="14" t="s">
        <v>736</v>
      </c>
      <c r="E858" s="47">
        <v>0.32723922944153561</v>
      </c>
      <c r="F858" s="47">
        <v>-0.16028029989636483</v>
      </c>
      <c r="G858" s="47">
        <v>-0.70039460523321218</v>
      </c>
      <c r="H858" s="47">
        <v>0.18855065772529489</v>
      </c>
      <c r="I858" s="47"/>
      <c r="J858" s="47"/>
      <c r="K858" s="47"/>
      <c r="L858" s="47"/>
      <c r="M858" s="47"/>
      <c r="N858" s="47"/>
    </row>
    <row r="859" spans="2:14" x14ac:dyDescent="0.2">
      <c r="B859" s="14" t="str">
        <f t="shared" si="14"/>
        <v>flab_r_p_a_090</v>
      </c>
      <c r="C859" s="14" t="s">
        <v>1015</v>
      </c>
      <c r="D859" s="14" t="s">
        <v>738</v>
      </c>
      <c r="E859" s="47">
        <v>2.0197245069481577</v>
      </c>
      <c r="F859" s="47">
        <v>-0.13216264903190833</v>
      </c>
      <c r="G859" s="47">
        <v>-0.87041229649550411</v>
      </c>
      <c r="H859" s="47">
        <v>7.7930575032869598E-2</v>
      </c>
      <c r="I859" s="47"/>
      <c r="J859" s="47"/>
      <c r="K859" s="47"/>
      <c r="L859" s="47"/>
      <c r="M859" s="47"/>
      <c r="N859" s="47"/>
    </row>
    <row r="860" spans="2:14" x14ac:dyDescent="0.2">
      <c r="B860" s="14" t="str">
        <f t="shared" si="14"/>
        <v>flab_r_p_a_091</v>
      </c>
      <c r="C860" s="14" t="s">
        <v>1015</v>
      </c>
      <c r="D860" s="14" t="s">
        <v>739</v>
      </c>
      <c r="E860" s="47">
        <v>0.18503537466732073</v>
      </c>
      <c r="F860" s="47">
        <v>-0.10562400369352742</v>
      </c>
      <c r="G860" s="47">
        <v>-0.95108439675735124</v>
      </c>
      <c r="H860" s="47">
        <v>-0.15245152767759951</v>
      </c>
      <c r="I860" s="47"/>
      <c r="J860" s="47"/>
      <c r="K860" s="47"/>
      <c r="L860" s="47"/>
      <c r="M860" s="47"/>
      <c r="N860" s="47"/>
    </row>
    <row r="861" spans="2:14" x14ac:dyDescent="0.2">
      <c r="B861" s="14" t="str">
        <f t="shared" si="14"/>
        <v>flab_r_p_a_095</v>
      </c>
      <c r="C861" s="14" t="s">
        <v>1015</v>
      </c>
      <c r="D861" s="14" t="s">
        <v>743</v>
      </c>
      <c r="E861" s="47">
        <v>0.6478775014803716</v>
      </c>
      <c r="F861" s="47">
        <v>-6.6547825313734155E-2</v>
      </c>
      <c r="G861" s="47">
        <v>-0.50855796599292846</v>
      </c>
      <c r="H861" s="47">
        <v>0.19105932089764632</v>
      </c>
      <c r="I861" s="47"/>
      <c r="J861" s="47"/>
      <c r="K861" s="47"/>
      <c r="L861" s="47"/>
      <c r="M861" s="47"/>
      <c r="N861" s="47"/>
    </row>
    <row r="862" spans="2:14" x14ac:dyDescent="0.2">
      <c r="B862" s="14" t="str">
        <f t="shared" si="14"/>
        <v>flab_r_p_a_097</v>
      </c>
      <c r="C862" s="14" t="s">
        <v>1015</v>
      </c>
      <c r="D862" s="14" t="s">
        <v>745</v>
      </c>
      <c r="E862" s="47">
        <v>4.3486601994151504E-2</v>
      </c>
      <c r="F862" s="47">
        <v>-5.7269095892908961E-2</v>
      </c>
      <c r="G862" s="47">
        <v>-1.4753755887629616</v>
      </c>
      <c r="H862" s="47">
        <v>-0.37395398316928397</v>
      </c>
      <c r="I862" s="47"/>
      <c r="J862" s="47"/>
      <c r="K862" s="47"/>
      <c r="L862" s="47"/>
      <c r="M862" s="47"/>
      <c r="N862" s="47"/>
    </row>
    <row r="863" spans="2:14" x14ac:dyDescent="0.2">
      <c r="B863" s="14" t="str">
        <f t="shared" si="14"/>
        <v>flab_r_p_a_098</v>
      </c>
      <c r="C863" s="14" t="s">
        <v>1015</v>
      </c>
      <c r="D863" s="14" t="s">
        <v>746</v>
      </c>
      <c r="E863" s="47">
        <v>2.6859669689071022</v>
      </c>
      <c r="F863" s="47">
        <v>-3.9697614428635397E-2</v>
      </c>
      <c r="G863" s="47">
        <v>-0.76555452926012624</v>
      </c>
      <c r="H863" s="47">
        <v>-8.0054577319488285E-2</v>
      </c>
      <c r="I863" s="47"/>
      <c r="J863" s="47"/>
      <c r="K863" s="47"/>
      <c r="L863" s="47"/>
      <c r="M863" s="47"/>
      <c r="N863" s="47"/>
    </row>
    <row r="864" spans="2:14" x14ac:dyDescent="0.2">
      <c r="B864" s="14" t="str">
        <f t="shared" si="14"/>
        <v>flab_r_p_a_099</v>
      </c>
      <c r="C864" s="14" t="s">
        <v>1015</v>
      </c>
      <c r="D864" s="14" t="s">
        <v>747</v>
      </c>
      <c r="E864" s="47">
        <v>0.39595115501042427</v>
      </c>
      <c r="F864" s="47">
        <v>-0.10487009076102227</v>
      </c>
      <c r="G864" s="47">
        <v>-1.7786581010517888</v>
      </c>
      <c r="H864" s="47">
        <v>-0.35175417662971498</v>
      </c>
      <c r="I864" s="47"/>
      <c r="J864" s="47"/>
      <c r="K864" s="47"/>
      <c r="L864" s="47"/>
      <c r="M864" s="47"/>
      <c r="N864" s="47"/>
    </row>
    <row r="865" spans="2:14" x14ac:dyDescent="0.2">
      <c r="B865" s="14" t="str">
        <f t="shared" si="14"/>
        <v>flab_r_p_a_100</v>
      </c>
      <c r="C865" s="14" t="s">
        <v>1015</v>
      </c>
      <c r="D865" s="14" t="s">
        <v>748</v>
      </c>
      <c r="E865" s="47">
        <v>0.13534720177107648</v>
      </c>
      <c r="F865" s="47">
        <v>-4.830360782897003E-2</v>
      </c>
      <c r="G865" s="47">
        <v>-0.84659047313696556</v>
      </c>
      <c r="H865" s="47">
        <v>-0.21804260368938344</v>
      </c>
      <c r="I865" s="47"/>
      <c r="J865" s="47"/>
      <c r="K865" s="47"/>
      <c r="L865" s="47"/>
      <c r="M865" s="47"/>
      <c r="N865" s="47"/>
    </row>
    <row r="866" spans="2:14" x14ac:dyDescent="0.2">
      <c r="B866" s="14" t="str">
        <f t="shared" si="14"/>
        <v>flab_r_p_a_101</v>
      </c>
      <c r="C866" s="14" t="s">
        <v>1015</v>
      </c>
      <c r="D866" s="14" t="s">
        <v>749</v>
      </c>
      <c r="E866" s="47">
        <v>27.649919503603545</v>
      </c>
      <c r="F866" s="47">
        <v>-4.2027581837877914E-2</v>
      </c>
      <c r="G866" s="47">
        <v>-0.55674843397345297</v>
      </c>
      <c r="H866" s="47">
        <v>-0.13500520926005288</v>
      </c>
      <c r="I866" s="47"/>
      <c r="J866" s="47"/>
      <c r="K866" s="47"/>
      <c r="L866" s="47"/>
      <c r="M866" s="47"/>
      <c r="N866" s="47"/>
    </row>
    <row r="867" spans="2:14" x14ac:dyDescent="0.2">
      <c r="B867" s="14" t="str">
        <f t="shared" si="14"/>
        <v>flab_r_p_a_102</v>
      </c>
      <c r="C867" s="14" t="s">
        <v>1015</v>
      </c>
      <c r="D867" s="14" t="s">
        <v>750</v>
      </c>
      <c r="E867" s="47">
        <v>1.149727746914085</v>
      </c>
      <c r="F867" s="47">
        <v>-0.14273837803190359</v>
      </c>
      <c r="G867" s="47">
        <v>-2.061871844237817</v>
      </c>
      <c r="H867" s="47">
        <v>0.37767332352744987</v>
      </c>
      <c r="I867" s="47"/>
      <c r="J867" s="47"/>
      <c r="K867" s="47"/>
      <c r="L867" s="47"/>
      <c r="M867" s="47"/>
      <c r="N867" s="47"/>
    </row>
    <row r="868" spans="2:14" x14ac:dyDescent="0.2">
      <c r="B868" s="14" t="str">
        <f t="shared" si="14"/>
        <v>flab_r_p_a_103</v>
      </c>
      <c r="C868" s="14" t="s">
        <v>1015</v>
      </c>
      <c r="D868" s="14" t="s">
        <v>751</v>
      </c>
      <c r="E868" s="47">
        <v>0.36445547340343715</v>
      </c>
      <c r="F868" s="47">
        <v>-4.3690283446351508E-2</v>
      </c>
      <c r="G868" s="47">
        <v>-0.32999293448692235</v>
      </c>
      <c r="H868" s="47">
        <v>-4.1835304172543886E-2</v>
      </c>
      <c r="I868" s="47"/>
      <c r="J868" s="47"/>
      <c r="K868" s="47"/>
      <c r="L868" s="47"/>
      <c r="M868" s="47"/>
      <c r="N868" s="47"/>
    </row>
    <row r="869" spans="2:14" x14ac:dyDescent="0.2">
      <c r="B869" s="14" t="str">
        <f t="shared" si="14"/>
        <v>flab_r_p_a_104</v>
      </c>
      <c r="C869" s="14" t="s">
        <v>1015</v>
      </c>
      <c r="D869" s="14" t="s">
        <v>752</v>
      </c>
      <c r="E869" s="47">
        <v>8.7508059020750224</v>
      </c>
      <c r="F869" s="47">
        <v>-0.1391737369098589</v>
      </c>
      <c r="G869" s="47">
        <v>-0.99135085507439102</v>
      </c>
      <c r="H869" s="47">
        <v>0.23363073788744693</v>
      </c>
      <c r="I869" s="47"/>
      <c r="J869" s="47"/>
      <c r="K869" s="47"/>
      <c r="L869" s="47"/>
      <c r="M869" s="47"/>
      <c r="N869" s="47"/>
    </row>
    <row r="870" spans="2:14" x14ac:dyDescent="0.2">
      <c r="B870" s="14" t="str">
        <f t="shared" si="14"/>
        <v>flab_r_p_a_105</v>
      </c>
      <c r="C870" s="14" t="s">
        <v>1015</v>
      </c>
      <c r="D870" s="14" t="s">
        <v>753</v>
      </c>
      <c r="E870" s="47">
        <v>2.5643360813258371</v>
      </c>
      <c r="F870" s="47">
        <v>-8.4841330838125728E-2</v>
      </c>
      <c r="G870" s="47">
        <v>-0.7856751186747446</v>
      </c>
      <c r="H870" s="47">
        <v>-0.28352296120025544</v>
      </c>
      <c r="I870" s="47"/>
      <c r="J870" s="47"/>
      <c r="K870" s="47"/>
      <c r="L870" s="47"/>
      <c r="M870" s="47"/>
      <c r="N870" s="47"/>
    </row>
    <row r="871" spans="2:14" x14ac:dyDescent="0.2">
      <c r="B871" s="14" t="str">
        <f t="shared" si="14"/>
        <v>flab_r_p_a_106</v>
      </c>
      <c r="C871" s="14" t="s">
        <v>1015</v>
      </c>
      <c r="D871" s="14" t="s">
        <v>754</v>
      </c>
      <c r="E871" s="47">
        <v>0.83285672338838024</v>
      </c>
      <c r="F871" s="47">
        <v>-9.6295806335444656E-2</v>
      </c>
      <c r="G871" s="47">
        <v>-0.81550285074757367</v>
      </c>
      <c r="H871" s="47">
        <v>-9.2435466586071602E-2</v>
      </c>
      <c r="I871" s="47"/>
      <c r="J871" s="47"/>
      <c r="K871" s="47"/>
      <c r="L871" s="47"/>
      <c r="M871" s="47"/>
      <c r="N871" s="47"/>
    </row>
    <row r="872" spans="2:14" x14ac:dyDescent="0.2">
      <c r="B872" s="14" t="str">
        <f t="shared" si="14"/>
        <v>flab_r_p_a_107</v>
      </c>
      <c r="C872" s="14" t="s">
        <v>1015</v>
      </c>
      <c r="D872" s="14" t="s">
        <v>755</v>
      </c>
      <c r="E872" s="47">
        <v>0.42754602424040172</v>
      </c>
      <c r="F872" s="47">
        <v>-0.18491253517995965</v>
      </c>
      <c r="G872" s="47">
        <v>-1.4084699579137938</v>
      </c>
      <c r="H872" s="47">
        <v>-0.31922187708275374</v>
      </c>
      <c r="I872" s="47"/>
      <c r="J872" s="47"/>
      <c r="K872" s="47"/>
      <c r="L872" s="47"/>
      <c r="M872" s="47"/>
      <c r="N872" s="47"/>
    </row>
    <row r="873" spans="2:14" x14ac:dyDescent="0.2">
      <c r="B873" s="14" t="str">
        <f t="shared" si="14"/>
        <v>flab_r_p_a_108</v>
      </c>
      <c r="C873" s="14" t="s">
        <v>1015</v>
      </c>
      <c r="D873" s="14" t="s">
        <v>756</v>
      </c>
      <c r="E873" s="47">
        <v>0.20532487742362573</v>
      </c>
      <c r="F873" s="47">
        <v>-0.16182278062746303</v>
      </c>
      <c r="G873" s="47">
        <v>-1.512871560782536</v>
      </c>
      <c r="H873" s="47">
        <v>-0.47465138434453769</v>
      </c>
      <c r="I873" s="47"/>
      <c r="J873" s="47"/>
      <c r="K873" s="47"/>
      <c r="L873" s="47"/>
      <c r="M873" s="47"/>
      <c r="N873" s="47"/>
    </row>
    <row r="874" spans="2:14" x14ac:dyDescent="0.2">
      <c r="B874" s="14" t="str">
        <f t="shared" si="14"/>
        <v>flab_r_p_a_109</v>
      </c>
      <c r="C874" s="14" t="s">
        <v>1015</v>
      </c>
      <c r="D874" s="14" t="s">
        <v>757</v>
      </c>
      <c r="E874" s="47">
        <v>2.6992081353392736E-2</v>
      </c>
      <c r="F874" s="47">
        <v>-0.10106479659027778</v>
      </c>
      <c r="G874" s="47">
        <v>-0.84420563134478543</v>
      </c>
      <c r="H874" s="47">
        <v>-6.4826219334035429E-2</v>
      </c>
      <c r="I874" s="47"/>
      <c r="J874" s="47"/>
      <c r="K874" s="47"/>
      <c r="L874" s="47"/>
      <c r="M874" s="47"/>
      <c r="N874" s="47"/>
    </row>
    <row r="875" spans="2:14" x14ac:dyDescent="0.2">
      <c r="B875" s="14" t="str">
        <f t="shared" si="14"/>
        <v>flab_r_p_a_110</v>
      </c>
      <c r="C875" s="14" t="s">
        <v>1015</v>
      </c>
      <c r="D875" s="14" t="s">
        <v>758</v>
      </c>
      <c r="E875" s="47">
        <v>6.7468916566631593E-2</v>
      </c>
      <c r="F875" s="47">
        <v>-0.11401622577104087</v>
      </c>
      <c r="G875" s="47">
        <v>-0.91282938430398142</v>
      </c>
      <c r="H875" s="47">
        <v>-6.6297015306893137E-2</v>
      </c>
      <c r="I875" s="47"/>
      <c r="J875" s="47"/>
      <c r="K875" s="47"/>
      <c r="L875" s="47"/>
      <c r="M875" s="47"/>
      <c r="N875" s="47"/>
    </row>
    <row r="876" spans="2:14" x14ac:dyDescent="0.2">
      <c r="B876" s="14" t="str">
        <f t="shared" si="14"/>
        <v>flab_r_p_a_111</v>
      </c>
      <c r="C876" s="14" t="s">
        <v>1015</v>
      </c>
      <c r="D876" s="14" t="s">
        <v>759</v>
      </c>
      <c r="E876" s="47">
        <v>4.6531024253124893E-3</v>
      </c>
      <c r="F876" s="47">
        <v>-0.14284260656518555</v>
      </c>
      <c r="G876" s="47">
        <v>-1.1569236936067262</v>
      </c>
      <c r="H876" s="47">
        <v>-0.19525847372303673</v>
      </c>
      <c r="I876" s="47"/>
      <c r="J876" s="47"/>
      <c r="K876" s="47"/>
      <c r="L876" s="47"/>
      <c r="M876" s="47"/>
      <c r="N876" s="47"/>
    </row>
    <row r="877" spans="2:14" x14ac:dyDescent="0.2">
      <c r="B877" s="14" t="str">
        <f t="shared" si="14"/>
        <v>flab_r_p_a_112</v>
      </c>
      <c r="C877" s="14" t="s">
        <v>1015</v>
      </c>
      <c r="D877" s="14" t="s">
        <v>760</v>
      </c>
      <c r="E877" s="47">
        <v>6.9650994548193124E-2</v>
      </c>
      <c r="F877" s="47">
        <v>-0.16214081842119699</v>
      </c>
      <c r="G877" s="47">
        <v>-1.6057858427644955</v>
      </c>
      <c r="H877" s="47">
        <v>-0.46591398303131859</v>
      </c>
      <c r="I877" s="47"/>
      <c r="J877" s="47"/>
      <c r="K877" s="47"/>
      <c r="L877" s="47"/>
      <c r="M877" s="47"/>
      <c r="N877" s="47"/>
    </row>
    <row r="878" spans="2:14" x14ac:dyDescent="0.2">
      <c r="B878" s="14" t="str">
        <f t="shared" si="14"/>
        <v>flab_r_p_a_113</v>
      </c>
      <c r="C878" s="14" t="s">
        <v>1015</v>
      </c>
      <c r="D878" s="14" t="s">
        <v>761</v>
      </c>
      <c r="E878" s="47">
        <v>0.48576842578915569</v>
      </c>
      <c r="F878" s="47">
        <v>-0.18182789031834234</v>
      </c>
      <c r="G878" s="47">
        <v>-1.8586240950295485</v>
      </c>
      <c r="H878" s="47">
        <v>-0.55074136822682584</v>
      </c>
      <c r="I878" s="47"/>
      <c r="J878" s="47"/>
      <c r="K878" s="47"/>
      <c r="L878" s="47"/>
      <c r="M878" s="47"/>
      <c r="N878" s="47"/>
    </row>
    <row r="879" spans="2:14" x14ac:dyDescent="0.2">
      <c r="B879" s="14" t="str">
        <f t="shared" si="14"/>
        <v>flab_r_p_a_115</v>
      </c>
      <c r="C879" s="14" t="s">
        <v>1015</v>
      </c>
      <c r="D879" s="14" t="s">
        <v>763</v>
      </c>
      <c r="E879" s="47">
        <v>1.5227625597581265</v>
      </c>
      <c r="F879" s="47">
        <v>-4.1865717030664662E-2</v>
      </c>
      <c r="G879" s="47">
        <v>-0.67880846224142033</v>
      </c>
      <c r="H879" s="47">
        <v>-0.52430945290750097</v>
      </c>
      <c r="I879" s="47"/>
      <c r="J879" s="47"/>
      <c r="K879" s="47"/>
      <c r="L879" s="47"/>
      <c r="M879" s="47"/>
      <c r="N879" s="47"/>
    </row>
    <row r="880" spans="2:14" x14ac:dyDescent="0.2">
      <c r="B880" s="14" t="str">
        <f t="shared" si="14"/>
        <v>flab_r_p_a_118</v>
      </c>
      <c r="C880" s="14" t="s">
        <v>1015</v>
      </c>
      <c r="D880" s="14" t="s">
        <v>766</v>
      </c>
      <c r="E880" s="47">
        <v>5.3930914953407063</v>
      </c>
      <c r="F880" s="47">
        <v>-7.213590303276618E-2</v>
      </c>
      <c r="G880" s="47">
        <v>-0.71483967536217774</v>
      </c>
      <c r="H880" s="47">
        <v>-0.43641989598327546</v>
      </c>
      <c r="I880" s="47"/>
      <c r="J880" s="47"/>
      <c r="K880" s="47"/>
      <c r="L880" s="47"/>
      <c r="M880" s="47"/>
      <c r="N880" s="47"/>
    </row>
    <row r="881" spans="2:14" x14ac:dyDescent="0.2">
      <c r="B881" s="14" t="str">
        <f t="shared" si="14"/>
        <v>flab_r_p_a_120</v>
      </c>
      <c r="C881" s="14" t="s">
        <v>1015</v>
      </c>
      <c r="D881" s="14" t="s">
        <v>768</v>
      </c>
      <c r="E881" s="47">
        <v>313.33640787258059</v>
      </c>
      <c r="F881" s="47">
        <v>-7.9468824196105015E-2</v>
      </c>
      <c r="G881" s="47">
        <v>-0.61767274755342161</v>
      </c>
      <c r="H881" s="47">
        <v>-0.27006144111492159</v>
      </c>
      <c r="I881" s="47"/>
      <c r="J881" s="47"/>
      <c r="K881" s="47"/>
      <c r="L881" s="47"/>
      <c r="M881" s="47"/>
      <c r="N881" s="47"/>
    </row>
    <row r="882" spans="2:14" x14ac:dyDescent="0.2">
      <c r="B882" s="14" t="str">
        <f t="shared" si="14"/>
        <v>flab_r_p_a_121</v>
      </c>
      <c r="C882" s="14" t="s">
        <v>1015</v>
      </c>
      <c r="D882" s="14" t="s">
        <v>769</v>
      </c>
      <c r="E882" s="47">
        <v>61.412267379279932</v>
      </c>
      <c r="F882" s="47">
        <v>-8.3949746365652445E-2</v>
      </c>
      <c r="G882" s="47">
        <v>-0.65552287712705715</v>
      </c>
      <c r="H882" s="47">
        <v>-0.27592041549809876</v>
      </c>
      <c r="I882" s="47"/>
      <c r="J882" s="47"/>
      <c r="K882" s="47"/>
      <c r="L882" s="47"/>
      <c r="M882" s="47"/>
      <c r="N882" s="47"/>
    </row>
    <row r="883" spans="2:14" x14ac:dyDescent="0.2">
      <c r="B883" s="14" t="str">
        <f t="shared" si="14"/>
        <v>flab_r_p_a_122</v>
      </c>
      <c r="C883" s="14" t="s">
        <v>1015</v>
      </c>
      <c r="D883" s="14" t="s">
        <v>770</v>
      </c>
      <c r="E883" s="47">
        <v>1.2032734138294976</v>
      </c>
      <c r="F883" s="47">
        <v>-0.13998024049346469</v>
      </c>
      <c r="G883" s="47">
        <v>-1.0923177110424453</v>
      </c>
      <c r="H883" s="47">
        <v>-0.4201934320344769</v>
      </c>
      <c r="I883" s="47"/>
      <c r="J883" s="47"/>
      <c r="K883" s="47"/>
      <c r="L883" s="47"/>
      <c r="M883" s="47"/>
      <c r="N883" s="47"/>
    </row>
    <row r="884" spans="2:14" x14ac:dyDescent="0.2">
      <c r="B884" s="14" t="str">
        <f t="shared" si="14"/>
        <v>flab_r_p_a_123</v>
      </c>
      <c r="C884" s="14" t="s">
        <v>1015</v>
      </c>
      <c r="D884" s="14" t="s">
        <v>771</v>
      </c>
      <c r="E884" s="47">
        <v>2.2009675649062261</v>
      </c>
      <c r="F884" s="47">
        <v>-0.13793817392119267</v>
      </c>
      <c r="G884" s="47">
        <v>-1.064619104395681</v>
      </c>
      <c r="H884" s="47">
        <v>-0.3996020373784881</v>
      </c>
      <c r="I884" s="47"/>
      <c r="J884" s="47"/>
      <c r="K884" s="47"/>
      <c r="L884" s="47"/>
      <c r="M884" s="47"/>
      <c r="N884" s="47"/>
    </row>
    <row r="885" spans="2:14" x14ac:dyDescent="0.2">
      <c r="B885" s="14" t="str">
        <f t="shared" si="14"/>
        <v>flab_r_p_a_124</v>
      </c>
      <c r="C885" s="14" t="s">
        <v>1015</v>
      </c>
      <c r="D885" s="14" t="s">
        <v>772</v>
      </c>
      <c r="E885" s="47">
        <v>7.3241046698542842</v>
      </c>
      <c r="F885" s="47">
        <v>-0.14806524102670693</v>
      </c>
      <c r="G885" s="47">
        <v>-1.1397065687993813</v>
      </c>
      <c r="H885" s="47">
        <v>-0.43568401497302567</v>
      </c>
      <c r="I885" s="47"/>
      <c r="J885" s="47"/>
      <c r="K885" s="47"/>
      <c r="L885" s="47"/>
      <c r="M885" s="47"/>
      <c r="N885" s="47"/>
    </row>
    <row r="886" spans="2:14" x14ac:dyDescent="0.2">
      <c r="B886" s="14" t="str">
        <f t="shared" si="14"/>
        <v>flab_r_p_a_125</v>
      </c>
      <c r="C886" s="14" t="s">
        <v>1015</v>
      </c>
      <c r="D886" s="14" t="s">
        <v>773</v>
      </c>
      <c r="E886" s="47">
        <v>14.605332697062442</v>
      </c>
      <c r="F886" s="47">
        <v>-0.13784215688835699</v>
      </c>
      <c r="G886" s="47">
        <v>-1.0527648997151307</v>
      </c>
      <c r="H886" s="47">
        <v>-0.396509463437833</v>
      </c>
      <c r="I886" s="47"/>
      <c r="J886" s="47"/>
      <c r="K886" s="47"/>
      <c r="L886" s="47"/>
      <c r="M886" s="47"/>
      <c r="N886" s="47"/>
    </row>
    <row r="887" spans="2:14" x14ac:dyDescent="0.2">
      <c r="B887" s="14" t="str">
        <f t="shared" si="14"/>
        <v>flab_r_p_a_126</v>
      </c>
      <c r="C887" s="14" t="s">
        <v>1015</v>
      </c>
      <c r="D887" s="14" t="s">
        <v>774</v>
      </c>
      <c r="E887" s="47">
        <v>0.72177453273502057</v>
      </c>
      <c r="F887" s="47">
        <v>-5.59499191040147E-2</v>
      </c>
      <c r="G887" s="47">
        <v>-0.46759145898698229</v>
      </c>
      <c r="H887" s="47">
        <v>-0.26020242467119648</v>
      </c>
      <c r="I887" s="47"/>
      <c r="J887" s="47"/>
      <c r="K887" s="47"/>
      <c r="L887" s="47"/>
      <c r="M887" s="47"/>
      <c r="N887" s="47"/>
    </row>
    <row r="888" spans="2:14" x14ac:dyDescent="0.2">
      <c r="B888" s="14" t="str">
        <f t="shared" si="14"/>
        <v>flab_r_p_a_127</v>
      </c>
      <c r="C888" s="14" t="s">
        <v>1015</v>
      </c>
      <c r="D888" s="14" t="s">
        <v>775</v>
      </c>
      <c r="E888" s="47">
        <v>10.724274573539885</v>
      </c>
      <c r="F888" s="47">
        <v>-8.8933788566458727E-2</v>
      </c>
      <c r="G888" s="47">
        <v>-0.75776367036329839</v>
      </c>
      <c r="H888" s="47">
        <v>-0.30260475408290244</v>
      </c>
      <c r="I888" s="47"/>
      <c r="J888" s="47"/>
      <c r="K888" s="47"/>
      <c r="L888" s="47"/>
      <c r="M888" s="47"/>
      <c r="N888" s="47"/>
    </row>
    <row r="889" spans="2:14" x14ac:dyDescent="0.2">
      <c r="B889" s="14" t="str">
        <f t="shared" si="14"/>
        <v>flab_r_p_a_128</v>
      </c>
      <c r="C889" s="14" t="s">
        <v>1015</v>
      </c>
      <c r="D889" s="14" t="s">
        <v>776</v>
      </c>
      <c r="E889" s="47">
        <v>439.05341142164173</v>
      </c>
      <c r="F889" s="47">
        <v>-0.1197406600263351</v>
      </c>
      <c r="G889" s="47">
        <v>-0.91098293772380323</v>
      </c>
      <c r="H889" s="47">
        <v>-0.14557560401027292</v>
      </c>
      <c r="I889" s="47"/>
      <c r="J889" s="47"/>
      <c r="K889" s="47"/>
      <c r="L889" s="47"/>
      <c r="M889" s="47"/>
      <c r="N889" s="47"/>
    </row>
    <row r="890" spans="2:14" x14ac:dyDescent="0.2">
      <c r="B890" s="14" t="str">
        <f t="shared" si="14"/>
        <v>flab_r_p_a_131</v>
      </c>
      <c r="C890" s="14" t="s">
        <v>1015</v>
      </c>
      <c r="D890" s="14" t="s">
        <v>779</v>
      </c>
      <c r="E890" s="47">
        <v>19.879881706584047</v>
      </c>
      <c r="F890" s="47">
        <v>-7.308522550873997E-2</v>
      </c>
      <c r="G890" s="47">
        <v>-0.91913436022604822</v>
      </c>
      <c r="H890" s="47">
        <v>-0.73153991291675657</v>
      </c>
      <c r="I890" s="47"/>
      <c r="J890" s="47"/>
      <c r="K890" s="47"/>
      <c r="L890" s="47"/>
      <c r="M890" s="47"/>
      <c r="N890" s="47"/>
    </row>
    <row r="891" spans="2:14" x14ac:dyDescent="0.2">
      <c r="B891" s="14" t="str">
        <f t="shared" si="14"/>
        <v>flab_r_p_a_132</v>
      </c>
      <c r="C891" s="14" t="s">
        <v>1015</v>
      </c>
      <c r="D891" s="14" t="s">
        <v>780</v>
      </c>
      <c r="E891" s="47">
        <v>18.267595604837005</v>
      </c>
      <c r="F891" s="47">
        <v>-0.14165234623816358</v>
      </c>
      <c r="G891" s="47">
        <v>-1.0826641344104604</v>
      </c>
      <c r="H891" s="47">
        <v>-0.1665144558556042</v>
      </c>
      <c r="I891" s="47"/>
      <c r="J891" s="47"/>
      <c r="K891" s="47"/>
      <c r="L891" s="47"/>
      <c r="M891" s="47"/>
      <c r="N891" s="47"/>
    </row>
    <row r="892" spans="2:14" x14ac:dyDescent="0.2">
      <c r="B892" s="14" t="str">
        <f t="shared" si="14"/>
        <v>flab_r_p_a_133</v>
      </c>
      <c r="C892" s="14" t="s">
        <v>1015</v>
      </c>
      <c r="D892" s="14" t="s">
        <v>781</v>
      </c>
      <c r="E892" s="47">
        <v>3.4253885089837772</v>
      </c>
      <c r="F892" s="47">
        <v>-3.6393655229538524E-2</v>
      </c>
      <c r="G892" s="47">
        <v>-1.9884989254640884</v>
      </c>
      <c r="H892" s="47">
        <v>-1.9712796138922406</v>
      </c>
      <c r="I892" s="47"/>
      <c r="J892" s="47"/>
      <c r="K892" s="47"/>
      <c r="L892" s="47"/>
      <c r="M892" s="47"/>
      <c r="N892" s="47"/>
    </row>
    <row r="893" spans="2:14" x14ac:dyDescent="0.2">
      <c r="B893" s="14" t="str">
        <f t="shared" si="14"/>
        <v>flab_r_p_a_134</v>
      </c>
      <c r="C893" s="14" t="s">
        <v>1015</v>
      </c>
      <c r="D893" s="14" t="s">
        <v>782</v>
      </c>
      <c r="E893" s="47">
        <v>9.3506978625397181</v>
      </c>
      <c r="F893" s="47">
        <v>-0.14750880960315849</v>
      </c>
      <c r="G893" s="47">
        <v>-1.1312867576910857</v>
      </c>
      <c r="H893" s="47">
        <v>-0.18031948829237976</v>
      </c>
      <c r="I893" s="47"/>
      <c r="J893" s="47"/>
      <c r="K893" s="47"/>
      <c r="L893" s="47"/>
      <c r="M893" s="47"/>
      <c r="N893" s="47"/>
    </row>
    <row r="894" spans="2:14" x14ac:dyDescent="0.2">
      <c r="B894" s="14" t="str">
        <f t="shared" si="14"/>
        <v>flab_r_p_a_137</v>
      </c>
      <c r="C894" s="14" t="s">
        <v>1015</v>
      </c>
      <c r="D894" s="14" t="s">
        <v>785</v>
      </c>
      <c r="E894" s="47">
        <v>10.166256527876454</v>
      </c>
      <c r="F894" s="47">
        <v>-8.9240772225784859E-2</v>
      </c>
      <c r="G894" s="47">
        <v>-0.81609159393717379</v>
      </c>
      <c r="H894" s="47">
        <v>-0.21436920404450666</v>
      </c>
      <c r="I894" s="47"/>
      <c r="J894" s="47"/>
      <c r="K894" s="47"/>
      <c r="L894" s="47"/>
      <c r="M894" s="47"/>
      <c r="N894" s="47"/>
    </row>
    <row r="895" spans="2:14" x14ac:dyDescent="0.2">
      <c r="B895" s="14" t="str">
        <f t="shared" si="14"/>
        <v>flab_r_p_a_139</v>
      </c>
      <c r="C895" s="14" t="s">
        <v>1015</v>
      </c>
      <c r="D895" s="14" t="s">
        <v>787</v>
      </c>
      <c r="E895" s="47">
        <v>2.9470071087589629</v>
      </c>
      <c r="F895" s="47">
        <v>2.5791206170744374E-3</v>
      </c>
      <c r="G895" s="47">
        <v>-0.2132706904981907</v>
      </c>
      <c r="H895" s="47">
        <v>2.7220783368875345E-2</v>
      </c>
      <c r="I895" s="47"/>
      <c r="J895" s="47"/>
      <c r="K895" s="47"/>
      <c r="L895" s="47"/>
      <c r="M895" s="47"/>
      <c r="N895" s="47"/>
    </row>
    <row r="896" spans="2:14" x14ac:dyDescent="0.2">
      <c r="B896" s="14" t="str">
        <f t="shared" si="14"/>
        <v>flab_r_p_a_140</v>
      </c>
      <c r="C896" s="14" t="s">
        <v>1015</v>
      </c>
      <c r="D896" s="14" t="s">
        <v>788</v>
      </c>
      <c r="E896" s="47">
        <v>184.51596164368434</v>
      </c>
      <c r="F896" s="47">
        <v>-5.6665296466851256E-2</v>
      </c>
      <c r="G896" s="47">
        <v>-0.47417097689925747</v>
      </c>
      <c r="H896" s="47">
        <v>-0.21718357117048726</v>
      </c>
      <c r="I896" s="47"/>
      <c r="J896" s="47"/>
      <c r="K896" s="47"/>
      <c r="L896" s="47"/>
      <c r="M896" s="47"/>
      <c r="N896" s="47"/>
    </row>
    <row r="897" spans="2:14" x14ac:dyDescent="0.2">
      <c r="B897" s="14" t="str">
        <f t="shared" si="14"/>
        <v>flab_r_p_a_147</v>
      </c>
      <c r="C897" s="14" t="s">
        <v>1015</v>
      </c>
      <c r="D897" s="14" t="s">
        <v>795</v>
      </c>
      <c r="E897" s="47">
        <v>1.2763321646058452</v>
      </c>
      <c r="F897" s="47">
        <v>-0.11407821085944736</v>
      </c>
      <c r="G897" s="47">
        <v>-0.98568044699323121</v>
      </c>
      <c r="H897" s="47">
        <v>-0.29724019866450568</v>
      </c>
      <c r="I897" s="47"/>
      <c r="J897" s="47"/>
      <c r="K897" s="47"/>
      <c r="L897" s="47"/>
      <c r="M897" s="47"/>
      <c r="N897" s="47"/>
    </row>
    <row r="898" spans="2:14" x14ac:dyDescent="0.2">
      <c r="B898" s="14" t="str">
        <f t="shared" si="14"/>
        <v>flab_r_p_a_149</v>
      </c>
      <c r="C898" s="14" t="s">
        <v>1015</v>
      </c>
      <c r="D898" s="14" t="s">
        <v>797</v>
      </c>
      <c r="E898" s="47">
        <v>8.7074780318987119E-2</v>
      </c>
      <c r="F898" s="47">
        <v>-8.8146456584625721E-2</v>
      </c>
      <c r="G898" s="47">
        <v>-0.76711612901184667</v>
      </c>
      <c r="H898" s="47">
        <v>-0.24726255181859447</v>
      </c>
      <c r="I898" s="47"/>
      <c r="J898" s="47"/>
      <c r="K898" s="47"/>
      <c r="L898" s="47"/>
      <c r="M898" s="47"/>
      <c r="N898" s="47"/>
    </row>
    <row r="899" spans="2:14" x14ac:dyDescent="0.2">
      <c r="B899" s="14" t="str">
        <f t="shared" si="14"/>
        <v>flab_r_p_a_151</v>
      </c>
      <c r="C899" s="14" t="s">
        <v>1015</v>
      </c>
      <c r="D899" s="14" t="s">
        <v>799</v>
      </c>
      <c r="E899" s="47">
        <v>3.280173462491454</v>
      </c>
      <c r="F899" s="47">
        <v>-3.7216885837376701E-2</v>
      </c>
      <c r="G899" s="47">
        <v>-0.33740352845206267</v>
      </c>
      <c r="H899" s="47">
        <v>-0.18393428130049072</v>
      </c>
      <c r="I899" s="47"/>
      <c r="J899" s="47"/>
      <c r="K899" s="47"/>
      <c r="L899" s="47"/>
      <c r="M899" s="47"/>
      <c r="N899" s="47"/>
    </row>
    <row r="900" spans="2:14" x14ac:dyDescent="0.2">
      <c r="B900" s="14" t="str">
        <f t="shared" si="14"/>
        <v>flab_r_p_a_159</v>
      </c>
      <c r="C900" s="14" t="s">
        <v>1015</v>
      </c>
      <c r="D900" s="14" t="s">
        <v>807</v>
      </c>
      <c r="E900" s="47">
        <v>2.6908703080684573</v>
      </c>
      <c r="F900" s="47">
        <v>-0.12374008065010322</v>
      </c>
      <c r="G900" s="47">
        <v>-1.1083316615804417</v>
      </c>
      <c r="H900" s="47">
        <v>-0.38832519538302135</v>
      </c>
      <c r="I900" s="47"/>
      <c r="J900" s="47"/>
      <c r="K900" s="47"/>
      <c r="L900" s="47"/>
      <c r="M900" s="47"/>
      <c r="N900" s="47"/>
    </row>
    <row r="901" spans="2:14" x14ac:dyDescent="0.2">
      <c r="B901" s="14" t="str">
        <f t="shared" si="14"/>
        <v>flab_r_p_a_161</v>
      </c>
      <c r="C901" s="14" t="s">
        <v>1015</v>
      </c>
      <c r="D901" s="14" t="s">
        <v>809</v>
      </c>
      <c r="E901" s="47">
        <v>0.32783685523707096</v>
      </c>
      <c r="F901" s="47">
        <v>-4.8171990178613733E-2</v>
      </c>
      <c r="G901" s="47">
        <v>-0.47909851554219784</v>
      </c>
      <c r="H901" s="47">
        <v>-0.22202239626538667</v>
      </c>
      <c r="I901" s="47"/>
      <c r="J901" s="47"/>
      <c r="K901" s="47"/>
      <c r="L901" s="47"/>
      <c r="M901" s="47"/>
      <c r="N901" s="47"/>
    </row>
    <row r="902" spans="2:14" x14ac:dyDescent="0.2">
      <c r="B902" s="14" t="str">
        <f t="shared" si="14"/>
        <v>flab_r_p_a_162</v>
      </c>
      <c r="C902" s="14" t="s">
        <v>1015</v>
      </c>
      <c r="D902" s="14" t="s">
        <v>810</v>
      </c>
      <c r="E902" s="47">
        <v>0.82873952285739372</v>
      </c>
      <c r="F902" s="47">
        <v>-7.1888254404817165E-2</v>
      </c>
      <c r="G902" s="47">
        <v>-0.62190159849430104</v>
      </c>
      <c r="H902" s="47">
        <v>-0.18208386899301043</v>
      </c>
      <c r="I902" s="47"/>
      <c r="J902" s="47"/>
      <c r="K902" s="47"/>
      <c r="L902" s="47"/>
      <c r="M902" s="47"/>
      <c r="N902" s="47"/>
    </row>
    <row r="903" spans="2:14" x14ac:dyDescent="0.2">
      <c r="B903" s="14" t="str">
        <f t="shared" si="14"/>
        <v>flab_r_p_a_163</v>
      </c>
      <c r="C903" s="14" t="s">
        <v>1015</v>
      </c>
      <c r="D903" s="14" t="s">
        <v>811</v>
      </c>
      <c r="E903" s="47">
        <v>1.8260576509922999</v>
      </c>
      <c r="F903" s="47">
        <v>-3.0800192845159557E-2</v>
      </c>
      <c r="G903" s="47">
        <v>-0.29165996166853336</v>
      </c>
      <c r="H903" s="47">
        <v>-0.1436347493163459</v>
      </c>
      <c r="I903" s="47"/>
      <c r="J903" s="47"/>
      <c r="K903" s="47"/>
      <c r="L903" s="47"/>
      <c r="M903" s="47"/>
      <c r="N903" s="47"/>
    </row>
    <row r="904" spans="2:14" x14ac:dyDescent="0.2">
      <c r="B904" s="14" t="str">
        <f t="shared" ref="B904:B967" si="15">C904&amp;"_"&amp;D904</f>
        <v>flab_r_p_a_165</v>
      </c>
      <c r="C904" s="14" t="s">
        <v>1015</v>
      </c>
      <c r="D904" s="14" t="s">
        <v>813</v>
      </c>
      <c r="E904" s="47">
        <v>3.3643123559534813</v>
      </c>
      <c r="F904" s="47">
        <v>-6.2301718983004406E-2</v>
      </c>
      <c r="G904" s="47">
        <v>-0.48024667695512058</v>
      </c>
      <c r="H904" s="47">
        <v>-0.2380004885603193</v>
      </c>
      <c r="I904" s="47"/>
      <c r="J904" s="47"/>
      <c r="K904" s="47"/>
      <c r="L904" s="47"/>
      <c r="M904" s="47"/>
      <c r="N904" s="47"/>
    </row>
    <row r="905" spans="2:14" x14ac:dyDescent="0.2">
      <c r="B905" s="14" t="str">
        <f t="shared" si="15"/>
        <v>flab_r_p_a_166</v>
      </c>
      <c r="C905" s="14" t="s">
        <v>1015</v>
      </c>
      <c r="D905" s="14" t="s">
        <v>814</v>
      </c>
      <c r="E905" s="47">
        <v>8.0932169814172017</v>
      </c>
      <c r="F905" s="47">
        <v>-6.0976214592001199E-2</v>
      </c>
      <c r="G905" s="47">
        <v>-0.46749318937536755</v>
      </c>
      <c r="H905" s="47">
        <v>-0.25256432831466391</v>
      </c>
      <c r="I905" s="47"/>
      <c r="J905" s="47"/>
      <c r="K905" s="47"/>
      <c r="L905" s="47"/>
      <c r="M905" s="47"/>
      <c r="N905" s="47"/>
    </row>
    <row r="906" spans="2:14" x14ac:dyDescent="0.2">
      <c r="B906" s="14" t="str">
        <f t="shared" si="15"/>
        <v>flab_r_p_a_171</v>
      </c>
      <c r="C906" s="14" t="s">
        <v>1015</v>
      </c>
      <c r="D906" s="14" t="s">
        <v>819</v>
      </c>
      <c r="E906" s="47">
        <v>0.13807762969262458</v>
      </c>
      <c r="F906" s="47">
        <v>-2.9667174009850861E-2</v>
      </c>
      <c r="G906" s="47">
        <v>-0.28169455315125713</v>
      </c>
      <c r="H906" s="47">
        <v>-0.18090307516901438</v>
      </c>
      <c r="I906" s="47"/>
      <c r="J906" s="47"/>
      <c r="K906" s="47"/>
      <c r="L906" s="47"/>
      <c r="M906" s="47"/>
      <c r="N906" s="47"/>
    </row>
    <row r="907" spans="2:14" x14ac:dyDescent="0.2">
      <c r="B907" s="14" t="str">
        <f t="shared" si="15"/>
        <v>flab_r_p_a_173</v>
      </c>
      <c r="C907" s="14" t="s">
        <v>1015</v>
      </c>
      <c r="D907" s="14" t="s">
        <v>821</v>
      </c>
      <c r="E907" s="47">
        <v>32.081575486737584</v>
      </c>
      <c r="F907" s="47">
        <v>-4.3517756644484429E-2</v>
      </c>
      <c r="G907" s="47">
        <v>-0.44097051049121205</v>
      </c>
      <c r="H907" s="47">
        <v>-0.25469980801898773</v>
      </c>
      <c r="I907" s="47"/>
      <c r="J907" s="47"/>
      <c r="K907" s="47"/>
      <c r="L907" s="47"/>
      <c r="M907" s="47"/>
      <c r="N907" s="47"/>
    </row>
    <row r="908" spans="2:14" x14ac:dyDescent="0.2">
      <c r="B908" s="14" t="str">
        <f t="shared" si="15"/>
        <v>flab_r_p_a_175</v>
      </c>
      <c r="C908" s="14" t="s">
        <v>1015</v>
      </c>
      <c r="D908" s="14" t="s">
        <v>823</v>
      </c>
      <c r="E908" s="47">
        <v>1.209179480835711</v>
      </c>
      <c r="F908" s="47">
        <v>-5.297369301597854E-2</v>
      </c>
      <c r="G908" s="47">
        <v>-0.42744656639152057</v>
      </c>
      <c r="H908" s="47">
        <v>-0.2258084871364141</v>
      </c>
      <c r="I908" s="47"/>
      <c r="J908" s="47"/>
      <c r="K908" s="47"/>
      <c r="L908" s="47"/>
      <c r="M908" s="47"/>
      <c r="N908" s="47"/>
    </row>
    <row r="909" spans="2:14" x14ac:dyDescent="0.2">
      <c r="B909" s="14" t="str">
        <f t="shared" si="15"/>
        <v>flab_r_p_a_176</v>
      </c>
      <c r="C909" s="14" t="s">
        <v>1015</v>
      </c>
      <c r="D909" s="14" t="s">
        <v>824</v>
      </c>
      <c r="E909" s="47">
        <v>4.8648243848342103</v>
      </c>
      <c r="F909" s="47">
        <v>-7.3528498821917587E-2</v>
      </c>
      <c r="G909" s="47">
        <v>-0.53356975024656528</v>
      </c>
      <c r="H909" s="47">
        <v>-0.17599834551997873</v>
      </c>
      <c r="I909" s="47"/>
      <c r="J909" s="47"/>
      <c r="K909" s="47"/>
      <c r="L909" s="47"/>
      <c r="M909" s="47"/>
      <c r="N909" s="47"/>
    </row>
    <row r="910" spans="2:14" x14ac:dyDescent="0.2">
      <c r="B910" s="14" t="str">
        <f t="shared" si="15"/>
        <v>flab_r_p_a_177</v>
      </c>
      <c r="C910" s="14" t="s">
        <v>1015</v>
      </c>
      <c r="D910" s="14" t="s">
        <v>825</v>
      </c>
      <c r="E910" s="47">
        <v>19.981558310052641</v>
      </c>
      <c r="F910" s="47">
        <v>-4.7305028573374486E-2</v>
      </c>
      <c r="G910" s="47">
        <v>-0.33490509760568665</v>
      </c>
      <c r="H910" s="47">
        <v>-0.19791251557731426</v>
      </c>
      <c r="I910" s="47"/>
      <c r="J910" s="47"/>
      <c r="K910" s="47"/>
      <c r="L910" s="47"/>
      <c r="M910" s="47"/>
      <c r="N910" s="47"/>
    </row>
    <row r="911" spans="2:14" x14ac:dyDescent="0.2">
      <c r="B911" s="14" t="str">
        <f t="shared" si="15"/>
        <v>flab_r_p_a_178</v>
      </c>
      <c r="C911" s="14" t="s">
        <v>1015</v>
      </c>
      <c r="D911" s="14" t="s">
        <v>826</v>
      </c>
      <c r="E911" s="47">
        <v>23.233605256495828</v>
      </c>
      <c r="F911" s="47">
        <v>-3.0439098149126487E-2</v>
      </c>
      <c r="G911" s="47">
        <v>-0.26207887331750612</v>
      </c>
      <c r="H911" s="47">
        <v>-0.18073513246680273</v>
      </c>
      <c r="I911" s="47"/>
      <c r="J911" s="47"/>
      <c r="K911" s="47"/>
      <c r="L911" s="47"/>
      <c r="M911" s="47"/>
      <c r="N911" s="47"/>
    </row>
    <row r="912" spans="2:14" x14ac:dyDescent="0.2">
      <c r="B912" s="14" t="str">
        <f t="shared" si="15"/>
        <v>fcap_ag_a_001</v>
      </c>
      <c r="C912" s="14" t="s">
        <v>1016</v>
      </c>
      <c r="D912" s="14" t="s">
        <v>649</v>
      </c>
      <c r="E912" s="47">
        <v>0.59428913912047676</v>
      </c>
      <c r="F912" s="47"/>
      <c r="G912" s="47"/>
      <c r="H912" s="47"/>
      <c r="I912" s="47"/>
      <c r="J912" s="47"/>
      <c r="K912" s="47"/>
      <c r="L912" s="47"/>
      <c r="M912" s="47"/>
      <c r="N912" s="47"/>
    </row>
    <row r="913" spans="2:14" x14ac:dyDescent="0.2">
      <c r="B913" s="14" t="str">
        <f t="shared" si="15"/>
        <v>fcap_ag_a_002</v>
      </c>
      <c r="C913" s="14" t="s">
        <v>1016</v>
      </c>
      <c r="D913" s="14" t="s">
        <v>650</v>
      </c>
      <c r="E913" s="47">
        <v>5.5635147997299184E-2</v>
      </c>
      <c r="F913" s="47"/>
      <c r="G913" s="47"/>
      <c r="H913" s="47"/>
      <c r="I913" s="47"/>
      <c r="J913" s="47"/>
      <c r="K913" s="47"/>
      <c r="L913" s="47"/>
      <c r="M913" s="47"/>
      <c r="N913" s="47"/>
    </row>
    <row r="914" spans="2:14" x14ac:dyDescent="0.2">
      <c r="B914" s="14" t="str">
        <f t="shared" si="15"/>
        <v>fcap_ag_a_003</v>
      </c>
      <c r="C914" s="14" t="s">
        <v>1016</v>
      </c>
      <c r="D914" s="14" t="s">
        <v>651</v>
      </c>
      <c r="E914" s="47">
        <v>7.323075968444559E-2</v>
      </c>
      <c r="F914" s="47"/>
      <c r="G914" s="47"/>
      <c r="H914" s="47"/>
      <c r="I914" s="47"/>
      <c r="J914" s="47"/>
      <c r="K914" s="47"/>
      <c r="L914" s="47"/>
      <c r="M914" s="47"/>
      <c r="N914" s="47"/>
    </row>
    <row r="915" spans="2:14" x14ac:dyDescent="0.2">
      <c r="B915" s="14" t="str">
        <f t="shared" si="15"/>
        <v>fcap_ag_a_004</v>
      </c>
      <c r="C915" s="14" t="s">
        <v>1016</v>
      </c>
      <c r="D915" s="14" t="s">
        <v>652</v>
      </c>
      <c r="E915" s="47">
        <v>2.1465662798673568E-2</v>
      </c>
      <c r="F915" s="47"/>
      <c r="G915" s="47"/>
      <c r="H915" s="47"/>
      <c r="I915" s="47"/>
      <c r="J915" s="47"/>
      <c r="K915" s="47"/>
      <c r="L915" s="47"/>
      <c r="M915" s="47"/>
      <c r="N915" s="47"/>
    </row>
    <row r="916" spans="2:14" x14ac:dyDescent="0.2">
      <c r="B916" s="14" t="str">
        <f t="shared" si="15"/>
        <v>fcap_ag_a_005</v>
      </c>
      <c r="C916" s="14" t="s">
        <v>1016</v>
      </c>
      <c r="D916" s="14" t="s">
        <v>653</v>
      </c>
      <c r="E916" s="47">
        <v>1.2094743099192284E-2</v>
      </c>
      <c r="F916" s="47"/>
      <c r="G916" s="47"/>
      <c r="H916" s="47"/>
      <c r="I916" s="47"/>
      <c r="J916" s="47"/>
      <c r="K916" s="47"/>
      <c r="L916" s="47"/>
      <c r="M916" s="47"/>
      <c r="N916" s="47"/>
    </row>
    <row r="917" spans="2:14" x14ac:dyDescent="0.2">
      <c r="B917" s="14" t="str">
        <f t="shared" si="15"/>
        <v>fcap_ag_a_006</v>
      </c>
      <c r="C917" s="14" t="s">
        <v>1016</v>
      </c>
      <c r="D917" s="14" t="s">
        <v>654</v>
      </c>
      <c r="E917" s="47">
        <v>0.2034478576847123</v>
      </c>
      <c r="F917" s="47"/>
      <c r="G917" s="47"/>
      <c r="H917" s="47"/>
      <c r="I917" s="47"/>
      <c r="J917" s="47"/>
      <c r="K917" s="47"/>
      <c r="L917" s="47"/>
      <c r="M917" s="47"/>
      <c r="N917" s="47"/>
    </row>
    <row r="918" spans="2:14" x14ac:dyDescent="0.2">
      <c r="B918" s="14" t="str">
        <f t="shared" si="15"/>
        <v>fcap_ag_a_007</v>
      </c>
      <c r="C918" s="14" t="s">
        <v>1016</v>
      </c>
      <c r="D918" s="14" t="s">
        <v>655</v>
      </c>
      <c r="E918" s="47">
        <v>8.3811388828296751E-2</v>
      </c>
      <c r="F918" s="47"/>
      <c r="G918" s="47"/>
      <c r="H918" s="47"/>
      <c r="I918" s="47"/>
      <c r="J918" s="47"/>
      <c r="K918" s="47"/>
      <c r="L918" s="47"/>
      <c r="M918" s="47"/>
      <c r="N918" s="47"/>
    </row>
    <row r="919" spans="2:14" x14ac:dyDescent="0.2">
      <c r="B919" s="14" t="str">
        <f t="shared" si="15"/>
        <v>fcap_ag_a_008</v>
      </c>
      <c r="C919" s="14" t="s">
        <v>1016</v>
      </c>
      <c r="D919" s="14" t="s">
        <v>656</v>
      </c>
      <c r="E919" s="47">
        <v>9.2445502802292245E-2</v>
      </c>
      <c r="F919" s="47"/>
      <c r="G919" s="47"/>
      <c r="H919" s="47"/>
      <c r="I919" s="47"/>
      <c r="J919" s="47"/>
      <c r="K919" s="47"/>
      <c r="L919" s="47"/>
      <c r="M919" s="47"/>
      <c r="N919" s="47"/>
    </row>
    <row r="920" spans="2:14" x14ac:dyDescent="0.2">
      <c r="B920" s="14" t="str">
        <f t="shared" si="15"/>
        <v>fcap_ag_a_009</v>
      </c>
      <c r="C920" s="14" t="s">
        <v>1016</v>
      </c>
      <c r="D920" s="14" t="s">
        <v>657</v>
      </c>
      <c r="E920" s="47">
        <v>0.59348821928789119</v>
      </c>
      <c r="F920" s="47"/>
      <c r="G920" s="47"/>
      <c r="H920" s="47"/>
      <c r="I920" s="47"/>
      <c r="J920" s="47"/>
      <c r="K920" s="47"/>
      <c r="L920" s="47"/>
      <c r="M920" s="47"/>
      <c r="N920" s="47"/>
    </row>
    <row r="921" spans="2:14" x14ac:dyDescent="0.2">
      <c r="B921" s="14" t="str">
        <f t="shared" si="15"/>
        <v>fcap_ag_a_010</v>
      </c>
      <c r="C921" s="14" t="s">
        <v>1016</v>
      </c>
      <c r="D921" s="14" t="s">
        <v>658</v>
      </c>
      <c r="E921" s="47">
        <v>1.589203734435278E-2</v>
      </c>
      <c r="F921" s="47"/>
      <c r="G921" s="47"/>
      <c r="H921" s="47"/>
      <c r="I921" s="47"/>
      <c r="J921" s="47"/>
      <c r="K921" s="47"/>
      <c r="L921" s="47"/>
      <c r="M921" s="47"/>
      <c r="N921" s="47"/>
    </row>
    <row r="922" spans="2:14" x14ac:dyDescent="0.2">
      <c r="B922" s="14" t="str">
        <f t="shared" si="15"/>
        <v>fcap_ag_a_011</v>
      </c>
      <c r="C922" s="14" t="s">
        <v>1016</v>
      </c>
      <c r="D922" s="14" t="s">
        <v>659</v>
      </c>
      <c r="E922" s="47">
        <v>0.16471845237311444</v>
      </c>
      <c r="F922" s="47"/>
      <c r="G922" s="47"/>
      <c r="H922" s="47"/>
      <c r="I922" s="47"/>
      <c r="J922" s="47"/>
      <c r="K922" s="47"/>
      <c r="L922" s="47"/>
      <c r="M922" s="47"/>
      <c r="N922" s="47"/>
    </row>
    <row r="923" spans="2:14" x14ac:dyDescent="0.2">
      <c r="B923" s="14" t="str">
        <f t="shared" si="15"/>
        <v>fcap_ag_a_012</v>
      </c>
      <c r="C923" s="14" t="s">
        <v>1016</v>
      </c>
      <c r="D923" s="14" t="s">
        <v>660</v>
      </c>
      <c r="E923" s="47">
        <v>0.25935426068329859</v>
      </c>
      <c r="F923" s="47"/>
      <c r="G923" s="47"/>
      <c r="H923" s="47"/>
      <c r="I923" s="47"/>
      <c r="J923" s="47"/>
      <c r="K923" s="47"/>
      <c r="L923" s="47"/>
      <c r="M923" s="47"/>
      <c r="N923" s="47"/>
    </row>
    <row r="924" spans="2:14" x14ac:dyDescent="0.2">
      <c r="B924" s="14" t="str">
        <f t="shared" si="15"/>
        <v>fcap_ag_a_013</v>
      </c>
      <c r="C924" s="14" t="s">
        <v>1016</v>
      </c>
      <c r="D924" s="14" t="s">
        <v>661</v>
      </c>
      <c r="E924" s="47">
        <v>0.78605529917530248</v>
      </c>
      <c r="F924" s="47"/>
      <c r="G924" s="47"/>
      <c r="H924" s="47"/>
      <c r="I924" s="47"/>
      <c r="J924" s="47"/>
      <c r="K924" s="47"/>
      <c r="L924" s="47"/>
      <c r="M924" s="47"/>
      <c r="N924" s="47"/>
    </row>
    <row r="925" spans="2:14" x14ac:dyDescent="0.2">
      <c r="B925" s="14" t="str">
        <f t="shared" si="15"/>
        <v>fcap_ag_a_014</v>
      </c>
      <c r="C925" s="14" t="s">
        <v>1016</v>
      </c>
      <c r="D925" s="14" t="s">
        <v>662</v>
      </c>
      <c r="E925" s="47">
        <v>5.9118827479703318E-2</v>
      </c>
      <c r="F925" s="47"/>
      <c r="G925" s="47"/>
      <c r="H925" s="47"/>
      <c r="I925" s="47"/>
      <c r="J925" s="47"/>
      <c r="K925" s="47"/>
      <c r="L925" s="47"/>
      <c r="M925" s="47"/>
      <c r="N925" s="47"/>
    </row>
    <row r="926" spans="2:14" x14ac:dyDescent="0.2">
      <c r="B926" s="14" t="str">
        <f t="shared" si="15"/>
        <v>fcap_ag_a_015</v>
      </c>
      <c r="C926" s="14" t="s">
        <v>1016</v>
      </c>
      <c r="D926" s="14" t="s">
        <v>663</v>
      </c>
      <c r="E926" s="47">
        <v>7.4648624675885789E-2</v>
      </c>
      <c r="F926" s="47"/>
      <c r="G926" s="47"/>
      <c r="H926" s="47"/>
      <c r="I926" s="47"/>
      <c r="J926" s="47"/>
      <c r="K926" s="47"/>
      <c r="L926" s="47"/>
      <c r="M926" s="47"/>
      <c r="N926" s="47"/>
    </row>
    <row r="927" spans="2:14" x14ac:dyDescent="0.2">
      <c r="B927" s="14" t="str">
        <f t="shared" si="15"/>
        <v>fcap_ag_a_016</v>
      </c>
      <c r="C927" s="14" t="s">
        <v>1016</v>
      </c>
      <c r="D927" s="14" t="s">
        <v>664</v>
      </c>
      <c r="E927" s="47">
        <v>0.27319968868331812</v>
      </c>
      <c r="F927" s="47"/>
      <c r="G927" s="47"/>
      <c r="H927" s="47"/>
      <c r="I927" s="47"/>
      <c r="J927" s="47"/>
      <c r="K927" s="47"/>
      <c r="L927" s="47"/>
      <c r="M927" s="47"/>
      <c r="N927" s="47"/>
    </row>
    <row r="928" spans="2:14" x14ac:dyDescent="0.2">
      <c r="B928" s="14" t="str">
        <f t="shared" si="15"/>
        <v>fcap_ag_a_017</v>
      </c>
      <c r="C928" s="14" t="s">
        <v>1016</v>
      </c>
      <c r="D928" s="14" t="s">
        <v>665</v>
      </c>
      <c r="E928" s="47">
        <v>0.48888898060018615</v>
      </c>
      <c r="F928" s="47"/>
      <c r="G928" s="47"/>
      <c r="H928" s="47"/>
      <c r="I928" s="47"/>
      <c r="J928" s="47"/>
      <c r="K928" s="47"/>
      <c r="L928" s="47"/>
      <c r="M928" s="47"/>
      <c r="N928" s="47"/>
    </row>
    <row r="929" spans="2:14" x14ac:dyDescent="0.2">
      <c r="B929" s="14" t="str">
        <f t="shared" si="15"/>
        <v>fcap_ag_a_018</v>
      </c>
      <c r="C929" s="14" t="s">
        <v>1016</v>
      </c>
      <c r="D929" s="14" t="s">
        <v>666</v>
      </c>
      <c r="E929" s="47">
        <v>0.32453222519043434</v>
      </c>
      <c r="F929" s="47"/>
      <c r="G929" s="47"/>
      <c r="H929" s="47"/>
      <c r="I929" s="47"/>
      <c r="J929" s="47"/>
      <c r="K929" s="47"/>
      <c r="L929" s="47"/>
      <c r="M929" s="47"/>
      <c r="N929" s="47"/>
    </row>
    <row r="930" spans="2:14" x14ac:dyDescent="0.2">
      <c r="B930" s="14" t="str">
        <f t="shared" si="15"/>
        <v>fcap_ag_a_019</v>
      </c>
      <c r="C930" s="14" t="s">
        <v>1016</v>
      </c>
      <c r="D930" s="14" t="s">
        <v>667</v>
      </c>
      <c r="E930" s="47">
        <v>8.2568028438189223E-2</v>
      </c>
      <c r="F930" s="47"/>
      <c r="G930" s="47"/>
      <c r="H930" s="47"/>
      <c r="I930" s="47"/>
      <c r="J930" s="47"/>
      <c r="K930" s="47"/>
      <c r="L930" s="47"/>
      <c r="M930" s="47"/>
      <c r="N930" s="47"/>
    </row>
    <row r="931" spans="2:14" x14ac:dyDescent="0.2">
      <c r="B931" s="14" t="str">
        <f t="shared" si="15"/>
        <v>fcap_ag_a_020</v>
      </c>
      <c r="C931" s="14" t="s">
        <v>1016</v>
      </c>
      <c r="D931" s="14" t="s">
        <v>668</v>
      </c>
      <c r="E931" s="47">
        <v>2.9513218519343751</v>
      </c>
      <c r="F931" s="47"/>
      <c r="G931" s="47"/>
      <c r="H931" s="47"/>
      <c r="I931" s="47"/>
      <c r="J931" s="47"/>
      <c r="K931" s="47"/>
      <c r="L931" s="47"/>
      <c r="M931" s="47"/>
      <c r="N931" s="47"/>
    </row>
    <row r="932" spans="2:14" x14ac:dyDescent="0.2">
      <c r="B932" s="14" t="str">
        <f t="shared" si="15"/>
        <v>fcap_ag_a_021</v>
      </c>
      <c r="C932" s="14" t="s">
        <v>1016</v>
      </c>
      <c r="D932" s="14" t="s">
        <v>669</v>
      </c>
      <c r="E932" s="47">
        <v>0.29179439803701279</v>
      </c>
      <c r="F932" s="47"/>
      <c r="G932" s="47"/>
      <c r="H932" s="47"/>
      <c r="I932" s="47"/>
      <c r="J932" s="47"/>
      <c r="K932" s="47"/>
      <c r="L932" s="47"/>
      <c r="M932" s="47"/>
      <c r="N932" s="47"/>
    </row>
    <row r="933" spans="2:14" x14ac:dyDescent="0.2">
      <c r="B933" s="14" t="str">
        <f t="shared" si="15"/>
        <v>fcap_ag_a_022</v>
      </c>
      <c r="C933" s="14" t="s">
        <v>1016</v>
      </c>
      <c r="D933" s="14" t="s">
        <v>670</v>
      </c>
      <c r="E933" s="47">
        <v>6.2685698085181041E-2</v>
      </c>
      <c r="F933" s="47"/>
      <c r="G933" s="47"/>
      <c r="H933" s="47"/>
      <c r="I933" s="47"/>
      <c r="J933" s="47"/>
      <c r="K933" s="47"/>
      <c r="L933" s="47"/>
      <c r="M933" s="47"/>
      <c r="N933" s="47"/>
    </row>
    <row r="934" spans="2:14" x14ac:dyDescent="0.2">
      <c r="B934" s="14" t="str">
        <f t="shared" si="15"/>
        <v>fcap_ag_a_023</v>
      </c>
      <c r="C934" s="14" t="s">
        <v>1016</v>
      </c>
      <c r="D934" s="14" t="s">
        <v>671</v>
      </c>
      <c r="E934" s="47">
        <v>0.25042591227925587</v>
      </c>
      <c r="F934" s="47"/>
      <c r="G934" s="47"/>
      <c r="H934" s="47"/>
      <c r="I934" s="47"/>
      <c r="J934" s="47"/>
      <c r="K934" s="47"/>
      <c r="L934" s="47"/>
      <c r="M934" s="47"/>
      <c r="N934" s="47"/>
    </row>
    <row r="935" spans="2:14" x14ac:dyDescent="0.2">
      <c r="B935" s="14" t="str">
        <f t="shared" si="15"/>
        <v>fcap_ag_a_024</v>
      </c>
      <c r="C935" s="14" t="s">
        <v>1016</v>
      </c>
      <c r="D935" s="14" t="s">
        <v>672</v>
      </c>
      <c r="E935" s="47">
        <v>0.74892433839647077</v>
      </c>
      <c r="F935" s="47"/>
      <c r="G935" s="47"/>
      <c r="H935" s="47"/>
      <c r="I935" s="47"/>
      <c r="J935" s="47"/>
      <c r="K935" s="47"/>
      <c r="L935" s="47"/>
      <c r="M935" s="47"/>
      <c r="N935" s="47"/>
    </row>
    <row r="936" spans="2:14" x14ac:dyDescent="0.2">
      <c r="B936" s="14" t="str">
        <f t="shared" si="15"/>
        <v>fcap_ag_a_025</v>
      </c>
      <c r="C936" s="14" t="s">
        <v>1016</v>
      </c>
      <c r="D936" s="14" t="s">
        <v>673</v>
      </c>
      <c r="E936" s="47">
        <v>0.33654649878925907</v>
      </c>
      <c r="F936" s="47"/>
      <c r="G936" s="47"/>
      <c r="H936" s="47"/>
      <c r="I936" s="47"/>
      <c r="J936" s="47"/>
      <c r="K936" s="47"/>
      <c r="L936" s="47"/>
      <c r="M936" s="47"/>
      <c r="N936" s="47"/>
    </row>
    <row r="937" spans="2:14" x14ac:dyDescent="0.2">
      <c r="B937" s="14" t="str">
        <f t="shared" si="15"/>
        <v>fcap_ag_a_026</v>
      </c>
      <c r="C937" s="14" t="s">
        <v>1016</v>
      </c>
      <c r="D937" s="14" t="s">
        <v>674</v>
      </c>
      <c r="E937" s="47">
        <v>0.25084793596279525</v>
      </c>
      <c r="F937" s="47"/>
      <c r="G937" s="47"/>
      <c r="H937" s="47"/>
      <c r="I937" s="47"/>
      <c r="J937" s="47"/>
      <c r="K937" s="47"/>
      <c r="L937" s="47"/>
      <c r="M937" s="47"/>
      <c r="N937" s="47"/>
    </row>
    <row r="938" spans="2:14" x14ac:dyDescent="0.2">
      <c r="B938" s="14" t="str">
        <f t="shared" si="15"/>
        <v>fcap_ag_a_027</v>
      </c>
      <c r="C938" s="14" t="s">
        <v>1016</v>
      </c>
      <c r="D938" s="14" t="s">
        <v>675</v>
      </c>
      <c r="E938" s="47">
        <v>1.0882347402581392</v>
      </c>
      <c r="F938" s="47"/>
      <c r="G938" s="47"/>
      <c r="H938" s="47"/>
      <c r="I938" s="47"/>
      <c r="J938" s="47"/>
      <c r="K938" s="47"/>
      <c r="L938" s="47"/>
      <c r="M938" s="47"/>
      <c r="N938" s="47"/>
    </row>
    <row r="939" spans="2:14" x14ac:dyDescent="0.2">
      <c r="B939" s="14" t="str">
        <f t="shared" si="15"/>
        <v>fcap_ag_a_028</v>
      </c>
      <c r="C939" s="14" t="s">
        <v>1016</v>
      </c>
      <c r="D939" s="14" t="s">
        <v>676</v>
      </c>
      <c r="E939" s="47">
        <v>6.6726113952400801E-2</v>
      </c>
      <c r="F939" s="47"/>
      <c r="G939" s="47"/>
      <c r="H939" s="47"/>
      <c r="I939" s="47"/>
      <c r="J939" s="47"/>
      <c r="K939" s="47"/>
      <c r="L939" s="47"/>
      <c r="M939" s="47"/>
      <c r="N939" s="47"/>
    </row>
    <row r="940" spans="2:14" x14ac:dyDescent="0.2">
      <c r="B940" s="14" t="str">
        <f t="shared" si="15"/>
        <v>fcap_ag_a_029</v>
      </c>
      <c r="C940" s="14" t="s">
        <v>1016</v>
      </c>
      <c r="D940" s="14" t="s">
        <v>677</v>
      </c>
      <c r="E940" s="47">
        <v>8.1492051149139821E-2</v>
      </c>
      <c r="F940" s="47"/>
      <c r="G940" s="47"/>
      <c r="H940" s="47"/>
      <c r="I940" s="47"/>
      <c r="J940" s="47"/>
      <c r="K940" s="47"/>
      <c r="L940" s="47"/>
      <c r="M940" s="47"/>
      <c r="N940" s="47"/>
    </row>
    <row r="941" spans="2:14" x14ac:dyDescent="0.2">
      <c r="B941" s="14" t="str">
        <f t="shared" si="15"/>
        <v>fcap_ag_a_030</v>
      </c>
      <c r="C941" s="14" t="s">
        <v>1016</v>
      </c>
      <c r="D941" s="14" t="s">
        <v>678</v>
      </c>
      <c r="E941" s="47">
        <v>0.12425802955395493</v>
      </c>
      <c r="F941" s="47"/>
      <c r="G941" s="47"/>
      <c r="H941" s="47"/>
      <c r="I941" s="47"/>
      <c r="J941" s="47"/>
      <c r="K941" s="47"/>
      <c r="L941" s="47"/>
      <c r="M941" s="47"/>
      <c r="N941" s="47"/>
    </row>
    <row r="942" spans="2:14" x14ac:dyDescent="0.2">
      <c r="B942" s="14" t="str">
        <f t="shared" si="15"/>
        <v>fcap_ag_a_031</v>
      </c>
      <c r="C942" s="14" t="s">
        <v>1016</v>
      </c>
      <c r="D942" s="14" t="s">
        <v>679</v>
      </c>
      <c r="E942" s="47">
        <v>0.3479267298830635</v>
      </c>
      <c r="F942" s="47"/>
      <c r="G942" s="47"/>
      <c r="H942" s="47"/>
      <c r="I942" s="47"/>
      <c r="J942" s="47"/>
      <c r="K942" s="47"/>
      <c r="L942" s="47"/>
      <c r="M942" s="47"/>
      <c r="N942" s="47"/>
    </row>
    <row r="943" spans="2:14" x14ac:dyDescent="0.2">
      <c r="B943" s="14" t="str">
        <f t="shared" si="15"/>
        <v>fcap_ag_a_032</v>
      </c>
      <c r="C943" s="14" t="s">
        <v>1016</v>
      </c>
      <c r="D943" s="14" t="s">
        <v>680</v>
      </c>
      <c r="E943" s="47">
        <v>0.32188627822051608</v>
      </c>
      <c r="F943" s="47"/>
      <c r="G943" s="47"/>
      <c r="H943" s="47"/>
      <c r="I943" s="47"/>
      <c r="J943" s="47"/>
      <c r="K943" s="47"/>
      <c r="L943" s="47"/>
      <c r="M943" s="47"/>
      <c r="N943" s="47"/>
    </row>
    <row r="944" spans="2:14" x14ac:dyDescent="0.2">
      <c r="B944" s="14" t="str">
        <f t="shared" si="15"/>
        <v>fcap_ag_a_033</v>
      </c>
      <c r="C944" s="14" t="s">
        <v>1016</v>
      </c>
      <c r="D944" s="14" t="s">
        <v>681</v>
      </c>
      <c r="E944" s="47">
        <v>0.15751009668395</v>
      </c>
      <c r="F944" s="47"/>
      <c r="G944" s="47"/>
      <c r="H944" s="47"/>
      <c r="I944" s="47"/>
      <c r="J944" s="47"/>
      <c r="K944" s="47"/>
      <c r="L944" s="47"/>
      <c r="M944" s="47"/>
      <c r="N944" s="47"/>
    </row>
    <row r="945" spans="2:14" x14ac:dyDescent="0.2">
      <c r="B945" s="14" t="str">
        <f t="shared" si="15"/>
        <v>fcap_na_a_034</v>
      </c>
      <c r="C945" s="14" t="s">
        <v>1017</v>
      </c>
      <c r="D945" s="14" t="s">
        <v>682</v>
      </c>
      <c r="E945" s="47">
        <v>19.569444486013733</v>
      </c>
      <c r="F945" s="47"/>
      <c r="G945" s="47"/>
      <c r="H945" s="47"/>
      <c r="I945" s="47"/>
      <c r="J945" s="47"/>
      <c r="K945" s="47"/>
      <c r="L945" s="47"/>
      <c r="M945" s="47"/>
      <c r="N945" s="47"/>
    </row>
    <row r="946" spans="2:14" x14ac:dyDescent="0.2">
      <c r="B946" s="14" t="str">
        <f t="shared" si="15"/>
        <v>fcap_na_a_035</v>
      </c>
      <c r="C946" s="14" t="s">
        <v>1017</v>
      </c>
      <c r="D946" s="14" t="s">
        <v>683</v>
      </c>
      <c r="E946" s="47">
        <v>27.142177010416333</v>
      </c>
      <c r="F946" s="47"/>
      <c r="G946" s="47"/>
      <c r="H946" s="47"/>
      <c r="I946" s="47"/>
      <c r="J946" s="47"/>
      <c r="K946" s="47"/>
      <c r="L946" s="47"/>
      <c r="M946" s="47"/>
      <c r="N946" s="47"/>
    </row>
    <row r="947" spans="2:14" x14ac:dyDescent="0.2">
      <c r="B947" s="14" t="str">
        <f t="shared" si="15"/>
        <v>fcap_na_a_036</v>
      </c>
      <c r="C947" s="14" t="s">
        <v>1017</v>
      </c>
      <c r="D947" s="14" t="s">
        <v>684</v>
      </c>
      <c r="E947" s="47">
        <v>64.621090853972674</v>
      </c>
      <c r="F947" s="47"/>
      <c r="G947" s="47"/>
      <c r="H947" s="47"/>
      <c r="I947" s="47"/>
      <c r="J947" s="47"/>
      <c r="K947" s="47"/>
      <c r="L947" s="47"/>
      <c r="M947" s="47"/>
      <c r="N947" s="47"/>
    </row>
    <row r="948" spans="2:14" x14ac:dyDescent="0.2">
      <c r="B948" s="14" t="str">
        <f t="shared" si="15"/>
        <v>fcap_na_a_037</v>
      </c>
      <c r="C948" s="14" t="s">
        <v>1017</v>
      </c>
      <c r="D948" s="14" t="s">
        <v>685</v>
      </c>
      <c r="E948" s="47">
        <v>3.4114394442327423</v>
      </c>
      <c r="F948" s="47"/>
      <c r="G948" s="47"/>
      <c r="H948" s="47"/>
      <c r="I948" s="47"/>
      <c r="J948" s="47"/>
      <c r="K948" s="47"/>
      <c r="L948" s="47"/>
      <c r="M948" s="47"/>
      <c r="N948" s="47"/>
    </row>
    <row r="949" spans="2:14" x14ac:dyDescent="0.2">
      <c r="B949" s="14" t="str">
        <f t="shared" si="15"/>
        <v>fcap_na_a_038</v>
      </c>
      <c r="C949" s="14" t="s">
        <v>1017</v>
      </c>
      <c r="D949" s="14" t="s">
        <v>686</v>
      </c>
      <c r="E949" s="47">
        <v>14.332038158578499</v>
      </c>
      <c r="F949" s="47"/>
      <c r="G949" s="47"/>
      <c r="H949" s="47"/>
      <c r="I949" s="47"/>
      <c r="J949" s="47"/>
      <c r="K949" s="47"/>
      <c r="L949" s="47"/>
      <c r="M949" s="47"/>
      <c r="N949" s="47"/>
    </row>
    <row r="950" spans="2:14" x14ac:dyDescent="0.2">
      <c r="B950" s="14" t="str">
        <f t="shared" si="15"/>
        <v>fcap_na_a_039</v>
      </c>
      <c r="C950" s="14" t="s">
        <v>1017</v>
      </c>
      <c r="D950" s="14" t="s">
        <v>687</v>
      </c>
      <c r="E950" s="47">
        <v>1.1418173745443909</v>
      </c>
      <c r="F950" s="47"/>
      <c r="G950" s="47"/>
      <c r="H950" s="47"/>
      <c r="I950" s="47"/>
      <c r="J950" s="47"/>
      <c r="K950" s="47"/>
      <c r="L950" s="47"/>
      <c r="M950" s="47"/>
      <c r="N950" s="47"/>
    </row>
    <row r="951" spans="2:14" x14ac:dyDescent="0.2">
      <c r="B951" s="14" t="str">
        <f t="shared" si="15"/>
        <v>fcap_na_a_040</v>
      </c>
      <c r="C951" s="14" t="s">
        <v>1017</v>
      </c>
      <c r="D951" s="14" t="s">
        <v>688</v>
      </c>
      <c r="E951" s="47">
        <v>2.7829949489527173</v>
      </c>
      <c r="F951" s="47"/>
      <c r="G951" s="47"/>
      <c r="H951" s="47"/>
      <c r="I951" s="47"/>
      <c r="J951" s="47"/>
      <c r="K951" s="47"/>
      <c r="L951" s="47"/>
      <c r="M951" s="47"/>
      <c r="N951" s="47"/>
    </row>
    <row r="952" spans="2:14" x14ac:dyDescent="0.2">
      <c r="B952" s="14" t="str">
        <f t="shared" si="15"/>
        <v>fcap_na_a_041</v>
      </c>
      <c r="C952" s="14" t="s">
        <v>1017</v>
      </c>
      <c r="D952" s="14" t="s">
        <v>689</v>
      </c>
      <c r="E952" s="47">
        <v>9.7940220146621897</v>
      </c>
      <c r="F952" s="47"/>
      <c r="G952" s="47"/>
      <c r="H952" s="47"/>
      <c r="I952" s="47"/>
      <c r="J952" s="47"/>
      <c r="K952" s="47"/>
      <c r="L952" s="47"/>
      <c r="M952" s="47"/>
      <c r="N952" s="47"/>
    </row>
    <row r="953" spans="2:14" x14ac:dyDescent="0.2">
      <c r="B953" s="14" t="str">
        <f t="shared" si="15"/>
        <v>fcap_na_a_042</v>
      </c>
      <c r="C953" s="14" t="s">
        <v>1017</v>
      </c>
      <c r="D953" s="14" t="s">
        <v>690</v>
      </c>
      <c r="E953" s="47">
        <v>0.34195063122783753</v>
      </c>
      <c r="F953" s="47"/>
      <c r="G953" s="47"/>
      <c r="H953" s="47"/>
      <c r="I953" s="47"/>
      <c r="J953" s="47"/>
      <c r="K953" s="47"/>
      <c r="L953" s="47"/>
      <c r="M953" s="47"/>
      <c r="N953" s="47"/>
    </row>
    <row r="954" spans="2:14" x14ac:dyDescent="0.2">
      <c r="B954" s="14" t="str">
        <f t="shared" si="15"/>
        <v>fcap_na_a_043</v>
      </c>
      <c r="C954" s="14" t="s">
        <v>1017</v>
      </c>
      <c r="D954" s="14" t="s">
        <v>691</v>
      </c>
      <c r="E954" s="47">
        <v>12.83562547873996</v>
      </c>
      <c r="F954" s="47"/>
      <c r="G954" s="47"/>
      <c r="H954" s="47"/>
      <c r="I954" s="47"/>
      <c r="J954" s="47"/>
      <c r="K954" s="47"/>
      <c r="L954" s="47"/>
      <c r="M954" s="47"/>
      <c r="N954" s="47"/>
    </row>
    <row r="955" spans="2:14" x14ac:dyDescent="0.2">
      <c r="B955" s="14" t="str">
        <f t="shared" si="15"/>
        <v>fcap_na_a_044</v>
      </c>
      <c r="C955" s="14" t="s">
        <v>1017</v>
      </c>
      <c r="D955" s="14" t="s">
        <v>692</v>
      </c>
      <c r="E955" s="47">
        <v>5.2027616191760089</v>
      </c>
      <c r="F955" s="47"/>
      <c r="G955" s="47"/>
      <c r="H955" s="47"/>
      <c r="I955" s="47"/>
      <c r="J955" s="47"/>
      <c r="K955" s="47"/>
      <c r="L955" s="47"/>
      <c r="M955" s="47"/>
      <c r="N955" s="47"/>
    </row>
    <row r="956" spans="2:14" x14ac:dyDescent="0.2">
      <c r="B956" s="14" t="str">
        <f t="shared" si="15"/>
        <v>fcap_na_a_045</v>
      </c>
      <c r="C956" s="14" t="s">
        <v>1017</v>
      </c>
      <c r="D956" s="14" t="s">
        <v>693</v>
      </c>
      <c r="E956" s="47">
        <v>1.7480347441030253</v>
      </c>
      <c r="F956" s="47"/>
      <c r="G956" s="47"/>
      <c r="H956" s="47"/>
      <c r="I956" s="47"/>
      <c r="J956" s="47"/>
      <c r="K956" s="47"/>
      <c r="L956" s="47"/>
      <c r="M956" s="47"/>
      <c r="N956" s="47"/>
    </row>
    <row r="957" spans="2:14" x14ac:dyDescent="0.2">
      <c r="B957" s="14" t="str">
        <f t="shared" si="15"/>
        <v>fcap_na_a_046</v>
      </c>
      <c r="C957" s="14" t="s">
        <v>1017</v>
      </c>
      <c r="D957" s="14" t="s">
        <v>694</v>
      </c>
      <c r="E957" s="47">
        <v>8.6233342260587946</v>
      </c>
      <c r="F957" s="47"/>
      <c r="G957" s="47"/>
      <c r="H957" s="47"/>
      <c r="I957" s="47"/>
      <c r="J957" s="47"/>
      <c r="K957" s="47"/>
      <c r="L957" s="47"/>
      <c r="M957" s="47"/>
      <c r="N957" s="47"/>
    </row>
    <row r="958" spans="2:14" x14ac:dyDescent="0.2">
      <c r="B958" s="14" t="str">
        <f t="shared" si="15"/>
        <v>fcap_na_a_047</v>
      </c>
      <c r="C958" s="14" t="s">
        <v>1017</v>
      </c>
      <c r="D958" s="14" t="s">
        <v>695</v>
      </c>
      <c r="E958" s="47">
        <v>12.490205182322876</v>
      </c>
      <c r="F958" s="47"/>
      <c r="G958" s="47"/>
      <c r="H958" s="47"/>
      <c r="I958" s="47"/>
      <c r="J958" s="47"/>
      <c r="K958" s="47"/>
      <c r="L958" s="47"/>
      <c r="M958" s="47"/>
      <c r="N958" s="47"/>
    </row>
    <row r="959" spans="2:14" x14ac:dyDescent="0.2">
      <c r="B959" s="14" t="str">
        <f t="shared" si="15"/>
        <v>fcap_na_a_048</v>
      </c>
      <c r="C959" s="14" t="s">
        <v>1017</v>
      </c>
      <c r="D959" s="14" t="s">
        <v>696</v>
      </c>
      <c r="E959" s="47">
        <v>1.9228861756637627</v>
      </c>
      <c r="F959" s="47"/>
      <c r="G959" s="47"/>
      <c r="H959" s="47"/>
      <c r="I959" s="47"/>
      <c r="J959" s="47"/>
      <c r="K959" s="47"/>
      <c r="L959" s="47"/>
      <c r="M959" s="47"/>
      <c r="N959" s="47"/>
    </row>
    <row r="960" spans="2:14" x14ac:dyDescent="0.2">
      <c r="B960" s="14" t="str">
        <f t="shared" si="15"/>
        <v>fcap_na_a_049</v>
      </c>
      <c r="C960" s="14" t="s">
        <v>1017</v>
      </c>
      <c r="D960" s="14" t="s">
        <v>697</v>
      </c>
      <c r="E960" s="47">
        <v>2.9058903624107435</v>
      </c>
      <c r="F960" s="47"/>
      <c r="G960" s="47"/>
      <c r="H960" s="47"/>
      <c r="I960" s="47"/>
      <c r="J960" s="47"/>
      <c r="K960" s="47"/>
      <c r="L960" s="47"/>
      <c r="M960" s="47"/>
      <c r="N960" s="47"/>
    </row>
    <row r="961" spans="2:14" x14ac:dyDescent="0.2">
      <c r="B961" s="14" t="str">
        <f t="shared" si="15"/>
        <v>fcap_na_a_050</v>
      </c>
      <c r="C961" s="14" t="s">
        <v>1017</v>
      </c>
      <c r="D961" s="14" t="s">
        <v>698</v>
      </c>
      <c r="E961" s="47">
        <v>1.151412443971974</v>
      </c>
      <c r="F961" s="47"/>
      <c r="G961" s="47"/>
      <c r="H961" s="47"/>
      <c r="I961" s="47"/>
      <c r="J961" s="47"/>
      <c r="K961" s="47"/>
      <c r="L961" s="47"/>
      <c r="M961" s="47"/>
      <c r="N961" s="47"/>
    </row>
    <row r="962" spans="2:14" x14ac:dyDescent="0.2">
      <c r="B962" s="14" t="str">
        <f t="shared" si="15"/>
        <v>fcap_na_a_051</v>
      </c>
      <c r="C962" s="14" t="s">
        <v>1017</v>
      </c>
      <c r="D962" s="14" t="s">
        <v>699</v>
      </c>
      <c r="E962" s="47">
        <v>3.5617576646960862</v>
      </c>
      <c r="F962" s="47"/>
      <c r="G962" s="47"/>
      <c r="H962" s="47"/>
      <c r="I962" s="47"/>
      <c r="J962" s="47"/>
      <c r="K962" s="47"/>
      <c r="L962" s="47"/>
      <c r="M962" s="47"/>
      <c r="N962" s="47"/>
    </row>
    <row r="963" spans="2:14" x14ac:dyDescent="0.2">
      <c r="B963" s="14" t="str">
        <f t="shared" si="15"/>
        <v>fcap_na_a_052</v>
      </c>
      <c r="C963" s="14" t="s">
        <v>1017</v>
      </c>
      <c r="D963" s="14" t="s">
        <v>700</v>
      </c>
      <c r="E963" s="47">
        <v>0.37199289390626072</v>
      </c>
      <c r="F963" s="47"/>
      <c r="G963" s="47"/>
      <c r="H963" s="47"/>
      <c r="I963" s="47"/>
      <c r="J963" s="47"/>
      <c r="K963" s="47"/>
      <c r="L963" s="47"/>
      <c r="M963" s="47"/>
      <c r="N963" s="47"/>
    </row>
    <row r="964" spans="2:14" x14ac:dyDescent="0.2">
      <c r="B964" s="14" t="str">
        <f t="shared" si="15"/>
        <v>fcap_na_a_053</v>
      </c>
      <c r="C964" s="14" t="s">
        <v>1017</v>
      </c>
      <c r="D964" s="14" t="s">
        <v>701</v>
      </c>
      <c r="E964" s="47">
        <v>6.6730106768528801</v>
      </c>
      <c r="F964" s="47"/>
      <c r="G964" s="47"/>
      <c r="H964" s="47"/>
      <c r="I964" s="47"/>
      <c r="J964" s="47"/>
      <c r="K964" s="47"/>
      <c r="L964" s="47"/>
      <c r="M964" s="47"/>
      <c r="N964" s="47"/>
    </row>
    <row r="965" spans="2:14" x14ac:dyDescent="0.2">
      <c r="B965" s="14" t="str">
        <f t="shared" si="15"/>
        <v>fcap_na_a_054</v>
      </c>
      <c r="C965" s="14" t="s">
        <v>1017</v>
      </c>
      <c r="D965" s="14" t="s">
        <v>702</v>
      </c>
      <c r="E965" s="47">
        <v>17.322920858521016</v>
      </c>
      <c r="F965" s="47"/>
      <c r="G965" s="47"/>
      <c r="H965" s="47"/>
      <c r="I965" s="47"/>
      <c r="J965" s="47"/>
      <c r="K965" s="47"/>
      <c r="L965" s="47"/>
      <c r="M965" s="47"/>
      <c r="N965" s="47"/>
    </row>
    <row r="966" spans="2:14" x14ac:dyDescent="0.2">
      <c r="B966" s="14" t="str">
        <f t="shared" si="15"/>
        <v>fcap_na_a_055</v>
      </c>
      <c r="C966" s="14" t="s">
        <v>1017</v>
      </c>
      <c r="D966" s="14" t="s">
        <v>703</v>
      </c>
      <c r="E966" s="47">
        <v>1.6019201001337287</v>
      </c>
      <c r="F966" s="47"/>
      <c r="G966" s="47"/>
      <c r="H966" s="47"/>
      <c r="I966" s="47"/>
      <c r="J966" s="47"/>
      <c r="K966" s="47"/>
      <c r="L966" s="47"/>
      <c r="M966" s="47"/>
      <c r="N966" s="47"/>
    </row>
    <row r="967" spans="2:14" x14ac:dyDescent="0.2">
      <c r="B967" s="14" t="str">
        <f t="shared" si="15"/>
        <v>fcap_na_a_056</v>
      </c>
      <c r="C967" s="14" t="s">
        <v>1017</v>
      </c>
      <c r="D967" s="14" t="s">
        <v>704</v>
      </c>
      <c r="E967" s="47">
        <v>22.624982189645994</v>
      </c>
      <c r="F967" s="47"/>
      <c r="G967" s="47"/>
      <c r="H967" s="47"/>
      <c r="I967" s="47"/>
      <c r="J967" s="47"/>
      <c r="K967" s="47"/>
      <c r="L967" s="47"/>
      <c r="M967" s="47"/>
      <c r="N967" s="47"/>
    </row>
    <row r="968" spans="2:14" x14ac:dyDescent="0.2">
      <c r="B968" s="14" t="str">
        <f t="shared" ref="B968:B1000" si="16">C968&amp;"_"&amp;D968</f>
        <v>fcap_na_a_057</v>
      </c>
      <c r="C968" s="14" t="s">
        <v>1017</v>
      </c>
      <c r="D968" s="14" t="s">
        <v>705</v>
      </c>
      <c r="E968" s="47">
        <v>9.5958681619000217</v>
      </c>
      <c r="F968" s="47"/>
      <c r="G968" s="47"/>
      <c r="H968" s="47"/>
      <c r="I968" s="47"/>
      <c r="J968" s="47"/>
      <c r="K968" s="47"/>
      <c r="L968" s="47"/>
      <c r="M968" s="47"/>
      <c r="N968" s="47"/>
    </row>
    <row r="969" spans="2:14" x14ac:dyDescent="0.2">
      <c r="B969" s="14" t="str">
        <f t="shared" si="16"/>
        <v>fcap_na_a_058</v>
      </c>
      <c r="C969" s="14" t="s">
        <v>1017</v>
      </c>
      <c r="D969" s="14" t="s">
        <v>706</v>
      </c>
      <c r="E969" s="47">
        <v>3.4549885706360937</v>
      </c>
      <c r="F969" s="47"/>
      <c r="G969" s="47"/>
      <c r="H969" s="47"/>
      <c r="I969" s="47"/>
      <c r="J969" s="47"/>
      <c r="K969" s="47"/>
      <c r="L969" s="47"/>
      <c r="M969" s="47"/>
      <c r="N969" s="47"/>
    </row>
    <row r="970" spans="2:14" x14ac:dyDescent="0.2">
      <c r="B970" s="14" t="str">
        <f t="shared" si="16"/>
        <v>fcap_na_a_059</v>
      </c>
      <c r="C970" s="14" t="s">
        <v>1017</v>
      </c>
      <c r="D970" s="14" t="s">
        <v>707</v>
      </c>
      <c r="E970" s="47">
        <v>20.250962219425453</v>
      </c>
      <c r="F970" s="47"/>
      <c r="G970" s="47"/>
      <c r="H970" s="47"/>
      <c r="I970" s="47"/>
      <c r="J970" s="47"/>
      <c r="K970" s="47"/>
      <c r="L970" s="47"/>
      <c r="M970" s="47"/>
      <c r="N970" s="47"/>
    </row>
    <row r="971" spans="2:14" x14ac:dyDescent="0.2">
      <c r="B971" s="14" t="str">
        <f t="shared" si="16"/>
        <v>fcap_na_a_060</v>
      </c>
      <c r="C971" s="14" t="s">
        <v>1017</v>
      </c>
      <c r="D971" s="14" t="s">
        <v>708</v>
      </c>
      <c r="E971" s="47">
        <v>9.540770928720498</v>
      </c>
      <c r="F971" s="47"/>
      <c r="G971" s="47"/>
      <c r="H971" s="47"/>
      <c r="I971" s="47"/>
      <c r="J971" s="47"/>
      <c r="K971" s="47"/>
      <c r="L971" s="47"/>
      <c r="M971" s="47"/>
      <c r="N971" s="47"/>
    </row>
    <row r="972" spans="2:14" x14ac:dyDescent="0.2">
      <c r="B972" s="14" t="str">
        <f t="shared" si="16"/>
        <v>fcap_na_a_061</v>
      </c>
      <c r="C972" s="14" t="s">
        <v>1017</v>
      </c>
      <c r="D972" s="14" t="s">
        <v>709</v>
      </c>
      <c r="E972" s="47">
        <v>84.578213454850939</v>
      </c>
      <c r="F972" s="47"/>
      <c r="G972" s="47"/>
      <c r="H972" s="47"/>
      <c r="I972" s="47"/>
      <c r="J972" s="47"/>
      <c r="K972" s="47"/>
      <c r="L972" s="47"/>
      <c r="M972" s="47"/>
      <c r="N972" s="47"/>
    </row>
    <row r="973" spans="2:14" x14ac:dyDescent="0.2">
      <c r="B973" s="14" t="str">
        <f t="shared" si="16"/>
        <v>fcap_na_a_062</v>
      </c>
      <c r="C973" s="14" t="s">
        <v>1017</v>
      </c>
      <c r="D973" s="14" t="s">
        <v>710</v>
      </c>
      <c r="E973" s="47">
        <v>2.5097389454448411</v>
      </c>
      <c r="F973" s="47"/>
      <c r="G973" s="47"/>
      <c r="H973" s="47"/>
      <c r="I973" s="47"/>
      <c r="J973" s="47"/>
      <c r="K973" s="47"/>
      <c r="L973" s="47"/>
      <c r="M973" s="47"/>
      <c r="N973" s="47"/>
    </row>
    <row r="974" spans="2:14" x14ac:dyDescent="0.2">
      <c r="B974" s="14" t="str">
        <f t="shared" si="16"/>
        <v>fcap_na_a_063</v>
      </c>
      <c r="C974" s="14" t="s">
        <v>1017</v>
      </c>
      <c r="D974" s="14" t="s">
        <v>711</v>
      </c>
      <c r="E974" s="47">
        <v>20.478638302446246</v>
      </c>
      <c r="F974" s="47"/>
      <c r="G974" s="47"/>
      <c r="H974" s="47"/>
      <c r="I974" s="47"/>
      <c r="J974" s="47"/>
      <c r="K974" s="47"/>
      <c r="L974" s="47"/>
      <c r="M974" s="47"/>
      <c r="N974" s="47"/>
    </row>
    <row r="975" spans="2:14" x14ac:dyDescent="0.2">
      <c r="B975" s="14" t="str">
        <f t="shared" si="16"/>
        <v>fcap_na_a_064</v>
      </c>
      <c r="C975" s="14" t="s">
        <v>1017</v>
      </c>
      <c r="D975" s="14" t="s">
        <v>712</v>
      </c>
      <c r="E975" s="47">
        <v>10.453878833330284</v>
      </c>
      <c r="F975" s="47"/>
      <c r="G975" s="47"/>
      <c r="H975" s="47"/>
      <c r="I975" s="47"/>
      <c r="J975" s="47"/>
      <c r="K975" s="47"/>
      <c r="L975" s="47"/>
      <c r="M975" s="47"/>
      <c r="N975" s="47"/>
    </row>
    <row r="976" spans="2:14" x14ac:dyDescent="0.2">
      <c r="B976" s="14" t="str">
        <f t="shared" si="16"/>
        <v>fcap_na_a_065</v>
      </c>
      <c r="C976" s="14" t="s">
        <v>1017</v>
      </c>
      <c r="D976" s="14" t="s">
        <v>713</v>
      </c>
      <c r="E976" s="47">
        <v>14.795025673921515</v>
      </c>
      <c r="F976" s="47"/>
      <c r="G976" s="47"/>
      <c r="H976" s="47"/>
      <c r="I976" s="47"/>
      <c r="J976" s="47"/>
      <c r="K976" s="47"/>
      <c r="L976" s="47"/>
      <c r="M976" s="47"/>
      <c r="N976" s="47"/>
    </row>
    <row r="977" spans="2:14" x14ac:dyDescent="0.2">
      <c r="B977" s="14" t="str">
        <f t="shared" si="16"/>
        <v>fcap_na_a_066</v>
      </c>
      <c r="C977" s="14" t="s">
        <v>1017</v>
      </c>
      <c r="D977" s="14" t="s">
        <v>714</v>
      </c>
      <c r="E977" s="47">
        <v>4.3109323483630666</v>
      </c>
      <c r="F977" s="47"/>
      <c r="G977" s="47"/>
      <c r="H977" s="47"/>
      <c r="I977" s="47"/>
      <c r="J977" s="47"/>
      <c r="K977" s="47"/>
      <c r="L977" s="47"/>
      <c r="M977" s="47"/>
      <c r="N977" s="47"/>
    </row>
    <row r="978" spans="2:14" x14ac:dyDescent="0.2">
      <c r="B978" s="14" t="str">
        <f t="shared" si="16"/>
        <v>fcap_na_a_067</v>
      </c>
      <c r="C978" s="14" t="s">
        <v>1017</v>
      </c>
      <c r="D978" s="14" t="s">
        <v>715</v>
      </c>
      <c r="E978" s="47">
        <v>0.57614432356131373</v>
      </c>
      <c r="F978" s="47"/>
      <c r="G978" s="47"/>
      <c r="H978" s="47"/>
      <c r="I978" s="47"/>
      <c r="J978" s="47"/>
      <c r="K978" s="47"/>
      <c r="L978" s="47"/>
      <c r="M978" s="47"/>
      <c r="N978" s="47"/>
    </row>
    <row r="979" spans="2:14" x14ac:dyDescent="0.2">
      <c r="B979" s="14" t="str">
        <f t="shared" si="16"/>
        <v>fcap_na_a_068</v>
      </c>
      <c r="C979" s="14" t="s">
        <v>1017</v>
      </c>
      <c r="D979" s="14" t="s">
        <v>716</v>
      </c>
      <c r="E979" s="47">
        <v>19.796973624084551</v>
      </c>
      <c r="F979" s="47"/>
      <c r="G979" s="47"/>
      <c r="H979" s="47"/>
      <c r="I979" s="47"/>
      <c r="J979" s="47"/>
      <c r="K979" s="47"/>
      <c r="L979" s="47"/>
      <c r="M979" s="47"/>
      <c r="N979" s="47"/>
    </row>
    <row r="980" spans="2:14" x14ac:dyDescent="0.2">
      <c r="B980" s="14" t="str">
        <f t="shared" si="16"/>
        <v>fcap_na_a_069</v>
      </c>
      <c r="C980" s="14" t="s">
        <v>1017</v>
      </c>
      <c r="D980" s="14" t="s">
        <v>717</v>
      </c>
      <c r="E980" s="47">
        <v>0.30031065656745526</v>
      </c>
      <c r="F980" s="47"/>
      <c r="G980" s="47"/>
      <c r="H980" s="47"/>
      <c r="I980" s="47"/>
      <c r="J980" s="47"/>
      <c r="K980" s="47"/>
      <c r="L980" s="47"/>
      <c r="M980" s="47"/>
      <c r="N980" s="47"/>
    </row>
    <row r="981" spans="2:14" x14ac:dyDescent="0.2">
      <c r="B981" s="14" t="str">
        <f t="shared" si="16"/>
        <v>fcap_na_a_070</v>
      </c>
      <c r="C981" s="14" t="s">
        <v>1017</v>
      </c>
      <c r="D981" s="14" t="s">
        <v>718</v>
      </c>
      <c r="E981" s="47">
        <v>5.0153942977912997</v>
      </c>
      <c r="F981" s="47"/>
      <c r="G981" s="47"/>
      <c r="H981" s="47"/>
      <c r="I981" s="47"/>
      <c r="J981" s="47"/>
      <c r="K981" s="47"/>
      <c r="L981" s="47"/>
      <c r="M981" s="47"/>
      <c r="N981" s="47"/>
    </row>
    <row r="982" spans="2:14" x14ac:dyDescent="0.2">
      <c r="B982" s="14" t="str">
        <f t="shared" si="16"/>
        <v>fcap_na_a_071</v>
      </c>
      <c r="C982" s="14" t="s">
        <v>1017</v>
      </c>
      <c r="D982" s="14" t="s">
        <v>719</v>
      </c>
      <c r="E982" s="47">
        <v>3.9101320997695979</v>
      </c>
      <c r="F982" s="47"/>
      <c r="G982" s="47"/>
      <c r="H982" s="47"/>
      <c r="I982" s="47"/>
      <c r="J982" s="47"/>
      <c r="K982" s="47"/>
      <c r="L982" s="47"/>
      <c r="M982" s="47"/>
      <c r="N982" s="47"/>
    </row>
    <row r="983" spans="2:14" x14ac:dyDescent="0.2">
      <c r="B983" s="14" t="str">
        <f t="shared" si="16"/>
        <v>fcap_na_a_072</v>
      </c>
      <c r="C983" s="14" t="s">
        <v>1017</v>
      </c>
      <c r="D983" s="14" t="s">
        <v>720</v>
      </c>
      <c r="E983" s="47">
        <v>3.5408692417927812</v>
      </c>
      <c r="F983" s="47"/>
      <c r="G983" s="47"/>
      <c r="H983" s="47"/>
      <c r="I983" s="47"/>
      <c r="J983" s="47"/>
      <c r="K983" s="47"/>
      <c r="L983" s="47"/>
      <c r="M983" s="47"/>
      <c r="N983" s="47"/>
    </row>
    <row r="984" spans="2:14" x14ac:dyDescent="0.2">
      <c r="B984" s="14" t="str">
        <f t="shared" si="16"/>
        <v>fcap_na_a_073</v>
      </c>
      <c r="C984" s="14" t="s">
        <v>1017</v>
      </c>
      <c r="D984" s="14" t="s">
        <v>721</v>
      </c>
      <c r="E984" s="47">
        <v>1.8879015385990907</v>
      </c>
      <c r="F984" s="47"/>
      <c r="G984" s="47"/>
      <c r="H984" s="47"/>
      <c r="I984" s="47"/>
      <c r="J984" s="47"/>
      <c r="K984" s="47"/>
      <c r="L984" s="47"/>
      <c r="M984" s="47"/>
      <c r="N984" s="47"/>
    </row>
    <row r="985" spans="2:14" x14ac:dyDescent="0.2">
      <c r="B985" s="14" t="str">
        <f t="shared" si="16"/>
        <v>fcap_na_a_074</v>
      </c>
      <c r="C985" s="14" t="s">
        <v>1017</v>
      </c>
      <c r="D985" s="14" t="s">
        <v>722</v>
      </c>
      <c r="E985" s="47">
        <v>13.427321427846758</v>
      </c>
      <c r="F985" s="47"/>
      <c r="G985" s="47"/>
      <c r="H985" s="47"/>
      <c r="I985" s="47"/>
      <c r="J985" s="47"/>
      <c r="K985" s="47"/>
      <c r="L985" s="47"/>
      <c r="M985" s="47"/>
      <c r="N985" s="47"/>
    </row>
    <row r="986" spans="2:14" x14ac:dyDescent="0.2">
      <c r="B986" s="14" t="str">
        <f t="shared" si="16"/>
        <v>fcap_na_a_075</v>
      </c>
      <c r="C986" s="14" t="s">
        <v>1017</v>
      </c>
      <c r="D986" s="14" t="s">
        <v>723</v>
      </c>
      <c r="E986" s="47">
        <v>7.088976353183698</v>
      </c>
      <c r="F986" s="47"/>
      <c r="G986" s="47"/>
      <c r="H986" s="47"/>
      <c r="I986" s="47"/>
      <c r="J986" s="47"/>
      <c r="K986" s="47"/>
      <c r="L986" s="47"/>
      <c r="M986" s="47"/>
      <c r="N986" s="47"/>
    </row>
    <row r="987" spans="2:14" x14ac:dyDescent="0.2">
      <c r="B987" s="14" t="str">
        <f t="shared" si="16"/>
        <v>fcap_na_a_076</v>
      </c>
      <c r="C987" s="14" t="s">
        <v>1017</v>
      </c>
      <c r="D987" s="14" t="s">
        <v>724</v>
      </c>
      <c r="E987" s="47">
        <v>9.1182278207834724</v>
      </c>
      <c r="F987" s="47"/>
      <c r="G987" s="47"/>
      <c r="H987" s="47"/>
      <c r="I987" s="47"/>
      <c r="J987" s="47"/>
      <c r="K987" s="47"/>
      <c r="L987" s="47"/>
      <c r="M987" s="47"/>
      <c r="N987" s="47"/>
    </row>
    <row r="988" spans="2:14" x14ac:dyDescent="0.2">
      <c r="B988" s="14" t="str">
        <f t="shared" si="16"/>
        <v>fcap_na_a_077</v>
      </c>
      <c r="C988" s="14" t="s">
        <v>1017</v>
      </c>
      <c r="D988" s="14" t="s">
        <v>725</v>
      </c>
      <c r="E988" s="47">
        <v>25.39248087010024</v>
      </c>
      <c r="F988" s="47"/>
      <c r="G988" s="47"/>
      <c r="H988" s="47"/>
      <c r="I988" s="47"/>
      <c r="J988" s="47"/>
      <c r="K988" s="47"/>
      <c r="L988" s="47"/>
      <c r="M988" s="47"/>
      <c r="N988" s="47"/>
    </row>
    <row r="989" spans="2:14" x14ac:dyDescent="0.2">
      <c r="B989" s="14" t="str">
        <f t="shared" si="16"/>
        <v>fcap_na_a_078</v>
      </c>
      <c r="C989" s="14" t="s">
        <v>1017</v>
      </c>
      <c r="D989" s="14" t="s">
        <v>726</v>
      </c>
      <c r="E989" s="47">
        <v>2.3136786018847433</v>
      </c>
      <c r="F989" s="47"/>
      <c r="G989" s="47"/>
      <c r="H989" s="47"/>
      <c r="I989" s="47"/>
      <c r="J989" s="47"/>
      <c r="K989" s="47"/>
      <c r="L989" s="47"/>
      <c r="M989" s="47"/>
      <c r="N989" s="47"/>
    </row>
    <row r="990" spans="2:14" x14ac:dyDescent="0.2">
      <c r="B990" s="14" t="str">
        <f t="shared" si="16"/>
        <v>fcap_na_a_079</v>
      </c>
      <c r="C990" s="14" t="s">
        <v>1017</v>
      </c>
      <c r="D990" s="14" t="s">
        <v>727</v>
      </c>
      <c r="E990" s="47">
        <v>9.2307309691913826</v>
      </c>
      <c r="F990" s="47"/>
      <c r="G990" s="47"/>
      <c r="H990" s="47"/>
      <c r="I990" s="47"/>
      <c r="J990" s="47"/>
      <c r="K990" s="47"/>
      <c r="L990" s="47"/>
      <c r="M990" s="47"/>
      <c r="N990" s="47"/>
    </row>
    <row r="991" spans="2:14" x14ac:dyDescent="0.2">
      <c r="B991" s="14" t="str">
        <f t="shared" si="16"/>
        <v>fcap_na_a_080</v>
      </c>
      <c r="C991" s="14" t="s">
        <v>1017</v>
      </c>
      <c r="D991" s="14" t="s">
        <v>728</v>
      </c>
      <c r="E991" s="47">
        <v>13.475947269264426</v>
      </c>
      <c r="F991" s="47"/>
      <c r="G991" s="47"/>
      <c r="H991" s="47"/>
      <c r="I991" s="47"/>
      <c r="J991" s="47"/>
      <c r="K991" s="47"/>
      <c r="L991" s="47"/>
      <c r="M991" s="47"/>
      <c r="N991" s="47"/>
    </row>
    <row r="992" spans="2:14" x14ac:dyDescent="0.2">
      <c r="B992" s="14" t="str">
        <f t="shared" si="16"/>
        <v>fcap_na_a_081</v>
      </c>
      <c r="C992" s="14" t="s">
        <v>1017</v>
      </c>
      <c r="D992" s="14" t="s">
        <v>729</v>
      </c>
      <c r="E992" s="47">
        <v>11.65182541029707</v>
      </c>
      <c r="F992" s="47"/>
      <c r="G992" s="47"/>
      <c r="H992" s="47"/>
      <c r="I992" s="47"/>
      <c r="J992" s="47"/>
      <c r="K992" s="47"/>
      <c r="L992" s="47"/>
      <c r="M992" s="47"/>
      <c r="N992" s="47"/>
    </row>
    <row r="993" spans="2:14" x14ac:dyDescent="0.2">
      <c r="B993" s="14" t="str">
        <f t="shared" si="16"/>
        <v>fcap_na_a_082</v>
      </c>
      <c r="C993" s="14" t="s">
        <v>1017</v>
      </c>
      <c r="D993" s="14" t="s">
        <v>730</v>
      </c>
      <c r="E993" s="47">
        <v>42.471969872388144</v>
      </c>
      <c r="F993" s="47"/>
      <c r="G993" s="47"/>
      <c r="H993" s="47"/>
      <c r="I993" s="47"/>
      <c r="J993" s="47"/>
      <c r="K993" s="47"/>
      <c r="L993" s="47"/>
      <c r="M993" s="47"/>
      <c r="N993" s="47"/>
    </row>
    <row r="994" spans="2:14" x14ac:dyDescent="0.2">
      <c r="B994" s="14" t="str">
        <f t="shared" si="16"/>
        <v>fcap_na_a_083</v>
      </c>
      <c r="C994" s="14" t="s">
        <v>1017</v>
      </c>
      <c r="D994" s="14" t="s">
        <v>731</v>
      </c>
      <c r="E994" s="47">
        <v>6.3453020344748214</v>
      </c>
      <c r="F994" s="47"/>
      <c r="G994" s="47"/>
      <c r="H994" s="47"/>
      <c r="I994" s="47"/>
      <c r="J994" s="47"/>
      <c r="K994" s="47"/>
      <c r="L994" s="47"/>
      <c r="M994" s="47"/>
      <c r="N994" s="47"/>
    </row>
    <row r="995" spans="2:14" x14ac:dyDescent="0.2">
      <c r="B995" s="14" t="str">
        <f t="shared" si="16"/>
        <v>fcap_na_a_084</v>
      </c>
      <c r="C995" s="14" t="s">
        <v>1017</v>
      </c>
      <c r="D995" s="14" t="s">
        <v>732</v>
      </c>
      <c r="E995" s="47">
        <v>22.164288590040318</v>
      </c>
      <c r="F995" s="47"/>
      <c r="G995" s="47"/>
      <c r="H995" s="47"/>
      <c r="I995" s="47"/>
      <c r="J995" s="47"/>
      <c r="K995" s="47"/>
      <c r="L995" s="47"/>
      <c r="M995" s="47"/>
      <c r="N995" s="47"/>
    </row>
    <row r="996" spans="2:14" x14ac:dyDescent="0.2">
      <c r="B996" s="14" t="str">
        <f t="shared" si="16"/>
        <v>fcap_na_a_085</v>
      </c>
      <c r="C996" s="14" t="s">
        <v>1017</v>
      </c>
      <c r="D996" s="14" t="s">
        <v>733</v>
      </c>
      <c r="E996" s="47">
        <v>60.259965417527305</v>
      </c>
      <c r="F996" s="47"/>
      <c r="G996" s="47"/>
      <c r="H996" s="47"/>
      <c r="I996" s="47"/>
      <c r="J996" s="47"/>
      <c r="K996" s="47"/>
      <c r="L996" s="47"/>
      <c r="M996" s="47"/>
      <c r="N996" s="47"/>
    </row>
    <row r="997" spans="2:14" x14ac:dyDescent="0.2">
      <c r="B997" s="14" t="str">
        <f t="shared" si="16"/>
        <v>fcap_na_a_086</v>
      </c>
      <c r="C997" s="14" t="s">
        <v>1017</v>
      </c>
      <c r="D997" s="14" t="s">
        <v>734</v>
      </c>
      <c r="E997" s="47">
        <v>13.769077178876408</v>
      </c>
      <c r="F997" s="47"/>
      <c r="G997" s="47"/>
      <c r="H997" s="47"/>
      <c r="I997" s="47"/>
      <c r="J997" s="47"/>
      <c r="K997" s="47"/>
      <c r="L997" s="47"/>
      <c r="M997" s="47"/>
      <c r="N997" s="47"/>
    </row>
    <row r="998" spans="2:14" x14ac:dyDescent="0.2">
      <c r="B998" s="14" t="str">
        <f t="shared" si="16"/>
        <v>fcap_na_a_087</v>
      </c>
      <c r="C998" s="14" t="s">
        <v>1017</v>
      </c>
      <c r="D998" s="14" t="s">
        <v>735</v>
      </c>
      <c r="E998" s="47">
        <v>1.594542558161546</v>
      </c>
      <c r="F998" s="47"/>
      <c r="G998" s="47"/>
      <c r="H998" s="47"/>
      <c r="I998" s="47"/>
      <c r="J998" s="47"/>
      <c r="K998" s="47"/>
      <c r="L998" s="47"/>
      <c r="M998" s="47"/>
      <c r="N998" s="47"/>
    </row>
    <row r="999" spans="2:14" x14ac:dyDescent="0.2">
      <c r="B999" s="14" t="str">
        <f t="shared" si="16"/>
        <v>fcap_na_a_088</v>
      </c>
      <c r="C999" s="14" t="s">
        <v>1017</v>
      </c>
      <c r="D999" s="14" t="s">
        <v>736</v>
      </c>
      <c r="E999" s="47">
        <v>3.6985585610370957</v>
      </c>
      <c r="F999" s="47"/>
      <c r="G999" s="47"/>
      <c r="H999" s="47"/>
      <c r="I999" s="47"/>
      <c r="J999" s="47"/>
      <c r="K999" s="47"/>
      <c r="L999" s="47"/>
      <c r="M999" s="47"/>
      <c r="N999" s="47"/>
    </row>
    <row r="1000" spans="2:14" x14ac:dyDescent="0.2">
      <c r="B1000" s="14" t="str">
        <f t="shared" si="16"/>
        <v>fcap_na_a_089</v>
      </c>
      <c r="C1000" s="14" t="s">
        <v>1017</v>
      </c>
      <c r="D1000" s="14" t="s">
        <v>737</v>
      </c>
      <c r="E1000" s="47">
        <v>5.9090055362226535</v>
      </c>
      <c r="F1000" s="47"/>
      <c r="G1000" s="47"/>
      <c r="H1000" s="47"/>
      <c r="I1000" s="47"/>
      <c r="J1000" s="47"/>
      <c r="K1000" s="47"/>
      <c r="L1000" s="47"/>
      <c r="M1000" s="47"/>
      <c r="N1000" s="47"/>
    </row>
    <row r="1001" spans="2:14" x14ac:dyDescent="0.2">
      <c r="C1001" s="14" t="s">
        <v>1017</v>
      </c>
      <c r="D1001" s="14" t="s">
        <v>738</v>
      </c>
      <c r="E1001">
        <v>6.2358363395722973</v>
      </c>
    </row>
    <row r="1002" spans="2:14" x14ac:dyDescent="0.2">
      <c r="C1002" s="14" t="s">
        <v>1017</v>
      </c>
      <c r="D1002" s="14" t="s">
        <v>739</v>
      </c>
      <c r="E1002">
        <v>0.43488943554225423</v>
      </c>
    </row>
    <row r="1003" spans="2:14" x14ac:dyDescent="0.2">
      <c r="C1003" s="14" t="s">
        <v>1017</v>
      </c>
      <c r="D1003" s="14" t="s">
        <v>740</v>
      </c>
      <c r="E1003">
        <v>4.6236188683241757</v>
      </c>
    </row>
    <row r="1004" spans="2:14" x14ac:dyDescent="0.2">
      <c r="C1004" s="14" t="s">
        <v>1017</v>
      </c>
      <c r="D1004" s="14" t="s">
        <v>741</v>
      </c>
      <c r="E1004">
        <v>1.3123694183223029</v>
      </c>
    </row>
    <row r="1005" spans="2:14" x14ac:dyDescent="0.2">
      <c r="C1005" s="14" t="s">
        <v>1017</v>
      </c>
      <c r="D1005" s="14" t="s">
        <v>742</v>
      </c>
      <c r="E1005">
        <v>4.8858922743151636</v>
      </c>
    </row>
    <row r="1006" spans="2:14" x14ac:dyDescent="0.2">
      <c r="C1006" s="14" t="s">
        <v>1017</v>
      </c>
      <c r="D1006" s="14" t="s">
        <v>743</v>
      </c>
      <c r="E1006">
        <v>2.9836485985543586</v>
      </c>
    </row>
    <row r="1007" spans="2:14" x14ac:dyDescent="0.2">
      <c r="C1007" s="14" t="s">
        <v>1017</v>
      </c>
      <c r="D1007" s="14" t="s">
        <v>744</v>
      </c>
      <c r="E1007">
        <v>7.0780973425619953</v>
      </c>
    </row>
    <row r="1008" spans="2:14" x14ac:dyDescent="0.2">
      <c r="C1008" s="14" t="s">
        <v>1017</v>
      </c>
      <c r="D1008" s="14" t="s">
        <v>745</v>
      </c>
      <c r="E1008">
        <v>16.602992815777863</v>
      </c>
    </row>
    <row r="1009" spans="3:5" x14ac:dyDescent="0.2">
      <c r="C1009" s="14" t="s">
        <v>1017</v>
      </c>
      <c r="D1009" s="14" t="s">
        <v>746</v>
      </c>
      <c r="E1009">
        <v>3.2219632158986209</v>
      </c>
    </row>
    <row r="1010" spans="3:5" x14ac:dyDescent="0.2">
      <c r="C1010" s="14" t="s">
        <v>1017</v>
      </c>
      <c r="D1010" s="14" t="s">
        <v>747</v>
      </c>
      <c r="E1010">
        <v>12.065714757545393</v>
      </c>
    </row>
    <row r="1011" spans="3:5" x14ac:dyDescent="0.2">
      <c r="C1011" s="14" t="s">
        <v>1017</v>
      </c>
      <c r="D1011" s="14" t="s">
        <v>748</v>
      </c>
      <c r="E1011">
        <v>1.7110757824157852</v>
      </c>
    </row>
    <row r="1012" spans="3:5" x14ac:dyDescent="0.2">
      <c r="C1012" s="14" t="s">
        <v>1017</v>
      </c>
      <c r="D1012" s="14" t="s">
        <v>749</v>
      </c>
      <c r="E1012">
        <v>17.594751965843294</v>
      </c>
    </row>
    <row r="1013" spans="3:5" x14ac:dyDescent="0.2">
      <c r="C1013" s="14" t="s">
        <v>1017</v>
      </c>
      <c r="D1013" s="14" t="s">
        <v>750</v>
      </c>
      <c r="E1013">
        <v>1.8005968510691455</v>
      </c>
    </row>
    <row r="1014" spans="3:5" x14ac:dyDescent="0.2">
      <c r="C1014" s="14" t="s">
        <v>1017</v>
      </c>
      <c r="D1014" s="14" t="s">
        <v>751</v>
      </c>
      <c r="E1014">
        <v>1.8503980493735559</v>
      </c>
    </row>
    <row r="1015" spans="3:5" x14ac:dyDescent="0.2">
      <c r="C1015" s="14" t="s">
        <v>1017</v>
      </c>
      <c r="D1015" s="14" t="s">
        <v>752</v>
      </c>
      <c r="E1015">
        <v>2.9801680422043044</v>
      </c>
    </row>
    <row r="1016" spans="3:5" x14ac:dyDescent="0.2">
      <c r="C1016" s="14" t="s">
        <v>1017</v>
      </c>
      <c r="D1016" s="14" t="s">
        <v>753</v>
      </c>
      <c r="E1016">
        <v>4.403600184200628</v>
      </c>
    </row>
    <row r="1017" spans="3:5" x14ac:dyDescent="0.2">
      <c r="C1017" s="14" t="s">
        <v>1017</v>
      </c>
      <c r="D1017" s="14" t="s">
        <v>754</v>
      </c>
      <c r="E1017">
        <v>61.333174849868293</v>
      </c>
    </row>
    <row r="1018" spans="3:5" x14ac:dyDescent="0.2">
      <c r="C1018" s="14" t="s">
        <v>1017</v>
      </c>
      <c r="D1018" s="14" t="s">
        <v>755</v>
      </c>
      <c r="E1018">
        <v>49.024419646867585</v>
      </c>
    </row>
    <row r="1019" spans="3:5" x14ac:dyDescent="0.2">
      <c r="C1019" s="14" t="s">
        <v>1017</v>
      </c>
      <c r="D1019" s="14" t="s">
        <v>756</v>
      </c>
      <c r="E1019">
        <v>17.777921742789964</v>
      </c>
    </row>
    <row r="1020" spans="3:5" x14ac:dyDescent="0.2">
      <c r="C1020" s="14" t="s">
        <v>1017</v>
      </c>
      <c r="D1020" s="14" t="s">
        <v>757</v>
      </c>
      <c r="E1020">
        <v>2.1645334718800462</v>
      </c>
    </row>
    <row r="1021" spans="3:5" x14ac:dyDescent="0.2">
      <c r="C1021" s="14" t="s">
        <v>1017</v>
      </c>
      <c r="D1021" s="14" t="s">
        <v>758</v>
      </c>
      <c r="E1021">
        <v>3.7380703058510503</v>
      </c>
    </row>
    <row r="1022" spans="3:5" x14ac:dyDescent="0.2">
      <c r="C1022" s="14" t="s">
        <v>1017</v>
      </c>
      <c r="D1022" s="14" t="s">
        <v>759</v>
      </c>
      <c r="E1022">
        <v>0.33044330703625341</v>
      </c>
    </row>
    <row r="1023" spans="3:5" x14ac:dyDescent="0.2">
      <c r="C1023" s="14" t="s">
        <v>1017</v>
      </c>
      <c r="D1023" s="14" t="s">
        <v>760</v>
      </c>
      <c r="E1023">
        <v>3.4434435185395196</v>
      </c>
    </row>
    <row r="1024" spans="3:5" x14ac:dyDescent="0.2">
      <c r="C1024" s="14" t="s">
        <v>1017</v>
      </c>
      <c r="D1024" s="14" t="s">
        <v>761</v>
      </c>
      <c r="E1024">
        <v>34.948395754587445</v>
      </c>
    </row>
    <row r="1025" spans="3:5" x14ac:dyDescent="0.2">
      <c r="C1025" s="14" t="s">
        <v>1017</v>
      </c>
      <c r="D1025" s="14" t="s">
        <v>762</v>
      </c>
      <c r="E1025">
        <v>4.4338845562192928</v>
      </c>
    </row>
    <row r="1026" spans="3:5" x14ac:dyDescent="0.2">
      <c r="C1026" s="14" t="s">
        <v>1017</v>
      </c>
      <c r="D1026" s="14" t="s">
        <v>763</v>
      </c>
      <c r="E1026">
        <v>2.0474198792384088</v>
      </c>
    </row>
    <row r="1027" spans="3:5" x14ac:dyDescent="0.2">
      <c r="C1027" s="14" t="s">
        <v>1017</v>
      </c>
      <c r="D1027" s="14" t="s">
        <v>764</v>
      </c>
      <c r="E1027">
        <v>12.404091586947342</v>
      </c>
    </row>
    <row r="1028" spans="3:5" x14ac:dyDescent="0.2">
      <c r="C1028" s="14" t="s">
        <v>1017</v>
      </c>
      <c r="D1028" s="14" t="s">
        <v>765</v>
      </c>
      <c r="E1028">
        <v>2.1780570777807942</v>
      </c>
    </row>
    <row r="1029" spans="3:5" x14ac:dyDescent="0.2">
      <c r="C1029" s="14" t="s">
        <v>1017</v>
      </c>
      <c r="D1029" s="14" t="s">
        <v>766</v>
      </c>
      <c r="E1029">
        <v>9.3241343165825192</v>
      </c>
    </row>
    <row r="1030" spans="3:5" x14ac:dyDescent="0.2">
      <c r="C1030" s="14" t="s">
        <v>1017</v>
      </c>
      <c r="D1030" s="14" t="s">
        <v>767</v>
      </c>
      <c r="E1030">
        <v>0.22504641601784373</v>
      </c>
    </row>
    <row r="1031" spans="3:5" x14ac:dyDescent="0.2">
      <c r="C1031" s="14" t="s">
        <v>1017</v>
      </c>
      <c r="D1031" s="14" t="s">
        <v>768</v>
      </c>
      <c r="E1031">
        <v>12.92174306592308</v>
      </c>
    </row>
    <row r="1032" spans="3:5" x14ac:dyDescent="0.2">
      <c r="C1032" s="14" t="s">
        <v>1017</v>
      </c>
      <c r="D1032" s="14" t="s">
        <v>769</v>
      </c>
      <c r="E1032">
        <v>15.899252223886165</v>
      </c>
    </row>
    <row r="1033" spans="3:5" x14ac:dyDescent="0.2">
      <c r="C1033" s="14" t="s">
        <v>1017</v>
      </c>
      <c r="D1033" s="14" t="s">
        <v>770</v>
      </c>
      <c r="E1033">
        <v>0.67231359273718394</v>
      </c>
    </row>
    <row r="1034" spans="3:5" x14ac:dyDescent="0.2">
      <c r="C1034" s="14" t="s">
        <v>1017</v>
      </c>
      <c r="D1034" s="14" t="s">
        <v>771</v>
      </c>
      <c r="E1034">
        <v>11.099654340849957</v>
      </c>
    </row>
    <row r="1035" spans="3:5" x14ac:dyDescent="0.2">
      <c r="C1035" s="14" t="s">
        <v>1017</v>
      </c>
      <c r="D1035" s="14" t="s">
        <v>772</v>
      </c>
      <c r="E1035">
        <v>23.434964106064882</v>
      </c>
    </row>
    <row r="1036" spans="3:5" x14ac:dyDescent="0.2">
      <c r="C1036" s="14" t="s">
        <v>1017</v>
      </c>
      <c r="D1036" s="14" t="s">
        <v>773</v>
      </c>
      <c r="E1036">
        <v>15.484441248689551</v>
      </c>
    </row>
    <row r="1037" spans="3:5" x14ac:dyDescent="0.2">
      <c r="C1037" s="14" t="s">
        <v>1017</v>
      </c>
      <c r="D1037" s="14" t="s">
        <v>774</v>
      </c>
      <c r="E1037">
        <v>9.8963364981022242</v>
      </c>
    </row>
    <row r="1038" spans="3:5" x14ac:dyDescent="0.2">
      <c r="C1038" s="14" t="s">
        <v>1017</v>
      </c>
      <c r="D1038" s="14" t="s">
        <v>775</v>
      </c>
      <c r="E1038">
        <v>6.0047194932717511</v>
      </c>
    </row>
    <row r="1039" spans="3:5" x14ac:dyDescent="0.2">
      <c r="C1039" s="14" t="s">
        <v>1017</v>
      </c>
      <c r="D1039" s="14" t="s">
        <v>776</v>
      </c>
      <c r="E1039">
        <v>101.47275891762291</v>
      </c>
    </row>
    <row r="1040" spans="3:5" x14ac:dyDescent="0.2">
      <c r="C1040" s="14" t="s">
        <v>1017</v>
      </c>
      <c r="D1040" s="14" t="s">
        <v>777</v>
      </c>
      <c r="E1040">
        <v>0.25038283517393939</v>
      </c>
    </row>
    <row r="1041" spans="3:5" x14ac:dyDescent="0.2">
      <c r="C1041" s="14" t="s">
        <v>1017</v>
      </c>
      <c r="D1041" s="14" t="s">
        <v>778</v>
      </c>
      <c r="E1041">
        <v>0.59355882616214295</v>
      </c>
    </row>
    <row r="1042" spans="3:5" x14ac:dyDescent="0.2">
      <c r="C1042" s="14" t="s">
        <v>1017</v>
      </c>
      <c r="D1042" s="14" t="s">
        <v>779</v>
      </c>
      <c r="E1042">
        <v>12.272465772411577</v>
      </c>
    </row>
    <row r="1043" spans="3:5" x14ac:dyDescent="0.2">
      <c r="C1043" s="14" t="s">
        <v>1017</v>
      </c>
      <c r="D1043" s="14" t="s">
        <v>780</v>
      </c>
      <c r="E1043">
        <v>39.680006278084441</v>
      </c>
    </row>
    <row r="1044" spans="3:5" x14ac:dyDescent="0.2">
      <c r="C1044" s="14" t="s">
        <v>1017</v>
      </c>
      <c r="D1044" s="14" t="s">
        <v>781</v>
      </c>
      <c r="E1044">
        <v>1.4129207660796936</v>
      </c>
    </row>
    <row r="1045" spans="3:5" x14ac:dyDescent="0.2">
      <c r="C1045" s="14" t="s">
        <v>1017</v>
      </c>
      <c r="D1045" s="14" t="s">
        <v>782</v>
      </c>
      <c r="E1045">
        <v>10.723834356382593</v>
      </c>
    </row>
    <row r="1046" spans="3:5" x14ac:dyDescent="0.2">
      <c r="C1046" s="14" t="s">
        <v>1017</v>
      </c>
      <c r="D1046" s="14" t="s">
        <v>783</v>
      </c>
      <c r="E1046">
        <v>8.8000637142768596</v>
      </c>
    </row>
    <row r="1047" spans="3:5" x14ac:dyDescent="0.2">
      <c r="C1047" s="14" t="s">
        <v>1017</v>
      </c>
      <c r="D1047" s="14" t="s">
        <v>784</v>
      </c>
      <c r="E1047">
        <v>0.74883405592774843</v>
      </c>
    </row>
    <row r="1048" spans="3:5" x14ac:dyDescent="0.2">
      <c r="C1048" s="14" t="s">
        <v>1017</v>
      </c>
      <c r="D1048" s="14" t="s">
        <v>785</v>
      </c>
      <c r="E1048">
        <v>106.31659149219597</v>
      </c>
    </row>
    <row r="1049" spans="3:5" x14ac:dyDescent="0.2">
      <c r="C1049" s="14" t="s">
        <v>1017</v>
      </c>
      <c r="D1049" s="14" t="s">
        <v>786</v>
      </c>
      <c r="E1049">
        <v>3.1331055804464114</v>
      </c>
    </row>
    <row r="1050" spans="3:5" x14ac:dyDescent="0.2">
      <c r="C1050" s="14" t="s">
        <v>1017</v>
      </c>
      <c r="D1050" s="14" t="s">
        <v>787</v>
      </c>
      <c r="E1050">
        <v>8.0236165732440519</v>
      </c>
    </row>
    <row r="1051" spans="3:5" x14ac:dyDescent="0.2">
      <c r="C1051" s="14" t="s">
        <v>1017</v>
      </c>
      <c r="D1051" s="14" t="s">
        <v>788</v>
      </c>
      <c r="E1051">
        <v>17.270854932613833</v>
      </c>
    </row>
    <row r="1052" spans="3:5" x14ac:dyDescent="0.2">
      <c r="C1052" s="14" t="s">
        <v>1017</v>
      </c>
      <c r="D1052" s="14" t="s">
        <v>789</v>
      </c>
      <c r="E1052">
        <v>1.4312191956314608</v>
      </c>
    </row>
    <row r="1053" spans="3:5" x14ac:dyDescent="0.2">
      <c r="C1053" s="14" t="s">
        <v>1017</v>
      </c>
      <c r="D1053" s="14" t="s">
        <v>790</v>
      </c>
      <c r="E1053">
        <v>4.0807197373713464</v>
      </c>
    </row>
    <row r="1054" spans="3:5" x14ac:dyDescent="0.2">
      <c r="C1054" s="14" t="s">
        <v>1017</v>
      </c>
      <c r="D1054" s="14" t="s">
        <v>791</v>
      </c>
      <c r="E1054">
        <v>9.9626540305047975</v>
      </c>
    </row>
    <row r="1055" spans="3:5" x14ac:dyDescent="0.2">
      <c r="C1055" s="14" t="s">
        <v>1017</v>
      </c>
      <c r="D1055" s="14" t="s">
        <v>792</v>
      </c>
      <c r="E1055">
        <v>105.04229646485409</v>
      </c>
    </row>
    <row r="1056" spans="3:5" x14ac:dyDescent="0.2">
      <c r="C1056" s="14" t="s">
        <v>1017</v>
      </c>
      <c r="D1056" s="14" t="s">
        <v>793</v>
      </c>
      <c r="E1056">
        <v>24.475024196245101</v>
      </c>
    </row>
    <row r="1057" spans="3:5" x14ac:dyDescent="0.2">
      <c r="C1057" s="14" t="s">
        <v>1017</v>
      </c>
      <c r="D1057" s="14" t="s">
        <v>794</v>
      </c>
      <c r="E1057">
        <v>4.6650957998614224</v>
      </c>
    </row>
    <row r="1058" spans="3:5" x14ac:dyDescent="0.2">
      <c r="C1058" s="14" t="s">
        <v>1017</v>
      </c>
      <c r="D1058" s="14" t="s">
        <v>795</v>
      </c>
      <c r="E1058">
        <v>185.89810693387719</v>
      </c>
    </row>
    <row r="1059" spans="3:5" x14ac:dyDescent="0.2">
      <c r="C1059" s="14" t="s">
        <v>1017</v>
      </c>
      <c r="D1059" s="14" t="s">
        <v>796</v>
      </c>
      <c r="E1059">
        <v>9.3710216732735674</v>
      </c>
    </row>
    <row r="1060" spans="3:5" x14ac:dyDescent="0.2">
      <c r="C1060" s="14" t="s">
        <v>1017</v>
      </c>
      <c r="D1060" s="14" t="s">
        <v>797</v>
      </c>
      <c r="E1060">
        <v>3.1373000021123256</v>
      </c>
    </row>
    <row r="1061" spans="3:5" x14ac:dyDescent="0.2">
      <c r="C1061" s="14" t="s">
        <v>1017</v>
      </c>
      <c r="D1061" s="14" t="s">
        <v>798</v>
      </c>
      <c r="E1061">
        <v>4.4366981036941819</v>
      </c>
    </row>
    <row r="1062" spans="3:5" x14ac:dyDescent="0.2">
      <c r="C1062" s="14" t="s">
        <v>1017</v>
      </c>
      <c r="D1062" s="14" t="s">
        <v>799</v>
      </c>
      <c r="E1062">
        <v>255.95908247860564</v>
      </c>
    </row>
    <row r="1063" spans="3:5" x14ac:dyDescent="0.2">
      <c r="C1063" s="14" t="s">
        <v>1017</v>
      </c>
      <c r="D1063" s="14" t="s">
        <v>800</v>
      </c>
      <c r="E1063">
        <v>3.1829192704498732</v>
      </c>
    </row>
    <row r="1064" spans="3:5" x14ac:dyDescent="0.2">
      <c r="C1064" s="14" t="s">
        <v>1017</v>
      </c>
      <c r="D1064" s="14" t="s">
        <v>801</v>
      </c>
      <c r="E1064">
        <v>6.0791670833004536</v>
      </c>
    </row>
    <row r="1065" spans="3:5" x14ac:dyDescent="0.2">
      <c r="C1065" s="14" t="s">
        <v>1017</v>
      </c>
      <c r="D1065" s="14" t="s">
        <v>802</v>
      </c>
      <c r="E1065">
        <v>21.635767169860543</v>
      </c>
    </row>
    <row r="1066" spans="3:5" x14ac:dyDescent="0.2">
      <c r="C1066" s="14" t="s">
        <v>1017</v>
      </c>
      <c r="D1066" s="14" t="s">
        <v>803</v>
      </c>
      <c r="E1066">
        <v>3.4827783177145264</v>
      </c>
    </row>
    <row r="1067" spans="3:5" x14ac:dyDescent="0.2">
      <c r="C1067" s="14" t="s">
        <v>1017</v>
      </c>
      <c r="D1067" s="14" t="s">
        <v>804</v>
      </c>
      <c r="E1067">
        <v>9.8681971746728241</v>
      </c>
    </row>
    <row r="1068" spans="3:5" x14ac:dyDescent="0.2">
      <c r="C1068" s="14" t="s">
        <v>1017</v>
      </c>
      <c r="D1068" s="14" t="s">
        <v>805</v>
      </c>
      <c r="E1068">
        <v>4.4567956902713188</v>
      </c>
    </row>
    <row r="1069" spans="3:5" x14ac:dyDescent="0.2">
      <c r="C1069" s="14" t="s">
        <v>1017</v>
      </c>
      <c r="D1069" s="14" t="s">
        <v>806</v>
      </c>
      <c r="E1069">
        <v>0.21828368933464334</v>
      </c>
    </row>
    <row r="1070" spans="3:5" x14ac:dyDescent="0.2">
      <c r="C1070" s="14" t="s">
        <v>1017</v>
      </c>
      <c r="D1070" s="14" t="s">
        <v>807</v>
      </c>
      <c r="E1070">
        <v>7.7662682758013251</v>
      </c>
    </row>
    <row r="1071" spans="3:5" x14ac:dyDescent="0.2">
      <c r="C1071" s="14" t="s">
        <v>1017</v>
      </c>
      <c r="D1071" s="14" t="s">
        <v>808</v>
      </c>
      <c r="E1071">
        <v>3.0851671137829282</v>
      </c>
    </row>
    <row r="1072" spans="3:5" x14ac:dyDescent="0.2">
      <c r="C1072" s="14" t="s">
        <v>1017</v>
      </c>
      <c r="D1072" s="14" t="s">
        <v>809</v>
      </c>
      <c r="E1072">
        <v>9.1279640343122086</v>
      </c>
    </row>
    <row r="1073" spans="3:5" x14ac:dyDescent="0.2">
      <c r="C1073" s="14" t="s">
        <v>1017</v>
      </c>
      <c r="D1073" s="14" t="s">
        <v>810</v>
      </c>
      <c r="E1073">
        <v>2.2917704509188446</v>
      </c>
    </row>
    <row r="1074" spans="3:5" x14ac:dyDescent="0.2">
      <c r="C1074" s="14" t="s">
        <v>1017</v>
      </c>
      <c r="D1074" s="14" t="s">
        <v>811</v>
      </c>
      <c r="E1074">
        <v>2.0211241034366885</v>
      </c>
    </row>
    <row r="1075" spans="3:5" x14ac:dyDescent="0.2">
      <c r="C1075" s="14" t="s">
        <v>1017</v>
      </c>
      <c r="D1075" s="14" t="s">
        <v>812</v>
      </c>
      <c r="E1075">
        <v>4.7460055026599246</v>
      </c>
    </row>
    <row r="1076" spans="3:5" x14ac:dyDescent="0.2">
      <c r="C1076" s="14" t="s">
        <v>1017</v>
      </c>
      <c r="D1076" s="14" t="s">
        <v>813</v>
      </c>
      <c r="E1076">
        <v>25.763931833402214</v>
      </c>
    </row>
    <row r="1077" spans="3:5" x14ac:dyDescent="0.2">
      <c r="C1077" s="14" t="s">
        <v>1017</v>
      </c>
      <c r="D1077" s="14" t="s">
        <v>814</v>
      </c>
      <c r="E1077">
        <v>73.802094429868873</v>
      </c>
    </row>
    <row r="1078" spans="3:5" x14ac:dyDescent="0.2">
      <c r="C1078" s="14" t="s">
        <v>1017</v>
      </c>
      <c r="D1078" s="14" t="s">
        <v>815</v>
      </c>
      <c r="E1078">
        <v>23.42780903631304</v>
      </c>
    </row>
    <row r="1079" spans="3:5" x14ac:dyDescent="0.2">
      <c r="C1079" s="14" t="s">
        <v>1017</v>
      </c>
      <c r="D1079" s="14" t="s">
        <v>816</v>
      </c>
      <c r="E1079">
        <v>63.470792858651954</v>
      </c>
    </row>
    <row r="1080" spans="3:5" x14ac:dyDescent="0.2">
      <c r="C1080" s="14" t="s">
        <v>1017</v>
      </c>
      <c r="D1080" s="14" t="s">
        <v>817</v>
      </c>
      <c r="E1080">
        <v>0.66978691695595582</v>
      </c>
    </row>
    <row r="1081" spans="3:5" x14ac:dyDescent="0.2">
      <c r="C1081" s="14" t="s">
        <v>1017</v>
      </c>
      <c r="D1081" s="14" t="s">
        <v>818</v>
      </c>
      <c r="E1081">
        <v>0.20372570989179178</v>
      </c>
    </row>
    <row r="1082" spans="3:5" x14ac:dyDescent="0.2">
      <c r="C1082" s="14" t="s">
        <v>1017</v>
      </c>
      <c r="D1082" s="14" t="s">
        <v>819</v>
      </c>
      <c r="E1082">
        <v>1.2001058006724339</v>
      </c>
    </row>
    <row r="1083" spans="3:5" x14ac:dyDescent="0.2">
      <c r="C1083" s="14" t="s">
        <v>1017</v>
      </c>
      <c r="D1083" s="14" t="s">
        <v>820</v>
      </c>
      <c r="E1083">
        <v>0.61668079265763487</v>
      </c>
    </row>
    <row r="1084" spans="3:5" x14ac:dyDescent="0.2">
      <c r="C1084" s="14" t="s">
        <v>1017</v>
      </c>
      <c r="D1084" s="14" t="s">
        <v>821</v>
      </c>
      <c r="E1084">
        <v>11.349194090461509</v>
      </c>
    </row>
    <row r="1085" spans="3:5" x14ac:dyDescent="0.2">
      <c r="C1085" s="14" t="s">
        <v>1017</v>
      </c>
      <c r="D1085" s="14" t="s">
        <v>822</v>
      </c>
      <c r="E1085">
        <v>16.359018167508118</v>
      </c>
    </row>
    <row r="1086" spans="3:5" x14ac:dyDescent="0.2">
      <c r="C1086" s="14" t="s">
        <v>1017</v>
      </c>
      <c r="D1086" s="14" t="s">
        <v>823</v>
      </c>
      <c r="E1086">
        <v>1.9493339920350485</v>
      </c>
    </row>
    <row r="1087" spans="3:5" x14ac:dyDescent="0.2">
      <c r="C1087" s="14" t="s">
        <v>1017</v>
      </c>
      <c r="D1087" s="14" t="s">
        <v>824</v>
      </c>
      <c r="E1087">
        <v>0.90085204352011494</v>
      </c>
    </row>
    <row r="1088" spans="3:5" x14ac:dyDescent="0.2">
      <c r="C1088" s="14" t="s">
        <v>1017</v>
      </c>
      <c r="D1088" s="14" t="s">
        <v>825</v>
      </c>
      <c r="E1088">
        <v>1.1164325887212858</v>
      </c>
    </row>
    <row r="1089" spans="3:8" x14ac:dyDescent="0.2">
      <c r="C1089" s="14" t="s">
        <v>1017</v>
      </c>
      <c r="D1089" s="14" t="s">
        <v>826</v>
      </c>
      <c r="E1089">
        <v>0.23066660507608736</v>
      </c>
    </row>
    <row r="1090" spans="3:8" x14ac:dyDescent="0.2">
      <c r="C1090" s="14" t="s">
        <v>311</v>
      </c>
      <c r="D1090" s="14" t="s">
        <v>649</v>
      </c>
      <c r="E1090">
        <v>8.7519698823778835</v>
      </c>
      <c r="F1090">
        <v>-8.6475106661709766E-3</v>
      </c>
      <c r="G1090">
        <v>-1.2411581116067438E-2</v>
      </c>
      <c r="H1090">
        <v>-8.3662871049061671E-2</v>
      </c>
    </row>
    <row r="1091" spans="3:8" x14ac:dyDescent="0.2">
      <c r="C1091" s="14" t="s">
        <v>311</v>
      </c>
      <c r="D1091" s="14" t="s">
        <v>650</v>
      </c>
      <c r="E1091">
        <v>0.81932700371440448</v>
      </c>
      <c r="F1091">
        <v>1.2684197605117298E-2</v>
      </c>
      <c r="G1091">
        <v>-0.12698527548424821</v>
      </c>
      <c r="H1091">
        <v>-9.5812384592419697E-2</v>
      </c>
    </row>
    <row r="1092" spans="3:8" x14ac:dyDescent="0.2">
      <c r="C1092" s="14" t="s">
        <v>311</v>
      </c>
      <c r="D1092" s="14" t="s">
        <v>651</v>
      </c>
      <c r="E1092">
        <v>0.47590320186497348</v>
      </c>
      <c r="F1092">
        <v>-1.087310459464419E-2</v>
      </c>
      <c r="G1092">
        <v>-3.4071100156474188E-2</v>
      </c>
      <c r="H1092">
        <v>-9.0550296918912032E-2</v>
      </c>
    </row>
    <row r="1093" spans="3:8" x14ac:dyDescent="0.2">
      <c r="C1093" s="14" t="s">
        <v>311</v>
      </c>
      <c r="D1093" s="14" t="s">
        <v>652</v>
      </c>
      <c r="E1093">
        <v>0.3161202552132078</v>
      </c>
      <c r="F1093">
        <v>-4.321292873810112E-3</v>
      </c>
      <c r="G1093">
        <v>-7.5301665210847357E-2</v>
      </c>
      <c r="H1093">
        <v>-8.9941594116194068E-2</v>
      </c>
    </row>
    <row r="1094" spans="3:8" x14ac:dyDescent="0.2">
      <c r="C1094" s="14" t="s">
        <v>311</v>
      </c>
      <c r="D1094" s="14" t="s">
        <v>653</v>
      </c>
      <c r="E1094">
        <v>0.17811671183766539</v>
      </c>
      <c r="F1094">
        <v>5.0295810089329152E-2</v>
      </c>
      <c r="G1094">
        <v>-1.5009672448629274E-2</v>
      </c>
      <c r="H1094">
        <v>-6.1123830514120403E-2</v>
      </c>
    </row>
    <row r="1095" spans="3:8" x14ac:dyDescent="0.2">
      <c r="C1095" s="14" t="s">
        <v>311</v>
      </c>
      <c r="D1095" s="14" t="s">
        <v>654</v>
      </c>
      <c r="E1095">
        <v>2.996133373307587</v>
      </c>
      <c r="F1095">
        <v>-2.7100938889201842E-2</v>
      </c>
      <c r="G1095">
        <v>3.5503745401443965E-2</v>
      </c>
      <c r="H1095">
        <v>-7.5788385009811776E-2</v>
      </c>
    </row>
    <row r="1096" spans="3:8" x14ac:dyDescent="0.2">
      <c r="C1096" s="14" t="s">
        <v>311</v>
      </c>
      <c r="D1096" s="14" t="s">
        <v>655</v>
      </c>
      <c r="E1096">
        <v>1.234272515692844</v>
      </c>
      <c r="F1096">
        <v>-2.380315262642263E-2</v>
      </c>
      <c r="G1096">
        <v>1.0651812132089766E-2</v>
      </c>
      <c r="H1096">
        <v>-8.4516977102555568E-2</v>
      </c>
    </row>
    <row r="1097" spans="3:8" x14ac:dyDescent="0.2">
      <c r="C1097" s="14" t="s">
        <v>311</v>
      </c>
      <c r="D1097" s="14" t="s">
        <v>656</v>
      </c>
      <c r="E1097">
        <v>0.60077364998485683</v>
      </c>
      <c r="F1097">
        <v>-1.0491885099772613E-2</v>
      </c>
      <c r="G1097">
        <v>-0.37769655357398069</v>
      </c>
      <c r="H1097">
        <v>6.8937528728829633E-2</v>
      </c>
    </row>
    <row r="1098" spans="3:8" x14ac:dyDescent="0.2">
      <c r="C1098" s="14" t="s">
        <v>311</v>
      </c>
      <c r="D1098" s="14" t="s">
        <v>657</v>
      </c>
      <c r="E1098">
        <v>3.856889441331488</v>
      </c>
      <c r="F1098">
        <v>-1.9496970604615527E-2</v>
      </c>
      <c r="G1098">
        <v>-3.9289366787376157E-2</v>
      </c>
      <c r="H1098">
        <v>-8.7543250587451826E-2</v>
      </c>
    </row>
    <row r="1099" spans="3:8" x14ac:dyDescent="0.2">
      <c r="C1099" s="14" t="s">
        <v>311</v>
      </c>
      <c r="D1099" s="14" t="s">
        <v>658</v>
      </c>
      <c r="E1099">
        <v>0.10327724973383547</v>
      </c>
      <c r="F1099">
        <v>-1.4563820247659454E-2</v>
      </c>
      <c r="G1099">
        <v>2.6824150660087476E-2</v>
      </c>
      <c r="H1099">
        <v>0.11839587911890437</v>
      </c>
    </row>
    <row r="1100" spans="3:8" x14ac:dyDescent="0.2">
      <c r="C1100" s="14" t="s">
        <v>311</v>
      </c>
      <c r="D1100" s="14" t="s">
        <v>659</v>
      </c>
      <c r="E1100">
        <v>1.0704523508426538</v>
      </c>
      <c r="F1100">
        <v>0.12474164326390369</v>
      </c>
      <c r="G1100">
        <v>0.21501455123345004</v>
      </c>
      <c r="H1100">
        <v>1.0477294709758889</v>
      </c>
    </row>
    <row r="1101" spans="3:8" x14ac:dyDescent="0.2">
      <c r="C1101" s="14" t="s">
        <v>311</v>
      </c>
      <c r="D1101" s="14" t="s">
        <v>660</v>
      </c>
      <c r="E1101">
        <v>1.685460093597988</v>
      </c>
      <c r="F1101">
        <v>-2.8207762819199012E-3</v>
      </c>
      <c r="G1101">
        <v>-0.31541288345665608</v>
      </c>
      <c r="H1101">
        <v>9.3537372987051448E-2</v>
      </c>
    </row>
    <row r="1102" spans="3:8" x14ac:dyDescent="0.2">
      <c r="C1102" s="14" t="s">
        <v>311</v>
      </c>
      <c r="D1102" s="14" t="s">
        <v>661</v>
      </c>
      <c r="E1102">
        <v>5.1083210843075531</v>
      </c>
      <c r="F1102">
        <v>2.6172244861677463E-2</v>
      </c>
      <c r="G1102">
        <v>0.17587640751832723</v>
      </c>
      <c r="H1102">
        <v>5.8620529757691386E-2</v>
      </c>
    </row>
    <row r="1103" spans="3:8" x14ac:dyDescent="0.2">
      <c r="C1103" s="14" t="s">
        <v>311</v>
      </c>
      <c r="D1103" s="14" t="s">
        <v>662</v>
      </c>
      <c r="E1103">
        <v>0.3841942840123504</v>
      </c>
      <c r="F1103">
        <v>-5.4641674274491514E-3</v>
      </c>
      <c r="G1103">
        <v>-3.0225164382124969E-2</v>
      </c>
      <c r="H1103">
        <v>-7.615567833263448E-2</v>
      </c>
    </row>
    <row r="1104" spans="3:8" x14ac:dyDescent="0.2">
      <c r="C1104" s="14" t="s">
        <v>311</v>
      </c>
      <c r="D1104" s="14" t="s">
        <v>663</v>
      </c>
      <c r="E1104">
        <v>0.48511745132183687</v>
      </c>
      <c r="F1104">
        <v>-1.5072951359274001E-3</v>
      </c>
      <c r="G1104">
        <v>-5.106232730093252E-2</v>
      </c>
      <c r="H1104">
        <v>-3.107257285172027E-2</v>
      </c>
    </row>
    <row r="1105" spans="3:8" x14ac:dyDescent="0.2">
      <c r="C1105" s="14" t="s">
        <v>311</v>
      </c>
      <c r="D1105" s="14" t="s">
        <v>670</v>
      </c>
      <c r="E1105">
        <v>0.40737423122594607</v>
      </c>
      <c r="F1105">
        <v>-7.8219285610026112E-3</v>
      </c>
      <c r="G1105">
        <v>-0.12048526403883875</v>
      </c>
      <c r="H1105">
        <v>-6.3328642059290452E-2</v>
      </c>
    </row>
    <row r="1106" spans="3:8" x14ac:dyDescent="0.2">
      <c r="C1106" s="14" t="s">
        <v>1018</v>
      </c>
      <c r="D1106" s="14" t="s">
        <v>664</v>
      </c>
      <c r="E1106">
        <v>1.7110062421735626</v>
      </c>
    </row>
    <row r="1107" spans="3:8" x14ac:dyDescent="0.2">
      <c r="C1107" s="14" t="s">
        <v>1018</v>
      </c>
      <c r="D1107" s="14" t="s">
        <v>665</v>
      </c>
      <c r="E1107">
        <v>3.0618340071465178</v>
      </c>
    </row>
    <row r="1108" spans="3:8" x14ac:dyDescent="0.2">
      <c r="C1108" s="14" t="s">
        <v>1018</v>
      </c>
      <c r="D1108" s="14" t="s">
        <v>666</v>
      </c>
      <c r="E1108">
        <v>2.0324937622188393</v>
      </c>
    </row>
    <row r="1109" spans="3:8" x14ac:dyDescent="0.2">
      <c r="C1109" s="14" t="s">
        <v>1018</v>
      </c>
      <c r="D1109" s="14" t="s">
        <v>667</v>
      </c>
      <c r="E1109">
        <v>0.5171104431459923</v>
      </c>
    </row>
    <row r="1110" spans="3:8" x14ac:dyDescent="0.2">
      <c r="C1110" s="14" t="s">
        <v>1019</v>
      </c>
      <c r="D1110" s="14" t="s">
        <v>675</v>
      </c>
      <c r="E1110">
        <v>8.5716086083456453</v>
      </c>
    </row>
    <row r="1111" spans="3:8" x14ac:dyDescent="0.2">
      <c r="C1111" s="14" t="s">
        <v>1019</v>
      </c>
      <c r="D1111" s="14" t="s">
        <v>676</v>
      </c>
      <c r="E1111">
        <v>0.52557606516051836</v>
      </c>
    </row>
    <row r="1112" spans="3:8" x14ac:dyDescent="0.2">
      <c r="C1112" s="14" t="s">
        <v>1019</v>
      </c>
      <c r="D1112" s="14" t="s">
        <v>677</v>
      </c>
      <c r="E1112">
        <v>0.64188170189826455</v>
      </c>
    </row>
    <row r="1113" spans="3:8" x14ac:dyDescent="0.2">
      <c r="C1113" s="14" t="s">
        <v>1019</v>
      </c>
      <c r="D1113" s="14" t="s">
        <v>678</v>
      </c>
      <c r="E1113">
        <v>0.97873294830497526</v>
      </c>
    </row>
    <row r="1114" spans="3:8" x14ac:dyDescent="0.2">
      <c r="C1114" s="14" t="s">
        <v>1019</v>
      </c>
      <c r="D1114" s="14" t="s">
        <v>679</v>
      </c>
      <c r="E1114">
        <v>2.7404857082873408</v>
      </c>
    </row>
    <row r="1115" spans="3:8" x14ac:dyDescent="0.2">
      <c r="C1115" s="14" t="s">
        <v>1019</v>
      </c>
      <c r="D1115" s="14" t="s">
        <v>680</v>
      </c>
      <c r="E1115">
        <v>2.5353750355817888</v>
      </c>
    </row>
    <row r="1116" spans="3:8" x14ac:dyDescent="0.2">
      <c r="C1116" s="14" t="s">
        <v>1019</v>
      </c>
      <c r="D1116" s="14" t="s">
        <v>681</v>
      </c>
      <c r="E1116">
        <v>1.2406467563397596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37A34-1B5F-4052-BA58-6290C5CD824E}">
  <sheetPr codeName="Sheet22">
    <tabColor rgb="FF92D050"/>
  </sheetPr>
  <dimension ref="B5:N1116"/>
  <sheetViews>
    <sheetView workbookViewId="0">
      <selection activeCell="B7" sqref="B7"/>
    </sheetView>
  </sheetViews>
  <sheetFormatPr defaultRowHeight="12.75" x14ac:dyDescent="0.2"/>
  <cols>
    <col min="2" max="2" width="13.28515625" customWidth="1"/>
  </cols>
  <sheetData>
    <row r="5" spans="2:14" x14ac:dyDescent="0.2">
      <c r="B5" t="s">
        <v>304</v>
      </c>
      <c r="C5" t="s">
        <v>303</v>
      </c>
      <c r="D5" t="s">
        <v>275</v>
      </c>
      <c r="E5" s="4" t="str">
        <f>E6</f>
        <v>base</v>
      </c>
      <c r="F5" s="4" t="str">
        <f t="shared" ref="F5:N5" si="0">F6</f>
        <v>sim1</v>
      </c>
      <c r="G5" s="4" t="str">
        <f t="shared" si="0"/>
        <v>sim2</v>
      </c>
      <c r="H5" s="4" t="str">
        <f t="shared" si="0"/>
        <v>sim3</v>
      </c>
      <c r="I5" s="4">
        <f t="shared" si="0"/>
        <v>0</v>
      </c>
      <c r="J5" s="4">
        <f t="shared" si="0"/>
        <v>0</v>
      </c>
      <c r="K5" s="4">
        <f t="shared" si="0"/>
        <v>0</v>
      </c>
      <c r="L5" s="4">
        <f t="shared" si="0"/>
        <v>0</v>
      </c>
      <c r="M5" s="4">
        <f t="shared" si="0"/>
        <v>0</v>
      </c>
      <c r="N5" s="4">
        <f t="shared" si="0"/>
        <v>0</v>
      </c>
    </row>
    <row r="6" spans="2:14" x14ac:dyDescent="0.2">
      <c r="C6" s="210"/>
      <c r="E6" s="44" t="s">
        <v>27</v>
      </c>
      <c r="F6" s="44" t="s">
        <v>371</v>
      </c>
      <c r="G6" s="44" t="s">
        <v>1042</v>
      </c>
      <c r="H6" s="44" t="s">
        <v>1084</v>
      </c>
      <c r="I6" s="44"/>
      <c r="J6" s="44"/>
      <c r="K6" s="44"/>
      <c r="L6" s="44"/>
      <c r="M6" s="44"/>
      <c r="N6" s="44"/>
    </row>
    <row r="7" spans="2:14" x14ac:dyDescent="0.2">
      <c r="B7" s="14" t="str">
        <f>C7&amp;"_"&amp;D7</f>
        <v>flab_u_t_a_001</v>
      </c>
      <c r="C7" s="14" t="s">
        <v>1010</v>
      </c>
      <c r="D7" s="14" t="s">
        <v>649</v>
      </c>
      <c r="E7" s="45">
        <v>0.24628027327560631</v>
      </c>
      <c r="F7" s="45"/>
      <c r="G7" s="45"/>
      <c r="H7" s="45"/>
      <c r="I7" s="45"/>
      <c r="J7" s="45"/>
      <c r="K7" s="45"/>
      <c r="L7" s="45"/>
      <c r="M7" s="45"/>
      <c r="N7" s="45"/>
    </row>
    <row r="8" spans="2:14" x14ac:dyDescent="0.2">
      <c r="B8" s="14" t="str">
        <f t="shared" ref="B8:B71" si="1">C8&amp;"_"&amp;D8</f>
        <v>flab_u_t_a_002</v>
      </c>
      <c r="C8" s="14" t="s">
        <v>1010</v>
      </c>
      <c r="D8" s="14" t="s">
        <v>650</v>
      </c>
      <c r="E8" s="45">
        <v>0.14890146577651772</v>
      </c>
      <c r="F8" s="45"/>
      <c r="G8" s="45"/>
      <c r="H8" s="45"/>
      <c r="I8" s="45"/>
      <c r="J8" s="45"/>
      <c r="K8" s="45"/>
      <c r="L8" s="45"/>
      <c r="M8" s="45"/>
      <c r="N8" s="45"/>
    </row>
    <row r="9" spans="2:14" x14ac:dyDescent="0.2">
      <c r="B9" s="14" t="str">
        <f t="shared" si="1"/>
        <v>flab_u_t_a_003</v>
      </c>
      <c r="C9" s="14" t="s">
        <v>1010</v>
      </c>
      <c r="D9" s="14" t="s">
        <v>651</v>
      </c>
      <c r="E9" s="45">
        <v>0.23213140206142782</v>
      </c>
      <c r="F9" s="45"/>
      <c r="G9" s="45"/>
      <c r="H9" s="45"/>
      <c r="I9" s="45"/>
      <c r="J9" s="45"/>
      <c r="K9" s="45"/>
      <c r="L9" s="45"/>
      <c r="M9" s="45"/>
      <c r="N9" s="45"/>
    </row>
    <row r="10" spans="2:14" x14ac:dyDescent="0.2">
      <c r="B10" s="14" t="str">
        <f t="shared" si="1"/>
        <v>flab_u_t_a_004</v>
      </c>
      <c r="C10" s="14" t="s">
        <v>1010</v>
      </c>
      <c r="D10" s="14" t="s">
        <v>652</v>
      </c>
      <c r="E10" s="45">
        <v>0.3796105106897058</v>
      </c>
      <c r="F10" s="45"/>
      <c r="G10" s="45"/>
      <c r="H10" s="45"/>
      <c r="I10" s="45"/>
      <c r="J10" s="45"/>
      <c r="K10" s="45"/>
      <c r="L10" s="45"/>
      <c r="M10" s="45"/>
      <c r="N10" s="45"/>
    </row>
    <row r="11" spans="2:14" x14ac:dyDescent="0.2">
      <c r="B11" s="14" t="str">
        <f t="shared" si="1"/>
        <v>flab_u_t_a_005</v>
      </c>
      <c r="C11" s="14" t="s">
        <v>1010</v>
      </c>
      <c r="D11" s="14" t="s">
        <v>653</v>
      </c>
      <c r="E11" s="45">
        <v>0.16453545746977127</v>
      </c>
      <c r="F11" s="45"/>
      <c r="G11" s="45"/>
      <c r="H11" s="45"/>
      <c r="I11" s="45"/>
      <c r="J11" s="45"/>
      <c r="K11" s="45"/>
      <c r="L11" s="45"/>
      <c r="M11" s="45"/>
      <c r="N11" s="45"/>
    </row>
    <row r="12" spans="2:14" x14ac:dyDescent="0.2">
      <c r="B12" s="14" t="str">
        <f t="shared" si="1"/>
        <v>flab_u_t_a_006</v>
      </c>
      <c r="C12" s="14" t="s">
        <v>1010</v>
      </c>
      <c r="D12" s="14" t="s">
        <v>654</v>
      </c>
      <c r="E12" s="45">
        <v>0.35874648727896813</v>
      </c>
      <c r="F12" s="45"/>
      <c r="G12" s="45"/>
      <c r="H12" s="45"/>
      <c r="I12" s="45"/>
      <c r="J12" s="45"/>
      <c r="K12" s="45"/>
      <c r="L12" s="45"/>
      <c r="M12" s="45"/>
      <c r="N12" s="45"/>
    </row>
    <row r="13" spans="2:14" x14ac:dyDescent="0.2">
      <c r="B13" s="14" t="str">
        <f t="shared" si="1"/>
        <v>flab_u_t_a_007</v>
      </c>
      <c r="C13" s="14" t="s">
        <v>1010</v>
      </c>
      <c r="D13" s="14" t="s">
        <v>655</v>
      </c>
      <c r="E13" s="45">
        <v>0.84367534694715307</v>
      </c>
      <c r="F13" s="45"/>
      <c r="G13" s="45"/>
      <c r="H13" s="45"/>
      <c r="I13" s="45"/>
      <c r="J13" s="45"/>
      <c r="K13" s="45"/>
      <c r="L13" s="45"/>
      <c r="M13" s="45"/>
      <c r="N13" s="45"/>
    </row>
    <row r="14" spans="2:14" x14ac:dyDescent="0.2">
      <c r="B14" s="14" t="str">
        <f t="shared" si="1"/>
        <v>flab_u_t_a_008</v>
      </c>
      <c r="C14" s="14" t="s">
        <v>1010</v>
      </c>
      <c r="D14" s="14" t="s">
        <v>656</v>
      </c>
      <c r="E14" s="45">
        <v>3.0566886195540479</v>
      </c>
      <c r="F14" s="45"/>
      <c r="G14" s="45"/>
      <c r="H14" s="45"/>
      <c r="I14" s="45"/>
      <c r="J14" s="45"/>
      <c r="K14" s="45"/>
      <c r="L14" s="45"/>
      <c r="M14" s="45"/>
      <c r="N14" s="45"/>
    </row>
    <row r="15" spans="2:14" x14ac:dyDescent="0.2">
      <c r="B15" s="14" t="str">
        <f t="shared" si="1"/>
        <v>flab_u_t_a_009</v>
      </c>
      <c r="C15" s="14" t="s">
        <v>1010</v>
      </c>
      <c r="D15" s="14" t="s">
        <v>657</v>
      </c>
      <c r="E15" s="45">
        <v>0.40419439896015574</v>
      </c>
      <c r="F15" s="45"/>
      <c r="G15" s="45"/>
      <c r="H15" s="45"/>
      <c r="I15" s="45"/>
      <c r="J15" s="45"/>
      <c r="K15" s="45"/>
      <c r="L15" s="45"/>
      <c r="M15" s="45"/>
      <c r="N15" s="45"/>
    </row>
    <row r="16" spans="2:14" x14ac:dyDescent="0.2">
      <c r="B16" s="14" t="str">
        <f t="shared" si="1"/>
        <v>flab_u_t_a_010</v>
      </c>
      <c r="C16" s="14" t="s">
        <v>1010</v>
      </c>
      <c r="D16" s="14" t="s">
        <v>658</v>
      </c>
      <c r="E16" s="45">
        <v>0.20757380373161879</v>
      </c>
      <c r="F16" s="45"/>
      <c r="G16" s="45"/>
      <c r="H16" s="45"/>
      <c r="I16" s="45"/>
      <c r="J16" s="45"/>
      <c r="K16" s="45"/>
      <c r="L16" s="45"/>
      <c r="M16" s="45"/>
      <c r="N16" s="45"/>
    </row>
    <row r="17" spans="2:14" x14ac:dyDescent="0.2">
      <c r="B17" s="14" t="str">
        <f t="shared" si="1"/>
        <v>flab_u_t_a_011</v>
      </c>
      <c r="C17" s="14" t="s">
        <v>1010</v>
      </c>
      <c r="D17" s="14" t="s">
        <v>659</v>
      </c>
      <c r="E17" s="45">
        <v>0.1690930003723588</v>
      </c>
      <c r="F17" s="45"/>
      <c r="G17" s="45"/>
      <c r="H17" s="45"/>
      <c r="I17" s="45"/>
      <c r="J17" s="45"/>
      <c r="K17" s="45"/>
      <c r="L17" s="45"/>
      <c r="M17" s="45"/>
      <c r="N17" s="45"/>
    </row>
    <row r="18" spans="2:14" x14ac:dyDescent="0.2">
      <c r="B18" s="14" t="str">
        <f t="shared" si="1"/>
        <v>flab_u_t_a_012</v>
      </c>
      <c r="C18" s="14" t="s">
        <v>1010</v>
      </c>
      <c r="D18" s="14" t="s">
        <v>660</v>
      </c>
      <c r="E18" s="45">
        <v>0.73219126115807498</v>
      </c>
      <c r="F18" s="45"/>
      <c r="G18" s="45"/>
      <c r="H18" s="45"/>
      <c r="I18" s="45"/>
      <c r="J18" s="45"/>
      <c r="K18" s="45"/>
      <c r="L18" s="45"/>
      <c r="M18" s="45"/>
      <c r="N18" s="45"/>
    </row>
    <row r="19" spans="2:14" x14ac:dyDescent="0.2">
      <c r="B19" s="14" t="str">
        <f t="shared" si="1"/>
        <v>flab_u_t_a_013</v>
      </c>
      <c r="C19" s="14" t="s">
        <v>1010</v>
      </c>
      <c r="D19" s="14" t="s">
        <v>661</v>
      </c>
      <c r="E19" s="45">
        <v>0.11170064412464184</v>
      </c>
      <c r="F19" s="45"/>
      <c r="G19" s="45"/>
      <c r="H19" s="45"/>
      <c r="I19" s="45"/>
      <c r="J19" s="45"/>
      <c r="K19" s="45"/>
      <c r="L19" s="45"/>
      <c r="M19" s="45"/>
      <c r="N19" s="45"/>
    </row>
    <row r="20" spans="2:14" x14ac:dyDescent="0.2">
      <c r="B20" s="14" t="str">
        <f t="shared" si="1"/>
        <v>flab_u_t_a_014</v>
      </c>
      <c r="C20" s="14" t="s">
        <v>1010</v>
      </c>
      <c r="D20" s="14" t="s">
        <v>662</v>
      </c>
      <c r="E20" s="45">
        <v>0.27163842106350261</v>
      </c>
      <c r="F20" s="45"/>
      <c r="G20" s="45"/>
      <c r="H20" s="45"/>
      <c r="I20" s="45"/>
      <c r="J20" s="45"/>
      <c r="K20" s="45"/>
      <c r="L20" s="45"/>
      <c r="M20" s="45"/>
      <c r="N20" s="45"/>
    </row>
    <row r="21" spans="2:14" x14ac:dyDescent="0.2">
      <c r="B21" s="14" t="str">
        <f t="shared" si="1"/>
        <v>flab_u_t_a_015</v>
      </c>
      <c r="C21" s="14" t="s">
        <v>1010</v>
      </c>
      <c r="D21" s="14" t="s">
        <v>663</v>
      </c>
      <c r="E21" s="45">
        <v>0.45115236473935832</v>
      </c>
      <c r="F21" s="45"/>
      <c r="G21" s="45"/>
      <c r="H21" s="45"/>
      <c r="I21" s="45"/>
      <c r="J21" s="45"/>
      <c r="K21" s="45"/>
      <c r="L21" s="45"/>
      <c r="M21" s="45"/>
      <c r="N21" s="45"/>
    </row>
    <row r="22" spans="2:14" x14ac:dyDescent="0.2">
      <c r="B22" s="14" t="str">
        <f t="shared" si="1"/>
        <v>flab_u_t_a_016</v>
      </c>
      <c r="C22" s="14" t="s">
        <v>1010</v>
      </c>
      <c r="D22" s="14" t="s">
        <v>664</v>
      </c>
      <c r="E22" s="45">
        <v>0.16546594196864592</v>
      </c>
      <c r="F22" s="45"/>
      <c r="G22" s="45"/>
      <c r="H22" s="45"/>
      <c r="I22" s="45"/>
      <c r="J22" s="45"/>
      <c r="K22" s="45"/>
      <c r="L22" s="45"/>
      <c r="M22" s="45"/>
      <c r="N22" s="45"/>
    </row>
    <row r="23" spans="2:14" x14ac:dyDescent="0.2">
      <c r="B23" s="14" t="str">
        <f t="shared" si="1"/>
        <v>flab_u_t_a_017</v>
      </c>
      <c r="C23" s="14" t="s">
        <v>1010</v>
      </c>
      <c r="D23" s="14" t="s">
        <v>665</v>
      </c>
      <c r="E23" s="45">
        <v>0.39254430678322566</v>
      </c>
      <c r="F23" s="45"/>
      <c r="G23" s="45"/>
      <c r="H23" s="45"/>
      <c r="I23" s="45"/>
      <c r="J23" s="45"/>
      <c r="K23" s="45"/>
      <c r="L23" s="45"/>
      <c r="M23" s="45"/>
      <c r="N23" s="45"/>
    </row>
    <row r="24" spans="2:14" x14ac:dyDescent="0.2">
      <c r="B24" s="14" t="str">
        <f t="shared" si="1"/>
        <v>flab_u_t_a_018</v>
      </c>
      <c r="C24" s="14" t="s">
        <v>1010</v>
      </c>
      <c r="D24" s="14" t="s">
        <v>666</v>
      </c>
      <c r="E24" s="45">
        <v>0.12411848161397557</v>
      </c>
      <c r="F24" s="45"/>
      <c r="G24" s="45"/>
      <c r="H24" s="45"/>
      <c r="I24" s="45"/>
      <c r="J24" s="45"/>
      <c r="K24" s="45"/>
      <c r="L24" s="45"/>
      <c r="M24" s="45"/>
      <c r="N24" s="45"/>
    </row>
    <row r="25" spans="2:14" x14ac:dyDescent="0.2">
      <c r="B25" s="14" t="str">
        <f t="shared" si="1"/>
        <v>flab_u_t_a_019</v>
      </c>
      <c r="C25" s="14" t="s">
        <v>1010</v>
      </c>
      <c r="D25" s="14" t="s">
        <v>667</v>
      </c>
      <c r="E25" s="45">
        <v>0.2919584328522371</v>
      </c>
      <c r="F25" s="45"/>
      <c r="G25" s="45"/>
      <c r="H25" s="45"/>
      <c r="I25" s="45"/>
      <c r="J25" s="45"/>
      <c r="K25" s="45"/>
      <c r="L25" s="45"/>
      <c r="M25" s="45"/>
      <c r="N25" s="45"/>
    </row>
    <row r="26" spans="2:14" x14ac:dyDescent="0.2">
      <c r="B26" s="14" t="str">
        <f t="shared" si="1"/>
        <v>flab_u_t_a_020</v>
      </c>
      <c r="C26" s="14" t="s">
        <v>1010</v>
      </c>
      <c r="D26" s="14" t="s">
        <v>668</v>
      </c>
      <c r="E26" s="45">
        <v>3.4570998668863187</v>
      </c>
      <c r="F26" s="45"/>
      <c r="G26" s="45"/>
      <c r="H26" s="45"/>
      <c r="I26" s="45"/>
      <c r="J26" s="45"/>
      <c r="K26" s="45"/>
      <c r="L26" s="45"/>
      <c r="M26" s="45"/>
      <c r="N26" s="45"/>
    </row>
    <row r="27" spans="2:14" x14ac:dyDescent="0.2">
      <c r="B27" s="14" t="str">
        <f t="shared" si="1"/>
        <v>flab_u_t_a_021</v>
      </c>
      <c r="C27" s="14" t="s">
        <v>1010</v>
      </c>
      <c r="D27" s="14" t="s">
        <v>669</v>
      </c>
      <c r="E27" s="45">
        <v>0.75105854211703704</v>
      </c>
      <c r="F27" s="45"/>
      <c r="G27" s="45"/>
      <c r="H27" s="45"/>
      <c r="I27" s="45"/>
      <c r="J27" s="45"/>
      <c r="K27" s="45"/>
      <c r="L27" s="45"/>
      <c r="M27" s="45"/>
      <c r="N27" s="45"/>
    </row>
    <row r="28" spans="2:14" x14ac:dyDescent="0.2">
      <c r="B28" s="14" t="str">
        <f t="shared" si="1"/>
        <v>flab_u_t_a_022</v>
      </c>
      <c r="C28" s="14" t="s">
        <v>1010</v>
      </c>
      <c r="D28" s="14" t="s">
        <v>670</v>
      </c>
      <c r="E28" s="45">
        <v>1.1441322289434301</v>
      </c>
      <c r="F28" s="45"/>
      <c r="G28" s="45"/>
      <c r="H28" s="45"/>
      <c r="I28" s="45"/>
      <c r="J28" s="45"/>
      <c r="K28" s="45"/>
      <c r="L28" s="45"/>
      <c r="M28" s="45"/>
      <c r="N28" s="45"/>
    </row>
    <row r="29" spans="2:14" x14ac:dyDescent="0.2">
      <c r="B29" s="14" t="str">
        <f t="shared" si="1"/>
        <v>flab_u_t_a_023</v>
      </c>
      <c r="C29" s="14" t="s">
        <v>1010</v>
      </c>
      <c r="D29" s="14" t="s">
        <v>671</v>
      </c>
      <c r="E29" s="45">
        <v>0.21608632699045879</v>
      </c>
      <c r="F29" s="45"/>
      <c r="G29" s="45"/>
      <c r="H29" s="45"/>
      <c r="I29" s="45"/>
      <c r="J29" s="45"/>
      <c r="K29" s="45"/>
      <c r="L29" s="45"/>
      <c r="M29" s="45"/>
      <c r="N29" s="45"/>
    </row>
    <row r="30" spans="2:14" x14ac:dyDescent="0.2">
      <c r="B30" s="14" t="str">
        <f t="shared" si="1"/>
        <v>flab_u_t_a_026</v>
      </c>
      <c r="C30" s="14" t="s">
        <v>1010</v>
      </c>
      <c r="D30" s="14" t="s">
        <v>674</v>
      </c>
      <c r="E30" s="45">
        <v>0.89683110189422632</v>
      </c>
      <c r="F30" s="45"/>
      <c r="G30" s="45"/>
      <c r="H30" s="45"/>
      <c r="I30" s="45"/>
      <c r="J30" s="45"/>
      <c r="K30" s="45"/>
      <c r="L30" s="45"/>
      <c r="M30" s="45"/>
      <c r="N30" s="45"/>
    </row>
    <row r="31" spans="2:14" x14ac:dyDescent="0.2">
      <c r="B31" s="14" t="str">
        <f t="shared" si="1"/>
        <v>flab_u_t_a_027</v>
      </c>
      <c r="C31" s="14" t="s">
        <v>1010</v>
      </c>
      <c r="D31" s="14" t="s">
        <v>675</v>
      </c>
      <c r="E31" s="45">
        <v>0.90448635680622147</v>
      </c>
      <c r="F31" s="45"/>
      <c r="G31" s="45"/>
      <c r="H31" s="45"/>
      <c r="I31" s="45"/>
      <c r="J31" s="45"/>
      <c r="K31" s="45"/>
      <c r="L31" s="45"/>
      <c r="M31" s="45"/>
      <c r="N31" s="45"/>
    </row>
    <row r="32" spans="2:14" x14ac:dyDescent="0.2">
      <c r="B32" s="14" t="str">
        <f t="shared" si="1"/>
        <v>flab_u_t_a_028</v>
      </c>
      <c r="C32" s="14" t="s">
        <v>1010</v>
      </c>
      <c r="D32" s="14" t="s">
        <v>676</v>
      </c>
      <c r="E32" s="45">
        <v>0.33570665163221752</v>
      </c>
      <c r="F32" s="45"/>
      <c r="G32" s="45"/>
      <c r="H32" s="45"/>
      <c r="I32" s="45"/>
      <c r="J32" s="45"/>
      <c r="K32" s="45"/>
      <c r="L32" s="45"/>
      <c r="M32" s="45"/>
      <c r="N32" s="45"/>
    </row>
    <row r="33" spans="2:14" x14ac:dyDescent="0.2">
      <c r="B33" s="14" t="str">
        <f t="shared" si="1"/>
        <v>flab_u_t_a_029</v>
      </c>
      <c r="C33" s="14" t="s">
        <v>1010</v>
      </c>
      <c r="D33" s="14" t="s">
        <v>677</v>
      </c>
      <c r="E33" s="45">
        <v>0.1134517232769371</v>
      </c>
      <c r="F33" s="45"/>
      <c r="G33" s="45"/>
      <c r="H33" s="45"/>
      <c r="I33" s="45"/>
      <c r="J33" s="45"/>
      <c r="K33" s="45"/>
      <c r="L33" s="45"/>
      <c r="M33" s="45"/>
      <c r="N33" s="45"/>
    </row>
    <row r="34" spans="2:14" x14ac:dyDescent="0.2">
      <c r="B34" s="14" t="str">
        <f t="shared" si="1"/>
        <v>flab_u_t_a_030</v>
      </c>
      <c r="C34" s="14" t="s">
        <v>1010</v>
      </c>
      <c r="D34" s="14" t="s">
        <v>678</v>
      </c>
      <c r="E34" s="45">
        <v>0.27013793641595601</v>
      </c>
      <c r="F34" s="45"/>
      <c r="G34" s="45"/>
      <c r="H34" s="45"/>
      <c r="I34" s="45"/>
      <c r="J34" s="45"/>
      <c r="K34" s="45"/>
      <c r="L34" s="45"/>
      <c r="M34" s="45"/>
      <c r="N34" s="45"/>
    </row>
    <row r="35" spans="2:14" x14ac:dyDescent="0.2">
      <c r="B35" s="14" t="str">
        <f t="shared" si="1"/>
        <v>flab_u_t_a_031</v>
      </c>
      <c r="C35" s="14" t="s">
        <v>1010</v>
      </c>
      <c r="D35" s="14" t="s">
        <v>679</v>
      </c>
      <c r="E35" s="45">
        <v>3.3065796302302499</v>
      </c>
      <c r="F35" s="45"/>
      <c r="G35" s="45"/>
      <c r="H35" s="45"/>
      <c r="I35" s="45"/>
      <c r="J35" s="45"/>
      <c r="K35" s="45"/>
      <c r="L35" s="45"/>
      <c r="M35" s="45"/>
      <c r="N35" s="45"/>
    </row>
    <row r="36" spans="2:14" x14ac:dyDescent="0.2">
      <c r="B36" s="14" t="str">
        <f t="shared" si="1"/>
        <v>flab_u_t_a_032</v>
      </c>
      <c r="C36" s="14" t="s">
        <v>1010</v>
      </c>
      <c r="D36" s="14" t="s">
        <v>680</v>
      </c>
      <c r="E36" s="45">
        <v>1.4060193077178953</v>
      </c>
      <c r="F36" s="45"/>
      <c r="G36" s="45"/>
      <c r="H36" s="45"/>
      <c r="I36" s="45"/>
      <c r="J36" s="45"/>
      <c r="K36" s="45"/>
      <c r="L36" s="45"/>
      <c r="M36" s="45"/>
      <c r="N36" s="45"/>
    </row>
    <row r="37" spans="2:14" x14ac:dyDescent="0.2">
      <c r="B37" s="14" t="str">
        <f t="shared" si="1"/>
        <v>flab_u_t_a_033</v>
      </c>
      <c r="C37" s="14" t="s">
        <v>1010</v>
      </c>
      <c r="D37" s="14" t="s">
        <v>681</v>
      </c>
      <c r="E37" s="45">
        <v>5.4572403071083922E-2</v>
      </c>
      <c r="F37" s="45"/>
      <c r="G37" s="45"/>
      <c r="H37" s="45"/>
      <c r="I37" s="45"/>
      <c r="J37" s="45"/>
      <c r="K37" s="45"/>
      <c r="L37" s="45"/>
      <c r="M37" s="45"/>
      <c r="N37" s="45"/>
    </row>
    <row r="38" spans="2:14" x14ac:dyDescent="0.2">
      <c r="B38" s="14" t="str">
        <f t="shared" si="1"/>
        <v>flab_u_t_a_034</v>
      </c>
      <c r="C38" s="14" t="s">
        <v>1010</v>
      </c>
      <c r="D38" s="14" t="s">
        <v>682</v>
      </c>
      <c r="E38" s="45">
        <v>1.1779031944504734</v>
      </c>
      <c r="F38" s="45"/>
      <c r="G38" s="45"/>
      <c r="H38" s="45"/>
      <c r="I38" s="45"/>
      <c r="J38" s="45"/>
      <c r="K38" s="45"/>
      <c r="L38" s="45"/>
      <c r="M38" s="45"/>
      <c r="N38" s="45"/>
    </row>
    <row r="39" spans="2:14" x14ac:dyDescent="0.2">
      <c r="B39" s="14" t="str">
        <f t="shared" si="1"/>
        <v>flab_u_t_a_035</v>
      </c>
      <c r="C39" s="14" t="s">
        <v>1010</v>
      </c>
      <c r="D39" s="14" t="s">
        <v>683</v>
      </c>
      <c r="E39" s="45">
        <v>7.0775265944172165</v>
      </c>
      <c r="F39" s="45"/>
      <c r="G39" s="45"/>
      <c r="H39" s="45"/>
      <c r="I39" s="45"/>
      <c r="J39" s="45"/>
      <c r="K39" s="45"/>
      <c r="L39" s="45"/>
      <c r="M39" s="45"/>
      <c r="N39" s="45"/>
    </row>
    <row r="40" spans="2:14" x14ac:dyDescent="0.2">
      <c r="B40" s="14" t="str">
        <f t="shared" si="1"/>
        <v>flab_u_t_a_036</v>
      </c>
      <c r="C40" s="14" t="s">
        <v>1010</v>
      </c>
      <c r="D40" s="14" t="s">
        <v>684</v>
      </c>
      <c r="E40" s="45">
        <v>327.24097977916404</v>
      </c>
      <c r="F40" s="45"/>
      <c r="G40" s="45"/>
      <c r="H40" s="45"/>
      <c r="I40" s="45"/>
      <c r="J40" s="45"/>
      <c r="K40" s="45"/>
      <c r="L40" s="45"/>
      <c r="M40" s="45"/>
      <c r="N40" s="45"/>
    </row>
    <row r="41" spans="2:14" x14ac:dyDescent="0.2">
      <c r="B41" s="14" t="str">
        <f t="shared" si="1"/>
        <v>flab_u_t_a_037</v>
      </c>
      <c r="C41" s="14" t="s">
        <v>1010</v>
      </c>
      <c r="D41" s="14" t="s">
        <v>685</v>
      </c>
      <c r="E41" s="45">
        <v>1.9938276646509256</v>
      </c>
      <c r="F41" s="45"/>
      <c r="G41" s="45"/>
      <c r="H41" s="45"/>
      <c r="I41" s="45"/>
      <c r="J41" s="45"/>
      <c r="K41" s="45"/>
      <c r="L41" s="45"/>
      <c r="M41" s="45"/>
      <c r="N41" s="45"/>
    </row>
    <row r="42" spans="2:14" x14ac:dyDescent="0.2">
      <c r="B42" s="14" t="str">
        <f t="shared" si="1"/>
        <v>flab_u_t_a_038</v>
      </c>
      <c r="C42" s="14" t="s">
        <v>1010</v>
      </c>
      <c r="D42" s="14" t="s">
        <v>686</v>
      </c>
      <c r="E42" s="45">
        <v>0.31694563643545681</v>
      </c>
      <c r="F42" s="45"/>
      <c r="G42" s="45"/>
      <c r="H42" s="45"/>
      <c r="I42" s="45"/>
      <c r="J42" s="45"/>
      <c r="K42" s="45"/>
      <c r="L42" s="45"/>
      <c r="M42" s="45"/>
      <c r="N42" s="45"/>
    </row>
    <row r="43" spans="2:14" x14ac:dyDescent="0.2">
      <c r="B43" s="14" t="str">
        <f t="shared" si="1"/>
        <v>flab_u_t_a_039</v>
      </c>
      <c r="C43" s="14" t="s">
        <v>1010</v>
      </c>
      <c r="D43" s="14" t="s">
        <v>687</v>
      </c>
      <c r="E43" s="45">
        <v>2.1345884002591364</v>
      </c>
      <c r="F43" s="45"/>
      <c r="G43" s="45"/>
      <c r="H43" s="45"/>
      <c r="I43" s="45"/>
      <c r="J43" s="45"/>
      <c r="K43" s="45"/>
      <c r="L43" s="45"/>
      <c r="M43" s="45"/>
      <c r="N43" s="45"/>
    </row>
    <row r="44" spans="2:14" x14ac:dyDescent="0.2">
      <c r="B44" s="14" t="str">
        <f t="shared" si="1"/>
        <v>flab_u_t_a_040</v>
      </c>
      <c r="C44" s="14" t="s">
        <v>1010</v>
      </c>
      <c r="D44" s="14" t="s">
        <v>688</v>
      </c>
      <c r="E44" s="45">
        <v>10.05454493266342</v>
      </c>
      <c r="F44" s="45"/>
      <c r="G44" s="45"/>
      <c r="H44" s="45"/>
      <c r="I44" s="45"/>
      <c r="J44" s="45"/>
      <c r="K44" s="45"/>
      <c r="L44" s="45"/>
      <c r="M44" s="45"/>
      <c r="N44" s="45"/>
    </row>
    <row r="45" spans="2:14" x14ac:dyDescent="0.2">
      <c r="B45" s="14" t="str">
        <f t="shared" si="1"/>
        <v>flab_u_t_a_041</v>
      </c>
      <c r="C45" s="14" t="s">
        <v>1010</v>
      </c>
      <c r="D45" s="14" t="s">
        <v>689</v>
      </c>
      <c r="E45" s="45">
        <v>2.5752156778447035</v>
      </c>
      <c r="F45" s="45"/>
      <c r="G45" s="45"/>
      <c r="H45" s="45"/>
      <c r="I45" s="45"/>
      <c r="J45" s="45"/>
      <c r="K45" s="45"/>
      <c r="L45" s="45"/>
      <c r="M45" s="45"/>
      <c r="N45" s="45"/>
    </row>
    <row r="46" spans="2:14" x14ac:dyDescent="0.2">
      <c r="B46" s="14" t="str">
        <f t="shared" si="1"/>
        <v>flab_u_t_a_042</v>
      </c>
      <c r="C46" s="14" t="s">
        <v>1010</v>
      </c>
      <c r="D46" s="14" t="s">
        <v>690</v>
      </c>
      <c r="E46" s="45">
        <v>6.0562153428972465</v>
      </c>
      <c r="F46" s="45"/>
      <c r="G46" s="45"/>
      <c r="H46" s="45"/>
      <c r="I46" s="45"/>
      <c r="J46" s="45"/>
      <c r="K46" s="45"/>
      <c r="L46" s="45"/>
      <c r="M46" s="45"/>
      <c r="N46" s="45"/>
    </row>
    <row r="47" spans="2:14" x14ac:dyDescent="0.2">
      <c r="B47" s="14" t="str">
        <f t="shared" si="1"/>
        <v>flab_u_t_a_043</v>
      </c>
      <c r="C47" s="14" t="s">
        <v>1010</v>
      </c>
      <c r="D47" s="14" t="s">
        <v>691</v>
      </c>
      <c r="E47" s="45">
        <v>0.64094997919620766</v>
      </c>
      <c r="F47" s="45"/>
      <c r="G47" s="45"/>
      <c r="H47" s="45"/>
      <c r="I47" s="45"/>
      <c r="J47" s="45"/>
      <c r="K47" s="45"/>
      <c r="L47" s="45"/>
      <c r="M47" s="45"/>
      <c r="N47" s="45"/>
    </row>
    <row r="48" spans="2:14" x14ac:dyDescent="0.2">
      <c r="B48" s="14" t="str">
        <f t="shared" si="1"/>
        <v>flab_u_t_a_044</v>
      </c>
      <c r="C48" s="14" t="s">
        <v>1010</v>
      </c>
      <c r="D48" s="14" t="s">
        <v>692</v>
      </c>
      <c r="E48" s="45">
        <v>0.65311414799222656</v>
      </c>
      <c r="F48" s="45"/>
      <c r="G48" s="45"/>
      <c r="H48" s="45"/>
      <c r="I48" s="45"/>
      <c r="J48" s="45"/>
      <c r="K48" s="45"/>
      <c r="L48" s="45"/>
      <c r="M48" s="45"/>
      <c r="N48" s="45"/>
    </row>
    <row r="49" spans="2:14" x14ac:dyDescent="0.2">
      <c r="B49" s="14" t="str">
        <f t="shared" si="1"/>
        <v>flab_u_t_a_045</v>
      </c>
      <c r="C49" s="14" t="s">
        <v>1010</v>
      </c>
      <c r="D49" s="14" t="s">
        <v>693</v>
      </c>
      <c r="E49" s="45">
        <v>5.5421777614458314</v>
      </c>
      <c r="F49" s="45"/>
      <c r="G49" s="45"/>
      <c r="H49" s="45"/>
      <c r="I49" s="45"/>
      <c r="J49" s="45"/>
      <c r="K49" s="45"/>
      <c r="L49" s="45"/>
      <c r="M49" s="45"/>
      <c r="N49" s="45"/>
    </row>
    <row r="50" spans="2:14" x14ac:dyDescent="0.2">
      <c r="B50" s="14" t="str">
        <f t="shared" si="1"/>
        <v>flab_u_t_a_046</v>
      </c>
      <c r="C50" s="14" t="s">
        <v>1010</v>
      </c>
      <c r="D50" s="14" t="s">
        <v>694</v>
      </c>
      <c r="E50" s="45">
        <v>2.0128179291614376</v>
      </c>
      <c r="F50" s="45"/>
      <c r="G50" s="45"/>
      <c r="H50" s="45"/>
      <c r="I50" s="45"/>
      <c r="J50" s="45"/>
      <c r="K50" s="45"/>
      <c r="L50" s="45"/>
      <c r="M50" s="45"/>
      <c r="N50" s="45"/>
    </row>
    <row r="51" spans="2:14" x14ac:dyDescent="0.2">
      <c r="B51" s="14" t="str">
        <f t="shared" si="1"/>
        <v>flab_u_t_a_047</v>
      </c>
      <c r="C51" s="14" t="s">
        <v>1010</v>
      </c>
      <c r="D51" s="14" t="s">
        <v>695</v>
      </c>
      <c r="E51" s="45">
        <v>0.77236660031188331</v>
      </c>
      <c r="F51" s="45"/>
      <c r="G51" s="45"/>
      <c r="H51" s="45"/>
      <c r="I51" s="45"/>
      <c r="J51" s="45"/>
      <c r="K51" s="45"/>
      <c r="L51" s="45"/>
      <c r="M51" s="45"/>
      <c r="N51" s="45"/>
    </row>
    <row r="52" spans="2:14" x14ac:dyDescent="0.2">
      <c r="B52" s="14" t="str">
        <f t="shared" si="1"/>
        <v>flab_u_t_a_048</v>
      </c>
      <c r="C52" s="14" t="s">
        <v>1010</v>
      </c>
      <c r="D52" s="14" t="s">
        <v>696</v>
      </c>
      <c r="E52" s="45">
        <v>1.0816022345090857</v>
      </c>
      <c r="F52" s="45"/>
      <c r="G52" s="45"/>
      <c r="H52" s="45"/>
      <c r="I52" s="45"/>
      <c r="J52" s="45"/>
      <c r="K52" s="45"/>
      <c r="L52" s="45"/>
      <c r="M52" s="45"/>
      <c r="N52" s="45"/>
    </row>
    <row r="53" spans="2:14" x14ac:dyDescent="0.2">
      <c r="B53" s="14" t="str">
        <f t="shared" si="1"/>
        <v>flab_u_t_a_049</v>
      </c>
      <c r="C53" s="14" t="s">
        <v>1010</v>
      </c>
      <c r="D53" s="14" t="s">
        <v>697</v>
      </c>
      <c r="E53" s="45">
        <v>0.50339704059865309</v>
      </c>
      <c r="F53" s="45"/>
      <c r="G53" s="45"/>
      <c r="H53" s="45"/>
      <c r="I53" s="45"/>
      <c r="J53" s="45"/>
      <c r="K53" s="45"/>
      <c r="L53" s="45"/>
      <c r="M53" s="45"/>
      <c r="N53" s="45"/>
    </row>
    <row r="54" spans="2:14" x14ac:dyDescent="0.2">
      <c r="B54" s="14" t="str">
        <f t="shared" si="1"/>
        <v>flab_u_t_a_050</v>
      </c>
      <c r="C54" s="14" t="s">
        <v>1010</v>
      </c>
      <c r="D54" s="14" t="s">
        <v>698</v>
      </c>
      <c r="E54" s="45">
        <v>1.907684319888542</v>
      </c>
      <c r="F54" s="45"/>
      <c r="G54" s="45"/>
      <c r="H54" s="45"/>
      <c r="I54" s="45"/>
      <c r="J54" s="45"/>
      <c r="K54" s="45"/>
      <c r="L54" s="45"/>
      <c r="M54" s="45"/>
      <c r="N54" s="45"/>
    </row>
    <row r="55" spans="2:14" x14ac:dyDescent="0.2">
      <c r="B55" s="14" t="str">
        <f t="shared" si="1"/>
        <v>flab_u_t_a_051</v>
      </c>
      <c r="C55" s="14" t="s">
        <v>1010</v>
      </c>
      <c r="D55" s="14" t="s">
        <v>699</v>
      </c>
      <c r="E55" s="45">
        <v>4.4863609471277091</v>
      </c>
      <c r="F55" s="45"/>
      <c r="G55" s="45"/>
      <c r="H55" s="45"/>
      <c r="I55" s="45"/>
      <c r="J55" s="45"/>
      <c r="K55" s="45"/>
      <c r="L55" s="45"/>
      <c r="M55" s="45"/>
      <c r="N55" s="45"/>
    </row>
    <row r="56" spans="2:14" x14ac:dyDescent="0.2">
      <c r="B56" s="14" t="str">
        <f t="shared" si="1"/>
        <v>flab_u_t_a_052</v>
      </c>
      <c r="C56" s="14" t="s">
        <v>1010</v>
      </c>
      <c r="D56" s="14" t="s">
        <v>700</v>
      </c>
      <c r="E56" s="45">
        <v>4.4863609471277082</v>
      </c>
      <c r="F56" s="45"/>
      <c r="G56" s="45"/>
      <c r="H56" s="45"/>
      <c r="I56" s="45"/>
      <c r="J56" s="45"/>
      <c r="K56" s="45"/>
      <c r="L56" s="45"/>
      <c r="M56" s="45"/>
      <c r="N56" s="45"/>
    </row>
    <row r="57" spans="2:14" x14ac:dyDescent="0.2">
      <c r="B57" s="14" t="str">
        <f t="shared" si="1"/>
        <v>flab_u_t_a_053</v>
      </c>
      <c r="C57" s="14" t="s">
        <v>1010</v>
      </c>
      <c r="D57" s="14" t="s">
        <v>701</v>
      </c>
      <c r="E57" s="45">
        <v>0.59357629130190859</v>
      </c>
      <c r="F57" s="45"/>
      <c r="G57" s="45"/>
      <c r="H57" s="45"/>
      <c r="I57" s="45"/>
      <c r="J57" s="45"/>
      <c r="K57" s="45"/>
      <c r="L57" s="45"/>
      <c r="M57" s="45"/>
      <c r="N57" s="45"/>
    </row>
    <row r="58" spans="2:14" x14ac:dyDescent="0.2">
      <c r="B58" s="14" t="str">
        <f t="shared" si="1"/>
        <v>flab_u_t_a_054</v>
      </c>
      <c r="C58" s="14" t="s">
        <v>1010</v>
      </c>
      <c r="D58" s="14" t="s">
        <v>702</v>
      </c>
      <c r="E58" s="45">
        <v>1.9339841752080069</v>
      </c>
      <c r="F58" s="45"/>
      <c r="G58" s="45"/>
      <c r="H58" s="45"/>
      <c r="I58" s="45"/>
      <c r="J58" s="45"/>
      <c r="K58" s="45"/>
      <c r="L58" s="45"/>
      <c r="M58" s="45"/>
      <c r="N58" s="45"/>
    </row>
    <row r="59" spans="2:14" x14ac:dyDescent="0.2">
      <c r="B59" s="14" t="str">
        <f t="shared" si="1"/>
        <v>flab_u_t_a_055</v>
      </c>
      <c r="C59" s="14" t="s">
        <v>1010</v>
      </c>
      <c r="D59" s="14" t="s">
        <v>703</v>
      </c>
      <c r="E59" s="45">
        <v>0.52413173459155338</v>
      </c>
      <c r="F59" s="45"/>
      <c r="G59" s="45"/>
      <c r="H59" s="45"/>
      <c r="I59" s="45"/>
      <c r="J59" s="45"/>
      <c r="K59" s="45"/>
      <c r="L59" s="45"/>
      <c r="M59" s="45"/>
      <c r="N59" s="45"/>
    </row>
    <row r="60" spans="2:14" x14ac:dyDescent="0.2">
      <c r="B60" s="14" t="str">
        <f t="shared" si="1"/>
        <v>flab_u_t_a_056</v>
      </c>
      <c r="C60" s="14" t="s">
        <v>1010</v>
      </c>
      <c r="D60" s="14" t="s">
        <v>704</v>
      </c>
      <c r="E60" s="45">
        <v>2.193934178589509</v>
      </c>
      <c r="F60" s="45"/>
      <c r="G60" s="45"/>
      <c r="H60" s="45"/>
      <c r="I60" s="45"/>
      <c r="J60" s="45"/>
      <c r="K60" s="45"/>
      <c r="L60" s="45"/>
      <c r="M60" s="45"/>
      <c r="N60" s="45"/>
    </row>
    <row r="61" spans="2:14" x14ac:dyDescent="0.2">
      <c r="B61" s="14" t="str">
        <f t="shared" si="1"/>
        <v>flab_u_t_a_057</v>
      </c>
      <c r="C61" s="14" t="s">
        <v>1010</v>
      </c>
      <c r="D61" s="14" t="s">
        <v>705</v>
      </c>
      <c r="E61" s="45">
        <v>3.0818208317791882</v>
      </c>
      <c r="F61" s="45"/>
      <c r="G61" s="45"/>
      <c r="H61" s="45"/>
      <c r="I61" s="45"/>
      <c r="J61" s="45"/>
      <c r="K61" s="45"/>
      <c r="L61" s="45"/>
      <c r="M61" s="45"/>
      <c r="N61" s="45"/>
    </row>
    <row r="62" spans="2:14" x14ac:dyDescent="0.2">
      <c r="B62" s="14" t="str">
        <f t="shared" si="1"/>
        <v>flab_u_t_a_058</v>
      </c>
      <c r="C62" s="14" t="s">
        <v>1010</v>
      </c>
      <c r="D62" s="14" t="s">
        <v>706</v>
      </c>
      <c r="E62" s="45">
        <v>0.91488987722690129</v>
      </c>
      <c r="F62" s="45"/>
      <c r="G62" s="45"/>
      <c r="H62" s="45"/>
      <c r="I62" s="45"/>
      <c r="J62" s="45"/>
      <c r="K62" s="45"/>
      <c r="L62" s="45"/>
      <c r="M62" s="45"/>
      <c r="N62" s="45"/>
    </row>
    <row r="63" spans="2:14" x14ac:dyDescent="0.2">
      <c r="B63" s="14" t="str">
        <f t="shared" si="1"/>
        <v>flab_u_t_a_059</v>
      </c>
      <c r="C63" s="14" t="s">
        <v>1010</v>
      </c>
      <c r="D63" s="14" t="s">
        <v>707</v>
      </c>
      <c r="E63" s="45">
        <v>3.5968950683039203</v>
      </c>
      <c r="F63" s="45"/>
      <c r="G63" s="45"/>
      <c r="H63" s="45"/>
      <c r="I63" s="45"/>
      <c r="J63" s="45"/>
      <c r="K63" s="45"/>
      <c r="L63" s="45"/>
      <c r="M63" s="45"/>
      <c r="N63" s="45"/>
    </row>
    <row r="64" spans="2:14" x14ac:dyDescent="0.2">
      <c r="B64" s="14" t="str">
        <f t="shared" si="1"/>
        <v>flab_u_t_a_060</v>
      </c>
      <c r="C64" s="14" t="s">
        <v>1010</v>
      </c>
      <c r="D64" s="14" t="s">
        <v>708</v>
      </c>
      <c r="E64" s="45">
        <v>0.57792469659934897</v>
      </c>
      <c r="F64" s="45"/>
      <c r="G64" s="45"/>
      <c r="H64" s="45"/>
      <c r="I64" s="45"/>
      <c r="J64" s="45"/>
      <c r="K64" s="45"/>
      <c r="L64" s="45"/>
      <c r="M64" s="45"/>
      <c r="N64" s="45"/>
    </row>
    <row r="65" spans="2:14" x14ac:dyDescent="0.2">
      <c r="B65" s="14" t="str">
        <f t="shared" si="1"/>
        <v>flab_u_t_a_061</v>
      </c>
      <c r="C65" s="14" t="s">
        <v>1010</v>
      </c>
      <c r="D65" s="14" t="s">
        <v>709</v>
      </c>
      <c r="E65" s="45">
        <v>0.42358527821729342</v>
      </c>
      <c r="F65" s="45"/>
      <c r="G65" s="45"/>
      <c r="H65" s="45"/>
      <c r="I65" s="45"/>
      <c r="J65" s="45"/>
      <c r="K65" s="45"/>
      <c r="L65" s="45"/>
      <c r="M65" s="45"/>
      <c r="N65" s="45"/>
    </row>
    <row r="66" spans="2:14" x14ac:dyDescent="0.2">
      <c r="B66" s="14" t="str">
        <f t="shared" si="1"/>
        <v>flab_u_t_a_062</v>
      </c>
      <c r="C66" s="14" t="s">
        <v>1010</v>
      </c>
      <c r="D66" s="14" t="s">
        <v>710</v>
      </c>
      <c r="E66" s="45">
        <v>0.48849328222431837</v>
      </c>
      <c r="F66" s="45"/>
      <c r="G66" s="45"/>
      <c r="H66" s="45"/>
      <c r="I66" s="45"/>
      <c r="J66" s="45"/>
      <c r="K66" s="45"/>
      <c r="L66" s="45"/>
      <c r="M66" s="45"/>
      <c r="N66" s="45"/>
    </row>
    <row r="67" spans="2:14" x14ac:dyDescent="0.2">
      <c r="B67" s="14" t="str">
        <f t="shared" si="1"/>
        <v>flab_u_t_a_063</v>
      </c>
      <c r="C67" s="14" t="s">
        <v>1010</v>
      </c>
      <c r="D67" s="14" t="s">
        <v>711</v>
      </c>
      <c r="E67" s="45">
        <v>0.50095024885739214</v>
      </c>
      <c r="F67" s="45"/>
      <c r="G67" s="45"/>
      <c r="H67" s="45"/>
      <c r="I67" s="45"/>
      <c r="J67" s="45"/>
      <c r="K67" s="45"/>
      <c r="L67" s="45"/>
      <c r="M67" s="45"/>
      <c r="N67" s="45"/>
    </row>
    <row r="68" spans="2:14" x14ac:dyDescent="0.2">
      <c r="B68" s="14" t="str">
        <f t="shared" si="1"/>
        <v>flab_u_t_a_064</v>
      </c>
      <c r="C68" s="14" t="s">
        <v>1010</v>
      </c>
      <c r="D68" s="14" t="s">
        <v>712</v>
      </c>
      <c r="E68" s="45">
        <v>0.40829200491437934</v>
      </c>
      <c r="F68" s="45"/>
      <c r="G68" s="45"/>
      <c r="H68" s="45"/>
      <c r="I68" s="45"/>
      <c r="J68" s="45"/>
      <c r="K68" s="45"/>
      <c r="L68" s="45"/>
      <c r="M68" s="45"/>
      <c r="N68" s="45"/>
    </row>
    <row r="69" spans="2:14" x14ac:dyDescent="0.2">
      <c r="B69" s="14" t="str">
        <f t="shared" si="1"/>
        <v>flab_u_t_a_065</v>
      </c>
      <c r="C69" s="14" t="s">
        <v>1010</v>
      </c>
      <c r="D69" s="14" t="s">
        <v>713</v>
      </c>
      <c r="E69" s="45">
        <v>1.6669169588449371</v>
      </c>
      <c r="F69" s="45"/>
      <c r="G69" s="45"/>
      <c r="H69" s="45"/>
      <c r="I69" s="45"/>
      <c r="J69" s="45"/>
      <c r="K69" s="45"/>
      <c r="L69" s="45"/>
      <c r="M69" s="45"/>
      <c r="N69" s="45"/>
    </row>
    <row r="70" spans="2:14" x14ac:dyDescent="0.2">
      <c r="B70" s="14" t="str">
        <f t="shared" si="1"/>
        <v>flab_u_t_a_066</v>
      </c>
      <c r="C70" s="14" t="s">
        <v>1010</v>
      </c>
      <c r="D70" s="14" t="s">
        <v>714</v>
      </c>
      <c r="E70" s="45">
        <v>1.1132797546739759</v>
      </c>
      <c r="F70" s="45"/>
      <c r="G70" s="45"/>
      <c r="H70" s="45"/>
      <c r="I70" s="45"/>
      <c r="J70" s="45"/>
      <c r="K70" s="45"/>
      <c r="L70" s="45"/>
      <c r="M70" s="45"/>
      <c r="N70" s="45"/>
    </row>
    <row r="71" spans="2:14" x14ac:dyDescent="0.2">
      <c r="B71" s="14" t="str">
        <f t="shared" si="1"/>
        <v>flab_u_t_a_067</v>
      </c>
      <c r="C71" s="14" t="s">
        <v>1010</v>
      </c>
      <c r="D71" s="14" t="s">
        <v>715</v>
      </c>
      <c r="E71" s="45">
        <v>40.093946794870348</v>
      </c>
      <c r="F71" s="45"/>
      <c r="G71" s="45"/>
      <c r="H71" s="45"/>
      <c r="I71" s="45"/>
      <c r="J71" s="45"/>
      <c r="K71" s="45"/>
      <c r="L71" s="45"/>
      <c r="M71" s="45"/>
      <c r="N71" s="45"/>
    </row>
    <row r="72" spans="2:14" x14ac:dyDescent="0.2">
      <c r="B72" s="14" t="str">
        <f t="shared" ref="B72:B135" si="2">C72&amp;"_"&amp;D72</f>
        <v>flab_u_t_a_068</v>
      </c>
      <c r="C72" s="14" t="s">
        <v>1010</v>
      </c>
      <c r="D72" s="14" t="s">
        <v>716</v>
      </c>
      <c r="E72" s="45">
        <v>42.355043760723447</v>
      </c>
      <c r="F72" s="45"/>
      <c r="G72" s="45"/>
      <c r="H72" s="45"/>
      <c r="I72" s="45"/>
      <c r="J72" s="45"/>
      <c r="K72" s="45"/>
      <c r="L72" s="45"/>
      <c r="M72" s="45"/>
      <c r="N72" s="45"/>
    </row>
    <row r="73" spans="2:14" x14ac:dyDescent="0.2">
      <c r="B73" s="14" t="str">
        <f t="shared" si="2"/>
        <v>flab_u_t_a_069</v>
      </c>
      <c r="C73" s="14" t="s">
        <v>1010</v>
      </c>
      <c r="D73" s="14" t="s">
        <v>717</v>
      </c>
      <c r="E73" s="45">
        <v>0.73751385037868167</v>
      </c>
      <c r="F73" s="45"/>
      <c r="G73" s="45"/>
      <c r="H73" s="45"/>
      <c r="I73" s="45"/>
      <c r="J73" s="45"/>
      <c r="K73" s="45"/>
      <c r="L73" s="45"/>
      <c r="M73" s="45"/>
      <c r="N73" s="45"/>
    </row>
    <row r="74" spans="2:14" x14ac:dyDescent="0.2">
      <c r="B74" s="14" t="str">
        <f t="shared" si="2"/>
        <v>flab_u_t_a_070</v>
      </c>
      <c r="C74" s="14" t="s">
        <v>1010</v>
      </c>
      <c r="D74" s="14" t="s">
        <v>718</v>
      </c>
      <c r="E74" s="45">
        <v>4.7660228837528296</v>
      </c>
      <c r="F74" s="45"/>
      <c r="G74" s="45"/>
      <c r="H74" s="45"/>
      <c r="I74" s="45"/>
      <c r="J74" s="45"/>
      <c r="K74" s="45"/>
      <c r="L74" s="45"/>
      <c r="M74" s="45"/>
      <c r="N74" s="45"/>
    </row>
    <row r="75" spans="2:14" x14ac:dyDescent="0.2">
      <c r="B75" s="14" t="str">
        <f t="shared" si="2"/>
        <v>flab_u_t_a_071</v>
      </c>
      <c r="C75" s="14" t="s">
        <v>1010</v>
      </c>
      <c r="D75" s="14" t="s">
        <v>719</v>
      </c>
      <c r="E75" s="45">
        <v>1.7079437174859355</v>
      </c>
      <c r="F75" s="45"/>
      <c r="G75" s="45"/>
      <c r="H75" s="45"/>
      <c r="I75" s="45"/>
      <c r="J75" s="45"/>
      <c r="K75" s="45"/>
      <c r="L75" s="45"/>
      <c r="M75" s="45"/>
      <c r="N75" s="45"/>
    </row>
    <row r="76" spans="2:14" x14ac:dyDescent="0.2">
      <c r="B76" s="14" t="str">
        <f t="shared" si="2"/>
        <v>flab_u_t_a_072</v>
      </c>
      <c r="C76" s="14" t="s">
        <v>1010</v>
      </c>
      <c r="D76" s="14" t="s">
        <v>720</v>
      </c>
      <c r="E76" s="45">
        <v>3.1107954818697698</v>
      </c>
      <c r="F76" s="45"/>
      <c r="G76" s="45"/>
      <c r="H76" s="45"/>
      <c r="I76" s="45"/>
      <c r="J76" s="45"/>
      <c r="K76" s="45"/>
      <c r="L76" s="45"/>
      <c r="M76" s="45"/>
      <c r="N76" s="45"/>
    </row>
    <row r="77" spans="2:14" x14ac:dyDescent="0.2">
      <c r="B77" s="14" t="str">
        <f t="shared" si="2"/>
        <v>flab_u_t_a_073</v>
      </c>
      <c r="C77" s="14" t="s">
        <v>1010</v>
      </c>
      <c r="D77" s="14" t="s">
        <v>721</v>
      </c>
      <c r="E77" s="45">
        <v>6.4197525329912972</v>
      </c>
      <c r="F77" s="45"/>
      <c r="G77" s="45"/>
      <c r="H77" s="45"/>
      <c r="I77" s="45"/>
      <c r="J77" s="45"/>
      <c r="K77" s="45"/>
      <c r="L77" s="45"/>
      <c r="M77" s="45"/>
      <c r="N77" s="45"/>
    </row>
    <row r="78" spans="2:14" x14ac:dyDescent="0.2">
      <c r="B78" s="14" t="str">
        <f t="shared" si="2"/>
        <v>flab_u_t_a_074</v>
      </c>
      <c r="C78" s="14" t="s">
        <v>1010</v>
      </c>
      <c r="D78" s="14" t="s">
        <v>722</v>
      </c>
      <c r="E78" s="45">
        <v>1.3624038804142988</v>
      </c>
      <c r="F78" s="45"/>
      <c r="G78" s="45"/>
      <c r="H78" s="45"/>
      <c r="I78" s="45"/>
      <c r="J78" s="45"/>
      <c r="K78" s="45"/>
      <c r="L78" s="45"/>
      <c r="M78" s="45"/>
      <c r="N78" s="45"/>
    </row>
    <row r="79" spans="2:14" x14ac:dyDescent="0.2">
      <c r="B79" s="14" t="str">
        <f t="shared" si="2"/>
        <v>flab_u_t_a_075</v>
      </c>
      <c r="C79" s="14" t="s">
        <v>1010</v>
      </c>
      <c r="D79" s="14" t="s">
        <v>723</v>
      </c>
      <c r="E79" s="45">
        <v>1.1444469689906465</v>
      </c>
      <c r="F79" s="45"/>
      <c r="G79" s="45"/>
      <c r="H79" s="45"/>
      <c r="I79" s="45"/>
      <c r="J79" s="45"/>
      <c r="K79" s="45"/>
      <c r="L79" s="45"/>
      <c r="M79" s="45"/>
      <c r="N79" s="45"/>
    </row>
    <row r="80" spans="2:14" x14ac:dyDescent="0.2">
      <c r="B80" s="14" t="str">
        <f t="shared" si="2"/>
        <v>flab_u_t_a_076</v>
      </c>
      <c r="C80" s="14" t="s">
        <v>1010</v>
      </c>
      <c r="D80" s="14" t="s">
        <v>724</v>
      </c>
      <c r="E80" s="45">
        <v>1.3661032787070309</v>
      </c>
      <c r="F80" s="45"/>
      <c r="G80" s="45"/>
      <c r="H80" s="45"/>
      <c r="I80" s="45"/>
      <c r="J80" s="45"/>
      <c r="K80" s="45"/>
      <c r="L80" s="45"/>
      <c r="M80" s="45"/>
      <c r="N80" s="45"/>
    </row>
    <row r="81" spans="2:14" x14ac:dyDescent="0.2">
      <c r="B81" s="14" t="str">
        <f t="shared" si="2"/>
        <v>flab_u_t_a_077</v>
      </c>
      <c r="C81" s="14" t="s">
        <v>1010</v>
      </c>
      <c r="D81" s="14" t="s">
        <v>725</v>
      </c>
      <c r="E81" s="45">
        <v>1.7494965847119637</v>
      </c>
      <c r="F81" s="45"/>
      <c r="G81" s="45"/>
      <c r="H81" s="45"/>
      <c r="I81" s="45"/>
      <c r="J81" s="45"/>
      <c r="K81" s="45"/>
      <c r="L81" s="45"/>
      <c r="M81" s="45"/>
      <c r="N81" s="45"/>
    </row>
    <row r="82" spans="2:14" x14ac:dyDescent="0.2">
      <c r="B82" s="14" t="str">
        <f t="shared" si="2"/>
        <v>flab_u_t_a_078</v>
      </c>
      <c r="C82" s="14" t="s">
        <v>1010</v>
      </c>
      <c r="D82" s="14" t="s">
        <v>726</v>
      </c>
      <c r="E82" s="45">
        <v>0.73386673819792969</v>
      </c>
      <c r="F82" s="45"/>
      <c r="G82" s="45"/>
      <c r="H82" s="45"/>
      <c r="I82" s="45"/>
      <c r="J82" s="45"/>
      <c r="K82" s="45"/>
      <c r="L82" s="45"/>
      <c r="M82" s="45"/>
      <c r="N82" s="45"/>
    </row>
    <row r="83" spans="2:14" x14ac:dyDescent="0.2">
      <c r="B83" s="14" t="str">
        <f t="shared" si="2"/>
        <v>flab_u_t_a_079</v>
      </c>
      <c r="C83" s="14" t="s">
        <v>1010</v>
      </c>
      <c r="D83" s="14" t="s">
        <v>727</v>
      </c>
      <c r="E83" s="45">
        <v>0.77462164983649673</v>
      </c>
      <c r="F83" s="45"/>
      <c r="G83" s="45"/>
      <c r="H83" s="45"/>
      <c r="I83" s="45"/>
      <c r="J83" s="45"/>
      <c r="K83" s="45"/>
      <c r="L83" s="45"/>
      <c r="M83" s="45"/>
      <c r="N83" s="45"/>
    </row>
    <row r="84" spans="2:14" x14ac:dyDescent="0.2">
      <c r="B84" s="14" t="str">
        <f t="shared" si="2"/>
        <v>flab_u_t_a_080</v>
      </c>
      <c r="C84" s="14" t="s">
        <v>1010</v>
      </c>
      <c r="D84" s="14" t="s">
        <v>728</v>
      </c>
      <c r="E84" s="45">
        <v>0.73023779767010766</v>
      </c>
      <c r="F84" s="45"/>
      <c r="G84" s="45"/>
      <c r="H84" s="45"/>
      <c r="I84" s="45"/>
      <c r="J84" s="45"/>
      <c r="K84" s="45"/>
      <c r="L84" s="45"/>
      <c r="M84" s="45"/>
      <c r="N84" s="45"/>
    </row>
    <row r="85" spans="2:14" x14ac:dyDescent="0.2">
      <c r="B85" s="14" t="str">
        <f t="shared" si="2"/>
        <v>flab_u_t_a_081</v>
      </c>
      <c r="C85" s="14" t="s">
        <v>1010</v>
      </c>
      <c r="D85" s="14" t="s">
        <v>729</v>
      </c>
      <c r="E85" s="45">
        <v>11.337588074513489</v>
      </c>
      <c r="F85" s="45"/>
      <c r="G85" s="45"/>
      <c r="H85" s="45"/>
      <c r="I85" s="45"/>
      <c r="J85" s="45"/>
      <c r="K85" s="45"/>
      <c r="L85" s="45"/>
      <c r="M85" s="45"/>
      <c r="N85" s="45"/>
    </row>
    <row r="86" spans="2:14" x14ac:dyDescent="0.2">
      <c r="B86" s="14" t="str">
        <f t="shared" si="2"/>
        <v>flab_u_t_a_082</v>
      </c>
      <c r="C86" s="14" t="s">
        <v>1010</v>
      </c>
      <c r="D86" s="14" t="s">
        <v>730</v>
      </c>
      <c r="E86" s="45">
        <v>5.0926919029623718</v>
      </c>
      <c r="F86" s="45"/>
      <c r="G86" s="45"/>
      <c r="H86" s="45"/>
      <c r="I86" s="45"/>
      <c r="J86" s="45"/>
      <c r="K86" s="45"/>
      <c r="L86" s="45"/>
      <c r="M86" s="45"/>
      <c r="N86" s="45"/>
    </row>
    <row r="87" spans="2:14" x14ac:dyDescent="0.2">
      <c r="B87" s="14" t="str">
        <f t="shared" si="2"/>
        <v>flab_u_t_a_083</v>
      </c>
      <c r="C87" s="14" t="s">
        <v>1010</v>
      </c>
      <c r="D87" s="14" t="s">
        <v>731</v>
      </c>
      <c r="E87" s="45">
        <v>2.1651245127476217</v>
      </c>
      <c r="F87" s="45"/>
      <c r="G87" s="45"/>
      <c r="H87" s="45"/>
      <c r="I87" s="45"/>
      <c r="J87" s="45"/>
      <c r="K87" s="45"/>
      <c r="L87" s="45"/>
      <c r="M87" s="45"/>
      <c r="N87" s="45"/>
    </row>
    <row r="88" spans="2:14" x14ac:dyDescent="0.2">
      <c r="B88" s="14" t="str">
        <f t="shared" si="2"/>
        <v>flab_u_t_a_084</v>
      </c>
      <c r="C88" s="14" t="s">
        <v>1010</v>
      </c>
      <c r="D88" s="14" t="s">
        <v>732</v>
      </c>
      <c r="E88" s="45">
        <v>0.52612892569794234</v>
      </c>
      <c r="F88" s="45"/>
      <c r="G88" s="45"/>
      <c r="H88" s="45"/>
      <c r="I88" s="45"/>
      <c r="J88" s="45"/>
      <c r="K88" s="45"/>
      <c r="L88" s="45"/>
      <c r="M88" s="45"/>
      <c r="N88" s="45"/>
    </row>
    <row r="89" spans="2:14" x14ac:dyDescent="0.2">
      <c r="B89" s="14" t="str">
        <f t="shared" si="2"/>
        <v>flab_u_t_a_085</v>
      </c>
      <c r="C89" s="14" t="s">
        <v>1010</v>
      </c>
      <c r="D89" s="14" t="s">
        <v>733</v>
      </c>
      <c r="E89" s="45">
        <v>2.3060022827586115</v>
      </c>
      <c r="F89" s="45"/>
      <c r="G89" s="45"/>
      <c r="H89" s="45"/>
      <c r="I89" s="45"/>
      <c r="J89" s="45"/>
      <c r="K89" s="45"/>
      <c r="L89" s="45"/>
      <c r="M89" s="45"/>
      <c r="N89" s="45"/>
    </row>
    <row r="90" spans="2:14" x14ac:dyDescent="0.2">
      <c r="B90" s="14" t="str">
        <f t="shared" si="2"/>
        <v>flab_u_t_a_086</v>
      </c>
      <c r="C90" s="14" t="s">
        <v>1010</v>
      </c>
      <c r="D90" s="14" t="s">
        <v>734</v>
      </c>
      <c r="E90" s="45">
        <v>5.4714226085880364</v>
      </c>
      <c r="F90" s="45"/>
      <c r="G90" s="45"/>
      <c r="H90" s="45"/>
      <c r="I90" s="45"/>
      <c r="J90" s="45"/>
      <c r="K90" s="45"/>
      <c r="L90" s="45"/>
      <c r="M90" s="45"/>
      <c r="N90" s="45"/>
    </row>
    <row r="91" spans="2:14" x14ac:dyDescent="0.2">
      <c r="B91" s="14" t="str">
        <f t="shared" si="2"/>
        <v>flab_u_t_a_087</v>
      </c>
      <c r="C91" s="14" t="s">
        <v>1010</v>
      </c>
      <c r="D91" s="14" t="s">
        <v>735</v>
      </c>
      <c r="E91" s="45">
        <v>3.3578700267673458</v>
      </c>
      <c r="F91" s="45"/>
      <c r="G91" s="45"/>
      <c r="H91" s="45"/>
      <c r="I91" s="45"/>
      <c r="J91" s="45"/>
      <c r="K91" s="45"/>
      <c r="L91" s="45"/>
      <c r="M91" s="45"/>
      <c r="N91" s="45"/>
    </row>
    <row r="92" spans="2:14" x14ac:dyDescent="0.2">
      <c r="B92" s="14" t="str">
        <f t="shared" si="2"/>
        <v>flab_u_t_a_088</v>
      </c>
      <c r="C92" s="14" t="s">
        <v>1010</v>
      </c>
      <c r="D92" s="14" t="s">
        <v>736</v>
      </c>
      <c r="E92" s="45">
        <v>3.6666493771222242</v>
      </c>
      <c r="F92" s="45"/>
      <c r="G92" s="45"/>
      <c r="H92" s="45"/>
      <c r="I92" s="45"/>
      <c r="J92" s="45"/>
      <c r="K92" s="45"/>
      <c r="L92" s="45"/>
      <c r="M92" s="45"/>
      <c r="N92" s="45"/>
    </row>
    <row r="93" spans="2:14" x14ac:dyDescent="0.2">
      <c r="B93" s="14" t="str">
        <f t="shared" si="2"/>
        <v>flab_u_t_a_089</v>
      </c>
      <c r="C93" s="14" t="s">
        <v>1010</v>
      </c>
      <c r="D93" s="14" t="s">
        <v>737</v>
      </c>
      <c r="E93" s="45">
        <v>3.9301923652965876</v>
      </c>
      <c r="F93" s="45"/>
      <c r="G93" s="45"/>
      <c r="H93" s="45"/>
      <c r="I93" s="45"/>
      <c r="J93" s="45"/>
      <c r="K93" s="45"/>
      <c r="L93" s="45"/>
      <c r="M93" s="45"/>
      <c r="N93" s="45"/>
    </row>
    <row r="94" spans="2:14" x14ac:dyDescent="0.2">
      <c r="B94" s="14" t="str">
        <f t="shared" si="2"/>
        <v>flab_u_t_a_090</v>
      </c>
      <c r="C94" s="14" t="s">
        <v>1010</v>
      </c>
      <c r="D94" s="14" t="s">
        <v>738</v>
      </c>
      <c r="E94" s="45">
        <v>1.3762889709315869</v>
      </c>
      <c r="F94" s="45"/>
      <c r="G94" s="45"/>
      <c r="H94" s="45"/>
      <c r="I94" s="45"/>
      <c r="J94" s="45"/>
      <c r="K94" s="45"/>
      <c r="L94" s="45"/>
      <c r="M94" s="45"/>
      <c r="N94" s="45"/>
    </row>
    <row r="95" spans="2:14" x14ac:dyDescent="0.2">
      <c r="B95" s="14" t="str">
        <f t="shared" si="2"/>
        <v>flab_u_t_a_091</v>
      </c>
      <c r="C95" s="14" t="s">
        <v>1010</v>
      </c>
      <c r="D95" s="14" t="s">
        <v>739</v>
      </c>
      <c r="E95" s="45">
        <v>1.2483922611414486</v>
      </c>
      <c r="F95" s="45"/>
      <c r="G95" s="45"/>
      <c r="H95" s="45"/>
      <c r="I95" s="45"/>
      <c r="J95" s="45"/>
      <c r="K95" s="45"/>
      <c r="L95" s="45"/>
      <c r="M95" s="45"/>
      <c r="N95" s="45"/>
    </row>
    <row r="96" spans="2:14" x14ac:dyDescent="0.2">
      <c r="B96" s="14" t="str">
        <f t="shared" si="2"/>
        <v>flab_u_t_a_092</v>
      </c>
      <c r="C96" s="14" t="s">
        <v>1010</v>
      </c>
      <c r="D96" s="14" t="s">
        <v>740</v>
      </c>
      <c r="E96" s="45">
        <v>2.9307136815331791</v>
      </c>
      <c r="F96" s="45"/>
      <c r="G96" s="45"/>
      <c r="H96" s="45"/>
      <c r="I96" s="45"/>
      <c r="J96" s="45"/>
      <c r="K96" s="45"/>
      <c r="L96" s="45"/>
      <c r="M96" s="45"/>
      <c r="N96" s="45"/>
    </row>
    <row r="97" spans="2:14" x14ac:dyDescent="0.2">
      <c r="B97" s="14" t="str">
        <f t="shared" si="2"/>
        <v>flab_u_t_a_093</v>
      </c>
      <c r="C97" s="14" t="s">
        <v>1010</v>
      </c>
      <c r="D97" s="14" t="s">
        <v>741</v>
      </c>
      <c r="E97" s="45">
        <v>0.48387636674893547</v>
      </c>
      <c r="F97" s="45"/>
      <c r="G97" s="45"/>
      <c r="H97" s="45"/>
      <c r="I97" s="45"/>
      <c r="J97" s="45"/>
      <c r="K97" s="45"/>
      <c r="L97" s="45"/>
      <c r="M97" s="45"/>
      <c r="N97" s="45"/>
    </row>
    <row r="98" spans="2:14" x14ac:dyDescent="0.2">
      <c r="B98" s="14" t="str">
        <f t="shared" si="2"/>
        <v>flab_u_t_a_094</v>
      </c>
      <c r="C98" s="14" t="s">
        <v>1010</v>
      </c>
      <c r="D98" s="14" t="s">
        <v>742</v>
      </c>
      <c r="E98" s="45">
        <v>1.9246201521853756</v>
      </c>
      <c r="F98" s="45"/>
      <c r="G98" s="45"/>
      <c r="H98" s="45"/>
      <c r="I98" s="45"/>
      <c r="J98" s="45"/>
      <c r="K98" s="45"/>
      <c r="L98" s="45"/>
      <c r="M98" s="45"/>
      <c r="N98" s="45"/>
    </row>
    <row r="99" spans="2:14" x14ac:dyDescent="0.2">
      <c r="B99" s="14" t="str">
        <f t="shared" si="2"/>
        <v>flab_u_t_a_095</v>
      </c>
      <c r="C99" s="14" t="s">
        <v>1010</v>
      </c>
      <c r="D99" s="14" t="s">
        <v>743</v>
      </c>
      <c r="E99" s="45">
        <v>1.3960321639170605</v>
      </c>
      <c r="F99" s="45"/>
      <c r="G99" s="45"/>
      <c r="H99" s="45"/>
      <c r="I99" s="45"/>
      <c r="J99" s="45"/>
      <c r="K99" s="45"/>
      <c r="L99" s="45"/>
      <c r="M99" s="45"/>
      <c r="N99" s="45"/>
    </row>
    <row r="100" spans="2:14" x14ac:dyDescent="0.2">
      <c r="B100" s="14" t="str">
        <f t="shared" si="2"/>
        <v>flab_u_t_a_096</v>
      </c>
      <c r="C100" s="14" t="s">
        <v>1010</v>
      </c>
      <c r="D100" s="14" t="s">
        <v>744</v>
      </c>
      <c r="E100" s="45">
        <v>0.70242043088619066</v>
      </c>
      <c r="F100" s="45"/>
      <c r="G100" s="45"/>
      <c r="H100" s="45"/>
      <c r="I100" s="45"/>
      <c r="J100" s="45"/>
      <c r="K100" s="45"/>
      <c r="L100" s="45"/>
      <c r="M100" s="45"/>
      <c r="N100" s="45"/>
    </row>
    <row r="101" spans="2:14" x14ac:dyDescent="0.2">
      <c r="B101" s="14" t="str">
        <f t="shared" si="2"/>
        <v>flab_u_t_a_097</v>
      </c>
      <c r="C101" s="14" t="s">
        <v>1010</v>
      </c>
      <c r="D101" s="14" t="s">
        <v>745</v>
      </c>
      <c r="E101" s="45">
        <v>1.8730475451122313</v>
      </c>
      <c r="F101" s="45"/>
      <c r="G101" s="45"/>
      <c r="H101" s="45"/>
      <c r="I101" s="45"/>
      <c r="J101" s="45"/>
      <c r="K101" s="45"/>
      <c r="L101" s="45"/>
      <c r="M101" s="45"/>
      <c r="N101" s="45"/>
    </row>
    <row r="102" spans="2:14" x14ac:dyDescent="0.2">
      <c r="B102" s="14" t="str">
        <f t="shared" si="2"/>
        <v>flab_u_t_a_098</v>
      </c>
      <c r="C102" s="14" t="s">
        <v>1010</v>
      </c>
      <c r="D102" s="14" t="s">
        <v>746</v>
      </c>
      <c r="E102" s="45">
        <v>0.64043323937041641</v>
      </c>
      <c r="F102" s="45"/>
      <c r="G102" s="45"/>
      <c r="H102" s="45"/>
      <c r="I102" s="45"/>
      <c r="J102" s="45"/>
      <c r="K102" s="45"/>
      <c r="L102" s="45"/>
      <c r="M102" s="45"/>
      <c r="N102" s="45"/>
    </row>
    <row r="103" spans="2:14" x14ac:dyDescent="0.2">
      <c r="B103" s="14" t="str">
        <f t="shared" si="2"/>
        <v>flab_u_t_a_099</v>
      </c>
      <c r="C103" s="14" t="s">
        <v>1010</v>
      </c>
      <c r="D103" s="14" t="s">
        <v>747</v>
      </c>
      <c r="E103" s="45">
        <v>3.5700575327529478</v>
      </c>
      <c r="F103" s="45"/>
      <c r="G103" s="45"/>
      <c r="H103" s="45"/>
      <c r="I103" s="45"/>
      <c r="J103" s="45"/>
      <c r="K103" s="45"/>
      <c r="L103" s="45"/>
      <c r="M103" s="45"/>
      <c r="N103" s="45"/>
    </row>
    <row r="104" spans="2:14" x14ac:dyDescent="0.2">
      <c r="B104" s="14" t="str">
        <f t="shared" si="2"/>
        <v>flab_u_t_a_100</v>
      </c>
      <c r="C104" s="14" t="s">
        <v>1010</v>
      </c>
      <c r="D104" s="14" t="s">
        <v>748</v>
      </c>
      <c r="E104" s="45">
        <v>2.3264906072654163</v>
      </c>
      <c r="F104" s="45"/>
      <c r="G104" s="45"/>
      <c r="H104" s="45"/>
      <c r="I104" s="45"/>
      <c r="J104" s="45"/>
      <c r="K104" s="45"/>
      <c r="L104" s="45"/>
      <c r="M104" s="45"/>
      <c r="N104" s="45"/>
    </row>
    <row r="105" spans="2:14" x14ac:dyDescent="0.2">
      <c r="B105" s="14" t="str">
        <f t="shared" si="2"/>
        <v>flab_u_t_a_101</v>
      </c>
      <c r="C105" s="14" t="s">
        <v>1010</v>
      </c>
      <c r="D105" s="14" t="s">
        <v>749</v>
      </c>
      <c r="E105" s="45">
        <v>0.43291948191697899</v>
      </c>
      <c r="F105" s="45"/>
      <c r="G105" s="45"/>
      <c r="H105" s="45"/>
      <c r="I105" s="45"/>
      <c r="J105" s="45"/>
      <c r="K105" s="45"/>
      <c r="L105" s="45"/>
      <c r="M105" s="45"/>
      <c r="N105" s="45"/>
    </row>
    <row r="106" spans="2:14" x14ac:dyDescent="0.2">
      <c r="B106" s="14" t="str">
        <f t="shared" si="2"/>
        <v>flab_u_t_a_102</v>
      </c>
      <c r="C106" s="14" t="s">
        <v>1010</v>
      </c>
      <c r="D106" s="14" t="s">
        <v>750</v>
      </c>
      <c r="E106" s="45">
        <v>0.74990031140199043</v>
      </c>
      <c r="F106" s="45"/>
      <c r="G106" s="45"/>
      <c r="H106" s="45"/>
      <c r="I106" s="45"/>
      <c r="J106" s="45"/>
      <c r="K106" s="45"/>
      <c r="L106" s="45"/>
      <c r="M106" s="45"/>
      <c r="N106" s="45"/>
    </row>
    <row r="107" spans="2:14" x14ac:dyDescent="0.2">
      <c r="B107" s="14" t="str">
        <f t="shared" si="2"/>
        <v>flab_u_t_a_103</v>
      </c>
      <c r="C107" s="14" t="s">
        <v>1010</v>
      </c>
      <c r="D107" s="14" t="s">
        <v>751</v>
      </c>
      <c r="E107" s="45">
        <v>1.3443561743358745</v>
      </c>
      <c r="F107" s="45"/>
      <c r="G107" s="45"/>
      <c r="H107" s="45"/>
      <c r="I107" s="45"/>
      <c r="J107" s="45"/>
      <c r="K107" s="45"/>
      <c r="L107" s="45"/>
      <c r="M107" s="45"/>
      <c r="N107" s="45"/>
    </row>
    <row r="108" spans="2:14" x14ac:dyDescent="0.2">
      <c r="B108" s="14" t="str">
        <f t="shared" si="2"/>
        <v>flab_u_t_a_104</v>
      </c>
      <c r="C108" s="14" t="s">
        <v>1010</v>
      </c>
      <c r="D108" s="14" t="s">
        <v>752</v>
      </c>
      <c r="E108" s="45">
        <v>0.8699957389514632</v>
      </c>
      <c r="F108" s="45"/>
      <c r="G108" s="45"/>
      <c r="H108" s="45"/>
      <c r="I108" s="45"/>
      <c r="J108" s="45"/>
      <c r="K108" s="45"/>
      <c r="L108" s="45"/>
      <c r="M108" s="45"/>
      <c r="N108" s="45"/>
    </row>
    <row r="109" spans="2:14" x14ac:dyDescent="0.2">
      <c r="B109" s="14" t="str">
        <f t="shared" si="2"/>
        <v>flab_u_t_a_105</v>
      </c>
      <c r="C109" s="14" t="s">
        <v>1010</v>
      </c>
      <c r="D109" s="14" t="s">
        <v>753</v>
      </c>
      <c r="E109" s="45">
        <v>1.4199394194689556</v>
      </c>
      <c r="F109" s="45"/>
      <c r="G109" s="45"/>
      <c r="H109" s="45"/>
      <c r="I109" s="45"/>
      <c r="J109" s="45"/>
      <c r="K109" s="45"/>
      <c r="L109" s="45"/>
      <c r="M109" s="45"/>
      <c r="N109" s="45"/>
    </row>
    <row r="110" spans="2:14" x14ac:dyDescent="0.2">
      <c r="B110" s="14" t="str">
        <f t="shared" si="2"/>
        <v>flab_u_t_a_106</v>
      </c>
      <c r="C110" s="14" t="s">
        <v>1010</v>
      </c>
      <c r="D110" s="14" t="s">
        <v>754</v>
      </c>
      <c r="E110" s="45">
        <v>0.3079098056945937</v>
      </c>
      <c r="F110" s="45"/>
      <c r="G110" s="45"/>
      <c r="H110" s="45"/>
      <c r="I110" s="45"/>
      <c r="J110" s="45"/>
      <c r="K110" s="45"/>
      <c r="L110" s="45"/>
      <c r="M110" s="45"/>
      <c r="N110" s="45"/>
    </row>
    <row r="111" spans="2:14" x14ac:dyDescent="0.2">
      <c r="B111" s="14" t="str">
        <f t="shared" si="2"/>
        <v>flab_u_t_a_107</v>
      </c>
      <c r="C111" s="14" t="s">
        <v>1010</v>
      </c>
      <c r="D111" s="14" t="s">
        <v>755</v>
      </c>
      <c r="E111" s="45">
        <v>1.165815871253491</v>
      </c>
      <c r="F111" s="45"/>
      <c r="G111" s="45"/>
      <c r="H111" s="45"/>
      <c r="I111" s="45"/>
      <c r="J111" s="45"/>
      <c r="K111" s="45"/>
      <c r="L111" s="45"/>
      <c r="M111" s="45"/>
      <c r="N111" s="45"/>
    </row>
    <row r="112" spans="2:14" x14ac:dyDescent="0.2">
      <c r="B112" s="14" t="str">
        <f t="shared" si="2"/>
        <v>flab_u_t_a_108</v>
      </c>
      <c r="C112" s="14" t="s">
        <v>1010</v>
      </c>
      <c r="D112" s="14" t="s">
        <v>756</v>
      </c>
      <c r="E112" s="45">
        <v>1.1658158712534914</v>
      </c>
      <c r="F112" s="45"/>
      <c r="G112" s="45"/>
      <c r="H112" s="45"/>
      <c r="I112" s="45"/>
      <c r="J112" s="45"/>
      <c r="K112" s="45"/>
      <c r="L112" s="45"/>
      <c r="M112" s="45"/>
      <c r="N112" s="45"/>
    </row>
    <row r="113" spans="2:14" x14ac:dyDescent="0.2">
      <c r="B113" s="14" t="str">
        <f t="shared" si="2"/>
        <v>flab_u_t_a_109</v>
      </c>
      <c r="C113" s="14" t="s">
        <v>1010</v>
      </c>
      <c r="D113" s="14" t="s">
        <v>757</v>
      </c>
      <c r="E113" s="45">
        <v>1.1658158712534914</v>
      </c>
      <c r="F113" s="45"/>
      <c r="G113" s="45"/>
      <c r="H113" s="45"/>
      <c r="I113" s="45"/>
      <c r="J113" s="45"/>
      <c r="K113" s="45"/>
      <c r="L113" s="45"/>
      <c r="M113" s="45"/>
      <c r="N113" s="45"/>
    </row>
    <row r="114" spans="2:14" x14ac:dyDescent="0.2">
      <c r="B114" s="14" t="str">
        <f t="shared" si="2"/>
        <v>flab_u_t_a_110</v>
      </c>
      <c r="C114" s="14" t="s">
        <v>1010</v>
      </c>
      <c r="D114" s="14" t="s">
        <v>758</v>
      </c>
      <c r="E114" s="45">
        <v>1.165815871253491</v>
      </c>
      <c r="F114" s="45"/>
      <c r="G114" s="45"/>
      <c r="H114" s="45"/>
      <c r="I114" s="45"/>
      <c r="J114" s="45"/>
      <c r="K114" s="45"/>
      <c r="L114" s="45"/>
      <c r="M114" s="45"/>
      <c r="N114" s="45"/>
    </row>
    <row r="115" spans="2:14" x14ac:dyDescent="0.2">
      <c r="B115" s="14" t="str">
        <f t="shared" si="2"/>
        <v>flab_u_t_a_111</v>
      </c>
      <c r="C115" s="14" t="s">
        <v>1010</v>
      </c>
      <c r="D115" s="14" t="s">
        <v>759</v>
      </c>
      <c r="E115" s="45">
        <v>1.165815871253491</v>
      </c>
      <c r="F115" s="45"/>
      <c r="G115" s="45"/>
      <c r="H115" s="45"/>
      <c r="I115" s="45"/>
      <c r="J115" s="45"/>
      <c r="K115" s="45"/>
      <c r="L115" s="45"/>
      <c r="M115" s="45"/>
      <c r="N115" s="45"/>
    </row>
    <row r="116" spans="2:14" x14ac:dyDescent="0.2">
      <c r="B116" s="14" t="str">
        <f t="shared" si="2"/>
        <v>flab_u_t_a_112</v>
      </c>
      <c r="C116" s="14" t="s">
        <v>1010</v>
      </c>
      <c r="D116" s="14" t="s">
        <v>760</v>
      </c>
      <c r="E116" s="45">
        <v>1.165815871253491</v>
      </c>
      <c r="F116" s="45"/>
      <c r="G116" s="45"/>
      <c r="H116" s="45"/>
      <c r="I116" s="45"/>
      <c r="J116" s="45"/>
      <c r="K116" s="45"/>
      <c r="L116" s="45"/>
      <c r="M116" s="45"/>
      <c r="N116" s="45"/>
    </row>
    <row r="117" spans="2:14" x14ac:dyDescent="0.2">
      <c r="B117" s="14" t="str">
        <f t="shared" si="2"/>
        <v>flab_u_t_a_113</v>
      </c>
      <c r="C117" s="14" t="s">
        <v>1010</v>
      </c>
      <c r="D117" s="14" t="s">
        <v>761</v>
      </c>
      <c r="E117" s="45">
        <v>1.1658158712534914</v>
      </c>
      <c r="F117" s="45"/>
      <c r="G117" s="45"/>
      <c r="H117" s="45"/>
      <c r="I117" s="45"/>
      <c r="J117" s="45"/>
      <c r="K117" s="45"/>
      <c r="L117" s="45"/>
      <c r="M117" s="45"/>
      <c r="N117" s="45"/>
    </row>
    <row r="118" spans="2:14" x14ac:dyDescent="0.2">
      <c r="B118" s="14" t="str">
        <f t="shared" si="2"/>
        <v>flab_u_t_a_114</v>
      </c>
      <c r="C118" s="14" t="s">
        <v>1010</v>
      </c>
      <c r="D118" s="14" t="s">
        <v>762</v>
      </c>
      <c r="E118" s="45">
        <v>4.2987708192347833</v>
      </c>
      <c r="F118" s="45"/>
      <c r="G118" s="45"/>
      <c r="H118" s="45"/>
      <c r="I118" s="45"/>
      <c r="J118" s="45"/>
      <c r="K118" s="45"/>
      <c r="L118" s="45"/>
      <c r="M118" s="45"/>
      <c r="N118" s="45"/>
    </row>
    <row r="119" spans="2:14" x14ac:dyDescent="0.2">
      <c r="B119" s="14" t="str">
        <f t="shared" si="2"/>
        <v>flab_u_t_a_115</v>
      </c>
      <c r="C119" s="14" t="s">
        <v>1010</v>
      </c>
      <c r="D119" s="14" t="s">
        <v>763</v>
      </c>
      <c r="E119" s="45">
        <v>0.37287801287525391</v>
      </c>
      <c r="F119" s="45"/>
      <c r="G119" s="45"/>
      <c r="H119" s="45"/>
      <c r="I119" s="45"/>
      <c r="J119" s="45"/>
      <c r="K119" s="45"/>
      <c r="L119" s="45"/>
      <c r="M119" s="45"/>
      <c r="N119" s="45"/>
    </row>
    <row r="120" spans="2:14" x14ac:dyDescent="0.2">
      <c r="B120" s="14" t="str">
        <f t="shared" si="2"/>
        <v>flab_u_t_a_116</v>
      </c>
      <c r="C120" s="14" t="s">
        <v>1010</v>
      </c>
      <c r="D120" s="14" t="s">
        <v>764</v>
      </c>
      <c r="E120" s="45">
        <v>1.2416788115222284</v>
      </c>
      <c r="F120" s="45"/>
      <c r="G120" s="45"/>
      <c r="H120" s="45"/>
      <c r="I120" s="45"/>
      <c r="J120" s="45"/>
      <c r="K120" s="45"/>
      <c r="L120" s="45"/>
      <c r="M120" s="45"/>
      <c r="N120" s="45"/>
    </row>
    <row r="121" spans="2:14" x14ac:dyDescent="0.2">
      <c r="B121" s="14" t="str">
        <f t="shared" si="2"/>
        <v>flab_u_t_a_117</v>
      </c>
      <c r="C121" s="14" t="s">
        <v>1010</v>
      </c>
      <c r="D121" s="14" t="s">
        <v>765</v>
      </c>
      <c r="E121" s="45">
        <v>1.4560042355455203</v>
      </c>
      <c r="F121" s="45"/>
      <c r="G121" s="45"/>
      <c r="H121" s="45"/>
      <c r="I121" s="45"/>
      <c r="J121" s="45"/>
      <c r="K121" s="45"/>
      <c r="L121" s="45"/>
      <c r="M121" s="45"/>
      <c r="N121" s="45"/>
    </row>
    <row r="122" spans="2:14" x14ac:dyDescent="0.2">
      <c r="B122" s="14" t="str">
        <f t="shared" si="2"/>
        <v>flab_u_t_a_118</v>
      </c>
      <c r="C122" s="14" t="s">
        <v>1010</v>
      </c>
      <c r="D122" s="14" t="s">
        <v>766</v>
      </c>
      <c r="E122" s="45">
        <v>0.88977003360286455</v>
      </c>
      <c r="F122" s="45"/>
      <c r="G122" s="45"/>
      <c r="H122" s="45"/>
      <c r="I122" s="45"/>
      <c r="J122" s="45"/>
      <c r="K122" s="45"/>
      <c r="L122" s="45"/>
      <c r="M122" s="45"/>
      <c r="N122" s="45"/>
    </row>
    <row r="123" spans="2:14" x14ac:dyDescent="0.2">
      <c r="B123" s="14" t="str">
        <f t="shared" si="2"/>
        <v>flab_u_t_a_119</v>
      </c>
      <c r="C123" s="14" t="s">
        <v>1010</v>
      </c>
      <c r="D123" s="14" t="s">
        <v>767</v>
      </c>
      <c r="E123" s="45">
        <v>1.4684655748166051</v>
      </c>
      <c r="F123" s="45"/>
      <c r="G123" s="45"/>
      <c r="H123" s="45"/>
      <c r="I123" s="45"/>
      <c r="J123" s="45"/>
      <c r="K123" s="45"/>
      <c r="L123" s="45"/>
      <c r="M123" s="45"/>
      <c r="N123" s="45"/>
    </row>
    <row r="124" spans="2:14" x14ac:dyDescent="0.2">
      <c r="B124" s="14" t="str">
        <f t="shared" si="2"/>
        <v>flab_u_t_a_120</v>
      </c>
      <c r="C124" s="14" t="s">
        <v>1010</v>
      </c>
      <c r="D124" s="14" t="s">
        <v>768</v>
      </c>
      <c r="E124" s="45">
        <v>0.57493200749507278</v>
      </c>
      <c r="F124" s="45"/>
      <c r="G124" s="45"/>
      <c r="H124" s="45"/>
      <c r="I124" s="45"/>
      <c r="J124" s="45"/>
      <c r="K124" s="45"/>
      <c r="L124" s="45"/>
      <c r="M124" s="45"/>
      <c r="N124" s="45"/>
    </row>
    <row r="125" spans="2:14" x14ac:dyDescent="0.2">
      <c r="B125" s="14" t="str">
        <f t="shared" si="2"/>
        <v>flab_u_t_a_121</v>
      </c>
      <c r="C125" s="14" t="s">
        <v>1010</v>
      </c>
      <c r="D125" s="14" t="s">
        <v>769</v>
      </c>
      <c r="E125" s="45">
        <v>1.3520856038856208</v>
      </c>
      <c r="F125" s="45"/>
      <c r="G125" s="45"/>
      <c r="H125" s="45"/>
      <c r="I125" s="45"/>
      <c r="J125" s="45"/>
      <c r="K125" s="45"/>
      <c r="L125" s="45"/>
      <c r="M125" s="45"/>
      <c r="N125" s="45"/>
    </row>
    <row r="126" spans="2:14" x14ac:dyDescent="0.2">
      <c r="B126" s="14" t="str">
        <f t="shared" si="2"/>
        <v>flab_u_t_a_122</v>
      </c>
      <c r="C126" s="14" t="s">
        <v>1010</v>
      </c>
      <c r="D126" s="14" t="s">
        <v>770</v>
      </c>
      <c r="E126" s="45">
        <v>5.6829922519601634</v>
      </c>
      <c r="F126" s="45"/>
      <c r="G126" s="45"/>
      <c r="H126" s="45"/>
      <c r="I126" s="45"/>
      <c r="J126" s="45"/>
      <c r="K126" s="45"/>
      <c r="L126" s="45"/>
      <c r="M126" s="45"/>
      <c r="N126" s="45"/>
    </row>
    <row r="127" spans="2:14" x14ac:dyDescent="0.2">
      <c r="B127" s="14" t="str">
        <f t="shared" si="2"/>
        <v>flab_u_t_a_123</v>
      </c>
      <c r="C127" s="14" t="s">
        <v>1010</v>
      </c>
      <c r="D127" s="14" t="s">
        <v>771</v>
      </c>
      <c r="E127" s="45">
        <v>2.6559317482090905</v>
      </c>
      <c r="F127" s="45"/>
      <c r="G127" s="45"/>
      <c r="H127" s="45"/>
      <c r="I127" s="45"/>
      <c r="J127" s="45"/>
      <c r="K127" s="45"/>
      <c r="L127" s="45"/>
      <c r="M127" s="45"/>
      <c r="N127" s="45"/>
    </row>
    <row r="128" spans="2:14" x14ac:dyDescent="0.2">
      <c r="B128" s="14" t="str">
        <f t="shared" si="2"/>
        <v>flab_u_t_a_124</v>
      </c>
      <c r="C128" s="14" t="s">
        <v>1010</v>
      </c>
      <c r="D128" s="14" t="s">
        <v>772</v>
      </c>
      <c r="E128" s="45">
        <v>2.4497265368942407</v>
      </c>
      <c r="F128" s="45"/>
      <c r="G128" s="45"/>
      <c r="H128" s="45"/>
      <c r="I128" s="45"/>
      <c r="J128" s="45"/>
      <c r="K128" s="45"/>
      <c r="L128" s="45"/>
      <c r="M128" s="45"/>
      <c r="N128" s="45"/>
    </row>
    <row r="129" spans="2:14" x14ac:dyDescent="0.2">
      <c r="B129" s="14" t="str">
        <f t="shared" si="2"/>
        <v>flab_u_t_a_125</v>
      </c>
      <c r="C129" s="14" t="s">
        <v>1010</v>
      </c>
      <c r="D129" s="14" t="s">
        <v>773</v>
      </c>
      <c r="E129" s="45">
        <v>0.69650454602557743</v>
      </c>
      <c r="F129" s="45"/>
      <c r="G129" s="45"/>
      <c r="H129" s="45"/>
      <c r="I129" s="45"/>
      <c r="J129" s="45"/>
      <c r="K129" s="45"/>
      <c r="L129" s="45"/>
      <c r="M129" s="45"/>
      <c r="N129" s="45"/>
    </row>
    <row r="130" spans="2:14" x14ac:dyDescent="0.2">
      <c r="B130" s="14" t="str">
        <f t="shared" si="2"/>
        <v>flab_u_t_a_126</v>
      </c>
      <c r="C130" s="14" t="s">
        <v>1010</v>
      </c>
      <c r="D130" s="14" t="s">
        <v>774</v>
      </c>
      <c r="E130" s="45">
        <v>2.9353729528383248</v>
      </c>
      <c r="F130" s="45"/>
      <c r="G130" s="45"/>
      <c r="H130" s="45"/>
      <c r="I130" s="45"/>
      <c r="J130" s="45"/>
      <c r="K130" s="45"/>
      <c r="L130" s="45"/>
      <c r="M130" s="45"/>
      <c r="N130" s="45"/>
    </row>
    <row r="131" spans="2:14" x14ac:dyDescent="0.2">
      <c r="B131" s="14" t="str">
        <f t="shared" si="2"/>
        <v>flab_u_t_a_127</v>
      </c>
      <c r="C131" s="14" t="s">
        <v>1010</v>
      </c>
      <c r="D131" s="14" t="s">
        <v>775</v>
      </c>
      <c r="E131" s="45">
        <v>0.90376175444029849</v>
      </c>
      <c r="F131" s="45"/>
      <c r="G131" s="45"/>
      <c r="H131" s="45"/>
      <c r="I131" s="45"/>
      <c r="J131" s="45"/>
      <c r="K131" s="45"/>
      <c r="L131" s="45"/>
      <c r="M131" s="45"/>
      <c r="N131" s="45"/>
    </row>
    <row r="132" spans="2:14" x14ac:dyDescent="0.2">
      <c r="B132" s="14" t="str">
        <f t="shared" si="2"/>
        <v>flab_u_t_a_128</v>
      </c>
      <c r="C132" s="14" t="s">
        <v>1010</v>
      </c>
      <c r="D132" s="14" t="s">
        <v>776</v>
      </c>
      <c r="E132" s="45">
        <v>0.73869076232803821</v>
      </c>
      <c r="F132" s="45"/>
      <c r="G132" s="45"/>
      <c r="H132" s="45"/>
      <c r="I132" s="45"/>
      <c r="J132" s="45"/>
      <c r="K132" s="45"/>
      <c r="L132" s="45"/>
      <c r="M132" s="45"/>
      <c r="N132" s="45"/>
    </row>
    <row r="133" spans="2:14" x14ac:dyDescent="0.2">
      <c r="B133" s="14" t="str">
        <f t="shared" si="2"/>
        <v>flab_u_t_a_129</v>
      </c>
      <c r="C133" s="14" t="s">
        <v>1010</v>
      </c>
      <c r="D133" s="14" t="s">
        <v>777</v>
      </c>
      <c r="E133" s="45">
        <v>0.35995264517732767</v>
      </c>
      <c r="F133" s="45"/>
      <c r="G133" s="45"/>
      <c r="H133" s="45"/>
      <c r="I133" s="45"/>
      <c r="J133" s="45"/>
      <c r="K133" s="45"/>
      <c r="L133" s="45"/>
      <c r="M133" s="45"/>
      <c r="N133" s="45"/>
    </row>
    <row r="134" spans="2:14" x14ac:dyDescent="0.2">
      <c r="B134" s="14" t="str">
        <f t="shared" si="2"/>
        <v>flab_u_t_a_130</v>
      </c>
      <c r="C134" s="14" t="s">
        <v>1010</v>
      </c>
      <c r="D134" s="14" t="s">
        <v>778</v>
      </c>
      <c r="E134" s="45">
        <v>1.509451609942613</v>
      </c>
      <c r="F134" s="45"/>
      <c r="G134" s="45"/>
      <c r="H134" s="45"/>
      <c r="I134" s="45"/>
      <c r="J134" s="45"/>
      <c r="K134" s="45"/>
      <c r="L134" s="45"/>
      <c r="M134" s="45"/>
      <c r="N134" s="45"/>
    </row>
    <row r="135" spans="2:14" x14ac:dyDescent="0.2">
      <c r="B135" s="14" t="str">
        <f t="shared" si="2"/>
        <v>flab_u_t_a_131</v>
      </c>
      <c r="C135" s="14" t="s">
        <v>1010</v>
      </c>
      <c r="D135" s="14" t="s">
        <v>779</v>
      </c>
      <c r="E135" s="45">
        <v>0.20124280867325298</v>
      </c>
      <c r="F135" s="45"/>
      <c r="G135" s="45"/>
      <c r="H135" s="45"/>
      <c r="I135" s="45"/>
      <c r="J135" s="45"/>
      <c r="K135" s="45"/>
      <c r="L135" s="45"/>
      <c r="M135" s="45"/>
      <c r="N135" s="45"/>
    </row>
    <row r="136" spans="2:14" x14ac:dyDescent="0.2">
      <c r="B136" s="14" t="str">
        <f t="shared" ref="B136:B199" si="3">C136&amp;"_"&amp;D136</f>
        <v>flab_u_t_a_132</v>
      </c>
      <c r="C136" s="14" t="s">
        <v>1010</v>
      </c>
      <c r="D136" s="14" t="s">
        <v>780</v>
      </c>
      <c r="E136" s="45">
        <v>0.89921852504962285</v>
      </c>
      <c r="F136" s="45"/>
      <c r="G136" s="45"/>
      <c r="H136" s="45"/>
      <c r="I136" s="45"/>
      <c r="J136" s="45"/>
      <c r="K136" s="45"/>
      <c r="L136" s="45"/>
      <c r="M136" s="45"/>
      <c r="N136" s="45"/>
    </row>
    <row r="137" spans="2:14" x14ac:dyDescent="0.2">
      <c r="B137" s="14" t="str">
        <f t="shared" si="3"/>
        <v>flab_u_t_a_133</v>
      </c>
      <c r="C137" s="14" t="s">
        <v>1010</v>
      </c>
      <c r="D137" s="14" t="s">
        <v>781</v>
      </c>
      <c r="E137" s="45">
        <v>2.1351394233529608</v>
      </c>
      <c r="F137" s="45"/>
      <c r="G137" s="45"/>
      <c r="H137" s="45"/>
      <c r="I137" s="45"/>
      <c r="J137" s="45"/>
      <c r="K137" s="45"/>
      <c r="L137" s="45"/>
      <c r="M137" s="45"/>
      <c r="N137" s="45"/>
    </row>
    <row r="138" spans="2:14" x14ac:dyDescent="0.2">
      <c r="B138" s="14" t="str">
        <f t="shared" si="3"/>
        <v>flab_u_t_a_134</v>
      </c>
      <c r="C138" s="14" t="s">
        <v>1010</v>
      </c>
      <c r="D138" s="14" t="s">
        <v>782</v>
      </c>
      <c r="E138" s="45">
        <v>2.1371631264497095</v>
      </c>
      <c r="F138" s="45"/>
      <c r="G138" s="45"/>
      <c r="H138" s="45"/>
      <c r="I138" s="45"/>
      <c r="J138" s="45"/>
      <c r="K138" s="45"/>
      <c r="L138" s="45"/>
      <c r="M138" s="45"/>
      <c r="N138" s="45"/>
    </row>
    <row r="139" spans="2:14" x14ac:dyDescent="0.2">
      <c r="B139" s="14" t="str">
        <f t="shared" si="3"/>
        <v>flab_u_t_a_135</v>
      </c>
      <c r="C139" s="14" t="s">
        <v>1010</v>
      </c>
      <c r="D139" s="14" t="s">
        <v>783</v>
      </c>
      <c r="E139" s="45">
        <v>2.9921084423254403</v>
      </c>
      <c r="F139" s="45"/>
      <c r="G139" s="45"/>
      <c r="H139" s="45"/>
      <c r="I139" s="45"/>
      <c r="J139" s="45"/>
      <c r="K139" s="45"/>
      <c r="L139" s="45"/>
      <c r="M139" s="45"/>
      <c r="N139" s="45"/>
    </row>
    <row r="140" spans="2:14" x14ac:dyDescent="0.2">
      <c r="B140" s="14" t="str">
        <f t="shared" si="3"/>
        <v>flab_u_t_a_136</v>
      </c>
      <c r="C140" s="14" t="s">
        <v>1010</v>
      </c>
      <c r="D140" s="14" t="s">
        <v>784</v>
      </c>
      <c r="E140" s="45">
        <v>2.2390315269794883</v>
      </c>
      <c r="F140" s="45"/>
      <c r="G140" s="45"/>
      <c r="H140" s="45"/>
      <c r="I140" s="45"/>
      <c r="J140" s="45"/>
      <c r="K140" s="45"/>
      <c r="L140" s="45"/>
      <c r="M140" s="45"/>
      <c r="N140" s="45"/>
    </row>
    <row r="141" spans="2:14" x14ac:dyDescent="0.2">
      <c r="B141" s="14" t="str">
        <f t="shared" si="3"/>
        <v>flab_u_t_a_137</v>
      </c>
      <c r="C141" s="14" t="s">
        <v>1010</v>
      </c>
      <c r="D141" s="14" t="s">
        <v>785</v>
      </c>
      <c r="E141" s="45">
        <v>4.0397555946009094</v>
      </c>
      <c r="F141" s="45"/>
      <c r="G141" s="45"/>
      <c r="H141" s="45"/>
      <c r="I141" s="45"/>
      <c r="J141" s="45"/>
      <c r="K141" s="45"/>
      <c r="L141" s="45"/>
      <c r="M141" s="45"/>
      <c r="N141" s="45"/>
    </row>
    <row r="142" spans="2:14" x14ac:dyDescent="0.2">
      <c r="B142" s="14" t="str">
        <f t="shared" si="3"/>
        <v>flab_u_t_a_138</v>
      </c>
      <c r="C142" s="14" t="s">
        <v>1010</v>
      </c>
      <c r="D142" s="14" t="s">
        <v>786</v>
      </c>
      <c r="E142" s="45">
        <v>0.40327691110309483</v>
      </c>
      <c r="F142" s="45"/>
      <c r="G142" s="45"/>
      <c r="H142" s="45"/>
      <c r="I142" s="45"/>
      <c r="J142" s="45"/>
      <c r="K142" s="45"/>
      <c r="L142" s="45"/>
      <c r="M142" s="45"/>
      <c r="N142" s="45"/>
    </row>
    <row r="143" spans="2:14" x14ac:dyDescent="0.2">
      <c r="B143" s="14" t="str">
        <f t="shared" si="3"/>
        <v>flab_u_t_a_139</v>
      </c>
      <c r="C143" s="14" t="s">
        <v>1010</v>
      </c>
      <c r="D143" s="14" t="s">
        <v>787</v>
      </c>
      <c r="E143" s="45">
        <v>1.011415112569213</v>
      </c>
      <c r="F143" s="45"/>
      <c r="G143" s="45"/>
      <c r="H143" s="45"/>
      <c r="I143" s="45"/>
      <c r="J143" s="45"/>
      <c r="K143" s="45"/>
      <c r="L143" s="45"/>
      <c r="M143" s="45"/>
      <c r="N143" s="45"/>
    </row>
    <row r="144" spans="2:14" x14ac:dyDescent="0.2">
      <c r="B144" s="14" t="str">
        <f t="shared" si="3"/>
        <v>flab_u_t_a_140</v>
      </c>
      <c r="C144" s="14" t="s">
        <v>1010</v>
      </c>
      <c r="D144" s="14" t="s">
        <v>788</v>
      </c>
      <c r="E144" s="45">
        <v>0.51613621038008106</v>
      </c>
      <c r="F144" s="45"/>
      <c r="G144" s="45"/>
      <c r="H144" s="45"/>
      <c r="I144" s="45"/>
      <c r="J144" s="45"/>
      <c r="K144" s="45"/>
      <c r="L144" s="45"/>
      <c r="M144" s="45"/>
      <c r="N144" s="45"/>
    </row>
    <row r="145" spans="2:14" x14ac:dyDescent="0.2">
      <c r="B145" s="14" t="str">
        <f t="shared" si="3"/>
        <v>flab_u_t_a_141</v>
      </c>
      <c r="C145" s="14" t="s">
        <v>1010</v>
      </c>
      <c r="D145" s="14" t="s">
        <v>789</v>
      </c>
      <c r="E145" s="45">
        <v>0.65073097966435045</v>
      </c>
      <c r="F145" s="45"/>
      <c r="G145" s="45"/>
      <c r="H145" s="45"/>
      <c r="I145" s="45"/>
      <c r="J145" s="45"/>
      <c r="K145" s="45"/>
      <c r="L145" s="45"/>
      <c r="M145" s="45"/>
      <c r="N145" s="45"/>
    </row>
    <row r="146" spans="2:14" x14ac:dyDescent="0.2">
      <c r="B146" s="14" t="str">
        <f t="shared" si="3"/>
        <v>flab_u_t_a_142</v>
      </c>
      <c r="C146" s="14" t="s">
        <v>1010</v>
      </c>
      <c r="D146" s="14" t="s">
        <v>790</v>
      </c>
      <c r="E146" s="45">
        <v>2.4878488123094056</v>
      </c>
      <c r="F146" s="45"/>
      <c r="G146" s="45"/>
      <c r="H146" s="45"/>
      <c r="I146" s="45"/>
      <c r="J146" s="45"/>
      <c r="K146" s="45"/>
      <c r="L146" s="45"/>
      <c r="M146" s="45"/>
      <c r="N146" s="45"/>
    </row>
    <row r="147" spans="2:14" x14ac:dyDescent="0.2">
      <c r="B147" s="14" t="str">
        <f t="shared" si="3"/>
        <v>flab_u_t_a_143</v>
      </c>
      <c r="C147" s="14" t="s">
        <v>1010</v>
      </c>
      <c r="D147" s="14" t="s">
        <v>791</v>
      </c>
      <c r="E147" s="45">
        <v>1.8976808501573841</v>
      </c>
      <c r="F147" s="45"/>
      <c r="G147" s="45"/>
      <c r="H147" s="45"/>
      <c r="I147" s="45"/>
      <c r="J147" s="45"/>
      <c r="K147" s="45"/>
      <c r="L147" s="45"/>
      <c r="M147" s="45"/>
      <c r="N147" s="45"/>
    </row>
    <row r="148" spans="2:14" x14ac:dyDescent="0.2">
      <c r="B148" s="14" t="str">
        <f t="shared" si="3"/>
        <v>flab_u_t_a_144</v>
      </c>
      <c r="C148" s="14" t="s">
        <v>1010</v>
      </c>
      <c r="D148" s="14" t="s">
        <v>792</v>
      </c>
      <c r="E148" s="45">
        <v>4.2698296964344875</v>
      </c>
      <c r="F148" s="45"/>
      <c r="G148" s="45"/>
      <c r="H148" s="45"/>
      <c r="I148" s="45"/>
      <c r="J148" s="45"/>
      <c r="K148" s="45"/>
      <c r="L148" s="45"/>
      <c r="M148" s="45"/>
      <c r="N148" s="45"/>
    </row>
    <row r="149" spans="2:14" x14ac:dyDescent="0.2">
      <c r="B149" s="14" t="str">
        <f t="shared" si="3"/>
        <v>flab_u_t_a_145</v>
      </c>
      <c r="C149" s="14" t="s">
        <v>1010</v>
      </c>
      <c r="D149" s="14" t="s">
        <v>793</v>
      </c>
      <c r="E149" s="45">
        <v>2.607734731081814</v>
      </c>
      <c r="F149" s="45"/>
      <c r="G149" s="45"/>
      <c r="H149" s="45"/>
      <c r="I149" s="45"/>
      <c r="J149" s="45"/>
      <c r="K149" s="45"/>
      <c r="L149" s="45"/>
      <c r="M149" s="45"/>
      <c r="N149" s="45"/>
    </row>
    <row r="150" spans="2:14" x14ac:dyDescent="0.2">
      <c r="B150" s="14" t="str">
        <f t="shared" si="3"/>
        <v>flab_u_t_a_146</v>
      </c>
      <c r="C150" s="14" t="s">
        <v>1010</v>
      </c>
      <c r="D150" s="14" t="s">
        <v>794</v>
      </c>
      <c r="E150" s="45">
        <v>3.892888719579219</v>
      </c>
      <c r="F150" s="45"/>
      <c r="G150" s="45"/>
      <c r="H150" s="45"/>
      <c r="I150" s="45"/>
      <c r="J150" s="45"/>
      <c r="K150" s="45"/>
      <c r="L150" s="45"/>
      <c r="M150" s="45"/>
      <c r="N150" s="45"/>
    </row>
    <row r="151" spans="2:14" x14ac:dyDescent="0.2">
      <c r="B151" s="14" t="str">
        <f t="shared" si="3"/>
        <v>flab_u_t_a_147</v>
      </c>
      <c r="C151" s="14" t="s">
        <v>1010</v>
      </c>
      <c r="D151" s="14" t="s">
        <v>795</v>
      </c>
      <c r="E151" s="45">
        <v>1.6694700539514735</v>
      </c>
      <c r="F151" s="45"/>
      <c r="G151" s="45"/>
      <c r="H151" s="45"/>
      <c r="I151" s="45"/>
      <c r="J151" s="45"/>
      <c r="K151" s="45"/>
      <c r="L151" s="45"/>
      <c r="M151" s="45"/>
      <c r="N151" s="45"/>
    </row>
    <row r="152" spans="2:14" x14ac:dyDescent="0.2">
      <c r="B152" s="14" t="str">
        <f t="shared" si="3"/>
        <v>flab_u_t_a_148</v>
      </c>
      <c r="C152" s="14" t="s">
        <v>1010</v>
      </c>
      <c r="D152" s="14" t="s">
        <v>796</v>
      </c>
      <c r="E152" s="45">
        <v>2.6734746643920975</v>
      </c>
      <c r="F152" s="45"/>
      <c r="G152" s="45"/>
      <c r="H152" s="45"/>
      <c r="I152" s="45"/>
      <c r="J152" s="45"/>
      <c r="K152" s="45"/>
      <c r="L152" s="45"/>
      <c r="M152" s="45"/>
      <c r="N152" s="45"/>
    </row>
    <row r="153" spans="2:14" x14ac:dyDescent="0.2">
      <c r="B153" s="14" t="str">
        <f t="shared" si="3"/>
        <v>flab_u_t_a_149</v>
      </c>
      <c r="C153" s="14" t="s">
        <v>1010</v>
      </c>
      <c r="D153" s="14" t="s">
        <v>797</v>
      </c>
      <c r="E153" s="45">
        <v>5.5081472171735264</v>
      </c>
      <c r="F153" s="45"/>
      <c r="G153" s="45"/>
      <c r="H153" s="45"/>
      <c r="I153" s="45"/>
      <c r="J153" s="45"/>
      <c r="K153" s="45"/>
      <c r="L153" s="45"/>
      <c r="M153" s="45"/>
      <c r="N153" s="45"/>
    </row>
    <row r="154" spans="2:14" x14ac:dyDescent="0.2">
      <c r="B154" s="14" t="str">
        <f t="shared" si="3"/>
        <v>flab_u_t_a_150</v>
      </c>
      <c r="C154" s="14" t="s">
        <v>1010</v>
      </c>
      <c r="D154" s="14" t="s">
        <v>798</v>
      </c>
      <c r="E154" s="45">
        <v>1.9844976707769162</v>
      </c>
      <c r="F154" s="45"/>
      <c r="G154" s="45"/>
      <c r="H154" s="45"/>
      <c r="I154" s="45"/>
      <c r="J154" s="45"/>
      <c r="K154" s="45"/>
      <c r="L154" s="45"/>
      <c r="M154" s="45"/>
      <c r="N154" s="45"/>
    </row>
    <row r="155" spans="2:14" x14ac:dyDescent="0.2">
      <c r="B155" s="14" t="str">
        <f t="shared" si="3"/>
        <v>flab_u_t_a_151</v>
      </c>
      <c r="C155" s="14" t="s">
        <v>1010</v>
      </c>
      <c r="D155" s="14" t="s">
        <v>799</v>
      </c>
      <c r="E155" s="45">
        <v>0.70090177698793754</v>
      </c>
      <c r="F155" s="45"/>
      <c r="G155" s="45"/>
      <c r="H155" s="45"/>
      <c r="I155" s="45"/>
      <c r="J155" s="45"/>
      <c r="K155" s="45"/>
      <c r="L155" s="45"/>
      <c r="M155" s="45"/>
      <c r="N155" s="45"/>
    </row>
    <row r="156" spans="2:14" x14ac:dyDescent="0.2">
      <c r="B156" s="14" t="str">
        <f t="shared" si="3"/>
        <v>flab_u_t_a_152</v>
      </c>
      <c r="C156" s="14" t="s">
        <v>1010</v>
      </c>
      <c r="D156" s="14" t="s">
        <v>800</v>
      </c>
      <c r="E156" s="45">
        <v>1.0167809288030332</v>
      </c>
      <c r="F156" s="45"/>
      <c r="G156" s="45"/>
      <c r="H156" s="45"/>
      <c r="I156" s="45"/>
      <c r="J156" s="45"/>
      <c r="K156" s="45"/>
      <c r="L156" s="45"/>
      <c r="M156" s="45"/>
      <c r="N156" s="45"/>
    </row>
    <row r="157" spans="2:14" x14ac:dyDescent="0.2">
      <c r="B157" s="14" t="str">
        <f t="shared" si="3"/>
        <v>flab_u_t_a_153</v>
      </c>
      <c r="C157" s="14" t="s">
        <v>1010</v>
      </c>
      <c r="D157" s="14" t="s">
        <v>801</v>
      </c>
      <c r="E157" s="45">
        <v>32.638403718002323</v>
      </c>
      <c r="F157" s="45"/>
      <c r="G157" s="45"/>
      <c r="H157" s="45"/>
      <c r="I157" s="45"/>
      <c r="J157" s="45"/>
      <c r="K157" s="45"/>
      <c r="L157" s="45"/>
      <c r="M157" s="45"/>
      <c r="N157" s="45"/>
    </row>
    <row r="158" spans="2:14" x14ac:dyDescent="0.2">
      <c r="B158" s="14" t="str">
        <f t="shared" si="3"/>
        <v>flab_u_t_a_154</v>
      </c>
      <c r="C158" s="14" t="s">
        <v>1010</v>
      </c>
      <c r="D158" s="14" t="s">
        <v>802</v>
      </c>
      <c r="E158" s="45">
        <v>4.7277013406907464</v>
      </c>
      <c r="F158" s="45"/>
      <c r="G158" s="45"/>
      <c r="H158" s="45"/>
      <c r="I158" s="45"/>
      <c r="J158" s="45"/>
      <c r="K158" s="45"/>
      <c r="L158" s="45"/>
      <c r="M158" s="45"/>
      <c r="N158" s="45"/>
    </row>
    <row r="159" spans="2:14" x14ac:dyDescent="0.2">
      <c r="B159" s="14" t="str">
        <f t="shared" si="3"/>
        <v>flab_u_t_a_155</v>
      </c>
      <c r="C159" s="14" t="s">
        <v>1010</v>
      </c>
      <c r="D159" s="14" t="s">
        <v>803</v>
      </c>
      <c r="E159" s="45">
        <v>2.7354395912746114</v>
      </c>
      <c r="F159" s="45"/>
      <c r="G159" s="45"/>
      <c r="H159" s="45"/>
      <c r="I159" s="45"/>
      <c r="J159" s="45"/>
      <c r="K159" s="45"/>
      <c r="L159" s="45"/>
      <c r="M159" s="45"/>
      <c r="N159" s="45"/>
    </row>
    <row r="160" spans="2:14" x14ac:dyDescent="0.2">
      <c r="B160" s="14" t="str">
        <f t="shared" si="3"/>
        <v>flab_u_t_a_156</v>
      </c>
      <c r="C160" s="14" t="s">
        <v>1010</v>
      </c>
      <c r="D160" s="14" t="s">
        <v>804</v>
      </c>
      <c r="E160" s="45">
        <v>3.0465772172142636</v>
      </c>
      <c r="F160" s="45"/>
      <c r="G160" s="45"/>
      <c r="H160" s="45"/>
      <c r="I160" s="45"/>
      <c r="J160" s="45"/>
      <c r="K160" s="45"/>
      <c r="L160" s="45"/>
      <c r="M160" s="45"/>
      <c r="N160" s="45"/>
    </row>
    <row r="161" spans="2:14" x14ac:dyDescent="0.2">
      <c r="B161" s="14" t="str">
        <f t="shared" si="3"/>
        <v>flab_u_t_a_157</v>
      </c>
      <c r="C161" s="14" t="s">
        <v>1010</v>
      </c>
      <c r="D161" s="14" t="s">
        <v>805</v>
      </c>
      <c r="E161" s="45">
        <v>1.0039239108415883</v>
      </c>
      <c r="F161" s="45"/>
      <c r="G161" s="45"/>
      <c r="H161" s="45"/>
      <c r="I161" s="45"/>
      <c r="J161" s="45"/>
      <c r="K161" s="45"/>
      <c r="L161" s="45"/>
      <c r="M161" s="45"/>
      <c r="N161" s="45"/>
    </row>
    <row r="162" spans="2:14" x14ac:dyDescent="0.2">
      <c r="B162" s="14" t="str">
        <f t="shared" si="3"/>
        <v>flab_u_t_a_158</v>
      </c>
      <c r="C162" s="14" t="s">
        <v>1010</v>
      </c>
      <c r="D162" s="14" t="s">
        <v>806</v>
      </c>
      <c r="E162" s="45">
        <v>0.15529824122170741</v>
      </c>
      <c r="F162" s="45"/>
      <c r="G162" s="45"/>
      <c r="H162" s="45"/>
      <c r="I162" s="45"/>
      <c r="J162" s="45"/>
      <c r="K162" s="45"/>
      <c r="L162" s="45"/>
      <c r="M162" s="45"/>
      <c r="N162" s="45"/>
    </row>
    <row r="163" spans="2:14" x14ac:dyDescent="0.2">
      <c r="B163" s="14" t="str">
        <f t="shared" si="3"/>
        <v>flab_u_t_a_159</v>
      </c>
      <c r="C163" s="14" t="s">
        <v>1010</v>
      </c>
      <c r="D163" s="14" t="s">
        <v>807</v>
      </c>
      <c r="E163" s="45">
        <v>2.510334264218137</v>
      </c>
      <c r="F163" s="45"/>
      <c r="G163" s="45"/>
      <c r="H163" s="45"/>
      <c r="I163" s="45"/>
      <c r="J163" s="45"/>
      <c r="K163" s="45"/>
      <c r="L163" s="45"/>
      <c r="M163" s="45"/>
      <c r="N163" s="45"/>
    </row>
    <row r="164" spans="2:14" x14ac:dyDescent="0.2">
      <c r="B164" s="14" t="str">
        <f t="shared" si="3"/>
        <v>flab_u_t_a_160</v>
      </c>
      <c r="C164" s="14" t="s">
        <v>1010</v>
      </c>
      <c r="D164" s="14" t="s">
        <v>808</v>
      </c>
      <c r="E164" s="45">
        <v>4.7117021467016613</v>
      </c>
      <c r="F164" s="45"/>
      <c r="G164" s="45"/>
      <c r="H164" s="45"/>
      <c r="I164" s="45"/>
      <c r="J164" s="45"/>
      <c r="K164" s="45"/>
      <c r="L164" s="45"/>
      <c r="M164" s="45"/>
      <c r="N164" s="45"/>
    </row>
    <row r="165" spans="2:14" x14ac:dyDescent="0.2">
      <c r="B165" s="14" t="str">
        <f t="shared" si="3"/>
        <v>flab_u_t_a_161</v>
      </c>
      <c r="C165" s="14" t="s">
        <v>1010</v>
      </c>
      <c r="D165" s="14" t="s">
        <v>809</v>
      </c>
      <c r="E165" s="45">
        <v>1.8814182770525369</v>
      </c>
      <c r="F165" s="45"/>
      <c r="G165" s="45"/>
      <c r="H165" s="45"/>
      <c r="I165" s="45"/>
      <c r="J165" s="45"/>
      <c r="K165" s="45"/>
      <c r="L165" s="45"/>
      <c r="M165" s="45"/>
      <c r="N165" s="45"/>
    </row>
    <row r="166" spans="2:14" x14ac:dyDescent="0.2">
      <c r="B166" s="14" t="str">
        <f t="shared" si="3"/>
        <v>flab_u_t_a_162</v>
      </c>
      <c r="C166" s="14" t="s">
        <v>1010</v>
      </c>
      <c r="D166" s="14" t="s">
        <v>810</v>
      </c>
      <c r="E166" s="45">
        <v>0.73940741944198285</v>
      </c>
      <c r="F166" s="45"/>
      <c r="G166" s="45"/>
      <c r="H166" s="45"/>
      <c r="I166" s="45"/>
      <c r="J166" s="45"/>
      <c r="K166" s="45"/>
      <c r="L166" s="45"/>
      <c r="M166" s="45"/>
      <c r="N166" s="45"/>
    </row>
    <row r="167" spans="2:14" x14ac:dyDescent="0.2">
      <c r="B167" s="14" t="str">
        <f t="shared" si="3"/>
        <v>flab_u_t_a_163</v>
      </c>
      <c r="C167" s="14" t="s">
        <v>1010</v>
      </c>
      <c r="D167" s="14" t="s">
        <v>811</v>
      </c>
      <c r="E167" s="45">
        <v>0.49147867442225479</v>
      </c>
      <c r="F167" s="45"/>
      <c r="G167" s="45"/>
      <c r="H167" s="45"/>
      <c r="I167" s="45"/>
      <c r="J167" s="45"/>
      <c r="K167" s="45"/>
      <c r="L167" s="45"/>
      <c r="M167" s="45"/>
      <c r="N167" s="45"/>
    </row>
    <row r="168" spans="2:14" x14ac:dyDescent="0.2">
      <c r="B168" s="14" t="str">
        <f t="shared" si="3"/>
        <v>flab_u_t_a_164</v>
      </c>
      <c r="C168" s="14" t="s">
        <v>1010</v>
      </c>
      <c r="D168" s="14" t="s">
        <v>812</v>
      </c>
      <c r="E168" s="45">
        <v>1.1416164213476823</v>
      </c>
      <c r="F168" s="45"/>
      <c r="G168" s="45"/>
      <c r="H168" s="45"/>
      <c r="I168" s="45"/>
      <c r="J168" s="45"/>
      <c r="K168" s="45"/>
      <c r="L168" s="45"/>
      <c r="M168" s="45"/>
      <c r="N168" s="45"/>
    </row>
    <row r="169" spans="2:14" x14ac:dyDescent="0.2">
      <c r="B169" s="14" t="str">
        <f t="shared" si="3"/>
        <v>flab_u_t_a_165</v>
      </c>
      <c r="C169" s="14" t="s">
        <v>1010</v>
      </c>
      <c r="D169" s="14" t="s">
        <v>813</v>
      </c>
      <c r="E169" s="45">
        <v>0.5498278038362342</v>
      </c>
      <c r="F169" s="45"/>
      <c r="G169" s="45"/>
      <c r="H169" s="45"/>
      <c r="I169" s="45"/>
      <c r="J169" s="45"/>
      <c r="K169" s="45"/>
      <c r="L169" s="45"/>
      <c r="M169" s="45"/>
      <c r="N169" s="45"/>
    </row>
    <row r="170" spans="2:14" x14ac:dyDescent="0.2">
      <c r="B170" s="14" t="str">
        <f t="shared" si="3"/>
        <v>flab_u_t_a_166</v>
      </c>
      <c r="C170" s="14" t="s">
        <v>1010</v>
      </c>
      <c r="D170" s="14" t="s">
        <v>814</v>
      </c>
      <c r="E170" s="45">
        <v>0.48415077655169608</v>
      </c>
      <c r="F170" s="45"/>
      <c r="G170" s="45"/>
      <c r="H170" s="45"/>
      <c r="I170" s="45"/>
      <c r="J170" s="45"/>
      <c r="K170" s="45"/>
      <c r="L170" s="45"/>
      <c r="M170" s="45"/>
      <c r="N170" s="45"/>
    </row>
    <row r="171" spans="2:14" x14ac:dyDescent="0.2">
      <c r="B171" s="14" t="str">
        <f t="shared" si="3"/>
        <v>flab_u_t_a_167</v>
      </c>
      <c r="C171" s="14" t="s">
        <v>1010</v>
      </c>
      <c r="D171" s="14" t="s">
        <v>815</v>
      </c>
      <c r="E171" s="45">
        <v>1.7297277737242698</v>
      </c>
      <c r="F171" s="45"/>
      <c r="G171" s="45"/>
      <c r="H171" s="45"/>
      <c r="I171" s="45"/>
      <c r="J171" s="45"/>
      <c r="K171" s="45"/>
      <c r="L171" s="45"/>
      <c r="M171" s="45"/>
      <c r="N171" s="45"/>
    </row>
    <row r="172" spans="2:14" x14ac:dyDescent="0.2">
      <c r="B172" s="14" t="str">
        <f t="shared" si="3"/>
        <v>flab_u_t_a_168</v>
      </c>
      <c r="C172" s="14" t="s">
        <v>1010</v>
      </c>
      <c r="D172" s="14" t="s">
        <v>816</v>
      </c>
      <c r="E172" s="45">
        <v>1.2080410460309019</v>
      </c>
      <c r="F172" s="45"/>
      <c r="G172" s="45"/>
      <c r="H172" s="45"/>
      <c r="I172" s="45"/>
      <c r="J172" s="45"/>
      <c r="K172" s="45"/>
      <c r="L172" s="45"/>
      <c r="M172" s="45"/>
      <c r="N172" s="45"/>
    </row>
    <row r="173" spans="2:14" x14ac:dyDescent="0.2">
      <c r="B173" s="14" t="str">
        <f t="shared" si="3"/>
        <v>flab_u_t_a_169</v>
      </c>
      <c r="C173" s="14" t="s">
        <v>1010</v>
      </c>
      <c r="D173" s="14" t="s">
        <v>817</v>
      </c>
      <c r="E173" s="45">
        <v>0.2085732620057803</v>
      </c>
      <c r="F173" s="45"/>
      <c r="G173" s="45"/>
      <c r="H173" s="45"/>
      <c r="I173" s="45"/>
      <c r="J173" s="45"/>
      <c r="K173" s="45"/>
      <c r="L173" s="45"/>
      <c r="M173" s="45"/>
      <c r="N173" s="45"/>
    </row>
    <row r="174" spans="2:14" x14ac:dyDescent="0.2">
      <c r="B174" s="14" t="str">
        <f t="shared" si="3"/>
        <v>flab_u_t_a_170</v>
      </c>
      <c r="C174" s="14" t="s">
        <v>1010</v>
      </c>
      <c r="D174" s="14" t="s">
        <v>818</v>
      </c>
      <c r="E174" s="45">
        <v>0.30432440866345001</v>
      </c>
      <c r="F174" s="45"/>
      <c r="G174" s="45"/>
      <c r="H174" s="45"/>
      <c r="I174" s="45"/>
      <c r="J174" s="45"/>
      <c r="K174" s="45"/>
      <c r="L174" s="45"/>
      <c r="M174" s="45"/>
      <c r="N174" s="45"/>
    </row>
    <row r="175" spans="2:14" x14ac:dyDescent="0.2">
      <c r="B175" s="14" t="str">
        <f t="shared" si="3"/>
        <v>flab_u_t_a_172</v>
      </c>
      <c r="C175" s="14" t="s">
        <v>1010</v>
      </c>
      <c r="D175" s="14" t="s">
        <v>820</v>
      </c>
      <c r="E175" s="45">
        <v>0.31732140955358384</v>
      </c>
      <c r="F175" s="45"/>
      <c r="G175" s="45"/>
      <c r="H175" s="45"/>
      <c r="I175" s="45"/>
      <c r="J175" s="45"/>
      <c r="K175" s="45"/>
      <c r="L175" s="45"/>
      <c r="M175" s="45"/>
      <c r="N175" s="45"/>
    </row>
    <row r="176" spans="2:14" x14ac:dyDescent="0.2">
      <c r="B176" s="14" t="str">
        <f t="shared" si="3"/>
        <v>flab_u_t_a_173</v>
      </c>
      <c r="C176" s="14" t="s">
        <v>1010</v>
      </c>
      <c r="D176" s="14" t="s">
        <v>821</v>
      </c>
      <c r="E176" s="45">
        <v>0.46640828751494418</v>
      </c>
      <c r="F176" s="45"/>
      <c r="G176" s="45"/>
      <c r="H176" s="45"/>
      <c r="I176" s="45"/>
      <c r="J176" s="45"/>
      <c r="K176" s="45"/>
      <c r="L176" s="45"/>
      <c r="M176" s="45"/>
      <c r="N176" s="45"/>
    </row>
    <row r="177" spans="2:14" x14ac:dyDescent="0.2">
      <c r="B177" s="14" t="str">
        <f t="shared" si="3"/>
        <v>flab_u_t_a_174</v>
      </c>
      <c r="C177" s="14" t="s">
        <v>1010</v>
      </c>
      <c r="D177" s="14" t="s">
        <v>822</v>
      </c>
      <c r="E177" s="45">
        <v>0.7723822210838025</v>
      </c>
      <c r="F177" s="45"/>
      <c r="G177" s="45"/>
      <c r="H177" s="45"/>
      <c r="I177" s="45"/>
      <c r="J177" s="45"/>
      <c r="K177" s="45"/>
      <c r="L177" s="45"/>
      <c r="M177" s="45"/>
      <c r="N177" s="45"/>
    </row>
    <row r="178" spans="2:14" x14ac:dyDescent="0.2">
      <c r="B178" s="14" t="str">
        <f t="shared" si="3"/>
        <v>flab_u_t_a_175</v>
      </c>
      <c r="C178" s="14" t="s">
        <v>1010</v>
      </c>
      <c r="D178" s="14" t="s">
        <v>823</v>
      </c>
      <c r="E178" s="45">
        <v>4.3810864148544493</v>
      </c>
      <c r="F178" s="45"/>
      <c r="G178" s="45"/>
      <c r="H178" s="45"/>
      <c r="I178" s="45"/>
      <c r="J178" s="45"/>
      <c r="K178" s="45"/>
      <c r="L178" s="45"/>
      <c r="M178" s="45"/>
      <c r="N178" s="45"/>
    </row>
    <row r="179" spans="2:14" x14ac:dyDescent="0.2">
      <c r="B179" s="14" t="str">
        <f t="shared" si="3"/>
        <v>flab_u_t_a_176</v>
      </c>
      <c r="C179" s="14" t="s">
        <v>1010</v>
      </c>
      <c r="D179" s="14" t="s">
        <v>824</v>
      </c>
      <c r="E179" s="45">
        <v>0.21602074648746028</v>
      </c>
      <c r="F179" s="45"/>
      <c r="G179" s="45"/>
      <c r="H179" s="45"/>
      <c r="I179" s="45"/>
      <c r="J179" s="45"/>
      <c r="K179" s="45"/>
      <c r="L179" s="45"/>
      <c r="M179" s="45"/>
      <c r="N179" s="45"/>
    </row>
    <row r="180" spans="2:14" x14ac:dyDescent="0.2">
      <c r="B180" s="14" t="str">
        <f t="shared" si="3"/>
        <v>flab_u_t_a_177</v>
      </c>
      <c r="C180" s="14" t="s">
        <v>1010</v>
      </c>
      <c r="D180" s="14" t="s">
        <v>825</v>
      </c>
      <c r="E180" s="45">
        <v>0.27507617219549502</v>
      </c>
      <c r="F180" s="45"/>
      <c r="G180" s="45"/>
      <c r="H180" s="45"/>
      <c r="I180" s="45"/>
      <c r="J180" s="45"/>
      <c r="K180" s="45"/>
      <c r="L180" s="45"/>
      <c r="M180" s="45"/>
      <c r="N180" s="45"/>
    </row>
    <row r="181" spans="2:14" x14ac:dyDescent="0.2">
      <c r="B181" s="14" t="str">
        <f t="shared" si="3"/>
        <v>flab_u_t_a_178</v>
      </c>
      <c r="C181" s="14" t="s">
        <v>1010</v>
      </c>
      <c r="D181" s="14" t="s">
        <v>826</v>
      </c>
      <c r="E181" s="45">
        <v>0.65285484193258292</v>
      </c>
      <c r="F181" s="45"/>
      <c r="G181" s="45"/>
      <c r="H181" s="45"/>
      <c r="I181" s="45"/>
      <c r="J181" s="45"/>
      <c r="K181" s="45"/>
      <c r="L181" s="45"/>
      <c r="M181" s="45"/>
      <c r="N181" s="45"/>
    </row>
    <row r="182" spans="2:14" x14ac:dyDescent="0.2">
      <c r="B182" s="14" t="str">
        <f t="shared" si="3"/>
        <v>flab_u_s_a_001</v>
      </c>
      <c r="C182" s="14" t="s">
        <v>1011</v>
      </c>
      <c r="D182" s="14" t="s">
        <v>649</v>
      </c>
      <c r="E182" s="45">
        <v>0.41632383535391077</v>
      </c>
      <c r="F182" s="45"/>
      <c r="G182" s="45"/>
      <c r="H182" s="45"/>
      <c r="I182" s="45"/>
      <c r="J182" s="45"/>
      <c r="K182" s="45"/>
      <c r="L182" s="45"/>
      <c r="M182" s="45"/>
      <c r="N182" s="45"/>
    </row>
    <row r="183" spans="2:14" x14ac:dyDescent="0.2">
      <c r="B183" s="14" t="str">
        <f t="shared" si="3"/>
        <v>flab_u_s_a_002</v>
      </c>
      <c r="C183" s="14" t="s">
        <v>1011</v>
      </c>
      <c r="D183" s="14" t="s">
        <v>650</v>
      </c>
      <c r="E183" s="45">
        <v>0.3155380420963414</v>
      </c>
      <c r="F183" s="45"/>
      <c r="G183" s="45"/>
      <c r="H183" s="45"/>
      <c r="I183" s="45"/>
      <c r="J183" s="45"/>
      <c r="K183" s="45"/>
      <c r="L183" s="45"/>
      <c r="M183" s="45"/>
      <c r="N183" s="45"/>
    </row>
    <row r="184" spans="2:14" x14ac:dyDescent="0.2">
      <c r="B184" s="14" t="str">
        <f t="shared" si="3"/>
        <v>flab_u_s_a_003</v>
      </c>
      <c r="C184" s="14" t="s">
        <v>1011</v>
      </c>
      <c r="D184" s="14" t="s">
        <v>651</v>
      </c>
      <c r="E184" s="45">
        <v>0.54597945438263373</v>
      </c>
      <c r="F184" s="45"/>
      <c r="G184" s="45"/>
      <c r="H184" s="45"/>
      <c r="I184" s="45"/>
      <c r="J184" s="45"/>
      <c r="K184" s="45"/>
      <c r="L184" s="45"/>
      <c r="M184" s="45"/>
      <c r="N184" s="45"/>
    </row>
    <row r="185" spans="2:14" x14ac:dyDescent="0.2">
      <c r="B185" s="14" t="str">
        <f t="shared" si="3"/>
        <v>flab_u_s_a_004</v>
      </c>
      <c r="C185" s="14" t="s">
        <v>1011</v>
      </c>
      <c r="D185" s="14" t="s">
        <v>652</v>
      </c>
      <c r="E185" s="45">
        <v>1.6053903421746412</v>
      </c>
      <c r="F185" s="45"/>
      <c r="G185" s="45"/>
      <c r="H185" s="45"/>
      <c r="I185" s="45"/>
      <c r="J185" s="45"/>
      <c r="K185" s="45"/>
      <c r="L185" s="45"/>
      <c r="M185" s="45"/>
      <c r="N185" s="45"/>
    </row>
    <row r="186" spans="2:14" x14ac:dyDescent="0.2">
      <c r="B186" s="14" t="str">
        <f t="shared" si="3"/>
        <v>flab_u_s_a_005</v>
      </c>
      <c r="C186" s="14" t="s">
        <v>1011</v>
      </c>
      <c r="D186" s="14" t="s">
        <v>653</v>
      </c>
      <c r="E186" s="45">
        <v>0.43864503679419353</v>
      </c>
      <c r="F186" s="45"/>
      <c r="G186" s="45"/>
      <c r="H186" s="45"/>
      <c r="I186" s="45"/>
      <c r="J186" s="45"/>
      <c r="K186" s="45"/>
      <c r="L186" s="45"/>
      <c r="M186" s="45"/>
      <c r="N186" s="45"/>
    </row>
    <row r="187" spans="2:14" x14ac:dyDescent="0.2">
      <c r="B187" s="14" t="str">
        <f t="shared" si="3"/>
        <v>flab_u_s_a_006</v>
      </c>
      <c r="C187" s="14" t="s">
        <v>1011</v>
      </c>
      <c r="D187" s="14" t="s">
        <v>654</v>
      </c>
      <c r="E187" s="45">
        <v>0.8502504874032154</v>
      </c>
      <c r="F187" s="45"/>
      <c r="G187" s="45"/>
      <c r="H187" s="45"/>
      <c r="I187" s="45"/>
      <c r="J187" s="45"/>
      <c r="K187" s="45"/>
      <c r="L187" s="45"/>
      <c r="M187" s="45"/>
      <c r="N187" s="45"/>
    </row>
    <row r="188" spans="2:14" x14ac:dyDescent="0.2">
      <c r="B188" s="14" t="str">
        <f t="shared" si="3"/>
        <v>flab_u_s_a_007</v>
      </c>
      <c r="C188" s="14" t="s">
        <v>1011</v>
      </c>
      <c r="D188" s="14" t="s">
        <v>655</v>
      </c>
      <c r="E188" s="45">
        <v>1.9995606936607579</v>
      </c>
      <c r="F188" s="45"/>
      <c r="G188" s="45"/>
      <c r="H188" s="45"/>
      <c r="I188" s="45"/>
      <c r="J188" s="45"/>
      <c r="K188" s="45"/>
      <c r="L188" s="45"/>
      <c r="M188" s="45"/>
      <c r="N188" s="45"/>
    </row>
    <row r="189" spans="2:14" x14ac:dyDescent="0.2">
      <c r="B189" s="14" t="str">
        <f t="shared" si="3"/>
        <v>flab_u_s_a_008</v>
      </c>
      <c r="C189" s="14" t="s">
        <v>1011</v>
      </c>
      <c r="D189" s="14" t="s">
        <v>656</v>
      </c>
      <c r="E189" s="45">
        <v>6.0278222082295585</v>
      </c>
      <c r="F189" s="45"/>
      <c r="G189" s="45"/>
      <c r="H189" s="45"/>
      <c r="I189" s="45"/>
      <c r="J189" s="45"/>
      <c r="K189" s="45"/>
      <c r="L189" s="45"/>
      <c r="M189" s="45"/>
      <c r="N189" s="45"/>
    </row>
    <row r="190" spans="2:14" x14ac:dyDescent="0.2">
      <c r="B190" s="14" t="str">
        <f t="shared" si="3"/>
        <v>flab_u_s_a_009</v>
      </c>
      <c r="C190" s="14" t="s">
        <v>1011</v>
      </c>
      <c r="D190" s="14" t="s">
        <v>657</v>
      </c>
      <c r="E190" s="45">
        <v>0.78579463446534359</v>
      </c>
      <c r="F190" s="45"/>
      <c r="G190" s="45"/>
      <c r="H190" s="45"/>
      <c r="I190" s="45"/>
      <c r="J190" s="45"/>
      <c r="K190" s="45"/>
      <c r="L190" s="45"/>
      <c r="M190" s="45"/>
      <c r="N190" s="45"/>
    </row>
    <row r="191" spans="2:14" x14ac:dyDescent="0.2">
      <c r="B191" s="14" t="str">
        <f t="shared" si="3"/>
        <v>flab_u_s_a_010</v>
      </c>
      <c r="C191" s="14" t="s">
        <v>1011</v>
      </c>
      <c r="D191" s="14" t="s">
        <v>658</v>
      </c>
      <c r="E191" s="45">
        <v>0.36769949305808608</v>
      </c>
      <c r="F191" s="45"/>
      <c r="G191" s="45"/>
      <c r="H191" s="45"/>
      <c r="I191" s="45"/>
      <c r="J191" s="45"/>
      <c r="K191" s="45"/>
      <c r="L191" s="45"/>
      <c r="M191" s="45"/>
      <c r="N191" s="45"/>
    </row>
    <row r="192" spans="2:14" x14ac:dyDescent="0.2">
      <c r="B192" s="14" t="str">
        <f t="shared" si="3"/>
        <v>flab_u_s_a_011</v>
      </c>
      <c r="C192" s="14" t="s">
        <v>1011</v>
      </c>
      <c r="D192" s="14" t="s">
        <v>659</v>
      </c>
      <c r="E192" s="45">
        <v>0.43884658846170854</v>
      </c>
      <c r="F192" s="45"/>
      <c r="G192" s="45"/>
      <c r="H192" s="45"/>
      <c r="I192" s="45"/>
      <c r="J192" s="45"/>
      <c r="K192" s="45"/>
      <c r="L192" s="45"/>
      <c r="M192" s="45"/>
      <c r="N192" s="45"/>
    </row>
    <row r="193" spans="2:14" x14ac:dyDescent="0.2">
      <c r="B193" s="14" t="str">
        <f t="shared" si="3"/>
        <v>flab_u_s_a_012</v>
      </c>
      <c r="C193" s="14" t="s">
        <v>1011</v>
      </c>
      <c r="D193" s="14" t="s">
        <v>660</v>
      </c>
      <c r="E193" s="45">
        <v>1.1817249756450556</v>
      </c>
      <c r="F193" s="45"/>
      <c r="G193" s="45"/>
      <c r="H193" s="45"/>
      <c r="I193" s="45"/>
      <c r="J193" s="45"/>
      <c r="K193" s="45"/>
      <c r="L193" s="45"/>
      <c r="M193" s="45"/>
      <c r="N193" s="45"/>
    </row>
    <row r="194" spans="2:14" x14ac:dyDescent="0.2">
      <c r="B194" s="14" t="str">
        <f t="shared" si="3"/>
        <v>flab_u_s_a_013</v>
      </c>
      <c r="C194" s="14" t="s">
        <v>1011</v>
      </c>
      <c r="D194" s="14" t="s">
        <v>661</v>
      </c>
      <c r="E194" s="45">
        <v>0.24925582871849439</v>
      </c>
      <c r="F194" s="45"/>
      <c r="G194" s="45"/>
      <c r="H194" s="45"/>
      <c r="I194" s="45"/>
      <c r="J194" s="45"/>
      <c r="K194" s="45"/>
      <c r="L194" s="45"/>
      <c r="M194" s="45"/>
      <c r="N194" s="45"/>
    </row>
    <row r="195" spans="2:14" x14ac:dyDescent="0.2">
      <c r="B195" s="14" t="str">
        <f t="shared" si="3"/>
        <v>flab_u_s_a_014</v>
      </c>
      <c r="C195" s="14" t="s">
        <v>1011</v>
      </c>
      <c r="D195" s="14" t="s">
        <v>662</v>
      </c>
      <c r="E195" s="45">
        <v>0.58279075066194386</v>
      </c>
      <c r="F195" s="45"/>
      <c r="G195" s="45"/>
      <c r="H195" s="45"/>
      <c r="I195" s="45"/>
      <c r="J195" s="45"/>
      <c r="K195" s="45"/>
      <c r="L195" s="45"/>
      <c r="M195" s="45"/>
      <c r="N195" s="45"/>
    </row>
    <row r="196" spans="2:14" x14ac:dyDescent="0.2">
      <c r="B196" s="14" t="str">
        <f t="shared" si="3"/>
        <v>flab_u_s_a_015</v>
      </c>
      <c r="C196" s="14" t="s">
        <v>1011</v>
      </c>
      <c r="D196" s="14" t="s">
        <v>663</v>
      </c>
      <c r="E196" s="45">
        <v>0.84275753232258632</v>
      </c>
      <c r="F196" s="45"/>
      <c r="G196" s="45"/>
      <c r="H196" s="45"/>
      <c r="I196" s="45"/>
      <c r="J196" s="45"/>
      <c r="K196" s="45"/>
      <c r="L196" s="45"/>
      <c r="M196" s="45"/>
      <c r="N196" s="45"/>
    </row>
    <row r="197" spans="2:14" x14ac:dyDescent="0.2">
      <c r="B197" s="14" t="str">
        <f t="shared" si="3"/>
        <v>flab_u_s_a_016</v>
      </c>
      <c r="C197" s="14" t="s">
        <v>1011</v>
      </c>
      <c r="D197" s="14" t="s">
        <v>664</v>
      </c>
      <c r="E197" s="45">
        <v>0.23965891988565929</v>
      </c>
      <c r="F197" s="45"/>
      <c r="G197" s="45"/>
      <c r="H197" s="45"/>
      <c r="I197" s="45"/>
      <c r="J197" s="45"/>
      <c r="K197" s="45"/>
      <c r="L197" s="45"/>
      <c r="M197" s="45"/>
      <c r="N197" s="45"/>
    </row>
    <row r="198" spans="2:14" x14ac:dyDescent="0.2">
      <c r="B198" s="14" t="str">
        <f t="shared" si="3"/>
        <v>flab_u_s_a_017</v>
      </c>
      <c r="C198" s="14" t="s">
        <v>1011</v>
      </c>
      <c r="D198" s="14" t="s">
        <v>665</v>
      </c>
      <c r="E198" s="45">
        <v>0.66392178682921443</v>
      </c>
      <c r="F198" s="45"/>
      <c r="G198" s="45"/>
      <c r="H198" s="45"/>
      <c r="I198" s="45"/>
      <c r="J198" s="45"/>
      <c r="K198" s="45"/>
      <c r="L198" s="45"/>
      <c r="M198" s="45"/>
      <c r="N198" s="45"/>
    </row>
    <row r="199" spans="2:14" x14ac:dyDescent="0.2">
      <c r="B199" s="14" t="str">
        <f t="shared" si="3"/>
        <v>flab_u_s_a_018</v>
      </c>
      <c r="C199" s="14" t="s">
        <v>1011</v>
      </c>
      <c r="D199" s="14" t="s">
        <v>666</v>
      </c>
      <c r="E199" s="45">
        <v>0.38091156955600647</v>
      </c>
      <c r="F199" s="45"/>
      <c r="G199" s="45"/>
      <c r="H199" s="45"/>
      <c r="I199" s="45"/>
      <c r="J199" s="45"/>
      <c r="K199" s="45"/>
      <c r="L199" s="45"/>
      <c r="M199" s="45"/>
      <c r="N199" s="45"/>
    </row>
    <row r="200" spans="2:14" x14ac:dyDescent="0.2">
      <c r="B200" s="14" t="str">
        <f t="shared" ref="B200:B263" si="4">C200&amp;"_"&amp;D200</f>
        <v>flab_u_s_a_019</v>
      </c>
      <c r="C200" s="14" t="s">
        <v>1011</v>
      </c>
      <c r="D200" s="14" t="s">
        <v>667</v>
      </c>
      <c r="E200" s="45">
        <v>0.54490798071332636</v>
      </c>
      <c r="F200" s="45"/>
      <c r="G200" s="45"/>
      <c r="H200" s="45"/>
      <c r="I200" s="45"/>
      <c r="J200" s="45"/>
      <c r="K200" s="45"/>
      <c r="L200" s="45"/>
      <c r="M200" s="45"/>
      <c r="N200" s="45"/>
    </row>
    <row r="201" spans="2:14" x14ac:dyDescent="0.2">
      <c r="B201" s="14" t="str">
        <f t="shared" si="4"/>
        <v>flab_u_s_a_020</v>
      </c>
      <c r="C201" s="14" t="s">
        <v>1011</v>
      </c>
      <c r="D201" s="14" t="s">
        <v>668</v>
      </c>
      <c r="E201" s="45">
        <v>1.4594742213419678</v>
      </c>
      <c r="F201" s="45"/>
      <c r="G201" s="45"/>
      <c r="H201" s="45"/>
      <c r="I201" s="45"/>
      <c r="J201" s="45"/>
      <c r="K201" s="45"/>
      <c r="L201" s="45"/>
      <c r="M201" s="45"/>
      <c r="N201" s="45"/>
    </row>
    <row r="202" spans="2:14" x14ac:dyDescent="0.2">
      <c r="B202" s="14" t="str">
        <f t="shared" si="4"/>
        <v>flab_u_s_a_021</v>
      </c>
      <c r="C202" s="14" t="s">
        <v>1011</v>
      </c>
      <c r="D202" s="14" t="s">
        <v>669</v>
      </c>
      <c r="E202" s="45">
        <v>2.7133715598276256</v>
      </c>
      <c r="F202" s="45"/>
      <c r="G202" s="45"/>
      <c r="H202" s="45"/>
      <c r="I202" s="45"/>
      <c r="J202" s="45"/>
      <c r="K202" s="45"/>
      <c r="L202" s="45"/>
      <c r="M202" s="45"/>
      <c r="N202" s="45"/>
    </row>
    <row r="203" spans="2:14" x14ac:dyDescent="0.2">
      <c r="B203" s="14" t="str">
        <f t="shared" si="4"/>
        <v>flab_u_s_a_022</v>
      </c>
      <c r="C203" s="14" t="s">
        <v>1011</v>
      </c>
      <c r="D203" s="14" t="s">
        <v>670</v>
      </c>
      <c r="E203" s="45">
        <v>1.1995775859454321</v>
      </c>
      <c r="F203" s="45"/>
      <c r="G203" s="45"/>
      <c r="H203" s="45"/>
      <c r="I203" s="45"/>
      <c r="J203" s="45"/>
      <c r="K203" s="45"/>
      <c r="L203" s="45"/>
      <c r="M203" s="45"/>
      <c r="N203" s="45"/>
    </row>
    <row r="204" spans="2:14" x14ac:dyDescent="0.2">
      <c r="B204" s="14" t="str">
        <f t="shared" si="4"/>
        <v>flab_u_s_a_023</v>
      </c>
      <c r="C204" s="14" t="s">
        <v>1011</v>
      </c>
      <c r="D204" s="14" t="s">
        <v>671</v>
      </c>
      <c r="E204" s="45">
        <v>0.2476122021645519</v>
      </c>
      <c r="F204" s="45"/>
      <c r="G204" s="45"/>
      <c r="H204" s="45"/>
      <c r="I204" s="45"/>
      <c r="J204" s="45"/>
      <c r="K204" s="45"/>
      <c r="L204" s="45"/>
      <c r="M204" s="45"/>
      <c r="N204" s="45"/>
    </row>
    <row r="205" spans="2:14" x14ac:dyDescent="0.2">
      <c r="B205" s="14" t="str">
        <f t="shared" si="4"/>
        <v>flab_u_s_a_025</v>
      </c>
      <c r="C205" s="14" t="s">
        <v>1011</v>
      </c>
      <c r="D205" s="14" t="s">
        <v>673</v>
      </c>
      <c r="E205" s="45">
        <v>3.0566085877516618</v>
      </c>
      <c r="F205" s="45"/>
      <c r="G205" s="45"/>
      <c r="H205" s="45"/>
      <c r="I205" s="45"/>
      <c r="J205" s="45"/>
      <c r="K205" s="45"/>
      <c r="L205" s="45"/>
      <c r="M205" s="45"/>
      <c r="N205" s="45"/>
    </row>
    <row r="206" spans="2:14" x14ac:dyDescent="0.2">
      <c r="B206" s="14" t="str">
        <f t="shared" si="4"/>
        <v>flab_u_s_a_026</v>
      </c>
      <c r="C206" s="14" t="s">
        <v>1011</v>
      </c>
      <c r="D206" s="14" t="s">
        <v>674</v>
      </c>
      <c r="E206" s="45">
        <v>1.7061838643468805</v>
      </c>
      <c r="F206" s="45"/>
      <c r="G206" s="45"/>
      <c r="H206" s="45"/>
      <c r="I206" s="45"/>
      <c r="J206" s="45"/>
      <c r="K206" s="45"/>
      <c r="L206" s="45"/>
      <c r="M206" s="45"/>
      <c r="N206" s="45"/>
    </row>
    <row r="207" spans="2:14" x14ac:dyDescent="0.2">
      <c r="B207" s="14" t="str">
        <f t="shared" si="4"/>
        <v>flab_u_s_a_027</v>
      </c>
      <c r="C207" s="14" t="s">
        <v>1011</v>
      </c>
      <c r="D207" s="14" t="s">
        <v>675</v>
      </c>
      <c r="E207" s="45">
        <v>2.3159835303282597</v>
      </c>
      <c r="F207" s="45"/>
      <c r="G207" s="45"/>
      <c r="H207" s="45"/>
      <c r="I207" s="45"/>
      <c r="J207" s="45"/>
      <c r="K207" s="45"/>
      <c r="L207" s="45"/>
      <c r="M207" s="45"/>
      <c r="N207" s="45"/>
    </row>
    <row r="208" spans="2:14" x14ac:dyDescent="0.2">
      <c r="B208" s="14" t="str">
        <f t="shared" si="4"/>
        <v>flab_u_s_a_028</v>
      </c>
      <c r="C208" s="14" t="s">
        <v>1011</v>
      </c>
      <c r="D208" s="14" t="s">
        <v>676</v>
      </c>
      <c r="E208" s="45">
        <v>0.69073730312449144</v>
      </c>
      <c r="F208" s="45"/>
      <c r="G208" s="45"/>
      <c r="H208" s="45"/>
      <c r="I208" s="45"/>
      <c r="J208" s="45"/>
      <c r="K208" s="45"/>
      <c r="L208" s="45"/>
      <c r="M208" s="45"/>
      <c r="N208" s="45"/>
    </row>
    <row r="209" spans="2:14" x14ac:dyDescent="0.2">
      <c r="B209" s="14" t="str">
        <f t="shared" si="4"/>
        <v>flab_u_s_a_029</v>
      </c>
      <c r="C209" s="14" t="s">
        <v>1011</v>
      </c>
      <c r="D209" s="14" t="s">
        <v>677</v>
      </c>
      <c r="E209" s="45">
        <v>0.44405389934090855</v>
      </c>
      <c r="F209" s="45"/>
      <c r="G209" s="45"/>
      <c r="H209" s="45"/>
      <c r="I209" s="45"/>
      <c r="J209" s="45"/>
      <c r="K209" s="45"/>
      <c r="L209" s="45"/>
      <c r="M209" s="45"/>
      <c r="N209" s="45"/>
    </row>
    <row r="210" spans="2:14" x14ac:dyDescent="0.2">
      <c r="B210" s="14" t="str">
        <f t="shared" si="4"/>
        <v>flab_u_s_a_030</v>
      </c>
      <c r="C210" s="14" t="s">
        <v>1011</v>
      </c>
      <c r="D210" s="14" t="s">
        <v>678</v>
      </c>
      <c r="E210" s="45">
        <v>1.264973899154977</v>
      </c>
      <c r="F210" s="45"/>
      <c r="G210" s="45"/>
      <c r="H210" s="45"/>
      <c r="I210" s="45"/>
      <c r="J210" s="45"/>
      <c r="K210" s="45"/>
      <c r="L210" s="45"/>
      <c r="M210" s="45"/>
      <c r="N210" s="45"/>
    </row>
    <row r="211" spans="2:14" x14ac:dyDescent="0.2">
      <c r="B211" s="14" t="str">
        <f t="shared" si="4"/>
        <v>flab_u_s_a_031</v>
      </c>
      <c r="C211" s="14" t="s">
        <v>1011</v>
      </c>
      <c r="D211" s="14" t="s">
        <v>679</v>
      </c>
      <c r="E211" s="45">
        <v>46.186346073948293</v>
      </c>
      <c r="F211" s="45"/>
      <c r="G211" s="45"/>
      <c r="H211" s="45"/>
      <c r="I211" s="45"/>
      <c r="J211" s="45"/>
      <c r="K211" s="45"/>
      <c r="L211" s="45"/>
      <c r="M211" s="45"/>
      <c r="N211" s="45"/>
    </row>
    <row r="212" spans="2:14" x14ac:dyDescent="0.2">
      <c r="B212" s="14" t="str">
        <f t="shared" si="4"/>
        <v>flab_u_s_a_032</v>
      </c>
      <c r="C212" s="14" t="s">
        <v>1011</v>
      </c>
      <c r="D212" s="14" t="s">
        <v>680</v>
      </c>
      <c r="E212" s="45">
        <v>19.639295463871825</v>
      </c>
      <c r="F212" s="45"/>
      <c r="G212" s="45"/>
      <c r="H212" s="45"/>
      <c r="I212" s="45"/>
      <c r="J212" s="45"/>
      <c r="K212" s="45"/>
      <c r="L212" s="45"/>
      <c r="M212" s="45"/>
      <c r="N212" s="45"/>
    </row>
    <row r="213" spans="2:14" x14ac:dyDescent="0.2">
      <c r="B213" s="14" t="str">
        <f t="shared" si="4"/>
        <v>flab_u_s_a_033</v>
      </c>
      <c r="C213" s="14" t="s">
        <v>1011</v>
      </c>
      <c r="D213" s="14" t="s">
        <v>681</v>
      </c>
      <c r="E213" s="45">
        <v>0.11657667540198573</v>
      </c>
      <c r="F213" s="45"/>
      <c r="G213" s="45"/>
      <c r="H213" s="45"/>
      <c r="I213" s="45"/>
      <c r="J213" s="45"/>
      <c r="K213" s="45"/>
      <c r="L213" s="45"/>
      <c r="M213" s="45"/>
      <c r="N213" s="45"/>
    </row>
    <row r="214" spans="2:14" x14ac:dyDescent="0.2">
      <c r="B214" s="14" t="str">
        <f t="shared" si="4"/>
        <v>flab_u_s_a_034</v>
      </c>
      <c r="C214" s="14" t="s">
        <v>1011</v>
      </c>
      <c r="D214" s="14" t="s">
        <v>682</v>
      </c>
      <c r="E214" s="45">
        <v>3.8392122551402523</v>
      </c>
      <c r="F214" s="45"/>
      <c r="G214" s="45"/>
      <c r="H214" s="45"/>
      <c r="I214" s="45"/>
      <c r="J214" s="45"/>
      <c r="K214" s="45"/>
      <c r="L214" s="45"/>
      <c r="M214" s="45"/>
      <c r="N214" s="45"/>
    </row>
    <row r="215" spans="2:14" x14ac:dyDescent="0.2">
      <c r="B215" s="14" t="str">
        <f t="shared" si="4"/>
        <v>flab_u_s_a_035</v>
      </c>
      <c r="C215" s="14" t="s">
        <v>1011</v>
      </c>
      <c r="D215" s="14" t="s">
        <v>683</v>
      </c>
      <c r="E215" s="45">
        <v>62.214738482238161</v>
      </c>
      <c r="F215" s="45"/>
      <c r="G215" s="45"/>
      <c r="H215" s="45"/>
      <c r="I215" s="45"/>
      <c r="J215" s="45"/>
      <c r="K215" s="45"/>
      <c r="L215" s="45"/>
      <c r="M215" s="45"/>
      <c r="N215" s="45"/>
    </row>
    <row r="216" spans="2:14" x14ac:dyDescent="0.2">
      <c r="B216" s="14" t="str">
        <f t="shared" si="4"/>
        <v>flab_u_s_a_038</v>
      </c>
      <c r="C216" s="14" t="s">
        <v>1011</v>
      </c>
      <c r="D216" s="14" t="s">
        <v>686</v>
      </c>
      <c r="E216" s="45">
        <v>2.7871424906801963</v>
      </c>
      <c r="F216" s="45"/>
      <c r="G216" s="45"/>
      <c r="H216" s="45"/>
      <c r="I216" s="45"/>
      <c r="J216" s="45"/>
      <c r="K216" s="45"/>
      <c r="L216" s="45"/>
      <c r="M216" s="45"/>
      <c r="N216" s="45"/>
    </row>
    <row r="217" spans="2:14" x14ac:dyDescent="0.2">
      <c r="B217" s="14" t="str">
        <f t="shared" si="4"/>
        <v>flab_u_s_a_039</v>
      </c>
      <c r="C217" s="14" t="s">
        <v>1011</v>
      </c>
      <c r="D217" s="14" t="s">
        <v>687</v>
      </c>
      <c r="E217" s="45">
        <v>2.7493919331909429</v>
      </c>
      <c r="F217" s="45"/>
      <c r="G217" s="45"/>
      <c r="H217" s="45"/>
      <c r="I217" s="45"/>
      <c r="J217" s="45"/>
      <c r="K217" s="45"/>
      <c r="L217" s="45"/>
      <c r="M217" s="45"/>
      <c r="N217" s="45"/>
    </row>
    <row r="218" spans="2:14" x14ac:dyDescent="0.2">
      <c r="B218" s="14" t="str">
        <f t="shared" si="4"/>
        <v>flab_u_s_a_040</v>
      </c>
      <c r="C218" s="14" t="s">
        <v>1011</v>
      </c>
      <c r="D218" s="14" t="s">
        <v>688</v>
      </c>
      <c r="E218" s="45">
        <v>20.736084680381303</v>
      </c>
      <c r="F218" s="45"/>
      <c r="G218" s="45"/>
      <c r="H218" s="45"/>
      <c r="I218" s="45"/>
      <c r="J218" s="45"/>
      <c r="K218" s="45"/>
      <c r="L218" s="45"/>
      <c r="M218" s="45"/>
      <c r="N218" s="45"/>
    </row>
    <row r="219" spans="2:14" x14ac:dyDescent="0.2">
      <c r="B219" s="14" t="str">
        <f t="shared" si="4"/>
        <v>flab_u_s_a_041</v>
      </c>
      <c r="C219" s="14" t="s">
        <v>1011</v>
      </c>
      <c r="D219" s="14" t="s">
        <v>689</v>
      </c>
      <c r="E219" s="45">
        <v>4.5487184056653325</v>
      </c>
      <c r="F219" s="45"/>
      <c r="G219" s="45"/>
      <c r="H219" s="45"/>
      <c r="I219" s="45"/>
      <c r="J219" s="45"/>
      <c r="K219" s="45"/>
      <c r="L219" s="45"/>
      <c r="M219" s="45"/>
      <c r="N219" s="45"/>
    </row>
    <row r="220" spans="2:14" x14ac:dyDescent="0.2">
      <c r="B220" s="14" t="str">
        <f t="shared" si="4"/>
        <v>flab_u_s_a_042</v>
      </c>
      <c r="C220" s="14" t="s">
        <v>1011</v>
      </c>
      <c r="D220" s="14" t="s">
        <v>690</v>
      </c>
      <c r="E220" s="45">
        <v>10.697363500817715</v>
      </c>
      <c r="F220" s="45"/>
      <c r="G220" s="45"/>
      <c r="H220" s="45"/>
      <c r="I220" s="45"/>
      <c r="J220" s="45"/>
      <c r="K220" s="45"/>
      <c r="L220" s="45"/>
      <c r="M220" s="45"/>
      <c r="N220" s="45"/>
    </row>
    <row r="221" spans="2:14" x14ac:dyDescent="0.2">
      <c r="B221" s="14" t="str">
        <f t="shared" si="4"/>
        <v>flab_u_s_a_043</v>
      </c>
      <c r="C221" s="14" t="s">
        <v>1011</v>
      </c>
      <c r="D221" s="14" t="s">
        <v>691</v>
      </c>
      <c r="E221" s="45">
        <v>1.2353808461842442</v>
      </c>
      <c r="F221" s="45"/>
      <c r="G221" s="45"/>
      <c r="H221" s="45"/>
      <c r="I221" s="45"/>
      <c r="J221" s="45"/>
      <c r="K221" s="45"/>
      <c r="L221" s="45"/>
      <c r="M221" s="45"/>
      <c r="N221" s="45"/>
    </row>
    <row r="222" spans="2:14" x14ac:dyDescent="0.2">
      <c r="B222" s="14" t="str">
        <f t="shared" si="4"/>
        <v>flab_u_s_a_044</v>
      </c>
      <c r="C222" s="14" t="s">
        <v>1011</v>
      </c>
      <c r="D222" s="14" t="s">
        <v>692</v>
      </c>
      <c r="E222" s="45">
        <v>1.1011298104842295</v>
      </c>
      <c r="F222" s="45"/>
      <c r="G222" s="45"/>
      <c r="H222" s="45"/>
      <c r="I222" s="45"/>
      <c r="J222" s="45"/>
      <c r="K222" s="45"/>
      <c r="L222" s="45"/>
      <c r="M222" s="45"/>
      <c r="N222" s="45"/>
    </row>
    <row r="223" spans="2:14" x14ac:dyDescent="0.2">
      <c r="B223" s="14" t="str">
        <f t="shared" si="4"/>
        <v>flab_u_s_a_045</v>
      </c>
      <c r="C223" s="14" t="s">
        <v>1011</v>
      </c>
      <c r="D223" s="14" t="s">
        <v>693</v>
      </c>
      <c r="E223" s="45">
        <v>7.9534456577184889</v>
      </c>
      <c r="F223" s="45"/>
      <c r="G223" s="45"/>
      <c r="H223" s="45"/>
      <c r="I223" s="45"/>
      <c r="J223" s="45"/>
      <c r="K223" s="45"/>
      <c r="L223" s="45"/>
      <c r="M223" s="45"/>
      <c r="N223" s="45"/>
    </row>
    <row r="224" spans="2:14" x14ac:dyDescent="0.2">
      <c r="B224" s="14" t="str">
        <f t="shared" si="4"/>
        <v>flab_u_s_a_046</v>
      </c>
      <c r="C224" s="14" t="s">
        <v>1011</v>
      </c>
      <c r="D224" s="14" t="s">
        <v>694</v>
      </c>
      <c r="E224" s="45">
        <v>2.3857957680302642</v>
      </c>
      <c r="F224" s="45"/>
      <c r="G224" s="45"/>
      <c r="H224" s="45"/>
      <c r="I224" s="45"/>
      <c r="J224" s="45"/>
      <c r="K224" s="45"/>
      <c r="L224" s="45"/>
      <c r="M224" s="45"/>
      <c r="N224" s="45"/>
    </row>
    <row r="225" spans="2:14" x14ac:dyDescent="0.2">
      <c r="B225" s="14" t="str">
        <f t="shared" si="4"/>
        <v>flab_u_s_a_047</v>
      </c>
      <c r="C225" s="14" t="s">
        <v>1011</v>
      </c>
      <c r="D225" s="14" t="s">
        <v>695</v>
      </c>
      <c r="E225" s="45">
        <v>1.1052208567665107</v>
      </c>
      <c r="F225" s="45"/>
      <c r="G225" s="45"/>
      <c r="H225" s="45"/>
      <c r="I225" s="45"/>
      <c r="J225" s="45"/>
      <c r="K225" s="45"/>
      <c r="L225" s="45"/>
      <c r="M225" s="45"/>
      <c r="N225" s="45"/>
    </row>
    <row r="226" spans="2:14" x14ac:dyDescent="0.2">
      <c r="B226" s="14" t="str">
        <f t="shared" si="4"/>
        <v>flab_u_s_a_048</v>
      </c>
      <c r="C226" s="14" t="s">
        <v>1011</v>
      </c>
      <c r="D226" s="14" t="s">
        <v>696</v>
      </c>
      <c r="E226" s="45">
        <v>2.0881005017686944</v>
      </c>
      <c r="F226" s="45"/>
      <c r="G226" s="45"/>
      <c r="H226" s="45"/>
      <c r="I226" s="45"/>
      <c r="J226" s="45"/>
      <c r="K226" s="45"/>
      <c r="L226" s="45"/>
      <c r="M226" s="45"/>
      <c r="N226" s="45"/>
    </row>
    <row r="227" spans="2:14" x14ac:dyDescent="0.2">
      <c r="B227" s="14" t="str">
        <f t="shared" si="4"/>
        <v>flab_u_s_a_049</v>
      </c>
      <c r="C227" s="14" t="s">
        <v>1011</v>
      </c>
      <c r="D227" s="14" t="s">
        <v>697</v>
      </c>
      <c r="E227" s="45">
        <v>0.75621243671600746</v>
      </c>
      <c r="F227" s="45"/>
      <c r="G227" s="45"/>
      <c r="H227" s="45"/>
      <c r="I227" s="45"/>
      <c r="J227" s="45"/>
      <c r="K227" s="45"/>
      <c r="L227" s="45"/>
      <c r="M227" s="45"/>
      <c r="N227" s="45"/>
    </row>
    <row r="228" spans="2:14" x14ac:dyDescent="0.2">
      <c r="B228" s="14" t="str">
        <f t="shared" si="4"/>
        <v>flab_u_s_a_050</v>
      </c>
      <c r="C228" s="14" t="s">
        <v>1011</v>
      </c>
      <c r="D228" s="14" t="s">
        <v>698</v>
      </c>
      <c r="E228" s="45">
        <v>5.0315840263594005</v>
      </c>
      <c r="F228" s="45"/>
      <c r="G228" s="45"/>
      <c r="H228" s="45"/>
      <c r="I228" s="45"/>
      <c r="J228" s="45"/>
      <c r="K228" s="45"/>
      <c r="L228" s="45"/>
      <c r="M228" s="45"/>
      <c r="N228" s="45"/>
    </row>
    <row r="229" spans="2:14" x14ac:dyDescent="0.2">
      <c r="B229" s="14" t="str">
        <f t="shared" si="4"/>
        <v>flab_u_s_a_051</v>
      </c>
      <c r="C229" s="14" t="s">
        <v>1011</v>
      </c>
      <c r="D229" s="14" t="s">
        <v>699</v>
      </c>
      <c r="E229" s="45">
        <v>11.83293370014662</v>
      </c>
      <c r="F229" s="45"/>
      <c r="G229" s="45"/>
      <c r="H229" s="45"/>
      <c r="I229" s="45"/>
      <c r="J229" s="45"/>
      <c r="K229" s="45"/>
      <c r="L229" s="45"/>
      <c r="M229" s="45"/>
      <c r="N229" s="45"/>
    </row>
    <row r="230" spans="2:14" x14ac:dyDescent="0.2">
      <c r="B230" s="14" t="str">
        <f t="shared" si="4"/>
        <v>flab_u_s_a_052</v>
      </c>
      <c r="C230" s="14" t="s">
        <v>1011</v>
      </c>
      <c r="D230" s="14" t="s">
        <v>700</v>
      </c>
      <c r="E230" s="45">
        <v>11.832933700146617</v>
      </c>
      <c r="F230" s="45"/>
      <c r="G230" s="45"/>
      <c r="H230" s="45"/>
      <c r="I230" s="45"/>
      <c r="J230" s="45"/>
      <c r="K230" s="45"/>
      <c r="L230" s="45"/>
      <c r="M230" s="45"/>
      <c r="N230" s="45"/>
    </row>
    <row r="231" spans="2:14" x14ac:dyDescent="0.2">
      <c r="B231" s="14" t="str">
        <f t="shared" si="4"/>
        <v>flab_u_s_a_053</v>
      </c>
      <c r="C231" s="14" t="s">
        <v>1011</v>
      </c>
      <c r="D231" s="14" t="s">
        <v>701</v>
      </c>
      <c r="E231" s="45">
        <v>0.91448313243001889</v>
      </c>
      <c r="F231" s="45"/>
      <c r="G231" s="45"/>
      <c r="H231" s="45"/>
      <c r="I231" s="45"/>
      <c r="J231" s="45"/>
      <c r="K231" s="45"/>
      <c r="L231" s="45"/>
      <c r="M231" s="45"/>
      <c r="N231" s="45"/>
    </row>
    <row r="232" spans="2:14" x14ac:dyDescent="0.2">
      <c r="B232" s="14" t="str">
        <f t="shared" si="4"/>
        <v>flab_u_s_a_054</v>
      </c>
      <c r="C232" s="14" t="s">
        <v>1011</v>
      </c>
      <c r="D232" s="14" t="s">
        <v>702</v>
      </c>
      <c r="E232" s="45">
        <v>6.9949938603788278</v>
      </c>
      <c r="F232" s="45"/>
      <c r="G232" s="45"/>
      <c r="H232" s="45"/>
      <c r="I232" s="45"/>
      <c r="J232" s="45"/>
      <c r="K232" s="45"/>
      <c r="L232" s="45"/>
      <c r="M232" s="45"/>
      <c r="N232" s="45"/>
    </row>
    <row r="233" spans="2:14" x14ac:dyDescent="0.2">
      <c r="B233" s="14" t="str">
        <f t="shared" si="4"/>
        <v>flab_u_s_a_055</v>
      </c>
      <c r="C233" s="14" t="s">
        <v>1011</v>
      </c>
      <c r="D233" s="14" t="s">
        <v>703</v>
      </c>
      <c r="E233" s="45">
        <v>0.64302169595139647</v>
      </c>
      <c r="F233" s="45"/>
      <c r="G233" s="45"/>
      <c r="H233" s="45"/>
      <c r="I233" s="45"/>
      <c r="J233" s="45"/>
      <c r="K233" s="45"/>
      <c r="L233" s="45"/>
      <c r="M233" s="45"/>
      <c r="N233" s="45"/>
    </row>
    <row r="234" spans="2:14" x14ac:dyDescent="0.2">
      <c r="B234" s="14" t="str">
        <f t="shared" si="4"/>
        <v>flab_u_s_a_056</v>
      </c>
      <c r="C234" s="14" t="s">
        <v>1011</v>
      </c>
      <c r="D234" s="14" t="s">
        <v>704</v>
      </c>
      <c r="E234" s="45">
        <v>1.5786372574482241</v>
      </c>
      <c r="F234" s="45"/>
      <c r="G234" s="45"/>
      <c r="H234" s="45"/>
      <c r="I234" s="45"/>
      <c r="J234" s="45"/>
      <c r="K234" s="45"/>
      <c r="L234" s="45"/>
      <c r="M234" s="45"/>
      <c r="N234" s="45"/>
    </row>
    <row r="235" spans="2:14" x14ac:dyDescent="0.2">
      <c r="B235" s="14" t="str">
        <f t="shared" si="4"/>
        <v>flab_u_s_a_057</v>
      </c>
      <c r="C235" s="14" t="s">
        <v>1011</v>
      </c>
      <c r="D235" s="14" t="s">
        <v>705</v>
      </c>
      <c r="E235" s="45">
        <v>5.2914082928984456</v>
      </c>
      <c r="F235" s="45"/>
      <c r="G235" s="45"/>
      <c r="H235" s="45"/>
      <c r="I235" s="45"/>
      <c r="J235" s="45"/>
      <c r="K235" s="45"/>
      <c r="L235" s="45"/>
      <c r="M235" s="45"/>
      <c r="N235" s="45"/>
    </row>
    <row r="236" spans="2:14" x14ac:dyDescent="0.2">
      <c r="B236" s="14" t="str">
        <f t="shared" si="4"/>
        <v>flab_u_s_a_058</v>
      </c>
      <c r="C236" s="14" t="s">
        <v>1011</v>
      </c>
      <c r="D236" s="14" t="s">
        <v>706</v>
      </c>
      <c r="E236" s="45">
        <v>8.8476287328821925</v>
      </c>
      <c r="F236" s="45"/>
      <c r="G236" s="45"/>
      <c r="H236" s="45"/>
      <c r="I236" s="45"/>
      <c r="J236" s="45"/>
      <c r="K236" s="45"/>
      <c r="L236" s="45"/>
      <c r="M236" s="45"/>
      <c r="N236" s="45"/>
    </row>
    <row r="237" spans="2:14" x14ac:dyDescent="0.2">
      <c r="B237" s="14" t="str">
        <f t="shared" si="4"/>
        <v>flab_u_s_a_059</v>
      </c>
      <c r="C237" s="14" t="s">
        <v>1011</v>
      </c>
      <c r="D237" s="14" t="s">
        <v>707</v>
      </c>
      <c r="E237" s="45">
        <v>3.4743126243396412</v>
      </c>
      <c r="F237" s="45"/>
      <c r="G237" s="45"/>
      <c r="H237" s="45"/>
      <c r="I237" s="45"/>
      <c r="J237" s="45"/>
      <c r="K237" s="45"/>
      <c r="L237" s="45"/>
      <c r="M237" s="45"/>
      <c r="N237" s="45"/>
    </row>
    <row r="238" spans="2:14" x14ac:dyDescent="0.2">
      <c r="B238" s="14" t="str">
        <f t="shared" si="4"/>
        <v>flab_u_s_a_060</v>
      </c>
      <c r="C238" s="14" t="s">
        <v>1011</v>
      </c>
      <c r="D238" s="14" t="s">
        <v>708</v>
      </c>
      <c r="E238" s="45">
        <v>1.132456308511731</v>
      </c>
      <c r="F238" s="45"/>
      <c r="G238" s="45"/>
      <c r="H238" s="45"/>
      <c r="I238" s="45"/>
      <c r="J238" s="45"/>
      <c r="K238" s="45"/>
      <c r="L238" s="45"/>
      <c r="M238" s="45"/>
      <c r="N238" s="45"/>
    </row>
    <row r="239" spans="2:14" x14ac:dyDescent="0.2">
      <c r="B239" s="14" t="str">
        <f t="shared" si="4"/>
        <v>flab_u_s_a_061</v>
      </c>
      <c r="C239" s="14" t="s">
        <v>1011</v>
      </c>
      <c r="D239" s="14" t="s">
        <v>709</v>
      </c>
      <c r="E239" s="45">
        <v>0.6132175786881876</v>
      </c>
      <c r="F239" s="45"/>
      <c r="G239" s="45"/>
      <c r="H239" s="45"/>
      <c r="I239" s="45"/>
      <c r="J239" s="45"/>
      <c r="K239" s="45"/>
      <c r="L239" s="45"/>
      <c r="M239" s="45"/>
      <c r="N239" s="45"/>
    </row>
    <row r="240" spans="2:14" x14ac:dyDescent="0.2">
      <c r="B240" s="14" t="str">
        <f t="shared" si="4"/>
        <v>flab_u_s_a_062</v>
      </c>
      <c r="C240" s="14" t="s">
        <v>1011</v>
      </c>
      <c r="D240" s="14" t="s">
        <v>710</v>
      </c>
      <c r="E240" s="45">
        <v>0.53897591158838287</v>
      </c>
      <c r="F240" s="45"/>
      <c r="G240" s="45"/>
      <c r="H240" s="45"/>
      <c r="I240" s="45"/>
      <c r="J240" s="45"/>
      <c r="K240" s="45"/>
      <c r="L240" s="45"/>
      <c r="M240" s="45"/>
      <c r="N240" s="45"/>
    </row>
    <row r="241" spans="2:14" x14ac:dyDescent="0.2">
      <c r="B241" s="14" t="str">
        <f t="shared" si="4"/>
        <v>flab_u_s_a_063</v>
      </c>
      <c r="C241" s="14" t="s">
        <v>1011</v>
      </c>
      <c r="D241" s="14" t="s">
        <v>711</v>
      </c>
      <c r="E241" s="45">
        <v>1.0015218987488761</v>
      </c>
      <c r="F241" s="45"/>
      <c r="G241" s="45"/>
      <c r="H241" s="45"/>
      <c r="I241" s="45"/>
      <c r="J241" s="45"/>
      <c r="K241" s="45"/>
      <c r="L241" s="45"/>
      <c r="M241" s="45"/>
      <c r="N241" s="45"/>
    </row>
    <row r="242" spans="2:14" x14ac:dyDescent="0.2">
      <c r="B242" s="14" t="str">
        <f t="shared" si="4"/>
        <v>flab_u_s_a_064</v>
      </c>
      <c r="C242" s="14" t="s">
        <v>1011</v>
      </c>
      <c r="D242" s="14" t="s">
        <v>712</v>
      </c>
      <c r="E242" s="45">
        <v>1.5492916915398536</v>
      </c>
      <c r="F242" s="45"/>
      <c r="G242" s="45"/>
      <c r="H242" s="45"/>
      <c r="I242" s="45"/>
      <c r="J242" s="45"/>
      <c r="K242" s="45"/>
      <c r="L242" s="45"/>
      <c r="M242" s="45"/>
      <c r="N242" s="45"/>
    </row>
    <row r="243" spans="2:14" x14ac:dyDescent="0.2">
      <c r="B243" s="14" t="str">
        <f t="shared" si="4"/>
        <v>flab_u_s_a_065</v>
      </c>
      <c r="C243" s="14" t="s">
        <v>1011</v>
      </c>
      <c r="D243" s="14" t="s">
        <v>713</v>
      </c>
      <c r="E243" s="45">
        <v>1.2791338039582112</v>
      </c>
      <c r="F243" s="45"/>
      <c r="G243" s="45"/>
      <c r="H243" s="45"/>
      <c r="I243" s="45"/>
      <c r="J243" s="45"/>
      <c r="K243" s="45"/>
      <c r="L243" s="45"/>
      <c r="M243" s="45"/>
      <c r="N243" s="45"/>
    </row>
    <row r="244" spans="2:14" x14ac:dyDescent="0.2">
      <c r="B244" s="14" t="str">
        <f t="shared" si="4"/>
        <v>flab_u_s_a_066</v>
      </c>
      <c r="C244" s="14" t="s">
        <v>1011</v>
      </c>
      <c r="D244" s="14" t="s">
        <v>714</v>
      </c>
      <c r="E244" s="45">
        <v>1.3536480131779396</v>
      </c>
      <c r="F244" s="45"/>
      <c r="G244" s="45"/>
      <c r="H244" s="45"/>
      <c r="I244" s="45"/>
      <c r="J244" s="45"/>
      <c r="K244" s="45"/>
      <c r="L244" s="45"/>
      <c r="M244" s="45"/>
      <c r="N244" s="45"/>
    </row>
    <row r="245" spans="2:14" x14ac:dyDescent="0.2">
      <c r="B245" s="14" t="str">
        <f t="shared" si="4"/>
        <v>flab_u_s_a_068</v>
      </c>
      <c r="C245" s="14" t="s">
        <v>1011</v>
      </c>
      <c r="D245" s="14" t="s">
        <v>716</v>
      </c>
      <c r="E245" s="45">
        <v>12.274737602085896</v>
      </c>
      <c r="F245" s="45"/>
      <c r="G245" s="45"/>
      <c r="H245" s="45"/>
      <c r="I245" s="45"/>
      <c r="J245" s="45"/>
      <c r="K245" s="45"/>
      <c r="L245" s="45"/>
      <c r="M245" s="45"/>
      <c r="N245" s="45"/>
    </row>
    <row r="246" spans="2:14" x14ac:dyDescent="0.2">
      <c r="B246" s="14" t="str">
        <f t="shared" si="4"/>
        <v>flab_u_s_a_069</v>
      </c>
      <c r="C246" s="14" t="s">
        <v>1011</v>
      </c>
      <c r="D246" s="14" t="s">
        <v>717</v>
      </c>
      <c r="E246" s="45">
        <v>0.97840983690937255</v>
      </c>
      <c r="F246" s="45"/>
      <c r="G246" s="45"/>
      <c r="H246" s="45"/>
      <c r="I246" s="45"/>
      <c r="J246" s="45"/>
      <c r="K246" s="45"/>
      <c r="L246" s="45"/>
      <c r="M246" s="45"/>
      <c r="N246" s="45"/>
    </row>
    <row r="247" spans="2:14" x14ac:dyDescent="0.2">
      <c r="B247" s="14" t="str">
        <f t="shared" si="4"/>
        <v>flab_u_s_a_071</v>
      </c>
      <c r="C247" s="14" t="s">
        <v>1011</v>
      </c>
      <c r="D247" s="14" t="s">
        <v>719</v>
      </c>
      <c r="E247" s="45">
        <v>2.8193502645679813</v>
      </c>
      <c r="F247" s="45"/>
      <c r="G247" s="45"/>
      <c r="H247" s="45"/>
      <c r="I247" s="45"/>
      <c r="J247" s="45"/>
      <c r="K247" s="45"/>
      <c r="L247" s="45"/>
      <c r="M247" s="45"/>
      <c r="N247" s="45"/>
    </row>
    <row r="248" spans="2:14" x14ac:dyDescent="0.2">
      <c r="B248" s="14" t="str">
        <f t="shared" si="4"/>
        <v>flab_u_s_a_072</v>
      </c>
      <c r="C248" s="14" t="s">
        <v>1011</v>
      </c>
      <c r="D248" s="14" t="s">
        <v>720</v>
      </c>
      <c r="E248" s="45">
        <v>8.3451868407990837</v>
      </c>
      <c r="F248" s="45"/>
      <c r="G248" s="45"/>
      <c r="H248" s="45"/>
      <c r="I248" s="45"/>
      <c r="J248" s="45"/>
      <c r="K248" s="45"/>
      <c r="L248" s="45"/>
      <c r="M248" s="45"/>
      <c r="N248" s="45"/>
    </row>
    <row r="249" spans="2:14" x14ac:dyDescent="0.2">
      <c r="B249" s="14" t="str">
        <f t="shared" si="4"/>
        <v>flab_u_s_a_073</v>
      </c>
      <c r="C249" s="14" t="s">
        <v>1011</v>
      </c>
      <c r="D249" s="14" t="s">
        <v>721</v>
      </c>
      <c r="E249" s="45">
        <v>5.6296482262217378</v>
      </c>
      <c r="F249" s="45"/>
      <c r="G249" s="45"/>
      <c r="H249" s="45"/>
      <c r="I249" s="45"/>
      <c r="J249" s="45"/>
      <c r="K249" s="45"/>
      <c r="L249" s="45"/>
      <c r="M249" s="45"/>
      <c r="N249" s="45"/>
    </row>
    <row r="250" spans="2:14" x14ac:dyDescent="0.2">
      <c r="B250" s="14" t="str">
        <f t="shared" si="4"/>
        <v>flab_u_s_a_074</v>
      </c>
      <c r="C250" s="14" t="s">
        <v>1011</v>
      </c>
      <c r="D250" s="14" t="s">
        <v>722</v>
      </c>
      <c r="E250" s="45">
        <v>1.0092823604277676</v>
      </c>
      <c r="F250" s="45"/>
      <c r="G250" s="45"/>
      <c r="H250" s="45"/>
      <c r="I250" s="45"/>
      <c r="J250" s="45"/>
      <c r="K250" s="45"/>
      <c r="L250" s="45"/>
      <c r="M250" s="45"/>
      <c r="N250" s="45"/>
    </row>
    <row r="251" spans="2:14" x14ac:dyDescent="0.2">
      <c r="B251" s="14" t="str">
        <f t="shared" si="4"/>
        <v>flab_u_s_a_075</v>
      </c>
      <c r="C251" s="14" t="s">
        <v>1011</v>
      </c>
      <c r="D251" s="14" t="s">
        <v>723</v>
      </c>
      <c r="E251" s="45">
        <v>5.1950761907149987</v>
      </c>
      <c r="F251" s="45"/>
      <c r="G251" s="45"/>
      <c r="H251" s="45"/>
      <c r="I251" s="45"/>
      <c r="J251" s="45"/>
      <c r="K251" s="45"/>
      <c r="L251" s="45"/>
      <c r="M251" s="45"/>
      <c r="N251" s="45"/>
    </row>
    <row r="252" spans="2:14" x14ac:dyDescent="0.2">
      <c r="B252" s="14" t="str">
        <f t="shared" si="4"/>
        <v>flab_u_s_a_076</v>
      </c>
      <c r="C252" s="14" t="s">
        <v>1011</v>
      </c>
      <c r="D252" s="14" t="s">
        <v>724</v>
      </c>
      <c r="E252" s="45">
        <v>4.128170968283472</v>
      </c>
      <c r="F252" s="45"/>
      <c r="G252" s="45"/>
      <c r="H252" s="45"/>
      <c r="I252" s="45"/>
      <c r="J252" s="45"/>
      <c r="K252" s="45"/>
      <c r="L252" s="45"/>
      <c r="M252" s="45"/>
      <c r="N252" s="45"/>
    </row>
    <row r="253" spans="2:14" x14ac:dyDescent="0.2">
      <c r="B253" s="14" t="str">
        <f t="shared" si="4"/>
        <v>flab_u_s_a_077</v>
      </c>
      <c r="C253" s="14" t="s">
        <v>1011</v>
      </c>
      <c r="D253" s="14" t="s">
        <v>725</v>
      </c>
      <c r="E253" s="45">
        <v>1.2221461602155932</v>
      </c>
      <c r="F253" s="45"/>
      <c r="G253" s="45"/>
      <c r="H253" s="45"/>
      <c r="I253" s="45"/>
      <c r="J253" s="45"/>
      <c r="K253" s="45"/>
      <c r="L253" s="45"/>
      <c r="M253" s="45"/>
      <c r="N253" s="45"/>
    </row>
    <row r="254" spans="2:14" x14ac:dyDescent="0.2">
      <c r="B254" s="14" t="str">
        <f t="shared" si="4"/>
        <v>flab_u_s_a_078</v>
      </c>
      <c r="C254" s="14" t="s">
        <v>1011</v>
      </c>
      <c r="D254" s="14" t="s">
        <v>726</v>
      </c>
      <c r="E254" s="45">
        <v>1.0156344492323495</v>
      </c>
      <c r="F254" s="45"/>
      <c r="G254" s="45"/>
      <c r="H254" s="45"/>
      <c r="I254" s="45"/>
      <c r="J254" s="45"/>
      <c r="K254" s="45"/>
      <c r="L254" s="45"/>
      <c r="M254" s="45"/>
      <c r="N254" s="45"/>
    </row>
    <row r="255" spans="2:14" x14ac:dyDescent="0.2">
      <c r="B255" s="14" t="str">
        <f t="shared" si="4"/>
        <v>flab_u_s_a_079</v>
      </c>
      <c r="C255" s="14" t="s">
        <v>1011</v>
      </c>
      <c r="D255" s="14" t="s">
        <v>727</v>
      </c>
      <c r="E255" s="45">
        <v>0.98661923044619337</v>
      </c>
      <c r="F255" s="45"/>
      <c r="G255" s="45"/>
      <c r="H255" s="45"/>
      <c r="I255" s="45"/>
      <c r="J255" s="45"/>
      <c r="K255" s="45"/>
      <c r="L255" s="45"/>
      <c r="M255" s="45"/>
      <c r="N255" s="45"/>
    </row>
    <row r="256" spans="2:14" x14ac:dyDescent="0.2">
      <c r="B256" s="14" t="str">
        <f t="shared" si="4"/>
        <v>flab_u_s_a_080</v>
      </c>
      <c r="C256" s="14" t="s">
        <v>1011</v>
      </c>
      <c r="D256" s="14" t="s">
        <v>728</v>
      </c>
      <c r="E256" s="45">
        <v>1.2284636225046297</v>
      </c>
      <c r="F256" s="45"/>
      <c r="G256" s="45"/>
      <c r="H256" s="45"/>
      <c r="I256" s="45"/>
      <c r="J256" s="45"/>
      <c r="K256" s="45"/>
      <c r="L256" s="45"/>
      <c r="M256" s="45"/>
      <c r="N256" s="45"/>
    </row>
    <row r="257" spans="2:14" x14ac:dyDescent="0.2">
      <c r="B257" s="14" t="str">
        <f t="shared" si="4"/>
        <v>flab_u_s_a_081</v>
      </c>
      <c r="C257" s="14" t="s">
        <v>1011</v>
      </c>
      <c r="D257" s="14" t="s">
        <v>729</v>
      </c>
      <c r="E257" s="45">
        <v>28.62630098566931</v>
      </c>
      <c r="F257" s="45"/>
      <c r="G257" s="45"/>
      <c r="H257" s="45"/>
      <c r="I257" s="45"/>
      <c r="J257" s="45"/>
      <c r="K257" s="45"/>
      <c r="L257" s="45"/>
      <c r="M257" s="45"/>
      <c r="N257" s="45"/>
    </row>
    <row r="258" spans="2:14" x14ac:dyDescent="0.2">
      <c r="B258" s="14" t="str">
        <f t="shared" si="4"/>
        <v>flab_u_s_a_082</v>
      </c>
      <c r="C258" s="14" t="s">
        <v>1011</v>
      </c>
      <c r="D258" s="14" t="s">
        <v>730</v>
      </c>
      <c r="E258" s="45">
        <v>10.07040346573476</v>
      </c>
      <c r="F258" s="45"/>
      <c r="G258" s="45"/>
      <c r="H258" s="45"/>
      <c r="I258" s="45"/>
      <c r="J258" s="45"/>
      <c r="K258" s="45"/>
      <c r="L258" s="45"/>
      <c r="M258" s="45"/>
      <c r="N258" s="45"/>
    </row>
    <row r="259" spans="2:14" x14ac:dyDescent="0.2">
      <c r="B259" s="14" t="str">
        <f t="shared" si="4"/>
        <v>flab_u_s_a_083</v>
      </c>
      <c r="C259" s="14" t="s">
        <v>1011</v>
      </c>
      <c r="D259" s="14" t="s">
        <v>731</v>
      </c>
      <c r="E259" s="45">
        <v>7.1936951328883847</v>
      </c>
      <c r="F259" s="45"/>
      <c r="G259" s="45"/>
      <c r="H259" s="45"/>
      <c r="I259" s="45"/>
      <c r="J259" s="45"/>
      <c r="K259" s="45"/>
      <c r="L259" s="45"/>
      <c r="M259" s="45"/>
      <c r="N259" s="45"/>
    </row>
    <row r="260" spans="2:14" x14ac:dyDescent="0.2">
      <c r="B260" s="14" t="str">
        <f t="shared" si="4"/>
        <v>flab_u_s_a_084</v>
      </c>
      <c r="C260" s="14" t="s">
        <v>1011</v>
      </c>
      <c r="D260" s="14" t="s">
        <v>732</v>
      </c>
      <c r="E260" s="45">
        <v>1.0303846162400174</v>
      </c>
      <c r="F260" s="45"/>
      <c r="G260" s="45"/>
      <c r="H260" s="45"/>
      <c r="I260" s="45"/>
      <c r="J260" s="45"/>
      <c r="K260" s="45"/>
      <c r="L260" s="45"/>
      <c r="M260" s="45"/>
      <c r="N260" s="45"/>
    </row>
    <row r="261" spans="2:14" x14ac:dyDescent="0.2">
      <c r="B261" s="14" t="str">
        <f t="shared" si="4"/>
        <v>flab_u_s_a_085</v>
      </c>
      <c r="C261" s="14" t="s">
        <v>1011</v>
      </c>
      <c r="D261" s="14" t="s">
        <v>733</v>
      </c>
      <c r="E261" s="45">
        <v>1.9733278088750643</v>
      </c>
      <c r="F261" s="45"/>
      <c r="G261" s="45"/>
      <c r="H261" s="45"/>
      <c r="I261" s="45"/>
      <c r="J261" s="45"/>
      <c r="K261" s="45"/>
      <c r="L261" s="45"/>
      <c r="M261" s="45"/>
      <c r="N261" s="45"/>
    </row>
    <row r="262" spans="2:14" x14ac:dyDescent="0.2">
      <c r="B262" s="14" t="str">
        <f t="shared" si="4"/>
        <v>flab_u_s_a_086</v>
      </c>
      <c r="C262" s="14" t="s">
        <v>1011</v>
      </c>
      <c r="D262" s="14" t="s">
        <v>734</v>
      </c>
      <c r="E262" s="45">
        <v>28.706982130706347</v>
      </c>
      <c r="F262" s="45"/>
      <c r="G262" s="45"/>
      <c r="H262" s="45"/>
      <c r="I262" s="45"/>
      <c r="J262" s="45"/>
      <c r="K262" s="45"/>
      <c r="L262" s="45"/>
      <c r="M262" s="45"/>
      <c r="N262" s="45"/>
    </row>
    <row r="263" spans="2:14" x14ac:dyDescent="0.2">
      <c r="B263" s="14" t="str">
        <f t="shared" si="4"/>
        <v>flab_u_s_a_087</v>
      </c>
      <c r="C263" s="14" t="s">
        <v>1011</v>
      </c>
      <c r="D263" s="14" t="s">
        <v>735</v>
      </c>
      <c r="E263" s="45">
        <v>4.968618457943534</v>
      </c>
      <c r="F263" s="45"/>
      <c r="G263" s="45"/>
      <c r="H263" s="45"/>
      <c r="I263" s="45"/>
      <c r="J263" s="45"/>
      <c r="K263" s="45"/>
      <c r="L263" s="45"/>
      <c r="M263" s="45"/>
      <c r="N263" s="45"/>
    </row>
    <row r="264" spans="2:14" x14ac:dyDescent="0.2">
      <c r="B264" s="14" t="str">
        <f t="shared" ref="B264:B327" si="5">C264&amp;"_"&amp;D264</f>
        <v>flab_u_s_a_088</v>
      </c>
      <c r="C264" s="14" t="s">
        <v>1011</v>
      </c>
      <c r="D264" s="14" t="s">
        <v>736</v>
      </c>
      <c r="E264" s="45">
        <v>9.9574404774758953</v>
      </c>
      <c r="F264" s="45"/>
      <c r="G264" s="45"/>
      <c r="H264" s="45"/>
      <c r="I264" s="45"/>
      <c r="J264" s="45"/>
      <c r="K264" s="45"/>
      <c r="L264" s="45"/>
      <c r="M264" s="45"/>
      <c r="N264" s="45"/>
    </row>
    <row r="265" spans="2:14" x14ac:dyDescent="0.2">
      <c r="B265" s="14" t="str">
        <f t="shared" si="5"/>
        <v>flab_u_s_a_089</v>
      </c>
      <c r="C265" s="14" t="s">
        <v>1011</v>
      </c>
      <c r="D265" s="14" t="s">
        <v>737</v>
      </c>
      <c r="E265" s="45">
        <v>11.369471282326606</v>
      </c>
      <c r="F265" s="45"/>
      <c r="G265" s="45"/>
      <c r="H265" s="45"/>
      <c r="I265" s="45"/>
      <c r="J265" s="45"/>
      <c r="K265" s="45"/>
      <c r="L265" s="45"/>
      <c r="M265" s="45"/>
      <c r="N265" s="45"/>
    </row>
    <row r="266" spans="2:14" x14ac:dyDescent="0.2">
      <c r="B266" s="14" t="str">
        <f t="shared" si="5"/>
        <v>flab_u_s_a_090</v>
      </c>
      <c r="C266" s="14" t="s">
        <v>1011</v>
      </c>
      <c r="D266" s="14" t="s">
        <v>738</v>
      </c>
      <c r="E266" s="45">
        <v>2.4855874068395756</v>
      </c>
      <c r="F266" s="45"/>
      <c r="G266" s="45"/>
      <c r="H266" s="45"/>
      <c r="I266" s="45"/>
      <c r="J266" s="45"/>
      <c r="K266" s="45"/>
      <c r="L266" s="45"/>
      <c r="M266" s="45"/>
      <c r="N266" s="45"/>
    </row>
    <row r="267" spans="2:14" x14ac:dyDescent="0.2">
      <c r="B267" s="14" t="str">
        <f t="shared" si="5"/>
        <v>flab_u_s_a_091</v>
      </c>
      <c r="C267" s="14" t="s">
        <v>1011</v>
      </c>
      <c r="D267" s="14" t="s">
        <v>739</v>
      </c>
      <c r="E267" s="45">
        <v>1.3898920509567476</v>
      </c>
      <c r="F267" s="45"/>
      <c r="G267" s="45"/>
      <c r="H267" s="45"/>
      <c r="I267" s="45"/>
      <c r="J267" s="45"/>
      <c r="K267" s="45"/>
      <c r="L267" s="45"/>
      <c r="M267" s="45"/>
      <c r="N267" s="45"/>
    </row>
    <row r="268" spans="2:14" x14ac:dyDescent="0.2">
      <c r="B268" s="14" t="str">
        <f t="shared" si="5"/>
        <v>flab_u_s_a_092</v>
      </c>
      <c r="C268" s="14" t="s">
        <v>1011</v>
      </c>
      <c r="D268" s="14" t="s">
        <v>740</v>
      </c>
      <c r="E268" s="45">
        <v>4.7878452426105902</v>
      </c>
      <c r="F268" s="45"/>
      <c r="G268" s="45"/>
      <c r="H268" s="45"/>
      <c r="I268" s="45"/>
      <c r="J268" s="45"/>
      <c r="K268" s="45"/>
      <c r="L268" s="45"/>
      <c r="M268" s="45"/>
      <c r="N268" s="45"/>
    </row>
    <row r="269" spans="2:14" x14ac:dyDescent="0.2">
      <c r="B269" s="14" t="str">
        <f t="shared" si="5"/>
        <v>flab_u_s_a_094</v>
      </c>
      <c r="C269" s="14" t="s">
        <v>1011</v>
      </c>
      <c r="D269" s="14" t="s">
        <v>742</v>
      </c>
      <c r="E269" s="45">
        <v>3.2651523161727023</v>
      </c>
      <c r="F269" s="45"/>
      <c r="G269" s="45"/>
      <c r="H269" s="45"/>
      <c r="I269" s="45"/>
      <c r="J269" s="45"/>
      <c r="K269" s="45"/>
      <c r="L269" s="45"/>
      <c r="M269" s="45"/>
      <c r="N269" s="45"/>
    </row>
    <row r="270" spans="2:14" x14ac:dyDescent="0.2">
      <c r="B270" s="14" t="str">
        <f t="shared" si="5"/>
        <v>flab_u_s_a_095</v>
      </c>
      <c r="C270" s="14" t="s">
        <v>1011</v>
      </c>
      <c r="D270" s="14" t="s">
        <v>743</v>
      </c>
      <c r="E270" s="45">
        <v>1.77979307930561</v>
      </c>
      <c r="F270" s="45"/>
      <c r="G270" s="45"/>
      <c r="H270" s="45"/>
      <c r="I270" s="45"/>
      <c r="J270" s="45"/>
      <c r="K270" s="45"/>
      <c r="L270" s="45"/>
      <c r="M270" s="45"/>
      <c r="N270" s="45"/>
    </row>
    <row r="271" spans="2:14" x14ac:dyDescent="0.2">
      <c r="B271" s="14" t="str">
        <f t="shared" si="5"/>
        <v>flab_u_s_a_096</v>
      </c>
      <c r="C271" s="14" t="s">
        <v>1011</v>
      </c>
      <c r="D271" s="14" t="s">
        <v>744</v>
      </c>
      <c r="E271" s="45">
        <v>1.3740428064489811</v>
      </c>
      <c r="F271" s="45"/>
      <c r="G271" s="45"/>
      <c r="H271" s="45"/>
      <c r="I271" s="45"/>
      <c r="J271" s="45"/>
      <c r="K271" s="45"/>
      <c r="L271" s="45"/>
      <c r="M271" s="45"/>
      <c r="N271" s="45"/>
    </row>
    <row r="272" spans="2:14" x14ac:dyDescent="0.2">
      <c r="B272" s="14" t="str">
        <f t="shared" si="5"/>
        <v>flab_u_s_a_097</v>
      </c>
      <c r="C272" s="14" t="s">
        <v>1011</v>
      </c>
      <c r="D272" s="14" t="s">
        <v>745</v>
      </c>
      <c r="E272" s="45">
        <v>3.4338230995953913</v>
      </c>
      <c r="F272" s="45"/>
      <c r="G272" s="45"/>
      <c r="H272" s="45"/>
      <c r="I272" s="45"/>
      <c r="J272" s="45"/>
      <c r="K272" s="45"/>
      <c r="L272" s="45"/>
      <c r="M272" s="45"/>
      <c r="N272" s="45"/>
    </row>
    <row r="273" spans="2:14" x14ac:dyDescent="0.2">
      <c r="B273" s="14" t="str">
        <f t="shared" si="5"/>
        <v>flab_u_s_a_098</v>
      </c>
      <c r="C273" s="14" t="s">
        <v>1011</v>
      </c>
      <c r="D273" s="14" t="s">
        <v>746</v>
      </c>
      <c r="E273" s="45">
        <v>0.97639811244643404</v>
      </c>
      <c r="F273" s="45"/>
      <c r="G273" s="45"/>
      <c r="H273" s="45"/>
      <c r="I273" s="45"/>
      <c r="J273" s="45"/>
      <c r="K273" s="45"/>
      <c r="L273" s="45"/>
      <c r="M273" s="45"/>
      <c r="N273" s="45"/>
    </row>
    <row r="274" spans="2:14" x14ac:dyDescent="0.2">
      <c r="B274" s="14" t="str">
        <f t="shared" si="5"/>
        <v>flab_u_s_a_099</v>
      </c>
      <c r="C274" s="14" t="s">
        <v>1011</v>
      </c>
      <c r="D274" s="14" t="s">
        <v>747</v>
      </c>
      <c r="E274" s="45">
        <v>9.557783735999239</v>
      </c>
      <c r="F274" s="45"/>
      <c r="G274" s="45"/>
      <c r="H274" s="45"/>
      <c r="I274" s="45"/>
      <c r="J274" s="45"/>
      <c r="K274" s="45"/>
      <c r="L274" s="45"/>
      <c r="M274" s="45"/>
      <c r="N274" s="45"/>
    </row>
    <row r="275" spans="2:14" x14ac:dyDescent="0.2">
      <c r="B275" s="14" t="str">
        <f t="shared" si="5"/>
        <v>flab_u_s_a_100</v>
      </c>
      <c r="C275" s="14" t="s">
        <v>1011</v>
      </c>
      <c r="D275" s="14" t="s">
        <v>748</v>
      </c>
      <c r="E275" s="45">
        <v>1.7686491284966868</v>
      </c>
      <c r="F275" s="45"/>
      <c r="G275" s="45"/>
      <c r="H275" s="45"/>
      <c r="I275" s="45"/>
      <c r="J275" s="45"/>
      <c r="K275" s="45"/>
      <c r="L275" s="45"/>
      <c r="M275" s="45"/>
      <c r="N275" s="45"/>
    </row>
    <row r="276" spans="2:14" x14ac:dyDescent="0.2">
      <c r="B276" s="14" t="str">
        <f t="shared" si="5"/>
        <v>flab_u_s_a_101</v>
      </c>
      <c r="C276" s="14" t="s">
        <v>1011</v>
      </c>
      <c r="D276" s="14" t="s">
        <v>749</v>
      </c>
      <c r="E276" s="45">
        <v>0.94097923311680454</v>
      </c>
      <c r="F276" s="45"/>
      <c r="G276" s="45"/>
      <c r="H276" s="45"/>
      <c r="I276" s="45"/>
      <c r="J276" s="45"/>
      <c r="K276" s="45"/>
      <c r="L276" s="45"/>
      <c r="M276" s="45"/>
      <c r="N276" s="45"/>
    </row>
    <row r="277" spans="2:14" x14ac:dyDescent="0.2">
      <c r="B277" s="14" t="str">
        <f t="shared" si="5"/>
        <v>flab_u_s_a_102</v>
      </c>
      <c r="C277" s="14" t="s">
        <v>1011</v>
      </c>
      <c r="D277" s="14" t="s">
        <v>750</v>
      </c>
      <c r="E277" s="45">
        <v>1.2252422969550323</v>
      </c>
      <c r="F277" s="45"/>
      <c r="G277" s="45"/>
      <c r="H277" s="45"/>
      <c r="I277" s="45"/>
      <c r="J277" s="45"/>
      <c r="K277" s="45"/>
      <c r="L277" s="45"/>
      <c r="M277" s="45"/>
      <c r="N277" s="45"/>
    </row>
    <row r="278" spans="2:14" x14ac:dyDescent="0.2">
      <c r="B278" s="14" t="str">
        <f t="shared" si="5"/>
        <v>flab_u_s_a_103</v>
      </c>
      <c r="C278" s="14" t="s">
        <v>1011</v>
      </c>
      <c r="D278" s="14" t="s">
        <v>751</v>
      </c>
      <c r="E278" s="45">
        <v>1.1105999238551176</v>
      </c>
      <c r="F278" s="45"/>
      <c r="G278" s="45"/>
      <c r="H278" s="45"/>
      <c r="I278" s="45"/>
      <c r="J278" s="45"/>
      <c r="K278" s="45"/>
      <c r="L278" s="45"/>
      <c r="M278" s="45"/>
      <c r="N278" s="45"/>
    </row>
    <row r="279" spans="2:14" x14ac:dyDescent="0.2">
      <c r="B279" s="14" t="str">
        <f t="shared" si="5"/>
        <v>flab_u_s_a_104</v>
      </c>
      <c r="C279" s="14" t="s">
        <v>1011</v>
      </c>
      <c r="D279" s="14" t="s">
        <v>752</v>
      </c>
      <c r="E279" s="45">
        <v>0.43167789844704763</v>
      </c>
      <c r="F279" s="45"/>
      <c r="G279" s="45"/>
      <c r="H279" s="45"/>
      <c r="I279" s="45"/>
      <c r="J279" s="45"/>
      <c r="K279" s="45"/>
      <c r="L279" s="45"/>
      <c r="M279" s="45"/>
      <c r="N279" s="45"/>
    </row>
    <row r="280" spans="2:14" x14ac:dyDescent="0.2">
      <c r="B280" s="14" t="str">
        <f t="shared" si="5"/>
        <v>flab_u_s_a_105</v>
      </c>
      <c r="C280" s="14" t="s">
        <v>1011</v>
      </c>
      <c r="D280" s="14" t="s">
        <v>753</v>
      </c>
      <c r="E280" s="45">
        <v>2.1605511434816664</v>
      </c>
      <c r="F280" s="45"/>
      <c r="G280" s="45"/>
      <c r="H280" s="45"/>
      <c r="I280" s="45"/>
      <c r="J280" s="45"/>
      <c r="K280" s="45"/>
      <c r="L280" s="45"/>
      <c r="M280" s="45"/>
      <c r="N280" s="45"/>
    </row>
    <row r="281" spans="2:14" x14ac:dyDescent="0.2">
      <c r="B281" s="14" t="str">
        <f t="shared" si="5"/>
        <v>flab_u_s_a_106</v>
      </c>
      <c r="C281" s="14" t="s">
        <v>1011</v>
      </c>
      <c r="D281" s="14" t="s">
        <v>754</v>
      </c>
      <c r="E281" s="45">
        <v>0.65600162940990769</v>
      </c>
      <c r="F281" s="45"/>
      <c r="G281" s="45"/>
      <c r="H281" s="45"/>
      <c r="I281" s="45"/>
      <c r="J281" s="45"/>
      <c r="K281" s="45"/>
      <c r="L281" s="45"/>
      <c r="M281" s="45"/>
      <c r="N281" s="45"/>
    </row>
    <row r="282" spans="2:14" x14ac:dyDescent="0.2">
      <c r="B282" s="14" t="str">
        <f t="shared" si="5"/>
        <v>flab_u_s_a_107</v>
      </c>
      <c r="C282" s="14" t="s">
        <v>1011</v>
      </c>
      <c r="D282" s="14" t="s">
        <v>755</v>
      </c>
      <c r="E282" s="45">
        <v>1.9032115637655909</v>
      </c>
      <c r="F282" s="45"/>
      <c r="G282" s="45"/>
      <c r="H282" s="45"/>
      <c r="I282" s="45"/>
      <c r="J282" s="45"/>
      <c r="K282" s="45"/>
      <c r="L282" s="45"/>
      <c r="M282" s="45"/>
      <c r="N282" s="45"/>
    </row>
    <row r="283" spans="2:14" x14ac:dyDescent="0.2">
      <c r="B283" s="14" t="str">
        <f t="shared" si="5"/>
        <v>flab_u_s_a_108</v>
      </c>
      <c r="C283" s="14" t="s">
        <v>1011</v>
      </c>
      <c r="D283" s="14" t="s">
        <v>756</v>
      </c>
      <c r="E283" s="45">
        <v>1.9032115637655911</v>
      </c>
      <c r="F283" s="45"/>
      <c r="G283" s="45"/>
      <c r="H283" s="45"/>
      <c r="I283" s="45"/>
      <c r="J283" s="45"/>
      <c r="K283" s="45"/>
      <c r="L283" s="45"/>
      <c r="M283" s="45"/>
      <c r="N283" s="45"/>
    </row>
    <row r="284" spans="2:14" x14ac:dyDescent="0.2">
      <c r="B284" s="14" t="str">
        <f t="shared" si="5"/>
        <v>flab_u_s_a_109</v>
      </c>
      <c r="C284" s="14" t="s">
        <v>1011</v>
      </c>
      <c r="D284" s="14" t="s">
        <v>757</v>
      </c>
      <c r="E284" s="45">
        <v>1.9032115637655915</v>
      </c>
      <c r="F284" s="45"/>
      <c r="G284" s="45"/>
      <c r="H284" s="45"/>
      <c r="I284" s="45"/>
      <c r="J284" s="45"/>
      <c r="K284" s="45"/>
      <c r="L284" s="45"/>
      <c r="M284" s="45"/>
      <c r="N284" s="45"/>
    </row>
    <row r="285" spans="2:14" x14ac:dyDescent="0.2">
      <c r="B285" s="14" t="str">
        <f t="shared" si="5"/>
        <v>flab_u_s_a_110</v>
      </c>
      <c r="C285" s="14" t="s">
        <v>1011</v>
      </c>
      <c r="D285" s="14" t="s">
        <v>758</v>
      </c>
      <c r="E285" s="45">
        <v>1.9032115637655915</v>
      </c>
      <c r="F285" s="45"/>
      <c r="G285" s="45"/>
      <c r="H285" s="45"/>
      <c r="I285" s="45"/>
      <c r="J285" s="45"/>
      <c r="K285" s="45"/>
      <c r="L285" s="45"/>
      <c r="M285" s="45"/>
      <c r="N285" s="45"/>
    </row>
    <row r="286" spans="2:14" x14ac:dyDescent="0.2">
      <c r="B286" s="14" t="str">
        <f t="shared" si="5"/>
        <v>flab_u_s_a_111</v>
      </c>
      <c r="C286" s="14" t="s">
        <v>1011</v>
      </c>
      <c r="D286" s="14" t="s">
        <v>759</v>
      </c>
      <c r="E286" s="45">
        <v>1.9032115637655915</v>
      </c>
      <c r="F286" s="45"/>
      <c r="G286" s="45"/>
      <c r="H286" s="45"/>
      <c r="I286" s="45"/>
      <c r="J286" s="45"/>
      <c r="K286" s="45"/>
      <c r="L286" s="45"/>
      <c r="M286" s="45"/>
      <c r="N286" s="45"/>
    </row>
    <row r="287" spans="2:14" x14ac:dyDescent="0.2">
      <c r="B287" s="14" t="str">
        <f t="shared" si="5"/>
        <v>flab_u_s_a_112</v>
      </c>
      <c r="C287" s="14" t="s">
        <v>1011</v>
      </c>
      <c r="D287" s="14" t="s">
        <v>760</v>
      </c>
      <c r="E287" s="45">
        <v>1.9032115637655909</v>
      </c>
      <c r="F287" s="45"/>
      <c r="G287" s="45"/>
      <c r="H287" s="45"/>
      <c r="I287" s="45"/>
      <c r="J287" s="45"/>
      <c r="K287" s="45"/>
      <c r="L287" s="45"/>
      <c r="M287" s="45"/>
      <c r="N287" s="45"/>
    </row>
    <row r="288" spans="2:14" x14ac:dyDescent="0.2">
      <c r="B288" s="14" t="str">
        <f t="shared" si="5"/>
        <v>flab_u_s_a_113</v>
      </c>
      <c r="C288" s="14" t="s">
        <v>1011</v>
      </c>
      <c r="D288" s="14" t="s">
        <v>761</v>
      </c>
      <c r="E288" s="45">
        <v>1.903211563765592</v>
      </c>
      <c r="F288" s="45"/>
      <c r="G288" s="45"/>
      <c r="H288" s="45"/>
      <c r="I288" s="45"/>
      <c r="J288" s="45"/>
      <c r="K288" s="45"/>
      <c r="L288" s="45"/>
      <c r="M288" s="45"/>
      <c r="N288" s="45"/>
    </row>
    <row r="289" spans="2:14" x14ac:dyDescent="0.2">
      <c r="B289" s="14" t="str">
        <f t="shared" si="5"/>
        <v>flab_u_s_a_115</v>
      </c>
      <c r="C289" s="14" t="s">
        <v>1011</v>
      </c>
      <c r="D289" s="14" t="s">
        <v>763</v>
      </c>
      <c r="E289" s="45">
        <v>1.2502554655347402</v>
      </c>
      <c r="F289" s="45"/>
      <c r="G289" s="45"/>
      <c r="H289" s="45"/>
      <c r="I289" s="45"/>
      <c r="J289" s="45"/>
      <c r="K289" s="45"/>
      <c r="L289" s="45"/>
      <c r="M289" s="45"/>
      <c r="N289" s="45"/>
    </row>
    <row r="290" spans="2:14" x14ac:dyDescent="0.2">
      <c r="B290" s="14" t="str">
        <f t="shared" si="5"/>
        <v>flab_u_s_a_118</v>
      </c>
      <c r="C290" s="14" t="s">
        <v>1011</v>
      </c>
      <c r="D290" s="14" t="s">
        <v>766</v>
      </c>
      <c r="E290" s="45">
        <v>0.30573775906711975</v>
      </c>
      <c r="F290" s="45"/>
      <c r="G290" s="45"/>
      <c r="H290" s="45"/>
      <c r="I290" s="45"/>
      <c r="J290" s="45"/>
      <c r="K290" s="45"/>
      <c r="L290" s="45"/>
      <c r="M290" s="45"/>
      <c r="N290" s="45"/>
    </row>
    <row r="291" spans="2:14" x14ac:dyDescent="0.2">
      <c r="B291" s="14" t="str">
        <f t="shared" si="5"/>
        <v>flab_u_s_a_120</v>
      </c>
      <c r="C291" s="14" t="s">
        <v>1011</v>
      </c>
      <c r="D291" s="14" t="s">
        <v>768</v>
      </c>
      <c r="E291" s="45">
        <v>0.63612939206830055</v>
      </c>
      <c r="F291" s="45"/>
      <c r="G291" s="45"/>
      <c r="H291" s="45"/>
      <c r="I291" s="45"/>
      <c r="J291" s="45"/>
      <c r="K291" s="45"/>
      <c r="L291" s="45"/>
      <c r="M291" s="45"/>
      <c r="N291" s="45"/>
    </row>
    <row r="292" spans="2:14" x14ac:dyDescent="0.2">
      <c r="B292" s="14" t="str">
        <f t="shared" si="5"/>
        <v>flab_u_s_a_121</v>
      </c>
      <c r="C292" s="14" t="s">
        <v>1011</v>
      </c>
      <c r="D292" s="14" t="s">
        <v>769</v>
      </c>
      <c r="E292" s="45">
        <v>1.4960054093551789</v>
      </c>
      <c r="F292" s="45"/>
      <c r="G292" s="45"/>
      <c r="H292" s="45"/>
      <c r="I292" s="45"/>
      <c r="J292" s="45"/>
      <c r="K292" s="45"/>
      <c r="L292" s="45"/>
      <c r="M292" s="45"/>
      <c r="N292" s="45"/>
    </row>
    <row r="293" spans="2:14" x14ac:dyDescent="0.2">
      <c r="B293" s="14" t="str">
        <f t="shared" si="5"/>
        <v>flab_u_s_a_122</v>
      </c>
      <c r="C293" s="14" t="s">
        <v>1011</v>
      </c>
      <c r="D293" s="14" t="s">
        <v>770</v>
      </c>
      <c r="E293" s="45">
        <v>12.300132071552612</v>
      </c>
      <c r="F293" s="45"/>
      <c r="G293" s="45"/>
      <c r="H293" s="45"/>
      <c r="I293" s="45"/>
      <c r="J293" s="45"/>
      <c r="K293" s="45"/>
      <c r="L293" s="45"/>
      <c r="M293" s="45"/>
      <c r="N293" s="45"/>
    </row>
    <row r="294" spans="2:14" x14ac:dyDescent="0.2">
      <c r="B294" s="14" t="str">
        <f t="shared" si="5"/>
        <v>flab_u_s_a_123</v>
      </c>
      <c r="C294" s="14" t="s">
        <v>1011</v>
      </c>
      <c r="D294" s="14" t="s">
        <v>771</v>
      </c>
      <c r="E294" s="45">
        <v>4.1811623340878059</v>
      </c>
      <c r="F294" s="45"/>
      <c r="G294" s="45"/>
      <c r="H294" s="45"/>
      <c r="I294" s="45"/>
      <c r="J294" s="45"/>
      <c r="K294" s="45"/>
      <c r="L294" s="45"/>
      <c r="M294" s="45"/>
      <c r="N294" s="45"/>
    </row>
    <row r="295" spans="2:14" x14ac:dyDescent="0.2">
      <c r="B295" s="14" t="str">
        <f t="shared" si="5"/>
        <v>flab_u_s_a_124</v>
      </c>
      <c r="C295" s="14" t="s">
        <v>1011</v>
      </c>
      <c r="D295" s="14" t="s">
        <v>772</v>
      </c>
      <c r="E295" s="45">
        <v>3.1654366418447153</v>
      </c>
      <c r="F295" s="45"/>
      <c r="G295" s="45"/>
      <c r="H295" s="45"/>
      <c r="I295" s="45"/>
      <c r="J295" s="45"/>
      <c r="K295" s="45"/>
      <c r="L295" s="45"/>
      <c r="M295" s="45"/>
      <c r="N295" s="45"/>
    </row>
    <row r="296" spans="2:14" x14ac:dyDescent="0.2">
      <c r="B296" s="14" t="str">
        <f t="shared" si="5"/>
        <v>flab_u_s_a_125</v>
      </c>
      <c r="C296" s="14" t="s">
        <v>1011</v>
      </c>
      <c r="D296" s="14" t="s">
        <v>773</v>
      </c>
      <c r="E296" s="45">
        <v>0.50589273186513528</v>
      </c>
      <c r="F296" s="45"/>
      <c r="G296" s="45"/>
      <c r="H296" s="45"/>
      <c r="I296" s="45"/>
      <c r="J296" s="45"/>
      <c r="K296" s="45"/>
      <c r="L296" s="45"/>
      <c r="M296" s="45"/>
      <c r="N296" s="45"/>
    </row>
    <row r="297" spans="2:14" x14ac:dyDescent="0.2">
      <c r="B297" s="14" t="str">
        <f t="shared" si="5"/>
        <v>flab_u_s_a_126</v>
      </c>
      <c r="C297" s="14" t="s">
        <v>1011</v>
      </c>
      <c r="D297" s="14" t="s">
        <v>774</v>
      </c>
      <c r="E297" s="45">
        <v>3.2000451507643155</v>
      </c>
      <c r="F297" s="45"/>
      <c r="G297" s="45"/>
      <c r="H297" s="45"/>
      <c r="I297" s="45"/>
      <c r="J297" s="45"/>
      <c r="K297" s="45"/>
      <c r="L297" s="45"/>
      <c r="M297" s="45"/>
      <c r="N297" s="45"/>
    </row>
    <row r="298" spans="2:14" x14ac:dyDescent="0.2">
      <c r="B298" s="14" t="str">
        <f t="shared" si="5"/>
        <v>flab_u_s_a_127</v>
      </c>
      <c r="C298" s="14" t="s">
        <v>1011</v>
      </c>
      <c r="D298" s="14" t="s">
        <v>775</v>
      </c>
      <c r="E298" s="45">
        <v>0.85013060824717313</v>
      </c>
      <c r="F298" s="45"/>
      <c r="G298" s="45"/>
      <c r="H298" s="45"/>
      <c r="I298" s="45"/>
      <c r="J298" s="45"/>
      <c r="K298" s="45"/>
      <c r="L298" s="45"/>
      <c r="M298" s="45"/>
      <c r="N298" s="45"/>
    </row>
    <row r="299" spans="2:14" x14ac:dyDescent="0.2">
      <c r="B299" s="14" t="str">
        <f t="shared" si="5"/>
        <v>flab_u_s_a_128</v>
      </c>
      <c r="C299" s="14" t="s">
        <v>1011</v>
      </c>
      <c r="D299" s="14" t="s">
        <v>776</v>
      </c>
      <c r="E299" s="45">
        <v>0.87612345715543438</v>
      </c>
      <c r="F299" s="45"/>
      <c r="G299" s="45"/>
      <c r="H299" s="45"/>
      <c r="I299" s="45"/>
      <c r="J299" s="45"/>
      <c r="K299" s="45"/>
      <c r="L299" s="45"/>
      <c r="M299" s="45"/>
      <c r="N299" s="45"/>
    </row>
    <row r="300" spans="2:14" x14ac:dyDescent="0.2">
      <c r="B300" s="14" t="str">
        <f t="shared" si="5"/>
        <v>flab_u_s_a_129</v>
      </c>
      <c r="C300" s="14" t="s">
        <v>1011</v>
      </c>
      <c r="D300" s="14" t="s">
        <v>777</v>
      </c>
      <c r="E300" s="45">
        <v>0.68042180835476285</v>
      </c>
      <c r="F300" s="45"/>
      <c r="G300" s="45"/>
      <c r="H300" s="45"/>
      <c r="I300" s="45"/>
      <c r="J300" s="45"/>
      <c r="K300" s="45"/>
      <c r="L300" s="45"/>
      <c r="M300" s="45"/>
      <c r="N300" s="45"/>
    </row>
    <row r="301" spans="2:14" x14ac:dyDescent="0.2">
      <c r="B301" s="14" t="str">
        <f t="shared" si="5"/>
        <v>flab_u_s_a_130</v>
      </c>
      <c r="C301" s="14" t="s">
        <v>1011</v>
      </c>
      <c r="D301" s="14" t="s">
        <v>778</v>
      </c>
      <c r="E301" s="45">
        <v>5.1610080644249177</v>
      </c>
      <c r="F301" s="45"/>
      <c r="G301" s="45"/>
      <c r="H301" s="45"/>
      <c r="I301" s="45"/>
      <c r="J301" s="45"/>
      <c r="K301" s="45"/>
      <c r="L301" s="45"/>
      <c r="M301" s="45"/>
      <c r="N301" s="45"/>
    </row>
    <row r="302" spans="2:14" x14ac:dyDescent="0.2">
      <c r="B302" s="14" t="str">
        <f t="shared" si="5"/>
        <v>flab_u_s_a_131</v>
      </c>
      <c r="C302" s="14" t="s">
        <v>1011</v>
      </c>
      <c r="D302" s="14" t="s">
        <v>779</v>
      </c>
      <c r="E302" s="45">
        <v>0.2849780816522019</v>
      </c>
      <c r="F302" s="45"/>
      <c r="G302" s="45"/>
      <c r="H302" s="45"/>
      <c r="I302" s="45"/>
      <c r="J302" s="45"/>
      <c r="K302" s="45"/>
      <c r="L302" s="45"/>
      <c r="M302" s="45"/>
      <c r="N302" s="45"/>
    </row>
    <row r="303" spans="2:14" x14ac:dyDescent="0.2">
      <c r="B303" s="14" t="str">
        <f t="shared" si="5"/>
        <v>flab_u_s_a_132</v>
      </c>
      <c r="C303" s="14" t="s">
        <v>1011</v>
      </c>
      <c r="D303" s="14" t="s">
        <v>780</v>
      </c>
      <c r="E303" s="45">
        <v>1.1501694850956137</v>
      </c>
      <c r="F303" s="45"/>
      <c r="G303" s="45"/>
      <c r="H303" s="45"/>
      <c r="I303" s="45"/>
      <c r="J303" s="45"/>
      <c r="K303" s="45"/>
      <c r="L303" s="45"/>
      <c r="M303" s="45"/>
      <c r="N303" s="45"/>
    </row>
    <row r="304" spans="2:14" x14ac:dyDescent="0.2">
      <c r="B304" s="14" t="str">
        <f t="shared" si="5"/>
        <v>flab_u_s_a_133</v>
      </c>
      <c r="C304" s="14" t="s">
        <v>1011</v>
      </c>
      <c r="D304" s="14" t="s">
        <v>781</v>
      </c>
      <c r="E304" s="45">
        <v>4.413851531179021</v>
      </c>
      <c r="F304" s="45"/>
      <c r="G304" s="45"/>
      <c r="H304" s="45"/>
      <c r="I304" s="45"/>
      <c r="J304" s="45"/>
      <c r="K304" s="45"/>
      <c r="L304" s="45"/>
      <c r="M304" s="45"/>
      <c r="N304" s="45"/>
    </row>
    <row r="305" spans="2:14" x14ac:dyDescent="0.2">
      <c r="B305" s="14" t="str">
        <f t="shared" si="5"/>
        <v>flab_u_s_a_134</v>
      </c>
      <c r="C305" s="14" t="s">
        <v>1011</v>
      </c>
      <c r="D305" s="14" t="s">
        <v>782</v>
      </c>
      <c r="E305" s="45">
        <v>0.54326154751408029</v>
      </c>
      <c r="F305" s="45"/>
      <c r="G305" s="45"/>
      <c r="H305" s="45"/>
      <c r="I305" s="45"/>
      <c r="J305" s="45"/>
      <c r="K305" s="45"/>
      <c r="L305" s="45"/>
      <c r="M305" s="45"/>
      <c r="N305" s="45"/>
    </row>
    <row r="306" spans="2:14" x14ac:dyDescent="0.2">
      <c r="B306" s="14" t="str">
        <f t="shared" si="5"/>
        <v>flab_u_s_a_136</v>
      </c>
      <c r="C306" s="14" t="s">
        <v>1011</v>
      </c>
      <c r="D306" s="14" t="s">
        <v>784</v>
      </c>
      <c r="E306" s="45">
        <v>1.3722222153404871</v>
      </c>
      <c r="F306" s="45"/>
      <c r="G306" s="45"/>
      <c r="H306" s="45"/>
      <c r="I306" s="45"/>
      <c r="J306" s="45"/>
      <c r="K306" s="45"/>
      <c r="L306" s="45"/>
      <c r="M306" s="45"/>
      <c r="N306" s="45"/>
    </row>
    <row r="307" spans="2:14" x14ac:dyDescent="0.2">
      <c r="B307" s="14" t="str">
        <f t="shared" si="5"/>
        <v>flab_u_s_a_137</v>
      </c>
      <c r="C307" s="14" t="s">
        <v>1011</v>
      </c>
      <c r="D307" s="14" t="s">
        <v>785</v>
      </c>
      <c r="E307" s="45">
        <v>6.02034132314561</v>
      </c>
      <c r="F307" s="45"/>
      <c r="G307" s="45"/>
      <c r="H307" s="45"/>
      <c r="I307" s="45"/>
      <c r="J307" s="45"/>
      <c r="K307" s="45"/>
      <c r="L307" s="45"/>
      <c r="M307" s="45"/>
      <c r="N307" s="45"/>
    </row>
    <row r="308" spans="2:14" x14ac:dyDescent="0.2">
      <c r="B308" s="14" t="str">
        <f t="shared" si="5"/>
        <v>flab_u_s_a_138</v>
      </c>
      <c r="C308" s="14" t="s">
        <v>1011</v>
      </c>
      <c r="D308" s="14" t="s">
        <v>786</v>
      </c>
      <c r="E308" s="45">
        <v>4.5577703893120622</v>
      </c>
      <c r="F308" s="45"/>
      <c r="G308" s="45"/>
      <c r="H308" s="45"/>
      <c r="I308" s="45"/>
      <c r="J308" s="45"/>
      <c r="K308" s="45"/>
      <c r="L308" s="45"/>
      <c r="M308" s="45"/>
      <c r="N308" s="45"/>
    </row>
    <row r="309" spans="2:14" x14ac:dyDescent="0.2">
      <c r="B309" s="14" t="str">
        <f t="shared" si="5"/>
        <v>flab_u_s_a_139</v>
      </c>
      <c r="C309" s="14" t="s">
        <v>1011</v>
      </c>
      <c r="D309" s="14" t="s">
        <v>787</v>
      </c>
      <c r="E309" s="45">
        <v>2.0294781303939384</v>
      </c>
      <c r="F309" s="45"/>
      <c r="G309" s="45"/>
      <c r="H309" s="45"/>
      <c r="I309" s="45"/>
      <c r="J309" s="45"/>
      <c r="K309" s="45"/>
      <c r="L309" s="45"/>
      <c r="M309" s="45"/>
      <c r="N309" s="45"/>
    </row>
    <row r="310" spans="2:14" x14ac:dyDescent="0.2">
      <c r="B310" s="14" t="str">
        <f t="shared" si="5"/>
        <v>flab_u_s_a_140</v>
      </c>
      <c r="C310" s="14" t="s">
        <v>1011</v>
      </c>
      <c r="D310" s="14" t="s">
        <v>788</v>
      </c>
      <c r="E310" s="45">
        <v>0.71658210893934304</v>
      </c>
      <c r="F310" s="45"/>
      <c r="G310" s="45"/>
      <c r="H310" s="45"/>
      <c r="I310" s="45"/>
      <c r="J310" s="45"/>
      <c r="K310" s="45"/>
      <c r="L310" s="45"/>
      <c r="M310" s="45"/>
      <c r="N310" s="45"/>
    </row>
    <row r="311" spans="2:14" x14ac:dyDescent="0.2">
      <c r="B311" s="14" t="str">
        <f t="shared" si="5"/>
        <v>flab_u_s_a_144</v>
      </c>
      <c r="C311" s="14" t="s">
        <v>1011</v>
      </c>
      <c r="D311" s="14" t="s">
        <v>792</v>
      </c>
      <c r="E311">
        <v>0.49208290732240512</v>
      </c>
    </row>
    <row r="312" spans="2:14" x14ac:dyDescent="0.2">
      <c r="B312" s="14" t="str">
        <f t="shared" si="5"/>
        <v>flab_u_s_a_147</v>
      </c>
      <c r="C312" s="14" t="s">
        <v>1011</v>
      </c>
      <c r="D312" s="14" t="s">
        <v>795</v>
      </c>
      <c r="E312">
        <v>2.2646572691153688</v>
      </c>
    </row>
    <row r="313" spans="2:14" x14ac:dyDescent="0.2">
      <c r="B313" s="14" t="str">
        <f t="shared" si="5"/>
        <v>flab_u_s_a_149</v>
      </c>
      <c r="C313" s="14" t="s">
        <v>1011</v>
      </c>
      <c r="D313" s="14" t="s">
        <v>797</v>
      </c>
      <c r="E313">
        <v>10.320568723036617</v>
      </c>
    </row>
    <row r="314" spans="2:14" x14ac:dyDescent="0.2">
      <c r="B314" s="14" t="str">
        <f t="shared" si="5"/>
        <v>flab_u_s_a_150</v>
      </c>
      <c r="C314" s="14" t="s">
        <v>1011</v>
      </c>
      <c r="D314" s="14" t="s">
        <v>798</v>
      </c>
      <c r="E314">
        <v>5.0155193782521987</v>
      </c>
    </row>
    <row r="315" spans="2:14" x14ac:dyDescent="0.2">
      <c r="B315" s="14" t="str">
        <f t="shared" si="5"/>
        <v>flab_u_s_a_151</v>
      </c>
      <c r="C315" s="14" t="s">
        <v>1011</v>
      </c>
      <c r="D315" s="14" t="s">
        <v>799</v>
      </c>
      <c r="E315">
        <v>2.3294779211934387</v>
      </c>
    </row>
    <row r="316" spans="2:14" x14ac:dyDescent="0.2">
      <c r="B316" s="14" t="str">
        <f t="shared" si="5"/>
        <v>flab_u_s_a_156</v>
      </c>
      <c r="C316" s="14" t="s">
        <v>1011</v>
      </c>
      <c r="D316" s="14" t="s">
        <v>804</v>
      </c>
      <c r="E316">
        <v>2.9650214381546962</v>
      </c>
    </row>
    <row r="317" spans="2:14" x14ac:dyDescent="0.2">
      <c r="B317" s="14" t="str">
        <f t="shared" si="5"/>
        <v>flab_u_s_a_157</v>
      </c>
      <c r="C317" s="14" t="s">
        <v>1011</v>
      </c>
      <c r="D317" s="14" t="s">
        <v>805</v>
      </c>
      <c r="E317">
        <v>6.1606039448770446E-2</v>
      </c>
    </row>
    <row r="318" spans="2:14" x14ac:dyDescent="0.2">
      <c r="B318" s="14" t="str">
        <f t="shared" si="5"/>
        <v>flab_u_s_a_158</v>
      </c>
      <c r="C318" s="14" t="s">
        <v>1011</v>
      </c>
      <c r="D318" s="14" t="s">
        <v>806</v>
      </c>
      <c r="E318">
        <v>0.23236833170645069</v>
      </c>
    </row>
    <row r="319" spans="2:14" x14ac:dyDescent="0.2">
      <c r="B319" s="14" t="str">
        <f t="shared" si="5"/>
        <v>flab_u_s_a_159</v>
      </c>
      <c r="C319" s="14" t="s">
        <v>1011</v>
      </c>
      <c r="D319" s="14" t="s">
        <v>807</v>
      </c>
      <c r="E319">
        <v>2.0228437064470364</v>
      </c>
    </row>
    <row r="320" spans="2:14" x14ac:dyDescent="0.2">
      <c r="B320" s="14" t="str">
        <f t="shared" si="5"/>
        <v>flab_u_s_a_161</v>
      </c>
      <c r="C320" s="14" t="s">
        <v>1011</v>
      </c>
      <c r="D320" s="14" t="s">
        <v>809</v>
      </c>
      <c r="E320">
        <v>2.266967211738649</v>
      </c>
    </row>
    <row r="321" spans="2:5" x14ac:dyDescent="0.2">
      <c r="B321" s="14" t="str">
        <f t="shared" si="5"/>
        <v>flab_u_s_a_162</v>
      </c>
      <c r="C321" s="14" t="s">
        <v>1011</v>
      </c>
      <c r="D321" s="14" t="s">
        <v>810</v>
      </c>
      <c r="E321">
        <v>1.1302707078236462</v>
      </c>
    </row>
    <row r="322" spans="2:5" x14ac:dyDescent="0.2">
      <c r="B322" s="14" t="str">
        <f t="shared" si="5"/>
        <v>flab_u_s_a_163</v>
      </c>
      <c r="C322" s="14" t="s">
        <v>1011</v>
      </c>
      <c r="D322" s="14" t="s">
        <v>811</v>
      </c>
      <c r="E322">
        <v>2.0404013613634961</v>
      </c>
    </row>
    <row r="323" spans="2:5" x14ac:dyDescent="0.2">
      <c r="B323" s="14" t="str">
        <f t="shared" si="5"/>
        <v>flab_u_s_a_164</v>
      </c>
      <c r="C323" s="14" t="s">
        <v>1011</v>
      </c>
      <c r="D323" s="14" t="s">
        <v>812</v>
      </c>
      <c r="E323">
        <v>5.387117264492117</v>
      </c>
    </row>
    <row r="324" spans="2:5" x14ac:dyDescent="0.2">
      <c r="B324" s="14" t="str">
        <f t="shared" si="5"/>
        <v>flab_u_s_a_165</v>
      </c>
      <c r="C324" s="14" t="s">
        <v>1011</v>
      </c>
      <c r="D324" s="14" t="s">
        <v>813</v>
      </c>
      <c r="E324">
        <v>0.67766094030716062</v>
      </c>
    </row>
    <row r="325" spans="2:5" x14ac:dyDescent="0.2">
      <c r="B325" s="14" t="str">
        <f t="shared" si="5"/>
        <v>flab_u_s_a_166</v>
      </c>
      <c r="C325" s="14" t="s">
        <v>1011</v>
      </c>
      <c r="D325" s="14" t="s">
        <v>814</v>
      </c>
      <c r="E325">
        <v>0.79145668837905037</v>
      </c>
    </row>
    <row r="326" spans="2:5" x14ac:dyDescent="0.2">
      <c r="B326" s="14" t="str">
        <f t="shared" si="5"/>
        <v>flab_u_s_a_167</v>
      </c>
      <c r="C326" s="14" t="s">
        <v>1011</v>
      </c>
      <c r="D326" s="14" t="s">
        <v>815</v>
      </c>
      <c r="E326">
        <v>2.4192431510816075</v>
      </c>
    </row>
    <row r="327" spans="2:5" x14ac:dyDescent="0.2">
      <c r="B327" s="14" t="str">
        <f t="shared" si="5"/>
        <v>flab_u_s_a_168</v>
      </c>
      <c r="C327" s="14" t="s">
        <v>1011</v>
      </c>
      <c r="D327" s="14" t="s">
        <v>816</v>
      </c>
      <c r="E327">
        <v>2.2499310460468807</v>
      </c>
    </row>
    <row r="328" spans="2:5" x14ac:dyDescent="0.2">
      <c r="B328" s="14" t="str">
        <f t="shared" ref="B328:B391" si="6">C328&amp;"_"&amp;D328</f>
        <v>flab_u_s_a_169</v>
      </c>
      <c r="C328" s="14" t="s">
        <v>1011</v>
      </c>
      <c r="D328" s="14" t="s">
        <v>817</v>
      </c>
      <c r="E328">
        <v>2.4535424951865097</v>
      </c>
    </row>
    <row r="329" spans="2:5" x14ac:dyDescent="0.2">
      <c r="B329" s="14" t="str">
        <f t="shared" si="6"/>
        <v>flab_u_s_a_170</v>
      </c>
      <c r="C329" s="14" t="s">
        <v>1011</v>
      </c>
      <c r="D329" s="14" t="s">
        <v>818</v>
      </c>
      <c r="E329">
        <v>0.18136726797758007</v>
      </c>
    </row>
    <row r="330" spans="2:5" x14ac:dyDescent="0.2">
      <c r="B330" s="14" t="str">
        <f t="shared" si="6"/>
        <v>flab_u_s_a_171</v>
      </c>
      <c r="C330" s="14" t="s">
        <v>1011</v>
      </c>
      <c r="D330" s="14" t="s">
        <v>819</v>
      </c>
      <c r="E330">
        <v>4.0143736086147062</v>
      </c>
    </row>
    <row r="331" spans="2:5" x14ac:dyDescent="0.2">
      <c r="B331" s="14" t="str">
        <f t="shared" si="6"/>
        <v>flab_u_s_a_172</v>
      </c>
      <c r="C331" s="14" t="s">
        <v>1011</v>
      </c>
      <c r="D331" s="14" t="s">
        <v>820</v>
      </c>
      <c r="E331">
        <v>1.4386660166898733</v>
      </c>
    </row>
    <row r="332" spans="2:5" x14ac:dyDescent="0.2">
      <c r="B332" s="14" t="str">
        <f t="shared" si="6"/>
        <v>flab_u_s_a_173</v>
      </c>
      <c r="C332" s="14" t="s">
        <v>1011</v>
      </c>
      <c r="D332" s="14" t="s">
        <v>821</v>
      </c>
      <c r="E332">
        <v>0.34513580704287411</v>
      </c>
    </row>
    <row r="333" spans="2:5" x14ac:dyDescent="0.2">
      <c r="B333" s="14" t="str">
        <f t="shared" si="6"/>
        <v>flab_u_s_a_174</v>
      </c>
      <c r="C333" s="14" t="s">
        <v>1011</v>
      </c>
      <c r="D333" s="14" t="s">
        <v>822</v>
      </c>
      <c r="E333">
        <v>1.1033417955914639</v>
      </c>
    </row>
    <row r="334" spans="2:5" x14ac:dyDescent="0.2">
      <c r="B334" s="14" t="str">
        <f t="shared" si="6"/>
        <v>flab_u_s_a_175</v>
      </c>
      <c r="C334" s="14" t="s">
        <v>1011</v>
      </c>
      <c r="D334" s="14" t="s">
        <v>823</v>
      </c>
      <c r="E334">
        <v>9.976958049045917E-2</v>
      </c>
    </row>
    <row r="335" spans="2:5" x14ac:dyDescent="0.2">
      <c r="B335" s="14" t="str">
        <f t="shared" si="6"/>
        <v>flab_u_s_a_176</v>
      </c>
      <c r="C335" s="14" t="s">
        <v>1011</v>
      </c>
      <c r="D335" s="14" t="s">
        <v>824</v>
      </c>
      <c r="E335">
        <v>0.513218694756996</v>
      </c>
    </row>
    <row r="336" spans="2:5" x14ac:dyDescent="0.2">
      <c r="B336" s="14" t="str">
        <f t="shared" si="6"/>
        <v>flab_u_s_a_177</v>
      </c>
      <c r="C336" s="14" t="s">
        <v>1011</v>
      </c>
      <c r="D336" s="14" t="s">
        <v>825</v>
      </c>
      <c r="E336">
        <v>0.55170230566753797</v>
      </c>
    </row>
    <row r="337" spans="2:5" x14ac:dyDescent="0.2">
      <c r="B337" s="14" t="str">
        <f t="shared" si="6"/>
        <v>flab_u_s_a_178</v>
      </c>
      <c r="C337" s="14" t="s">
        <v>1011</v>
      </c>
      <c r="D337" s="14" t="s">
        <v>826</v>
      </c>
      <c r="E337">
        <v>0.62965642784112696</v>
      </c>
    </row>
    <row r="338" spans="2:5" x14ac:dyDescent="0.2">
      <c r="B338" s="14" t="str">
        <f t="shared" si="6"/>
        <v>flab_u_p_a_001</v>
      </c>
      <c r="C338" s="14" t="s">
        <v>1012</v>
      </c>
      <c r="D338" s="14" t="s">
        <v>649</v>
      </c>
      <c r="E338">
        <v>0.36706613666668508</v>
      </c>
    </row>
    <row r="339" spans="2:5" x14ac:dyDescent="0.2">
      <c r="B339" s="14" t="str">
        <f t="shared" si="6"/>
        <v>flab_u_p_a_002</v>
      </c>
      <c r="C339" s="14" t="s">
        <v>1012</v>
      </c>
      <c r="D339" s="14" t="s">
        <v>650</v>
      </c>
      <c r="E339">
        <v>0.36356616416394755</v>
      </c>
    </row>
    <row r="340" spans="2:5" x14ac:dyDescent="0.2">
      <c r="B340" s="14" t="str">
        <f t="shared" si="6"/>
        <v>flab_u_p_a_003</v>
      </c>
      <c r="C340" s="14" t="s">
        <v>1012</v>
      </c>
      <c r="D340" s="14" t="s">
        <v>651</v>
      </c>
      <c r="E340">
        <v>0.51299580805293021</v>
      </c>
    </row>
    <row r="341" spans="2:5" x14ac:dyDescent="0.2">
      <c r="B341" s="14" t="str">
        <f t="shared" si="6"/>
        <v>flab_u_p_a_004</v>
      </c>
      <c r="C341" s="14" t="s">
        <v>1012</v>
      </c>
      <c r="D341" s="14" t="s">
        <v>652</v>
      </c>
      <c r="E341">
        <v>0.94557575151431805</v>
      </c>
    </row>
    <row r="342" spans="2:5" x14ac:dyDescent="0.2">
      <c r="B342" s="14" t="str">
        <f t="shared" si="6"/>
        <v>flab_u_p_a_005</v>
      </c>
      <c r="C342" s="14" t="s">
        <v>1012</v>
      </c>
      <c r="D342" s="14" t="s">
        <v>653</v>
      </c>
      <c r="E342">
        <v>0.53817089310029609</v>
      </c>
    </row>
    <row r="343" spans="2:5" x14ac:dyDescent="0.2">
      <c r="B343" s="14" t="str">
        <f t="shared" si="6"/>
        <v>flab_u_p_a_006</v>
      </c>
      <c r="C343" s="14" t="s">
        <v>1012</v>
      </c>
      <c r="D343" s="14" t="s">
        <v>654</v>
      </c>
      <c r="E343">
        <v>0.86496369776391724</v>
      </c>
    </row>
    <row r="344" spans="2:5" x14ac:dyDescent="0.2">
      <c r="B344" s="14" t="str">
        <f t="shared" si="6"/>
        <v>flab_u_p_a_007</v>
      </c>
      <c r="C344" s="14" t="s">
        <v>1012</v>
      </c>
      <c r="D344" s="14" t="s">
        <v>655</v>
      </c>
      <c r="E344">
        <v>2.034162211155532</v>
      </c>
    </row>
    <row r="345" spans="2:5" x14ac:dyDescent="0.2">
      <c r="B345" s="14" t="str">
        <f t="shared" si="6"/>
        <v>flab_u_p_a_008</v>
      </c>
      <c r="C345" s="14" t="s">
        <v>1012</v>
      </c>
      <c r="D345" s="14" t="s">
        <v>656</v>
      </c>
      <c r="E345">
        <v>2.5521904425635054</v>
      </c>
    </row>
    <row r="346" spans="2:5" x14ac:dyDescent="0.2">
      <c r="B346" s="14" t="str">
        <f t="shared" si="6"/>
        <v>flab_u_p_a_009</v>
      </c>
      <c r="C346" s="14" t="s">
        <v>1012</v>
      </c>
      <c r="D346" s="14" t="s">
        <v>657</v>
      </c>
      <c r="E346">
        <v>0.84168018512349319</v>
      </c>
    </row>
    <row r="347" spans="2:5" x14ac:dyDescent="0.2">
      <c r="B347" s="14" t="str">
        <f t="shared" si="6"/>
        <v>flab_u_p_a_010</v>
      </c>
      <c r="C347" s="14" t="s">
        <v>1012</v>
      </c>
      <c r="D347" s="14" t="s">
        <v>658</v>
      </c>
      <c r="E347">
        <v>0.37324799446094092</v>
      </c>
    </row>
    <row r="348" spans="2:5" x14ac:dyDescent="0.2">
      <c r="B348" s="14" t="str">
        <f t="shared" si="6"/>
        <v>flab_u_p_a_011</v>
      </c>
      <c r="C348" s="14" t="s">
        <v>1012</v>
      </c>
      <c r="D348" s="14" t="s">
        <v>659</v>
      </c>
      <c r="E348">
        <v>0.41130388536678647</v>
      </c>
    </row>
    <row r="349" spans="2:5" x14ac:dyDescent="0.2">
      <c r="B349" s="14" t="str">
        <f t="shared" si="6"/>
        <v>flab_u_p_a_012</v>
      </c>
      <c r="C349" s="14" t="s">
        <v>1012</v>
      </c>
      <c r="D349" s="14" t="s">
        <v>660</v>
      </c>
      <c r="E349">
        <v>1.1749348376675557</v>
      </c>
    </row>
    <row r="350" spans="2:5" x14ac:dyDescent="0.2">
      <c r="B350" s="14" t="str">
        <f t="shared" si="6"/>
        <v>flab_u_p_a_013</v>
      </c>
      <c r="C350" s="14" t="s">
        <v>1012</v>
      </c>
      <c r="D350" s="14" t="s">
        <v>661</v>
      </c>
      <c r="E350">
        <v>0.20341297507015002</v>
      </c>
    </row>
    <row r="351" spans="2:5" x14ac:dyDescent="0.2">
      <c r="B351" s="14" t="str">
        <f t="shared" si="6"/>
        <v>flab_u_p_a_014</v>
      </c>
      <c r="C351" s="14" t="s">
        <v>1012</v>
      </c>
      <c r="D351" s="14" t="s">
        <v>662</v>
      </c>
      <c r="E351">
        <v>0.50541811454111418</v>
      </c>
    </row>
    <row r="352" spans="2:5" x14ac:dyDescent="0.2">
      <c r="B352" s="14" t="str">
        <f t="shared" si="6"/>
        <v>flab_u_p_a_015</v>
      </c>
      <c r="C352" s="14" t="s">
        <v>1012</v>
      </c>
      <c r="D352" s="14" t="s">
        <v>663</v>
      </c>
      <c r="E352">
        <v>0.56269486962927018</v>
      </c>
    </row>
    <row r="353" spans="2:5" x14ac:dyDescent="0.2">
      <c r="B353" s="14" t="str">
        <f t="shared" si="6"/>
        <v>flab_u_p_a_016</v>
      </c>
      <c r="C353" s="14" t="s">
        <v>1012</v>
      </c>
      <c r="D353" s="14" t="s">
        <v>664</v>
      </c>
      <c r="E353">
        <v>0.41392214915014441</v>
      </c>
    </row>
    <row r="354" spans="2:5" x14ac:dyDescent="0.2">
      <c r="B354" s="14" t="str">
        <f t="shared" si="6"/>
        <v>flab_u_p_a_017</v>
      </c>
      <c r="C354" s="14" t="s">
        <v>1012</v>
      </c>
      <c r="D354" s="14" t="s">
        <v>665</v>
      </c>
      <c r="E354">
        <v>0.60200763000357616</v>
      </c>
    </row>
    <row r="355" spans="2:5" x14ac:dyDescent="0.2">
      <c r="B355" s="14" t="str">
        <f t="shared" si="6"/>
        <v>flab_u_p_a_018</v>
      </c>
      <c r="C355" s="14" t="s">
        <v>1012</v>
      </c>
      <c r="D355" s="14" t="s">
        <v>666</v>
      </c>
      <c r="E355">
        <v>0.4593251861118936</v>
      </c>
    </row>
    <row r="356" spans="2:5" x14ac:dyDescent="0.2">
      <c r="B356" s="14" t="str">
        <f t="shared" si="6"/>
        <v>flab_u_p_a_019</v>
      </c>
      <c r="C356" s="14" t="s">
        <v>1012</v>
      </c>
      <c r="D356" s="14" t="s">
        <v>667</v>
      </c>
      <c r="E356">
        <v>0.59781672538764719</v>
      </c>
    </row>
    <row r="357" spans="2:5" x14ac:dyDescent="0.2">
      <c r="B357" s="14" t="str">
        <f t="shared" si="6"/>
        <v>flab_u_p_a_020</v>
      </c>
      <c r="C357" s="14" t="s">
        <v>1012</v>
      </c>
      <c r="D357" s="14" t="s">
        <v>668</v>
      </c>
      <c r="E357">
        <v>3.7815166710169263</v>
      </c>
    </row>
    <row r="358" spans="2:5" x14ac:dyDescent="0.2">
      <c r="B358" s="14" t="str">
        <f t="shared" si="6"/>
        <v>flab_u_p_a_021</v>
      </c>
      <c r="C358" s="14" t="s">
        <v>1012</v>
      </c>
      <c r="D358" s="14" t="s">
        <v>669</v>
      </c>
      <c r="E358">
        <v>1.8326681880445415</v>
      </c>
    </row>
    <row r="359" spans="2:5" x14ac:dyDescent="0.2">
      <c r="B359" s="14" t="str">
        <f t="shared" si="6"/>
        <v>flab_u_p_a_022</v>
      </c>
      <c r="C359" s="14" t="s">
        <v>1012</v>
      </c>
      <c r="D359" s="14" t="s">
        <v>670</v>
      </c>
      <c r="E359">
        <v>0.57666539310138298</v>
      </c>
    </row>
    <row r="360" spans="2:5" x14ac:dyDescent="0.2">
      <c r="B360" s="14" t="str">
        <f t="shared" si="6"/>
        <v>flab_u_p_a_023</v>
      </c>
      <c r="C360" s="14" t="s">
        <v>1012</v>
      </c>
      <c r="D360" s="14" t="s">
        <v>671</v>
      </c>
      <c r="E360">
        <v>0.2367433176097829</v>
      </c>
    </row>
    <row r="361" spans="2:5" x14ac:dyDescent="0.2">
      <c r="B361" s="14" t="str">
        <f t="shared" si="6"/>
        <v>flab_u_p_a_026</v>
      </c>
      <c r="C361" s="14" t="s">
        <v>1012</v>
      </c>
      <c r="D361" s="14" t="s">
        <v>674</v>
      </c>
      <c r="E361">
        <v>5.4750467672642742</v>
      </c>
    </row>
    <row r="362" spans="2:5" x14ac:dyDescent="0.2">
      <c r="B362" s="14" t="str">
        <f t="shared" si="6"/>
        <v>flab_u_p_a_027</v>
      </c>
      <c r="C362" s="14" t="s">
        <v>1012</v>
      </c>
      <c r="D362" s="14" t="s">
        <v>675</v>
      </c>
      <c r="E362">
        <v>2.8529660413047773</v>
      </c>
    </row>
    <row r="363" spans="2:5" x14ac:dyDescent="0.2">
      <c r="B363" s="14" t="str">
        <f t="shared" si="6"/>
        <v>flab_u_p_a_028</v>
      </c>
      <c r="C363" s="14" t="s">
        <v>1012</v>
      </c>
      <c r="D363" s="14" t="s">
        <v>676</v>
      </c>
      <c r="E363">
        <v>0.6046820677920528</v>
      </c>
    </row>
    <row r="364" spans="2:5" x14ac:dyDescent="0.2">
      <c r="B364" s="14" t="str">
        <f t="shared" si="6"/>
        <v>flab_u_p_a_029</v>
      </c>
      <c r="C364" s="14" t="s">
        <v>1012</v>
      </c>
      <c r="D364" s="14" t="s">
        <v>677</v>
      </c>
      <c r="E364">
        <v>1.1565676790984412</v>
      </c>
    </row>
    <row r="365" spans="2:5" x14ac:dyDescent="0.2">
      <c r="B365" s="14" t="str">
        <f t="shared" si="6"/>
        <v>flab_u_p_a_030</v>
      </c>
      <c r="C365" s="14" t="s">
        <v>1012</v>
      </c>
      <c r="D365" s="14" t="s">
        <v>678</v>
      </c>
      <c r="E365">
        <v>4.0978093990855271</v>
      </c>
    </row>
    <row r="366" spans="2:5" x14ac:dyDescent="0.2">
      <c r="B366" s="14" t="str">
        <f t="shared" si="6"/>
        <v>flab_u_p_a_031</v>
      </c>
      <c r="C366" s="14" t="s">
        <v>1012</v>
      </c>
      <c r="D366" s="14" t="s">
        <v>679</v>
      </c>
      <c r="E366">
        <v>147.97341379841257</v>
      </c>
    </row>
    <row r="367" spans="2:5" x14ac:dyDescent="0.2">
      <c r="B367" s="14" t="str">
        <f t="shared" si="6"/>
        <v>flab_u_p_a_032</v>
      </c>
      <c r="C367" s="14" t="s">
        <v>1012</v>
      </c>
      <c r="D367" s="14" t="s">
        <v>680</v>
      </c>
      <c r="E367">
        <v>62.921054411446342</v>
      </c>
    </row>
    <row r="368" spans="2:5" x14ac:dyDescent="0.2">
      <c r="B368" s="14" t="str">
        <f t="shared" si="6"/>
        <v>flab_u_p_a_033</v>
      </c>
      <c r="C368" s="14" t="s">
        <v>1012</v>
      </c>
      <c r="D368" s="14" t="s">
        <v>681</v>
      </c>
      <c r="E368">
        <v>0.1814936503169515</v>
      </c>
    </row>
    <row r="369" spans="2:5" x14ac:dyDescent="0.2">
      <c r="B369" s="14" t="str">
        <f t="shared" si="6"/>
        <v>flab_u_p_a_035</v>
      </c>
      <c r="C369" s="14" t="s">
        <v>1012</v>
      </c>
      <c r="D369" s="14" t="s">
        <v>683</v>
      </c>
      <c r="E369">
        <v>180.79452058490361</v>
      </c>
    </row>
    <row r="370" spans="2:5" x14ac:dyDescent="0.2">
      <c r="B370" s="14" t="str">
        <f t="shared" si="6"/>
        <v>flab_u_p_a_038</v>
      </c>
      <c r="C370" s="14" t="s">
        <v>1012</v>
      </c>
      <c r="D370" s="14" t="s">
        <v>686</v>
      </c>
      <c r="E370">
        <v>3.8491532298386923</v>
      </c>
    </row>
    <row r="371" spans="2:5" x14ac:dyDescent="0.2">
      <c r="B371" s="14" t="str">
        <f t="shared" si="6"/>
        <v>flab_u_p_a_039</v>
      </c>
      <c r="C371" s="14" t="s">
        <v>1012</v>
      </c>
      <c r="D371" s="14" t="s">
        <v>687</v>
      </c>
      <c r="E371">
        <v>1.4496752125410999</v>
      </c>
    </row>
    <row r="372" spans="2:5" x14ac:dyDescent="0.2">
      <c r="B372" s="14" t="str">
        <f t="shared" si="6"/>
        <v>flab_u_p_a_041</v>
      </c>
      <c r="C372" s="14" t="s">
        <v>1012</v>
      </c>
      <c r="D372" s="14" t="s">
        <v>689</v>
      </c>
      <c r="E372">
        <v>5.9501039771252255</v>
      </c>
    </row>
    <row r="373" spans="2:5" x14ac:dyDescent="0.2">
      <c r="B373" s="14" t="str">
        <f t="shared" si="6"/>
        <v>flab_u_p_a_042</v>
      </c>
      <c r="C373" s="14" t="s">
        <v>1012</v>
      </c>
      <c r="D373" s="14" t="s">
        <v>690</v>
      </c>
      <c r="E373">
        <v>13.993045828401788</v>
      </c>
    </row>
    <row r="374" spans="2:5" x14ac:dyDescent="0.2">
      <c r="B374" s="14" t="str">
        <f t="shared" si="6"/>
        <v>flab_u_p_a_043</v>
      </c>
      <c r="C374" s="14" t="s">
        <v>1012</v>
      </c>
      <c r="D374" s="14" t="s">
        <v>691</v>
      </c>
      <c r="E374">
        <v>1.2788153462725966</v>
      </c>
    </row>
    <row r="375" spans="2:5" x14ac:dyDescent="0.2">
      <c r="B375" s="14" t="str">
        <f t="shared" si="6"/>
        <v>flab_u_p_a_044</v>
      </c>
      <c r="C375" s="14" t="s">
        <v>1012</v>
      </c>
      <c r="D375" s="14" t="s">
        <v>692</v>
      </c>
      <c r="E375">
        <v>1.0314761653837532</v>
      </c>
    </row>
    <row r="376" spans="2:5" x14ac:dyDescent="0.2">
      <c r="B376" s="14" t="str">
        <f t="shared" si="6"/>
        <v>flab_u_p_a_045</v>
      </c>
      <c r="C376" s="14" t="s">
        <v>1012</v>
      </c>
      <c r="D376" s="14" t="s">
        <v>693</v>
      </c>
      <c r="E376">
        <v>5.1714830017272178</v>
      </c>
    </row>
    <row r="377" spans="2:5" x14ac:dyDescent="0.2">
      <c r="B377" s="14" t="str">
        <f t="shared" si="6"/>
        <v>flab_u_p_a_046</v>
      </c>
      <c r="C377" s="14" t="s">
        <v>1012</v>
      </c>
      <c r="D377" s="14" t="s">
        <v>694</v>
      </c>
      <c r="E377">
        <v>2.8139938876847954</v>
      </c>
    </row>
    <row r="378" spans="2:5" x14ac:dyDescent="0.2">
      <c r="B378" s="14" t="str">
        <f t="shared" si="6"/>
        <v>flab_u_p_a_047</v>
      </c>
      <c r="C378" s="14" t="s">
        <v>1012</v>
      </c>
      <c r="D378" s="14" t="s">
        <v>695</v>
      </c>
      <c r="E378">
        <v>1.922440612619162</v>
      </c>
    </row>
    <row r="379" spans="2:5" x14ac:dyDescent="0.2">
      <c r="B379" s="14" t="str">
        <f t="shared" si="6"/>
        <v>flab_u_p_a_048</v>
      </c>
      <c r="C379" s="14" t="s">
        <v>1012</v>
      </c>
      <c r="D379" s="14" t="s">
        <v>696</v>
      </c>
      <c r="E379">
        <v>0.97276049818948618</v>
      </c>
    </row>
    <row r="380" spans="2:5" x14ac:dyDescent="0.2">
      <c r="B380" s="14" t="str">
        <f t="shared" si="6"/>
        <v>flab_u_p_a_049</v>
      </c>
      <c r="C380" s="14" t="s">
        <v>1012</v>
      </c>
      <c r="D380" s="14" t="s">
        <v>697</v>
      </c>
      <c r="E380">
        <v>0.66408300785859731</v>
      </c>
    </row>
    <row r="381" spans="2:5" x14ac:dyDescent="0.2">
      <c r="B381" s="14" t="str">
        <f t="shared" si="6"/>
        <v>flab_u_p_a_050</v>
      </c>
      <c r="C381" s="14" t="s">
        <v>1012</v>
      </c>
      <c r="D381" s="14" t="s">
        <v>698</v>
      </c>
      <c r="E381">
        <v>2.4823536786636069</v>
      </c>
    </row>
    <row r="382" spans="2:5" x14ac:dyDescent="0.2">
      <c r="B382" s="14" t="str">
        <f t="shared" si="6"/>
        <v>flab_u_p_a_051</v>
      </c>
      <c r="C382" s="14" t="s">
        <v>1012</v>
      </c>
      <c r="D382" s="14" t="s">
        <v>699</v>
      </c>
      <c r="E382">
        <v>5.8378288717946187</v>
      </c>
    </row>
    <row r="383" spans="2:5" x14ac:dyDescent="0.2">
      <c r="B383" s="14" t="str">
        <f t="shared" si="6"/>
        <v>flab_u_p_a_052</v>
      </c>
      <c r="C383" s="14" t="s">
        <v>1012</v>
      </c>
      <c r="D383" s="14" t="s">
        <v>700</v>
      </c>
      <c r="E383">
        <v>5.8378288717946187</v>
      </c>
    </row>
    <row r="384" spans="2:5" x14ac:dyDescent="0.2">
      <c r="B384" s="14" t="str">
        <f t="shared" si="6"/>
        <v>flab_u_p_a_053</v>
      </c>
      <c r="C384" s="14" t="s">
        <v>1012</v>
      </c>
      <c r="D384" s="14" t="s">
        <v>701</v>
      </c>
      <c r="E384">
        <v>1.344591867899414</v>
      </c>
    </row>
    <row r="385" spans="2:5" x14ac:dyDescent="0.2">
      <c r="B385" s="14" t="str">
        <f t="shared" si="6"/>
        <v>flab_u_p_a_054</v>
      </c>
      <c r="C385" s="14" t="s">
        <v>1012</v>
      </c>
      <c r="D385" s="14" t="s">
        <v>702</v>
      </c>
      <c r="E385">
        <v>5.5820853521280416</v>
      </c>
    </row>
    <row r="386" spans="2:5" x14ac:dyDescent="0.2">
      <c r="B386" s="14" t="str">
        <f t="shared" si="6"/>
        <v>flab_u_p_a_055</v>
      </c>
      <c r="C386" s="14" t="s">
        <v>1012</v>
      </c>
      <c r="D386" s="14" t="s">
        <v>703</v>
      </c>
      <c r="E386">
        <v>0.72906214482803955</v>
      </c>
    </row>
    <row r="387" spans="2:5" x14ac:dyDescent="0.2">
      <c r="B387" s="14" t="str">
        <f t="shared" si="6"/>
        <v>flab_u_p_a_056</v>
      </c>
      <c r="C387" s="14" t="s">
        <v>1012</v>
      </c>
      <c r="D387" s="14" t="s">
        <v>704</v>
      </c>
      <c r="E387">
        <v>1.2668847357990014</v>
      </c>
    </row>
    <row r="388" spans="2:5" x14ac:dyDescent="0.2">
      <c r="B388" s="14" t="str">
        <f t="shared" si="6"/>
        <v>flab_u_p_a_057</v>
      </c>
      <c r="C388" s="14" t="s">
        <v>1012</v>
      </c>
      <c r="D388" s="14" t="s">
        <v>705</v>
      </c>
      <c r="E388">
        <v>1.9319068921807145</v>
      </c>
    </row>
    <row r="389" spans="2:5" x14ac:dyDescent="0.2">
      <c r="B389" s="14" t="str">
        <f t="shared" si="6"/>
        <v>flab_u_p_a_060</v>
      </c>
      <c r="C389" s="14" t="s">
        <v>1012</v>
      </c>
      <c r="D389" s="14" t="s">
        <v>708</v>
      </c>
      <c r="E389">
        <v>0.85038784365368147</v>
      </c>
    </row>
    <row r="390" spans="2:5" x14ac:dyDescent="0.2">
      <c r="B390" s="14" t="str">
        <f t="shared" si="6"/>
        <v>flab_u_p_a_061</v>
      </c>
      <c r="C390" s="14" t="s">
        <v>1012</v>
      </c>
      <c r="D390" s="14" t="s">
        <v>709</v>
      </c>
      <c r="E390">
        <v>0.34377470049723757</v>
      </c>
    </row>
    <row r="391" spans="2:5" x14ac:dyDescent="0.2">
      <c r="B391" s="14" t="str">
        <f t="shared" si="6"/>
        <v>flab_u_p_a_062</v>
      </c>
      <c r="C391" s="14" t="s">
        <v>1012</v>
      </c>
      <c r="D391" s="14" t="s">
        <v>710</v>
      </c>
      <c r="E391">
        <v>0.95014020687368583</v>
      </c>
    </row>
    <row r="392" spans="2:5" x14ac:dyDescent="0.2">
      <c r="B392" s="14" t="str">
        <f t="shared" ref="B392:B455" si="7">C392&amp;"_"&amp;D392</f>
        <v>flab_u_p_a_063</v>
      </c>
      <c r="C392" s="14" t="s">
        <v>1012</v>
      </c>
      <c r="D392" s="14" t="s">
        <v>711</v>
      </c>
      <c r="E392">
        <v>1.1577890094195626</v>
      </c>
    </row>
    <row r="393" spans="2:5" x14ac:dyDescent="0.2">
      <c r="B393" s="14" t="str">
        <f t="shared" si="7"/>
        <v>flab_u_p_a_064</v>
      </c>
      <c r="C393" s="14" t="s">
        <v>1012</v>
      </c>
      <c r="D393" s="14" t="s">
        <v>712</v>
      </c>
      <c r="E393">
        <v>0.15908237795496014</v>
      </c>
    </row>
    <row r="394" spans="2:5" x14ac:dyDescent="0.2">
      <c r="B394" s="14" t="str">
        <f t="shared" si="7"/>
        <v>flab_u_p_a_065</v>
      </c>
      <c r="C394" s="14" t="s">
        <v>1012</v>
      </c>
      <c r="D394" s="14" t="s">
        <v>713</v>
      </c>
      <c r="E394">
        <v>6.3914098706951172</v>
      </c>
    </row>
    <row r="395" spans="2:5" x14ac:dyDescent="0.2">
      <c r="B395" s="14" t="str">
        <f t="shared" si="7"/>
        <v>flab_u_p_a_068</v>
      </c>
      <c r="C395" s="14" t="s">
        <v>1012</v>
      </c>
      <c r="D395" s="14" t="s">
        <v>716</v>
      </c>
      <c r="E395">
        <v>35.649146463203586</v>
      </c>
    </row>
    <row r="396" spans="2:5" x14ac:dyDescent="0.2">
      <c r="B396" s="14" t="str">
        <f t="shared" si="7"/>
        <v>flab_u_p_a_069</v>
      </c>
      <c r="C396" s="14" t="s">
        <v>1012</v>
      </c>
      <c r="D396" s="14" t="s">
        <v>717</v>
      </c>
      <c r="E396">
        <v>0.1296450302852544</v>
      </c>
    </row>
    <row r="397" spans="2:5" x14ac:dyDescent="0.2">
      <c r="B397" s="14" t="str">
        <f t="shared" si="7"/>
        <v>flab_u_p_a_070</v>
      </c>
      <c r="C397" s="14" t="s">
        <v>1012</v>
      </c>
      <c r="D397" s="14" t="s">
        <v>718</v>
      </c>
      <c r="E397">
        <v>1.9862919867223603</v>
      </c>
    </row>
    <row r="398" spans="2:5" x14ac:dyDescent="0.2">
      <c r="B398" s="14" t="str">
        <f t="shared" si="7"/>
        <v>flab_u_p_a_072</v>
      </c>
      <c r="C398" s="14" t="s">
        <v>1012</v>
      </c>
      <c r="D398" s="14" t="s">
        <v>720</v>
      </c>
      <c r="E398">
        <v>8.1896739646739203</v>
      </c>
    </row>
    <row r="399" spans="2:5" x14ac:dyDescent="0.2">
      <c r="B399" s="14" t="str">
        <f t="shared" si="7"/>
        <v>flab_u_p_a_073</v>
      </c>
      <c r="C399" s="14" t="s">
        <v>1012</v>
      </c>
      <c r="D399" s="14" t="s">
        <v>721</v>
      </c>
      <c r="E399">
        <v>12.404516781144373</v>
      </c>
    </row>
    <row r="400" spans="2:5" x14ac:dyDescent="0.2">
      <c r="B400" s="14" t="str">
        <f t="shared" si="7"/>
        <v>flab_u_p_a_074</v>
      </c>
      <c r="C400" s="14" t="s">
        <v>1012</v>
      </c>
      <c r="D400" s="14" t="s">
        <v>722</v>
      </c>
      <c r="E400">
        <v>11.062699802395649</v>
      </c>
    </row>
    <row r="401" spans="2:5" x14ac:dyDescent="0.2">
      <c r="B401" s="14" t="str">
        <f t="shared" si="7"/>
        <v>flab_u_p_a_076</v>
      </c>
      <c r="C401" s="14" t="s">
        <v>1012</v>
      </c>
      <c r="D401" s="14" t="s">
        <v>724</v>
      </c>
      <c r="E401">
        <v>12.30777323178885</v>
      </c>
    </row>
    <row r="402" spans="2:5" x14ac:dyDescent="0.2">
      <c r="B402" s="14" t="str">
        <f t="shared" si="7"/>
        <v>flab_u_p_a_079</v>
      </c>
      <c r="C402" s="14" t="s">
        <v>1012</v>
      </c>
      <c r="D402" s="14" t="s">
        <v>727</v>
      </c>
      <c r="E402">
        <v>1.5893664179377582</v>
      </c>
    </row>
    <row r="403" spans="2:5" x14ac:dyDescent="0.2">
      <c r="B403" s="14" t="str">
        <f t="shared" si="7"/>
        <v>flab_u_p_a_080</v>
      </c>
      <c r="C403" s="14" t="s">
        <v>1012</v>
      </c>
      <c r="D403" s="14" t="s">
        <v>728</v>
      </c>
      <c r="E403">
        <v>1.3435483031546522</v>
      </c>
    </row>
    <row r="404" spans="2:5" x14ac:dyDescent="0.2">
      <c r="B404" s="14" t="str">
        <f t="shared" si="7"/>
        <v>flab_u_p_a_082</v>
      </c>
      <c r="C404" s="14" t="s">
        <v>1012</v>
      </c>
      <c r="D404" s="14" t="s">
        <v>730</v>
      </c>
      <c r="E404">
        <v>11.264471716040637</v>
      </c>
    </row>
    <row r="405" spans="2:5" x14ac:dyDescent="0.2">
      <c r="B405" s="14" t="str">
        <f t="shared" si="7"/>
        <v>flab_u_p_a_084</v>
      </c>
      <c r="C405" s="14" t="s">
        <v>1012</v>
      </c>
      <c r="D405" s="14" t="s">
        <v>732</v>
      </c>
      <c r="E405">
        <v>1.466111810525186</v>
      </c>
    </row>
    <row r="406" spans="2:5" x14ac:dyDescent="0.2">
      <c r="B406" s="14" t="str">
        <f t="shared" si="7"/>
        <v>flab_u_p_a_085</v>
      </c>
      <c r="C406" s="14" t="s">
        <v>1012</v>
      </c>
      <c r="D406" s="14" t="s">
        <v>733</v>
      </c>
      <c r="E406">
        <v>1.7545556086083152</v>
      </c>
    </row>
    <row r="407" spans="2:5" x14ac:dyDescent="0.2">
      <c r="B407" s="14" t="str">
        <f t="shared" si="7"/>
        <v>flab_u_p_a_089</v>
      </c>
      <c r="C407" s="14" t="s">
        <v>1012</v>
      </c>
      <c r="D407" s="14" t="s">
        <v>737</v>
      </c>
      <c r="E407">
        <v>15.266354390166216</v>
      </c>
    </row>
    <row r="408" spans="2:5" x14ac:dyDescent="0.2">
      <c r="B408" s="14" t="str">
        <f t="shared" si="7"/>
        <v>flab_u_p_a_090</v>
      </c>
      <c r="C408" s="14" t="s">
        <v>1012</v>
      </c>
      <c r="D408" s="14" t="s">
        <v>738</v>
      </c>
      <c r="E408">
        <v>1.4520751017498903</v>
      </c>
    </row>
    <row r="409" spans="2:5" x14ac:dyDescent="0.2">
      <c r="B409" s="14" t="str">
        <f t="shared" si="7"/>
        <v>flab_u_p_a_091</v>
      </c>
      <c r="C409" s="14" t="s">
        <v>1012</v>
      </c>
      <c r="D409" s="14" t="s">
        <v>739</v>
      </c>
      <c r="E409">
        <v>2.4630269511081413</v>
      </c>
    </row>
    <row r="410" spans="2:5" x14ac:dyDescent="0.2">
      <c r="B410" s="14" t="str">
        <f t="shared" si="7"/>
        <v>flab_u_p_a_097</v>
      </c>
      <c r="C410" s="14" t="s">
        <v>1012</v>
      </c>
      <c r="D410" s="14" t="s">
        <v>745</v>
      </c>
      <c r="E410">
        <v>21.624094016106969</v>
      </c>
    </row>
    <row r="411" spans="2:5" x14ac:dyDescent="0.2">
      <c r="B411" s="14" t="str">
        <f t="shared" si="7"/>
        <v>flab_u_p_a_098</v>
      </c>
      <c r="C411" s="14" t="s">
        <v>1012</v>
      </c>
      <c r="D411" s="14" t="s">
        <v>746</v>
      </c>
      <c r="E411">
        <v>1.2762823302006567</v>
      </c>
    </row>
    <row r="412" spans="2:5" x14ac:dyDescent="0.2">
      <c r="B412" s="14" t="str">
        <f t="shared" si="7"/>
        <v>flab_u_p_a_099</v>
      </c>
      <c r="C412" s="14" t="s">
        <v>1012</v>
      </c>
      <c r="D412" s="14" t="s">
        <v>747</v>
      </c>
      <c r="E412">
        <v>1.2886364904583603</v>
      </c>
    </row>
    <row r="413" spans="2:5" x14ac:dyDescent="0.2">
      <c r="B413" s="14" t="str">
        <f t="shared" si="7"/>
        <v>flab_u_p_a_101</v>
      </c>
      <c r="C413" s="14" t="s">
        <v>1012</v>
      </c>
      <c r="D413" s="14" t="s">
        <v>749</v>
      </c>
      <c r="E413">
        <v>2.4407540860659833</v>
      </c>
    </row>
    <row r="414" spans="2:5" x14ac:dyDescent="0.2">
      <c r="B414" s="14" t="str">
        <f t="shared" si="7"/>
        <v>flab_u_p_a_102</v>
      </c>
      <c r="C414" s="14" t="s">
        <v>1012</v>
      </c>
      <c r="D414" s="14" t="s">
        <v>750</v>
      </c>
      <c r="E414">
        <v>2.2088651416437379</v>
      </c>
    </row>
    <row r="415" spans="2:5" x14ac:dyDescent="0.2">
      <c r="B415" s="14" t="str">
        <f t="shared" si="7"/>
        <v>flab_u_p_a_103</v>
      </c>
      <c r="C415" s="14" t="s">
        <v>1012</v>
      </c>
      <c r="D415" s="14" t="s">
        <v>751</v>
      </c>
      <c r="E415">
        <v>3.0244566699086048</v>
      </c>
    </row>
    <row r="416" spans="2:5" x14ac:dyDescent="0.2">
      <c r="B416" s="14" t="str">
        <f t="shared" si="7"/>
        <v>flab_u_p_a_104</v>
      </c>
      <c r="C416" s="14" t="s">
        <v>1012</v>
      </c>
      <c r="D416" s="14" t="s">
        <v>752</v>
      </c>
      <c r="E416">
        <v>0.10852759387520998</v>
      </c>
    </row>
    <row r="417" spans="2:5" x14ac:dyDescent="0.2">
      <c r="B417" s="14" t="str">
        <f t="shared" si="7"/>
        <v>flab_u_p_a_107</v>
      </c>
      <c r="C417" s="14" t="s">
        <v>1012</v>
      </c>
      <c r="D417" s="14" t="s">
        <v>755</v>
      </c>
      <c r="E417">
        <v>1.0088309205098855</v>
      </c>
    </row>
    <row r="418" spans="2:5" x14ac:dyDescent="0.2">
      <c r="B418" s="14" t="str">
        <f t="shared" si="7"/>
        <v>flab_u_p_a_108</v>
      </c>
      <c r="C418" s="14" t="s">
        <v>1012</v>
      </c>
      <c r="D418" s="14" t="s">
        <v>756</v>
      </c>
      <c r="E418">
        <v>1.008830920509886</v>
      </c>
    </row>
    <row r="419" spans="2:5" x14ac:dyDescent="0.2">
      <c r="B419" s="14" t="str">
        <f t="shared" si="7"/>
        <v>flab_u_p_a_109</v>
      </c>
      <c r="C419" s="14" t="s">
        <v>1012</v>
      </c>
      <c r="D419" s="14" t="s">
        <v>757</v>
      </c>
      <c r="E419">
        <v>1.008830920509886</v>
      </c>
    </row>
    <row r="420" spans="2:5" x14ac:dyDescent="0.2">
      <c r="B420" s="14" t="str">
        <f t="shared" si="7"/>
        <v>flab_u_p_a_110</v>
      </c>
      <c r="C420" s="14" t="s">
        <v>1012</v>
      </c>
      <c r="D420" s="14" t="s">
        <v>758</v>
      </c>
      <c r="E420">
        <v>1.0088309205098855</v>
      </c>
    </row>
    <row r="421" spans="2:5" x14ac:dyDescent="0.2">
      <c r="B421" s="14" t="str">
        <f t="shared" si="7"/>
        <v>flab_u_p_a_111</v>
      </c>
      <c r="C421" s="14" t="s">
        <v>1012</v>
      </c>
      <c r="D421" s="14" t="s">
        <v>759</v>
      </c>
      <c r="E421">
        <v>1.0088309205098858</v>
      </c>
    </row>
    <row r="422" spans="2:5" x14ac:dyDescent="0.2">
      <c r="B422" s="14" t="str">
        <f t="shared" si="7"/>
        <v>flab_u_p_a_112</v>
      </c>
      <c r="C422" s="14" t="s">
        <v>1012</v>
      </c>
      <c r="D422" s="14" t="s">
        <v>760</v>
      </c>
      <c r="E422">
        <v>1.008830920509886</v>
      </c>
    </row>
    <row r="423" spans="2:5" x14ac:dyDescent="0.2">
      <c r="B423" s="14" t="str">
        <f t="shared" si="7"/>
        <v>flab_u_p_a_113</v>
      </c>
      <c r="C423" s="14" t="s">
        <v>1012</v>
      </c>
      <c r="D423" s="14" t="s">
        <v>761</v>
      </c>
      <c r="E423">
        <v>1.008830920509886</v>
      </c>
    </row>
    <row r="424" spans="2:5" x14ac:dyDescent="0.2">
      <c r="B424" s="14" t="str">
        <f t="shared" si="7"/>
        <v>flab_u_p_a_115</v>
      </c>
      <c r="C424" s="14" t="s">
        <v>1012</v>
      </c>
      <c r="D424" s="14" t="s">
        <v>763</v>
      </c>
      <c r="E424">
        <v>2.6953038424286833</v>
      </c>
    </row>
    <row r="425" spans="2:5" x14ac:dyDescent="0.2">
      <c r="B425" s="14" t="str">
        <f t="shared" si="7"/>
        <v>flab_u_p_a_118</v>
      </c>
      <c r="C425" s="14" t="s">
        <v>1012</v>
      </c>
      <c r="D425" s="14" t="s">
        <v>766</v>
      </c>
      <c r="E425">
        <v>0.15063386470405959</v>
      </c>
    </row>
    <row r="426" spans="2:5" x14ac:dyDescent="0.2">
      <c r="B426" s="14" t="str">
        <f t="shared" si="7"/>
        <v>flab_u_p_a_120</v>
      </c>
      <c r="C426" s="14" t="s">
        <v>1012</v>
      </c>
      <c r="D426" s="14" t="s">
        <v>768</v>
      </c>
      <c r="E426">
        <v>0.57737508372012436</v>
      </c>
    </row>
    <row r="427" spans="2:5" x14ac:dyDescent="0.2">
      <c r="B427" s="14" t="str">
        <f t="shared" si="7"/>
        <v>flab_u_p_a_121</v>
      </c>
      <c r="C427" s="14" t="s">
        <v>1012</v>
      </c>
      <c r="D427" s="14" t="s">
        <v>769</v>
      </c>
      <c r="E427">
        <v>1.3578310627399279</v>
      </c>
    </row>
    <row r="428" spans="2:5" x14ac:dyDescent="0.2">
      <c r="B428" s="14" t="str">
        <f t="shared" si="7"/>
        <v>flab_u_p_a_122</v>
      </c>
      <c r="C428" s="14" t="s">
        <v>1012</v>
      </c>
      <c r="D428" s="14" t="s">
        <v>770</v>
      </c>
      <c r="E428">
        <v>6.6678312165259142</v>
      </c>
    </row>
    <row r="429" spans="2:5" x14ac:dyDescent="0.2">
      <c r="B429" s="14" t="str">
        <f t="shared" si="7"/>
        <v>flab_u_p_a_123</v>
      </c>
      <c r="C429" s="14" t="s">
        <v>1012</v>
      </c>
      <c r="D429" s="14" t="s">
        <v>771</v>
      </c>
      <c r="E429">
        <v>7.9827382591442397</v>
      </c>
    </row>
    <row r="430" spans="2:5" x14ac:dyDescent="0.2">
      <c r="B430" s="14" t="str">
        <f t="shared" si="7"/>
        <v>flab_u_p_a_126</v>
      </c>
      <c r="C430" s="14" t="s">
        <v>1012</v>
      </c>
      <c r="D430" s="14" t="s">
        <v>774</v>
      </c>
      <c r="E430">
        <v>7.1368764103375089</v>
      </c>
    </row>
    <row r="431" spans="2:5" x14ac:dyDescent="0.2">
      <c r="B431" s="14" t="str">
        <f t="shared" si="7"/>
        <v>flab_u_p_a_127</v>
      </c>
      <c r="C431" s="14" t="s">
        <v>1012</v>
      </c>
      <c r="D431" s="14" t="s">
        <v>775</v>
      </c>
      <c r="E431">
        <v>1.0158998009762215</v>
      </c>
    </row>
    <row r="432" spans="2:5" x14ac:dyDescent="0.2">
      <c r="B432" s="14" t="str">
        <f t="shared" si="7"/>
        <v>flab_u_p_a_128</v>
      </c>
      <c r="C432" s="14" t="s">
        <v>1012</v>
      </c>
      <c r="D432" s="14" t="s">
        <v>776</v>
      </c>
      <c r="E432">
        <v>0.5694763708971915</v>
      </c>
    </row>
    <row r="433" spans="2:5" x14ac:dyDescent="0.2">
      <c r="B433" s="14" t="str">
        <f t="shared" si="7"/>
        <v>flab_u_p_a_131</v>
      </c>
      <c r="C433" s="14" t="s">
        <v>1012</v>
      </c>
      <c r="D433" s="14" t="s">
        <v>779</v>
      </c>
      <c r="E433">
        <v>0.15679936208090622</v>
      </c>
    </row>
    <row r="434" spans="2:5" x14ac:dyDescent="0.2">
      <c r="B434" s="14" t="str">
        <f t="shared" si="7"/>
        <v>flab_u_p_a_132</v>
      </c>
      <c r="C434" s="14" t="s">
        <v>1012</v>
      </c>
      <c r="D434" s="14" t="s">
        <v>780</v>
      </c>
      <c r="E434">
        <v>0.96536687821587119</v>
      </c>
    </row>
    <row r="435" spans="2:5" x14ac:dyDescent="0.2">
      <c r="B435" s="14" t="str">
        <f t="shared" si="7"/>
        <v>flab_u_p_a_133</v>
      </c>
      <c r="C435" s="14" t="s">
        <v>1012</v>
      </c>
      <c r="D435" s="14" t="s">
        <v>781</v>
      </c>
      <c r="E435">
        <v>0.47437697397522377</v>
      </c>
    </row>
    <row r="436" spans="2:5" x14ac:dyDescent="0.2">
      <c r="B436" s="14" t="str">
        <f t="shared" si="7"/>
        <v>flab_u_p_a_137</v>
      </c>
      <c r="C436" s="14" t="s">
        <v>1012</v>
      </c>
      <c r="D436" s="14" t="s">
        <v>785</v>
      </c>
      <c r="E436">
        <v>21.023285091043665</v>
      </c>
    </row>
    <row r="437" spans="2:5" x14ac:dyDescent="0.2">
      <c r="B437" s="14" t="str">
        <f t="shared" si="7"/>
        <v>flab_u_p_a_139</v>
      </c>
      <c r="C437" s="14" t="s">
        <v>1012</v>
      </c>
      <c r="D437" s="14" t="s">
        <v>787</v>
      </c>
      <c r="E437">
        <v>1.373008939831575</v>
      </c>
    </row>
    <row r="438" spans="2:5" x14ac:dyDescent="0.2">
      <c r="B438" s="14" t="str">
        <f t="shared" si="7"/>
        <v>flab_u_p_a_140</v>
      </c>
      <c r="C438" s="14" t="s">
        <v>1012</v>
      </c>
      <c r="D438" s="14" t="s">
        <v>788</v>
      </c>
      <c r="E438">
        <v>0.69201400637388721</v>
      </c>
    </row>
    <row r="439" spans="2:5" x14ac:dyDescent="0.2">
      <c r="B439" s="14" t="str">
        <f t="shared" si="7"/>
        <v>flab_u_p_a_150</v>
      </c>
      <c r="C439" s="14" t="s">
        <v>1012</v>
      </c>
      <c r="D439" s="14" t="s">
        <v>798</v>
      </c>
      <c r="E439">
        <v>4.2215570854197351</v>
      </c>
    </row>
    <row r="440" spans="2:5" x14ac:dyDescent="0.2">
      <c r="B440" s="14" t="str">
        <f t="shared" si="7"/>
        <v>flab_u_p_a_151</v>
      </c>
      <c r="C440" s="14" t="s">
        <v>1012</v>
      </c>
      <c r="D440" s="14" t="s">
        <v>799</v>
      </c>
      <c r="E440">
        <v>0.5518315076459902</v>
      </c>
    </row>
    <row r="441" spans="2:5" x14ac:dyDescent="0.2">
      <c r="B441" s="14" t="str">
        <f t="shared" si="7"/>
        <v>flab_u_p_a_156</v>
      </c>
      <c r="C441" s="14" t="s">
        <v>1012</v>
      </c>
      <c r="D441" s="14" t="s">
        <v>804</v>
      </c>
      <c r="E441">
        <v>3.7910577347583723</v>
      </c>
    </row>
    <row r="442" spans="2:5" x14ac:dyDescent="0.2">
      <c r="B442" s="14" t="str">
        <f t="shared" si="7"/>
        <v>flab_u_p_a_157</v>
      </c>
      <c r="C442" s="14" t="s">
        <v>1012</v>
      </c>
      <c r="D442" s="14" t="s">
        <v>805</v>
      </c>
      <c r="E442">
        <v>5.1976802029037095E-2</v>
      </c>
    </row>
    <row r="443" spans="2:5" x14ac:dyDescent="0.2">
      <c r="B443" s="14" t="str">
        <f t="shared" si="7"/>
        <v>flab_u_p_a_163</v>
      </c>
      <c r="C443" s="14" t="s">
        <v>1012</v>
      </c>
      <c r="D443" s="14" t="s">
        <v>811</v>
      </c>
      <c r="E443">
        <v>0.7856881652909754</v>
      </c>
    </row>
    <row r="444" spans="2:5" x14ac:dyDescent="0.2">
      <c r="B444" s="14" t="str">
        <f t="shared" si="7"/>
        <v>flab_u_p_a_165</v>
      </c>
      <c r="C444" s="14" t="s">
        <v>1012</v>
      </c>
      <c r="D444" s="14" t="s">
        <v>813</v>
      </c>
      <c r="E444">
        <v>0.62725533700020075</v>
      </c>
    </row>
    <row r="445" spans="2:5" x14ac:dyDescent="0.2">
      <c r="B445" s="14" t="str">
        <f t="shared" si="7"/>
        <v>flab_u_p_a_168</v>
      </c>
      <c r="C445" s="14" t="s">
        <v>1012</v>
      </c>
      <c r="D445" s="14" t="s">
        <v>816</v>
      </c>
      <c r="E445">
        <v>1.5513356144123061</v>
      </c>
    </row>
    <row r="446" spans="2:5" x14ac:dyDescent="0.2">
      <c r="B446" s="14" t="str">
        <f t="shared" si="7"/>
        <v>flab_u_p_a_173</v>
      </c>
      <c r="C446" s="14" t="s">
        <v>1012</v>
      </c>
      <c r="D446" s="14" t="s">
        <v>821</v>
      </c>
      <c r="E446">
        <v>0.23412178928640728</v>
      </c>
    </row>
    <row r="447" spans="2:5" x14ac:dyDescent="0.2">
      <c r="B447" s="14" t="str">
        <f t="shared" si="7"/>
        <v>flab_u_p_a_174</v>
      </c>
      <c r="C447" s="14" t="s">
        <v>1012</v>
      </c>
      <c r="D447" s="14" t="s">
        <v>822</v>
      </c>
      <c r="E447">
        <v>2.2210544229393423</v>
      </c>
    </row>
    <row r="448" spans="2:5" x14ac:dyDescent="0.2">
      <c r="B448" s="14" t="str">
        <f t="shared" si="7"/>
        <v>flab_u_p_a_175</v>
      </c>
      <c r="C448" s="14" t="s">
        <v>1012</v>
      </c>
      <c r="D448" s="14" t="s">
        <v>823</v>
      </c>
      <c r="E448">
        <v>1.1274592033751587</v>
      </c>
    </row>
    <row r="449" spans="2:5" x14ac:dyDescent="0.2">
      <c r="B449" s="14" t="str">
        <f t="shared" si="7"/>
        <v>flab_u_p_a_176</v>
      </c>
      <c r="C449" s="14" t="s">
        <v>1012</v>
      </c>
      <c r="D449" s="14" t="s">
        <v>824</v>
      </c>
      <c r="E449">
        <v>0.18866467048133492</v>
      </c>
    </row>
    <row r="450" spans="2:5" x14ac:dyDescent="0.2">
      <c r="B450" s="14" t="str">
        <f t="shared" si="7"/>
        <v>flab_u_p_a_177</v>
      </c>
      <c r="C450" s="14" t="s">
        <v>1012</v>
      </c>
      <c r="D450" s="14" t="s">
        <v>825</v>
      </c>
      <c r="E450">
        <v>0.25356046963149637</v>
      </c>
    </row>
    <row r="451" spans="2:5" x14ac:dyDescent="0.2">
      <c r="B451" s="14" t="str">
        <f t="shared" si="7"/>
        <v>flab_u_p_a_178</v>
      </c>
      <c r="C451" s="14" t="s">
        <v>1012</v>
      </c>
      <c r="D451" s="14" t="s">
        <v>826</v>
      </c>
      <c r="E451">
        <v>0.35296285989328213</v>
      </c>
    </row>
    <row r="452" spans="2:5" x14ac:dyDescent="0.2">
      <c r="B452" s="14" t="str">
        <f t="shared" si="7"/>
        <v>flab_r_t_a_001</v>
      </c>
      <c r="C452" s="14" t="s">
        <v>1013</v>
      </c>
      <c r="D452" s="14" t="s">
        <v>649</v>
      </c>
      <c r="E452">
        <v>0.23039337806327931</v>
      </c>
    </row>
    <row r="453" spans="2:5" x14ac:dyDescent="0.2">
      <c r="B453" s="14" t="str">
        <f t="shared" si="7"/>
        <v>flab_r_t_a_002</v>
      </c>
      <c r="C453" s="14" t="s">
        <v>1013</v>
      </c>
      <c r="D453" s="14" t="s">
        <v>650</v>
      </c>
      <c r="E453">
        <v>0.23170949931388973</v>
      </c>
    </row>
    <row r="454" spans="2:5" x14ac:dyDescent="0.2">
      <c r="B454" s="14" t="str">
        <f t="shared" si="7"/>
        <v>flab_r_t_a_003</v>
      </c>
      <c r="C454" s="14" t="s">
        <v>1013</v>
      </c>
      <c r="D454" s="14" t="s">
        <v>651</v>
      </c>
      <c r="E454">
        <v>0.29156248650267547</v>
      </c>
    </row>
    <row r="455" spans="2:5" x14ac:dyDescent="0.2">
      <c r="B455" s="14" t="str">
        <f t="shared" si="7"/>
        <v>flab_r_t_a_004</v>
      </c>
      <c r="C455" s="14" t="s">
        <v>1013</v>
      </c>
      <c r="D455" s="14" t="s">
        <v>652</v>
      </c>
      <c r="E455">
        <v>0.81517848559214579</v>
      </c>
    </row>
    <row r="456" spans="2:5" x14ac:dyDescent="0.2">
      <c r="B456" s="14" t="str">
        <f t="shared" ref="B456:B519" si="8">C456&amp;"_"&amp;D456</f>
        <v>flab_r_t_a_005</v>
      </c>
      <c r="C456" s="14" t="s">
        <v>1013</v>
      </c>
      <c r="D456" s="14" t="s">
        <v>653</v>
      </c>
      <c r="E456">
        <v>0.28003959623535152</v>
      </c>
    </row>
    <row r="457" spans="2:5" x14ac:dyDescent="0.2">
      <c r="B457" s="14" t="str">
        <f t="shared" si="8"/>
        <v>flab_r_t_a_006</v>
      </c>
      <c r="C457" s="14" t="s">
        <v>1013</v>
      </c>
      <c r="D457" s="14" t="s">
        <v>654</v>
      </c>
      <c r="E457">
        <v>0.49669673161849198</v>
      </c>
    </row>
    <row r="458" spans="2:5" x14ac:dyDescent="0.2">
      <c r="B458" s="14" t="str">
        <f t="shared" si="8"/>
        <v>flab_r_t_a_007</v>
      </c>
      <c r="C458" s="14" t="s">
        <v>1013</v>
      </c>
      <c r="D458" s="14" t="s">
        <v>655</v>
      </c>
      <c r="E458">
        <v>1.1680972559597116</v>
      </c>
    </row>
    <row r="459" spans="2:5" x14ac:dyDescent="0.2">
      <c r="B459" s="14" t="str">
        <f t="shared" si="8"/>
        <v>flab_r_t_a_008</v>
      </c>
      <c r="C459" s="14" t="s">
        <v>1013</v>
      </c>
      <c r="D459" s="14" t="s">
        <v>656</v>
      </c>
      <c r="E459">
        <v>2.6478811915714844</v>
      </c>
    </row>
    <row r="460" spans="2:5" x14ac:dyDescent="0.2">
      <c r="B460" s="14" t="str">
        <f t="shared" si="8"/>
        <v>flab_r_t_a_009</v>
      </c>
      <c r="C460" s="14" t="s">
        <v>1013</v>
      </c>
      <c r="D460" s="14" t="s">
        <v>657</v>
      </c>
      <c r="E460">
        <v>0.66052067129027348</v>
      </c>
    </row>
    <row r="461" spans="2:5" x14ac:dyDescent="0.2">
      <c r="B461" s="14" t="str">
        <f t="shared" si="8"/>
        <v>flab_r_t_a_010</v>
      </c>
      <c r="C461" s="14" t="s">
        <v>1013</v>
      </c>
      <c r="D461" s="14" t="s">
        <v>658</v>
      </c>
      <c r="E461">
        <v>0.35009324977683953</v>
      </c>
    </row>
    <row r="462" spans="2:5" x14ac:dyDescent="0.2">
      <c r="B462" s="14" t="str">
        <f t="shared" si="8"/>
        <v>flab_r_t_a_011</v>
      </c>
      <c r="C462" s="14" t="s">
        <v>1013</v>
      </c>
      <c r="D462" s="14" t="s">
        <v>659</v>
      </c>
      <c r="E462">
        <v>0.38291912150980756</v>
      </c>
    </row>
    <row r="463" spans="2:5" x14ac:dyDescent="0.2">
      <c r="B463" s="14" t="str">
        <f t="shared" si="8"/>
        <v>flab_r_t_a_012</v>
      </c>
      <c r="C463" s="14" t="s">
        <v>1013</v>
      </c>
      <c r="D463" s="14" t="s">
        <v>660</v>
      </c>
      <c r="E463">
        <v>1.2058757844561789</v>
      </c>
    </row>
    <row r="464" spans="2:5" x14ac:dyDescent="0.2">
      <c r="B464" s="14" t="str">
        <f t="shared" si="8"/>
        <v>flab_r_t_a_013</v>
      </c>
      <c r="C464" s="14" t="s">
        <v>1013</v>
      </c>
      <c r="D464" s="14" t="s">
        <v>661</v>
      </c>
      <c r="E464">
        <v>0.20403852495274899</v>
      </c>
    </row>
    <row r="465" spans="2:5" x14ac:dyDescent="0.2">
      <c r="B465" s="14" t="str">
        <f t="shared" si="8"/>
        <v>flab_r_t_a_014</v>
      </c>
      <c r="C465" s="14" t="s">
        <v>1013</v>
      </c>
      <c r="D465" s="14" t="s">
        <v>662</v>
      </c>
      <c r="E465">
        <v>0.27585691043383109</v>
      </c>
    </row>
    <row r="466" spans="2:5" x14ac:dyDescent="0.2">
      <c r="B466" s="14" t="str">
        <f t="shared" si="8"/>
        <v>flab_r_t_a_015</v>
      </c>
      <c r="C466" s="14" t="s">
        <v>1013</v>
      </c>
      <c r="D466" s="14" t="s">
        <v>663</v>
      </c>
      <c r="E466">
        <v>0.46875376700811544</v>
      </c>
    </row>
    <row r="467" spans="2:5" x14ac:dyDescent="0.2">
      <c r="B467" s="14" t="str">
        <f t="shared" si="8"/>
        <v>flab_r_t_a_016</v>
      </c>
      <c r="C467" s="14" t="s">
        <v>1013</v>
      </c>
      <c r="D467" s="14" t="s">
        <v>664</v>
      </c>
      <c r="E467">
        <v>0.16640302514189437</v>
      </c>
    </row>
    <row r="468" spans="2:5" x14ac:dyDescent="0.2">
      <c r="B468" s="14" t="str">
        <f t="shared" si="8"/>
        <v>flab_r_t_a_017</v>
      </c>
      <c r="C468" s="14" t="s">
        <v>1013</v>
      </c>
      <c r="D468" s="14" t="s">
        <v>665</v>
      </c>
      <c r="E468">
        <v>0.56183009167246467</v>
      </c>
    </row>
    <row r="469" spans="2:5" x14ac:dyDescent="0.2">
      <c r="B469" s="14" t="str">
        <f t="shared" si="8"/>
        <v>flab_r_t_a_018</v>
      </c>
      <c r="C469" s="14" t="s">
        <v>1013</v>
      </c>
      <c r="D469" s="14" t="s">
        <v>666</v>
      </c>
      <c r="E469">
        <v>0.35107884624340419</v>
      </c>
    </row>
    <row r="470" spans="2:5" x14ac:dyDescent="0.2">
      <c r="B470" s="14" t="str">
        <f t="shared" si="8"/>
        <v>flab_r_t_a_019</v>
      </c>
      <c r="C470" s="14" t="s">
        <v>1013</v>
      </c>
      <c r="D470" s="14" t="s">
        <v>667</v>
      </c>
      <c r="E470">
        <v>0.4628107890911401</v>
      </c>
    </row>
    <row r="471" spans="2:5" x14ac:dyDescent="0.2">
      <c r="B471" s="14" t="str">
        <f t="shared" si="8"/>
        <v>flab_r_t_a_020</v>
      </c>
      <c r="C471" s="14" t="s">
        <v>1013</v>
      </c>
      <c r="D471" s="14" t="s">
        <v>668</v>
      </c>
      <c r="E471">
        <v>1.6691835620878623</v>
      </c>
    </row>
    <row r="472" spans="2:5" x14ac:dyDescent="0.2">
      <c r="B472" s="14" t="str">
        <f t="shared" si="8"/>
        <v>flab_r_t_a_021</v>
      </c>
      <c r="C472" s="14" t="s">
        <v>1013</v>
      </c>
      <c r="D472" s="14" t="s">
        <v>669</v>
      </c>
      <c r="E472">
        <v>0.51466952683325884</v>
      </c>
    </row>
    <row r="473" spans="2:5" x14ac:dyDescent="0.2">
      <c r="B473" s="14" t="str">
        <f t="shared" si="8"/>
        <v>flab_r_t_a_022</v>
      </c>
      <c r="C473" s="14" t="s">
        <v>1013</v>
      </c>
      <c r="D473" s="14" t="s">
        <v>670</v>
      </c>
      <c r="E473">
        <v>0.96330310036896605</v>
      </c>
    </row>
    <row r="474" spans="2:5" x14ac:dyDescent="0.2">
      <c r="B474" s="14" t="str">
        <f t="shared" si="8"/>
        <v>flab_r_t_a_023</v>
      </c>
      <c r="C474" s="14" t="s">
        <v>1013</v>
      </c>
      <c r="D474" s="14" t="s">
        <v>671</v>
      </c>
      <c r="E474">
        <v>0.24376391154534205</v>
      </c>
    </row>
    <row r="475" spans="2:5" x14ac:dyDescent="0.2">
      <c r="B475" s="14" t="str">
        <f t="shared" si="8"/>
        <v>flab_r_t_a_024</v>
      </c>
      <c r="C475" s="14" t="s">
        <v>1013</v>
      </c>
      <c r="D475" s="14" t="s">
        <v>672</v>
      </c>
      <c r="E475">
        <v>2.1950226308943841</v>
      </c>
    </row>
    <row r="476" spans="2:5" x14ac:dyDescent="0.2">
      <c r="B476" s="14" t="str">
        <f t="shared" si="8"/>
        <v>flab_r_t_a_026</v>
      </c>
      <c r="C476" s="14" t="s">
        <v>1013</v>
      </c>
      <c r="D476" s="14" t="s">
        <v>674</v>
      </c>
      <c r="E476">
        <v>0.61372182499466765</v>
      </c>
    </row>
    <row r="477" spans="2:5" x14ac:dyDescent="0.2">
      <c r="B477" s="14" t="str">
        <f t="shared" si="8"/>
        <v>flab_r_t_a_027</v>
      </c>
      <c r="C477" s="14" t="s">
        <v>1013</v>
      </c>
      <c r="D477" s="14" t="s">
        <v>675</v>
      </c>
      <c r="E477">
        <v>2.0793025037707613</v>
      </c>
    </row>
    <row r="478" spans="2:5" x14ac:dyDescent="0.2">
      <c r="B478" s="14" t="str">
        <f t="shared" si="8"/>
        <v>flab_r_t_a_028</v>
      </c>
      <c r="C478" s="14" t="s">
        <v>1013</v>
      </c>
      <c r="D478" s="14" t="s">
        <v>676</v>
      </c>
      <c r="E478">
        <v>0.41381480365070294</v>
      </c>
    </row>
    <row r="479" spans="2:5" x14ac:dyDescent="0.2">
      <c r="B479" s="14" t="str">
        <f t="shared" si="8"/>
        <v>flab_r_t_a_029</v>
      </c>
      <c r="C479" s="14" t="s">
        <v>1013</v>
      </c>
      <c r="D479" s="14" t="s">
        <v>677</v>
      </c>
      <c r="E479">
        <v>1.7950615836603729</v>
      </c>
    </row>
    <row r="480" spans="2:5" x14ac:dyDescent="0.2">
      <c r="B480" s="14" t="str">
        <f t="shared" si="8"/>
        <v>flab_r_t_a_030</v>
      </c>
      <c r="C480" s="14" t="s">
        <v>1013</v>
      </c>
      <c r="D480" s="14" t="s">
        <v>678</v>
      </c>
      <c r="E480">
        <v>1.2373228050573295</v>
      </c>
    </row>
    <row r="481" spans="2:5" x14ac:dyDescent="0.2">
      <c r="B481" s="14" t="str">
        <f t="shared" si="8"/>
        <v>flab_r_t_a_031</v>
      </c>
      <c r="C481" s="14" t="s">
        <v>1013</v>
      </c>
      <c r="D481" s="14" t="s">
        <v>679</v>
      </c>
      <c r="E481">
        <v>13.128021886183156</v>
      </c>
    </row>
    <row r="482" spans="2:5" x14ac:dyDescent="0.2">
      <c r="B482" s="14" t="str">
        <f t="shared" si="8"/>
        <v>flab_r_t_a_032</v>
      </c>
      <c r="C482" s="14" t="s">
        <v>1013</v>
      </c>
      <c r="D482" s="14" t="s">
        <v>680</v>
      </c>
      <c r="E482">
        <v>5.5822796691066827</v>
      </c>
    </row>
    <row r="483" spans="2:5" x14ac:dyDescent="0.2">
      <c r="B483" s="14" t="str">
        <f t="shared" si="8"/>
        <v>flab_r_t_a_033</v>
      </c>
      <c r="C483" s="14" t="s">
        <v>1013</v>
      </c>
      <c r="D483" s="14" t="s">
        <v>681</v>
      </c>
      <c r="E483">
        <v>0.10506712009190791</v>
      </c>
    </row>
    <row r="484" spans="2:5" x14ac:dyDescent="0.2">
      <c r="B484" s="14" t="str">
        <f t="shared" si="8"/>
        <v>flab_r_t_a_034</v>
      </c>
      <c r="C484" s="14" t="s">
        <v>1013</v>
      </c>
      <c r="D484" s="14" t="s">
        <v>682</v>
      </c>
      <c r="E484">
        <v>2.3018541039268818</v>
      </c>
    </row>
    <row r="485" spans="2:5" x14ac:dyDescent="0.2">
      <c r="B485" s="14" t="str">
        <f t="shared" si="8"/>
        <v>flab_r_t_a_035</v>
      </c>
      <c r="C485" s="14" t="s">
        <v>1013</v>
      </c>
      <c r="D485" s="14" t="s">
        <v>683</v>
      </c>
      <c r="E485">
        <v>33.304048676822923</v>
      </c>
    </row>
    <row r="486" spans="2:5" x14ac:dyDescent="0.2">
      <c r="B486" s="14" t="str">
        <f t="shared" si="8"/>
        <v>flab_r_t_a_037</v>
      </c>
      <c r="C486" s="14" t="s">
        <v>1013</v>
      </c>
      <c r="D486" s="14" t="s">
        <v>685</v>
      </c>
      <c r="E486">
        <v>1.9475580581461143</v>
      </c>
    </row>
    <row r="487" spans="2:5" x14ac:dyDescent="0.2">
      <c r="B487" s="14" t="str">
        <f t="shared" si="8"/>
        <v>flab_r_t_a_038</v>
      </c>
      <c r="C487" s="14" t="s">
        <v>1013</v>
      </c>
      <c r="D487" s="14" t="s">
        <v>686</v>
      </c>
      <c r="E487">
        <v>0.55113040824970116</v>
      </c>
    </row>
    <row r="488" spans="2:5" x14ac:dyDescent="0.2">
      <c r="B488" s="14" t="str">
        <f t="shared" si="8"/>
        <v>flab_r_t_a_039</v>
      </c>
      <c r="C488" s="14" t="s">
        <v>1013</v>
      </c>
      <c r="D488" s="14" t="s">
        <v>687</v>
      </c>
      <c r="E488">
        <v>1.2738792073437812</v>
      </c>
    </row>
    <row r="489" spans="2:5" x14ac:dyDescent="0.2">
      <c r="B489" s="14" t="str">
        <f t="shared" si="8"/>
        <v>flab_r_t_a_040</v>
      </c>
      <c r="C489" s="14" t="s">
        <v>1013</v>
      </c>
      <c r="D489" s="14" t="s">
        <v>688</v>
      </c>
      <c r="E489">
        <v>29.050337788906596</v>
      </c>
    </row>
    <row r="490" spans="2:5" x14ac:dyDescent="0.2">
      <c r="B490" s="14" t="str">
        <f t="shared" si="8"/>
        <v>flab_r_t_a_041</v>
      </c>
      <c r="C490" s="14" t="s">
        <v>1013</v>
      </c>
      <c r="D490" s="14" t="s">
        <v>689</v>
      </c>
      <c r="E490">
        <v>3.0389067253010515</v>
      </c>
    </row>
    <row r="491" spans="2:5" x14ac:dyDescent="0.2">
      <c r="B491" s="14" t="str">
        <f t="shared" si="8"/>
        <v>flab_r_t_a_042</v>
      </c>
      <c r="C491" s="14" t="s">
        <v>1013</v>
      </c>
      <c r="D491" s="14" t="s">
        <v>690</v>
      </c>
      <c r="E491">
        <v>7.1466920979624868</v>
      </c>
    </row>
    <row r="492" spans="2:5" x14ac:dyDescent="0.2">
      <c r="B492" s="14" t="str">
        <f t="shared" si="8"/>
        <v>flab_r_t_a_043</v>
      </c>
      <c r="C492" s="14" t="s">
        <v>1013</v>
      </c>
      <c r="D492" s="14" t="s">
        <v>691</v>
      </c>
      <c r="E492">
        <v>1.1146364018084511</v>
      </c>
    </row>
    <row r="493" spans="2:5" x14ac:dyDescent="0.2">
      <c r="B493" s="14" t="str">
        <f t="shared" si="8"/>
        <v>flab_r_t_a_044</v>
      </c>
      <c r="C493" s="14" t="s">
        <v>1013</v>
      </c>
      <c r="D493" s="14" t="s">
        <v>692</v>
      </c>
      <c r="E493">
        <v>1.1592491549963275</v>
      </c>
    </row>
    <row r="494" spans="2:5" x14ac:dyDescent="0.2">
      <c r="B494" s="14" t="str">
        <f t="shared" si="8"/>
        <v>flab_r_t_a_045</v>
      </c>
      <c r="C494" s="14" t="s">
        <v>1013</v>
      </c>
      <c r="D494" s="14" t="s">
        <v>693</v>
      </c>
      <c r="E494">
        <v>11.785623013976402</v>
      </c>
    </row>
    <row r="495" spans="2:5" x14ac:dyDescent="0.2">
      <c r="B495" s="14" t="str">
        <f t="shared" si="8"/>
        <v>flab_r_t_a_046</v>
      </c>
      <c r="C495" s="14" t="s">
        <v>1013</v>
      </c>
      <c r="D495" s="14" t="s">
        <v>694</v>
      </c>
      <c r="E495">
        <v>1.5453692156520658</v>
      </c>
    </row>
    <row r="496" spans="2:5" x14ac:dyDescent="0.2">
      <c r="B496" s="14" t="str">
        <f t="shared" si="8"/>
        <v>flab_r_t_a_047</v>
      </c>
      <c r="C496" s="14" t="s">
        <v>1013</v>
      </c>
      <c r="D496" s="14" t="s">
        <v>695</v>
      </c>
      <c r="E496">
        <v>0.94568385769607033</v>
      </c>
    </row>
    <row r="497" spans="2:5" x14ac:dyDescent="0.2">
      <c r="B497" s="14" t="str">
        <f t="shared" si="8"/>
        <v>flab_r_t_a_048</v>
      </c>
      <c r="C497" s="14" t="s">
        <v>1013</v>
      </c>
      <c r="D497" s="14" t="s">
        <v>696</v>
      </c>
      <c r="E497">
        <v>3.5863671370459613</v>
      </c>
    </row>
    <row r="498" spans="2:5" x14ac:dyDescent="0.2">
      <c r="B498" s="14" t="str">
        <f t="shared" si="8"/>
        <v>flab_r_t_a_049</v>
      </c>
      <c r="C498" s="14" t="s">
        <v>1013</v>
      </c>
      <c r="D498" s="14" t="s">
        <v>697</v>
      </c>
      <c r="E498">
        <v>0.36471307332986552</v>
      </c>
    </row>
    <row r="499" spans="2:5" x14ac:dyDescent="0.2">
      <c r="B499" s="14" t="str">
        <f t="shared" si="8"/>
        <v>flab_r_t_a_050</v>
      </c>
      <c r="C499" s="14" t="s">
        <v>1013</v>
      </c>
      <c r="D499" s="14" t="s">
        <v>698</v>
      </c>
      <c r="E499">
        <v>1.4375154240378167</v>
      </c>
    </row>
    <row r="500" spans="2:5" x14ac:dyDescent="0.2">
      <c r="B500" s="14" t="str">
        <f t="shared" si="8"/>
        <v>flab_r_t_a_051</v>
      </c>
      <c r="C500" s="14" t="s">
        <v>1013</v>
      </c>
      <c r="D500" s="14" t="s">
        <v>699</v>
      </c>
      <c r="E500">
        <v>3.3806500331636582</v>
      </c>
    </row>
    <row r="501" spans="2:5" x14ac:dyDescent="0.2">
      <c r="B501" s="14" t="str">
        <f t="shared" si="8"/>
        <v>flab_r_t_a_052</v>
      </c>
      <c r="C501" s="14" t="s">
        <v>1013</v>
      </c>
      <c r="D501" s="14" t="s">
        <v>700</v>
      </c>
      <c r="E501">
        <v>3.3806500331636582</v>
      </c>
    </row>
    <row r="502" spans="2:5" x14ac:dyDescent="0.2">
      <c r="B502" s="14" t="str">
        <f t="shared" si="8"/>
        <v>flab_r_t_a_053</v>
      </c>
      <c r="C502" s="14" t="s">
        <v>1013</v>
      </c>
      <c r="D502" s="14" t="s">
        <v>701</v>
      </c>
      <c r="E502">
        <v>1.3255930077831564</v>
      </c>
    </row>
    <row r="503" spans="2:5" x14ac:dyDescent="0.2">
      <c r="B503" s="14" t="str">
        <f t="shared" si="8"/>
        <v>flab_r_t_a_054</v>
      </c>
      <c r="C503" s="14" t="s">
        <v>1013</v>
      </c>
      <c r="D503" s="14" t="s">
        <v>702</v>
      </c>
      <c r="E503">
        <v>3.1321764577609761</v>
      </c>
    </row>
    <row r="504" spans="2:5" x14ac:dyDescent="0.2">
      <c r="B504" s="14" t="str">
        <f t="shared" si="8"/>
        <v>flab_r_t_a_055</v>
      </c>
      <c r="C504" s="14" t="s">
        <v>1013</v>
      </c>
      <c r="D504" s="14" t="s">
        <v>703</v>
      </c>
      <c r="E504">
        <v>0.6460401090930068</v>
      </c>
    </row>
    <row r="505" spans="2:5" x14ac:dyDescent="0.2">
      <c r="B505" s="14" t="str">
        <f t="shared" si="8"/>
        <v>flab_r_t_a_056</v>
      </c>
      <c r="C505" s="14" t="s">
        <v>1013</v>
      </c>
      <c r="D505" s="14" t="s">
        <v>704</v>
      </c>
      <c r="E505">
        <v>1.823817151257878</v>
      </c>
    </row>
    <row r="506" spans="2:5" x14ac:dyDescent="0.2">
      <c r="B506" s="14" t="str">
        <f t="shared" si="8"/>
        <v>flab_r_t_a_057</v>
      </c>
      <c r="C506" s="14" t="s">
        <v>1013</v>
      </c>
      <c r="D506" s="14" t="s">
        <v>705</v>
      </c>
      <c r="E506">
        <v>2.9254626805183208</v>
      </c>
    </row>
    <row r="507" spans="2:5" x14ac:dyDescent="0.2">
      <c r="B507" s="14" t="str">
        <f t="shared" si="8"/>
        <v>flab_r_t_a_059</v>
      </c>
      <c r="C507" s="14" t="s">
        <v>1013</v>
      </c>
      <c r="D507" s="14" t="s">
        <v>707</v>
      </c>
      <c r="E507">
        <v>5.7172861778201014</v>
      </c>
    </row>
    <row r="508" spans="2:5" x14ac:dyDescent="0.2">
      <c r="B508" s="14" t="str">
        <f t="shared" si="8"/>
        <v>flab_r_t_a_060</v>
      </c>
      <c r="C508" s="14" t="s">
        <v>1013</v>
      </c>
      <c r="D508" s="14" t="s">
        <v>708</v>
      </c>
      <c r="E508">
        <v>1.7064705984221851</v>
      </c>
    </row>
    <row r="509" spans="2:5" x14ac:dyDescent="0.2">
      <c r="B509" s="14" t="str">
        <f t="shared" si="8"/>
        <v>flab_r_t_a_061</v>
      </c>
      <c r="C509" s="14" t="s">
        <v>1013</v>
      </c>
      <c r="D509" s="14" t="s">
        <v>709</v>
      </c>
      <c r="E509">
        <v>0.66106646150853343</v>
      </c>
    </row>
    <row r="510" spans="2:5" x14ac:dyDescent="0.2">
      <c r="B510" s="14" t="str">
        <f t="shared" si="8"/>
        <v>flab_r_t_a_062</v>
      </c>
      <c r="C510" s="14" t="s">
        <v>1013</v>
      </c>
      <c r="D510" s="14" t="s">
        <v>710</v>
      </c>
      <c r="E510">
        <v>0.62815691377539251</v>
      </c>
    </row>
    <row r="511" spans="2:5" x14ac:dyDescent="0.2">
      <c r="B511" s="14" t="str">
        <f t="shared" si="8"/>
        <v>flab_r_t_a_063</v>
      </c>
      <c r="C511" s="14" t="s">
        <v>1013</v>
      </c>
      <c r="D511" s="14" t="s">
        <v>711</v>
      </c>
      <c r="E511">
        <v>0.55293787036410458</v>
      </c>
    </row>
    <row r="512" spans="2:5" x14ac:dyDescent="0.2">
      <c r="B512" s="14" t="str">
        <f t="shared" si="8"/>
        <v>flab_r_t_a_064</v>
      </c>
      <c r="C512" s="14" t="s">
        <v>1013</v>
      </c>
      <c r="D512" s="14" t="s">
        <v>712</v>
      </c>
      <c r="E512">
        <v>0.81421038130483114</v>
      </c>
    </row>
    <row r="513" spans="2:5" x14ac:dyDescent="0.2">
      <c r="B513" s="14" t="str">
        <f t="shared" si="8"/>
        <v>flab_r_t_a_065</v>
      </c>
      <c r="C513" s="14" t="s">
        <v>1013</v>
      </c>
      <c r="D513" s="14" t="s">
        <v>713</v>
      </c>
      <c r="E513">
        <v>1.6972679276881191</v>
      </c>
    </row>
    <row r="514" spans="2:5" x14ac:dyDescent="0.2">
      <c r="B514" s="14" t="str">
        <f t="shared" si="8"/>
        <v>flab_r_t_a_066</v>
      </c>
      <c r="C514" s="14" t="s">
        <v>1013</v>
      </c>
      <c r="D514" s="14" t="s">
        <v>714</v>
      </c>
      <c r="E514">
        <v>2.785371781884642</v>
      </c>
    </row>
    <row r="515" spans="2:5" x14ac:dyDescent="0.2">
      <c r="B515" s="14" t="str">
        <f t="shared" si="8"/>
        <v>flab_r_t_a_068</v>
      </c>
      <c r="C515" s="14" t="s">
        <v>1013</v>
      </c>
      <c r="D515" s="14" t="s">
        <v>716</v>
      </c>
      <c r="E515">
        <v>30.215779457461078</v>
      </c>
    </row>
    <row r="516" spans="2:5" x14ac:dyDescent="0.2">
      <c r="B516" s="14" t="str">
        <f t="shared" si="8"/>
        <v>flab_r_t_a_069</v>
      </c>
      <c r="C516" s="14" t="s">
        <v>1013</v>
      </c>
      <c r="D516" s="14" t="s">
        <v>717</v>
      </c>
      <c r="E516">
        <v>4.7595821313157058</v>
      </c>
    </row>
    <row r="517" spans="2:5" x14ac:dyDescent="0.2">
      <c r="B517" s="14" t="str">
        <f t="shared" si="8"/>
        <v>flab_r_t_a_070</v>
      </c>
      <c r="C517" s="14" t="s">
        <v>1013</v>
      </c>
      <c r="D517" s="14" t="s">
        <v>718</v>
      </c>
      <c r="E517">
        <v>7.1841199831194302</v>
      </c>
    </row>
    <row r="518" spans="2:5" x14ac:dyDescent="0.2">
      <c r="B518" s="14" t="str">
        <f t="shared" si="8"/>
        <v>flab_r_t_a_071</v>
      </c>
      <c r="C518" s="14" t="s">
        <v>1013</v>
      </c>
      <c r="D518" s="14" t="s">
        <v>719</v>
      </c>
      <c r="E518">
        <v>3.3804819670863151</v>
      </c>
    </row>
    <row r="519" spans="2:5" x14ac:dyDescent="0.2">
      <c r="B519" s="14" t="str">
        <f t="shared" si="8"/>
        <v>flab_r_t_a_072</v>
      </c>
      <c r="C519" s="14" t="s">
        <v>1013</v>
      </c>
      <c r="D519" s="14" t="s">
        <v>720</v>
      </c>
      <c r="E519">
        <v>9.4294770389005471</v>
      </c>
    </row>
    <row r="520" spans="2:5" x14ac:dyDescent="0.2">
      <c r="B520" s="14" t="str">
        <f t="shared" ref="B520:B583" si="9">C520&amp;"_"&amp;D520</f>
        <v>flab_r_t_a_073</v>
      </c>
      <c r="C520" s="14" t="s">
        <v>1013</v>
      </c>
      <c r="D520" s="14" t="s">
        <v>721</v>
      </c>
      <c r="E520">
        <v>6.7730942764823299</v>
      </c>
    </row>
    <row r="521" spans="2:5" x14ac:dyDescent="0.2">
      <c r="B521" s="14" t="str">
        <f t="shared" si="9"/>
        <v>flab_r_t_a_074</v>
      </c>
      <c r="C521" s="14" t="s">
        <v>1013</v>
      </c>
      <c r="D521" s="14" t="s">
        <v>722</v>
      </c>
      <c r="E521">
        <v>2.5571807226333929</v>
      </c>
    </row>
    <row r="522" spans="2:5" x14ac:dyDescent="0.2">
      <c r="B522" s="14" t="str">
        <f t="shared" si="9"/>
        <v>flab_r_t_a_075</v>
      </c>
      <c r="C522" s="14" t="s">
        <v>1013</v>
      </c>
      <c r="D522" s="14" t="s">
        <v>723</v>
      </c>
      <c r="E522">
        <v>1.1224761806439925</v>
      </c>
    </row>
    <row r="523" spans="2:5" x14ac:dyDescent="0.2">
      <c r="B523" s="14" t="str">
        <f t="shared" si="9"/>
        <v>flab_r_t_a_076</v>
      </c>
      <c r="C523" s="14" t="s">
        <v>1013</v>
      </c>
      <c r="D523" s="14" t="s">
        <v>724</v>
      </c>
      <c r="E523">
        <v>2.7759930088371858</v>
      </c>
    </row>
    <row r="524" spans="2:5" x14ac:dyDescent="0.2">
      <c r="B524" s="14" t="str">
        <f t="shared" si="9"/>
        <v>flab_r_t_a_077</v>
      </c>
      <c r="C524" s="14" t="s">
        <v>1013</v>
      </c>
      <c r="D524" s="14" t="s">
        <v>725</v>
      </c>
      <c r="E524">
        <v>1.7219044528625262</v>
      </c>
    </row>
    <row r="525" spans="2:5" x14ac:dyDescent="0.2">
      <c r="B525" s="14" t="str">
        <f t="shared" si="9"/>
        <v>flab_r_t_a_078</v>
      </c>
      <c r="C525" s="14" t="s">
        <v>1013</v>
      </c>
      <c r="D525" s="14" t="s">
        <v>726</v>
      </c>
      <c r="E525">
        <v>0.69498295394581333</v>
      </c>
    </row>
    <row r="526" spans="2:5" x14ac:dyDescent="0.2">
      <c r="B526" s="14" t="str">
        <f t="shared" si="9"/>
        <v>flab_r_t_a_079</v>
      </c>
      <c r="C526" s="14" t="s">
        <v>1013</v>
      </c>
      <c r="D526" s="14" t="s">
        <v>727</v>
      </c>
      <c r="E526">
        <v>1.1972938425245598</v>
      </c>
    </row>
    <row r="527" spans="2:5" x14ac:dyDescent="0.2">
      <c r="B527" s="14" t="str">
        <f t="shared" si="9"/>
        <v>flab_r_t_a_080</v>
      </c>
      <c r="C527" s="14" t="s">
        <v>1013</v>
      </c>
      <c r="D527" s="14" t="s">
        <v>728</v>
      </c>
      <c r="E527">
        <v>1.0141691216119411</v>
      </c>
    </row>
    <row r="528" spans="2:5" x14ac:dyDescent="0.2">
      <c r="B528" s="14" t="str">
        <f t="shared" si="9"/>
        <v>flab_r_t_a_081</v>
      </c>
      <c r="C528" s="14" t="s">
        <v>1013</v>
      </c>
      <c r="D528" s="14" t="s">
        <v>729</v>
      </c>
      <c r="E528">
        <v>23.747717822718965</v>
      </c>
    </row>
    <row r="529" spans="2:5" x14ac:dyDescent="0.2">
      <c r="B529" s="14" t="str">
        <f t="shared" si="9"/>
        <v>flab_r_t_a_082</v>
      </c>
      <c r="C529" s="14" t="s">
        <v>1013</v>
      </c>
      <c r="D529" s="14" t="s">
        <v>730</v>
      </c>
      <c r="E529">
        <v>11.604498855573315</v>
      </c>
    </row>
    <row r="530" spans="2:5" x14ac:dyDescent="0.2">
      <c r="B530" s="14" t="str">
        <f t="shared" si="9"/>
        <v>flab_r_t_a_083</v>
      </c>
      <c r="C530" s="14" t="s">
        <v>1013</v>
      </c>
      <c r="D530" s="14" t="s">
        <v>731</v>
      </c>
      <c r="E530">
        <v>3.5766978020280495</v>
      </c>
    </row>
    <row r="531" spans="2:5" x14ac:dyDescent="0.2">
      <c r="B531" s="14" t="str">
        <f t="shared" si="9"/>
        <v>flab_r_t_a_084</v>
      </c>
      <c r="C531" s="14" t="s">
        <v>1013</v>
      </c>
      <c r="D531" s="14" t="s">
        <v>732</v>
      </c>
      <c r="E531">
        <v>0.99151880472810916</v>
      </c>
    </row>
    <row r="532" spans="2:5" x14ac:dyDescent="0.2">
      <c r="B532" s="14" t="str">
        <f t="shared" si="9"/>
        <v>flab_r_t_a_085</v>
      </c>
      <c r="C532" s="14" t="s">
        <v>1013</v>
      </c>
      <c r="D532" s="14" t="s">
        <v>733</v>
      </c>
      <c r="E532">
        <v>2.6906065534575787</v>
      </c>
    </row>
    <row r="533" spans="2:5" x14ac:dyDescent="0.2">
      <c r="B533" s="14" t="str">
        <f t="shared" si="9"/>
        <v>flab_r_t_a_086</v>
      </c>
      <c r="C533" s="14" t="s">
        <v>1013</v>
      </c>
      <c r="D533" s="14" t="s">
        <v>734</v>
      </c>
      <c r="E533">
        <v>5.1058183863784796</v>
      </c>
    </row>
    <row r="534" spans="2:5" x14ac:dyDescent="0.2">
      <c r="B534" s="14" t="str">
        <f t="shared" si="9"/>
        <v>flab_r_t_a_087</v>
      </c>
      <c r="C534" s="14" t="s">
        <v>1013</v>
      </c>
      <c r="D534" s="14" t="s">
        <v>735</v>
      </c>
      <c r="E534">
        <v>6.0623090502245915</v>
      </c>
    </row>
    <row r="535" spans="2:5" x14ac:dyDescent="0.2">
      <c r="B535" s="14" t="str">
        <f t="shared" si="9"/>
        <v>flab_r_t_a_088</v>
      </c>
      <c r="C535" s="14" t="s">
        <v>1013</v>
      </c>
      <c r="D535" s="14" t="s">
        <v>736</v>
      </c>
      <c r="E535">
        <v>6.4900523153088479</v>
      </c>
    </row>
    <row r="536" spans="2:5" x14ac:dyDescent="0.2">
      <c r="B536" s="14" t="str">
        <f t="shared" si="9"/>
        <v>flab_r_t_a_089</v>
      </c>
      <c r="C536" s="14" t="s">
        <v>1013</v>
      </c>
      <c r="D536" s="14" t="s">
        <v>737</v>
      </c>
      <c r="E536">
        <v>7.3889919736136607</v>
      </c>
    </row>
    <row r="537" spans="2:5" x14ac:dyDescent="0.2">
      <c r="B537" s="14" t="str">
        <f t="shared" si="9"/>
        <v>flab_r_t_a_090</v>
      </c>
      <c r="C537" s="14" t="s">
        <v>1013</v>
      </c>
      <c r="D537" s="14" t="s">
        <v>738</v>
      </c>
      <c r="E537">
        <v>1.8575322033568429</v>
      </c>
    </row>
    <row r="538" spans="2:5" x14ac:dyDescent="0.2">
      <c r="B538" s="14" t="str">
        <f t="shared" si="9"/>
        <v>flab_r_t_a_091</v>
      </c>
      <c r="C538" s="14" t="s">
        <v>1013</v>
      </c>
      <c r="D538" s="14" t="s">
        <v>739</v>
      </c>
      <c r="E538">
        <v>1.7126489104074214</v>
      </c>
    </row>
    <row r="539" spans="2:5" x14ac:dyDescent="0.2">
      <c r="B539" s="14" t="str">
        <f t="shared" si="9"/>
        <v>flab_r_t_a_092</v>
      </c>
      <c r="C539" s="14" t="s">
        <v>1013</v>
      </c>
      <c r="D539" s="14" t="s">
        <v>740</v>
      </c>
      <c r="E539">
        <v>3.3567141013401147</v>
      </c>
    </row>
    <row r="540" spans="2:5" x14ac:dyDescent="0.2">
      <c r="B540" s="14" t="str">
        <f t="shared" si="9"/>
        <v>flab_r_t_a_093</v>
      </c>
      <c r="C540" s="14" t="s">
        <v>1013</v>
      </c>
      <c r="D540" s="14" t="s">
        <v>741</v>
      </c>
      <c r="E540">
        <v>1.0485016156071962</v>
      </c>
    </row>
    <row r="541" spans="2:5" x14ac:dyDescent="0.2">
      <c r="B541" s="14" t="str">
        <f t="shared" si="9"/>
        <v>flab_r_t_a_094</v>
      </c>
      <c r="C541" s="14" t="s">
        <v>1013</v>
      </c>
      <c r="D541" s="14" t="s">
        <v>742</v>
      </c>
      <c r="E541">
        <v>3.635738459845717</v>
      </c>
    </row>
    <row r="542" spans="2:5" x14ac:dyDescent="0.2">
      <c r="B542" s="14" t="str">
        <f t="shared" si="9"/>
        <v>flab_r_t_a_095</v>
      </c>
      <c r="C542" s="14" t="s">
        <v>1013</v>
      </c>
      <c r="D542" s="14" t="s">
        <v>743</v>
      </c>
      <c r="E542">
        <v>1.7880983055028843</v>
      </c>
    </row>
    <row r="543" spans="2:5" x14ac:dyDescent="0.2">
      <c r="B543" s="14" t="str">
        <f t="shared" si="9"/>
        <v>flab_r_t_a_096</v>
      </c>
      <c r="C543" s="14" t="s">
        <v>1013</v>
      </c>
      <c r="D543" s="14" t="s">
        <v>744</v>
      </c>
      <c r="E543">
        <v>0.80566775425010106</v>
      </c>
    </row>
    <row r="544" spans="2:5" x14ac:dyDescent="0.2">
      <c r="B544" s="14" t="str">
        <f t="shared" si="9"/>
        <v>flab_r_t_a_097</v>
      </c>
      <c r="C544" s="14" t="s">
        <v>1013</v>
      </c>
      <c r="D544" s="14" t="s">
        <v>745</v>
      </c>
      <c r="E544">
        <v>3.7635361046618003</v>
      </c>
    </row>
    <row r="545" spans="2:5" x14ac:dyDescent="0.2">
      <c r="B545" s="14" t="str">
        <f t="shared" si="9"/>
        <v>flab_r_t_a_098</v>
      </c>
      <c r="C545" s="14" t="s">
        <v>1013</v>
      </c>
      <c r="D545" s="14" t="s">
        <v>746</v>
      </c>
      <c r="E545">
        <v>0.99750346762777264</v>
      </c>
    </row>
    <row r="546" spans="2:5" x14ac:dyDescent="0.2">
      <c r="B546" s="14" t="str">
        <f t="shared" si="9"/>
        <v>flab_r_t_a_099</v>
      </c>
      <c r="C546" s="14" t="s">
        <v>1013</v>
      </c>
      <c r="D546" s="14" t="s">
        <v>747</v>
      </c>
      <c r="E546">
        <v>4.7796232436632398</v>
      </c>
    </row>
    <row r="547" spans="2:5" x14ac:dyDescent="0.2">
      <c r="B547" s="14" t="str">
        <f t="shared" si="9"/>
        <v>flab_r_t_a_100</v>
      </c>
      <c r="C547" s="14" t="s">
        <v>1013</v>
      </c>
      <c r="D547" s="14" t="s">
        <v>748</v>
      </c>
      <c r="E547">
        <v>71.959112223384551</v>
      </c>
    </row>
    <row r="548" spans="2:5" x14ac:dyDescent="0.2">
      <c r="B548" s="14" t="str">
        <f t="shared" si="9"/>
        <v>flab_r_t_a_101</v>
      </c>
      <c r="C548" s="14" t="s">
        <v>1013</v>
      </c>
      <c r="D548" s="14" t="s">
        <v>749</v>
      </c>
      <c r="E548">
        <v>1.1830375684048897</v>
      </c>
    </row>
    <row r="549" spans="2:5" x14ac:dyDescent="0.2">
      <c r="B549" s="14" t="str">
        <f t="shared" si="9"/>
        <v>flab_r_t_a_102</v>
      </c>
      <c r="C549" s="14" t="s">
        <v>1013</v>
      </c>
      <c r="D549" s="14" t="s">
        <v>750</v>
      </c>
      <c r="E549">
        <v>0.8691644988528443</v>
      </c>
    </row>
    <row r="550" spans="2:5" x14ac:dyDescent="0.2">
      <c r="B550" s="14" t="str">
        <f t="shared" si="9"/>
        <v>flab_r_t_a_103</v>
      </c>
      <c r="C550" s="14" t="s">
        <v>1013</v>
      </c>
      <c r="D550" s="14" t="s">
        <v>751</v>
      </c>
      <c r="E550">
        <v>1.8165985452502507</v>
      </c>
    </row>
    <row r="551" spans="2:5" x14ac:dyDescent="0.2">
      <c r="B551" s="14" t="str">
        <f t="shared" si="9"/>
        <v>flab_r_t_a_104</v>
      </c>
      <c r="C551" s="14" t="s">
        <v>1013</v>
      </c>
      <c r="D551" s="14" t="s">
        <v>752</v>
      </c>
      <c r="E551">
        <v>1.8336207098833395</v>
      </c>
    </row>
    <row r="552" spans="2:5" x14ac:dyDescent="0.2">
      <c r="B552" s="14" t="str">
        <f t="shared" si="9"/>
        <v>flab_r_t_a_105</v>
      </c>
      <c r="C552" s="14" t="s">
        <v>1013</v>
      </c>
      <c r="D552" s="14" t="s">
        <v>753</v>
      </c>
      <c r="E552">
        <v>0.4444573869648441</v>
      </c>
    </row>
    <row r="553" spans="2:5" x14ac:dyDescent="0.2">
      <c r="B553" s="14" t="str">
        <f t="shared" si="9"/>
        <v>flab_r_t_a_106</v>
      </c>
      <c r="C553" s="14" t="s">
        <v>1013</v>
      </c>
      <c r="D553" s="14" t="s">
        <v>754</v>
      </c>
      <c r="E553">
        <v>1.4834255501366036</v>
      </c>
    </row>
    <row r="554" spans="2:5" x14ac:dyDescent="0.2">
      <c r="B554" s="14" t="str">
        <f t="shared" si="9"/>
        <v>flab_r_t_a_107</v>
      </c>
      <c r="C554" s="14" t="s">
        <v>1013</v>
      </c>
      <c r="D554" s="14" t="s">
        <v>755</v>
      </c>
      <c r="E554">
        <v>1.4092726915014948</v>
      </c>
    </row>
    <row r="555" spans="2:5" x14ac:dyDescent="0.2">
      <c r="B555" s="14" t="str">
        <f t="shared" si="9"/>
        <v>flab_r_t_a_108</v>
      </c>
      <c r="C555" s="14" t="s">
        <v>1013</v>
      </c>
      <c r="D555" s="14" t="s">
        <v>756</v>
      </c>
      <c r="E555">
        <v>1.4092726915014955</v>
      </c>
    </row>
    <row r="556" spans="2:5" x14ac:dyDescent="0.2">
      <c r="B556" s="14" t="str">
        <f t="shared" si="9"/>
        <v>flab_r_t_a_109</v>
      </c>
      <c r="C556" s="14" t="s">
        <v>1013</v>
      </c>
      <c r="D556" s="14" t="s">
        <v>757</v>
      </c>
      <c r="E556">
        <v>1.4092726915014953</v>
      </c>
    </row>
    <row r="557" spans="2:5" x14ac:dyDescent="0.2">
      <c r="B557" s="14" t="str">
        <f t="shared" si="9"/>
        <v>flab_r_t_a_110</v>
      </c>
      <c r="C557" s="14" t="s">
        <v>1013</v>
      </c>
      <c r="D557" s="14" t="s">
        <v>758</v>
      </c>
      <c r="E557">
        <v>1.4092726915014953</v>
      </c>
    </row>
    <row r="558" spans="2:5" x14ac:dyDescent="0.2">
      <c r="B558" s="14" t="str">
        <f t="shared" si="9"/>
        <v>flab_r_t_a_111</v>
      </c>
      <c r="C558" s="14" t="s">
        <v>1013</v>
      </c>
      <c r="D558" s="14" t="s">
        <v>759</v>
      </c>
      <c r="E558">
        <v>1.4092726915014953</v>
      </c>
    </row>
    <row r="559" spans="2:5" x14ac:dyDescent="0.2">
      <c r="B559" s="14" t="str">
        <f t="shared" si="9"/>
        <v>flab_r_t_a_112</v>
      </c>
      <c r="C559" s="14" t="s">
        <v>1013</v>
      </c>
      <c r="D559" s="14" t="s">
        <v>760</v>
      </c>
      <c r="E559">
        <v>1.4092726915014948</v>
      </c>
    </row>
    <row r="560" spans="2:5" x14ac:dyDescent="0.2">
      <c r="B560" s="14" t="str">
        <f t="shared" si="9"/>
        <v>flab_r_t_a_113</v>
      </c>
      <c r="C560" s="14" t="s">
        <v>1013</v>
      </c>
      <c r="D560" s="14" t="s">
        <v>761</v>
      </c>
      <c r="E560">
        <v>1.4092726915014953</v>
      </c>
    </row>
    <row r="561" spans="2:5" x14ac:dyDescent="0.2">
      <c r="B561" s="14" t="str">
        <f t="shared" si="9"/>
        <v>flab_r_t_a_114</v>
      </c>
      <c r="C561" s="14" t="s">
        <v>1013</v>
      </c>
      <c r="D561" s="14" t="s">
        <v>762</v>
      </c>
      <c r="E561">
        <v>13.622489938636162</v>
      </c>
    </row>
    <row r="562" spans="2:5" x14ac:dyDescent="0.2">
      <c r="B562" s="14" t="str">
        <f t="shared" si="9"/>
        <v>flab_r_t_a_115</v>
      </c>
      <c r="C562" s="14" t="s">
        <v>1013</v>
      </c>
      <c r="D562" s="14" t="s">
        <v>763</v>
      </c>
      <c r="E562">
        <v>1.0353785583812614</v>
      </c>
    </row>
    <row r="563" spans="2:5" x14ac:dyDescent="0.2">
      <c r="B563" s="14" t="str">
        <f t="shared" si="9"/>
        <v>flab_r_t_a_116</v>
      </c>
      <c r="C563" s="14" t="s">
        <v>1013</v>
      </c>
      <c r="D563" s="14" t="s">
        <v>764</v>
      </c>
      <c r="E563">
        <v>1.1612835693247139</v>
      </c>
    </row>
    <row r="564" spans="2:5" x14ac:dyDescent="0.2">
      <c r="B564" s="14" t="str">
        <f t="shared" si="9"/>
        <v>flab_r_t_a_118</v>
      </c>
      <c r="C564" s="14" t="s">
        <v>1013</v>
      </c>
      <c r="D564" s="14" t="s">
        <v>766</v>
      </c>
      <c r="E564">
        <v>0.42301917517817522</v>
      </c>
    </row>
    <row r="565" spans="2:5" x14ac:dyDescent="0.2">
      <c r="B565" s="14" t="str">
        <f t="shared" si="9"/>
        <v>flab_r_t_a_119</v>
      </c>
      <c r="C565" s="14" t="s">
        <v>1013</v>
      </c>
      <c r="D565" s="14" t="s">
        <v>767</v>
      </c>
      <c r="E565">
        <v>1.5199545002758141</v>
      </c>
    </row>
    <row r="566" spans="2:5" x14ac:dyDescent="0.2">
      <c r="B566" s="14" t="str">
        <f t="shared" si="9"/>
        <v>flab_r_t_a_120</v>
      </c>
      <c r="C566" s="14" t="s">
        <v>1013</v>
      </c>
      <c r="D566" s="14" t="s">
        <v>768</v>
      </c>
      <c r="E566">
        <v>0.42378306101318408</v>
      </c>
    </row>
    <row r="567" spans="2:5" x14ac:dyDescent="0.2">
      <c r="B567" s="14" t="str">
        <f t="shared" si="9"/>
        <v>flab_r_t_a_121</v>
      </c>
      <c r="C567" s="14" t="s">
        <v>1013</v>
      </c>
      <c r="D567" s="14" t="s">
        <v>769</v>
      </c>
      <c r="E567">
        <v>0.99662389377654959</v>
      </c>
    </row>
    <row r="568" spans="2:5" x14ac:dyDescent="0.2">
      <c r="B568" s="14" t="str">
        <f t="shared" si="9"/>
        <v>flab_r_t_a_122</v>
      </c>
      <c r="C568" s="14" t="s">
        <v>1013</v>
      </c>
      <c r="D568" s="14" t="s">
        <v>770</v>
      </c>
      <c r="E568">
        <v>3.048777616000272</v>
      </c>
    </row>
    <row r="569" spans="2:5" x14ac:dyDescent="0.2">
      <c r="B569" s="14" t="str">
        <f t="shared" si="9"/>
        <v>flab_r_t_a_123</v>
      </c>
      <c r="C569" s="14" t="s">
        <v>1013</v>
      </c>
      <c r="D569" s="14" t="s">
        <v>771</v>
      </c>
      <c r="E569">
        <v>2.4264684440319311</v>
      </c>
    </row>
    <row r="570" spans="2:5" x14ac:dyDescent="0.2">
      <c r="B570" s="14" t="str">
        <f t="shared" si="9"/>
        <v>flab_r_t_a_124</v>
      </c>
      <c r="C570" s="14" t="s">
        <v>1013</v>
      </c>
      <c r="D570" s="14" t="s">
        <v>772</v>
      </c>
      <c r="E570">
        <v>5.2252263863853159</v>
      </c>
    </row>
    <row r="571" spans="2:5" x14ac:dyDescent="0.2">
      <c r="B571" s="14" t="str">
        <f t="shared" si="9"/>
        <v>flab_r_t_a_125</v>
      </c>
      <c r="C571" s="14" t="s">
        <v>1013</v>
      </c>
      <c r="D571" s="14" t="s">
        <v>773</v>
      </c>
      <c r="E571">
        <v>2.0938314671742955</v>
      </c>
    </row>
    <row r="572" spans="2:5" x14ac:dyDescent="0.2">
      <c r="B572" s="14" t="str">
        <f t="shared" si="9"/>
        <v>flab_r_t_a_126</v>
      </c>
      <c r="C572" s="14" t="s">
        <v>1013</v>
      </c>
      <c r="D572" s="14" t="s">
        <v>774</v>
      </c>
      <c r="E572">
        <v>3.6288014865518816</v>
      </c>
    </row>
    <row r="573" spans="2:5" x14ac:dyDescent="0.2">
      <c r="B573" s="14" t="str">
        <f t="shared" si="9"/>
        <v>flab_r_t_a_127</v>
      </c>
      <c r="C573" s="14" t="s">
        <v>1013</v>
      </c>
      <c r="D573" s="14" t="s">
        <v>775</v>
      </c>
      <c r="E573">
        <v>1.0785180315792042</v>
      </c>
    </row>
    <row r="574" spans="2:5" x14ac:dyDescent="0.2">
      <c r="B574" s="14" t="str">
        <f t="shared" si="9"/>
        <v>flab_r_t_a_128</v>
      </c>
      <c r="C574" s="14" t="s">
        <v>1013</v>
      </c>
      <c r="D574" s="14" t="s">
        <v>776</v>
      </c>
      <c r="E574">
        <v>0.76154548214395201</v>
      </c>
    </row>
    <row r="575" spans="2:5" x14ac:dyDescent="0.2">
      <c r="B575" s="14" t="str">
        <f t="shared" si="9"/>
        <v>flab_r_t_a_129</v>
      </c>
      <c r="C575" s="14" t="s">
        <v>1013</v>
      </c>
      <c r="D575" s="14" t="s">
        <v>777</v>
      </c>
      <c r="E575">
        <v>0.41256964616210401</v>
      </c>
    </row>
    <row r="576" spans="2:5" x14ac:dyDescent="0.2">
      <c r="B576" s="14" t="str">
        <f t="shared" si="9"/>
        <v>flab_r_t_a_130</v>
      </c>
      <c r="C576" s="14" t="s">
        <v>1013</v>
      </c>
      <c r="D576" s="14" t="s">
        <v>778</v>
      </c>
      <c r="E576">
        <v>2.379217053090422</v>
      </c>
    </row>
    <row r="577" spans="2:5" x14ac:dyDescent="0.2">
      <c r="B577" s="14" t="str">
        <f t="shared" si="9"/>
        <v>flab_r_t_a_131</v>
      </c>
      <c r="C577" s="14" t="s">
        <v>1013</v>
      </c>
      <c r="D577" s="14" t="s">
        <v>779</v>
      </c>
      <c r="E577">
        <v>0.29163985773998291</v>
      </c>
    </row>
    <row r="578" spans="2:5" x14ac:dyDescent="0.2">
      <c r="B578" s="14" t="str">
        <f t="shared" si="9"/>
        <v>flab_r_t_a_132</v>
      </c>
      <c r="C578" s="14" t="s">
        <v>1013</v>
      </c>
      <c r="D578" s="14" t="s">
        <v>780</v>
      </c>
      <c r="E578">
        <v>0.77942857784098729</v>
      </c>
    </row>
    <row r="579" spans="2:5" x14ac:dyDescent="0.2">
      <c r="B579" s="14" t="str">
        <f t="shared" si="9"/>
        <v>flab_r_t_a_133</v>
      </c>
      <c r="C579" s="14" t="s">
        <v>1013</v>
      </c>
      <c r="D579" s="14" t="s">
        <v>781</v>
      </c>
      <c r="E579">
        <v>1.7790842160849969</v>
      </c>
    </row>
    <row r="580" spans="2:5" x14ac:dyDescent="0.2">
      <c r="B580" s="14" t="str">
        <f t="shared" si="9"/>
        <v>flab_r_t_a_134</v>
      </c>
      <c r="C580" s="14" t="s">
        <v>1013</v>
      </c>
      <c r="D580" s="14" t="s">
        <v>782</v>
      </c>
      <c r="E580">
        <v>1.5584717445093315</v>
      </c>
    </row>
    <row r="581" spans="2:5" x14ac:dyDescent="0.2">
      <c r="B581" s="14" t="str">
        <f t="shared" si="9"/>
        <v>flab_r_t_a_135</v>
      </c>
      <c r="C581" s="14" t="s">
        <v>1013</v>
      </c>
      <c r="D581" s="14" t="s">
        <v>783</v>
      </c>
      <c r="E581">
        <v>1.8039213354219004</v>
      </c>
    </row>
    <row r="582" spans="2:5" x14ac:dyDescent="0.2">
      <c r="B582" s="14" t="str">
        <f t="shared" si="9"/>
        <v>flab_r_t_a_136</v>
      </c>
      <c r="C582" s="14" t="s">
        <v>1013</v>
      </c>
      <c r="D582" s="14" t="s">
        <v>784</v>
      </c>
      <c r="E582">
        <v>1.7083278497326602</v>
      </c>
    </row>
    <row r="583" spans="2:5" x14ac:dyDescent="0.2">
      <c r="B583" s="14" t="str">
        <f t="shared" si="9"/>
        <v>flab_r_t_a_137</v>
      </c>
      <c r="C583" s="14" t="s">
        <v>1013</v>
      </c>
      <c r="D583" s="14" t="s">
        <v>785</v>
      </c>
      <c r="E583">
        <v>2.4727451360745443</v>
      </c>
    </row>
    <row r="584" spans="2:5" x14ac:dyDescent="0.2">
      <c r="B584" s="14" t="str">
        <f t="shared" ref="B584:B647" si="10">C584&amp;"_"&amp;D584</f>
        <v>flab_r_t_a_138</v>
      </c>
      <c r="C584" s="14" t="s">
        <v>1013</v>
      </c>
      <c r="D584" s="14" t="s">
        <v>786</v>
      </c>
      <c r="E584">
        <v>1.0353024335869832</v>
      </c>
    </row>
    <row r="585" spans="2:5" x14ac:dyDescent="0.2">
      <c r="B585" s="14" t="str">
        <f t="shared" si="10"/>
        <v>flab_r_t_a_139</v>
      </c>
      <c r="C585" s="14" t="s">
        <v>1013</v>
      </c>
      <c r="D585" s="14" t="s">
        <v>787</v>
      </c>
      <c r="E585">
        <v>2.1999660013477316</v>
      </c>
    </row>
    <row r="586" spans="2:5" x14ac:dyDescent="0.2">
      <c r="B586" s="14" t="str">
        <f t="shared" si="10"/>
        <v>flab_r_t_a_140</v>
      </c>
      <c r="C586" s="14" t="s">
        <v>1013</v>
      </c>
      <c r="D586" s="14" t="s">
        <v>788</v>
      </c>
      <c r="E586">
        <v>0.48646916140064395</v>
      </c>
    </row>
    <row r="587" spans="2:5" x14ac:dyDescent="0.2">
      <c r="B587" s="14" t="str">
        <f t="shared" si="10"/>
        <v>flab_r_t_a_141</v>
      </c>
      <c r="C587" s="14" t="s">
        <v>1013</v>
      </c>
      <c r="D587" s="14" t="s">
        <v>789</v>
      </c>
      <c r="E587">
        <v>1.0652804334033972</v>
      </c>
    </row>
    <row r="588" spans="2:5" x14ac:dyDescent="0.2">
      <c r="B588" s="14" t="str">
        <f t="shared" si="10"/>
        <v>flab_r_t_a_142</v>
      </c>
      <c r="C588" s="14" t="s">
        <v>1013</v>
      </c>
      <c r="D588" s="14" t="s">
        <v>790</v>
      </c>
      <c r="E588">
        <v>25.534426090278256</v>
      </c>
    </row>
    <row r="589" spans="2:5" x14ac:dyDescent="0.2">
      <c r="B589" s="14" t="str">
        <f t="shared" si="10"/>
        <v>flab_r_t_a_143</v>
      </c>
      <c r="C589" s="14" t="s">
        <v>1013</v>
      </c>
      <c r="D589" s="14" t="s">
        <v>791</v>
      </c>
      <c r="E589">
        <v>2.5945488652499029</v>
      </c>
    </row>
    <row r="590" spans="2:5" x14ac:dyDescent="0.2">
      <c r="B590" s="14" t="str">
        <f t="shared" si="10"/>
        <v>flab_r_t_a_144</v>
      </c>
      <c r="C590" s="14" t="s">
        <v>1013</v>
      </c>
      <c r="D590" s="14" t="s">
        <v>792</v>
      </c>
      <c r="E590">
        <v>3.2229286195611295</v>
      </c>
    </row>
    <row r="591" spans="2:5" x14ac:dyDescent="0.2">
      <c r="B591" s="14" t="str">
        <f t="shared" si="10"/>
        <v>flab_r_t_a_145</v>
      </c>
      <c r="C591" s="14" t="s">
        <v>1013</v>
      </c>
      <c r="D591" s="14" t="s">
        <v>793</v>
      </c>
      <c r="E591">
        <v>0.41701065381909219</v>
      </c>
    </row>
    <row r="592" spans="2:5" x14ac:dyDescent="0.2">
      <c r="B592" s="14" t="str">
        <f t="shared" si="10"/>
        <v>flab_r_t_a_146</v>
      </c>
      <c r="C592" s="14" t="s">
        <v>1013</v>
      </c>
      <c r="D592" s="14" t="s">
        <v>794</v>
      </c>
      <c r="E592">
        <v>4.6959997797687594</v>
      </c>
    </row>
    <row r="593" spans="2:5" x14ac:dyDescent="0.2">
      <c r="B593" s="14" t="str">
        <f t="shared" si="10"/>
        <v>flab_r_t_a_147</v>
      </c>
      <c r="C593" s="14" t="s">
        <v>1013</v>
      </c>
      <c r="D593" s="14" t="s">
        <v>795</v>
      </c>
      <c r="E593">
        <v>1.9244731670833446</v>
      </c>
    </row>
    <row r="594" spans="2:5" x14ac:dyDescent="0.2">
      <c r="B594" s="14" t="str">
        <f t="shared" si="10"/>
        <v>flab_r_t_a_148</v>
      </c>
      <c r="C594" s="14" t="s">
        <v>1013</v>
      </c>
      <c r="D594" s="14" t="s">
        <v>796</v>
      </c>
      <c r="E594">
        <v>1.9226093997725091</v>
      </c>
    </row>
    <row r="595" spans="2:5" x14ac:dyDescent="0.2">
      <c r="B595" s="14" t="str">
        <f t="shared" si="10"/>
        <v>flab_r_t_a_149</v>
      </c>
      <c r="C595" s="14" t="s">
        <v>1013</v>
      </c>
      <c r="D595" s="14" t="s">
        <v>797</v>
      </c>
      <c r="E595">
        <v>8.2185812006712453</v>
      </c>
    </row>
    <row r="596" spans="2:5" x14ac:dyDescent="0.2">
      <c r="B596" s="14" t="str">
        <f t="shared" si="10"/>
        <v>flab_r_t_a_150</v>
      </c>
      <c r="C596" s="14" t="s">
        <v>1013</v>
      </c>
      <c r="D596" s="14" t="s">
        <v>798</v>
      </c>
      <c r="E596">
        <v>7.0682142382650959</v>
      </c>
    </row>
    <row r="597" spans="2:5" x14ac:dyDescent="0.2">
      <c r="B597" s="14" t="str">
        <f t="shared" si="10"/>
        <v>flab_r_t_a_151</v>
      </c>
      <c r="C597" s="14" t="s">
        <v>1013</v>
      </c>
      <c r="D597" s="14" t="s">
        <v>799</v>
      </c>
      <c r="E597">
        <v>1.4708463064912121</v>
      </c>
    </row>
    <row r="598" spans="2:5" x14ac:dyDescent="0.2">
      <c r="B598" s="14" t="str">
        <f t="shared" si="10"/>
        <v>flab_r_t_a_152</v>
      </c>
      <c r="C598" s="14" t="s">
        <v>1013</v>
      </c>
      <c r="D598" s="14" t="s">
        <v>800</v>
      </c>
      <c r="E598">
        <v>1.421335065636298</v>
      </c>
    </row>
    <row r="599" spans="2:5" x14ac:dyDescent="0.2">
      <c r="B599" s="14" t="str">
        <f t="shared" si="10"/>
        <v>flab_r_t_a_154</v>
      </c>
      <c r="C599" s="14" t="s">
        <v>1013</v>
      </c>
      <c r="D599" s="14" t="s">
        <v>802</v>
      </c>
      <c r="E599">
        <v>1.9187328700216664</v>
      </c>
    </row>
    <row r="600" spans="2:5" x14ac:dyDescent="0.2">
      <c r="B600" s="14" t="str">
        <f t="shared" si="10"/>
        <v>flab_r_t_a_156</v>
      </c>
      <c r="C600" s="14" t="s">
        <v>1013</v>
      </c>
      <c r="D600" s="14" t="s">
        <v>804</v>
      </c>
      <c r="E600">
        <v>4.4387783934774143</v>
      </c>
    </row>
    <row r="601" spans="2:5" x14ac:dyDescent="0.2">
      <c r="B601" s="14" t="str">
        <f t="shared" si="10"/>
        <v>flab_r_t_a_157</v>
      </c>
      <c r="C601" s="14" t="s">
        <v>1013</v>
      </c>
      <c r="D601" s="14" t="s">
        <v>805</v>
      </c>
      <c r="E601">
        <v>1.6359404005384941</v>
      </c>
    </row>
    <row r="602" spans="2:5" x14ac:dyDescent="0.2">
      <c r="B602" s="14" t="str">
        <f t="shared" si="10"/>
        <v>flab_r_t_a_158</v>
      </c>
      <c r="C602" s="14" t="s">
        <v>1013</v>
      </c>
      <c r="D602" s="14" t="s">
        <v>806</v>
      </c>
      <c r="E602">
        <v>0.28201733016240177</v>
      </c>
    </row>
    <row r="603" spans="2:5" x14ac:dyDescent="0.2">
      <c r="B603" s="14" t="str">
        <f t="shared" si="10"/>
        <v>flab_r_t_a_159</v>
      </c>
      <c r="C603" s="14" t="s">
        <v>1013</v>
      </c>
      <c r="D603" s="14" t="s">
        <v>807</v>
      </c>
      <c r="E603">
        <v>6.0753527075547247</v>
      </c>
    </row>
    <row r="604" spans="2:5" x14ac:dyDescent="0.2">
      <c r="B604" s="14" t="str">
        <f t="shared" si="10"/>
        <v>flab_r_t_a_160</v>
      </c>
      <c r="C604" s="14" t="s">
        <v>1013</v>
      </c>
      <c r="D604" s="14" t="s">
        <v>808</v>
      </c>
      <c r="E604">
        <v>2.073462380322495</v>
      </c>
    </row>
    <row r="605" spans="2:5" x14ac:dyDescent="0.2">
      <c r="B605" s="14" t="str">
        <f t="shared" si="10"/>
        <v>flab_r_t_a_161</v>
      </c>
      <c r="C605" s="14" t="s">
        <v>1013</v>
      </c>
      <c r="D605" s="14" t="s">
        <v>809</v>
      </c>
      <c r="E605">
        <v>6.658873082610727</v>
      </c>
    </row>
    <row r="606" spans="2:5" x14ac:dyDescent="0.2">
      <c r="B606" s="14" t="str">
        <f t="shared" si="10"/>
        <v>flab_r_t_a_162</v>
      </c>
      <c r="C606" s="14" t="s">
        <v>1013</v>
      </c>
      <c r="D606" s="14" t="s">
        <v>810</v>
      </c>
      <c r="E606">
        <v>3.1779366464035421</v>
      </c>
    </row>
    <row r="607" spans="2:5" x14ac:dyDescent="0.2">
      <c r="B607" s="14" t="str">
        <f t="shared" si="10"/>
        <v>flab_r_t_a_163</v>
      </c>
      <c r="C607" s="14" t="s">
        <v>1013</v>
      </c>
      <c r="D607" s="14" t="s">
        <v>811</v>
      </c>
      <c r="E607">
        <v>2.5999281455829379</v>
      </c>
    </row>
    <row r="608" spans="2:5" x14ac:dyDescent="0.2">
      <c r="B608" s="14" t="str">
        <f t="shared" si="10"/>
        <v>flab_r_t_a_164</v>
      </c>
      <c r="C608" s="14" t="s">
        <v>1013</v>
      </c>
      <c r="D608" s="14" t="s">
        <v>812</v>
      </c>
      <c r="E608">
        <v>1.364651499274333</v>
      </c>
    </row>
    <row r="609" spans="2:5" x14ac:dyDescent="0.2">
      <c r="B609" s="14" t="str">
        <f t="shared" si="10"/>
        <v>flab_r_t_a_165</v>
      </c>
      <c r="C609" s="14" t="s">
        <v>1013</v>
      </c>
      <c r="D609" s="14" t="s">
        <v>813</v>
      </c>
      <c r="E609">
        <v>0.75454826439933609</v>
      </c>
    </row>
    <row r="610" spans="2:5" x14ac:dyDescent="0.2">
      <c r="B610" s="14" t="str">
        <f t="shared" si="10"/>
        <v>flab_r_t_a_166</v>
      </c>
      <c r="C610" s="14" t="s">
        <v>1013</v>
      </c>
      <c r="D610" s="14" t="s">
        <v>814</v>
      </c>
      <c r="E610">
        <v>0.68317871534120633</v>
      </c>
    </row>
    <row r="611" spans="2:5" x14ac:dyDescent="0.2">
      <c r="B611" s="14" t="str">
        <f t="shared" si="10"/>
        <v>flab_r_t_a_167</v>
      </c>
      <c r="C611" s="14" t="s">
        <v>1013</v>
      </c>
      <c r="D611" s="14" t="s">
        <v>815</v>
      </c>
      <c r="E611">
        <v>1.9773592869057512</v>
      </c>
    </row>
    <row r="612" spans="2:5" x14ac:dyDescent="0.2">
      <c r="B612" s="14" t="str">
        <f t="shared" si="10"/>
        <v>flab_r_t_a_168</v>
      </c>
      <c r="C612" s="14" t="s">
        <v>1013</v>
      </c>
      <c r="D612" s="14" t="s">
        <v>816</v>
      </c>
      <c r="E612">
        <v>1.3270051760936288</v>
      </c>
    </row>
    <row r="613" spans="2:5" x14ac:dyDescent="0.2">
      <c r="B613" s="14" t="str">
        <f t="shared" si="10"/>
        <v>flab_r_t_a_169</v>
      </c>
      <c r="C613" s="14" t="s">
        <v>1013</v>
      </c>
      <c r="D613" s="14" t="s">
        <v>817</v>
      </c>
      <c r="E613">
        <v>0.70736903615943802</v>
      </c>
    </row>
    <row r="614" spans="2:5" x14ac:dyDescent="0.2">
      <c r="B614" s="14" t="str">
        <f t="shared" si="10"/>
        <v>flab_r_t_a_170</v>
      </c>
      <c r="C614" s="14" t="s">
        <v>1013</v>
      </c>
      <c r="D614" s="14" t="s">
        <v>818</v>
      </c>
      <c r="E614">
        <v>1.566039157585305</v>
      </c>
    </row>
    <row r="615" spans="2:5" x14ac:dyDescent="0.2">
      <c r="B615" s="14" t="str">
        <f t="shared" si="10"/>
        <v>flab_r_t_a_171</v>
      </c>
      <c r="C615" s="14" t="s">
        <v>1013</v>
      </c>
      <c r="D615" s="14" t="s">
        <v>819</v>
      </c>
      <c r="E615">
        <v>1.4799823574184292</v>
      </c>
    </row>
    <row r="616" spans="2:5" x14ac:dyDescent="0.2">
      <c r="B616" s="14" t="str">
        <f t="shared" si="10"/>
        <v>flab_r_t_a_172</v>
      </c>
      <c r="C616" s="14" t="s">
        <v>1013</v>
      </c>
      <c r="D616" s="14" t="s">
        <v>820</v>
      </c>
      <c r="E616">
        <v>0.13509160955726079</v>
      </c>
    </row>
    <row r="617" spans="2:5" x14ac:dyDescent="0.2">
      <c r="B617" s="14" t="str">
        <f t="shared" si="10"/>
        <v>flab_r_t_a_173</v>
      </c>
      <c r="C617" s="14" t="s">
        <v>1013</v>
      </c>
      <c r="D617" s="14" t="s">
        <v>821</v>
      </c>
      <c r="E617">
        <v>0.55705607817874203</v>
      </c>
    </row>
    <row r="618" spans="2:5" x14ac:dyDescent="0.2">
      <c r="B618" s="14" t="str">
        <f t="shared" si="10"/>
        <v>flab_r_t_a_174</v>
      </c>
      <c r="C618" s="14" t="s">
        <v>1013</v>
      </c>
      <c r="D618" s="14" t="s">
        <v>822</v>
      </c>
      <c r="E618">
        <v>0.55793319184828594</v>
      </c>
    </row>
    <row r="619" spans="2:5" x14ac:dyDescent="0.2">
      <c r="B619" s="14" t="str">
        <f t="shared" si="10"/>
        <v>flab_r_t_a_175</v>
      </c>
      <c r="C619" s="14" t="s">
        <v>1013</v>
      </c>
      <c r="D619" s="14" t="s">
        <v>823</v>
      </c>
      <c r="E619">
        <v>1.6848611565552984</v>
      </c>
    </row>
    <row r="620" spans="2:5" x14ac:dyDescent="0.2">
      <c r="B620" s="14" t="str">
        <f t="shared" si="10"/>
        <v>flab_r_t_a_176</v>
      </c>
      <c r="C620" s="14" t="s">
        <v>1013</v>
      </c>
      <c r="D620" s="14" t="s">
        <v>824</v>
      </c>
      <c r="E620">
        <v>0.66043899524080951</v>
      </c>
    </row>
    <row r="621" spans="2:5" x14ac:dyDescent="0.2">
      <c r="B621" s="14" t="str">
        <f t="shared" si="10"/>
        <v>flab_r_t_a_177</v>
      </c>
      <c r="C621" s="14" t="s">
        <v>1013</v>
      </c>
      <c r="D621" s="14" t="s">
        <v>825</v>
      </c>
      <c r="E621">
        <v>0.39514600780243542</v>
      </c>
    </row>
    <row r="622" spans="2:5" x14ac:dyDescent="0.2">
      <c r="B622" s="14" t="str">
        <f t="shared" si="10"/>
        <v>flab_r_t_a_178</v>
      </c>
      <c r="C622" s="14" t="s">
        <v>1013</v>
      </c>
      <c r="D622" s="14" t="s">
        <v>826</v>
      </c>
      <c r="E622">
        <v>0.5867912515506335</v>
      </c>
    </row>
    <row r="623" spans="2:5" x14ac:dyDescent="0.2">
      <c r="B623" s="14" t="str">
        <f t="shared" si="10"/>
        <v>flab_r_s_a_001</v>
      </c>
      <c r="C623" s="14" t="s">
        <v>1014</v>
      </c>
      <c r="D623" s="14" t="s">
        <v>649</v>
      </c>
      <c r="E623">
        <v>0.37990288959933916</v>
      </c>
    </row>
    <row r="624" spans="2:5" x14ac:dyDescent="0.2">
      <c r="B624" s="14" t="str">
        <f t="shared" si="10"/>
        <v>flab_r_s_a_002</v>
      </c>
      <c r="C624" s="14" t="s">
        <v>1014</v>
      </c>
      <c r="D624" s="14" t="s">
        <v>650</v>
      </c>
      <c r="E624">
        <v>0.38197711737958961</v>
      </c>
    </row>
    <row r="625" spans="2:5" x14ac:dyDescent="0.2">
      <c r="B625" s="14" t="str">
        <f t="shared" si="10"/>
        <v>flab_r_s_a_003</v>
      </c>
      <c r="C625" s="14" t="s">
        <v>1014</v>
      </c>
      <c r="D625" s="14" t="s">
        <v>651</v>
      </c>
      <c r="E625">
        <v>0.50628262400882229</v>
      </c>
    </row>
    <row r="626" spans="2:5" x14ac:dyDescent="0.2">
      <c r="B626" s="14" t="str">
        <f t="shared" si="10"/>
        <v>flab_r_s_a_004</v>
      </c>
      <c r="C626" s="14" t="s">
        <v>1014</v>
      </c>
      <c r="D626" s="14" t="s">
        <v>652</v>
      </c>
      <c r="E626">
        <v>1.3933914007858252</v>
      </c>
    </row>
    <row r="627" spans="2:5" x14ac:dyDescent="0.2">
      <c r="B627" s="14" t="str">
        <f t="shared" si="10"/>
        <v>flab_r_s_a_005</v>
      </c>
      <c r="C627" s="14" t="s">
        <v>1014</v>
      </c>
      <c r="D627" s="14" t="s">
        <v>653</v>
      </c>
      <c r="E627">
        <v>0.51984587100045054</v>
      </c>
    </row>
    <row r="628" spans="2:5" x14ac:dyDescent="0.2">
      <c r="B628" s="14" t="str">
        <f t="shared" si="10"/>
        <v>flab_r_s_a_006</v>
      </c>
      <c r="C628" s="14" t="s">
        <v>1014</v>
      </c>
      <c r="D628" s="14" t="s">
        <v>654</v>
      </c>
      <c r="E628">
        <v>0.93611505693683861</v>
      </c>
    </row>
    <row r="629" spans="2:5" x14ac:dyDescent="0.2">
      <c r="B629" s="14" t="str">
        <f t="shared" si="10"/>
        <v>flab_r_s_a_007</v>
      </c>
      <c r="C629" s="14" t="s">
        <v>1014</v>
      </c>
      <c r="D629" s="14" t="s">
        <v>655</v>
      </c>
      <c r="E629">
        <v>2.2014910903629157</v>
      </c>
    </row>
    <row r="630" spans="2:5" x14ac:dyDescent="0.2">
      <c r="B630" s="14" t="str">
        <f t="shared" si="10"/>
        <v>flab_r_s_a_008</v>
      </c>
      <c r="C630" s="14" t="s">
        <v>1014</v>
      </c>
      <c r="D630" s="14" t="s">
        <v>656</v>
      </c>
      <c r="E630">
        <v>4.8481828558883446</v>
      </c>
    </row>
    <row r="631" spans="2:5" x14ac:dyDescent="0.2">
      <c r="B631" s="14" t="str">
        <f t="shared" si="10"/>
        <v>flab_r_s_a_009</v>
      </c>
      <c r="C631" s="14" t="s">
        <v>1014</v>
      </c>
      <c r="D631" s="14" t="s">
        <v>657</v>
      </c>
      <c r="E631">
        <v>1.1075198422614119</v>
      </c>
    </row>
    <row r="632" spans="2:5" x14ac:dyDescent="0.2">
      <c r="B632" s="14" t="str">
        <f t="shared" si="10"/>
        <v>flab_r_s_a_010</v>
      </c>
      <c r="C632" s="14" t="s">
        <v>1014</v>
      </c>
      <c r="D632" s="14" t="s">
        <v>658</v>
      </c>
      <c r="E632">
        <v>0.51454528758825713</v>
      </c>
    </row>
    <row r="633" spans="2:5" x14ac:dyDescent="0.2">
      <c r="B633" s="14" t="str">
        <f t="shared" si="10"/>
        <v>flab_r_s_a_011</v>
      </c>
      <c r="C633" s="14" t="s">
        <v>1014</v>
      </c>
      <c r="D633" s="14" t="s">
        <v>659</v>
      </c>
      <c r="E633">
        <v>0.59387117228221864</v>
      </c>
    </row>
    <row r="634" spans="2:5" x14ac:dyDescent="0.2">
      <c r="B634" s="14" t="str">
        <f t="shared" si="10"/>
        <v>flab_r_s_a_012</v>
      </c>
      <c r="C634" s="14" t="s">
        <v>1014</v>
      </c>
      <c r="D634" s="14" t="s">
        <v>660</v>
      </c>
      <c r="E634">
        <v>1.5253987541531984</v>
      </c>
    </row>
    <row r="635" spans="2:5" x14ac:dyDescent="0.2">
      <c r="B635" s="14" t="str">
        <f t="shared" si="10"/>
        <v>flab_r_s_a_013</v>
      </c>
      <c r="C635" s="14" t="s">
        <v>1014</v>
      </c>
      <c r="D635" s="14" t="s">
        <v>661</v>
      </c>
      <c r="E635">
        <v>0.30151720736423537</v>
      </c>
    </row>
    <row r="636" spans="2:5" x14ac:dyDescent="0.2">
      <c r="B636" s="14" t="str">
        <f t="shared" si="10"/>
        <v>flab_r_s_a_014</v>
      </c>
      <c r="C636" s="14" t="s">
        <v>1014</v>
      </c>
      <c r="D636" s="14" t="s">
        <v>662</v>
      </c>
      <c r="E636">
        <v>0.48857248248823187</v>
      </c>
    </row>
    <row r="637" spans="2:5" x14ac:dyDescent="0.2">
      <c r="B637" s="14" t="str">
        <f t="shared" si="10"/>
        <v>flab_r_s_a_015</v>
      </c>
      <c r="C637" s="14" t="s">
        <v>1014</v>
      </c>
      <c r="D637" s="14" t="s">
        <v>663</v>
      </c>
      <c r="E637">
        <v>0.64307566109495429</v>
      </c>
    </row>
    <row r="638" spans="2:5" x14ac:dyDescent="0.2">
      <c r="B638" s="14" t="str">
        <f t="shared" si="10"/>
        <v>flab_r_s_a_016</v>
      </c>
      <c r="C638" s="14" t="s">
        <v>1014</v>
      </c>
      <c r="D638" s="14" t="s">
        <v>664</v>
      </c>
      <c r="E638">
        <v>0.26292342119927736</v>
      </c>
    </row>
    <row r="639" spans="2:5" x14ac:dyDescent="0.2">
      <c r="B639" s="14" t="str">
        <f t="shared" si="10"/>
        <v>flab_r_s_a_017</v>
      </c>
      <c r="C639" s="14" t="s">
        <v>1014</v>
      </c>
      <c r="D639" s="14" t="s">
        <v>665</v>
      </c>
      <c r="E639">
        <v>0.8010772630862415</v>
      </c>
    </row>
    <row r="640" spans="2:5" x14ac:dyDescent="0.2">
      <c r="B640" s="14" t="str">
        <f t="shared" si="10"/>
        <v>flab_r_s_a_018</v>
      </c>
      <c r="C640" s="14" t="s">
        <v>1014</v>
      </c>
      <c r="D640" s="14" t="s">
        <v>666</v>
      </c>
      <c r="E640">
        <v>0.59101856631933181</v>
      </c>
    </row>
    <row r="641" spans="2:5" x14ac:dyDescent="0.2">
      <c r="B641" s="14" t="str">
        <f t="shared" si="10"/>
        <v>flab_r_s_a_019</v>
      </c>
      <c r="C641" s="14" t="s">
        <v>1014</v>
      </c>
      <c r="D641" s="14" t="s">
        <v>667</v>
      </c>
      <c r="E641">
        <v>0.54447801157462616</v>
      </c>
    </row>
    <row r="642" spans="2:5" x14ac:dyDescent="0.2">
      <c r="B642" s="14" t="str">
        <f t="shared" si="10"/>
        <v>flab_r_s_a_020</v>
      </c>
      <c r="C642" s="14" t="s">
        <v>1014</v>
      </c>
      <c r="D642" s="14" t="s">
        <v>668</v>
      </c>
      <c r="E642">
        <v>1.5355060438974246</v>
      </c>
    </row>
    <row r="643" spans="2:5" x14ac:dyDescent="0.2">
      <c r="B643" s="14" t="str">
        <f t="shared" si="10"/>
        <v>flab_r_s_a_021</v>
      </c>
      <c r="C643" s="14" t="s">
        <v>1014</v>
      </c>
      <c r="D643" s="14" t="s">
        <v>669</v>
      </c>
      <c r="E643">
        <v>1.9382840068673131</v>
      </c>
    </row>
    <row r="644" spans="2:5" x14ac:dyDescent="0.2">
      <c r="B644" s="14" t="str">
        <f t="shared" si="10"/>
        <v>flab_r_s_a_022</v>
      </c>
      <c r="C644" s="14" t="s">
        <v>1014</v>
      </c>
      <c r="D644" s="14" t="s">
        <v>670</v>
      </c>
      <c r="E644">
        <v>1.1764348253005259</v>
      </c>
    </row>
    <row r="645" spans="2:5" x14ac:dyDescent="0.2">
      <c r="B645" s="14" t="str">
        <f t="shared" si="10"/>
        <v>flab_r_s_a_023</v>
      </c>
      <c r="C645" s="14" t="s">
        <v>1014</v>
      </c>
      <c r="D645" s="14" t="s">
        <v>671</v>
      </c>
      <c r="E645">
        <v>0.29061380092674088</v>
      </c>
    </row>
    <row r="646" spans="2:5" x14ac:dyDescent="0.2">
      <c r="B646" s="14" t="str">
        <f t="shared" si="10"/>
        <v>flab_r_s_a_024</v>
      </c>
      <c r="C646" s="14" t="s">
        <v>1014</v>
      </c>
      <c r="D646" s="14" t="s">
        <v>672</v>
      </c>
      <c r="E646">
        <v>1.6631501643247086</v>
      </c>
    </row>
    <row r="647" spans="2:5" x14ac:dyDescent="0.2">
      <c r="B647" s="14" t="str">
        <f t="shared" si="10"/>
        <v>flab_r_s_a_025</v>
      </c>
      <c r="C647" s="14" t="s">
        <v>1014</v>
      </c>
      <c r="D647" s="14" t="s">
        <v>673</v>
      </c>
      <c r="E647">
        <v>4.4954969710864967</v>
      </c>
    </row>
    <row r="648" spans="2:5" x14ac:dyDescent="0.2">
      <c r="B648" s="14" t="str">
        <f t="shared" ref="B648:B711" si="11">C648&amp;"_"&amp;D648</f>
        <v>flab_r_s_a_026</v>
      </c>
      <c r="C648" s="14" t="s">
        <v>1014</v>
      </c>
      <c r="D648" s="14" t="s">
        <v>674</v>
      </c>
      <c r="E648">
        <v>2.1384042856145653</v>
      </c>
    </row>
    <row r="649" spans="2:5" x14ac:dyDescent="0.2">
      <c r="B649" s="14" t="str">
        <f t="shared" si="11"/>
        <v>flab_r_s_a_027</v>
      </c>
      <c r="C649" s="14" t="s">
        <v>1014</v>
      </c>
      <c r="D649" s="14" t="s">
        <v>675</v>
      </c>
      <c r="E649">
        <v>3.5128523687720867</v>
      </c>
    </row>
    <row r="650" spans="2:5" x14ac:dyDescent="0.2">
      <c r="B650" s="14" t="str">
        <f t="shared" si="11"/>
        <v>flab_r_s_a_028</v>
      </c>
      <c r="C650" s="14" t="s">
        <v>1014</v>
      </c>
      <c r="D650" s="14" t="s">
        <v>676</v>
      </c>
      <c r="E650">
        <v>0.65355779618333887</v>
      </c>
    </row>
    <row r="651" spans="2:5" x14ac:dyDescent="0.2">
      <c r="B651" s="14" t="str">
        <f t="shared" si="11"/>
        <v>flab_r_s_a_029</v>
      </c>
      <c r="C651" s="14" t="s">
        <v>1014</v>
      </c>
      <c r="D651" s="14" t="s">
        <v>677</v>
      </c>
      <c r="E651">
        <v>2.2125684240742869</v>
      </c>
    </row>
    <row r="652" spans="2:5" x14ac:dyDescent="0.2">
      <c r="B652" s="14" t="str">
        <f t="shared" si="11"/>
        <v>flab_r_s_a_030</v>
      </c>
      <c r="C652" s="14" t="s">
        <v>1014</v>
      </c>
      <c r="D652" s="14" t="s">
        <v>678</v>
      </c>
      <c r="E652">
        <v>4.746477387959871</v>
      </c>
    </row>
    <row r="653" spans="2:5" x14ac:dyDescent="0.2">
      <c r="B653" s="14" t="str">
        <f t="shared" si="11"/>
        <v>flab_r_s_a_031</v>
      </c>
      <c r="C653" s="14" t="s">
        <v>1014</v>
      </c>
      <c r="D653" s="14" t="s">
        <v>679</v>
      </c>
      <c r="E653">
        <v>60.317956313001488</v>
      </c>
    </row>
    <row r="654" spans="2:5" x14ac:dyDescent="0.2">
      <c r="B654" s="14" t="str">
        <f t="shared" si="11"/>
        <v>flab_r_s_a_032</v>
      </c>
      <c r="C654" s="14" t="s">
        <v>1014</v>
      </c>
      <c r="D654" s="14" t="s">
        <v>680</v>
      </c>
      <c r="E654">
        <v>25.648319611845871</v>
      </c>
    </row>
    <row r="655" spans="2:5" x14ac:dyDescent="0.2">
      <c r="B655" s="14" t="str">
        <f t="shared" si="11"/>
        <v>flab_r_s_a_033</v>
      </c>
      <c r="C655" s="14" t="s">
        <v>1014</v>
      </c>
      <c r="D655" s="14" t="s">
        <v>681</v>
      </c>
      <c r="E655">
        <v>0.15088540532950159</v>
      </c>
    </row>
    <row r="656" spans="2:5" x14ac:dyDescent="0.2">
      <c r="B656" s="14" t="str">
        <f t="shared" si="11"/>
        <v>flab_r_s_a_034</v>
      </c>
      <c r="C656" s="14" t="s">
        <v>1014</v>
      </c>
      <c r="D656" s="14" t="s">
        <v>682</v>
      </c>
      <c r="E656">
        <v>1.6487493120744865</v>
      </c>
    </row>
    <row r="657" spans="2:5" x14ac:dyDescent="0.2">
      <c r="B657" s="14" t="str">
        <f t="shared" si="11"/>
        <v>flab_r_s_a_035</v>
      </c>
      <c r="C657" s="14" t="s">
        <v>1014</v>
      </c>
      <c r="D657" s="14" t="s">
        <v>683</v>
      </c>
      <c r="E657">
        <v>1263.6241917760208</v>
      </c>
    </row>
    <row r="658" spans="2:5" x14ac:dyDescent="0.2">
      <c r="B658" s="14" t="str">
        <f t="shared" si="11"/>
        <v>flab_r_s_a_037</v>
      </c>
      <c r="C658" s="14" t="s">
        <v>1014</v>
      </c>
      <c r="D658" s="14" t="s">
        <v>685</v>
      </c>
      <c r="E658">
        <v>1.1906049491822583</v>
      </c>
    </row>
    <row r="659" spans="2:5" x14ac:dyDescent="0.2">
      <c r="B659" s="14" t="str">
        <f t="shared" si="11"/>
        <v>flab_r_s_a_038</v>
      </c>
      <c r="C659" s="14" t="s">
        <v>1014</v>
      </c>
      <c r="D659" s="14" t="s">
        <v>686</v>
      </c>
      <c r="E659">
        <v>1.716227911294508</v>
      </c>
    </row>
    <row r="660" spans="2:5" x14ac:dyDescent="0.2">
      <c r="B660" s="14" t="str">
        <f t="shared" si="11"/>
        <v>flab_r_s_a_039</v>
      </c>
      <c r="C660" s="14" t="s">
        <v>1014</v>
      </c>
      <c r="D660" s="14" t="s">
        <v>687</v>
      </c>
      <c r="E660">
        <v>1.1026600020709676</v>
      </c>
    </row>
    <row r="661" spans="2:5" x14ac:dyDescent="0.2">
      <c r="B661" s="14" t="str">
        <f t="shared" si="11"/>
        <v>flab_r_s_a_040</v>
      </c>
      <c r="C661" s="14" t="s">
        <v>1014</v>
      </c>
      <c r="D661" s="14" t="s">
        <v>688</v>
      </c>
      <c r="E661">
        <v>21.271718289635722</v>
      </c>
    </row>
    <row r="662" spans="2:5" x14ac:dyDescent="0.2">
      <c r="B662" s="14" t="str">
        <f t="shared" si="11"/>
        <v>flab_r_s_a_041</v>
      </c>
      <c r="C662" s="14" t="s">
        <v>1014</v>
      </c>
      <c r="D662" s="14" t="s">
        <v>689</v>
      </c>
      <c r="E662">
        <v>4.1780320852907158</v>
      </c>
    </row>
    <row r="663" spans="2:5" x14ac:dyDescent="0.2">
      <c r="B663" s="14" t="str">
        <f t="shared" si="11"/>
        <v>flab_r_s_a_042</v>
      </c>
      <c r="C663" s="14" t="s">
        <v>1014</v>
      </c>
      <c r="D663" s="14" t="s">
        <v>690</v>
      </c>
      <c r="E663">
        <v>9.8256088745280206</v>
      </c>
    </row>
    <row r="664" spans="2:5" x14ac:dyDescent="0.2">
      <c r="B664" s="14" t="str">
        <f t="shared" si="11"/>
        <v>flab_r_s_a_043</v>
      </c>
      <c r="C664" s="14" t="s">
        <v>1014</v>
      </c>
      <c r="D664" s="14" t="s">
        <v>691</v>
      </c>
      <c r="E664">
        <v>1.5388845743573643</v>
      </c>
    </row>
    <row r="665" spans="2:5" x14ac:dyDescent="0.2">
      <c r="B665" s="14" t="str">
        <f t="shared" si="11"/>
        <v>flab_r_s_a_044</v>
      </c>
      <c r="C665" s="14" t="s">
        <v>1014</v>
      </c>
      <c r="D665" s="14" t="s">
        <v>692</v>
      </c>
      <c r="E665">
        <v>1.5942282799359486</v>
      </c>
    </row>
    <row r="666" spans="2:5" x14ac:dyDescent="0.2">
      <c r="B666" s="14" t="str">
        <f t="shared" si="11"/>
        <v>flab_r_s_a_045</v>
      </c>
      <c r="C666" s="14" t="s">
        <v>1014</v>
      </c>
      <c r="D666" s="14" t="s">
        <v>693</v>
      </c>
      <c r="E666">
        <v>4.7314685126302019</v>
      </c>
    </row>
    <row r="667" spans="2:5" x14ac:dyDescent="0.2">
      <c r="B667" s="14" t="str">
        <f t="shared" si="11"/>
        <v>flab_r_s_a_046</v>
      </c>
      <c r="C667" s="14" t="s">
        <v>1014</v>
      </c>
      <c r="D667" s="14" t="s">
        <v>694</v>
      </c>
      <c r="E667">
        <v>2.0039800949473632</v>
      </c>
    </row>
    <row r="668" spans="2:5" x14ac:dyDescent="0.2">
      <c r="B668" s="14" t="str">
        <f t="shared" si="11"/>
        <v>flab_r_s_a_047</v>
      </c>
      <c r="C668" s="14" t="s">
        <v>1014</v>
      </c>
      <c r="D668" s="14" t="s">
        <v>695</v>
      </c>
      <c r="E668">
        <v>1.0532072867001823</v>
      </c>
    </row>
    <row r="669" spans="2:5" x14ac:dyDescent="0.2">
      <c r="B669" s="14" t="str">
        <f t="shared" si="11"/>
        <v>flab_r_s_a_048</v>
      </c>
      <c r="C669" s="14" t="s">
        <v>1014</v>
      </c>
      <c r="D669" s="14" t="s">
        <v>696</v>
      </c>
      <c r="E669">
        <v>1.9716441923068597</v>
      </c>
    </row>
    <row r="670" spans="2:5" x14ac:dyDescent="0.2">
      <c r="B670" s="14" t="str">
        <f t="shared" si="11"/>
        <v>flab_r_s_a_049</v>
      </c>
      <c r="C670" s="14" t="s">
        <v>1014</v>
      </c>
      <c r="D670" s="14" t="s">
        <v>697</v>
      </c>
      <c r="E670">
        <v>0.5480358206594983</v>
      </c>
    </row>
    <row r="671" spans="2:5" x14ac:dyDescent="0.2">
      <c r="B671" s="14" t="str">
        <f t="shared" si="11"/>
        <v>flab_r_s_a_050</v>
      </c>
      <c r="C671" s="14" t="s">
        <v>1014</v>
      </c>
      <c r="D671" s="14" t="s">
        <v>698</v>
      </c>
      <c r="E671">
        <v>2.7927422951024075</v>
      </c>
    </row>
    <row r="672" spans="2:5" x14ac:dyDescent="0.2">
      <c r="B672" s="14" t="str">
        <f t="shared" si="11"/>
        <v>flab_r_s_a_051</v>
      </c>
      <c r="C672" s="14" t="s">
        <v>1014</v>
      </c>
      <c r="D672" s="14" t="s">
        <v>699</v>
      </c>
      <c r="E672">
        <v>6.5677794997399168</v>
      </c>
    </row>
    <row r="673" spans="2:5" x14ac:dyDescent="0.2">
      <c r="B673" s="14" t="str">
        <f t="shared" si="11"/>
        <v>flab_r_s_a_052</v>
      </c>
      <c r="C673" s="14" t="s">
        <v>1014</v>
      </c>
      <c r="D673" s="14" t="s">
        <v>700</v>
      </c>
      <c r="E673">
        <v>6.5677794997399168</v>
      </c>
    </row>
    <row r="674" spans="2:5" x14ac:dyDescent="0.2">
      <c r="B674" s="14" t="str">
        <f t="shared" si="11"/>
        <v>flab_r_s_a_053</v>
      </c>
      <c r="C674" s="14" t="s">
        <v>1014</v>
      </c>
      <c r="D674" s="14" t="s">
        <v>701</v>
      </c>
      <c r="E674">
        <v>0.97064073355894576</v>
      </c>
    </row>
    <row r="675" spans="2:5" x14ac:dyDescent="0.2">
      <c r="B675" s="14" t="str">
        <f t="shared" si="11"/>
        <v>flab_r_s_a_054</v>
      </c>
      <c r="C675" s="14" t="s">
        <v>1014</v>
      </c>
      <c r="D675" s="14" t="s">
        <v>702</v>
      </c>
      <c r="E675">
        <v>6.5288476521092216</v>
      </c>
    </row>
    <row r="676" spans="2:5" x14ac:dyDescent="0.2">
      <c r="B676" s="14" t="str">
        <f t="shared" si="11"/>
        <v>flab_r_s_a_055</v>
      </c>
      <c r="C676" s="14" t="s">
        <v>1014</v>
      </c>
      <c r="D676" s="14" t="s">
        <v>703</v>
      </c>
      <c r="E676">
        <v>0.26221824606130234</v>
      </c>
    </row>
    <row r="677" spans="2:5" x14ac:dyDescent="0.2">
      <c r="B677" s="14" t="str">
        <f t="shared" si="11"/>
        <v>flab_r_s_a_056</v>
      </c>
      <c r="C677" s="14" t="s">
        <v>1014</v>
      </c>
      <c r="D677" s="14" t="s">
        <v>704</v>
      </c>
      <c r="E677">
        <v>2.9114677547401335</v>
      </c>
    </row>
    <row r="678" spans="2:5" x14ac:dyDescent="0.2">
      <c r="B678" s="14" t="str">
        <f t="shared" si="11"/>
        <v>flab_r_s_a_057</v>
      </c>
      <c r="C678" s="14" t="s">
        <v>1014</v>
      </c>
      <c r="D678" s="14" t="s">
        <v>705</v>
      </c>
      <c r="E678">
        <v>4.061787112192877</v>
      </c>
    </row>
    <row r="679" spans="2:5" x14ac:dyDescent="0.2">
      <c r="B679" s="14" t="str">
        <f t="shared" si="11"/>
        <v>flab_r_s_a_058</v>
      </c>
      <c r="C679" s="14" t="s">
        <v>1014</v>
      </c>
      <c r="D679" s="14" t="s">
        <v>706</v>
      </c>
      <c r="E679">
        <v>40.636025264960395</v>
      </c>
    </row>
    <row r="680" spans="2:5" x14ac:dyDescent="0.2">
      <c r="B680" s="14" t="str">
        <f t="shared" si="11"/>
        <v>flab_r_s_a_059</v>
      </c>
      <c r="C680" s="14" t="s">
        <v>1014</v>
      </c>
      <c r="D680" s="14" t="s">
        <v>707</v>
      </c>
      <c r="E680">
        <v>7.4165031214194075</v>
      </c>
    </row>
    <row r="681" spans="2:5" x14ac:dyDescent="0.2">
      <c r="B681" s="14" t="str">
        <f t="shared" si="11"/>
        <v>flab_r_s_a_060</v>
      </c>
      <c r="C681" s="14" t="s">
        <v>1014</v>
      </c>
      <c r="D681" s="14" t="s">
        <v>708</v>
      </c>
      <c r="E681">
        <v>1.5650189114045081</v>
      </c>
    </row>
    <row r="682" spans="2:5" x14ac:dyDescent="0.2">
      <c r="B682" s="14" t="str">
        <f t="shared" si="11"/>
        <v>flab_r_s_a_061</v>
      </c>
      <c r="C682" s="14" t="s">
        <v>1014</v>
      </c>
      <c r="D682" s="14" t="s">
        <v>709</v>
      </c>
      <c r="E682">
        <v>1.1482669156420742</v>
      </c>
    </row>
    <row r="683" spans="2:5" x14ac:dyDescent="0.2">
      <c r="B683" s="14" t="str">
        <f t="shared" si="11"/>
        <v>flab_r_s_a_062</v>
      </c>
      <c r="C683" s="14" t="s">
        <v>1014</v>
      </c>
      <c r="D683" s="14" t="s">
        <v>710</v>
      </c>
      <c r="E683">
        <v>1.1502132015221125</v>
      </c>
    </row>
    <row r="684" spans="2:5" x14ac:dyDescent="0.2">
      <c r="B684" s="14" t="str">
        <f t="shared" si="11"/>
        <v>flab_r_s_a_063</v>
      </c>
      <c r="C684" s="14" t="s">
        <v>1014</v>
      </c>
      <c r="D684" s="14" t="s">
        <v>711</v>
      </c>
      <c r="E684">
        <v>0.98705962523591995</v>
      </c>
    </row>
    <row r="685" spans="2:5" x14ac:dyDescent="0.2">
      <c r="B685" s="14" t="str">
        <f t="shared" si="11"/>
        <v>flab_r_s_a_064</v>
      </c>
      <c r="C685" s="14" t="s">
        <v>1014</v>
      </c>
      <c r="D685" s="14" t="s">
        <v>712</v>
      </c>
      <c r="E685">
        <v>1.3770744422653562</v>
      </c>
    </row>
    <row r="686" spans="2:5" x14ac:dyDescent="0.2">
      <c r="B686" s="14" t="str">
        <f t="shared" si="11"/>
        <v>flab_r_s_a_065</v>
      </c>
      <c r="C686" s="14" t="s">
        <v>1014</v>
      </c>
      <c r="D686" s="14" t="s">
        <v>713</v>
      </c>
      <c r="E686">
        <v>2.0989626861707209</v>
      </c>
    </row>
    <row r="687" spans="2:5" x14ac:dyDescent="0.2">
      <c r="B687" s="14" t="str">
        <f t="shared" si="11"/>
        <v>flab_r_s_a_066</v>
      </c>
      <c r="C687" s="14" t="s">
        <v>1014</v>
      </c>
      <c r="D687" s="14" t="s">
        <v>714</v>
      </c>
      <c r="E687">
        <v>0.90997650391908014</v>
      </c>
    </row>
    <row r="688" spans="2:5" x14ac:dyDescent="0.2">
      <c r="B688" s="14" t="str">
        <f t="shared" si="11"/>
        <v>flab_r_s_a_068</v>
      </c>
      <c r="C688" s="14" t="s">
        <v>1014</v>
      </c>
      <c r="D688" s="14" t="s">
        <v>716</v>
      </c>
      <c r="E688">
        <v>60.519316452527093</v>
      </c>
    </row>
    <row r="689" spans="2:5" x14ac:dyDescent="0.2">
      <c r="B689" s="14" t="str">
        <f t="shared" si="11"/>
        <v>flab_r_s_a_069</v>
      </c>
      <c r="C689" s="14" t="s">
        <v>1014</v>
      </c>
      <c r="D689" s="14" t="s">
        <v>717</v>
      </c>
      <c r="E689">
        <v>2.1782360878992804</v>
      </c>
    </row>
    <row r="690" spans="2:5" x14ac:dyDescent="0.2">
      <c r="B690" s="14" t="str">
        <f t="shared" si="11"/>
        <v>flab_r_s_a_070</v>
      </c>
      <c r="C690" s="14" t="s">
        <v>1014</v>
      </c>
      <c r="D690" s="14" t="s">
        <v>718</v>
      </c>
      <c r="E690">
        <v>5.647686274321817</v>
      </c>
    </row>
    <row r="691" spans="2:5" x14ac:dyDescent="0.2">
      <c r="B691" s="14" t="str">
        <f t="shared" si="11"/>
        <v>flab_r_s_a_071</v>
      </c>
      <c r="C691" s="14" t="s">
        <v>1014</v>
      </c>
      <c r="D691" s="14" t="s">
        <v>719</v>
      </c>
      <c r="E691">
        <v>3.7902663589977048</v>
      </c>
    </row>
    <row r="692" spans="2:5" x14ac:dyDescent="0.2">
      <c r="B692" s="14" t="str">
        <f t="shared" si="11"/>
        <v>flab_r_s_a_072</v>
      </c>
      <c r="C692" s="14" t="s">
        <v>1014</v>
      </c>
      <c r="D692" s="14" t="s">
        <v>720</v>
      </c>
      <c r="E692">
        <v>8.1957419738881985</v>
      </c>
    </row>
    <row r="693" spans="2:5" x14ac:dyDescent="0.2">
      <c r="B693" s="14" t="str">
        <f t="shared" si="11"/>
        <v>flab_r_s_a_073</v>
      </c>
      <c r="C693" s="14" t="s">
        <v>1014</v>
      </c>
      <c r="D693" s="14" t="s">
        <v>721</v>
      </c>
      <c r="E693">
        <v>15.286022390685797</v>
      </c>
    </row>
    <row r="694" spans="2:5" x14ac:dyDescent="0.2">
      <c r="B694" s="14" t="str">
        <f t="shared" si="11"/>
        <v>flab_r_s_a_074</v>
      </c>
      <c r="C694" s="14" t="s">
        <v>1014</v>
      </c>
      <c r="D694" s="14" t="s">
        <v>722</v>
      </c>
      <c r="E694">
        <v>8.8336962927078098</v>
      </c>
    </row>
    <row r="695" spans="2:5" x14ac:dyDescent="0.2">
      <c r="B695" s="14" t="str">
        <f t="shared" si="11"/>
        <v>flab_r_s_a_075</v>
      </c>
      <c r="C695" s="14" t="s">
        <v>1014</v>
      </c>
      <c r="D695" s="14" t="s">
        <v>723</v>
      </c>
      <c r="E695">
        <v>4.2941653995231928</v>
      </c>
    </row>
    <row r="696" spans="2:5" x14ac:dyDescent="0.2">
      <c r="B696" s="14" t="str">
        <f t="shared" si="11"/>
        <v>flab_r_s_a_076</v>
      </c>
      <c r="C696" s="14" t="s">
        <v>1014</v>
      </c>
      <c r="D696" s="14" t="s">
        <v>724</v>
      </c>
      <c r="E696">
        <v>4.5464534263729162</v>
      </c>
    </row>
    <row r="697" spans="2:5" x14ac:dyDescent="0.2">
      <c r="B697" s="14" t="str">
        <f t="shared" si="11"/>
        <v>flab_r_s_a_077</v>
      </c>
      <c r="C697" s="14" t="s">
        <v>1014</v>
      </c>
      <c r="D697" s="14" t="s">
        <v>725</v>
      </c>
      <c r="E697">
        <v>4.2266100880784707</v>
      </c>
    </row>
    <row r="698" spans="2:5" x14ac:dyDescent="0.2">
      <c r="B698" s="14" t="str">
        <f t="shared" si="11"/>
        <v>flab_r_s_a_078</v>
      </c>
      <c r="C698" s="14" t="s">
        <v>1014</v>
      </c>
      <c r="D698" s="14" t="s">
        <v>726</v>
      </c>
      <c r="E698">
        <v>1.8603208092529984</v>
      </c>
    </row>
    <row r="699" spans="2:5" x14ac:dyDescent="0.2">
      <c r="B699" s="14" t="str">
        <f t="shared" si="11"/>
        <v>flab_r_s_a_079</v>
      </c>
      <c r="C699" s="14" t="s">
        <v>1014</v>
      </c>
      <c r="D699" s="14" t="s">
        <v>727</v>
      </c>
      <c r="E699">
        <v>0.91009066767777236</v>
      </c>
    </row>
    <row r="700" spans="2:5" x14ac:dyDescent="0.2">
      <c r="B700" s="14" t="str">
        <f t="shared" si="11"/>
        <v>flab_r_s_a_080</v>
      </c>
      <c r="C700" s="14" t="s">
        <v>1014</v>
      </c>
      <c r="D700" s="14" t="s">
        <v>728</v>
      </c>
      <c r="E700">
        <v>1.2764644501154576</v>
      </c>
    </row>
    <row r="701" spans="2:5" x14ac:dyDescent="0.2">
      <c r="B701" s="14" t="str">
        <f t="shared" si="11"/>
        <v>flab_r_s_a_081</v>
      </c>
      <c r="C701" s="14" t="s">
        <v>1014</v>
      </c>
      <c r="D701" s="14" t="s">
        <v>729</v>
      </c>
      <c r="E701">
        <v>27.425238989016027</v>
      </c>
    </row>
    <row r="702" spans="2:5" x14ac:dyDescent="0.2">
      <c r="B702" s="14" t="str">
        <f t="shared" si="11"/>
        <v>flab_r_s_a_082</v>
      </c>
      <c r="C702" s="14" t="s">
        <v>1014</v>
      </c>
      <c r="D702" s="14" t="s">
        <v>730</v>
      </c>
      <c r="E702">
        <v>12.139778361359047</v>
      </c>
    </row>
    <row r="703" spans="2:5" x14ac:dyDescent="0.2">
      <c r="B703" s="14" t="str">
        <f t="shared" si="11"/>
        <v>flab_r_s_a_083</v>
      </c>
      <c r="C703" s="14" t="s">
        <v>1014</v>
      </c>
      <c r="D703" s="14" t="s">
        <v>731</v>
      </c>
      <c r="E703">
        <v>12.111949437556</v>
      </c>
    </row>
    <row r="704" spans="2:5" x14ac:dyDescent="0.2">
      <c r="B704" s="14" t="str">
        <f t="shared" si="11"/>
        <v>flab_r_s_a_084</v>
      </c>
      <c r="C704" s="14" t="s">
        <v>1014</v>
      </c>
      <c r="D704" s="14" t="s">
        <v>732</v>
      </c>
      <c r="E704">
        <v>1.6716401721186223</v>
      </c>
    </row>
    <row r="705" spans="2:5" x14ac:dyDescent="0.2">
      <c r="B705" s="14" t="str">
        <f t="shared" si="11"/>
        <v>flab_r_s_a_085</v>
      </c>
      <c r="C705" s="14" t="s">
        <v>1014</v>
      </c>
      <c r="D705" s="14" t="s">
        <v>733</v>
      </c>
      <c r="E705">
        <v>3.8632991383381925</v>
      </c>
    </row>
    <row r="706" spans="2:5" x14ac:dyDescent="0.2">
      <c r="B706" s="14" t="str">
        <f t="shared" si="11"/>
        <v>flab_r_s_a_086</v>
      </c>
      <c r="C706" s="14" t="s">
        <v>1014</v>
      </c>
      <c r="D706" s="14" t="s">
        <v>734</v>
      </c>
      <c r="E706">
        <v>7.1892273239531628</v>
      </c>
    </row>
    <row r="707" spans="2:5" x14ac:dyDescent="0.2">
      <c r="B707" s="14" t="str">
        <f t="shared" si="11"/>
        <v>flab_r_s_a_087</v>
      </c>
      <c r="C707" s="14" t="s">
        <v>1014</v>
      </c>
      <c r="D707" s="14" t="s">
        <v>735</v>
      </c>
      <c r="E707">
        <v>8.6501269737946167</v>
      </c>
    </row>
    <row r="708" spans="2:5" x14ac:dyDescent="0.2">
      <c r="B708" s="14" t="str">
        <f t="shared" si="11"/>
        <v>flab_r_s_a_088</v>
      </c>
      <c r="C708" s="14" t="s">
        <v>1014</v>
      </c>
      <c r="D708" s="14" t="s">
        <v>736</v>
      </c>
      <c r="E708">
        <v>7.7814936953813731</v>
      </c>
    </row>
    <row r="709" spans="2:5" x14ac:dyDescent="0.2">
      <c r="B709" s="14" t="str">
        <f t="shared" si="11"/>
        <v>flab_r_s_a_089</v>
      </c>
      <c r="C709" s="14" t="s">
        <v>1014</v>
      </c>
      <c r="D709" s="14" t="s">
        <v>737</v>
      </c>
      <c r="E709">
        <v>15.625332891291546</v>
      </c>
    </row>
    <row r="710" spans="2:5" x14ac:dyDescent="0.2">
      <c r="B710" s="14" t="str">
        <f t="shared" si="11"/>
        <v>flab_r_s_a_090</v>
      </c>
      <c r="C710" s="14" t="s">
        <v>1014</v>
      </c>
      <c r="D710" s="14" t="s">
        <v>738</v>
      </c>
      <c r="E710">
        <v>3.1157327070459884</v>
      </c>
    </row>
    <row r="711" spans="2:5" x14ac:dyDescent="0.2">
      <c r="B711" s="14" t="str">
        <f t="shared" si="11"/>
        <v>flab_r_s_a_091</v>
      </c>
      <c r="C711" s="14" t="s">
        <v>1014</v>
      </c>
      <c r="D711" s="14" t="s">
        <v>739</v>
      </c>
      <c r="E711">
        <v>2.742132121780164</v>
      </c>
    </row>
    <row r="712" spans="2:5" x14ac:dyDescent="0.2">
      <c r="B712" s="14" t="str">
        <f t="shared" ref="B712:B775" si="12">C712&amp;"_"&amp;D712</f>
        <v>flab_r_s_a_092</v>
      </c>
      <c r="C712" s="14" t="s">
        <v>1014</v>
      </c>
      <c r="D712" s="14" t="s">
        <v>740</v>
      </c>
      <c r="E712">
        <v>3.9141109058758974</v>
      </c>
    </row>
    <row r="713" spans="2:5" x14ac:dyDescent="0.2">
      <c r="B713" s="14" t="str">
        <f t="shared" si="12"/>
        <v>flab_r_s_a_093</v>
      </c>
      <c r="C713" s="14" t="s">
        <v>1014</v>
      </c>
      <c r="D713" s="14" t="s">
        <v>741</v>
      </c>
      <c r="E713">
        <v>7.4669093677467959</v>
      </c>
    </row>
    <row r="714" spans="2:5" x14ac:dyDescent="0.2">
      <c r="B714" s="14" t="str">
        <f t="shared" si="12"/>
        <v>flab_r_s_a_094</v>
      </c>
      <c r="C714" s="14" t="s">
        <v>1014</v>
      </c>
      <c r="D714" s="14" t="s">
        <v>742</v>
      </c>
      <c r="E714">
        <v>3.7212518385184872</v>
      </c>
    </row>
    <row r="715" spans="2:5" x14ac:dyDescent="0.2">
      <c r="B715" s="14" t="str">
        <f t="shared" si="12"/>
        <v>flab_r_s_a_095</v>
      </c>
      <c r="C715" s="14" t="s">
        <v>1014</v>
      </c>
      <c r="D715" s="14" t="s">
        <v>743</v>
      </c>
      <c r="E715">
        <v>3.1961608123298362</v>
      </c>
    </row>
    <row r="716" spans="2:5" x14ac:dyDescent="0.2">
      <c r="B716" s="14" t="str">
        <f t="shared" si="12"/>
        <v>flab_r_s_a_096</v>
      </c>
      <c r="C716" s="14" t="s">
        <v>1014</v>
      </c>
      <c r="D716" s="14" t="s">
        <v>744</v>
      </c>
      <c r="E716">
        <v>1.1189175618456504</v>
      </c>
    </row>
    <row r="717" spans="2:5" x14ac:dyDescent="0.2">
      <c r="B717" s="14" t="str">
        <f t="shared" si="12"/>
        <v>flab_r_s_a_097</v>
      </c>
      <c r="C717" s="14" t="s">
        <v>1014</v>
      </c>
      <c r="D717" s="14" t="s">
        <v>745</v>
      </c>
      <c r="E717">
        <v>2.3144949589631185</v>
      </c>
    </row>
    <row r="718" spans="2:5" x14ac:dyDescent="0.2">
      <c r="B718" s="14" t="str">
        <f t="shared" si="12"/>
        <v>flab_r_s_a_098</v>
      </c>
      <c r="C718" s="14" t="s">
        <v>1014</v>
      </c>
      <c r="D718" s="14" t="s">
        <v>746</v>
      </c>
      <c r="E718">
        <v>1.3852854722079748</v>
      </c>
    </row>
    <row r="719" spans="2:5" x14ac:dyDescent="0.2">
      <c r="B719" s="14" t="str">
        <f t="shared" si="12"/>
        <v>flab_r_s_a_099</v>
      </c>
      <c r="C719" s="14" t="s">
        <v>1014</v>
      </c>
      <c r="D719" s="14" t="s">
        <v>747</v>
      </c>
      <c r="E719">
        <v>11.014295570661114</v>
      </c>
    </row>
    <row r="720" spans="2:5" x14ac:dyDescent="0.2">
      <c r="B720" s="14" t="str">
        <f t="shared" si="12"/>
        <v>flab_r_s_a_100</v>
      </c>
      <c r="C720" s="14" t="s">
        <v>1014</v>
      </c>
      <c r="D720" s="14" t="s">
        <v>748</v>
      </c>
      <c r="E720">
        <v>4.4990613809905078</v>
      </c>
    </row>
    <row r="721" spans="2:5" x14ac:dyDescent="0.2">
      <c r="B721" s="14" t="str">
        <f t="shared" si="12"/>
        <v>flab_r_s_a_101</v>
      </c>
      <c r="C721" s="14" t="s">
        <v>1014</v>
      </c>
      <c r="D721" s="14" t="s">
        <v>749</v>
      </c>
      <c r="E721">
        <v>1.4412628597820352</v>
      </c>
    </row>
    <row r="722" spans="2:5" x14ac:dyDescent="0.2">
      <c r="B722" s="14" t="str">
        <f t="shared" si="12"/>
        <v>flab_r_s_a_102</v>
      </c>
      <c r="C722" s="14" t="s">
        <v>1014</v>
      </c>
      <c r="D722" s="14" t="s">
        <v>750</v>
      </c>
      <c r="E722">
        <v>1.5589523062587871</v>
      </c>
    </row>
    <row r="723" spans="2:5" x14ac:dyDescent="0.2">
      <c r="B723" s="14" t="str">
        <f t="shared" si="12"/>
        <v>flab_r_s_a_103</v>
      </c>
      <c r="C723" s="14" t="s">
        <v>1014</v>
      </c>
      <c r="D723" s="14" t="s">
        <v>751</v>
      </c>
      <c r="E723">
        <v>4.5049279232463775</v>
      </c>
    </row>
    <row r="724" spans="2:5" x14ac:dyDescent="0.2">
      <c r="B724" s="14" t="str">
        <f t="shared" si="12"/>
        <v>flab_r_s_a_104</v>
      </c>
      <c r="C724" s="14" t="s">
        <v>1014</v>
      </c>
      <c r="D724" s="14" t="s">
        <v>752</v>
      </c>
      <c r="E724">
        <v>2.2704934404886243</v>
      </c>
    </row>
    <row r="725" spans="2:5" x14ac:dyDescent="0.2">
      <c r="B725" s="14" t="str">
        <f t="shared" si="12"/>
        <v>flab_r_s_a_105</v>
      </c>
      <c r="C725" s="14" t="s">
        <v>1014</v>
      </c>
      <c r="D725" s="14" t="s">
        <v>753</v>
      </c>
      <c r="E725">
        <v>2.9177055262204994</v>
      </c>
    </row>
    <row r="726" spans="2:5" x14ac:dyDescent="0.2">
      <c r="B726" s="14" t="str">
        <f t="shared" si="12"/>
        <v>flab_r_s_a_106</v>
      </c>
      <c r="C726" s="14" t="s">
        <v>1014</v>
      </c>
      <c r="D726" s="14" t="s">
        <v>754</v>
      </c>
      <c r="E726">
        <v>1.3535338024815342</v>
      </c>
    </row>
    <row r="727" spans="2:5" x14ac:dyDescent="0.2">
      <c r="B727" s="14" t="str">
        <f t="shared" si="12"/>
        <v>flab_r_s_a_107</v>
      </c>
      <c r="C727" s="14" t="s">
        <v>1014</v>
      </c>
      <c r="D727" s="14" t="s">
        <v>755</v>
      </c>
      <c r="E727">
        <v>1.8549984597748008</v>
      </c>
    </row>
    <row r="728" spans="2:5" x14ac:dyDescent="0.2">
      <c r="B728" s="14" t="str">
        <f t="shared" si="12"/>
        <v>flab_r_s_a_108</v>
      </c>
      <c r="C728" s="14" t="s">
        <v>1014</v>
      </c>
      <c r="D728" s="14" t="s">
        <v>756</v>
      </c>
      <c r="E728">
        <v>1.8549984597748008</v>
      </c>
    </row>
    <row r="729" spans="2:5" x14ac:dyDescent="0.2">
      <c r="B729" s="14" t="str">
        <f t="shared" si="12"/>
        <v>flab_r_s_a_109</v>
      </c>
      <c r="C729" s="14" t="s">
        <v>1014</v>
      </c>
      <c r="D729" s="14" t="s">
        <v>757</v>
      </c>
      <c r="E729">
        <v>1.8549984597748006</v>
      </c>
    </row>
    <row r="730" spans="2:5" x14ac:dyDescent="0.2">
      <c r="B730" s="14" t="str">
        <f t="shared" si="12"/>
        <v>flab_r_s_a_110</v>
      </c>
      <c r="C730" s="14" t="s">
        <v>1014</v>
      </c>
      <c r="D730" s="14" t="s">
        <v>758</v>
      </c>
      <c r="E730">
        <v>1.8549984597748004</v>
      </c>
    </row>
    <row r="731" spans="2:5" x14ac:dyDescent="0.2">
      <c r="B731" s="14" t="str">
        <f t="shared" si="12"/>
        <v>flab_r_s_a_111</v>
      </c>
      <c r="C731" s="14" t="s">
        <v>1014</v>
      </c>
      <c r="D731" s="14" t="s">
        <v>759</v>
      </c>
      <c r="E731">
        <v>1.8549984597748006</v>
      </c>
    </row>
    <row r="732" spans="2:5" x14ac:dyDescent="0.2">
      <c r="B732" s="14" t="str">
        <f t="shared" si="12"/>
        <v>flab_r_s_a_112</v>
      </c>
      <c r="C732" s="14" t="s">
        <v>1014</v>
      </c>
      <c r="D732" s="14" t="s">
        <v>760</v>
      </c>
      <c r="E732">
        <v>1.8549984597748004</v>
      </c>
    </row>
    <row r="733" spans="2:5" x14ac:dyDescent="0.2">
      <c r="B733" s="14" t="str">
        <f t="shared" si="12"/>
        <v>flab_r_s_a_113</v>
      </c>
      <c r="C733" s="14" t="s">
        <v>1014</v>
      </c>
      <c r="D733" s="14" t="s">
        <v>761</v>
      </c>
      <c r="E733">
        <v>1.8549984597748004</v>
      </c>
    </row>
    <row r="734" spans="2:5" x14ac:dyDescent="0.2">
      <c r="B734" s="14" t="str">
        <f t="shared" si="12"/>
        <v>flab_r_s_a_114</v>
      </c>
      <c r="C734" s="14" t="s">
        <v>1014</v>
      </c>
      <c r="D734" s="14" t="s">
        <v>762</v>
      </c>
      <c r="E734">
        <v>12.795606174911487</v>
      </c>
    </row>
    <row r="735" spans="2:5" x14ac:dyDescent="0.2">
      <c r="B735" s="14" t="str">
        <f t="shared" si="12"/>
        <v>flab_r_s_a_115</v>
      </c>
      <c r="C735" s="14" t="s">
        <v>1014</v>
      </c>
      <c r="D735" s="14" t="s">
        <v>763</v>
      </c>
      <c r="E735">
        <v>2.2300987842716915</v>
      </c>
    </row>
    <row r="736" spans="2:5" x14ac:dyDescent="0.2">
      <c r="B736" s="14" t="str">
        <f t="shared" si="12"/>
        <v>flab_r_s_a_116</v>
      </c>
      <c r="C736" s="14" t="s">
        <v>1014</v>
      </c>
      <c r="D736" s="14" t="s">
        <v>764</v>
      </c>
      <c r="E736">
        <v>0.47259587906427636</v>
      </c>
    </row>
    <row r="737" spans="2:5" x14ac:dyDescent="0.2">
      <c r="B737" s="14" t="str">
        <f t="shared" si="12"/>
        <v>flab_r_s_a_117</v>
      </c>
      <c r="C737" s="14" t="s">
        <v>1014</v>
      </c>
      <c r="D737" s="14" t="s">
        <v>765</v>
      </c>
      <c r="E737">
        <v>2.7295182937845293</v>
      </c>
    </row>
    <row r="738" spans="2:5" x14ac:dyDescent="0.2">
      <c r="B738" s="14" t="str">
        <f t="shared" si="12"/>
        <v>flab_r_s_a_118</v>
      </c>
      <c r="C738" s="14" t="s">
        <v>1014</v>
      </c>
      <c r="D738" s="14" t="s">
        <v>766</v>
      </c>
      <c r="E738">
        <v>1.0244328385657437</v>
      </c>
    </row>
    <row r="739" spans="2:5" x14ac:dyDescent="0.2">
      <c r="B739" s="14" t="str">
        <f t="shared" si="12"/>
        <v>flab_r_s_a_120</v>
      </c>
      <c r="C739" s="14" t="s">
        <v>1014</v>
      </c>
      <c r="D739" s="14" t="s">
        <v>768</v>
      </c>
      <c r="E739">
        <v>0.75111768340100626</v>
      </c>
    </row>
    <row r="740" spans="2:5" x14ac:dyDescent="0.2">
      <c r="B740" s="14" t="str">
        <f t="shared" si="12"/>
        <v>flab_r_s_a_121</v>
      </c>
      <c r="C740" s="14" t="s">
        <v>1014</v>
      </c>
      <c r="D740" s="14" t="s">
        <v>769</v>
      </c>
      <c r="E740">
        <v>1.7664269745133678</v>
      </c>
    </row>
    <row r="741" spans="2:5" x14ac:dyDescent="0.2">
      <c r="B741" s="14" t="str">
        <f t="shared" si="12"/>
        <v>flab_r_s_a_122</v>
      </c>
      <c r="C741" s="14" t="s">
        <v>1014</v>
      </c>
      <c r="D741" s="14" t="s">
        <v>770</v>
      </c>
      <c r="E741">
        <v>19.71890053441437</v>
      </c>
    </row>
    <row r="742" spans="2:5" x14ac:dyDescent="0.2">
      <c r="B742" s="14" t="str">
        <f t="shared" si="12"/>
        <v>flab_r_s_a_123</v>
      </c>
      <c r="C742" s="14" t="s">
        <v>1014</v>
      </c>
      <c r="D742" s="14" t="s">
        <v>771</v>
      </c>
      <c r="E742">
        <v>5.8987386770740384</v>
      </c>
    </row>
    <row r="743" spans="2:5" x14ac:dyDescent="0.2">
      <c r="B743" s="14" t="str">
        <f t="shared" si="12"/>
        <v>flab_r_s_a_124</v>
      </c>
      <c r="C743" s="14" t="s">
        <v>1014</v>
      </c>
      <c r="D743" s="14" t="s">
        <v>772</v>
      </c>
      <c r="E743">
        <v>6.2844554018440375</v>
      </c>
    </row>
    <row r="744" spans="2:5" x14ac:dyDescent="0.2">
      <c r="B744" s="14" t="str">
        <f t="shared" si="12"/>
        <v>flab_r_s_a_125</v>
      </c>
      <c r="C744" s="14" t="s">
        <v>1014</v>
      </c>
      <c r="D744" s="14" t="s">
        <v>773</v>
      </c>
      <c r="E744">
        <v>1.5003297780993756</v>
      </c>
    </row>
    <row r="745" spans="2:5" x14ac:dyDescent="0.2">
      <c r="B745" s="14" t="str">
        <f t="shared" si="12"/>
        <v>flab_r_s_a_126</v>
      </c>
      <c r="C745" s="14" t="s">
        <v>1014</v>
      </c>
      <c r="D745" s="14" t="s">
        <v>774</v>
      </c>
      <c r="E745">
        <v>6.0814290688176253</v>
      </c>
    </row>
    <row r="746" spans="2:5" x14ac:dyDescent="0.2">
      <c r="B746" s="14" t="str">
        <f t="shared" si="12"/>
        <v>flab_r_s_a_127</v>
      </c>
      <c r="C746" s="14" t="s">
        <v>1014</v>
      </c>
      <c r="D746" s="14" t="s">
        <v>775</v>
      </c>
      <c r="E746">
        <v>0.74254989255183479</v>
      </c>
    </row>
    <row r="747" spans="2:5" x14ac:dyDescent="0.2">
      <c r="B747" s="14" t="str">
        <f t="shared" si="12"/>
        <v>flab_r_s_a_128</v>
      </c>
      <c r="C747" s="14" t="s">
        <v>1014</v>
      </c>
      <c r="D747" s="14" t="s">
        <v>776</v>
      </c>
      <c r="E747">
        <v>0.84326478819715134</v>
      </c>
    </row>
    <row r="748" spans="2:5" x14ac:dyDescent="0.2">
      <c r="B748" s="14" t="str">
        <f t="shared" si="12"/>
        <v>flab_r_s_a_129</v>
      </c>
      <c r="C748" s="14" t="s">
        <v>1014</v>
      </c>
      <c r="D748" s="14" t="s">
        <v>777</v>
      </c>
      <c r="E748">
        <v>0.73639392787916258</v>
      </c>
    </row>
    <row r="749" spans="2:5" x14ac:dyDescent="0.2">
      <c r="B749" s="14" t="str">
        <f t="shared" si="12"/>
        <v>flab_r_s_a_130</v>
      </c>
      <c r="C749" s="14" t="s">
        <v>1014</v>
      </c>
      <c r="D749" s="14" t="s">
        <v>778</v>
      </c>
      <c r="E749">
        <v>3.7494201498482571</v>
      </c>
    </row>
    <row r="750" spans="2:5" x14ac:dyDescent="0.2">
      <c r="B750" s="14" t="str">
        <f t="shared" si="12"/>
        <v>flab_r_s_a_131</v>
      </c>
      <c r="C750" s="14" t="s">
        <v>1014</v>
      </c>
      <c r="D750" s="14" t="s">
        <v>779</v>
      </c>
      <c r="E750">
        <v>0.42342950609167218</v>
      </c>
    </row>
    <row r="751" spans="2:5" x14ac:dyDescent="0.2">
      <c r="B751" s="14" t="str">
        <f t="shared" si="12"/>
        <v>flab_r_s_a_132</v>
      </c>
      <c r="C751" s="14" t="s">
        <v>1014</v>
      </c>
      <c r="D751" s="14" t="s">
        <v>780</v>
      </c>
      <c r="E751">
        <v>1.051902830763412</v>
      </c>
    </row>
    <row r="752" spans="2:5" x14ac:dyDescent="0.2">
      <c r="B752" s="14" t="str">
        <f t="shared" si="12"/>
        <v>flab_r_s_a_133</v>
      </c>
      <c r="C752" s="14" t="s">
        <v>1014</v>
      </c>
      <c r="D752" s="14" t="s">
        <v>781</v>
      </c>
      <c r="E752">
        <v>1.9926313976356906</v>
      </c>
    </row>
    <row r="753" spans="2:5" x14ac:dyDescent="0.2">
      <c r="B753" s="14" t="str">
        <f t="shared" si="12"/>
        <v>flab_r_s_a_134</v>
      </c>
      <c r="C753" s="14" t="s">
        <v>1014</v>
      </c>
      <c r="D753" s="14" t="s">
        <v>782</v>
      </c>
      <c r="E753">
        <v>3.6429986822515916</v>
      </c>
    </row>
    <row r="754" spans="2:5" x14ac:dyDescent="0.2">
      <c r="B754" s="14" t="str">
        <f t="shared" si="12"/>
        <v>flab_r_s_a_135</v>
      </c>
      <c r="C754" s="14" t="s">
        <v>1014</v>
      </c>
      <c r="D754" s="14" t="s">
        <v>783</v>
      </c>
      <c r="E754">
        <v>2.0134370531848793</v>
      </c>
    </row>
    <row r="755" spans="2:5" x14ac:dyDescent="0.2">
      <c r="B755" s="14" t="str">
        <f t="shared" si="12"/>
        <v>flab_r_s_a_137</v>
      </c>
      <c r="C755" s="14" t="s">
        <v>1014</v>
      </c>
      <c r="D755" s="14" t="s">
        <v>785</v>
      </c>
      <c r="E755">
        <v>1.9927799425390031</v>
      </c>
    </row>
    <row r="756" spans="2:5" x14ac:dyDescent="0.2">
      <c r="B756" s="14" t="str">
        <f t="shared" si="12"/>
        <v>flab_r_s_a_138</v>
      </c>
      <c r="C756" s="14" t="s">
        <v>1014</v>
      </c>
      <c r="D756" s="14" t="s">
        <v>786</v>
      </c>
      <c r="E756">
        <v>0.39486916503830499</v>
      </c>
    </row>
    <row r="757" spans="2:5" x14ac:dyDescent="0.2">
      <c r="B757" s="14" t="str">
        <f t="shared" si="12"/>
        <v>flab_r_s_a_139</v>
      </c>
      <c r="C757" s="14" t="s">
        <v>1014</v>
      </c>
      <c r="D757" s="14" t="s">
        <v>787</v>
      </c>
      <c r="E757">
        <v>0.97218771143312066</v>
      </c>
    </row>
    <row r="758" spans="2:5" x14ac:dyDescent="0.2">
      <c r="B758" s="14" t="str">
        <f t="shared" si="12"/>
        <v>flab_r_s_a_140</v>
      </c>
      <c r="C758" s="14" t="s">
        <v>1014</v>
      </c>
      <c r="D758" s="14" t="s">
        <v>788</v>
      </c>
      <c r="E758">
        <v>0.9137602203549412</v>
      </c>
    </row>
    <row r="759" spans="2:5" x14ac:dyDescent="0.2">
      <c r="B759" s="14" t="str">
        <f t="shared" si="12"/>
        <v>flab_r_s_a_144</v>
      </c>
      <c r="C759" s="14" t="s">
        <v>1014</v>
      </c>
      <c r="D759" s="14" t="s">
        <v>792</v>
      </c>
      <c r="E759">
        <v>3.1207482505470909</v>
      </c>
    </row>
    <row r="760" spans="2:5" x14ac:dyDescent="0.2">
      <c r="B760" s="14" t="str">
        <f t="shared" si="12"/>
        <v>flab_r_s_a_145</v>
      </c>
      <c r="C760" s="14" t="s">
        <v>1014</v>
      </c>
      <c r="D760" s="14" t="s">
        <v>793</v>
      </c>
      <c r="E760">
        <v>1.0192648857597075</v>
      </c>
    </row>
    <row r="761" spans="2:5" x14ac:dyDescent="0.2">
      <c r="B761" s="14" t="str">
        <f t="shared" si="12"/>
        <v>flab_r_s_a_146</v>
      </c>
      <c r="C761" s="14" t="s">
        <v>1014</v>
      </c>
      <c r="D761" s="14" t="s">
        <v>794</v>
      </c>
      <c r="E761">
        <v>12.384089407131341</v>
      </c>
    </row>
    <row r="762" spans="2:5" x14ac:dyDescent="0.2">
      <c r="B762" s="14" t="str">
        <f t="shared" si="12"/>
        <v>flab_r_s_a_147</v>
      </c>
      <c r="C762" s="14" t="s">
        <v>1014</v>
      </c>
      <c r="D762" s="14" t="s">
        <v>795</v>
      </c>
      <c r="E762">
        <v>1.4815387166467515</v>
      </c>
    </row>
    <row r="763" spans="2:5" x14ac:dyDescent="0.2">
      <c r="B763" s="14" t="str">
        <f t="shared" si="12"/>
        <v>flab_r_s_a_148</v>
      </c>
      <c r="C763" s="14" t="s">
        <v>1014</v>
      </c>
      <c r="D763" s="14" t="s">
        <v>796</v>
      </c>
      <c r="E763">
        <v>8.8333232941229642</v>
      </c>
    </row>
    <row r="764" spans="2:5" x14ac:dyDescent="0.2">
      <c r="B764" s="14" t="str">
        <f t="shared" si="12"/>
        <v>flab_r_s_a_149</v>
      </c>
      <c r="C764" s="14" t="s">
        <v>1014</v>
      </c>
      <c r="D764" s="14" t="s">
        <v>797</v>
      </c>
      <c r="E764">
        <v>9.9999705882466134</v>
      </c>
    </row>
    <row r="765" spans="2:5" x14ac:dyDescent="0.2">
      <c r="B765" s="14" t="str">
        <f t="shared" si="12"/>
        <v>flab_r_s_a_151</v>
      </c>
      <c r="C765" s="14" t="s">
        <v>1014</v>
      </c>
      <c r="D765" s="14" t="s">
        <v>799</v>
      </c>
      <c r="E765">
        <v>0.93112304731899254</v>
      </c>
    </row>
    <row r="766" spans="2:5" x14ac:dyDescent="0.2">
      <c r="B766" s="14" t="str">
        <f t="shared" si="12"/>
        <v>flab_r_s_a_156</v>
      </c>
      <c r="C766" s="14" t="s">
        <v>1014</v>
      </c>
      <c r="D766" s="14" t="s">
        <v>804</v>
      </c>
      <c r="E766">
        <v>12.435662799153304</v>
      </c>
    </row>
    <row r="767" spans="2:5" x14ac:dyDescent="0.2">
      <c r="B767" s="14" t="str">
        <f t="shared" si="12"/>
        <v>flab_r_s_a_157</v>
      </c>
      <c r="C767" s="14" t="s">
        <v>1014</v>
      </c>
      <c r="D767" s="14" t="s">
        <v>805</v>
      </c>
      <c r="E767">
        <v>5.8529385645507279</v>
      </c>
    </row>
    <row r="768" spans="2:5" x14ac:dyDescent="0.2">
      <c r="B768" s="14" t="str">
        <f t="shared" si="12"/>
        <v>flab_r_s_a_158</v>
      </c>
      <c r="C768" s="14" t="s">
        <v>1014</v>
      </c>
      <c r="D768" s="14" t="s">
        <v>806</v>
      </c>
      <c r="E768">
        <v>4.3244539881708306</v>
      </c>
    </row>
    <row r="769" spans="2:5" x14ac:dyDescent="0.2">
      <c r="B769" s="14" t="str">
        <f t="shared" si="12"/>
        <v>flab_r_s_a_159</v>
      </c>
      <c r="C769" s="14" t="s">
        <v>1014</v>
      </c>
      <c r="D769" s="14" t="s">
        <v>807</v>
      </c>
      <c r="E769">
        <v>0.88018269956409267</v>
      </c>
    </row>
    <row r="770" spans="2:5" x14ac:dyDescent="0.2">
      <c r="B770" s="14" t="str">
        <f t="shared" si="12"/>
        <v>flab_r_s_a_161</v>
      </c>
      <c r="C770" s="14" t="s">
        <v>1014</v>
      </c>
      <c r="D770" s="14" t="s">
        <v>809</v>
      </c>
      <c r="E770">
        <v>8.1159787917968593</v>
      </c>
    </row>
    <row r="771" spans="2:5" x14ac:dyDescent="0.2">
      <c r="B771" s="14" t="str">
        <f t="shared" si="12"/>
        <v>flab_r_s_a_162</v>
      </c>
      <c r="C771" s="14" t="s">
        <v>1014</v>
      </c>
      <c r="D771" s="14" t="s">
        <v>810</v>
      </c>
      <c r="E771">
        <v>3.5050352046980784</v>
      </c>
    </row>
    <row r="772" spans="2:5" x14ac:dyDescent="0.2">
      <c r="B772" s="14" t="str">
        <f t="shared" si="12"/>
        <v>flab_r_s_a_163</v>
      </c>
      <c r="C772" s="14" t="s">
        <v>1014</v>
      </c>
      <c r="D772" s="14" t="s">
        <v>811</v>
      </c>
      <c r="E772">
        <v>1.8631819964268848</v>
      </c>
    </row>
    <row r="773" spans="2:5" x14ac:dyDescent="0.2">
      <c r="B773" s="14" t="str">
        <f t="shared" si="12"/>
        <v>flab_r_s_a_164</v>
      </c>
      <c r="C773" s="14" t="s">
        <v>1014</v>
      </c>
      <c r="D773" s="14" t="s">
        <v>812</v>
      </c>
      <c r="E773">
        <v>2.334167444388203</v>
      </c>
    </row>
    <row r="774" spans="2:5" x14ac:dyDescent="0.2">
      <c r="B774" s="14" t="str">
        <f t="shared" si="12"/>
        <v>flab_r_s_a_165</v>
      </c>
      <c r="C774" s="14" t="s">
        <v>1014</v>
      </c>
      <c r="D774" s="14" t="s">
        <v>813</v>
      </c>
      <c r="E774">
        <v>1.2268180270984224</v>
      </c>
    </row>
    <row r="775" spans="2:5" x14ac:dyDescent="0.2">
      <c r="B775" s="14" t="str">
        <f t="shared" si="12"/>
        <v>flab_r_s_a_166</v>
      </c>
      <c r="C775" s="14" t="s">
        <v>1014</v>
      </c>
      <c r="D775" s="14" t="s">
        <v>814</v>
      </c>
      <c r="E775">
        <v>0.69776837425125704</v>
      </c>
    </row>
    <row r="776" spans="2:5" x14ac:dyDescent="0.2">
      <c r="B776" s="14" t="str">
        <f t="shared" ref="B776:B839" si="13">C776&amp;"_"&amp;D776</f>
        <v>flab_r_s_a_167</v>
      </c>
      <c r="C776" s="14" t="s">
        <v>1014</v>
      </c>
      <c r="D776" s="14" t="s">
        <v>815</v>
      </c>
      <c r="E776">
        <v>3.0852649630052427</v>
      </c>
    </row>
    <row r="777" spans="2:5" x14ac:dyDescent="0.2">
      <c r="B777" s="14" t="str">
        <f t="shared" si="13"/>
        <v>flab_r_s_a_168</v>
      </c>
      <c r="C777" s="14" t="s">
        <v>1014</v>
      </c>
      <c r="D777" s="14" t="s">
        <v>816</v>
      </c>
      <c r="E777">
        <v>2.6163708876550187</v>
      </c>
    </row>
    <row r="778" spans="2:5" x14ac:dyDescent="0.2">
      <c r="B778" s="14" t="str">
        <f t="shared" si="13"/>
        <v>flab_r_s_a_169</v>
      </c>
      <c r="C778" s="14" t="s">
        <v>1014</v>
      </c>
      <c r="D778" s="14" t="s">
        <v>817</v>
      </c>
      <c r="E778">
        <v>23.413094654402574</v>
      </c>
    </row>
    <row r="779" spans="2:5" x14ac:dyDescent="0.2">
      <c r="B779" s="14" t="str">
        <f t="shared" si="13"/>
        <v>flab_r_s_a_172</v>
      </c>
      <c r="C779" s="14" t="s">
        <v>1014</v>
      </c>
      <c r="D779" s="14" t="s">
        <v>820</v>
      </c>
      <c r="E779">
        <v>30.195162838002233</v>
      </c>
    </row>
    <row r="780" spans="2:5" x14ac:dyDescent="0.2">
      <c r="B780" s="14" t="str">
        <f t="shared" si="13"/>
        <v>flab_r_s_a_173</v>
      </c>
      <c r="C780" s="14" t="s">
        <v>1014</v>
      </c>
      <c r="D780" s="14" t="s">
        <v>821</v>
      </c>
      <c r="E780">
        <v>0.610501691096073</v>
      </c>
    </row>
    <row r="781" spans="2:5" x14ac:dyDescent="0.2">
      <c r="B781" s="14" t="str">
        <f t="shared" si="13"/>
        <v>flab_r_s_a_174</v>
      </c>
      <c r="C781" s="14" t="s">
        <v>1014</v>
      </c>
      <c r="D781" s="14" t="s">
        <v>822</v>
      </c>
      <c r="E781">
        <v>2.6589307550133974</v>
      </c>
    </row>
    <row r="782" spans="2:5" x14ac:dyDescent="0.2">
      <c r="B782" s="14" t="str">
        <f t="shared" si="13"/>
        <v>flab_r_s_a_175</v>
      </c>
      <c r="C782" s="14" t="s">
        <v>1014</v>
      </c>
      <c r="D782" s="14" t="s">
        <v>823</v>
      </c>
      <c r="E782">
        <v>3.8170944706076297</v>
      </c>
    </row>
    <row r="783" spans="2:5" x14ac:dyDescent="0.2">
      <c r="B783" s="14" t="str">
        <f t="shared" si="13"/>
        <v>flab_r_s_a_176</v>
      </c>
      <c r="C783" s="14" t="s">
        <v>1014</v>
      </c>
      <c r="D783" s="14" t="s">
        <v>824</v>
      </c>
      <c r="E783">
        <v>0.61819657536684991</v>
      </c>
    </row>
    <row r="784" spans="2:5" x14ac:dyDescent="0.2">
      <c r="B784" s="14" t="str">
        <f t="shared" si="13"/>
        <v>flab_r_s_a_177</v>
      </c>
      <c r="C784" s="14" t="s">
        <v>1014</v>
      </c>
      <c r="D784" s="14" t="s">
        <v>825</v>
      </c>
      <c r="E784">
        <v>0.67987748655458746</v>
      </c>
    </row>
    <row r="785" spans="2:5" x14ac:dyDescent="0.2">
      <c r="B785" s="14" t="str">
        <f t="shared" si="13"/>
        <v>flab_r_s_a_178</v>
      </c>
      <c r="C785" s="14" t="s">
        <v>1014</v>
      </c>
      <c r="D785" s="14" t="s">
        <v>826</v>
      </c>
      <c r="E785">
        <v>0.75830873517441499</v>
      </c>
    </row>
    <row r="786" spans="2:5" x14ac:dyDescent="0.2">
      <c r="B786" s="14" t="str">
        <f t="shared" si="13"/>
        <v>flab_r_p_a_001</v>
      </c>
      <c r="C786" s="14" t="s">
        <v>1015</v>
      </c>
      <c r="D786" s="14" t="s">
        <v>649</v>
      </c>
      <c r="E786">
        <v>0.41530452647883737</v>
      </c>
    </row>
    <row r="787" spans="2:5" x14ac:dyDescent="0.2">
      <c r="B787" s="14" t="str">
        <f t="shared" si="13"/>
        <v>flab_r_p_a_002</v>
      </c>
      <c r="C787" s="14" t="s">
        <v>1015</v>
      </c>
      <c r="D787" s="14" t="s">
        <v>650</v>
      </c>
      <c r="E787">
        <v>0.40251566720028958</v>
      </c>
    </row>
    <row r="788" spans="2:5" x14ac:dyDescent="0.2">
      <c r="B788" s="14" t="str">
        <f t="shared" si="13"/>
        <v>flab_r_p_a_003</v>
      </c>
      <c r="C788" s="14" t="s">
        <v>1015</v>
      </c>
      <c r="D788" s="14" t="s">
        <v>651</v>
      </c>
      <c r="E788">
        <v>0.59138163497298113</v>
      </c>
    </row>
    <row r="789" spans="2:5" x14ac:dyDescent="0.2">
      <c r="B789" s="14" t="str">
        <f t="shared" si="13"/>
        <v>flab_r_p_a_004</v>
      </c>
      <c r="C789" s="14" t="s">
        <v>1015</v>
      </c>
      <c r="D789" s="14" t="s">
        <v>652</v>
      </c>
      <c r="E789">
        <v>1.6319494444362055</v>
      </c>
    </row>
    <row r="790" spans="2:5" x14ac:dyDescent="0.2">
      <c r="B790" s="14" t="str">
        <f t="shared" si="13"/>
        <v>flab_r_p_a_005</v>
      </c>
      <c r="C790" s="14" t="s">
        <v>1015</v>
      </c>
      <c r="D790" s="14" t="s">
        <v>653</v>
      </c>
      <c r="E790">
        <v>0.64396480892515384</v>
      </c>
    </row>
    <row r="791" spans="2:5" x14ac:dyDescent="0.2">
      <c r="B791" s="14" t="str">
        <f t="shared" si="13"/>
        <v>flab_r_p_a_006</v>
      </c>
      <c r="C791" s="14" t="s">
        <v>1015</v>
      </c>
      <c r="D791" s="14" t="s">
        <v>654</v>
      </c>
      <c r="E791">
        <v>1.058997324336985</v>
      </c>
    </row>
    <row r="792" spans="2:5" x14ac:dyDescent="0.2">
      <c r="B792" s="14" t="str">
        <f t="shared" si="13"/>
        <v>flab_r_p_a_007</v>
      </c>
      <c r="C792" s="14" t="s">
        <v>1015</v>
      </c>
      <c r="D792" s="14" t="s">
        <v>655</v>
      </c>
      <c r="E792">
        <v>2.4904771662094327</v>
      </c>
    </row>
    <row r="793" spans="2:5" x14ac:dyDescent="0.2">
      <c r="B793" s="14" t="str">
        <f t="shared" si="13"/>
        <v>flab_r_p_a_008</v>
      </c>
      <c r="C793" s="14" t="s">
        <v>1015</v>
      </c>
      <c r="D793" s="14" t="s">
        <v>656</v>
      </c>
      <c r="E793">
        <v>5.3769017601466338</v>
      </c>
    </row>
    <row r="794" spans="2:5" x14ac:dyDescent="0.2">
      <c r="B794" s="14" t="str">
        <f t="shared" si="13"/>
        <v>flab_r_p_a_009</v>
      </c>
      <c r="C794" s="14" t="s">
        <v>1015</v>
      </c>
      <c r="D794" s="14" t="s">
        <v>657</v>
      </c>
      <c r="E794">
        <v>1.2803991998671063</v>
      </c>
    </row>
    <row r="795" spans="2:5" x14ac:dyDescent="0.2">
      <c r="B795" s="14" t="str">
        <f t="shared" si="13"/>
        <v>flab_r_p_a_010</v>
      </c>
      <c r="C795" s="14" t="s">
        <v>1015</v>
      </c>
      <c r="D795" s="14" t="s">
        <v>658</v>
      </c>
      <c r="E795">
        <v>0.46388001543374924</v>
      </c>
    </row>
    <row r="796" spans="2:5" x14ac:dyDescent="0.2">
      <c r="B796" s="14" t="str">
        <f t="shared" si="13"/>
        <v>flab_r_p_a_011</v>
      </c>
      <c r="C796" s="14" t="s">
        <v>1015</v>
      </c>
      <c r="D796" s="14" t="s">
        <v>659</v>
      </c>
      <c r="E796">
        <v>0.67619968525254937</v>
      </c>
    </row>
    <row r="797" spans="2:5" x14ac:dyDescent="0.2">
      <c r="B797" s="14" t="str">
        <f t="shared" si="13"/>
        <v>flab_r_p_a_012</v>
      </c>
      <c r="C797" s="14" t="s">
        <v>1015</v>
      </c>
      <c r="D797" s="14" t="s">
        <v>660</v>
      </c>
      <c r="E797">
        <v>1.797723882962557</v>
      </c>
    </row>
    <row r="798" spans="2:5" x14ac:dyDescent="0.2">
      <c r="B798" s="14" t="str">
        <f t="shared" si="13"/>
        <v>flab_r_p_a_013</v>
      </c>
      <c r="C798" s="14" t="s">
        <v>1015</v>
      </c>
      <c r="D798" s="14" t="s">
        <v>661</v>
      </c>
      <c r="E798">
        <v>0.26121446876863702</v>
      </c>
    </row>
    <row r="799" spans="2:5" x14ac:dyDescent="0.2">
      <c r="B799" s="14" t="str">
        <f t="shared" si="13"/>
        <v>flab_r_p_a_014</v>
      </c>
      <c r="C799" s="14" t="s">
        <v>1015</v>
      </c>
      <c r="D799" s="14" t="s">
        <v>662</v>
      </c>
      <c r="E799">
        <v>0.54594051879808303</v>
      </c>
    </row>
    <row r="800" spans="2:5" x14ac:dyDescent="0.2">
      <c r="B800" s="14" t="str">
        <f t="shared" si="13"/>
        <v>flab_r_p_a_015</v>
      </c>
      <c r="C800" s="14" t="s">
        <v>1015</v>
      </c>
      <c r="D800" s="14" t="s">
        <v>663</v>
      </c>
      <c r="E800">
        <v>0.74905142733970398</v>
      </c>
    </row>
    <row r="801" spans="2:5" x14ac:dyDescent="0.2">
      <c r="B801" s="14" t="str">
        <f t="shared" si="13"/>
        <v>flab_r_p_a_016</v>
      </c>
      <c r="C801" s="14" t="s">
        <v>1015</v>
      </c>
      <c r="D801" s="14" t="s">
        <v>664</v>
      </c>
      <c r="E801">
        <v>0.31183675745680206</v>
      </c>
    </row>
    <row r="802" spans="2:5" x14ac:dyDescent="0.2">
      <c r="B802" s="14" t="str">
        <f t="shared" si="13"/>
        <v>flab_r_p_a_017</v>
      </c>
      <c r="C802" s="14" t="s">
        <v>1015</v>
      </c>
      <c r="D802" s="14" t="s">
        <v>665</v>
      </c>
      <c r="E802">
        <v>0.79068317617936146</v>
      </c>
    </row>
    <row r="803" spans="2:5" x14ac:dyDescent="0.2">
      <c r="B803" s="14" t="str">
        <f t="shared" si="13"/>
        <v>flab_r_p_a_018</v>
      </c>
      <c r="C803" s="14" t="s">
        <v>1015</v>
      </c>
      <c r="D803" s="14" t="s">
        <v>666</v>
      </c>
      <c r="E803">
        <v>0.66597960478544882</v>
      </c>
    </row>
    <row r="804" spans="2:5" x14ac:dyDescent="0.2">
      <c r="B804" s="14" t="str">
        <f t="shared" si="13"/>
        <v>flab_r_p_a_019</v>
      </c>
      <c r="C804" s="14" t="s">
        <v>1015</v>
      </c>
      <c r="D804" s="14" t="s">
        <v>667</v>
      </c>
      <c r="E804">
        <v>0.713470323840242</v>
      </c>
    </row>
    <row r="805" spans="2:5" x14ac:dyDescent="0.2">
      <c r="B805" s="14" t="str">
        <f t="shared" si="13"/>
        <v>flab_r_p_a_020</v>
      </c>
      <c r="C805" s="14" t="s">
        <v>1015</v>
      </c>
      <c r="D805" s="14" t="s">
        <v>668</v>
      </c>
      <c r="E805">
        <v>1.9301803155790664</v>
      </c>
    </row>
    <row r="806" spans="2:5" x14ac:dyDescent="0.2">
      <c r="B806" s="14" t="str">
        <f t="shared" si="13"/>
        <v>flab_r_p_a_021</v>
      </c>
      <c r="C806" s="14" t="s">
        <v>1015</v>
      </c>
      <c r="D806" s="14" t="s">
        <v>669</v>
      </c>
      <c r="E806">
        <v>2.23058736342605</v>
      </c>
    </row>
    <row r="807" spans="2:5" x14ac:dyDescent="0.2">
      <c r="B807" s="14" t="str">
        <f t="shared" si="13"/>
        <v>flab_r_p_a_022</v>
      </c>
      <c r="C807" s="14" t="s">
        <v>1015</v>
      </c>
      <c r="D807" s="14" t="s">
        <v>670</v>
      </c>
      <c r="E807">
        <v>1.5224422328982179</v>
      </c>
    </row>
    <row r="808" spans="2:5" x14ac:dyDescent="0.2">
      <c r="B808" s="14" t="str">
        <f t="shared" si="13"/>
        <v>flab_r_p_a_023</v>
      </c>
      <c r="C808" s="14" t="s">
        <v>1015</v>
      </c>
      <c r="D808" s="14" t="s">
        <v>671</v>
      </c>
      <c r="E808">
        <v>0.36625603813920082</v>
      </c>
    </row>
    <row r="809" spans="2:5" x14ac:dyDescent="0.2">
      <c r="B809" s="14" t="str">
        <f t="shared" si="13"/>
        <v>flab_r_p_a_025</v>
      </c>
      <c r="C809" s="14" t="s">
        <v>1015</v>
      </c>
      <c r="D809" s="14" t="s">
        <v>673</v>
      </c>
      <c r="E809">
        <v>1.5044986962005877</v>
      </c>
    </row>
    <row r="810" spans="2:5" x14ac:dyDescent="0.2">
      <c r="B810" s="14" t="str">
        <f t="shared" si="13"/>
        <v>flab_r_p_a_026</v>
      </c>
      <c r="C810" s="14" t="s">
        <v>1015</v>
      </c>
      <c r="D810" s="14" t="s">
        <v>674</v>
      </c>
      <c r="E810">
        <v>92.730459409498934</v>
      </c>
    </row>
    <row r="811" spans="2:5" x14ac:dyDescent="0.2">
      <c r="B811" s="14" t="str">
        <f t="shared" si="13"/>
        <v>flab_r_p_a_027</v>
      </c>
      <c r="C811" s="14" t="s">
        <v>1015</v>
      </c>
      <c r="D811" s="14" t="s">
        <v>675</v>
      </c>
      <c r="E811">
        <v>4.1289869198070681</v>
      </c>
    </row>
    <row r="812" spans="2:5" x14ac:dyDescent="0.2">
      <c r="B812" s="14" t="str">
        <f t="shared" si="13"/>
        <v>flab_r_p_a_028</v>
      </c>
      <c r="C812" s="14" t="s">
        <v>1015</v>
      </c>
      <c r="D812" s="14" t="s">
        <v>676</v>
      </c>
      <c r="E812">
        <v>0.68415498048340884</v>
      </c>
    </row>
    <row r="813" spans="2:5" x14ac:dyDescent="0.2">
      <c r="B813" s="14" t="str">
        <f t="shared" si="13"/>
        <v>flab_r_p_a_029</v>
      </c>
      <c r="C813" s="14" t="s">
        <v>1015</v>
      </c>
      <c r="D813" s="14" t="s">
        <v>677</v>
      </c>
      <c r="E813">
        <v>1.6337237506849687</v>
      </c>
    </row>
    <row r="814" spans="2:5" x14ac:dyDescent="0.2">
      <c r="B814" s="14" t="str">
        <f t="shared" si="13"/>
        <v>flab_r_p_a_030</v>
      </c>
      <c r="C814" s="14" t="s">
        <v>1015</v>
      </c>
      <c r="D814" s="14" t="s">
        <v>678</v>
      </c>
      <c r="E814">
        <v>5.9941475344351254</v>
      </c>
    </row>
    <row r="815" spans="2:5" x14ac:dyDescent="0.2">
      <c r="B815" s="14" t="str">
        <f t="shared" si="13"/>
        <v>flab_r_p_a_031</v>
      </c>
      <c r="C815" s="14" t="s">
        <v>1015</v>
      </c>
      <c r="D815" s="14" t="s">
        <v>679</v>
      </c>
      <c r="E815">
        <v>238.04810870615242</v>
      </c>
    </row>
    <row r="816" spans="2:5" x14ac:dyDescent="0.2">
      <c r="B816" s="14" t="str">
        <f t="shared" si="13"/>
        <v>flab_r_p_a_032</v>
      </c>
      <c r="C816" s="14" t="s">
        <v>1015</v>
      </c>
      <c r="D816" s="14" t="s">
        <v>680</v>
      </c>
      <c r="E816">
        <v>101.22249406806883</v>
      </c>
    </row>
    <row r="817" spans="2:5" x14ac:dyDescent="0.2">
      <c r="B817" s="14" t="str">
        <f t="shared" si="13"/>
        <v>flab_r_p_a_033</v>
      </c>
      <c r="C817" s="14" t="s">
        <v>1015</v>
      </c>
      <c r="D817" s="14" t="s">
        <v>681</v>
      </c>
      <c r="E817">
        <v>0.17642185374577379</v>
      </c>
    </row>
    <row r="818" spans="2:5" x14ac:dyDescent="0.2">
      <c r="B818" s="14" t="str">
        <f t="shared" si="13"/>
        <v>flab_r_p_a_035</v>
      </c>
      <c r="C818" s="14" t="s">
        <v>1015</v>
      </c>
      <c r="D818" s="14" t="s">
        <v>683</v>
      </c>
      <c r="E818">
        <v>1925.7454590798188</v>
      </c>
    </row>
    <row r="819" spans="2:5" x14ac:dyDescent="0.2">
      <c r="B819" s="14" t="str">
        <f t="shared" si="13"/>
        <v>flab_r_p_a_038</v>
      </c>
      <c r="C819" s="14" t="s">
        <v>1015</v>
      </c>
      <c r="D819" s="14" t="s">
        <v>686</v>
      </c>
      <c r="E819">
        <v>1.3147520431407851</v>
      </c>
    </row>
    <row r="820" spans="2:5" x14ac:dyDescent="0.2">
      <c r="B820" s="14" t="str">
        <f t="shared" si="13"/>
        <v>flab_r_p_a_039</v>
      </c>
      <c r="C820" s="14" t="s">
        <v>1015</v>
      </c>
      <c r="D820" s="14" t="s">
        <v>687</v>
      </c>
      <c r="E820">
        <v>0.51739213895044278</v>
      </c>
    </row>
    <row r="821" spans="2:5" x14ac:dyDescent="0.2">
      <c r="B821" s="14" t="str">
        <f t="shared" si="13"/>
        <v>flab_r_p_a_041</v>
      </c>
      <c r="C821" s="14" t="s">
        <v>1015</v>
      </c>
      <c r="D821" s="14" t="s">
        <v>689</v>
      </c>
      <c r="E821">
        <v>12.061447738189779</v>
      </c>
    </row>
    <row r="822" spans="2:5" x14ac:dyDescent="0.2">
      <c r="B822" s="14" t="str">
        <f t="shared" si="13"/>
        <v>flab_r_p_a_042</v>
      </c>
      <c r="C822" s="14" t="s">
        <v>1015</v>
      </c>
      <c r="D822" s="14" t="s">
        <v>690</v>
      </c>
      <c r="E822">
        <v>28.36528430531839</v>
      </c>
    </row>
    <row r="823" spans="2:5" x14ac:dyDescent="0.2">
      <c r="B823" s="14" t="str">
        <f t="shared" si="13"/>
        <v>flab_r_p_a_043</v>
      </c>
      <c r="C823" s="14" t="s">
        <v>1015</v>
      </c>
      <c r="D823" s="14" t="s">
        <v>691</v>
      </c>
      <c r="E823">
        <v>1.6019969546544419</v>
      </c>
    </row>
    <row r="824" spans="2:5" x14ac:dyDescent="0.2">
      <c r="B824" s="14" t="str">
        <f t="shared" si="13"/>
        <v>flab_r_p_a_044</v>
      </c>
      <c r="C824" s="14" t="s">
        <v>1015</v>
      </c>
      <c r="D824" s="14" t="s">
        <v>692</v>
      </c>
      <c r="E824">
        <v>2.0854698954053426</v>
      </c>
    </row>
    <row r="825" spans="2:5" x14ac:dyDescent="0.2">
      <c r="B825" s="14" t="str">
        <f t="shared" si="13"/>
        <v>flab_r_p_a_046</v>
      </c>
      <c r="C825" s="14" t="s">
        <v>1015</v>
      </c>
      <c r="D825" s="14" t="s">
        <v>694</v>
      </c>
      <c r="E825">
        <v>2.1941616755519231</v>
      </c>
    </row>
    <row r="826" spans="2:5" x14ac:dyDescent="0.2">
      <c r="B826" s="14" t="str">
        <f t="shared" si="13"/>
        <v>flab_r_p_a_047</v>
      </c>
      <c r="C826" s="14" t="s">
        <v>1015</v>
      </c>
      <c r="D826" s="14" t="s">
        <v>695</v>
      </c>
      <c r="E826">
        <v>3.945085078364416</v>
      </c>
    </row>
    <row r="827" spans="2:5" x14ac:dyDescent="0.2">
      <c r="B827" s="14" t="str">
        <f t="shared" si="13"/>
        <v>flab_r_p_a_048</v>
      </c>
      <c r="C827" s="14" t="s">
        <v>1015</v>
      </c>
      <c r="D827" s="14" t="s">
        <v>696</v>
      </c>
      <c r="E827">
        <v>4.0832592418885092</v>
      </c>
    </row>
    <row r="828" spans="2:5" x14ac:dyDescent="0.2">
      <c r="B828" s="14" t="str">
        <f t="shared" si="13"/>
        <v>flab_r_p_a_049</v>
      </c>
      <c r="C828" s="14" t="s">
        <v>1015</v>
      </c>
      <c r="D828" s="14" t="s">
        <v>697</v>
      </c>
      <c r="E828">
        <v>0.78338474351125809</v>
      </c>
    </row>
    <row r="829" spans="2:5" x14ac:dyDescent="0.2">
      <c r="B829" s="14" t="str">
        <f t="shared" si="13"/>
        <v>flab_r_p_a_050</v>
      </c>
      <c r="C829" s="14" t="s">
        <v>1015</v>
      </c>
      <c r="D829" s="14" t="s">
        <v>698</v>
      </c>
      <c r="E829">
        <v>4.6471877785077922</v>
      </c>
    </row>
    <row r="830" spans="2:5" x14ac:dyDescent="0.2">
      <c r="B830" s="14" t="str">
        <f t="shared" si="13"/>
        <v>flab_r_p_a_051</v>
      </c>
      <c r="C830" s="14" t="s">
        <v>1015</v>
      </c>
      <c r="D830" s="14" t="s">
        <v>699</v>
      </c>
      <c r="E830">
        <v>10.928937008133847</v>
      </c>
    </row>
    <row r="831" spans="2:5" x14ac:dyDescent="0.2">
      <c r="B831" s="14" t="str">
        <f t="shared" si="13"/>
        <v>flab_r_p_a_052</v>
      </c>
      <c r="C831" s="14" t="s">
        <v>1015</v>
      </c>
      <c r="D831" s="14" t="s">
        <v>700</v>
      </c>
      <c r="E831">
        <v>10.928937008133845</v>
      </c>
    </row>
    <row r="832" spans="2:5" x14ac:dyDescent="0.2">
      <c r="B832" s="14" t="str">
        <f t="shared" si="13"/>
        <v>flab_r_p_a_053</v>
      </c>
      <c r="C832" s="14" t="s">
        <v>1015</v>
      </c>
      <c r="D832" s="14" t="s">
        <v>701</v>
      </c>
      <c r="E832">
        <v>1.1685366016358185</v>
      </c>
    </row>
    <row r="833" spans="2:5" x14ac:dyDescent="0.2">
      <c r="B833" s="14" t="str">
        <f t="shared" si="13"/>
        <v>flab_r_p_a_054</v>
      </c>
      <c r="C833" s="14" t="s">
        <v>1015</v>
      </c>
      <c r="D833" s="14" t="s">
        <v>702</v>
      </c>
      <c r="E833">
        <v>5.9904200930186944</v>
      </c>
    </row>
    <row r="834" spans="2:5" x14ac:dyDescent="0.2">
      <c r="B834" s="14" t="str">
        <f t="shared" si="13"/>
        <v>flab_r_p_a_055</v>
      </c>
      <c r="C834" s="14" t="s">
        <v>1015</v>
      </c>
      <c r="D834" s="14" t="s">
        <v>703</v>
      </c>
      <c r="E834">
        <v>0.21053678358155375</v>
      </c>
    </row>
    <row r="835" spans="2:5" x14ac:dyDescent="0.2">
      <c r="B835" s="14" t="str">
        <f t="shared" si="13"/>
        <v>flab_r_p_a_056</v>
      </c>
      <c r="C835" s="14" t="s">
        <v>1015</v>
      </c>
      <c r="D835" s="14" t="s">
        <v>704</v>
      </c>
      <c r="E835">
        <v>8.3175760005455075</v>
      </c>
    </row>
    <row r="836" spans="2:5" x14ac:dyDescent="0.2">
      <c r="B836" s="14" t="str">
        <f t="shared" si="13"/>
        <v>flab_r_p_a_057</v>
      </c>
      <c r="C836" s="14" t="s">
        <v>1015</v>
      </c>
      <c r="D836" s="14" t="s">
        <v>705</v>
      </c>
      <c r="E836">
        <v>7.0542618688757388</v>
      </c>
    </row>
    <row r="837" spans="2:5" x14ac:dyDescent="0.2">
      <c r="B837" s="14" t="str">
        <f t="shared" si="13"/>
        <v>flab_r_p_a_059</v>
      </c>
      <c r="C837" s="14" t="s">
        <v>1015</v>
      </c>
      <c r="D837" s="14" t="s">
        <v>707</v>
      </c>
      <c r="E837">
        <v>1.94132998981861</v>
      </c>
    </row>
    <row r="838" spans="2:5" x14ac:dyDescent="0.2">
      <c r="B838" s="14" t="str">
        <f t="shared" si="13"/>
        <v>flab_r_p_a_060</v>
      </c>
      <c r="C838" s="14" t="s">
        <v>1015</v>
      </c>
      <c r="D838" s="14" t="s">
        <v>708</v>
      </c>
      <c r="E838">
        <v>0.96350565392789966</v>
      </c>
    </row>
    <row r="839" spans="2:5" x14ac:dyDescent="0.2">
      <c r="B839" s="14" t="str">
        <f t="shared" si="13"/>
        <v>flab_r_p_a_061</v>
      </c>
      <c r="C839" s="14" t="s">
        <v>1015</v>
      </c>
      <c r="D839" s="14" t="s">
        <v>709</v>
      </c>
      <c r="E839">
        <v>0.97097552407404941</v>
      </c>
    </row>
    <row r="840" spans="2:5" x14ac:dyDescent="0.2">
      <c r="B840" s="14" t="str">
        <f t="shared" ref="B840:B903" si="14">C840&amp;"_"&amp;D840</f>
        <v>flab_r_p_a_062</v>
      </c>
      <c r="C840" s="14" t="s">
        <v>1015</v>
      </c>
      <c r="D840" s="14" t="s">
        <v>710</v>
      </c>
      <c r="E840">
        <v>0.98465340794324385</v>
      </c>
    </row>
    <row r="841" spans="2:5" x14ac:dyDescent="0.2">
      <c r="B841" s="14" t="str">
        <f t="shared" si="14"/>
        <v>flab_r_p_a_063</v>
      </c>
      <c r="C841" s="14" t="s">
        <v>1015</v>
      </c>
      <c r="D841" s="14" t="s">
        <v>711</v>
      </c>
      <c r="E841">
        <v>1.2874064327599184</v>
      </c>
    </row>
    <row r="842" spans="2:5" x14ac:dyDescent="0.2">
      <c r="B842" s="14" t="str">
        <f t="shared" si="14"/>
        <v>flab_r_p_a_064</v>
      </c>
      <c r="C842" s="14" t="s">
        <v>1015</v>
      </c>
      <c r="D842" s="14" t="s">
        <v>712</v>
      </c>
      <c r="E842">
        <v>0.97383505858449804</v>
      </c>
    </row>
    <row r="843" spans="2:5" x14ac:dyDescent="0.2">
      <c r="B843" s="14" t="str">
        <f t="shared" si="14"/>
        <v>flab_r_p_a_065</v>
      </c>
      <c r="C843" s="14" t="s">
        <v>1015</v>
      </c>
      <c r="D843" s="14" t="s">
        <v>713</v>
      </c>
      <c r="E843">
        <v>1.5656811036156488</v>
      </c>
    </row>
    <row r="844" spans="2:5" x14ac:dyDescent="0.2">
      <c r="B844" s="14" t="str">
        <f t="shared" si="14"/>
        <v>flab_r_p_a_067</v>
      </c>
      <c r="C844" s="14" t="s">
        <v>1015</v>
      </c>
      <c r="D844" s="14" t="s">
        <v>715</v>
      </c>
      <c r="E844">
        <v>0.24147295256483017</v>
      </c>
    </row>
    <row r="845" spans="2:5" x14ac:dyDescent="0.2">
      <c r="B845" s="14" t="str">
        <f t="shared" si="14"/>
        <v>flab_r_p_a_070</v>
      </c>
      <c r="C845" s="14" t="s">
        <v>1015</v>
      </c>
      <c r="D845" s="14" t="s">
        <v>718</v>
      </c>
      <c r="E845">
        <v>15.346725671430374</v>
      </c>
    </row>
    <row r="846" spans="2:5" x14ac:dyDescent="0.2">
      <c r="B846" s="14" t="str">
        <f t="shared" si="14"/>
        <v>flab_r_p_a_071</v>
      </c>
      <c r="C846" s="14" t="s">
        <v>1015</v>
      </c>
      <c r="D846" s="14" t="s">
        <v>719</v>
      </c>
      <c r="E846">
        <v>6.6201318377942968</v>
      </c>
    </row>
    <row r="847" spans="2:5" x14ac:dyDescent="0.2">
      <c r="B847" s="14" t="str">
        <f t="shared" si="14"/>
        <v>flab_r_p_a_072</v>
      </c>
      <c r="C847" s="14" t="s">
        <v>1015</v>
      </c>
      <c r="D847" s="14" t="s">
        <v>720</v>
      </c>
      <c r="E847">
        <v>16.354871651254822</v>
      </c>
    </row>
    <row r="848" spans="2:5" x14ac:dyDescent="0.2">
      <c r="B848" s="14" t="str">
        <f t="shared" si="14"/>
        <v>flab_r_p_a_076</v>
      </c>
      <c r="C848" s="14" t="s">
        <v>1015</v>
      </c>
      <c r="D848" s="14" t="s">
        <v>724</v>
      </c>
      <c r="E848">
        <v>8.4740477571916575</v>
      </c>
    </row>
    <row r="849" spans="2:5" x14ac:dyDescent="0.2">
      <c r="B849" s="14" t="str">
        <f t="shared" si="14"/>
        <v>flab_r_p_a_077</v>
      </c>
      <c r="C849" s="14" t="s">
        <v>1015</v>
      </c>
      <c r="D849" s="14" t="s">
        <v>725</v>
      </c>
      <c r="E849">
        <v>9.6045163756654937</v>
      </c>
    </row>
    <row r="850" spans="2:5" x14ac:dyDescent="0.2">
      <c r="B850" s="14" t="str">
        <f t="shared" si="14"/>
        <v>flab_r_p_a_078</v>
      </c>
      <c r="C850" s="14" t="s">
        <v>1015</v>
      </c>
      <c r="D850" s="14" t="s">
        <v>726</v>
      </c>
      <c r="E850">
        <v>2.223811792522127</v>
      </c>
    </row>
    <row r="851" spans="2:5" x14ac:dyDescent="0.2">
      <c r="B851" s="14" t="str">
        <f t="shared" si="14"/>
        <v>flab_r_p_a_079</v>
      </c>
      <c r="C851" s="14" t="s">
        <v>1015</v>
      </c>
      <c r="D851" s="14" t="s">
        <v>727</v>
      </c>
      <c r="E851">
        <v>0.90863214115625446</v>
      </c>
    </row>
    <row r="852" spans="2:5" x14ac:dyDescent="0.2">
      <c r="B852" s="14" t="str">
        <f t="shared" si="14"/>
        <v>flab_r_p_a_080</v>
      </c>
      <c r="C852" s="14" t="s">
        <v>1015</v>
      </c>
      <c r="D852" s="14" t="s">
        <v>728</v>
      </c>
      <c r="E852">
        <v>1.6717119280522552</v>
      </c>
    </row>
    <row r="853" spans="2:5" x14ac:dyDescent="0.2">
      <c r="B853" s="14" t="str">
        <f t="shared" si="14"/>
        <v>flab_r_p_a_081</v>
      </c>
      <c r="C853" s="14" t="s">
        <v>1015</v>
      </c>
      <c r="D853" s="14" t="s">
        <v>729</v>
      </c>
      <c r="E853">
        <v>36.034350476484995</v>
      </c>
    </row>
    <row r="854" spans="2:5" x14ac:dyDescent="0.2">
      <c r="B854" s="14" t="str">
        <f t="shared" si="14"/>
        <v>flab_r_p_a_082</v>
      </c>
      <c r="C854" s="14" t="s">
        <v>1015</v>
      </c>
      <c r="D854" s="14" t="s">
        <v>730</v>
      </c>
      <c r="E854">
        <v>16.55198196843951</v>
      </c>
    </row>
    <row r="855" spans="2:5" x14ac:dyDescent="0.2">
      <c r="B855" s="14" t="str">
        <f t="shared" si="14"/>
        <v>flab_r_p_a_083</v>
      </c>
      <c r="C855" s="14" t="s">
        <v>1015</v>
      </c>
      <c r="D855" s="14" t="s">
        <v>731</v>
      </c>
      <c r="E855">
        <v>7.4217071070231881</v>
      </c>
    </row>
    <row r="856" spans="2:5" x14ac:dyDescent="0.2">
      <c r="B856" s="14" t="str">
        <f t="shared" si="14"/>
        <v>flab_r_p_a_084</v>
      </c>
      <c r="C856" s="14" t="s">
        <v>1015</v>
      </c>
      <c r="D856" s="14" t="s">
        <v>732</v>
      </c>
      <c r="E856">
        <v>2.601108437396082</v>
      </c>
    </row>
    <row r="857" spans="2:5" x14ac:dyDescent="0.2">
      <c r="B857" s="14" t="str">
        <f t="shared" si="14"/>
        <v>flab_r_p_a_085</v>
      </c>
      <c r="C857" s="14" t="s">
        <v>1015</v>
      </c>
      <c r="D857" s="14" t="s">
        <v>733</v>
      </c>
      <c r="E857">
        <v>3.5486223888915398</v>
      </c>
    </row>
    <row r="858" spans="2:5" x14ac:dyDescent="0.2">
      <c r="B858" s="14" t="str">
        <f t="shared" si="14"/>
        <v>flab_r_p_a_088</v>
      </c>
      <c r="C858" s="14" t="s">
        <v>1015</v>
      </c>
      <c r="D858" s="14" t="s">
        <v>736</v>
      </c>
      <c r="E858">
        <v>12.373495857701467</v>
      </c>
    </row>
    <row r="859" spans="2:5" x14ac:dyDescent="0.2">
      <c r="B859" s="14" t="str">
        <f t="shared" si="14"/>
        <v>flab_r_p_a_090</v>
      </c>
      <c r="C859" s="14" t="s">
        <v>1015</v>
      </c>
      <c r="D859" s="14" t="s">
        <v>738</v>
      </c>
      <c r="E859">
        <v>6.7047207355835319</v>
      </c>
    </row>
    <row r="860" spans="2:5" x14ac:dyDescent="0.2">
      <c r="B860" s="14" t="str">
        <f t="shared" si="14"/>
        <v>flab_r_p_a_091</v>
      </c>
      <c r="C860" s="14" t="s">
        <v>1015</v>
      </c>
      <c r="D860" s="14" t="s">
        <v>739</v>
      </c>
      <c r="E860">
        <v>1.0925731741571603</v>
      </c>
    </row>
    <row r="861" spans="2:5" x14ac:dyDescent="0.2">
      <c r="B861" s="14" t="str">
        <f t="shared" si="14"/>
        <v>flab_r_p_a_095</v>
      </c>
      <c r="C861" s="14" t="s">
        <v>1015</v>
      </c>
      <c r="D861" s="14" t="s">
        <v>743</v>
      </c>
      <c r="E861">
        <v>4.0770403120905447</v>
      </c>
    </row>
    <row r="862" spans="2:5" x14ac:dyDescent="0.2">
      <c r="B862" s="14" t="str">
        <f t="shared" si="14"/>
        <v>flab_r_p_a_097</v>
      </c>
      <c r="C862" s="14" t="s">
        <v>1015</v>
      </c>
      <c r="D862" s="14" t="s">
        <v>745</v>
      </c>
      <c r="E862">
        <v>1512.3327317924475</v>
      </c>
    </row>
    <row r="863" spans="2:5" x14ac:dyDescent="0.2">
      <c r="B863" s="14" t="str">
        <f t="shared" si="14"/>
        <v>flab_r_p_a_098</v>
      </c>
      <c r="C863" s="14" t="s">
        <v>1015</v>
      </c>
      <c r="D863" s="14" t="s">
        <v>746</v>
      </c>
      <c r="E863">
        <v>1.9049997158578205</v>
      </c>
    </row>
    <row r="864" spans="2:5" x14ac:dyDescent="0.2">
      <c r="B864" s="14" t="str">
        <f t="shared" si="14"/>
        <v>flab_r_p_a_099</v>
      </c>
      <c r="C864" s="14" t="s">
        <v>1015</v>
      </c>
      <c r="D864" s="14" t="s">
        <v>747</v>
      </c>
      <c r="E864">
        <v>10.647835082855913</v>
      </c>
    </row>
    <row r="865" spans="2:5" x14ac:dyDescent="0.2">
      <c r="B865" s="14" t="str">
        <f t="shared" si="14"/>
        <v>flab_r_p_a_100</v>
      </c>
      <c r="C865" s="14" t="s">
        <v>1015</v>
      </c>
      <c r="D865" s="14" t="s">
        <v>748</v>
      </c>
      <c r="E865">
        <v>58.46667125797169</v>
      </c>
    </row>
    <row r="866" spans="2:5" x14ac:dyDescent="0.2">
      <c r="B866" s="14" t="str">
        <f t="shared" si="14"/>
        <v>flab_r_p_a_101</v>
      </c>
      <c r="C866" s="14" t="s">
        <v>1015</v>
      </c>
      <c r="D866" s="14" t="s">
        <v>749</v>
      </c>
      <c r="E866">
        <v>1.2810564155966979</v>
      </c>
    </row>
    <row r="867" spans="2:5" x14ac:dyDescent="0.2">
      <c r="B867" s="14" t="str">
        <f t="shared" si="14"/>
        <v>flab_r_p_a_102</v>
      </c>
      <c r="C867" s="14" t="s">
        <v>1015</v>
      </c>
      <c r="D867" s="14" t="s">
        <v>750</v>
      </c>
      <c r="E867">
        <v>2.7868548875707839</v>
      </c>
    </row>
    <row r="868" spans="2:5" x14ac:dyDescent="0.2">
      <c r="B868" s="14" t="str">
        <f t="shared" si="14"/>
        <v>flab_r_p_a_103</v>
      </c>
      <c r="C868" s="14" t="s">
        <v>1015</v>
      </c>
      <c r="D868" s="14" t="s">
        <v>751</v>
      </c>
      <c r="E868">
        <v>8.6121130812353304</v>
      </c>
    </row>
    <row r="869" spans="2:5" x14ac:dyDescent="0.2">
      <c r="B869" s="14" t="str">
        <f t="shared" si="14"/>
        <v>flab_r_p_a_104</v>
      </c>
      <c r="C869" s="14" t="s">
        <v>1015</v>
      </c>
      <c r="D869" s="14" t="s">
        <v>752</v>
      </c>
      <c r="E869">
        <v>1.3262517533221385</v>
      </c>
    </row>
    <row r="870" spans="2:5" x14ac:dyDescent="0.2">
      <c r="B870" s="14" t="str">
        <f t="shared" si="14"/>
        <v>flab_r_p_a_105</v>
      </c>
      <c r="C870" s="14" t="s">
        <v>1015</v>
      </c>
      <c r="D870" s="14" t="s">
        <v>753</v>
      </c>
      <c r="E870">
        <v>2.530139319512783</v>
      </c>
    </row>
    <row r="871" spans="2:5" x14ac:dyDescent="0.2">
      <c r="B871" s="14" t="str">
        <f t="shared" si="14"/>
        <v>flab_r_p_a_106</v>
      </c>
      <c r="C871" s="14" t="s">
        <v>1015</v>
      </c>
      <c r="D871" s="14" t="s">
        <v>754</v>
      </c>
      <c r="E871">
        <v>4.3430306005145471</v>
      </c>
    </row>
    <row r="872" spans="2:5" x14ac:dyDescent="0.2">
      <c r="B872" s="14" t="str">
        <f t="shared" si="14"/>
        <v>flab_r_p_a_107</v>
      </c>
      <c r="C872" s="14" t="s">
        <v>1015</v>
      </c>
      <c r="D872" s="14" t="s">
        <v>755</v>
      </c>
      <c r="E872">
        <v>2.532106338800145</v>
      </c>
    </row>
    <row r="873" spans="2:5" x14ac:dyDescent="0.2">
      <c r="B873" s="14" t="str">
        <f t="shared" si="14"/>
        <v>flab_r_p_a_108</v>
      </c>
      <c r="C873" s="14" t="s">
        <v>1015</v>
      </c>
      <c r="D873" s="14" t="s">
        <v>756</v>
      </c>
      <c r="E873">
        <v>2.5321063388001455</v>
      </c>
    </row>
    <row r="874" spans="2:5" x14ac:dyDescent="0.2">
      <c r="B874" s="14" t="str">
        <f t="shared" si="14"/>
        <v>flab_r_p_a_109</v>
      </c>
      <c r="C874" s="14" t="s">
        <v>1015</v>
      </c>
      <c r="D874" s="14" t="s">
        <v>757</v>
      </c>
      <c r="E874">
        <v>2.5321063388001459</v>
      </c>
    </row>
    <row r="875" spans="2:5" x14ac:dyDescent="0.2">
      <c r="B875" s="14" t="str">
        <f t="shared" si="14"/>
        <v>flab_r_p_a_110</v>
      </c>
      <c r="C875" s="14" t="s">
        <v>1015</v>
      </c>
      <c r="D875" s="14" t="s">
        <v>758</v>
      </c>
      <c r="E875">
        <v>2.532106338800145</v>
      </c>
    </row>
    <row r="876" spans="2:5" x14ac:dyDescent="0.2">
      <c r="B876" s="14" t="str">
        <f t="shared" si="14"/>
        <v>flab_r_p_a_111</v>
      </c>
      <c r="C876" s="14" t="s">
        <v>1015</v>
      </c>
      <c r="D876" s="14" t="s">
        <v>759</v>
      </c>
      <c r="E876">
        <v>2.5321063388001455</v>
      </c>
    </row>
    <row r="877" spans="2:5" x14ac:dyDescent="0.2">
      <c r="B877" s="14" t="str">
        <f t="shared" si="14"/>
        <v>flab_r_p_a_112</v>
      </c>
      <c r="C877" s="14" t="s">
        <v>1015</v>
      </c>
      <c r="D877" s="14" t="s">
        <v>760</v>
      </c>
      <c r="E877">
        <v>2.5321063388001455</v>
      </c>
    </row>
    <row r="878" spans="2:5" x14ac:dyDescent="0.2">
      <c r="B878" s="14" t="str">
        <f t="shared" si="14"/>
        <v>flab_r_p_a_113</v>
      </c>
      <c r="C878" s="14" t="s">
        <v>1015</v>
      </c>
      <c r="D878" s="14" t="s">
        <v>761</v>
      </c>
      <c r="E878">
        <v>2.5321063388001459</v>
      </c>
    </row>
    <row r="879" spans="2:5" x14ac:dyDescent="0.2">
      <c r="B879" s="14" t="str">
        <f t="shared" si="14"/>
        <v>flab_r_p_a_115</v>
      </c>
      <c r="C879" s="14" t="s">
        <v>1015</v>
      </c>
      <c r="D879" s="14" t="s">
        <v>763</v>
      </c>
      <c r="E879">
        <v>2.426571903292662</v>
      </c>
    </row>
    <row r="880" spans="2:5" x14ac:dyDescent="0.2">
      <c r="B880" s="14" t="str">
        <f t="shared" si="14"/>
        <v>flab_r_p_a_118</v>
      </c>
      <c r="C880" s="14" t="s">
        <v>1015</v>
      </c>
      <c r="D880" s="14" t="s">
        <v>766</v>
      </c>
      <c r="E880">
        <v>0.84902655429133378</v>
      </c>
    </row>
    <row r="881" spans="2:5" x14ac:dyDescent="0.2">
      <c r="B881" s="14" t="str">
        <f t="shared" si="14"/>
        <v>flab_r_p_a_120</v>
      </c>
      <c r="C881" s="14" t="s">
        <v>1015</v>
      </c>
      <c r="D881" s="14" t="s">
        <v>768</v>
      </c>
      <c r="E881">
        <v>1.0115660301803218</v>
      </c>
    </row>
    <row r="882" spans="2:5" x14ac:dyDescent="0.2">
      <c r="B882" s="14" t="str">
        <f t="shared" si="14"/>
        <v>flab_r_p_a_121</v>
      </c>
      <c r="C882" s="14" t="s">
        <v>1015</v>
      </c>
      <c r="D882" s="14" t="s">
        <v>769</v>
      </c>
      <c r="E882">
        <v>2.3789315066064773</v>
      </c>
    </row>
    <row r="883" spans="2:5" x14ac:dyDescent="0.2">
      <c r="B883" s="14" t="str">
        <f t="shared" si="14"/>
        <v>flab_r_p_a_122</v>
      </c>
      <c r="C883" s="14" t="s">
        <v>1015</v>
      </c>
      <c r="D883" s="14" t="s">
        <v>770</v>
      </c>
      <c r="E883">
        <v>1.6306785065527332</v>
      </c>
    </row>
    <row r="884" spans="2:5" x14ac:dyDescent="0.2">
      <c r="B884" s="14" t="str">
        <f t="shared" si="14"/>
        <v>flab_r_p_a_123</v>
      </c>
      <c r="C884" s="14" t="s">
        <v>1015</v>
      </c>
      <c r="D884" s="14" t="s">
        <v>771</v>
      </c>
      <c r="E884">
        <v>19.319295483510963</v>
      </c>
    </row>
    <row r="885" spans="2:5" x14ac:dyDescent="0.2">
      <c r="B885" s="14" t="str">
        <f t="shared" si="14"/>
        <v>flab_r_p_a_124</v>
      </c>
      <c r="C885" s="14" t="s">
        <v>1015</v>
      </c>
      <c r="D885" s="14" t="s">
        <v>772</v>
      </c>
      <c r="E885">
        <v>5.2324077879883264</v>
      </c>
    </row>
    <row r="886" spans="2:5" x14ac:dyDescent="0.2">
      <c r="B886" s="14" t="str">
        <f t="shared" si="14"/>
        <v>flab_r_p_a_125</v>
      </c>
      <c r="C886" s="14" t="s">
        <v>1015</v>
      </c>
      <c r="D886" s="14" t="s">
        <v>773</v>
      </c>
      <c r="E886">
        <v>3.8105244353918812</v>
      </c>
    </row>
    <row r="887" spans="2:5" x14ac:dyDescent="0.2">
      <c r="B887" s="14" t="str">
        <f t="shared" si="14"/>
        <v>flab_r_p_a_126</v>
      </c>
      <c r="C887" s="14" t="s">
        <v>1015</v>
      </c>
      <c r="D887" s="14" t="s">
        <v>774</v>
      </c>
      <c r="E887">
        <v>0.918534080629692</v>
      </c>
    </row>
    <row r="888" spans="2:5" x14ac:dyDescent="0.2">
      <c r="B888" s="14" t="str">
        <f t="shared" si="14"/>
        <v>flab_r_p_a_127</v>
      </c>
      <c r="C888" s="14" t="s">
        <v>1015</v>
      </c>
      <c r="D888" s="14" t="s">
        <v>775</v>
      </c>
      <c r="E888">
        <v>1.0337663460709485</v>
      </c>
    </row>
    <row r="889" spans="2:5" x14ac:dyDescent="0.2">
      <c r="B889" s="14" t="str">
        <f t="shared" si="14"/>
        <v>flab_r_p_a_128</v>
      </c>
      <c r="C889" s="14" t="s">
        <v>1015</v>
      </c>
      <c r="D889" s="14" t="s">
        <v>776</v>
      </c>
      <c r="E889">
        <v>0.99318390464908757</v>
      </c>
    </row>
    <row r="890" spans="2:5" x14ac:dyDescent="0.2">
      <c r="B890" s="14" t="str">
        <f t="shared" si="14"/>
        <v>flab_r_p_a_131</v>
      </c>
      <c r="C890" s="14" t="s">
        <v>1015</v>
      </c>
      <c r="D890" s="14" t="s">
        <v>779</v>
      </c>
      <c r="E890">
        <v>8.7811918223250823E-2</v>
      </c>
    </row>
    <row r="891" spans="2:5" x14ac:dyDescent="0.2">
      <c r="B891" s="14" t="str">
        <f t="shared" si="14"/>
        <v>flab_r_p_a_132</v>
      </c>
      <c r="C891" s="14" t="s">
        <v>1015</v>
      </c>
      <c r="D891" s="14" t="s">
        <v>780</v>
      </c>
      <c r="E891">
        <v>1.2137829402010014</v>
      </c>
    </row>
    <row r="892" spans="2:5" x14ac:dyDescent="0.2">
      <c r="B892" s="14" t="str">
        <f t="shared" si="14"/>
        <v>flab_r_p_a_133</v>
      </c>
      <c r="C892" s="14" t="s">
        <v>1015</v>
      </c>
      <c r="D892" s="14" t="s">
        <v>781</v>
      </c>
      <c r="E892">
        <v>1.1264110899331072</v>
      </c>
    </row>
    <row r="893" spans="2:5" x14ac:dyDescent="0.2">
      <c r="B893" s="14" t="str">
        <f t="shared" si="14"/>
        <v>flab_r_p_a_134</v>
      </c>
      <c r="C893" s="14" t="s">
        <v>1015</v>
      </c>
      <c r="D893" s="14" t="s">
        <v>782</v>
      </c>
      <c r="E893">
        <v>2.7518306019046754</v>
      </c>
    </row>
    <row r="894" spans="2:5" x14ac:dyDescent="0.2">
      <c r="B894" s="14" t="str">
        <f t="shared" si="14"/>
        <v>flab_r_p_a_137</v>
      </c>
      <c r="C894" s="14" t="s">
        <v>1015</v>
      </c>
      <c r="D894" s="14" t="s">
        <v>785</v>
      </c>
      <c r="E894">
        <v>8.0398499837310133</v>
      </c>
    </row>
    <row r="895" spans="2:5" x14ac:dyDescent="0.2">
      <c r="B895" s="14" t="str">
        <f t="shared" si="14"/>
        <v>flab_r_p_a_139</v>
      </c>
      <c r="C895" s="14" t="s">
        <v>1015</v>
      </c>
      <c r="D895" s="14" t="s">
        <v>787</v>
      </c>
      <c r="E895">
        <v>2.2370042225338094</v>
      </c>
    </row>
    <row r="896" spans="2:5" x14ac:dyDescent="0.2">
      <c r="B896" s="14" t="str">
        <f t="shared" si="14"/>
        <v>flab_r_p_a_140</v>
      </c>
      <c r="C896" s="14" t="s">
        <v>1015</v>
      </c>
      <c r="D896" s="14" t="s">
        <v>788</v>
      </c>
      <c r="E896">
        <v>0.82355737179182897</v>
      </c>
    </row>
    <row r="897" spans="2:8" x14ac:dyDescent="0.2">
      <c r="B897" s="14" t="str">
        <f t="shared" si="14"/>
        <v>flab_r_p_a_147</v>
      </c>
      <c r="C897" s="14" t="s">
        <v>1015</v>
      </c>
      <c r="D897" s="14" t="s">
        <v>795</v>
      </c>
      <c r="E897">
        <v>0.94144604657258923</v>
      </c>
    </row>
    <row r="898" spans="2:8" x14ac:dyDescent="0.2">
      <c r="B898" s="14" t="str">
        <f t="shared" si="14"/>
        <v>flab_r_p_a_149</v>
      </c>
      <c r="C898" s="14" t="s">
        <v>1015</v>
      </c>
      <c r="D898" s="14" t="s">
        <v>797</v>
      </c>
      <c r="E898">
        <v>6.1486451110581513</v>
      </c>
    </row>
    <row r="899" spans="2:8" x14ac:dyDescent="0.2">
      <c r="B899" s="14" t="str">
        <f t="shared" si="14"/>
        <v>flab_r_p_a_151</v>
      </c>
      <c r="C899" s="14" t="s">
        <v>1015</v>
      </c>
      <c r="D899" s="14" t="s">
        <v>799</v>
      </c>
      <c r="E899">
        <v>0.97168619253193655</v>
      </c>
    </row>
    <row r="900" spans="2:8" x14ac:dyDescent="0.2">
      <c r="B900" s="14" t="str">
        <f t="shared" si="14"/>
        <v>flab_r_p_a_159</v>
      </c>
      <c r="C900" s="14" t="s">
        <v>1015</v>
      </c>
      <c r="D900" s="14" t="s">
        <v>807</v>
      </c>
      <c r="E900">
        <v>0.71623912717072058</v>
      </c>
    </row>
    <row r="901" spans="2:8" x14ac:dyDescent="0.2">
      <c r="B901" s="14" t="str">
        <f t="shared" si="14"/>
        <v>flab_r_p_a_161</v>
      </c>
      <c r="C901" s="14" t="s">
        <v>1015</v>
      </c>
      <c r="D901" s="14" t="s">
        <v>809</v>
      </c>
      <c r="E901">
        <v>32.537863571487847</v>
      </c>
    </row>
    <row r="902" spans="2:8" x14ac:dyDescent="0.2">
      <c r="B902" s="14" t="str">
        <f t="shared" si="14"/>
        <v>flab_r_p_a_162</v>
      </c>
      <c r="C902" s="14" t="s">
        <v>1015</v>
      </c>
      <c r="D902" s="14" t="s">
        <v>810</v>
      </c>
      <c r="E902">
        <v>5.7920930915296109</v>
      </c>
    </row>
    <row r="903" spans="2:8" x14ac:dyDescent="0.2">
      <c r="B903" s="14" t="str">
        <f t="shared" si="14"/>
        <v>flab_r_p_a_163</v>
      </c>
      <c r="C903" s="14" t="s">
        <v>1015</v>
      </c>
      <c r="D903" s="14" t="s">
        <v>811</v>
      </c>
      <c r="E903">
        <v>19.917205905492743</v>
      </c>
    </row>
    <row r="904" spans="2:8" x14ac:dyDescent="0.2">
      <c r="B904" s="14" t="str">
        <f t="shared" ref="B904:B967" si="15">C904&amp;"_"&amp;D904</f>
        <v>flab_r_p_a_165</v>
      </c>
      <c r="C904" s="14" t="s">
        <v>1015</v>
      </c>
      <c r="D904" s="14" t="s">
        <v>813</v>
      </c>
      <c r="E904">
        <v>0.55898110433387582</v>
      </c>
    </row>
    <row r="905" spans="2:8" x14ac:dyDescent="0.2">
      <c r="B905" s="14" t="str">
        <f t="shared" si="15"/>
        <v>flab_r_p_a_166</v>
      </c>
      <c r="C905" s="14" t="s">
        <v>1015</v>
      </c>
      <c r="D905" s="14" t="s">
        <v>814</v>
      </c>
      <c r="E905">
        <v>0.2320483897477563</v>
      </c>
    </row>
    <row r="906" spans="2:8" x14ac:dyDescent="0.2">
      <c r="B906" s="14" t="str">
        <f t="shared" si="15"/>
        <v>flab_r_p_a_171</v>
      </c>
      <c r="C906" s="14" t="s">
        <v>1015</v>
      </c>
      <c r="D906" s="14" t="s">
        <v>819</v>
      </c>
      <c r="E906">
        <v>176.37384896577171</v>
      </c>
    </row>
    <row r="907" spans="2:8" x14ac:dyDescent="0.2">
      <c r="B907" s="14" t="str">
        <f t="shared" si="15"/>
        <v>flab_r_p_a_173</v>
      </c>
      <c r="C907" s="14" t="s">
        <v>1015</v>
      </c>
      <c r="D907" s="14" t="s">
        <v>821</v>
      </c>
      <c r="E907">
        <v>0.29867782121501968</v>
      </c>
    </row>
    <row r="908" spans="2:8" x14ac:dyDescent="0.2">
      <c r="B908" s="14" t="str">
        <f t="shared" si="15"/>
        <v>flab_r_p_a_175</v>
      </c>
      <c r="C908" s="14" t="s">
        <v>1015</v>
      </c>
      <c r="D908" s="14" t="s">
        <v>823</v>
      </c>
      <c r="E908">
        <v>13.79618636589572</v>
      </c>
    </row>
    <row r="909" spans="2:8" x14ac:dyDescent="0.2">
      <c r="B909" s="14" t="str">
        <f t="shared" si="15"/>
        <v>flab_r_p_a_176</v>
      </c>
      <c r="C909" s="14" t="s">
        <v>1015</v>
      </c>
      <c r="D909" s="14" t="s">
        <v>824</v>
      </c>
      <c r="E909">
        <v>9.1110611355660592E-2</v>
      </c>
    </row>
    <row r="910" spans="2:8" x14ac:dyDescent="0.2">
      <c r="B910" s="14" t="str">
        <f t="shared" si="15"/>
        <v>flab_r_p_a_177</v>
      </c>
      <c r="C910" s="14" t="s">
        <v>1015</v>
      </c>
      <c r="D910" s="14" t="s">
        <v>825</v>
      </c>
      <c r="E910">
        <v>1.1211625646269949</v>
      </c>
    </row>
    <row r="911" spans="2:8" x14ac:dyDescent="0.2">
      <c r="B911" s="14" t="str">
        <f t="shared" si="15"/>
        <v>flab_r_p_a_178</v>
      </c>
      <c r="C911" s="14" t="s">
        <v>1015</v>
      </c>
      <c r="D911" s="14" t="s">
        <v>826</v>
      </c>
      <c r="E911">
        <v>0.82960369852514293</v>
      </c>
    </row>
    <row r="912" spans="2:8" x14ac:dyDescent="0.2">
      <c r="B912" s="14" t="str">
        <f t="shared" si="15"/>
        <v>fcap_ag_a_001</v>
      </c>
      <c r="C912" s="14" t="s">
        <v>1016</v>
      </c>
      <c r="D912" s="14" t="s">
        <v>649</v>
      </c>
      <c r="E912">
        <v>1</v>
      </c>
      <c r="F912">
        <v>-2.9469193949460681E-2</v>
      </c>
      <c r="G912">
        <v>-0.75087551059187518</v>
      </c>
      <c r="H912">
        <v>-0.39523863938732973</v>
      </c>
    </row>
    <row r="913" spans="2:8" x14ac:dyDescent="0.2">
      <c r="B913" s="14" t="str">
        <f t="shared" si="15"/>
        <v>fcap_ag_a_002</v>
      </c>
      <c r="C913" s="14" t="s">
        <v>1016</v>
      </c>
      <c r="D913" s="14" t="s">
        <v>650</v>
      </c>
      <c r="E913">
        <v>1</v>
      </c>
      <c r="F913">
        <v>4.1639389205361255E-2</v>
      </c>
      <c r="G913">
        <v>-1.1294606563220677</v>
      </c>
      <c r="H913">
        <v>-0.43560500207906472</v>
      </c>
    </row>
    <row r="914" spans="2:8" x14ac:dyDescent="0.2">
      <c r="B914" s="14" t="str">
        <f t="shared" si="15"/>
        <v>fcap_ag_a_003</v>
      </c>
      <c r="C914" s="14" t="s">
        <v>1016</v>
      </c>
      <c r="D914" s="14" t="s">
        <v>651</v>
      </c>
      <c r="E914">
        <v>1</v>
      </c>
      <c r="F914">
        <v>-3.6886102957778277E-2</v>
      </c>
      <c r="G914">
        <v>-0.8225225722024998</v>
      </c>
      <c r="H914">
        <v>-0.41812329340248366</v>
      </c>
    </row>
    <row r="915" spans="2:8" x14ac:dyDescent="0.2">
      <c r="B915" s="14" t="str">
        <f t="shared" si="15"/>
        <v>fcap_ag_a_004</v>
      </c>
      <c r="C915" s="14" t="s">
        <v>1016</v>
      </c>
      <c r="D915" s="14" t="s">
        <v>652</v>
      </c>
      <c r="E915">
        <v>1</v>
      </c>
      <c r="F915">
        <v>-1.5050743093181218E-2</v>
      </c>
      <c r="G915">
        <v>-0.95880821129217253</v>
      </c>
      <c r="H915">
        <v>-0.41610092219587225</v>
      </c>
    </row>
    <row r="916" spans="2:8" x14ac:dyDescent="0.2">
      <c r="B916" s="14" t="str">
        <f t="shared" si="15"/>
        <v>fcap_ag_a_005</v>
      </c>
      <c r="C916" s="14" t="s">
        <v>1016</v>
      </c>
      <c r="D916" s="14" t="s">
        <v>653</v>
      </c>
      <c r="E916">
        <v>1</v>
      </c>
      <c r="F916">
        <v>0.16710275875153613</v>
      </c>
      <c r="G916">
        <v>-0.75947159327697245</v>
      </c>
      <c r="H916">
        <v>-0.32032307483245148</v>
      </c>
    </row>
    <row r="917" spans="2:8" x14ac:dyDescent="0.2">
      <c r="B917" s="14" t="str">
        <f t="shared" si="15"/>
        <v>fcap_ag_a_006</v>
      </c>
      <c r="C917" s="14" t="s">
        <v>1016</v>
      </c>
      <c r="D917" s="14" t="s">
        <v>654</v>
      </c>
      <c r="E917">
        <v>1</v>
      </c>
      <c r="F917">
        <v>-9.0954572436574566E-2</v>
      </c>
      <c r="G917">
        <v>-0.59224870531999763</v>
      </c>
      <c r="H917">
        <v>-0.36906979838913223</v>
      </c>
    </row>
    <row r="918" spans="2:8" x14ac:dyDescent="0.2">
      <c r="B918" s="14" t="str">
        <f t="shared" si="15"/>
        <v>fcap_ag_a_007</v>
      </c>
      <c r="C918" s="14" t="s">
        <v>1016</v>
      </c>
      <c r="D918" s="14" t="s">
        <v>655</v>
      </c>
      <c r="E918">
        <v>1</v>
      </c>
      <c r="F918">
        <v>-7.9968549872733163E-2</v>
      </c>
      <c r="G918">
        <v>-0.67454478204299617</v>
      </c>
      <c r="H918">
        <v>-0.39807675320840952</v>
      </c>
    </row>
    <row r="919" spans="2:8" x14ac:dyDescent="0.2">
      <c r="B919" s="14" t="str">
        <f t="shared" si="15"/>
        <v>fcap_ag_a_008</v>
      </c>
      <c r="C919" s="14" t="s">
        <v>1016</v>
      </c>
      <c r="D919" s="14" t="s">
        <v>656</v>
      </c>
      <c r="E919">
        <v>1</v>
      </c>
      <c r="F919">
        <v>-3.5615696254653884E-2</v>
      </c>
      <c r="G919">
        <v>-1.9543562911341406</v>
      </c>
      <c r="H919">
        <v>0.11274729285939422</v>
      </c>
    </row>
    <row r="920" spans="2:8" x14ac:dyDescent="0.2">
      <c r="B920" s="14" t="str">
        <f t="shared" si="15"/>
        <v>fcap_ag_a_009</v>
      </c>
      <c r="C920" s="14" t="s">
        <v>1016</v>
      </c>
      <c r="D920" s="14" t="s">
        <v>657</v>
      </c>
      <c r="E920">
        <v>1</v>
      </c>
      <c r="F920">
        <v>-6.5621952756500512E-2</v>
      </c>
      <c r="G920">
        <v>-0.8397785516246703</v>
      </c>
      <c r="H920">
        <v>-0.40813231881320355</v>
      </c>
    </row>
    <row r="921" spans="2:8" x14ac:dyDescent="0.2">
      <c r="B921" s="14" t="str">
        <f t="shared" si="15"/>
        <v>fcap_ag_a_010</v>
      </c>
      <c r="C921" s="14" t="s">
        <v>1016</v>
      </c>
      <c r="D921" s="14" t="s">
        <v>658</v>
      </c>
      <c r="E921">
        <v>1</v>
      </c>
      <c r="F921">
        <v>-4.9184758726017463E-2</v>
      </c>
      <c r="G921">
        <v>-0.62099622084316186</v>
      </c>
      <c r="H921">
        <v>0.27777576055154629</v>
      </c>
    </row>
    <row r="922" spans="2:8" x14ac:dyDescent="0.2">
      <c r="B922" s="14" t="str">
        <f t="shared" si="15"/>
        <v>fcap_ag_a_011</v>
      </c>
      <c r="C922" s="14" t="s">
        <v>1016</v>
      </c>
      <c r="D922" s="14" t="s">
        <v>659</v>
      </c>
      <c r="E922">
        <v>1</v>
      </c>
      <c r="F922">
        <v>0.41576098319402455</v>
      </c>
      <c r="G922">
        <v>3.6115499599587153E-3</v>
      </c>
      <c r="H922">
        <v>3.4142250223232917</v>
      </c>
    </row>
    <row r="923" spans="2:8" x14ac:dyDescent="0.2">
      <c r="B923" s="14" t="str">
        <f t="shared" si="15"/>
        <v>fcap_ag_a_012</v>
      </c>
      <c r="C923" s="14" t="s">
        <v>1016</v>
      </c>
      <c r="D923" s="14" t="s">
        <v>660</v>
      </c>
      <c r="E923">
        <v>1</v>
      </c>
      <c r="F923">
        <v>-1.00494706708254E-2</v>
      </c>
      <c r="G923">
        <v>-1.7498807293804486</v>
      </c>
      <c r="H923">
        <v>0.19480620310701191</v>
      </c>
    </row>
    <row r="924" spans="2:8" x14ac:dyDescent="0.2">
      <c r="B924" s="14" t="str">
        <f t="shared" si="15"/>
        <v>fcap_ag_a_013</v>
      </c>
      <c r="C924" s="14" t="s">
        <v>1016</v>
      </c>
      <c r="D924" s="14" t="s">
        <v>661</v>
      </c>
      <c r="E924">
        <v>1</v>
      </c>
      <c r="F924">
        <v>8.6619639741614129E-2</v>
      </c>
      <c r="G924">
        <v>-0.12651441717309586</v>
      </c>
      <c r="H924">
        <v>7.8346378612792478E-2</v>
      </c>
    </row>
    <row r="925" spans="2:8" x14ac:dyDescent="0.2">
      <c r="B925" s="14" t="str">
        <f t="shared" si="15"/>
        <v>fcap_ag_a_014</v>
      </c>
      <c r="C925" s="14" t="s">
        <v>1016</v>
      </c>
      <c r="D925" s="14" t="s">
        <v>662</v>
      </c>
      <c r="E925">
        <v>1</v>
      </c>
      <c r="F925">
        <v>-1.8859865381282148E-2</v>
      </c>
      <c r="G925">
        <v>-0.80980332764717389</v>
      </c>
      <c r="H925">
        <v>-0.37029051082989595</v>
      </c>
    </row>
    <row r="926" spans="2:8" x14ac:dyDescent="0.2">
      <c r="B926" s="14" t="str">
        <f t="shared" si="15"/>
        <v>fcap_ag_a_015</v>
      </c>
      <c r="C926" s="14" t="s">
        <v>1016</v>
      </c>
      <c r="D926" s="14" t="s">
        <v>663</v>
      </c>
      <c r="E926">
        <v>1</v>
      </c>
      <c r="F926">
        <v>-5.6714491651455035E-3</v>
      </c>
      <c r="G926">
        <v>-0.87870214352134823</v>
      </c>
      <c r="H926">
        <v>-0.22037696214085578</v>
      </c>
    </row>
    <row r="927" spans="2:8" x14ac:dyDescent="0.2">
      <c r="B927" s="14" t="str">
        <f t="shared" si="15"/>
        <v>fcap_ag_a_016</v>
      </c>
      <c r="C927" s="14" t="s">
        <v>1016</v>
      </c>
      <c r="D927" s="14" t="s">
        <v>664</v>
      </c>
      <c r="E927">
        <v>1</v>
      </c>
      <c r="F927">
        <v>-6.2539436578590291E-2</v>
      </c>
      <c r="G927">
        <v>-1.3382518102998509</v>
      </c>
      <c r="H927">
        <v>-0.52768234422007065</v>
      </c>
    </row>
    <row r="928" spans="2:8" x14ac:dyDescent="0.2">
      <c r="B928" s="14" t="str">
        <f t="shared" si="15"/>
        <v>fcap_ag_a_017</v>
      </c>
      <c r="C928" s="14" t="s">
        <v>1016</v>
      </c>
      <c r="D928" s="14" t="s">
        <v>665</v>
      </c>
      <c r="E928">
        <v>1</v>
      </c>
      <c r="F928">
        <v>-0.10328698910406775</v>
      </c>
      <c r="G928">
        <v>-0.94207970045745437</v>
      </c>
      <c r="H928">
        <v>-0.55837349170237971</v>
      </c>
    </row>
    <row r="929" spans="2:8" x14ac:dyDescent="0.2">
      <c r="B929" s="14" t="str">
        <f t="shared" si="15"/>
        <v>fcap_ag_a_018</v>
      </c>
      <c r="C929" s="14" t="s">
        <v>1016</v>
      </c>
      <c r="D929" s="14" t="s">
        <v>666</v>
      </c>
      <c r="E929">
        <v>1</v>
      </c>
      <c r="F929">
        <v>-9.7118700893683574E-2</v>
      </c>
      <c r="G929">
        <v>-0.88844319519476578</v>
      </c>
      <c r="H929">
        <v>-0.5423779707325993</v>
      </c>
    </row>
    <row r="930" spans="2:8" x14ac:dyDescent="0.2">
      <c r="B930" s="14" t="str">
        <f t="shared" si="15"/>
        <v>fcap_ag_a_019</v>
      </c>
      <c r="C930" s="14" t="s">
        <v>1016</v>
      </c>
      <c r="D930" s="14" t="s">
        <v>667</v>
      </c>
      <c r="E930">
        <v>1</v>
      </c>
      <c r="F930">
        <v>5.2507758657815984E-2</v>
      </c>
      <c r="G930">
        <v>-0.80148934605839273</v>
      </c>
      <c r="H930">
        <v>-0.34555167458396596</v>
      </c>
    </row>
    <row r="931" spans="2:8" x14ac:dyDescent="0.2">
      <c r="B931" s="14" t="str">
        <f t="shared" si="15"/>
        <v>fcap_ag_a_020</v>
      </c>
      <c r="C931" s="14" t="s">
        <v>1016</v>
      </c>
      <c r="D931" s="14" t="s">
        <v>668</v>
      </c>
      <c r="E931">
        <v>1</v>
      </c>
      <c r="F931">
        <v>-4.7646414187907382E-2</v>
      </c>
      <c r="G931">
        <v>-0.54794656655390295</v>
      </c>
      <c r="H931">
        <v>-0.18550491800610747</v>
      </c>
    </row>
    <row r="932" spans="2:8" x14ac:dyDescent="0.2">
      <c r="B932" s="14" t="str">
        <f t="shared" si="15"/>
        <v>fcap_ag_a_021</v>
      </c>
      <c r="C932" s="14" t="s">
        <v>1016</v>
      </c>
      <c r="D932" s="14" t="s">
        <v>669</v>
      </c>
      <c r="E932">
        <v>1</v>
      </c>
      <c r="F932">
        <v>-8.5682212203308517E-2</v>
      </c>
      <c r="G932">
        <v>-1.5512231480816707</v>
      </c>
      <c r="H932">
        <v>1.5199370710483606E-2</v>
      </c>
    </row>
    <row r="933" spans="2:8" x14ac:dyDescent="0.2">
      <c r="B933" s="14" t="str">
        <f t="shared" si="15"/>
        <v>fcap_ag_a_022</v>
      </c>
      <c r="C933" s="14" t="s">
        <v>1016</v>
      </c>
      <c r="D933" s="14" t="s">
        <v>670</v>
      </c>
      <c r="E933">
        <v>1</v>
      </c>
      <c r="F933">
        <v>-2.6717800147635362E-2</v>
      </c>
      <c r="G933">
        <v>-1.1080098023683593</v>
      </c>
      <c r="H933">
        <v>-0.32765319681430372</v>
      </c>
    </row>
    <row r="934" spans="2:8" x14ac:dyDescent="0.2">
      <c r="B934" s="14" t="str">
        <f t="shared" si="15"/>
        <v>fcap_ag_a_023</v>
      </c>
      <c r="C934" s="14" t="s">
        <v>1016</v>
      </c>
      <c r="D934" s="14" t="s">
        <v>671</v>
      </c>
      <c r="E934">
        <v>1</v>
      </c>
      <c r="F934">
        <v>-4.6432880065983007E-2</v>
      </c>
      <c r="G934">
        <v>-0.98060306615586068</v>
      </c>
      <c r="H934">
        <v>-0.2582268273536803</v>
      </c>
    </row>
    <row r="935" spans="2:8" x14ac:dyDescent="0.2">
      <c r="B935" s="14" t="str">
        <f t="shared" si="15"/>
        <v>fcap_ag_a_024</v>
      </c>
      <c r="C935" s="14" t="s">
        <v>1016</v>
      </c>
      <c r="D935" s="14" t="s">
        <v>672</v>
      </c>
      <c r="E935">
        <v>1</v>
      </c>
      <c r="F935">
        <v>-3.5650020495714418E-2</v>
      </c>
      <c r="G935">
        <v>-1.4245040722762004</v>
      </c>
      <c r="H935">
        <v>-0.31990451980107304</v>
      </c>
    </row>
    <row r="936" spans="2:8" x14ac:dyDescent="0.2">
      <c r="B936" s="14" t="str">
        <f t="shared" si="15"/>
        <v>fcap_ag_a_025</v>
      </c>
      <c r="C936" s="14" t="s">
        <v>1016</v>
      </c>
      <c r="D936" s="14" t="s">
        <v>673</v>
      </c>
      <c r="E936">
        <v>1</v>
      </c>
      <c r="F936">
        <v>1.0904965247249265E-3</v>
      </c>
      <c r="G936">
        <v>-1.1620780288501442</v>
      </c>
      <c r="H936">
        <v>-0.30055026728670331</v>
      </c>
    </row>
    <row r="937" spans="2:8" x14ac:dyDescent="0.2">
      <c r="B937" s="14" t="str">
        <f t="shared" si="15"/>
        <v>fcap_ag_a_026</v>
      </c>
      <c r="C937" s="14" t="s">
        <v>1016</v>
      </c>
      <c r="D937" s="14" t="s">
        <v>674</v>
      </c>
      <c r="E937">
        <v>1</v>
      </c>
      <c r="F937">
        <v>-2.498173361288325E-2</v>
      </c>
      <c r="G937">
        <v>-0.57184888363779329</v>
      </c>
      <c r="H937">
        <v>-0.13493304493477076</v>
      </c>
    </row>
    <row r="938" spans="2:8" x14ac:dyDescent="0.2">
      <c r="B938" s="14" t="str">
        <f t="shared" si="15"/>
        <v>fcap_ag_a_027</v>
      </c>
      <c r="C938" s="14" t="s">
        <v>1016</v>
      </c>
      <c r="D938" s="14" t="s">
        <v>675</v>
      </c>
      <c r="E938">
        <v>1</v>
      </c>
      <c r="F938">
        <v>-8.5209397664831599E-2</v>
      </c>
      <c r="G938">
        <v>-1.6619927294412973</v>
      </c>
      <c r="H938">
        <v>-0.8997002096329032</v>
      </c>
    </row>
    <row r="939" spans="2:8" x14ac:dyDescent="0.2">
      <c r="B939" s="14" t="str">
        <f t="shared" si="15"/>
        <v>fcap_ag_a_028</v>
      </c>
      <c r="C939" s="14" t="s">
        <v>1016</v>
      </c>
      <c r="D939" s="14" t="s">
        <v>676</v>
      </c>
      <c r="E939">
        <v>1</v>
      </c>
      <c r="F939">
        <v>-9.724758260776234E-3</v>
      </c>
      <c r="G939">
        <v>-1.2698961992820612</v>
      </c>
      <c r="H939">
        <v>-0.72315234081719026</v>
      </c>
    </row>
    <row r="940" spans="2:8" x14ac:dyDescent="0.2">
      <c r="B940" s="14" t="str">
        <f t="shared" si="15"/>
        <v>fcap_ag_a_029</v>
      </c>
      <c r="C940" s="14" t="s">
        <v>1016</v>
      </c>
      <c r="D940" s="14" t="s">
        <v>677</v>
      </c>
      <c r="E940">
        <v>1</v>
      </c>
      <c r="F940">
        <v>-7.1892774992066144E-2</v>
      </c>
      <c r="G940">
        <v>-1.2352242282004378</v>
      </c>
      <c r="H940">
        <v>-0.60940055273848159</v>
      </c>
    </row>
    <row r="941" spans="2:8" x14ac:dyDescent="0.2">
      <c r="B941" s="14" t="str">
        <f t="shared" si="15"/>
        <v>fcap_ag_a_030</v>
      </c>
      <c r="C941" s="14" t="s">
        <v>1016</v>
      </c>
      <c r="D941" s="14" t="s">
        <v>678</v>
      </c>
      <c r="E941">
        <v>1</v>
      </c>
      <c r="F941">
        <v>-6.8225313492553674E-2</v>
      </c>
      <c r="G941">
        <v>-1.4724461973043335</v>
      </c>
      <c r="H941">
        <v>-0.73903658977008124</v>
      </c>
    </row>
    <row r="942" spans="2:8" x14ac:dyDescent="0.2">
      <c r="B942" s="14" t="str">
        <f t="shared" si="15"/>
        <v>fcap_ag_a_031</v>
      </c>
      <c r="C942" s="14" t="s">
        <v>1016</v>
      </c>
      <c r="D942" s="14" t="s">
        <v>679</v>
      </c>
      <c r="E942">
        <v>1</v>
      </c>
      <c r="F942">
        <v>-6.3537045644879164E-2</v>
      </c>
      <c r="G942">
        <v>-1.3972872603135178</v>
      </c>
      <c r="H942">
        <v>-0.68237586009414208</v>
      </c>
    </row>
    <row r="943" spans="2:8" x14ac:dyDescent="0.2">
      <c r="B943" s="14" t="str">
        <f t="shared" si="15"/>
        <v>fcap_ag_a_032</v>
      </c>
      <c r="C943" s="14" t="s">
        <v>1016</v>
      </c>
      <c r="D943" s="14" t="s">
        <v>680</v>
      </c>
      <c r="E943">
        <v>1</v>
      </c>
      <c r="F943">
        <v>-6.3868742082062724E-2</v>
      </c>
      <c r="G943">
        <v>-1.3923463711561723</v>
      </c>
      <c r="H943">
        <v>-0.69702308019328196</v>
      </c>
    </row>
    <row r="944" spans="2:8" x14ac:dyDescent="0.2">
      <c r="B944" s="14" t="str">
        <f t="shared" si="15"/>
        <v>fcap_ag_a_033</v>
      </c>
      <c r="C944" s="14" t="s">
        <v>1016</v>
      </c>
      <c r="D944" s="14" t="s">
        <v>681</v>
      </c>
      <c r="E944">
        <v>1</v>
      </c>
      <c r="F944">
        <v>-7.7028889823860247E-2</v>
      </c>
      <c r="G944">
        <v>-1.5581105114913951</v>
      </c>
      <c r="H944">
        <v>-0.76312971016683218</v>
      </c>
    </row>
    <row r="945" spans="2:8" x14ac:dyDescent="0.2">
      <c r="B945" s="14" t="str">
        <f t="shared" si="15"/>
        <v>fcap_na_a_034</v>
      </c>
      <c r="C945" s="14" t="s">
        <v>1017</v>
      </c>
      <c r="D945" s="14" t="s">
        <v>682</v>
      </c>
      <c r="E945">
        <v>1</v>
      </c>
      <c r="F945">
        <v>-0.142030008853955</v>
      </c>
      <c r="G945">
        <v>-2.1914515317471572</v>
      </c>
      <c r="H945">
        <v>-1.023291293248485</v>
      </c>
    </row>
    <row r="946" spans="2:8" x14ac:dyDescent="0.2">
      <c r="B946" s="14" t="str">
        <f t="shared" si="15"/>
        <v>fcap_na_a_035</v>
      </c>
      <c r="C946" s="14" t="s">
        <v>1017</v>
      </c>
      <c r="D946" s="14" t="s">
        <v>683</v>
      </c>
      <c r="E946">
        <v>1</v>
      </c>
      <c r="F946">
        <v>3.5604058561689023E-2</v>
      </c>
      <c r="G946">
        <v>-0.72583385089279862</v>
      </c>
      <c r="H946">
        <v>2.8532768126776187</v>
      </c>
    </row>
    <row r="947" spans="2:8" x14ac:dyDescent="0.2">
      <c r="B947" s="14" t="str">
        <f t="shared" si="15"/>
        <v>fcap_na_a_036</v>
      </c>
      <c r="C947" s="14" t="s">
        <v>1017</v>
      </c>
      <c r="D947" s="14" t="s">
        <v>684</v>
      </c>
      <c r="E947">
        <v>1</v>
      </c>
      <c r="F947">
        <v>-0.10199178186514057</v>
      </c>
      <c r="G947">
        <v>-1.0965702009589129</v>
      </c>
      <c r="H947">
        <v>-0.44945105939000474</v>
      </c>
    </row>
    <row r="948" spans="2:8" x14ac:dyDescent="0.2">
      <c r="B948" s="14" t="str">
        <f t="shared" si="15"/>
        <v>fcap_na_a_037</v>
      </c>
      <c r="C948" s="14" t="s">
        <v>1017</v>
      </c>
      <c r="D948" s="14" t="s">
        <v>685</v>
      </c>
      <c r="E948">
        <v>1</v>
      </c>
      <c r="F948">
        <v>-4.6682943281672884E-2</v>
      </c>
      <c r="G948">
        <v>-1.2591279572885083</v>
      </c>
      <c r="H948">
        <v>-9.9478008210618363E-2</v>
      </c>
    </row>
    <row r="949" spans="2:8" x14ac:dyDescent="0.2">
      <c r="B949" s="14" t="str">
        <f t="shared" si="15"/>
        <v>fcap_na_a_038</v>
      </c>
      <c r="C949" s="14" t="s">
        <v>1017</v>
      </c>
      <c r="D949" s="14" t="s">
        <v>686</v>
      </c>
      <c r="E949">
        <v>1</v>
      </c>
      <c r="F949">
        <v>-0.32083300673435566</v>
      </c>
      <c r="G949">
        <v>-2.9799970281660815</v>
      </c>
      <c r="H949">
        <v>-1.5587208322155544</v>
      </c>
    </row>
    <row r="950" spans="2:8" x14ac:dyDescent="0.2">
      <c r="B950" s="14" t="str">
        <f t="shared" si="15"/>
        <v>fcap_na_a_039</v>
      </c>
      <c r="C950" s="14" t="s">
        <v>1017</v>
      </c>
      <c r="D950" s="14" t="s">
        <v>687</v>
      </c>
      <c r="E950">
        <v>1</v>
      </c>
      <c r="F950">
        <v>-1.3114977122974381E-3</v>
      </c>
      <c r="G950">
        <v>-1.4410616778006924</v>
      </c>
      <c r="H950">
        <v>-0.41191404879569182</v>
      </c>
    </row>
    <row r="951" spans="2:8" x14ac:dyDescent="0.2">
      <c r="B951" s="14" t="str">
        <f t="shared" si="15"/>
        <v>fcap_na_a_040</v>
      </c>
      <c r="C951" s="14" t="s">
        <v>1017</v>
      </c>
      <c r="D951" s="14" t="s">
        <v>688</v>
      </c>
      <c r="E951">
        <v>1</v>
      </c>
      <c r="F951">
        <v>-9.0668508976388118E-2</v>
      </c>
      <c r="G951">
        <v>-1.0507292763781151</v>
      </c>
      <c r="H951">
        <v>-0.27125768823791363</v>
      </c>
    </row>
    <row r="952" spans="2:8" x14ac:dyDescent="0.2">
      <c r="B952" s="14" t="str">
        <f t="shared" si="15"/>
        <v>fcap_na_a_041</v>
      </c>
      <c r="C952" s="14" t="s">
        <v>1017</v>
      </c>
      <c r="D952" s="14" t="s">
        <v>689</v>
      </c>
      <c r="E952">
        <v>1</v>
      </c>
      <c r="F952">
        <v>-8.0130862135352476E-2</v>
      </c>
      <c r="G952">
        <v>-0.67816044936067632</v>
      </c>
      <c r="H952">
        <v>-0.34442760257528127</v>
      </c>
    </row>
    <row r="953" spans="2:8" x14ac:dyDescent="0.2">
      <c r="B953" s="14" t="str">
        <f t="shared" si="15"/>
        <v>fcap_na_a_042</v>
      </c>
      <c r="C953" s="14" t="s">
        <v>1017</v>
      </c>
      <c r="D953" s="14" t="s">
        <v>690</v>
      </c>
      <c r="E953">
        <v>1</v>
      </c>
      <c r="F953">
        <v>-6.8939260684852677E-2</v>
      </c>
      <c r="G953">
        <v>-4.4555837959988747</v>
      </c>
      <c r="H953">
        <v>-0.38980515912240277</v>
      </c>
    </row>
    <row r="954" spans="2:8" x14ac:dyDescent="0.2">
      <c r="B954" s="14" t="str">
        <f t="shared" si="15"/>
        <v>fcap_na_a_043</v>
      </c>
      <c r="C954" s="14" t="s">
        <v>1017</v>
      </c>
      <c r="D954" s="14" t="s">
        <v>691</v>
      </c>
      <c r="E954">
        <v>1</v>
      </c>
      <c r="F954">
        <v>-5.8855346975850154E-2</v>
      </c>
      <c r="G954">
        <v>-1.2690022653223054</v>
      </c>
      <c r="H954">
        <v>-0.50004525732403327</v>
      </c>
    </row>
    <row r="955" spans="2:8" x14ac:dyDescent="0.2">
      <c r="B955" s="14" t="str">
        <f t="shared" si="15"/>
        <v>fcap_na_a_044</v>
      </c>
      <c r="C955" s="14" t="s">
        <v>1017</v>
      </c>
      <c r="D955" s="14" t="s">
        <v>692</v>
      </c>
      <c r="E955">
        <v>1</v>
      </c>
      <c r="F955">
        <v>-0.151449328016795</v>
      </c>
      <c r="G955">
        <v>-0.40526167299855809</v>
      </c>
      <c r="H955">
        <v>0.22772067187253331</v>
      </c>
    </row>
    <row r="956" spans="2:8" x14ac:dyDescent="0.2">
      <c r="B956" s="14" t="str">
        <f t="shared" si="15"/>
        <v>fcap_na_a_045</v>
      </c>
      <c r="C956" s="14" t="s">
        <v>1017</v>
      </c>
      <c r="D956" s="14" t="s">
        <v>693</v>
      </c>
      <c r="E956">
        <v>1</v>
      </c>
      <c r="F956">
        <v>-0.12023322483043497</v>
      </c>
      <c r="G956">
        <v>-0.89998268972504292</v>
      </c>
      <c r="H956">
        <v>-0.3406721036011362</v>
      </c>
    </row>
    <row r="957" spans="2:8" x14ac:dyDescent="0.2">
      <c r="B957" s="14" t="str">
        <f t="shared" si="15"/>
        <v>fcap_na_a_046</v>
      </c>
      <c r="C957" s="14" t="s">
        <v>1017</v>
      </c>
      <c r="D957" s="14" t="s">
        <v>694</v>
      </c>
      <c r="E957">
        <v>1</v>
      </c>
      <c r="F957">
        <v>-0.12942077519387807</v>
      </c>
      <c r="G957">
        <v>-2.7615172020390655</v>
      </c>
      <c r="H957">
        <v>-0.47022647324947986</v>
      </c>
    </row>
    <row r="958" spans="2:8" x14ac:dyDescent="0.2">
      <c r="B958" s="14" t="str">
        <f t="shared" si="15"/>
        <v>fcap_na_a_047</v>
      </c>
      <c r="C958" s="14" t="s">
        <v>1017</v>
      </c>
      <c r="D958" s="14" t="s">
        <v>695</v>
      </c>
      <c r="E958">
        <v>1</v>
      </c>
      <c r="F958">
        <v>-3.8253372036234357E-2</v>
      </c>
      <c r="G958">
        <v>-0.70057355211243788</v>
      </c>
      <c r="H958">
        <v>-0.3453097084345047</v>
      </c>
    </row>
    <row r="959" spans="2:8" x14ac:dyDescent="0.2">
      <c r="B959" s="14" t="str">
        <f t="shared" si="15"/>
        <v>fcap_na_a_048</v>
      </c>
      <c r="C959" s="14" t="s">
        <v>1017</v>
      </c>
      <c r="D959" s="14" t="s">
        <v>696</v>
      </c>
      <c r="E959">
        <v>1</v>
      </c>
      <c r="F959">
        <v>4.3593122174812038E-2</v>
      </c>
      <c r="G959">
        <v>-1.0890700341368076</v>
      </c>
      <c r="H959">
        <v>-0.32777351681210209</v>
      </c>
    </row>
    <row r="960" spans="2:8" x14ac:dyDescent="0.2">
      <c r="B960" s="14" t="str">
        <f t="shared" si="15"/>
        <v>fcap_na_a_049</v>
      </c>
      <c r="C960" s="14" t="s">
        <v>1017</v>
      </c>
      <c r="D960" s="14" t="s">
        <v>697</v>
      </c>
      <c r="E960">
        <v>1</v>
      </c>
      <c r="F960">
        <v>-9.9851195804134818E-2</v>
      </c>
      <c r="G960">
        <v>-0.83588571205186479</v>
      </c>
      <c r="H960">
        <v>-0.24141379306686916</v>
      </c>
    </row>
    <row r="961" spans="2:8" x14ac:dyDescent="0.2">
      <c r="B961" s="14" t="str">
        <f t="shared" si="15"/>
        <v>fcap_na_a_050</v>
      </c>
      <c r="C961" s="14" t="s">
        <v>1017</v>
      </c>
      <c r="D961" s="14" t="s">
        <v>698</v>
      </c>
      <c r="E961">
        <v>1</v>
      </c>
      <c r="F961">
        <v>-4.7657191683114775E-2</v>
      </c>
      <c r="G961">
        <v>-0.86688669146893771</v>
      </c>
      <c r="H961">
        <v>-0.30692530715134003</v>
      </c>
    </row>
    <row r="962" spans="2:8" x14ac:dyDescent="0.2">
      <c r="B962" s="14" t="str">
        <f t="shared" si="15"/>
        <v>fcap_na_a_051</v>
      </c>
      <c r="C962" s="14" t="s">
        <v>1017</v>
      </c>
      <c r="D962" s="14" t="s">
        <v>699</v>
      </c>
      <c r="E962">
        <v>1</v>
      </c>
      <c r="F962">
        <v>1.5864721533653814E-2</v>
      </c>
      <c r="G962">
        <v>-0.17843332174665161</v>
      </c>
      <c r="H962">
        <v>-8.2713158603420212E-3</v>
      </c>
    </row>
    <row r="963" spans="2:8" x14ac:dyDescent="0.2">
      <c r="B963" s="14" t="str">
        <f t="shared" si="15"/>
        <v>fcap_na_a_052</v>
      </c>
      <c r="C963" s="14" t="s">
        <v>1017</v>
      </c>
      <c r="D963" s="14" t="s">
        <v>700</v>
      </c>
      <c r="E963">
        <v>1</v>
      </c>
      <c r="F963">
        <v>-5.2047934334098489E-2</v>
      </c>
      <c r="G963">
        <v>-0.56983704280084702</v>
      </c>
      <c r="H963">
        <v>-0.24839249453563195</v>
      </c>
    </row>
    <row r="964" spans="2:8" x14ac:dyDescent="0.2">
      <c r="B964" s="14" t="str">
        <f t="shared" si="15"/>
        <v>fcap_na_a_053</v>
      </c>
      <c r="C964" s="14" t="s">
        <v>1017</v>
      </c>
      <c r="D964" s="14" t="s">
        <v>701</v>
      </c>
      <c r="E964">
        <v>1</v>
      </c>
      <c r="F964">
        <v>-9.8611771461198927E-2</v>
      </c>
      <c r="G964">
        <v>-0.73177211330259784</v>
      </c>
      <c r="H964">
        <v>-0.31902429062791171</v>
      </c>
    </row>
    <row r="965" spans="2:8" x14ac:dyDescent="0.2">
      <c r="B965" s="14" t="str">
        <f t="shared" si="15"/>
        <v>fcap_na_a_054</v>
      </c>
      <c r="C965" s="14" t="s">
        <v>1017</v>
      </c>
      <c r="D965" s="14" t="s">
        <v>702</v>
      </c>
      <c r="E965">
        <v>1</v>
      </c>
      <c r="F965">
        <v>-8.4662516451916581E-2</v>
      </c>
      <c r="G965">
        <v>-1.0047216386925406</v>
      </c>
      <c r="H965">
        <v>-0.45475319271122139</v>
      </c>
    </row>
    <row r="966" spans="2:8" x14ac:dyDescent="0.2">
      <c r="B966" s="14" t="str">
        <f t="shared" si="15"/>
        <v>fcap_na_a_055</v>
      </c>
      <c r="C966" s="14" t="s">
        <v>1017</v>
      </c>
      <c r="D966" s="14" t="s">
        <v>703</v>
      </c>
      <c r="E966">
        <v>1</v>
      </c>
      <c r="F966">
        <v>-6.8629694299349175E-2</v>
      </c>
      <c r="G966">
        <v>-3.0044364167521098</v>
      </c>
      <c r="H966">
        <v>-0.28038592724199951</v>
      </c>
    </row>
    <row r="967" spans="2:8" x14ac:dyDescent="0.2">
      <c r="B967" s="14" t="str">
        <f t="shared" si="15"/>
        <v>fcap_na_a_056</v>
      </c>
      <c r="C967" s="14" t="s">
        <v>1017</v>
      </c>
      <c r="D967" s="14" t="s">
        <v>704</v>
      </c>
      <c r="E967">
        <v>1</v>
      </c>
      <c r="F967">
        <v>-9.1611734125274236E-2</v>
      </c>
      <c r="G967">
        <v>-3.7079151274270084</v>
      </c>
      <c r="H967">
        <v>-0.43383177519493721</v>
      </c>
    </row>
    <row r="968" spans="2:8" x14ac:dyDescent="0.2">
      <c r="B968" s="14" t="str">
        <f t="shared" ref="B968:B1000" si="16">C968&amp;"_"&amp;D968</f>
        <v>fcap_na_a_057</v>
      </c>
      <c r="C968" s="14" t="s">
        <v>1017</v>
      </c>
      <c r="D968" s="14" t="s">
        <v>705</v>
      </c>
      <c r="E968">
        <v>1</v>
      </c>
      <c r="F968">
        <v>-0.11814485524865859</v>
      </c>
      <c r="G968">
        <v>-1.4343783563708579</v>
      </c>
      <c r="H968">
        <v>-0.35854508932003926</v>
      </c>
    </row>
    <row r="969" spans="2:8" x14ac:dyDescent="0.2">
      <c r="B969" s="14" t="str">
        <f t="shared" si="16"/>
        <v>fcap_na_a_058</v>
      </c>
      <c r="C969" s="14" t="s">
        <v>1017</v>
      </c>
      <c r="D969" s="14" t="s">
        <v>706</v>
      </c>
      <c r="E969">
        <v>1</v>
      </c>
      <c r="F969">
        <v>-7.8514706993237926E-2</v>
      </c>
      <c r="G969">
        <v>-6.0033013576109688</v>
      </c>
      <c r="H969">
        <v>-0.38074029943452325</v>
      </c>
    </row>
    <row r="970" spans="2:8" x14ac:dyDescent="0.2">
      <c r="B970" s="14" t="str">
        <f t="shared" si="16"/>
        <v>fcap_na_a_059</v>
      </c>
      <c r="C970" s="14" t="s">
        <v>1017</v>
      </c>
      <c r="D970" s="14" t="s">
        <v>707</v>
      </c>
      <c r="E970">
        <v>1</v>
      </c>
      <c r="F970">
        <v>-0.19193163265907032</v>
      </c>
      <c r="G970">
        <v>-1.0152539147833428</v>
      </c>
      <c r="H970">
        <v>0.24862531632132701</v>
      </c>
    </row>
    <row r="971" spans="2:8" x14ac:dyDescent="0.2">
      <c r="B971" s="14" t="str">
        <f t="shared" si="16"/>
        <v>fcap_na_a_060</v>
      </c>
      <c r="C971" s="14" t="s">
        <v>1017</v>
      </c>
      <c r="D971" s="14" t="s">
        <v>708</v>
      </c>
      <c r="E971">
        <v>1</v>
      </c>
      <c r="F971">
        <v>-0.13971930669809396</v>
      </c>
      <c r="G971">
        <v>-0.85541124302057625</v>
      </c>
      <c r="H971">
        <v>0.28726087442985104</v>
      </c>
    </row>
    <row r="972" spans="2:8" x14ac:dyDescent="0.2">
      <c r="B972" s="14" t="str">
        <f t="shared" si="16"/>
        <v>fcap_na_a_061</v>
      </c>
      <c r="C972" s="14" t="s">
        <v>1017</v>
      </c>
      <c r="D972" s="14" t="s">
        <v>709</v>
      </c>
      <c r="E972">
        <v>1</v>
      </c>
      <c r="F972">
        <v>-0.30457409611051034</v>
      </c>
      <c r="G972">
        <v>-0.81437529789682994</v>
      </c>
      <c r="H972">
        <v>0.2710659046817554</v>
      </c>
    </row>
    <row r="973" spans="2:8" x14ac:dyDescent="0.2">
      <c r="B973" s="14" t="str">
        <f t="shared" si="16"/>
        <v>fcap_na_a_062</v>
      </c>
      <c r="C973" s="14" t="s">
        <v>1017</v>
      </c>
      <c r="D973" s="14" t="s">
        <v>710</v>
      </c>
      <c r="E973">
        <v>1</v>
      </c>
      <c r="F973">
        <v>-0.2169040688658419</v>
      </c>
      <c r="G973">
        <v>-2.4022153227657217</v>
      </c>
      <c r="H973">
        <v>0.73464471402742149</v>
      </c>
    </row>
    <row r="974" spans="2:8" x14ac:dyDescent="0.2">
      <c r="B974" s="14" t="str">
        <f t="shared" si="16"/>
        <v>fcap_na_a_063</v>
      </c>
      <c r="C974" s="14" t="s">
        <v>1017</v>
      </c>
      <c r="D974" s="14" t="s">
        <v>711</v>
      </c>
      <c r="E974">
        <v>1</v>
      </c>
      <c r="F974">
        <v>-0.43714604026887649</v>
      </c>
      <c r="G974">
        <v>-3.1798510809316838</v>
      </c>
      <c r="H974">
        <v>0.87055189080165185</v>
      </c>
    </row>
    <row r="975" spans="2:8" x14ac:dyDescent="0.2">
      <c r="B975" s="14" t="str">
        <f t="shared" si="16"/>
        <v>fcap_na_a_064</v>
      </c>
      <c r="C975" s="14" t="s">
        <v>1017</v>
      </c>
      <c r="D975" s="14" t="s">
        <v>712</v>
      </c>
      <c r="E975">
        <v>1</v>
      </c>
      <c r="F975">
        <v>-3.0212932766471301E-2</v>
      </c>
      <c r="G975">
        <v>-0.76101884685372267</v>
      </c>
      <c r="H975">
        <v>-0.1446491266514971</v>
      </c>
    </row>
    <row r="976" spans="2:8" x14ac:dyDescent="0.2">
      <c r="B976" s="14" t="str">
        <f t="shared" si="16"/>
        <v>fcap_na_a_065</v>
      </c>
      <c r="C976" s="14" t="s">
        <v>1017</v>
      </c>
      <c r="D976" s="14" t="s">
        <v>713</v>
      </c>
      <c r="E976">
        <v>1</v>
      </c>
      <c r="F976">
        <v>-6.8245322125171093E-2</v>
      </c>
      <c r="G976">
        <v>-1.1553678319741967</v>
      </c>
      <c r="H976">
        <v>-7.6427731860140291E-2</v>
      </c>
    </row>
    <row r="977" spans="2:8" x14ac:dyDescent="0.2">
      <c r="B977" s="14" t="str">
        <f t="shared" si="16"/>
        <v>fcap_na_a_066</v>
      </c>
      <c r="C977" s="14" t="s">
        <v>1017</v>
      </c>
      <c r="D977" s="14" t="s">
        <v>714</v>
      </c>
      <c r="E977">
        <v>1</v>
      </c>
      <c r="F977">
        <v>-0.11702775307094182</v>
      </c>
      <c r="G977">
        <v>-1.0606938097523222</v>
      </c>
      <c r="H977">
        <v>-0.28785810897858921</v>
      </c>
    </row>
    <row r="978" spans="2:8" x14ac:dyDescent="0.2">
      <c r="B978" s="14" t="str">
        <f t="shared" si="16"/>
        <v>fcap_na_a_067</v>
      </c>
      <c r="C978" s="14" t="s">
        <v>1017</v>
      </c>
      <c r="D978" s="14" t="s">
        <v>715</v>
      </c>
      <c r="E978">
        <v>1</v>
      </c>
      <c r="F978">
        <v>-0.12922842309043281</v>
      </c>
      <c r="G978">
        <v>-1.5398415284632927</v>
      </c>
      <c r="H978">
        <v>-0.54349137604063902</v>
      </c>
    </row>
    <row r="979" spans="2:8" x14ac:dyDescent="0.2">
      <c r="B979" s="14" t="str">
        <f t="shared" si="16"/>
        <v>fcap_na_a_068</v>
      </c>
      <c r="C979" s="14" t="s">
        <v>1017</v>
      </c>
      <c r="D979" s="14" t="s">
        <v>716</v>
      </c>
      <c r="E979">
        <v>1</v>
      </c>
      <c r="F979">
        <v>-8.1314177086144745E-2</v>
      </c>
      <c r="G979">
        <v>-1.5536692380590744</v>
      </c>
      <c r="H979">
        <v>-7.8104422589221674</v>
      </c>
    </row>
    <row r="980" spans="2:8" x14ac:dyDescent="0.2">
      <c r="B980" s="14" t="str">
        <f t="shared" si="16"/>
        <v>fcap_na_a_069</v>
      </c>
      <c r="C980" s="14" t="s">
        <v>1017</v>
      </c>
      <c r="D980" s="14" t="s">
        <v>717</v>
      </c>
      <c r="E980">
        <v>1</v>
      </c>
      <c r="F980">
        <v>-0.13038227346486853</v>
      </c>
      <c r="G980">
        <v>-1.2360283968138375</v>
      </c>
      <c r="H980">
        <v>-1.139996710612412</v>
      </c>
    </row>
    <row r="981" spans="2:8" x14ac:dyDescent="0.2">
      <c r="B981" s="14" t="str">
        <f t="shared" si="16"/>
        <v>fcap_na_a_070</v>
      </c>
      <c r="C981" s="14" t="s">
        <v>1017</v>
      </c>
      <c r="D981" s="14" t="s">
        <v>718</v>
      </c>
      <c r="E981">
        <v>1</v>
      </c>
      <c r="F981">
        <v>-2.2788724027100749E-2</v>
      </c>
      <c r="G981">
        <v>-1.1131502964511375</v>
      </c>
      <c r="H981">
        <v>-0.16075656497159807</v>
      </c>
    </row>
    <row r="982" spans="2:8" x14ac:dyDescent="0.2">
      <c r="B982" s="14" t="str">
        <f t="shared" si="16"/>
        <v>fcap_na_a_071</v>
      </c>
      <c r="C982" s="14" t="s">
        <v>1017</v>
      </c>
      <c r="D982" s="14" t="s">
        <v>719</v>
      </c>
      <c r="E982">
        <v>1</v>
      </c>
      <c r="F982">
        <v>-4.0647686463968213E-2</v>
      </c>
      <c r="G982">
        <v>-0.82704525859869094</v>
      </c>
      <c r="H982">
        <v>-0.18047923928826703</v>
      </c>
    </row>
    <row r="983" spans="2:8" x14ac:dyDescent="0.2">
      <c r="B983" s="14" t="str">
        <f t="shared" si="16"/>
        <v>fcap_na_a_072</v>
      </c>
      <c r="C983" s="14" t="s">
        <v>1017</v>
      </c>
      <c r="D983" s="14" t="s">
        <v>720</v>
      </c>
      <c r="E983">
        <v>1</v>
      </c>
      <c r="F983">
        <v>-9.1745824623179484E-2</v>
      </c>
      <c r="G983">
        <v>-1.5344693524759867</v>
      </c>
      <c r="H983">
        <v>-0.10121907943960728</v>
      </c>
    </row>
    <row r="984" spans="2:8" x14ac:dyDescent="0.2">
      <c r="B984" s="14" t="str">
        <f t="shared" si="16"/>
        <v>fcap_na_a_073</v>
      </c>
      <c r="C984" s="14" t="s">
        <v>1017</v>
      </c>
      <c r="D984" s="14" t="s">
        <v>721</v>
      </c>
      <c r="E984">
        <v>1</v>
      </c>
      <c r="F984">
        <v>-5.0482796671269536E-2</v>
      </c>
      <c r="G984">
        <v>-0.86377737973452051</v>
      </c>
      <c r="H984">
        <v>-0.26929510808721968</v>
      </c>
    </row>
    <row r="985" spans="2:8" x14ac:dyDescent="0.2">
      <c r="B985" s="14" t="str">
        <f t="shared" si="16"/>
        <v>fcap_na_a_074</v>
      </c>
      <c r="C985" s="14" t="s">
        <v>1017</v>
      </c>
      <c r="D985" s="14" t="s">
        <v>722</v>
      </c>
      <c r="E985">
        <v>1</v>
      </c>
      <c r="F985">
        <v>-8.271860897330896E-2</v>
      </c>
      <c r="G985">
        <v>-1.2448435838712912</v>
      </c>
      <c r="H985">
        <v>-0.32528852901094751</v>
      </c>
    </row>
    <row r="986" spans="2:8" x14ac:dyDescent="0.2">
      <c r="B986" s="14" t="str">
        <f t="shared" si="16"/>
        <v>fcap_na_a_075</v>
      </c>
      <c r="C986" s="14" t="s">
        <v>1017</v>
      </c>
      <c r="D986" s="14" t="s">
        <v>723</v>
      </c>
      <c r="E986">
        <v>1</v>
      </c>
      <c r="F986">
        <v>-2.1637971281707191E-2</v>
      </c>
      <c r="G986">
        <v>-0.364474129533221</v>
      </c>
      <c r="H986">
        <v>-0.26883030240546502</v>
      </c>
    </row>
    <row r="987" spans="2:8" x14ac:dyDescent="0.2">
      <c r="B987" s="14" t="str">
        <f t="shared" si="16"/>
        <v>fcap_na_a_076</v>
      </c>
      <c r="C987" s="14" t="s">
        <v>1017</v>
      </c>
      <c r="D987" s="14" t="s">
        <v>724</v>
      </c>
      <c r="E987">
        <v>1</v>
      </c>
      <c r="F987">
        <v>-8.9192502331025825E-2</v>
      </c>
      <c r="G987">
        <v>-1.4861689292839042</v>
      </c>
      <c r="H987">
        <v>6.2843979811733064E-2</v>
      </c>
    </row>
    <row r="988" spans="2:8" x14ac:dyDescent="0.2">
      <c r="B988" s="14" t="str">
        <f t="shared" si="16"/>
        <v>fcap_na_a_077</v>
      </c>
      <c r="C988" s="14" t="s">
        <v>1017</v>
      </c>
      <c r="D988" s="14" t="s">
        <v>725</v>
      </c>
      <c r="E988">
        <v>1</v>
      </c>
      <c r="F988">
        <v>-0.12361380263040678</v>
      </c>
      <c r="G988">
        <v>-1.3848056112755081</v>
      </c>
      <c r="H988">
        <v>-2.6437247687038923E-2</v>
      </c>
    </row>
    <row r="989" spans="2:8" x14ac:dyDescent="0.2">
      <c r="B989" s="14" t="str">
        <f t="shared" si="16"/>
        <v>fcap_na_a_078</v>
      </c>
      <c r="C989" s="14" t="s">
        <v>1017</v>
      </c>
      <c r="D989" s="14" t="s">
        <v>726</v>
      </c>
      <c r="E989">
        <v>1</v>
      </c>
      <c r="F989">
        <v>-0.40073544309801035</v>
      </c>
      <c r="G989">
        <v>-0.88975409353357904</v>
      </c>
      <c r="H989">
        <v>-0.52640227494924474</v>
      </c>
    </row>
    <row r="990" spans="2:8" x14ac:dyDescent="0.2">
      <c r="B990" s="14" t="str">
        <f t="shared" si="16"/>
        <v>fcap_na_a_079</v>
      </c>
      <c r="C990" s="14" t="s">
        <v>1017</v>
      </c>
      <c r="D990" s="14" t="s">
        <v>727</v>
      </c>
      <c r="E990">
        <v>1</v>
      </c>
      <c r="F990">
        <v>-0.1058197227027935</v>
      </c>
      <c r="G990">
        <v>-1.1895334046238881</v>
      </c>
      <c r="H990">
        <v>-0.50370502986035737</v>
      </c>
    </row>
    <row r="991" spans="2:8" x14ac:dyDescent="0.2">
      <c r="B991" s="14" t="str">
        <f t="shared" si="16"/>
        <v>fcap_na_a_080</v>
      </c>
      <c r="C991" s="14" t="s">
        <v>1017</v>
      </c>
      <c r="D991" s="14" t="s">
        <v>728</v>
      </c>
      <c r="E991">
        <v>1</v>
      </c>
      <c r="F991">
        <v>-0.19449184410464948</v>
      </c>
      <c r="G991">
        <v>-1.6098029420428372</v>
      </c>
      <c r="H991">
        <v>-0.69937831797296512</v>
      </c>
    </row>
    <row r="992" spans="2:8" x14ac:dyDescent="0.2">
      <c r="B992" s="14" t="str">
        <f t="shared" si="16"/>
        <v>fcap_na_a_081</v>
      </c>
      <c r="C992" s="14" t="s">
        <v>1017</v>
      </c>
      <c r="D992" s="14" t="s">
        <v>729</v>
      </c>
      <c r="E992">
        <v>1</v>
      </c>
      <c r="F992">
        <v>-0.10998403415303226</v>
      </c>
      <c r="G992">
        <v>-1.1635881933323322</v>
      </c>
      <c r="H992">
        <v>-0.41464651226834626</v>
      </c>
    </row>
    <row r="993" spans="2:8" x14ac:dyDescent="0.2">
      <c r="B993" s="14" t="str">
        <f t="shared" si="16"/>
        <v>fcap_na_a_082</v>
      </c>
      <c r="C993" s="14" t="s">
        <v>1017</v>
      </c>
      <c r="D993" s="14" t="s">
        <v>730</v>
      </c>
      <c r="E993">
        <v>1</v>
      </c>
      <c r="F993">
        <v>-0.15502570167491569</v>
      </c>
      <c r="G993">
        <v>-1.4152900467029661</v>
      </c>
      <c r="H993">
        <v>-0.17205070313462967</v>
      </c>
    </row>
    <row r="994" spans="2:8" x14ac:dyDescent="0.2">
      <c r="B994" s="14" t="str">
        <f t="shared" si="16"/>
        <v>fcap_na_a_083</v>
      </c>
      <c r="C994" s="14" t="s">
        <v>1017</v>
      </c>
      <c r="D994" s="14" t="s">
        <v>731</v>
      </c>
      <c r="E994">
        <v>1</v>
      </c>
      <c r="F994">
        <v>-0.13171469449568818</v>
      </c>
      <c r="G994">
        <v>-1.0292494150188403</v>
      </c>
      <c r="H994">
        <v>0.24281807594099813</v>
      </c>
    </row>
    <row r="995" spans="2:8" x14ac:dyDescent="0.2">
      <c r="B995" s="14" t="str">
        <f t="shared" si="16"/>
        <v>fcap_na_a_084</v>
      </c>
      <c r="C995" s="14" t="s">
        <v>1017</v>
      </c>
      <c r="D995" s="14" t="s">
        <v>732</v>
      </c>
      <c r="E995">
        <v>1</v>
      </c>
      <c r="F995">
        <v>-0.16822898915682671</v>
      </c>
      <c r="G995">
        <v>-1.0126773700120273</v>
      </c>
      <c r="H995">
        <v>0.15556171935946495</v>
      </c>
    </row>
    <row r="996" spans="2:8" x14ac:dyDescent="0.2">
      <c r="B996" s="14" t="str">
        <f t="shared" si="16"/>
        <v>fcap_na_a_085</v>
      </c>
      <c r="C996" s="14" t="s">
        <v>1017</v>
      </c>
      <c r="D996" s="14" t="s">
        <v>733</v>
      </c>
      <c r="E996">
        <v>1</v>
      </c>
      <c r="F996">
        <v>-0.50173054441574605</v>
      </c>
      <c r="G996">
        <v>-1.0641605077587046</v>
      </c>
      <c r="H996">
        <v>0.73631112033367696</v>
      </c>
    </row>
    <row r="997" spans="2:8" x14ac:dyDescent="0.2">
      <c r="B997" s="14" t="str">
        <f t="shared" si="16"/>
        <v>fcap_na_a_086</v>
      </c>
      <c r="C997" s="14" t="s">
        <v>1017</v>
      </c>
      <c r="D997" s="14" t="s">
        <v>734</v>
      </c>
      <c r="E997">
        <v>1</v>
      </c>
      <c r="F997">
        <v>-0.35511670703769482</v>
      </c>
      <c r="G997">
        <v>-1.2672963425339634</v>
      </c>
      <c r="H997">
        <v>0.42665793674874219</v>
      </c>
    </row>
    <row r="998" spans="2:8" x14ac:dyDescent="0.2">
      <c r="B998" s="14" t="str">
        <f t="shared" si="16"/>
        <v>fcap_na_a_087</v>
      </c>
      <c r="C998" s="14" t="s">
        <v>1017</v>
      </c>
      <c r="D998" s="14" t="s">
        <v>735</v>
      </c>
      <c r="E998">
        <v>1</v>
      </c>
      <c r="F998">
        <v>-0.32692960524830506</v>
      </c>
      <c r="G998">
        <v>-1.496229921971548</v>
      </c>
      <c r="H998">
        <v>0.21876668825731027</v>
      </c>
    </row>
    <row r="999" spans="2:8" x14ac:dyDescent="0.2">
      <c r="B999" s="14" t="str">
        <f t="shared" si="16"/>
        <v>fcap_na_a_088</v>
      </c>
      <c r="C999" s="14" t="s">
        <v>1017</v>
      </c>
      <c r="D999" s="14" t="s">
        <v>736</v>
      </c>
      <c r="E999">
        <v>1</v>
      </c>
      <c r="F999">
        <v>-0.22889319084755666</v>
      </c>
      <c r="G999">
        <v>-0.99906002120317972</v>
      </c>
      <c r="H999">
        <v>0.26946687407254366</v>
      </c>
    </row>
    <row r="1000" spans="2:8" x14ac:dyDescent="0.2">
      <c r="B1000" s="14" t="str">
        <f t="shared" si="16"/>
        <v>fcap_na_a_089</v>
      </c>
      <c r="C1000" s="14" t="s">
        <v>1017</v>
      </c>
      <c r="D1000" s="14" t="s">
        <v>737</v>
      </c>
      <c r="E1000">
        <v>1</v>
      </c>
      <c r="F1000">
        <v>-0.24273362957747402</v>
      </c>
      <c r="G1000">
        <v>-1.2355802176198694</v>
      </c>
      <c r="H1000">
        <v>0.28105859357938634</v>
      </c>
    </row>
    <row r="1001" spans="2:8" x14ac:dyDescent="0.2">
      <c r="C1001" s="14" t="s">
        <v>1017</v>
      </c>
      <c r="D1001" s="14" t="s">
        <v>738</v>
      </c>
      <c r="E1001">
        <v>1</v>
      </c>
      <c r="F1001">
        <v>-0.18875030053734365</v>
      </c>
      <c r="G1001">
        <v>-1.2411230420674046</v>
      </c>
      <c r="H1001">
        <v>0.11134798149576852</v>
      </c>
    </row>
    <row r="1002" spans="2:8" x14ac:dyDescent="0.2">
      <c r="C1002" s="14" t="s">
        <v>1017</v>
      </c>
      <c r="D1002" s="14" t="s">
        <v>739</v>
      </c>
      <c r="E1002">
        <v>1</v>
      </c>
      <c r="F1002">
        <v>-0.15085727465919962</v>
      </c>
      <c r="G1002">
        <v>-1.3559178942144534</v>
      </c>
      <c r="H1002">
        <v>-0.21771672865839031</v>
      </c>
    </row>
    <row r="1003" spans="2:8" x14ac:dyDescent="0.2">
      <c r="C1003" s="14" t="s">
        <v>1017</v>
      </c>
      <c r="D1003" s="14" t="s">
        <v>740</v>
      </c>
      <c r="E1003">
        <v>1</v>
      </c>
      <c r="F1003">
        <v>-0.1995032430847532</v>
      </c>
      <c r="G1003">
        <v>-2.5100368086317659</v>
      </c>
      <c r="H1003">
        <v>-0.30179058753539989</v>
      </c>
    </row>
    <row r="1004" spans="2:8" x14ac:dyDescent="0.2">
      <c r="C1004" s="14" t="s">
        <v>1017</v>
      </c>
      <c r="D1004" s="14" t="s">
        <v>741</v>
      </c>
      <c r="E1004">
        <v>1</v>
      </c>
      <c r="F1004">
        <v>-0.23407844653340337</v>
      </c>
      <c r="G1004">
        <v>-0.78367035252208117</v>
      </c>
      <c r="H1004">
        <v>0.3152850951272157</v>
      </c>
    </row>
    <row r="1005" spans="2:8" x14ac:dyDescent="0.2">
      <c r="C1005" s="14" t="s">
        <v>1017</v>
      </c>
      <c r="D1005" s="14" t="s">
        <v>742</v>
      </c>
      <c r="E1005">
        <v>1</v>
      </c>
      <c r="F1005">
        <v>-0.1121659515292639</v>
      </c>
      <c r="G1005">
        <v>-1.2361454100205838</v>
      </c>
      <c r="H1005">
        <v>-0.11604478825200104</v>
      </c>
    </row>
    <row r="1006" spans="2:8" x14ac:dyDescent="0.2">
      <c r="C1006" s="14" t="s">
        <v>1017</v>
      </c>
      <c r="D1006" s="14" t="s">
        <v>743</v>
      </c>
      <c r="E1006">
        <v>1</v>
      </c>
      <c r="F1006">
        <v>-9.5054763258428654E-2</v>
      </c>
      <c r="G1006">
        <v>-0.72571888334306278</v>
      </c>
      <c r="H1006">
        <v>0.27305359227067783</v>
      </c>
    </row>
    <row r="1007" spans="2:8" x14ac:dyDescent="0.2">
      <c r="C1007" s="14" t="s">
        <v>1017</v>
      </c>
      <c r="D1007" s="14" t="s">
        <v>744</v>
      </c>
      <c r="E1007">
        <v>1</v>
      </c>
      <c r="F1007">
        <v>0.16443829598635773</v>
      </c>
      <c r="G1007">
        <v>-8.4706895908724373</v>
      </c>
      <c r="H1007">
        <v>-1.3209423973618462</v>
      </c>
    </row>
    <row r="1008" spans="2:8" x14ac:dyDescent="0.2">
      <c r="C1008" s="14" t="s">
        <v>1017</v>
      </c>
      <c r="D1008" s="14" t="s">
        <v>745</v>
      </c>
      <c r="E1008">
        <v>1</v>
      </c>
      <c r="F1008">
        <v>-8.1802953005694068E-2</v>
      </c>
      <c r="G1008">
        <v>-2.1009971084499646</v>
      </c>
      <c r="H1008">
        <v>-0.53379158411179795</v>
      </c>
    </row>
    <row r="1009" spans="3:8" x14ac:dyDescent="0.2">
      <c r="C1009" s="14" t="s">
        <v>1017</v>
      </c>
      <c r="D1009" s="14" t="s">
        <v>746</v>
      </c>
      <c r="E1009">
        <v>1</v>
      </c>
      <c r="F1009">
        <v>-5.6706053232402631E-2</v>
      </c>
      <c r="G1009">
        <v>-1.0918526001780227</v>
      </c>
      <c r="H1009">
        <v>-0.11434406031517463</v>
      </c>
    </row>
    <row r="1010" spans="3:8" x14ac:dyDescent="0.2">
      <c r="C1010" s="14" t="s">
        <v>1017</v>
      </c>
      <c r="D1010" s="14" t="s">
        <v>747</v>
      </c>
      <c r="E1010">
        <v>1</v>
      </c>
      <c r="F1010">
        <v>-0.14978074211871029</v>
      </c>
      <c r="G1010">
        <v>-2.5312225372136954</v>
      </c>
      <c r="H1010">
        <v>-0.50212694411646552</v>
      </c>
    </row>
    <row r="1011" spans="3:8" x14ac:dyDescent="0.2">
      <c r="C1011" s="14" t="s">
        <v>1017</v>
      </c>
      <c r="D1011" s="14" t="s">
        <v>748</v>
      </c>
      <c r="E1011">
        <v>1</v>
      </c>
      <c r="F1011">
        <v>-6.899801081334811E-2</v>
      </c>
      <c r="G1011">
        <v>-1.2072173849965839</v>
      </c>
      <c r="H1011">
        <v>-0.31134383484483497</v>
      </c>
    </row>
    <row r="1012" spans="3:8" x14ac:dyDescent="0.2">
      <c r="C1012" s="14" t="s">
        <v>1017</v>
      </c>
      <c r="D1012" s="14" t="s">
        <v>749</v>
      </c>
      <c r="E1012">
        <v>1</v>
      </c>
      <c r="F1012">
        <v>-6.0033995098462967E-2</v>
      </c>
      <c r="G1012">
        <v>-0.79440501306393685</v>
      </c>
      <c r="H1012">
        <v>-0.19280877518008666</v>
      </c>
    </row>
    <row r="1013" spans="3:8" x14ac:dyDescent="0.2">
      <c r="C1013" s="14" t="s">
        <v>1017</v>
      </c>
      <c r="D1013" s="14" t="s">
        <v>750</v>
      </c>
      <c r="E1013">
        <v>1</v>
      </c>
      <c r="F1013">
        <v>-0.20384958172137146</v>
      </c>
      <c r="G1013">
        <v>-2.9324654446990839</v>
      </c>
      <c r="H1013">
        <v>0.53996964998146435</v>
      </c>
    </row>
    <row r="1014" spans="3:8" x14ac:dyDescent="0.2">
      <c r="C1014" s="14" t="s">
        <v>1017</v>
      </c>
      <c r="D1014" s="14" t="s">
        <v>751</v>
      </c>
      <c r="E1014">
        <v>1</v>
      </c>
      <c r="F1014">
        <v>-6.2408846759209879E-2</v>
      </c>
      <c r="G1014">
        <v>-0.47108491496271609</v>
      </c>
      <c r="H1014">
        <v>-5.9759362086830858E-2</v>
      </c>
    </row>
    <row r="1015" spans="3:8" x14ac:dyDescent="0.2">
      <c r="C1015" s="14" t="s">
        <v>1017</v>
      </c>
      <c r="D1015" s="14" t="s">
        <v>752</v>
      </c>
      <c r="E1015">
        <v>1</v>
      </c>
      <c r="F1015">
        <v>-0.1987603146496264</v>
      </c>
      <c r="G1015">
        <v>-1.4132013045547454</v>
      </c>
      <c r="H1015">
        <v>0.33392521449360224</v>
      </c>
    </row>
    <row r="1016" spans="3:8" x14ac:dyDescent="0.2">
      <c r="C1016" s="14" t="s">
        <v>1017</v>
      </c>
      <c r="D1016" s="14" t="s">
        <v>753</v>
      </c>
      <c r="E1016">
        <v>1</v>
      </c>
      <c r="F1016">
        <v>-9.4263701013486134E-2</v>
      </c>
      <c r="G1016">
        <v>-0.87259042337767267</v>
      </c>
      <c r="H1016">
        <v>-0.31497585016778684</v>
      </c>
    </row>
    <row r="1017" spans="3:8" x14ac:dyDescent="0.2">
      <c r="C1017" s="14" t="s">
        <v>1017</v>
      </c>
      <c r="D1017" s="14" t="s">
        <v>754</v>
      </c>
      <c r="E1017">
        <v>1</v>
      </c>
      <c r="F1017">
        <v>-0.13753704606036532</v>
      </c>
      <c r="G1017">
        <v>-1.1629650482448683</v>
      </c>
      <c r="H1017">
        <v>-0.13202450587708192</v>
      </c>
    </row>
    <row r="1018" spans="3:8" x14ac:dyDescent="0.2">
      <c r="C1018" s="14" t="s">
        <v>1017</v>
      </c>
      <c r="D1018" s="14" t="s">
        <v>755</v>
      </c>
      <c r="E1018">
        <v>1</v>
      </c>
      <c r="F1018">
        <v>-0.26405605633011975</v>
      </c>
      <c r="G1018">
        <v>-2.0060107376581926</v>
      </c>
      <c r="H1018">
        <v>-0.45571911630681861</v>
      </c>
    </row>
    <row r="1019" spans="3:8" x14ac:dyDescent="0.2">
      <c r="C1019" s="14" t="s">
        <v>1017</v>
      </c>
      <c r="D1019" s="14" t="s">
        <v>756</v>
      </c>
      <c r="E1019">
        <v>1</v>
      </c>
      <c r="F1019">
        <v>-0.23109521313161574</v>
      </c>
      <c r="G1019">
        <v>-2.154218305136224</v>
      </c>
      <c r="H1019">
        <v>-0.67738310619522846</v>
      </c>
    </row>
    <row r="1020" spans="3:8" x14ac:dyDescent="0.2">
      <c r="C1020" s="14" t="s">
        <v>1017</v>
      </c>
      <c r="D1020" s="14" t="s">
        <v>757</v>
      </c>
      <c r="E1020">
        <v>1</v>
      </c>
      <c r="F1020">
        <v>-0.14434700721037697</v>
      </c>
      <c r="G1020">
        <v>-1.203822841816593</v>
      </c>
      <c r="H1020">
        <v>-9.2596018565871407E-2</v>
      </c>
    </row>
    <row r="1021" spans="3:8" x14ac:dyDescent="0.2">
      <c r="C1021" s="14" t="s">
        <v>1017</v>
      </c>
      <c r="D1021" s="14" t="s">
        <v>758</v>
      </c>
      <c r="E1021">
        <v>1</v>
      </c>
      <c r="F1021">
        <v>-0.16284051890116391</v>
      </c>
      <c r="G1021">
        <v>-1.3014867382650896</v>
      </c>
      <c r="H1021">
        <v>-9.4696565185203863E-2</v>
      </c>
    </row>
    <row r="1022" spans="3:8" x14ac:dyDescent="0.2">
      <c r="C1022" s="14" t="s">
        <v>1017</v>
      </c>
      <c r="D1022" s="14" t="s">
        <v>759</v>
      </c>
      <c r="E1022">
        <v>1</v>
      </c>
      <c r="F1022">
        <v>-0.20399838828645267</v>
      </c>
      <c r="G1022">
        <v>-1.6486416986338237</v>
      </c>
      <c r="H1022">
        <v>-0.27882392145551771</v>
      </c>
    </row>
    <row r="1023" spans="3:8" x14ac:dyDescent="0.2">
      <c r="C1023" s="14" t="s">
        <v>1017</v>
      </c>
      <c r="D1023" s="14" t="s">
        <v>760</v>
      </c>
      <c r="E1023">
        <v>1</v>
      </c>
      <c r="F1023">
        <v>-0.18014022891394976</v>
      </c>
      <c r="G1023">
        <v>-1.7826071644864272</v>
      </c>
      <c r="H1023">
        <v>-0.51754802054738702</v>
      </c>
    </row>
    <row r="1024" spans="3:8" x14ac:dyDescent="0.2">
      <c r="C1024" s="14" t="s">
        <v>1017</v>
      </c>
      <c r="D1024" s="14" t="s">
        <v>761</v>
      </c>
      <c r="E1024">
        <v>1</v>
      </c>
      <c r="F1024">
        <v>-0.2020105699513941</v>
      </c>
      <c r="G1024">
        <v>-2.0629936387543402</v>
      </c>
      <c r="H1024">
        <v>-0.611747315126554</v>
      </c>
    </row>
    <row r="1025" spans="3:8" x14ac:dyDescent="0.2">
      <c r="C1025" s="14" t="s">
        <v>1017</v>
      </c>
      <c r="D1025" s="14" t="s">
        <v>762</v>
      </c>
      <c r="E1025">
        <v>1</v>
      </c>
      <c r="F1025">
        <v>-4.2099424078734238E-2</v>
      </c>
      <c r="G1025">
        <v>-0.58456001733696583</v>
      </c>
      <c r="H1025">
        <v>-1.2222164996418261</v>
      </c>
    </row>
    <row r="1026" spans="3:8" x14ac:dyDescent="0.2">
      <c r="C1026" s="14" t="s">
        <v>1017</v>
      </c>
      <c r="D1026" s="14" t="s">
        <v>763</v>
      </c>
      <c r="E1026">
        <v>1</v>
      </c>
      <c r="F1026">
        <v>-5.9802801239750014E-2</v>
      </c>
      <c r="G1026">
        <v>-0.96831399208574531</v>
      </c>
      <c r="H1026">
        <v>-0.74817113015190895</v>
      </c>
    </row>
    <row r="1027" spans="3:8" x14ac:dyDescent="0.2">
      <c r="C1027" s="14" t="s">
        <v>1017</v>
      </c>
      <c r="D1027" s="14" t="s">
        <v>764</v>
      </c>
      <c r="E1027">
        <v>1</v>
      </c>
      <c r="F1027">
        <v>-0.12161487717100572</v>
      </c>
      <c r="G1027">
        <v>-1.2600203807534682</v>
      </c>
      <c r="H1027">
        <v>-0.41409405515879794</v>
      </c>
    </row>
    <row r="1028" spans="3:8" x14ac:dyDescent="0.2">
      <c r="C1028" s="14" t="s">
        <v>1017</v>
      </c>
      <c r="D1028" s="14" t="s">
        <v>765</v>
      </c>
      <c r="E1028">
        <v>1</v>
      </c>
      <c r="F1028">
        <v>-0.14147811718283609</v>
      </c>
      <c r="G1028">
        <v>-1.3875732344075686</v>
      </c>
      <c r="H1028">
        <v>-1.2508382479953228</v>
      </c>
    </row>
    <row r="1029" spans="3:8" x14ac:dyDescent="0.2">
      <c r="C1029" s="14" t="s">
        <v>1017</v>
      </c>
      <c r="D1029" s="14" t="s">
        <v>766</v>
      </c>
      <c r="E1029">
        <v>1</v>
      </c>
      <c r="F1029">
        <v>-0.10303535850814116</v>
      </c>
      <c r="G1029">
        <v>-1.0196331275762249</v>
      </c>
      <c r="H1029">
        <v>-0.62287346082269268</v>
      </c>
    </row>
    <row r="1030" spans="3:8" x14ac:dyDescent="0.2">
      <c r="C1030" s="14" t="s">
        <v>1017</v>
      </c>
      <c r="D1030" s="14" t="s">
        <v>767</v>
      </c>
      <c r="E1030">
        <v>1</v>
      </c>
      <c r="F1030">
        <v>-0.14457088288043485</v>
      </c>
      <c r="G1030">
        <v>-1.4337189522709126</v>
      </c>
      <c r="H1030">
        <v>-0.58913923445431671</v>
      </c>
    </row>
    <row r="1031" spans="3:8" x14ac:dyDescent="0.2">
      <c r="C1031" s="14" t="s">
        <v>1017</v>
      </c>
      <c r="D1031" s="14" t="s">
        <v>768</v>
      </c>
      <c r="E1031">
        <v>1</v>
      </c>
      <c r="F1031">
        <v>-0.11350755625587627</v>
      </c>
      <c r="G1031">
        <v>-0.88122034465414334</v>
      </c>
      <c r="H1031">
        <v>-0.38557867892391462</v>
      </c>
    </row>
    <row r="1032" spans="3:8" x14ac:dyDescent="0.2">
      <c r="C1032" s="14" t="s">
        <v>1017</v>
      </c>
      <c r="D1032" s="14" t="s">
        <v>769</v>
      </c>
      <c r="E1032">
        <v>1</v>
      </c>
      <c r="F1032">
        <v>-0.11990663148631064</v>
      </c>
      <c r="G1032">
        <v>-0.93514416679922885</v>
      </c>
      <c r="H1032">
        <v>-0.39393884214761199</v>
      </c>
    </row>
    <row r="1033" spans="3:8" x14ac:dyDescent="0.2">
      <c r="C1033" s="14" t="s">
        <v>1017</v>
      </c>
      <c r="D1033" s="14" t="s">
        <v>770</v>
      </c>
      <c r="E1033">
        <v>1</v>
      </c>
      <c r="F1033">
        <v>-0.15552150016688859</v>
      </c>
      <c r="G1033">
        <v>-1.212947432220246</v>
      </c>
      <c r="H1033">
        <v>-0.46677246597639499</v>
      </c>
    </row>
    <row r="1034" spans="3:8" x14ac:dyDescent="0.2">
      <c r="C1034" s="14" t="s">
        <v>1017</v>
      </c>
      <c r="D1034" s="14" t="s">
        <v>771</v>
      </c>
      <c r="E1034">
        <v>1</v>
      </c>
      <c r="F1034">
        <v>-0.15325288785252855</v>
      </c>
      <c r="G1034">
        <v>-1.182208259702533</v>
      </c>
      <c r="H1034">
        <v>-0.44390357782209122</v>
      </c>
    </row>
    <row r="1035" spans="3:8" x14ac:dyDescent="0.2">
      <c r="C1035" s="14" t="s">
        <v>1017</v>
      </c>
      <c r="D1035" s="14" t="s">
        <v>772</v>
      </c>
      <c r="E1035">
        <v>1</v>
      </c>
      <c r="F1035">
        <v>-0.16450339560835081</v>
      </c>
      <c r="G1035">
        <v>-1.2655361003956811</v>
      </c>
      <c r="H1035">
        <v>-0.48397602521209615</v>
      </c>
    </row>
    <row r="1036" spans="3:8" x14ac:dyDescent="0.2">
      <c r="C1036" s="14" t="s">
        <v>1017</v>
      </c>
      <c r="D1036" s="14" t="s">
        <v>773</v>
      </c>
      <c r="E1036">
        <v>1</v>
      </c>
      <c r="F1036">
        <v>-0.15314621861630684</v>
      </c>
      <c r="G1036">
        <v>-1.1690524883293252</v>
      </c>
      <c r="H1036">
        <v>-0.44046890702406083</v>
      </c>
    </row>
    <row r="1037" spans="3:8" x14ac:dyDescent="0.2">
      <c r="C1037" s="14" t="s">
        <v>1017</v>
      </c>
      <c r="D1037" s="14" t="s">
        <v>774</v>
      </c>
      <c r="E1037">
        <v>1</v>
      </c>
      <c r="F1037">
        <v>-6.2164644111095679E-2</v>
      </c>
      <c r="G1037">
        <v>-0.51941091408315154</v>
      </c>
      <c r="H1037">
        <v>-0.28907197953312869</v>
      </c>
    </row>
    <row r="1038" spans="3:8" x14ac:dyDescent="0.2">
      <c r="C1038" s="14" t="s">
        <v>1017</v>
      </c>
      <c r="D1038" s="14" t="s">
        <v>775</v>
      </c>
      <c r="E1038">
        <v>1</v>
      </c>
      <c r="F1038">
        <v>-9.8810437107865745E-2</v>
      </c>
      <c r="G1038">
        <v>-0.84160438704856677</v>
      </c>
      <c r="H1038">
        <v>-0.33617092931668147</v>
      </c>
    </row>
    <row r="1039" spans="3:8" x14ac:dyDescent="0.2">
      <c r="C1039" s="14" t="s">
        <v>1017</v>
      </c>
      <c r="D1039" s="14" t="s">
        <v>776</v>
      </c>
      <c r="E1039">
        <v>1</v>
      </c>
      <c r="F1039">
        <v>-0.13303632402997811</v>
      </c>
      <c r="G1039">
        <v>-1.0116895976892804</v>
      </c>
      <c r="H1039">
        <v>-0.16173758383266623</v>
      </c>
    </row>
    <row r="1040" spans="3:8" x14ac:dyDescent="0.2">
      <c r="C1040" s="14" t="s">
        <v>1017</v>
      </c>
      <c r="D1040" s="14" t="s">
        <v>777</v>
      </c>
      <c r="E1040">
        <v>1</v>
      </c>
      <c r="F1040">
        <v>-5.7143121473646197E-2</v>
      </c>
      <c r="G1040">
        <v>-0.79102699022806089</v>
      </c>
      <c r="H1040">
        <v>-0.64312134712426472</v>
      </c>
    </row>
    <row r="1041" spans="3:8" x14ac:dyDescent="0.2">
      <c r="C1041" s="14" t="s">
        <v>1017</v>
      </c>
      <c r="D1041" s="14" t="s">
        <v>778</v>
      </c>
      <c r="E1041">
        <v>1</v>
      </c>
      <c r="F1041">
        <v>-0.13638740180808018</v>
      </c>
      <c r="G1041">
        <v>-1.1250596925046596</v>
      </c>
      <c r="H1041">
        <v>-0.29716559018689859</v>
      </c>
    </row>
    <row r="1042" spans="3:8" x14ac:dyDescent="0.2">
      <c r="C1042" s="14" t="s">
        <v>1017</v>
      </c>
      <c r="D1042" s="14" t="s">
        <v>779</v>
      </c>
      <c r="E1042">
        <v>1</v>
      </c>
      <c r="F1042">
        <v>-8.1202508218813918E-2</v>
      </c>
      <c r="G1042">
        <v>-1.0207374874556918</v>
      </c>
      <c r="H1042">
        <v>-0.81249106705683083</v>
      </c>
    </row>
    <row r="1043" spans="3:8" x14ac:dyDescent="0.2">
      <c r="C1043" s="14" t="s">
        <v>1017</v>
      </c>
      <c r="D1043" s="14" t="s">
        <v>780</v>
      </c>
      <c r="E1043">
        <v>1</v>
      </c>
      <c r="F1043">
        <v>-0.15737910452225945</v>
      </c>
      <c r="G1043">
        <v>-1.2022342597503233</v>
      </c>
      <c r="H1043">
        <v>-0.18499893813921364</v>
      </c>
    </row>
    <row r="1044" spans="3:8" x14ac:dyDescent="0.2">
      <c r="C1044" s="14" t="s">
        <v>1017</v>
      </c>
      <c r="D1044" s="14" t="s">
        <v>781</v>
      </c>
      <c r="E1044">
        <v>1</v>
      </c>
      <c r="F1044">
        <v>-4.0436577022806564E-2</v>
      </c>
      <c r="G1044">
        <v>-2.206987913225833</v>
      </c>
      <c r="H1044">
        <v>-2.1878978091877666</v>
      </c>
    </row>
    <row r="1045" spans="3:8" x14ac:dyDescent="0.2">
      <c r="C1045" s="14" t="s">
        <v>1017</v>
      </c>
      <c r="D1045" s="14" t="s">
        <v>782</v>
      </c>
      <c r="E1045">
        <v>1</v>
      </c>
      <c r="F1045">
        <v>-0.16388524001333948</v>
      </c>
      <c r="G1045">
        <v>-1.2561926180096328</v>
      </c>
      <c r="H1045">
        <v>-0.20033490519852926</v>
      </c>
    </row>
    <row r="1046" spans="3:8" x14ac:dyDescent="0.2">
      <c r="C1046" s="14" t="s">
        <v>1017</v>
      </c>
      <c r="D1046" s="14" t="s">
        <v>783</v>
      </c>
      <c r="E1046">
        <v>1</v>
      </c>
      <c r="F1046">
        <v>-4.4238169290256035E-2</v>
      </c>
      <c r="G1046">
        <v>-2.8029182067902614</v>
      </c>
      <c r="H1046">
        <v>-3.0413375798621578</v>
      </c>
    </row>
    <row r="1047" spans="3:8" x14ac:dyDescent="0.2">
      <c r="C1047" s="14" t="s">
        <v>1017</v>
      </c>
      <c r="D1047" s="14" t="s">
        <v>784</v>
      </c>
      <c r="E1047">
        <v>1</v>
      </c>
      <c r="F1047">
        <v>-0.23612730669820836</v>
      </c>
      <c r="G1047">
        <v>-1.5824343569228905</v>
      </c>
      <c r="H1047">
        <v>-4.0262963759873927E-2</v>
      </c>
    </row>
    <row r="1048" spans="3:8" x14ac:dyDescent="0.2">
      <c r="C1048" s="14" t="s">
        <v>1017</v>
      </c>
      <c r="D1048" s="14" t="s">
        <v>785</v>
      </c>
      <c r="E1048">
        <v>1</v>
      </c>
      <c r="F1048">
        <v>-9.9151496285743157E-2</v>
      </c>
      <c r="G1048">
        <v>-0.90635632526404608</v>
      </c>
      <c r="H1048">
        <v>-0.23815961969545496</v>
      </c>
    </row>
    <row r="1049" spans="3:8" x14ac:dyDescent="0.2">
      <c r="C1049" s="14" t="s">
        <v>1017</v>
      </c>
      <c r="D1049" s="14" t="s">
        <v>786</v>
      </c>
      <c r="E1049">
        <v>1</v>
      </c>
      <c r="F1049">
        <v>-8.8919930248865242E-2</v>
      </c>
      <c r="G1049">
        <v>-0.77315055532096721</v>
      </c>
      <c r="H1049">
        <v>-0.29888595832305853</v>
      </c>
    </row>
    <row r="1050" spans="3:8" x14ac:dyDescent="0.2">
      <c r="C1050" s="14" t="s">
        <v>1017</v>
      </c>
      <c r="D1050" s="14" t="s">
        <v>787</v>
      </c>
      <c r="E1050">
        <v>1</v>
      </c>
      <c r="F1050">
        <v>2.8656936167603675E-3</v>
      </c>
      <c r="G1050">
        <v>-0.23693933934447742</v>
      </c>
      <c r="H1050">
        <v>3.0245772206960453E-2</v>
      </c>
    </row>
    <row r="1051" spans="3:8" x14ac:dyDescent="0.2">
      <c r="C1051" s="14" t="s">
        <v>1017</v>
      </c>
      <c r="D1051" s="14" t="s">
        <v>788</v>
      </c>
      <c r="E1051">
        <v>1</v>
      </c>
      <c r="F1051">
        <v>-6.2959458116029765E-2</v>
      </c>
      <c r="G1051">
        <v>-0.52671765660957659</v>
      </c>
      <c r="H1051">
        <v>-0.2412859438387982</v>
      </c>
    </row>
    <row r="1052" spans="3:8" x14ac:dyDescent="0.2">
      <c r="C1052" s="14" t="s">
        <v>1017</v>
      </c>
      <c r="D1052" s="14" t="s">
        <v>789</v>
      </c>
      <c r="E1052">
        <v>1</v>
      </c>
      <c r="F1052">
        <v>-4.4881069988689237E-2</v>
      </c>
      <c r="G1052">
        <v>-0.60298207119623415</v>
      </c>
      <c r="H1052">
        <v>-0.24738124681635831</v>
      </c>
    </row>
    <row r="1053" spans="3:8" x14ac:dyDescent="0.2">
      <c r="C1053" s="14" t="s">
        <v>1017</v>
      </c>
      <c r="D1053" s="14" t="s">
        <v>790</v>
      </c>
      <c r="E1053">
        <v>1</v>
      </c>
      <c r="F1053">
        <v>-7.1884832795021669E-2</v>
      </c>
      <c r="G1053">
        <v>-0.62447890973370557</v>
      </c>
      <c r="H1053">
        <v>-0.27060101986654539</v>
      </c>
    </row>
    <row r="1054" spans="3:8" x14ac:dyDescent="0.2">
      <c r="C1054" s="14" t="s">
        <v>1017</v>
      </c>
      <c r="D1054" s="14" t="s">
        <v>791</v>
      </c>
      <c r="E1054">
        <v>1</v>
      </c>
      <c r="F1054">
        <v>-8.9330784218644155E-2</v>
      </c>
      <c r="G1054">
        <v>-0.74126529147615638</v>
      </c>
      <c r="H1054">
        <v>-0.25817443136382234</v>
      </c>
    </row>
    <row r="1055" spans="3:8" x14ac:dyDescent="0.2">
      <c r="C1055" s="14" t="s">
        <v>1017</v>
      </c>
      <c r="D1055" s="14" t="s">
        <v>792</v>
      </c>
      <c r="E1055">
        <v>1</v>
      </c>
      <c r="F1055">
        <v>-8.7958193946224839E-2</v>
      </c>
      <c r="G1055">
        <v>-0.64627231539636787</v>
      </c>
      <c r="H1055">
        <v>-0.29560713844851705</v>
      </c>
    </row>
    <row r="1056" spans="3:8" x14ac:dyDescent="0.2">
      <c r="C1056" s="14" t="s">
        <v>1017</v>
      </c>
      <c r="D1056" s="14" t="s">
        <v>793</v>
      </c>
      <c r="E1056">
        <v>1</v>
      </c>
      <c r="F1056">
        <v>-5.8800786733326227E-2</v>
      </c>
      <c r="G1056">
        <v>-0.60613953099843965</v>
      </c>
      <c r="H1056">
        <v>-0.25646629241973251</v>
      </c>
    </row>
    <row r="1057" spans="3:8" x14ac:dyDescent="0.2">
      <c r="C1057" s="14" t="s">
        <v>1017</v>
      </c>
      <c r="D1057" s="14" t="s">
        <v>794</v>
      </c>
      <c r="E1057">
        <v>1</v>
      </c>
      <c r="F1057">
        <v>-6.4227789589121898E-2</v>
      </c>
      <c r="G1057">
        <v>-0.6594084820789381</v>
      </c>
      <c r="H1057">
        <v>-0.25469948812216758</v>
      </c>
    </row>
    <row r="1058" spans="3:8" x14ac:dyDescent="0.2">
      <c r="C1058" s="14" t="s">
        <v>1017</v>
      </c>
      <c r="D1058" s="14" t="s">
        <v>795</v>
      </c>
      <c r="E1058">
        <v>1</v>
      </c>
      <c r="F1058">
        <v>-0.12674553180619386</v>
      </c>
      <c r="G1058">
        <v>-1.0945990048575438</v>
      </c>
      <c r="H1058">
        <v>-0.33021230119696376</v>
      </c>
    </row>
    <row r="1059" spans="3:8" x14ac:dyDescent="0.2">
      <c r="C1059" s="14" t="s">
        <v>1017</v>
      </c>
      <c r="D1059" s="14" t="s">
        <v>796</v>
      </c>
      <c r="E1059">
        <v>1</v>
      </c>
      <c r="F1059">
        <v>-2.0781670743652558E-2</v>
      </c>
      <c r="G1059">
        <v>-0.20431881179222566</v>
      </c>
      <c r="H1059">
        <v>-0.16986938249983208</v>
      </c>
    </row>
    <row r="1060" spans="3:8" x14ac:dyDescent="0.2">
      <c r="C1060" s="14" t="s">
        <v>1017</v>
      </c>
      <c r="D1060" s="14" t="s">
        <v>797</v>
      </c>
      <c r="E1060">
        <v>1</v>
      </c>
      <c r="F1060">
        <v>-9.7935709896079803E-2</v>
      </c>
      <c r="G1060">
        <v>-0.85198717447563244</v>
      </c>
      <c r="H1060">
        <v>-0.27469840102459786</v>
      </c>
    </row>
    <row r="1061" spans="3:8" x14ac:dyDescent="0.2">
      <c r="C1061" s="14" t="s">
        <v>1017</v>
      </c>
      <c r="D1061" s="14" t="s">
        <v>798</v>
      </c>
      <c r="E1061">
        <v>1</v>
      </c>
      <c r="F1061">
        <v>-0.14278821097550853</v>
      </c>
      <c r="G1061">
        <v>-1.1316889859713242</v>
      </c>
      <c r="H1061">
        <v>-0.24817339370368785</v>
      </c>
    </row>
    <row r="1062" spans="3:8" x14ac:dyDescent="0.2">
      <c r="C1062" s="14" t="s">
        <v>1017</v>
      </c>
      <c r="D1062" s="14" t="s">
        <v>799</v>
      </c>
      <c r="E1062">
        <v>1</v>
      </c>
      <c r="F1062">
        <v>-4.1351240409726042E-2</v>
      </c>
      <c r="G1062">
        <v>-0.37482246672589925</v>
      </c>
      <c r="H1062">
        <v>-0.20435052856471181</v>
      </c>
    </row>
    <row r="1063" spans="3:8" x14ac:dyDescent="0.2">
      <c r="C1063" s="14" t="s">
        <v>1017</v>
      </c>
      <c r="D1063" s="14" t="s">
        <v>800</v>
      </c>
      <c r="E1063">
        <v>1</v>
      </c>
      <c r="F1063">
        <v>-9.6536042972050762E-2</v>
      </c>
      <c r="G1063">
        <v>-0.8878425764211606</v>
      </c>
      <c r="H1063">
        <v>-0.14616460396181807</v>
      </c>
    </row>
    <row r="1064" spans="3:8" x14ac:dyDescent="0.2">
      <c r="C1064" s="14" t="s">
        <v>1017</v>
      </c>
      <c r="D1064" s="14" t="s">
        <v>801</v>
      </c>
      <c r="E1064">
        <v>1</v>
      </c>
      <c r="F1064">
        <v>-0.11057931910535279</v>
      </c>
      <c r="G1064">
        <v>-0.91933857681287812</v>
      </c>
      <c r="H1064">
        <v>-0.2883005868613342</v>
      </c>
    </row>
    <row r="1065" spans="3:8" x14ac:dyDescent="0.2">
      <c r="C1065" s="14" t="s">
        <v>1017</v>
      </c>
      <c r="D1065" s="14" t="s">
        <v>802</v>
      </c>
      <c r="E1065">
        <v>1</v>
      </c>
      <c r="F1065">
        <v>-0.14750136997556673</v>
      </c>
      <c r="G1065">
        <v>-1.0807434154466611</v>
      </c>
      <c r="H1065">
        <v>-0.3006865619121446</v>
      </c>
    </row>
    <row r="1066" spans="3:8" x14ac:dyDescent="0.2">
      <c r="C1066" s="14" t="s">
        <v>1017</v>
      </c>
      <c r="D1066" s="14" t="s">
        <v>803</v>
      </c>
      <c r="E1066">
        <v>1</v>
      </c>
      <c r="F1066">
        <v>-0.10147991141895574</v>
      </c>
      <c r="G1066">
        <v>-0.81794252886210339</v>
      </c>
      <c r="H1066">
        <v>-4.1263628585042067E-2</v>
      </c>
    </row>
    <row r="1067" spans="3:8" x14ac:dyDescent="0.2">
      <c r="C1067" s="14" t="s">
        <v>1017</v>
      </c>
      <c r="D1067" s="14" t="s">
        <v>804</v>
      </c>
      <c r="E1067">
        <v>1</v>
      </c>
      <c r="F1067">
        <v>-0.12894862469570167</v>
      </c>
      <c r="G1067">
        <v>-1.0661647151515186</v>
      </c>
      <c r="H1067">
        <v>-0.21526535515492551</v>
      </c>
    </row>
    <row r="1068" spans="3:8" x14ac:dyDescent="0.2">
      <c r="C1068" s="14" t="s">
        <v>1017</v>
      </c>
      <c r="D1068" s="14" t="s">
        <v>805</v>
      </c>
      <c r="E1068">
        <v>1</v>
      </c>
      <c r="F1068">
        <v>0.11335361993431992</v>
      </c>
      <c r="G1068">
        <v>0.67096024811930111</v>
      </c>
      <c r="H1068">
        <v>0.63827786115122631</v>
      </c>
    </row>
    <row r="1069" spans="3:8" x14ac:dyDescent="0.2">
      <c r="C1069" s="14" t="s">
        <v>1017</v>
      </c>
      <c r="D1069" s="14" t="s">
        <v>806</v>
      </c>
      <c r="E1069">
        <v>1</v>
      </c>
      <c r="F1069">
        <v>-6.8135769946453539E-2</v>
      </c>
      <c r="G1069">
        <v>-0.59748478218267786</v>
      </c>
      <c r="H1069">
        <v>-0.26393697298967567</v>
      </c>
    </row>
    <row r="1070" spans="3:8" x14ac:dyDescent="0.2">
      <c r="C1070" s="14" t="s">
        <v>1017</v>
      </c>
      <c r="D1070" s="14" t="s">
        <v>807</v>
      </c>
      <c r="E1070">
        <v>1</v>
      </c>
      <c r="F1070">
        <v>-0.13747952340805725</v>
      </c>
      <c r="G1070">
        <v>-1.2307188497084565</v>
      </c>
      <c r="H1070">
        <v>-0.43137924778331449</v>
      </c>
    </row>
    <row r="1071" spans="3:8" x14ac:dyDescent="0.2">
      <c r="C1071" s="14" t="s">
        <v>1017</v>
      </c>
      <c r="D1071" s="14" t="s">
        <v>808</v>
      </c>
      <c r="E1071">
        <v>1</v>
      </c>
      <c r="F1071">
        <v>-0.11569891505617269</v>
      </c>
      <c r="G1071">
        <v>-0.86917284169504283</v>
      </c>
      <c r="H1071">
        <v>-0.17982687094508787</v>
      </c>
    </row>
    <row r="1072" spans="3:8" x14ac:dyDescent="0.2">
      <c r="C1072" s="14" t="s">
        <v>1017</v>
      </c>
      <c r="D1072" s="14" t="s">
        <v>809</v>
      </c>
      <c r="E1072">
        <v>1</v>
      </c>
      <c r="F1072">
        <v>-5.3523000890132177E-2</v>
      </c>
      <c r="G1072">
        <v>-0.53218979383445886</v>
      </c>
      <c r="H1072">
        <v>-0.24666110300716193</v>
      </c>
    </row>
    <row r="1073" spans="3:8" x14ac:dyDescent="0.2">
      <c r="C1073" s="14" t="s">
        <v>1017</v>
      </c>
      <c r="D1073" s="14" t="s">
        <v>810</v>
      </c>
      <c r="E1073">
        <v>1</v>
      </c>
      <c r="F1073">
        <v>-7.9872647473100411E-2</v>
      </c>
      <c r="G1073">
        <v>-0.69076259315832278</v>
      </c>
      <c r="H1073">
        <v>-0.20229493317881486</v>
      </c>
    </row>
    <row r="1074" spans="3:8" x14ac:dyDescent="0.2">
      <c r="C1074" s="14" t="s">
        <v>1017</v>
      </c>
      <c r="D1074" s="14" t="s">
        <v>811</v>
      </c>
      <c r="E1074">
        <v>1</v>
      </c>
      <c r="F1074">
        <v>-3.4221850853566327E-2</v>
      </c>
      <c r="G1074">
        <v>-0.32401406904752905</v>
      </c>
      <c r="H1074">
        <v>-0.1595814253345873</v>
      </c>
    </row>
    <row r="1075" spans="3:8" x14ac:dyDescent="0.2">
      <c r="C1075" s="14" t="s">
        <v>1017</v>
      </c>
      <c r="D1075" s="14" t="s">
        <v>812</v>
      </c>
      <c r="E1075">
        <v>1</v>
      </c>
      <c r="F1075">
        <v>-8.7096952075393919E-2</v>
      </c>
      <c r="G1075">
        <v>-0.71050597224037171</v>
      </c>
      <c r="H1075">
        <v>-0.21322332476959582</v>
      </c>
    </row>
    <row r="1076" spans="3:8" x14ac:dyDescent="0.2">
      <c r="C1076" s="14" t="s">
        <v>1017</v>
      </c>
      <c r="D1076" s="14" t="s">
        <v>813</v>
      </c>
      <c r="E1076">
        <v>1</v>
      </c>
      <c r="F1076">
        <v>-6.9221735753466351E-2</v>
      </c>
      <c r="G1076">
        <v>-0.5334648473560466</v>
      </c>
      <c r="H1076">
        <v>-0.26440999702872503</v>
      </c>
    </row>
    <row r="1077" spans="3:8" x14ac:dyDescent="0.2">
      <c r="C1077" s="14" t="s">
        <v>1017</v>
      </c>
      <c r="D1077" s="14" t="s">
        <v>814</v>
      </c>
      <c r="E1077">
        <v>1</v>
      </c>
      <c r="F1077">
        <v>-6.7749053905952206E-2</v>
      </c>
      <c r="G1077">
        <v>-0.51930178246659686</v>
      </c>
      <c r="H1077">
        <v>-0.28058762619393995</v>
      </c>
    </row>
    <row r="1078" spans="3:8" x14ac:dyDescent="0.2">
      <c r="C1078" s="14" t="s">
        <v>1017</v>
      </c>
      <c r="D1078" s="14" t="s">
        <v>815</v>
      </c>
      <c r="E1078">
        <v>1</v>
      </c>
      <c r="F1078">
        <v>-5.9682357735235669E-2</v>
      </c>
      <c r="G1078">
        <v>-0.4598888857128669</v>
      </c>
      <c r="H1078">
        <v>-0.29297325894290793</v>
      </c>
    </row>
    <row r="1079" spans="3:8" x14ac:dyDescent="0.2">
      <c r="C1079" s="14" t="s">
        <v>1017</v>
      </c>
      <c r="D1079" s="14" t="s">
        <v>816</v>
      </c>
      <c r="E1079">
        <v>1</v>
      </c>
      <c r="F1079">
        <v>-7.5854476909842372E-2</v>
      </c>
      <c r="G1079">
        <v>-0.53659809719933671</v>
      </c>
      <c r="H1079">
        <v>-0.30326067489115927</v>
      </c>
    </row>
    <row r="1080" spans="3:8" x14ac:dyDescent="0.2">
      <c r="C1080" s="14" t="s">
        <v>1017</v>
      </c>
      <c r="D1080" s="14" t="s">
        <v>817</v>
      </c>
      <c r="E1080">
        <v>1</v>
      </c>
      <c r="F1080">
        <v>-2.7623054222281063E-2</v>
      </c>
      <c r="G1080">
        <v>-0.20638312630549827</v>
      </c>
      <c r="H1080">
        <v>-0.22021942703207564</v>
      </c>
    </row>
    <row r="1081" spans="3:8" x14ac:dyDescent="0.2">
      <c r="C1081" s="14" t="s">
        <v>1017</v>
      </c>
      <c r="D1081" s="14" t="s">
        <v>818</v>
      </c>
      <c r="E1081">
        <v>1</v>
      </c>
      <c r="F1081">
        <v>-6.868166463751546E-2</v>
      </c>
      <c r="G1081">
        <v>-0.54628860284545722</v>
      </c>
      <c r="H1081">
        <v>-0.29934639683524278</v>
      </c>
    </row>
    <row r="1082" spans="3:8" x14ac:dyDescent="0.2">
      <c r="C1082" s="14" t="s">
        <v>1017</v>
      </c>
      <c r="D1082" s="14" t="s">
        <v>819</v>
      </c>
      <c r="E1082">
        <v>1</v>
      </c>
      <c r="F1082">
        <v>-3.2962983333395535E-2</v>
      </c>
      <c r="G1082">
        <v>-0.31294492440225863</v>
      </c>
      <c r="H1082">
        <v>-0.20098320483041832</v>
      </c>
    </row>
    <row r="1083" spans="3:8" x14ac:dyDescent="0.2">
      <c r="C1083" s="14" t="s">
        <v>1017</v>
      </c>
      <c r="D1083" s="14" t="s">
        <v>820</v>
      </c>
      <c r="E1083">
        <v>1</v>
      </c>
      <c r="F1083">
        <v>-2.2820622555896897E-2</v>
      </c>
      <c r="G1083">
        <v>-0.20917082675476761</v>
      </c>
      <c r="H1083">
        <v>-0.20696638270235601</v>
      </c>
    </row>
    <row r="1084" spans="3:8" x14ac:dyDescent="0.2">
      <c r="C1084" s="14" t="s">
        <v>1017</v>
      </c>
      <c r="D1084" s="14" t="s">
        <v>821</v>
      </c>
      <c r="E1084">
        <v>1</v>
      </c>
      <c r="F1084">
        <v>-4.8351893783038502E-2</v>
      </c>
      <c r="G1084">
        <v>-0.489847042772662</v>
      </c>
      <c r="H1084">
        <v>-0.28295971199165937</v>
      </c>
    </row>
    <row r="1085" spans="3:8" x14ac:dyDescent="0.2">
      <c r="C1085" s="14" t="s">
        <v>1017</v>
      </c>
      <c r="D1085" s="14" t="s">
        <v>822</v>
      </c>
      <c r="E1085">
        <v>1</v>
      </c>
      <c r="F1085">
        <v>-6.3523153047917447E-3</v>
      </c>
      <c r="G1085">
        <v>-0.41523049893550379</v>
      </c>
      <c r="H1085">
        <v>-4.7957262481246321E-2</v>
      </c>
    </row>
    <row r="1086" spans="3:8" x14ac:dyDescent="0.2">
      <c r="C1086" s="14" t="s">
        <v>1017</v>
      </c>
      <c r="D1086" s="14" t="s">
        <v>823</v>
      </c>
      <c r="E1086">
        <v>1</v>
      </c>
      <c r="F1086">
        <v>-5.8857926389910276E-2</v>
      </c>
      <c r="G1086">
        <v>-0.47482770189197776</v>
      </c>
      <c r="H1086">
        <v>-0.25086682297603691</v>
      </c>
    </row>
    <row r="1087" spans="3:8" x14ac:dyDescent="0.2">
      <c r="C1087" s="14" t="s">
        <v>1017</v>
      </c>
      <c r="D1087" s="14" t="s">
        <v>824</v>
      </c>
      <c r="E1087">
        <v>1</v>
      </c>
      <c r="F1087">
        <v>-8.1694993988579157E-2</v>
      </c>
      <c r="G1087">
        <v>-0.59267926082554601</v>
      </c>
      <c r="H1087">
        <v>-0.19553458663702505</v>
      </c>
    </row>
    <row r="1088" spans="3:8" x14ac:dyDescent="0.2">
      <c r="C1088" s="14" t="s">
        <v>1017</v>
      </c>
      <c r="D1088" s="14" t="s">
        <v>825</v>
      </c>
      <c r="E1088">
        <v>1</v>
      </c>
      <c r="F1088">
        <v>-5.2559761330317478E-2</v>
      </c>
      <c r="G1088">
        <v>-0.37204747085827217</v>
      </c>
      <c r="H1088">
        <v>-0.21987860227458134</v>
      </c>
    </row>
    <row r="1089" spans="3:8" x14ac:dyDescent="0.2">
      <c r="C1089" s="14" t="s">
        <v>1017</v>
      </c>
      <c r="D1089" s="14" t="s">
        <v>826</v>
      </c>
      <c r="E1089">
        <v>1</v>
      </c>
      <c r="F1089">
        <v>-3.3820648178450874E-2</v>
      </c>
      <c r="G1089">
        <v>-0.29115631681315701</v>
      </c>
      <c r="H1089">
        <v>-0.20079663934859937</v>
      </c>
    </row>
    <row r="1090" spans="3:8" x14ac:dyDescent="0.2">
      <c r="C1090" s="14" t="s">
        <v>311</v>
      </c>
      <c r="D1090" s="14" t="s">
        <v>649</v>
      </c>
      <c r="E1090">
        <v>1</v>
      </c>
    </row>
    <row r="1091" spans="3:8" x14ac:dyDescent="0.2">
      <c r="C1091" s="14" t="s">
        <v>311</v>
      </c>
      <c r="D1091" s="14" t="s">
        <v>650</v>
      </c>
      <c r="E1091">
        <v>1</v>
      </c>
    </row>
    <row r="1092" spans="3:8" x14ac:dyDescent="0.2">
      <c r="C1092" s="14" t="s">
        <v>311</v>
      </c>
      <c r="D1092" s="14" t="s">
        <v>651</v>
      </c>
      <c r="E1092">
        <v>1</v>
      </c>
    </row>
    <row r="1093" spans="3:8" x14ac:dyDescent="0.2">
      <c r="C1093" s="14" t="s">
        <v>311</v>
      </c>
      <c r="D1093" s="14" t="s">
        <v>652</v>
      </c>
      <c r="E1093">
        <v>1</v>
      </c>
    </row>
    <row r="1094" spans="3:8" x14ac:dyDescent="0.2">
      <c r="C1094" s="14" t="s">
        <v>311</v>
      </c>
      <c r="D1094" s="14" t="s">
        <v>653</v>
      </c>
      <c r="E1094">
        <v>1</v>
      </c>
    </row>
    <row r="1095" spans="3:8" x14ac:dyDescent="0.2">
      <c r="C1095" s="14" t="s">
        <v>311</v>
      </c>
      <c r="D1095" s="14" t="s">
        <v>654</v>
      </c>
      <c r="E1095">
        <v>1</v>
      </c>
    </row>
    <row r="1096" spans="3:8" x14ac:dyDescent="0.2">
      <c r="C1096" s="14" t="s">
        <v>311</v>
      </c>
      <c r="D1096" s="14" t="s">
        <v>655</v>
      </c>
      <c r="E1096">
        <v>1</v>
      </c>
    </row>
    <row r="1097" spans="3:8" x14ac:dyDescent="0.2">
      <c r="C1097" s="14" t="s">
        <v>311</v>
      </c>
      <c r="D1097" s="14" t="s">
        <v>656</v>
      </c>
      <c r="E1097">
        <v>1</v>
      </c>
    </row>
    <row r="1098" spans="3:8" x14ac:dyDescent="0.2">
      <c r="C1098" s="14" t="s">
        <v>311</v>
      </c>
      <c r="D1098" s="14" t="s">
        <v>657</v>
      </c>
      <c r="E1098">
        <v>1</v>
      </c>
    </row>
    <row r="1099" spans="3:8" x14ac:dyDescent="0.2">
      <c r="C1099" s="14" t="s">
        <v>311</v>
      </c>
      <c r="D1099" s="14" t="s">
        <v>658</v>
      </c>
      <c r="E1099">
        <v>1</v>
      </c>
    </row>
    <row r="1100" spans="3:8" x14ac:dyDescent="0.2">
      <c r="C1100" s="14" t="s">
        <v>311</v>
      </c>
      <c r="D1100" s="14" t="s">
        <v>659</v>
      </c>
      <c r="E1100">
        <v>1</v>
      </c>
    </row>
    <row r="1101" spans="3:8" x14ac:dyDescent="0.2">
      <c r="C1101" s="14" t="s">
        <v>311</v>
      </c>
      <c r="D1101" s="14" t="s">
        <v>660</v>
      </c>
      <c r="E1101">
        <v>1</v>
      </c>
    </row>
    <row r="1102" spans="3:8" x14ac:dyDescent="0.2">
      <c r="C1102" s="14" t="s">
        <v>311</v>
      </c>
      <c r="D1102" s="14" t="s">
        <v>661</v>
      </c>
      <c r="E1102">
        <v>1</v>
      </c>
    </row>
    <row r="1103" spans="3:8" x14ac:dyDescent="0.2">
      <c r="C1103" s="14" t="s">
        <v>311</v>
      </c>
      <c r="D1103" s="14" t="s">
        <v>662</v>
      </c>
      <c r="E1103">
        <v>1</v>
      </c>
    </row>
    <row r="1104" spans="3:8" x14ac:dyDescent="0.2">
      <c r="C1104" s="14" t="s">
        <v>311</v>
      </c>
      <c r="D1104" s="14" t="s">
        <v>663</v>
      </c>
      <c r="E1104">
        <v>1</v>
      </c>
    </row>
    <row r="1105" spans="3:8" x14ac:dyDescent="0.2">
      <c r="C1105" s="14" t="s">
        <v>311</v>
      </c>
      <c r="D1105" s="14" t="s">
        <v>670</v>
      </c>
      <c r="E1105">
        <v>1</v>
      </c>
    </row>
    <row r="1106" spans="3:8" x14ac:dyDescent="0.2">
      <c r="C1106" s="14" t="s">
        <v>1018</v>
      </c>
      <c r="D1106" s="14" t="s">
        <v>664</v>
      </c>
      <c r="E1106">
        <v>1</v>
      </c>
      <c r="F1106">
        <v>-6.2539436578445962E-2</v>
      </c>
      <c r="G1106">
        <v>-1.3382518102997731</v>
      </c>
      <c r="H1106">
        <v>-0.52768234422037041</v>
      </c>
    </row>
    <row r="1107" spans="3:8" x14ac:dyDescent="0.2">
      <c r="C1107" s="14" t="s">
        <v>1018</v>
      </c>
      <c r="D1107" s="14" t="s">
        <v>665</v>
      </c>
      <c r="E1107">
        <v>1</v>
      </c>
      <c r="F1107">
        <v>-0.10328698910411216</v>
      </c>
      <c r="G1107">
        <v>-0.94207970045743217</v>
      </c>
      <c r="H1107">
        <v>-0.55837349170240191</v>
      </c>
    </row>
    <row r="1108" spans="3:8" x14ac:dyDescent="0.2">
      <c r="C1108" s="14" t="s">
        <v>1018</v>
      </c>
      <c r="D1108" s="14" t="s">
        <v>666</v>
      </c>
      <c r="E1108">
        <v>1</v>
      </c>
      <c r="F1108">
        <v>-9.7118700893772392E-2</v>
      </c>
      <c r="G1108">
        <v>-0.88844319519477688</v>
      </c>
      <c r="H1108">
        <v>-0.5423779707325771</v>
      </c>
    </row>
    <row r="1109" spans="3:8" x14ac:dyDescent="0.2">
      <c r="C1109" s="14" t="s">
        <v>1018</v>
      </c>
      <c r="D1109" s="14" t="s">
        <v>667</v>
      </c>
      <c r="E1109">
        <v>1</v>
      </c>
      <c r="F1109">
        <v>5.2507758657838188E-2</v>
      </c>
      <c r="G1109">
        <v>-0.80148934605841493</v>
      </c>
      <c r="H1109">
        <v>-0.34555167458396596</v>
      </c>
    </row>
    <row r="1110" spans="3:8" x14ac:dyDescent="0.2">
      <c r="C1110" s="14" t="s">
        <v>1019</v>
      </c>
      <c r="D1110" s="14" t="s">
        <v>675</v>
      </c>
      <c r="E1110">
        <v>1</v>
      </c>
      <c r="F1110">
        <v>-8.5209397664742781E-2</v>
      </c>
      <c r="G1110">
        <v>-1.6619927294413861</v>
      </c>
      <c r="H1110">
        <v>-0.8997002096328699</v>
      </c>
    </row>
    <row r="1111" spans="3:8" x14ac:dyDescent="0.2">
      <c r="C1111" s="14" t="s">
        <v>1019</v>
      </c>
      <c r="D1111" s="14" t="s">
        <v>676</v>
      </c>
      <c r="E1111">
        <v>1</v>
      </c>
      <c r="F1111">
        <v>-9.7247582607984384E-3</v>
      </c>
      <c r="G1111">
        <v>-1.2698961992820168</v>
      </c>
      <c r="H1111">
        <v>-0.72315234081719026</v>
      </c>
    </row>
    <row r="1112" spans="3:8" x14ac:dyDescent="0.2">
      <c r="C1112" s="14" t="s">
        <v>1019</v>
      </c>
      <c r="D1112" s="14" t="s">
        <v>677</v>
      </c>
      <c r="E1112">
        <v>1</v>
      </c>
      <c r="F1112">
        <v>-7.1892774992066144E-2</v>
      </c>
      <c r="G1112">
        <v>-1.2352242282004378</v>
      </c>
      <c r="H1112">
        <v>-0.60940055273848159</v>
      </c>
    </row>
    <row r="1113" spans="3:8" x14ac:dyDescent="0.2">
      <c r="C1113" s="14" t="s">
        <v>1019</v>
      </c>
      <c r="D1113" s="14" t="s">
        <v>678</v>
      </c>
      <c r="E1113">
        <v>1</v>
      </c>
      <c r="F1113">
        <v>-6.8225313492553674E-2</v>
      </c>
      <c r="G1113">
        <v>-1.4724461973043113</v>
      </c>
      <c r="H1113">
        <v>-0.73903658977017006</v>
      </c>
    </row>
    <row r="1114" spans="3:8" x14ac:dyDescent="0.2">
      <c r="C1114" s="14" t="s">
        <v>1019</v>
      </c>
      <c r="D1114" s="14" t="s">
        <v>679</v>
      </c>
      <c r="E1114">
        <v>1</v>
      </c>
      <c r="F1114">
        <v>-6.3537045644879164E-2</v>
      </c>
      <c r="G1114">
        <v>-1.3972872603135178</v>
      </c>
      <c r="H1114">
        <v>-0.68237586009411988</v>
      </c>
    </row>
    <row r="1115" spans="3:8" x14ac:dyDescent="0.2">
      <c r="C1115" s="14" t="s">
        <v>1019</v>
      </c>
      <c r="D1115" s="14" t="s">
        <v>680</v>
      </c>
      <c r="E1115">
        <v>1</v>
      </c>
      <c r="F1115">
        <v>-6.3868742082062724E-2</v>
      </c>
      <c r="G1115">
        <v>-1.3923463711563278</v>
      </c>
      <c r="H1115">
        <v>-0.69702308019334858</v>
      </c>
    </row>
    <row r="1116" spans="3:8" x14ac:dyDescent="0.2">
      <c r="C1116" s="14" t="s">
        <v>1019</v>
      </c>
      <c r="D1116" s="14" t="s">
        <v>681</v>
      </c>
      <c r="E1116">
        <v>1</v>
      </c>
      <c r="F1116">
        <v>-7.7028889823882452E-2</v>
      </c>
      <c r="G1116">
        <v>-1.5581105114913507</v>
      </c>
      <c r="H1116">
        <v>-0.76312971016685438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75DC4-2F37-4679-B8A1-1693FFEBA550}">
  <sheetPr codeName="Sheet25">
    <tabColor theme="5" tint="0.39997558519241921"/>
  </sheetPr>
  <dimension ref="A1:BJ981"/>
  <sheetViews>
    <sheetView zoomScale="85" zoomScaleNormal="85" workbookViewId="0">
      <pane ySplit="10" topLeftCell="A11" activePane="bottomLeft" state="frozen"/>
      <selection pane="bottomLeft" activeCell="B4" sqref="B4"/>
    </sheetView>
  </sheetViews>
  <sheetFormatPr defaultRowHeight="12.75" outlineLevelRow="1" outlineLevelCol="1" x14ac:dyDescent="0.2"/>
  <cols>
    <col min="1" max="1" width="2.7109375" style="49" customWidth="1"/>
    <col min="2" max="2" width="20.7109375" style="49" customWidth="1"/>
    <col min="3" max="3" width="8.7109375" style="49" hidden="1" customWidth="1"/>
    <col min="4" max="13" width="8.42578125" style="49" customWidth="1"/>
    <col min="14" max="14" width="2.7109375" style="49" customWidth="1"/>
    <col min="15" max="15" width="20.7109375" style="49" customWidth="1"/>
    <col min="16" max="16" width="8.7109375" style="49" hidden="1" customWidth="1"/>
    <col min="17" max="26" width="7.5703125" style="49" customWidth="1"/>
    <col min="27" max="39" width="9.140625" style="49"/>
    <col min="40" max="46" width="9.140625" style="49" customWidth="1" outlineLevel="1"/>
    <col min="47" max="47" width="9.140625" style="49"/>
    <col min="48" max="49" width="10.7109375" style="49" customWidth="1"/>
    <col min="50" max="54" width="9.140625" style="49"/>
    <col min="55" max="61" width="9.140625" style="49" hidden="1" customWidth="1" outlineLevel="1"/>
    <col min="62" max="62" width="9.140625" style="49" collapsed="1"/>
    <col min="63" max="16384" width="9.140625" style="49"/>
  </cols>
  <sheetData>
    <row r="1" spans="1:62" ht="13.5" customHeight="1" thickBot="1" x14ac:dyDescent="0.25">
      <c r="A1" s="82" t="s">
        <v>137</v>
      </c>
      <c r="D1" s="98"/>
      <c r="E1" s="98"/>
      <c r="G1" s="97" t="s">
        <v>305</v>
      </c>
      <c r="H1" s="97"/>
      <c r="I1" s="97"/>
      <c r="J1" s="342" t="s">
        <v>1063</v>
      </c>
      <c r="K1" s="343"/>
      <c r="L1" s="343"/>
      <c r="M1" s="343"/>
      <c r="N1" s="343"/>
      <c r="O1" s="343"/>
      <c r="P1" s="343"/>
      <c r="Q1" s="344"/>
      <c r="T1" s="98"/>
      <c r="U1" s="98"/>
      <c r="V1" s="98"/>
      <c r="W1" s="98"/>
      <c r="X1" s="98"/>
      <c r="Y1" s="98"/>
      <c r="Z1" s="98"/>
    </row>
    <row r="2" spans="1:62" x14ac:dyDescent="0.2">
      <c r="A2" s="50" t="s">
        <v>224</v>
      </c>
      <c r="D2" s="98"/>
      <c r="E2" s="98"/>
      <c r="F2" s="98"/>
      <c r="G2" s="98"/>
      <c r="H2" s="98"/>
      <c r="I2" s="98"/>
      <c r="J2" s="98"/>
      <c r="K2" s="98"/>
      <c r="L2" s="98"/>
      <c r="M2" s="98"/>
      <c r="Q2" s="98"/>
      <c r="R2" s="98"/>
      <c r="S2" s="98"/>
      <c r="T2" s="98"/>
      <c r="U2" s="98"/>
      <c r="V2" s="98"/>
      <c r="W2" s="98"/>
      <c r="X2" s="98"/>
      <c r="Y2" s="98"/>
      <c r="Z2" s="98"/>
    </row>
    <row r="3" spans="1:62" x14ac:dyDescent="0.2">
      <c r="C3" s="83"/>
      <c r="D3" s="83" t="s">
        <v>469</v>
      </c>
      <c r="E3" s="282"/>
      <c r="F3" s="282"/>
      <c r="G3" s="282"/>
      <c r="H3" s="282"/>
      <c r="I3" s="282"/>
    </row>
    <row r="4" spans="1:62" x14ac:dyDescent="0.2">
      <c r="BB4" s="291"/>
    </row>
    <row r="5" spans="1:62" x14ac:dyDescent="0.2">
      <c r="D5" s="57"/>
      <c r="E5" s="57"/>
      <c r="F5" s="57"/>
      <c r="G5" s="57"/>
      <c r="H5" s="57"/>
      <c r="I5" s="57"/>
      <c r="J5" s="57"/>
      <c r="K5" s="57"/>
      <c r="L5" s="57"/>
      <c r="M5" s="57"/>
      <c r="P5" s="86"/>
      <c r="Q5" s="57"/>
      <c r="R5" s="57"/>
      <c r="S5" s="57"/>
      <c r="T5" s="57"/>
      <c r="U5" s="57"/>
      <c r="V5" s="57"/>
      <c r="W5" s="57"/>
      <c r="X5" s="57"/>
      <c r="Y5" s="57"/>
      <c r="Z5" s="57"/>
      <c r="AZ5" s="97" t="s">
        <v>308</v>
      </c>
      <c r="BA5" s="99">
        <f t="shared" ref="BA5:BJ5" ca="1" si="0">BA6-AL6</f>
        <v>0</v>
      </c>
      <c r="BB5" s="99">
        <f t="shared" ca="1" si="0"/>
        <v>0</v>
      </c>
      <c r="BC5" s="99">
        <f t="shared" ca="1" si="0"/>
        <v>0</v>
      </c>
      <c r="BD5" s="99">
        <f t="shared" ca="1" si="0"/>
        <v>0</v>
      </c>
      <c r="BE5" s="99">
        <f t="shared" ca="1" si="0"/>
        <v>0</v>
      </c>
      <c r="BF5" s="99">
        <f t="shared" ca="1" si="0"/>
        <v>0</v>
      </c>
      <c r="BG5" s="99">
        <f t="shared" ca="1" si="0"/>
        <v>0</v>
      </c>
      <c r="BH5" s="99">
        <f t="shared" ca="1" si="0"/>
        <v>0</v>
      </c>
      <c r="BI5" s="99">
        <f t="shared" ca="1" si="0"/>
        <v>0</v>
      </c>
      <c r="BJ5" s="99">
        <f t="shared" ca="1" si="0"/>
        <v>0</v>
      </c>
    </row>
    <row r="6" spans="1:62" x14ac:dyDescent="0.2">
      <c r="B6" s="51"/>
      <c r="C6" s="338" t="s">
        <v>131</v>
      </c>
      <c r="D6" s="338"/>
      <c r="E6" s="338"/>
      <c r="F6" s="338"/>
      <c r="G6" s="338"/>
      <c r="H6" s="338"/>
      <c r="I6" s="338"/>
      <c r="J6" s="338"/>
      <c r="K6" s="338"/>
      <c r="L6" s="338"/>
      <c r="M6" s="338"/>
      <c r="O6" s="51"/>
      <c r="P6" s="338" t="s">
        <v>133</v>
      </c>
      <c r="Q6" s="338"/>
      <c r="R6" s="338"/>
      <c r="S6" s="338"/>
      <c r="T6" s="338"/>
      <c r="U6" s="338"/>
      <c r="V6" s="338"/>
      <c r="W6" s="338"/>
      <c r="X6" s="338"/>
      <c r="Y6" s="338"/>
      <c r="Z6" s="338"/>
      <c r="AI6" s="97"/>
      <c r="AJ6" s="100" t="s">
        <v>297</v>
      </c>
      <c r="AK6" s="97" t="s">
        <v>276</v>
      </c>
      <c r="AL6" s="101">
        <f t="shared" ref="AL6:AU6" ca="1" si="1">SUM(AL10:AL246)</f>
        <v>11.339465519132579</v>
      </c>
      <c r="AM6" s="101">
        <f t="shared" ca="1" si="1"/>
        <v>0</v>
      </c>
      <c r="AN6" s="101">
        <f t="shared" ca="1" si="1"/>
        <v>0</v>
      </c>
      <c r="AO6" s="101">
        <f t="shared" ca="1" si="1"/>
        <v>0</v>
      </c>
      <c r="AP6" s="101">
        <f t="shared" ca="1" si="1"/>
        <v>0</v>
      </c>
      <c r="AQ6" s="101">
        <f t="shared" ca="1" si="1"/>
        <v>0</v>
      </c>
      <c r="AR6" s="101">
        <f t="shared" ca="1" si="1"/>
        <v>0</v>
      </c>
      <c r="AS6" s="101">
        <f t="shared" ca="1" si="1"/>
        <v>0</v>
      </c>
      <c r="AT6" s="101">
        <f t="shared" ca="1" si="1"/>
        <v>0</v>
      </c>
      <c r="AU6" s="101">
        <f t="shared" ca="1" si="1"/>
        <v>0</v>
      </c>
      <c r="AV6" s="100" t="s">
        <v>298</v>
      </c>
      <c r="AW6" s="100" t="s">
        <v>298</v>
      </c>
      <c r="AZ6" s="97" t="s">
        <v>276</v>
      </c>
      <c r="BA6" s="101">
        <f ca="1">SUM(BA11:BA56)</f>
        <v>11.339465519132577</v>
      </c>
      <c r="BB6" s="101">
        <f t="shared" ref="BB6:BJ6" ca="1" si="2">SUM(BB11:BB56)</f>
        <v>0</v>
      </c>
      <c r="BC6" s="101">
        <f t="shared" ca="1" si="2"/>
        <v>0</v>
      </c>
      <c r="BD6" s="101">
        <f t="shared" ca="1" si="2"/>
        <v>0</v>
      </c>
      <c r="BE6" s="101">
        <f t="shared" ca="1" si="2"/>
        <v>0</v>
      </c>
      <c r="BF6" s="101">
        <f t="shared" ca="1" si="2"/>
        <v>0</v>
      </c>
      <c r="BG6" s="101">
        <f t="shared" ca="1" si="2"/>
        <v>0</v>
      </c>
      <c r="BH6" s="101">
        <f t="shared" ca="1" si="2"/>
        <v>0</v>
      </c>
      <c r="BI6" s="101">
        <f t="shared" ca="1" si="2"/>
        <v>0</v>
      </c>
      <c r="BJ6" s="101">
        <f t="shared" ca="1" si="2"/>
        <v>0</v>
      </c>
    </row>
    <row r="7" spans="1:62" ht="25.5" x14ac:dyDescent="0.2">
      <c r="B7" s="87" t="s">
        <v>132</v>
      </c>
      <c r="C7" s="87" t="s">
        <v>132</v>
      </c>
      <c r="D7" s="74" t="s">
        <v>130</v>
      </c>
      <c r="E7" s="88" t="s">
        <v>25</v>
      </c>
      <c r="F7" s="88"/>
      <c r="G7" s="88"/>
      <c r="H7" s="88"/>
      <c r="I7" s="88"/>
      <c r="J7" s="88"/>
      <c r="K7" s="88"/>
      <c r="L7" s="88"/>
      <c r="M7" s="88"/>
      <c r="O7" s="87" t="s">
        <v>132</v>
      </c>
      <c r="P7" s="339" t="s">
        <v>132</v>
      </c>
      <c r="Q7" s="74" t="s">
        <v>130</v>
      </c>
      <c r="R7" s="88" t="s">
        <v>25</v>
      </c>
      <c r="S7" s="88"/>
      <c r="T7" s="88"/>
      <c r="U7" s="88"/>
      <c r="V7" s="88"/>
      <c r="W7" s="88"/>
      <c r="X7" s="88"/>
      <c r="Y7" s="88"/>
      <c r="Z7" s="88"/>
      <c r="AI7" s="53" t="s">
        <v>300</v>
      </c>
      <c r="AJ7" s="53" t="s">
        <v>302</v>
      </c>
      <c r="AK7" s="102" t="s">
        <v>277</v>
      </c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0" t="s">
        <v>300</v>
      </c>
      <c r="AW7" s="100" t="s">
        <v>300</v>
      </c>
      <c r="AZ7" s="102" t="s">
        <v>278</v>
      </c>
      <c r="BA7" s="103"/>
      <c r="BB7" s="103"/>
      <c r="BC7" s="103"/>
      <c r="BD7" s="103"/>
      <c r="BE7" s="103"/>
      <c r="BF7" s="103"/>
      <c r="BG7" s="103"/>
      <c r="BH7" s="103"/>
      <c r="BI7" s="103"/>
      <c r="BJ7" s="103"/>
    </row>
    <row r="8" spans="1:62" ht="38.25" x14ac:dyDescent="0.2">
      <c r="B8" s="51"/>
      <c r="C8" s="87"/>
      <c r="D8" s="91" t="str">
        <f t="shared" ref="D8:M8" si="3">IFERROR(VLOOKUP(D9,sims,3,0),"")</f>
        <v>base</v>
      </c>
      <c r="E8" s="91" t="str">
        <f t="shared" si="3"/>
        <v>tm +10%</v>
      </c>
      <c r="F8" s="91" t="str">
        <f t="shared" si="3"/>
        <v>tq manf 10%</v>
      </c>
      <c r="G8" s="91" t="str">
        <f t="shared" si="3"/>
        <v>pwm cr_oil&amp;gas +10%</v>
      </c>
      <c r="H8" s="91" t="str">
        <f t="shared" si="3"/>
        <v/>
      </c>
      <c r="I8" s="91" t="str">
        <f t="shared" si="3"/>
        <v/>
      </c>
      <c r="J8" s="91" t="str">
        <f t="shared" si="3"/>
        <v/>
      </c>
      <c r="K8" s="91" t="str">
        <f t="shared" si="3"/>
        <v/>
      </c>
      <c r="L8" s="91" t="str">
        <f t="shared" si="3"/>
        <v/>
      </c>
      <c r="M8" s="91" t="str">
        <f t="shared" si="3"/>
        <v/>
      </c>
      <c r="O8" s="51"/>
      <c r="P8" s="339"/>
      <c r="Q8" s="91" t="str">
        <f t="shared" ref="Q8:Z8" si="4">IFERROR(VLOOKUP(Q9,sims,3,0),"")</f>
        <v>base</v>
      </c>
      <c r="R8" s="91" t="str">
        <f t="shared" si="4"/>
        <v>tm +10%</v>
      </c>
      <c r="S8" s="91" t="str">
        <f t="shared" si="4"/>
        <v>tq manf 10%</v>
      </c>
      <c r="T8" s="91" t="str">
        <f t="shared" si="4"/>
        <v>pwm cr_oil&amp;gas +10%</v>
      </c>
      <c r="U8" s="91" t="str">
        <f t="shared" si="4"/>
        <v/>
      </c>
      <c r="V8" s="91" t="str">
        <f t="shared" si="4"/>
        <v/>
      </c>
      <c r="W8" s="91" t="str">
        <f t="shared" si="4"/>
        <v/>
      </c>
      <c r="X8" s="91" t="str">
        <f t="shared" si="4"/>
        <v/>
      </c>
      <c r="Y8" s="91" t="str">
        <f t="shared" si="4"/>
        <v/>
      </c>
      <c r="Z8" s="91" t="str">
        <f t="shared" si="4"/>
        <v/>
      </c>
      <c r="AI8" s="53"/>
      <c r="AJ8" s="53"/>
      <c r="AK8" s="102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0"/>
      <c r="AW8" s="100"/>
      <c r="AZ8" s="102"/>
      <c r="BA8" s="103"/>
      <c r="BB8" s="103"/>
      <c r="BC8" s="103"/>
      <c r="BD8" s="103"/>
      <c r="BE8" s="103"/>
      <c r="BF8" s="103"/>
      <c r="BG8" s="103"/>
      <c r="BH8" s="103"/>
      <c r="BI8" s="103"/>
      <c r="BJ8" s="103"/>
    </row>
    <row r="9" spans="1:62" s="104" customFormat="1" x14ac:dyDescent="0.2">
      <c r="B9" s="51"/>
      <c r="C9" s="87"/>
      <c r="D9" s="74" t="str">
        <f>IF(Raw_Factors_QFXP!E6="","",Raw_Factors_QFXP!E6)</f>
        <v>base</v>
      </c>
      <c r="E9" s="74" t="str">
        <f>IF(Raw_Factors_QFXP!F6="","",Raw_Factors_QFXP!F6)</f>
        <v>sim1</v>
      </c>
      <c r="F9" s="74" t="str">
        <f>IF(Raw_Factors_QFXP!G6="","",Raw_Factors_QFXP!G6)</f>
        <v>sim2</v>
      </c>
      <c r="G9" s="74" t="str">
        <f>IF(Raw_Factors_QFXP!H6="","",Raw_Factors_QFXP!H6)</f>
        <v>sim3</v>
      </c>
      <c r="H9" s="74" t="str">
        <f>IF(Raw_Factors_QFXP!I6="","",Raw_Factors_QFXP!I6)</f>
        <v/>
      </c>
      <c r="I9" s="74" t="str">
        <f>IF(Raw_Factors_QFXP!J6="","",Raw_Factors_QFXP!J6)</f>
        <v/>
      </c>
      <c r="J9" s="74" t="str">
        <f>IF(Raw_Factors_QFXP!K6="","",Raw_Factors_QFXP!K6)</f>
        <v/>
      </c>
      <c r="K9" s="74" t="str">
        <f>IF(Raw_Factors_QFXP!L6="","",Raw_Factors_QFXP!L6)</f>
        <v/>
      </c>
      <c r="L9" s="74" t="str">
        <f>IF(Raw_Factors_QFXP!M6="","",Raw_Factors_QFXP!M6)</f>
        <v/>
      </c>
      <c r="M9" s="74" t="str">
        <f>IF(Raw_Factors_QFXP!N6="","",Raw_Factors_QFXP!N6)</f>
        <v/>
      </c>
      <c r="O9" s="105"/>
      <c r="P9" s="339"/>
      <c r="Q9" s="74" t="str">
        <f>IF(Raw_Factors_WFDISTXP!E6="","",Raw_Factors_WFDISTXP!E6)</f>
        <v>base</v>
      </c>
      <c r="R9" s="74" t="str">
        <f>IF(Raw_Factors_WFDISTXP!F6="","",Raw_Factors_WFDISTXP!F6)</f>
        <v>sim1</v>
      </c>
      <c r="S9" s="74" t="str">
        <f>IF(Raw_Factors_WFDISTXP!G6="","",Raw_Factors_WFDISTXP!G6)</f>
        <v>sim2</v>
      </c>
      <c r="T9" s="74" t="str">
        <f>IF(Raw_Factors_WFDISTXP!H6="","",Raw_Factors_WFDISTXP!H6)</f>
        <v>sim3</v>
      </c>
      <c r="U9" s="74" t="str">
        <f>IF(Raw_Factors_WFDISTXP!I6="","",Raw_Factors_WFDISTXP!I6)</f>
        <v/>
      </c>
      <c r="V9" s="74" t="str">
        <f>IF(Raw_Factors_WFDISTXP!J6="","",Raw_Factors_WFDISTXP!J6)</f>
        <v/>
      </c>
      <c r="W9" s="74" t="str">
        <f>IF(Raw_Factors_WFDISTXP!K6="","",Raw_Factors_WFDISTXP!K6)</f>
        <v/>
      </c>
      <c r="X9" s="74" t="str">
        <f>IF(Raw_Factors_WFDISTXP!L6="","",Raw_Factors_WFDISTXP!L6)</f>
        <v/>
      </c>
      <c r="Y9" s="74" t="str">
        <f>IF(Raw_Factors_WFDISTXP!M6="","",Raw_Factors_WFDISTXP!M6)</f>
        <v/>
      </c>
      <c r="Z9" s="74" t="str">
        <f>IF(Raw_Factors_WFDISTXP!N6="","",Raw_Factors_WFDISTXP!N6)</f>
        <v/>
      </c>
      <c r="AI9" s="54" t="s">
        <v>301</v>
      </c>
      <c r="AJ9" s="54" t="s">
        <v>301</v>
      </c>
      <c r="AK9" s="53"/>
      <c r="AL9" s="106" t="str">
        <f t="shared" ref="AL9:AU9" si="5">D9</f>
        <v>base</v>
      </c>
      <c r="AM9" s="106" t="str">
        <f t="shared" si="5"/>
        <v>sim1</v>
      </c>
      <c r="AN9" s="106" t="str">
        <f t="shared" si="5"/>
        <v>sim2</v>
      </c>
      <c r="AO9" s="106" t="str">
        <f t="shared" si="5"/>
        <v>sim3</v>
      </c>
      <c r="AP9" s="106" t="str">
        <f t="shared" si="5"/>
        <v/>
      </c>
      <c r="AQ9" s="106" t="str">
        <f t="shared" si="5"/>
        <v/>
      </c>
      <c r="AR9" s="106" t="str">
        <f t="shared" si="5"/>
        <v/>
      </c>
      <c r="AS9" s="106" t="str">
        <f t="shared" si="5"/>
        <v/>
      </c>
      <c r="AT9" s="106" t="str">
        <f t="shared" si="5"/>
        <v/>
      </c>
      <c r="AU9" s="106" t="str">
        <f t="shared" si="5"/>
        <v/>
      </c>
      <c r="AV9" s="100" t="s">
        <v>299</v>
      </c>
      <c r="AW9" s="100" t="s">
        <v>299</v>
      </c>
      <c r="AZ9" s="53"/>
      <c r="BA9" s="107" t="str">
        <f t="shared" ref="BA9:BJ9" si="6">AL9</f>
        <v>base</v>
      </c>
      <c r="BB9" s="107" t="str">
        <f t="shared" si="6"/>
        <v>sim1</v>
      </c>
      <c r="BC9" s="107" t="str">
        <f t="shared" si="6"/>
        <v>sim2</v>
      </c>
      <c r="BD9" s="107" t="str">
        <f t="shared" si="6"/>
        <v>sim3</v>
      </c>
      <c r="BE9" s="107" t="str">
        <f t="shared" si="6"/>
        <v/>
      </c>
      <c r="BF9" s="107" t="str">
        <f t="shared" si="6"/>
        <v/>
      </c>
      <c r="BG9" s="107" t="str">
        <f t="shared" si="6"/>
        <v/>
      </c>
      <c r="BH9" s="107" t="str">
        <f t="shared" si="6"/>
        <v/>
      </c>
      <c r="BI9" s="107" t="str">
        <f t="shared" si="6"/>
        <v/>
      </c>
      <c r="BJ9" s="107" t="str">
        <f t="shared" si="6"/>
        <v/>
      </c>
    </row>
    <row r="10" spans="1:62" x14ac:dyDescent="0.2">
      <c r="B10" s="204" t="str" cm="1">
        <f t="array" aca="1" ref="B10" ca="1">IFERROR(_xlfn.XLOOKUP(C10,Act_codes_core,Act_labels_core),"")</f>
        <v>Paddy</v>
      </c>
      <c r="C10" s="108" t="str" cm="1">
        <f t="array" aca="1" ref="C10:C199" ca="1">Act_codes_core</f>
        <v>a_001</v>
      </c>
      <c r="D10" s="133" cm="1">
        <f t="array" aca="1" ref="D10" ca="1">IF($J$1="Labour",SUMIFS(Raw_Factors_QFXP!E$7:E$1000,Raw_Factors_QFXP!$A$7:$A$1000,_xlfn.XLOOKUP($J$1,Fct_labels,Fct_codes)&amp;"_"&amp;$C10),IFERROR(_xlfn.XLOOKUP(_xlfn.XLOOKUP($J$1,Fct_labels,Fct_codes)&amp;"_"&amp;$C10,Raw_Factors_QFXP!$B$7:$B$1000,Raw_Factors_QFXP!E$7:E$1000),0))</f>
        <v>0.59428913912047676</v>
      </c>
      <c r="E10" s="168" cm="1">
        <f t="array" aca="1" ref="E10" ca="1">IF($J$1="Labour",SUMIFS(Raw_Factors_QFXP!F$7:F$1000,Raw_Factors_QFXP!$A$7:$A$1000,_xlfn.XLOOKUP($J$1,Fct_labels,Fct_codes)&amp;"_"&amp;$C10),IFERROR(_xlfn.XLOOKUP(_xlfn.XLOOKUP($J$1,Fct_labels,Fct_codes)&amp;"_"&amp;$C10,Raw_Factors_QFXP!$B$7:$B$1000,Raw_Factors_QFXP!F$7:F$1000),0))</f>
        <v>0</v>
      </c>
      <c r="F10" s="168" cm="1">
        <f t="array" aca="1" ref="F10" ca="1">IF($J$1="Labour",SUMIFS(Raw_Factors_QFXP!G$7:G$1000,Raw_Factors_QFXP!$A$7:$A$1000,_xlfn.XLOOKUP($J$1,Fct_labels,Fct_codes)&amp;"_"&amp;$C10),IFERROR(_xlfn.XLOOKUP(_xlfn.XLOOKUP($J$1,Fct_labels,Fct_codes)&amp;"_"&amp;$C10,Raw_Factors_QFXP!$B$7:$B$1000,Raw_Factors_QFXP!G$7:G$1000),0))</f>
        <v>0</v>
      </c>
      <c r="G10" s="168" cm="1">
        <f t="array" aca="1" ref="G10" ca="1">IF($J$1="Labour",SUMIFS(Raw_Factors_QFXP!H$7:H$1000,Raw_Factors_QFXP!$A$7:$A$1000,_xlfn.XLOOKUP($J$1,Fct_labels,Fct_codes)&amp;"_"&amp;$C10),IFERROR(_xlfn.XLOOKUP(_xlfn.XLOOKUP($J$1,Fct_labels,Fct_codes)&amp;"_"&amp;$C10,Raw_Factors_QFXP!$B$7:$B$1000,Raw_Factors_QFXP!H$7:H$1000),0))</f>
        <v>0</v>
      </c>
      <c r="H10" s="168" cm="1">
        <f t="array" aca="1" ref="H10" ca="1">IF($J$1="Labour",SUMIFS(Raw_Factors_QFXP!I$7:I$1000,Raw_Factors_QFXP!$A$7:$A$1000,_xlfn.XLOOKUP($J$1,Fct_labels,Fct_codes)&amp;"_"&amp;$C10),IFERROR(_xlfn.XLOOKUP(_xlfn.XLOOKUP($J$1,Fct_labels,Fct_codes)&amp;"_"&amp;$C10,Raw_Factors_QFXP!$B$7:$B$1000,Raw_Factors_QFXP!I$7:I$1000),0))</f>
        <v>0</v>
      </c>
      <c r="I10" s="168" cm="1">
        <f t="array" aca="1" ref="I10" ca="1">IF($J$1="Labour",SUMIFS(Raw_Factors_QFXP!J$7:J$1000,Raw_Factors_QFXP!$A$7:$A$1000,_xlfn.XLOOKUP($J$1,Fct_labels,Fct_codes)&amp;"_"&amp;$C10),IFERROR(_xlfn.XLOOKUP(_xlfn.XLOOKUP($J$1,Fct_labels,Fct_codes)&amp;"_"&amp;$C10,Raw_Factors_QFXP!$B$7:$B$1000,Raw_Factors_QFXP!J$7:J$1000),0))</f>
        <v>0</v>
      </c>
      <c r="J10" s="168" cm="1">
        <f t="array" aca="1" ref="J10" ca="1">IF($J$1="Labour",SUMIFS(Raw_Factors_QFXP!K$7:K$1000,Raw_Factors_QFXP!$A$7:$A$1000,_xlfn.XLOOKUP($J$1,Fct_labels,Fct_codes)&amp;"_"&amp;$C10),IFERROR(_xlfn.XLOOKUP(_xlfn.XLOOKUP($J$1,Fct_labels,Fct_codes)&amp;"_"&amp;$C10,Raw_Factors_QFXP!$B$7:$B$1000,Raw_Factors_QFXP!K$7:K$1000),0))</f>
        <v>0</v>
      </c>
      <c r="K10" s="168" cm="1">
        <f t="array" aca="1" ref="K10" ca="1">IF($J$1="Labour",SUMIFS(Raw_Factors_QFXP!L$7:L$1000,Raw_Factors_QFXP!$A$7:$A$1000,_xlfn.XLOOKUP($J$1,Fct_labels,Fct_codes)&amp;"_"&amp;$C10),IFERROR(_xlfn.XLOOKUP(_xlfn.XLOOKUP($J$1,Fct_labels,Fct_codes)&amp;"_"&amp;$C10,Raw_Factors_QFXP!$B$7:$B$1000,Raw_Factors_QFXP!L$7:L$1000),0))</f>
        <v>0</v>
      </c>
      <c r="L10" s="168" cm="1">
        <f t="array" aca="1" ref="L10" ca="1">IF($J$1="Labour",SUMIFS(Raw_Factors_QFXP!M$7:M$1000,Raw_Factors_QFXP!$A$7:$A$1000,_xlfn.XLOOKUP($J$1,Fct_labels,Fct_codes)&amp;"_"&amp;$C10),IFERROR(_xlfn.XLOOKUP(_xlfn.XLOOKUP($J$1,Fct_labels,Fct_codes)&amp;"_"&amp;$C10,Raw_Factors_QFXP!$B$7:$B$1000,Raw_Factors_QFXP!M$7:M$1000),0))</f>
        <v>0</v>
      </c>
      <c r="M10" s="168" cm="1">
        <f t="array" aca="1" ref="M10" ca="1">IF($J$1="Labour",SUMIFS(Raw_Factors_QFXP!N$7:N$1000,Raw_Factors_QFXP!$A$7:$A$1000,_xlfn.XLOOKUP($J$1,Fct_labels,Fct_codes)&amp;"_"&amp;$C10),IFERROR(_xlfn.XLOOKUP(_xlfn.XLOOKUP($J$1,Fct_labels,Fct_codes)&amp;"_"&amp;$C10,Raw_Factors_QFXP!$B$7:$B$1000,Raw_Factors_QFXP!N$7:N$1000),0))</f>
        <v>0</v>
      </c>
      <c r="O10" s="204" t="str" cm="1">
        <f t="array" aca="1" ref="O10" ca="1">IFERROR(_xlfn.XLOOKUP(P10,Act_codes_core,Act_labels_core),"")</f>
        <v>Paddy</v>
      </c>
      <c r="P10" s="108" t="str" cm="1">
        <f t="array" aca="1" ref="P10:P199" ca="1">Act_codes_core</f>
        <v>a_001</v>
      </c>
      <c r="Q10" s="281" cm="1">
        <f t="array" aca="1" ref="Q10" ca="1">IF($J$1="Labour","",IFERROR(_xlfn.XLOOKUP(_xlfn.XLOOKUP($J$1,Fct_labels,Fct_codes)&amp;"_"&amp;$C10,Raw_Factors_WFDISTXP!$B$7:$B$1000,Raw_Factors_WFDISTXP!E$7:E$1000),0))</f>
        <v>1</v>
      </c>
      <c r="R10" s="298" cm="1">
        <f t="array" aca="1" ref="R10" ca="1">IF($J$1="Labour","",IFERROR(_xlfn.XLOOKUP(_xlfn.XLOOKUP($J$1,Fct_labels,Fct_codes)&amp;"_"&amp;$C10,Raw_Factors_WFDISTXP!$B$7:$B$1000,Raw_Factors_WFDISTXP!F$7:F$1000),0))</f>
        <v>-2.9469193949460681E-2</v>
      </c>
      <c r="S10" s="298" cm="1">
        <f t="array" aca="1" ref="S10" ca="1">IF($J$1="Labour","",IFERROR(_xlfn.XLOOKUP(_xlfn.XLOOKUP($J$1,Fct_labels,Fct_codes)&amp;"_"&amp;$C10,Raw_Factors_WFDISTXP!$B$7:$B$1000,Raw_Factors_WFDISTXP!G$7:G$1000),0))</f>
        <v>-0.75087551059187518</v>
      </c>
      <c r="T10" s="298" cm="1">
        <f t="array" aca="1" ref="T10" ca="1">IF($J$1="Labour","",IFERROR(_xlfn.XLOOKUP(_xlfn.XLOOKUP($J$1,Fct_labels,Fct_codes)&amp;"_"&amp;$C10,Raw_Factors_WFDISTXP!$B$7:$B$1000,Raw_Factors_WFDISTXP!H$7:H$1000),0))</f>
        <v>-0.39523863938732973</v>
      </c>
      <c r="U10" s="298" cm="1">
        <f t="array" aca="1" ref="U10" ca="1">IF($J$1="Labour","",IFERROR(_xlfn.XLOOKUP(_xlfn.XLOOKUP($J$1,Fct_labels,Fct_codes)&amp;"_"&amp;$C10,Raw_Factors_WFDISTXP!$B$7:$B$1000,Raw_Factors_WFDISTXP!I$7:I$1000),0))</f>
        <v>0</v>
      </c>
      <c r="V10" s="298" cm="1">
        <f t="array" aca="1" ref="V10" ca="1">IF($J$1="Labour","",IFERROR(_xlfn.XLOOKUP(_xlfn.XLOOKUP($J$1,Fct_labels,Fct_codes)&amp;"_"&amp;$C10,Raw_Factors_WFDISTXP!$B$7:$B$1000,Raw_Factors_WFDISTXP!J$7:J$1000),0))</f>
        <v>0</v>
      </c>
      <c r="W10" s="298" cm="1">
        <f t="array" aca="1" ref="W10" ca="1">IF($J$1="Labour","",IFERROR(_xlfn.XLOOKUP(_xlfn.XLOOKUP($J$1,Fct_labels,Fct_codes)&amp;"_"&amp;$C10,Raw_Factors_WFDISTXP!$B$7:$B$1000,Raw_Factors_WFDISTXP!K$7:K$1000),0))</f>
        <v>0</v>
      </c>
      <c r="X10" s="298" cm="1">
        <f t="array" aca="1" ref="X10" ca="1">IF($J$1="Labour","",IFERROR(_xlfn.XLOOKUP(_xlfn.XLOOKUP($J$1,Fct_labels,Fct_codes)&amp;"_"&amp;$C10,Raw_Factors_WFDISTXP!$B$7:$B$1000,Raw_Factors_WFDISTXP!L$7:L$1000),0))</f>
        <v>0</v>
      </c>
      <c r="Y10" s="298" cm="1">
        <f t="array" aca="1" ref="Y10" ca="1">IF($J$1="Labour","",IFERROR(_xlfn.XLOOKUP(_xlfn.XLOOKUP($J$1,Fct_labels,Fct_codes)&amp;"_"&amp;$C10,Raw_Factors_WFDISTXP!$B$7:$B$1000,Raw_Factors_WFDISTXP!M$7:M$1000),0))</f>
        <v>0</v>
      </c>
      <c r="Z10" s="298" cm="1">
        <f t="array" aca="1" ref="Z10" ca="1">IF($J$1="Labour","",IFERROR(_xlfn.XLOOKUP(_xlfn.XLOOKUP($J$1,Fct_labels,Fct_codes)&amp;"_"&amp;$C10,Raw_Factors_WFDISTXP!$B$7:$B$1000,Raw_Factors_WFDISTXP!N$7:N$1000),0))</f>
        <v>0</v>
      </c>
      <c r="AA10" s="104"/>
      <c r="AB10" s="104"/>
      <c r="AC10" s="104"/>
      <c r="AD10" s="104"/>
      <c r="AE10" s="104"/>
      <c r="AF10" s="104"/>
      <c r="AG10" s="104"/>
      <c r="AH10" s="104"/>
      <c r="AI10" s="54" t="str" cm="1">
        <f t="array" aca="1" ref="AI10:AI246" ca="1">IFERROR(_xlfn.XLOOKUP(AK10:AK246,Act_codes_core,Act_aggr_map1),"")</f>
        <v>sAGR</v>
      </c>
      <c r="AJ10" s="54" t="str" cm="1">
        <f t="array" aca="1" ref="AJ10:AJ246" ca="1">IFERROR(_xlfn.XLOOKUP(AK10:AK246,Act_codes_core,Act_aggr_map2),"")</f>
        <v>sGDP</v>
      </c>
      <c r="AK10" s="49" t="str">
        <f t="array" ref="AK10:AK246" ca="1">C10:C246</f>
        <v>a_001</v>
      </c>
      <c r="AL10" s="56">
        <f t="array" aca="1" ref="AL10:AL246" ca="1">D10:D246</f>
        <v>0.59428913912047676</v>
      </c>
      <c r="AM10" s="56">
        <f t="array" aca="1" ref="AM10:AM246" ca="1">$D10:$D246*E10:M246/100</f>
        <v>0</v>
      </c>
      <c r="AN10" s="56">
        <f t="array" aca="1" ref="AN10:AN246" ca="1">$D10:$D246*F10:N246/100</f>
        <v>0</v>
      </c>
      <c r="AO10" s="56">
        <f t="array" aca="1" ref="AO10:AO246" ca="1">$D10:$D246*G10:O246/100</f>
        <v>0</v>
      </c>
      <c r="AP10" s="56">
        <f t="array" aca="1" ref="AP10:AP246" ca="1">$D10:$D246*H10:P246/100</f>
        <v>0</v>
      </c>
      <c r="AQ10" s="56">
        <f t="array" aca="1" ref="AQ10:AQ246" ca="1">$D10:$D246*I10:Q246/100</f>
        <v>0</v>
      </c>
      <c r="AR10" s="56">
        <f t="array" aca="1" ref="AR10:AR246" ca="1">$D10:$D246*J10:R246/100</f>
        <v>0</v>
      </c>
      <c r="AS10" s="56">
        <f t="array" aca="1" ref="AS10:AS246" ca="1">$D10:$D246*K10:S246/100</f>
        <v>0</v>
      </c>
      <c r="AT10" s="56">
        <f t="array" aca="1" ref="AT10:AT246" ca="1">$D10:$D246*L10:T246/100</f>
        <v>0</v>
      </c>
      <c r="AU10" s="56">
        <f t="array" aca="1" ref="AU10:AU246" ca="1">$D10:$D246*M10:U246/100</f>
        <v>0</v>
      </c>
      <c r="AV10" s="56">
        <f ca="1">IF(OR(AI10="",AI10="Total"),"",100*AL10/SUMIFS($AL$10:$AL$246,$AI$10:$AI$246,AI10))</f>
        <v>7.3032756673604577</v>
      </c>
      <c r="AW10" s="56">
        <f ca="1">IF(OR(AI10="",AI10="Total"),"",100*AL10/SUMIFS($AL$10:$AL$246,$AJ$10:$AJ$246,AJ10))</f>
        <v>5.2408919813527275</v>
      </c>
      <c r="AZ10" s="280" t="str">
        <f t="shared" ref="AZ10:AZ56" ca="1" si="7">C250</f>
        <v>sGDP</v>
      </c>
      <c r="BA10" s="133">
        <f t="shared" ref="BA10:BA56" ca="1" si="8">IF(SUMIFS(AL$10:AL$246,$AJ$10:$AJ$246,$AZ10)=0,SUMIFS(AL$10:AL$246,$AI$10:$AI$246,$AZ10),SUMIFS(AL$10:AL$246,$AJ$10:$AJ$246,$AZ10))</f>
        <v>11.339465519132579</v>
      </c>
      <c r="BB10" s="133">
        <f t="shared" ref="BB10:BB56" ca="1" si="9">IF(SUMIFS(AM$10:AM$246,$AJ$10:$AJ$246,$AZ10)=0,SUMIFS(AM$10:AM$246,$AI$10:$AI$246,$AZ10),SUMIFS(AM$10:AM$246,$AJ$10:$AJ$246,$AZ10))</f>
        <v>0</v>
      </c>
      <c r="BC10" s="133">
        <f t="shared" ref="BC10:BC56" ca="1" si="10">IF(SUMIFS(AN$10:AN$246,$AJ$10:$AJ$246,$AZ10)=0,SUMIFS(AN$10:AN$246,$AI$10:$AI$246,$AZ10),SUMIFS(AN$10:AN$246,$AJ$10:$AJ$246,$AZ10))</f>
        <v>0</v>
      </c>
      <c r="BD10" s="133">
        <f t="shared" ref="BD10:BD56" ca="1" si="11">IF(SUMIFS(AO$10:AO$246,$AJ$10:$AJ$246,$AZ10)=0,SUMIFS(AO$10:AO$246,$AI$10:$AI$246,$AZ10),SUMIFS(AO$10:AO$246,$AJ$10:$AJ$246,$AZ10))</f>
        <v>0</v>
      </c>
      <c r="BE10" s="133">
        <f t="shared" ref="BE10:BE56" ca="1" si="12">IF(SUMIFS(AP$10:AP$246,$AJ$10:$AJ$246,$AZ10)=0,SUMIFS(AP$10:AP$246,$AI$10:$AI$246,$AZ10),SUMIFS(AP$10:AP$246,$AJ$10:$AJ$246,$AZ10))</f>
        <v>0</v>
      </c>
      <c r="BF10" s="133">
        <f t="shared" ref="BF10:BF56" ca="1" si="13">IF(SUMIFS(AQ$10:AQ$246,$AJ$10:$AJ$246,$AZ10)=0,SUMIFS(AQ$10:AQ$246,$AI$10:$AI$246,$AZ10),SUMIFS(AQ$10:AQ$246,$AJ$10:$AJ$246,$AZ10))</f>
        <v>0</v>
      </c>
      <c r="BG10" s="133">
        <f t="shared" ref="BG10:BG56" ca="1" si="14">IF(SUMIFS(AR$10:AR$246,$AJ$10:$AJ$246,$AZ10)=0,SUMIFS(AR$10:AR$246,$AI$10:$AI$246,$AZ10),SUMIFS(AR$10:AR$246,$AJ$10:$AJ$246,$AZ10))</f>
        <v>0</v>
      </c>
      <c r="BH10" s="133">
        <f t="shared" ref="BH10:BH56" ca="1" si="15">IF(SUMIFS(AS$10:AS$246,$AJ$10:$AJ$246,$AZ10)=0,SUMIFS(AS$10:AS$246,$AI$10:$AI$246,$AZ10),SUMIFS(AS$10:AS$246,$AJ$10:$AJ$246,$AZ10))</f>
        <v>0</v>
      </c>
      <c r="BI10" s="133">
        <f t="shared" ref="BI10:BI56" ca="1" si="16">IF(SUMIFS(AT$10:AT$246,$AJ$10:$AJ$246,$AZ10)=0,SUMIFS(AT$10:AT$246,$AI$10:$AI$246,$AZ10),SUMIFS(AT$10:AT$246,$AJ$10:$AJ$246,$AZ10))</f>
        <v>0</v>
      </c>
      <c r="BJ10" s="133">
        <f t="shared" ref="BJ10:BJ56" ca="1" si="17">IF(SUMIFS(AU$10:AU$246,$AJ$10:$AJ$246,$AZ10)=0,SUMIFS(AU$10:AU$246,$AI$10:$AI$246,$AZ10),SUMIFS(AU$10:AU$246,$AJ$10:$AJ$246,$AZ10))</f>
        <v>0</v>
      </c>
    </row>
    <row r="11" spans="1:62" x14ac:dyDescent="0.2">
      <c r="B11" s="204" t="str" cm="1">
        <f t="array" aca="1" ref="B11" ca="1">IFERROR(_xlfn.XLOOKUP(C11,Act_codes_core,Act_labels_core),"")</f>
        <v>Corn and other grain food products</v>
      </c>
      <c r="C11" s="108" t="str">
        <f ca="1"/>
        <v>a_002</v>
      </c>
      <c r="D11" s="133" cm="1">
        <f t="array" aca="1" ref="D11" ca="1">IF($J$1="Labour",SUMIFS(Raw_Factors_QFXP!E$7:E$1000,Raw_Factors_QFXP!$A$7:$A$1000,_xlfn.XLOOKUP($J$1,Fct_labels,Fct_codes)&amp;"_"&amp;$C11),IFERROR(_xlfn.XLOOKUP(_xlfn.XLOOKUP($J$1,Fct_labels,Fct_codes)&amp;"_"&amp;$C11,Raw_Factors_QFXP!$B$7:$B$1000,Raw_Factors_QFXP!E$7:E$1000),0))</f>
        <v>5.5635147997299184E-2</v>
      </c>
      <c r="E11" s="168" cm="1">
        <f t="array" aca="1" ref="E11" ca="1">IF($J$1="Labour",SUMIFS(Raw_Factors_QFXP!F$7:F$1000,Raw_Factors_QFXP!$A$7:$A$1000,_xlfn.XLOOKUP($J$1,Fct_labels,Fct_codes)&amp;"_"&amp;$C11),IFERROR(_xlfn.XLOOKUP(_xlfn.XLOOKUP($J$1,Fct_labels,Fct_codes)&amp;"_"&amp;$C11,Raw_Factors_QFXP!$B$7:$B$1000,Raw_Factors_QFXP!F$7:F$1000),0))</f>
        <v>0</v>
      </c>
      <c r="F11" s="168" cm="1">
        <f t="array" aca="1" ref="F11" ca="1">IF($J$1="Labour",SUMIFS(Raw_Factors_QFXP!G$7:G$1000,Raw_Factors_QFXP!$A$7:$A$1000,_xlfn.XLOOKUP($J$1,Fct_labels,Fct_codes)&amp;"_"&amp;$C11),IFERROR(_xlfn.XLOOKUP(_xlfn.XLOOKUP($J$1,Fct_labels,Fct_codes)&amp;"_"&amp;$C11,Raw_Factors_QFXP!$B$7:$B$1000,Raw_Factors_QFXP!G$7:G$1000),0))</f>
        <v>0</v>
      </c>
      <c r="G11" s="168" cm="1">
        <f t="array" aca="1" ref="G11" ca="1">IF($J$1="Labour",SUMIFS(Raw_Factors_QFXP!H$7:H$1000,Raw_Factors_QFXP!$A$7:$A$1000,_xlfn.XLOOKUP($J$1,Fct_labels,Fct_codes)&amp;"_"&amp;$C11),IFERROR(_xlfn.XLOOKUP(_xlfn.XLOOKUP($J$1,Fct_labels,Fct_codes)&amp;"_"&amp;$C11,Raw_Factors_QFXP!$B$7:$B$1000,Raw_Factors_QFXP!H$7:H$1000),0))</f>
        <v>0</v>
      </c>
      <c r="H11" s="168" cm="1">
        <f t="array" aca="1" ref="H11" ca="1">IF($J$1="Labour",SUMIFS(Raw_Factors_QFXP!I$7:I$1000,Raw_Factors_QFXP!$A$7:$A$1000,_xlfn.XLOOKUP($J$1,Fct_labels,Fct_codes)&amp;"_"&amp;$C11),IFERROR(_xlfn.XLOOKUP(_xlfn.XLOOKUP($J$1,Fct_labels,Fct_codes)&amp;"_"&amp;$C11,Raw_Factors_QFXP!$B$7:$B$1000,Raw_Factors_QFXP!I$7:I$1000),0))</f>
        <v>0</v>
      </c>
      <c r="I11" s="168" cm="1">
        <f t="array" aca="1" ref="I11" ca="1">IF($J$1="Labour",SUMIFS(Raw_Factors_QFXP!J$7:J$1000,Raw_Factors_QFXP!$A$7:$A$1000,_xlfn.XLOOKUP($J$1,Fct_labels,Fct_codes)&amp;"_"&amp;$C11),IFERROR(_xlfn.XLOOKUP(_xlfn.XLOOKUP($J$1,Fct_labels,Fct_codes)&amp;"_"&amp;$C11,Raw_Factors_QFXP!$B$7:$B$1000,Raw_Factors_QFXP!J$7:J$1000),0))</f>
        <v>0</v>
      </c>
      <c r="J11" s="168" cm="1">
        <f t="array" aca="1" ref="J11" ca="1">IF($J$1="Labour",SUMIFS(Raw_Factors_QFXP!K$7:K$1000,Raw_Factors_QFXP!$A$7:$A$1000,_xlfn.XLOOKUP($J$1,Fct_labels,Fct_codes)&amp;"_"&amp;$C11),IFERROR(_xlfn.XLOOKUP(_xlfn.XLOOKUP($J$1,Fct_labels,Fct_codes)&amp;"_"&amp;$C11,Raw_Factors_QFXP!$B$7:$B$1000,Raw_Factors_QFXP!K$7:K$1000),0))</f>
        <v>0</v>
      </c>
      <c r="K11" s="168" cm="1">
        <f t="array" aca="1" ref="K11" ca="1">IF($J$1="Labour",SUMIFS(Raw_Factors_QFXP!L$7:L$1000,Raw_Factors_QFXP!$A$7:$A$1000,_xlfn.XLOOKUP($J$1,Fct_labels,Fct_codes)&amp;"_"&amp;$C11),IFERROR(_xlfn.XLOOKUP(_xlfn.XLOOKUP($J$1,Fct_labels,Fct_codes)&amp;"_"&amp;$C11,Raw_Factors_QFXP!$B$7:$B$1000,Raw_Factors_QFXP!L$7:L$1000),0))</f>
        <v>0</v>
      </c>
      <c r="L11" s="168" cm="1">
        <f t="array" aca="1" ref="L11" ca="1">IF($J$1="Labour",SUMIFS(Raw_Factors_QFXP!M$7:M$1000,Raw_Factors_QFXP!$A$7:$A$1000,_xlfn.XLOOKUP($J$1,Fct_labels,Fct_codes)&amp;"_"&amp;$C11),IFERROR(_xlfn.XLOOKUP(_xlfn.XLOOKUP($J$1,Fct_labels,Fct_codes)&amp;"_"&amp;$C11,Raw_Factors_QFXP!$B$7:$B$1000,Raw_Factors_QFXP!M$7:M$1000),0))</f>
        <v>0</v>
      </c>
      <c r="M11" s="168" cm="1">
        <f t="array" aca="1" ref="M11" ca="1">IF($J$1="Labour",SUMIFS(Raw_Factors_QFXP!N$7:N$1000,Raw_Factors_QFXP!$A$7:$A$1000,_xlfn.XLOOKUP($J$1,Fct_labels,Fct_codes)&amp;"_"&amp;$C11),IFERROR(_xlfn.XLOOKUP(_xlfn.XLOOKUP($J$1,Fct_labels,Fct_codes)&amp;"_"&amp;$C11,Raw_Factors_QFXP!$B$7:$B$1000,Raw_Factors_QFXP!N$7:N$1000),0))</f>
        <v>0</v>
      </c>
      <c r="O11" s="204" t="str" cm="1">
        <f t="array" aca="1" ref="O11" ca="1">IFERROR(_xlfn.XLOOKUP(P11,Act_codes_core,Act_labels_core),"")</f>
        <v>Corn and other grain food products</v>
      </c>
      <c r="P11" s="108" t="str">
        <f ca="1"/>
        <v>a_002</v>
      </c>
      <c r="Q11" s="281" cm="1">
        <f t="array" aca="1" ref="Q11" ca="1">IF($J$1="Labour","",IFERROR(_xlfn.XLOOKUP(_xlfn.XLOOKUP($J$1,Fct_labels,Fct_codes)&amp;"_"&amp;$C11,Raw_Factors_WFDISTXP!$B$7:$B$1000,Raw_Factors_WFDISTXP!E$7:E$1000),0))</f>
        <v>1</v>
      </c>
      <c r="R11" s="298" cm="1">
        <f t="array" aca="1" ref="R11" ca="1">IF($J$1="Labour","",IFERROR(_xlfn.XLOOKUP(_xlfn.XLOOKUP($J$1,Fct_labels,Fct_codes)&amp;"_"&amp;$C11,Raw_Factors_WFDISTXP!$B$7:$B$1000,Raw_Factors_WFDISTXP!F$7:F$1000),0))</f>
        <v>4.1639389205361255E-2</v>
      </c>
      <c r="S11" s="298" cm="1">
        <f t="array" aca="1" ref="S11" ca="1">IF($J$1="Labour","",IFERROR(_xlfn.XLOOKUP(_xlfn.XLOOKUP($J$1,Fct_labels,Fct_codes)&amp;"_"&amp;$C11,Raw_Factors_WFDISTXP!$B$7:$B$1000,Raw_Factors_WFDISTXP!G$7:G$1000),0))</f>
        <v>-1.1294606563220677</v>
      </c>
      <c r="T11" s="298" cm="1">
        <f t="array" aca="1" ref="T11" ca="1">IF($J$1="Labour","",IFERROR(_xlfn.XLOOKUP(_xlfn.XLOOKUP($J$1,Fct_labels,Fct_codes)&amp;"_"&amp;$C11,Raw_Factors_WFDISTXP!$B$7:$B$1000,Raw_Factors_WFDISTXP!H$7:H$1000),0))</f>
        <v>-0.43560500207906472</v>
      </c>
      <c r="U11" s="298" cm="1">
        <f t="array" aca="1" ref="U11" ca="1">IF($J$1="Labour","",IFERROR(_xlfn.XLOOKUP(_xlfn.XLOOKUP($J$1,Fct_labels,Fct_codes)&amp;"_"&amp;$C11,Raw_Factors_WFDISTXP!$B$7:$B$1000,Raw_Factors_WFDISTXP!I$7:I$1000),0))</f>
        <v>0</v>
      </c>
      <c r="V11" s="298" cm="1">
        <f t="array" aca="1" ref="V11" ca="1">IF($J$1="Labour","",IFERROR(_xlfn.XLOOKUP(_xlfn.XLOOKUP($J$1,Fct_labels,Fct_codes)&amp;"_"&amp;$C11,Raw_Factors_WFDISTXP!$B$7:$B$1000,Raw_Factors_WFDISTXP!J$7:J$1000),0))</f>
        <v>0</v>
      </c>
      <c r="W11" s="298" cm="1">
        <f t="array" aca="1" ref="W11" ca="1">IF($J$1="Labour","",IFERROR(_xlfn.XLOOKUP(_xlfn.XLOOKUP($J$1,Fct_labels,Fct_codes)&amp;"_"&amp;$C11,Raw_Factors_WFDISTXP!$B$7:$B$1000,Raw_Factors_WFDISTXP!K$7:K$1000),0))</f>
        <v>0</v>
      </c>
      <c r="X11" s="298" cm="1">
        <f t="array" aca="1" ref="X11" ca="1">IF($J$1="Labour","",IFERROR(_xlfn.XLOOKUP(_xlfn.XLOOKUP($J$1,Fct_labels,Fct_codes)&amp;"_"&amp;$C11,Raw_Factors_WFDISTXP!$B$7:$B$1000,Raw_Factors_WFDISTXP!L$7:L$1000),0))</f>
        <v>0</v>
      </c>
      <c r="Y11" s="298" cm="1">
        <f t="array" aca="1" ref="Y11" ca="1">IF($J$1="Labour","",IFERROR(_xlfn.XLOOKUP(_xlfn.XLOOKUP($J$1,Fct_labels,Fct_codes)&amp;"_"&amp;$C11,Raw_Factors_WFDISTXP!$B$7:$B$1000,Raw_Factors_WFDISTXP!M$7:M$1000),0))</f>
        <v>0</v>
      </c>
      <c r="Z11" s="298" cm="1">
        <f t="array" aca="1" ref="Z11" ca="1">IF($J$1="Labour","",IFERROR(_xlfn.XLOOKUP(_xlfn.XLOOKUP($J$1,Fct_labels,Fct_codes)&amp;"_"&amp;$C11,Raw_Factors_WFDISTXP!$B$7:$B$1000,Raw_Factors_WFDISTXP!N$7:N$1000),0))</f>
        <v>0</v>
      </c>
      <c r="AA11" s="104"/>
      <c r="AB11" s="104"/>
      <c r="AC11" s="104"/>
      <c r="AD11" s="104"/>
      <c r="AE11" s="104"/>
      <c r="AF11" s="104"/>
      <c r="AG11" s="104"/>
      <c r="AH11" s="104"/>
      <c r="AI11" s="54" t="str">
        <f ca="1"/>
        <v>sAGR</v>
      </c>
      <c r="AJ11" s="54" t="str">
        <f ca="1"/>
        <v>sGDP</v>
      </c>
      <c r="AK11" s="49" t="str">
        <f ca="1"/>
        <v>a_002</v>
      </c>
      <c r="AL11" s="56">
        <f ca="1"/>
        <v>5.5635147997299184E-2</v>
      </c>
      <c r="AM11" s="56">
        <f ca="1"/>
        <v>0</v>
      </c>
      <c r="AN11" s="56">
        <f ca="1"/>
        <v>0</v>
      </c>
      <c r="AO11" s="56">
        <f ca="1"/>
        <v>0</v>
      </c>
      <c r="AP11" s="56">
        <f ca="1"/>
        <v>0</v>
      </c>
      <c r="AQ11" s="56">
        <f ca="1"/>
        <v>0</v>
      </c>
      <c r="AR11" s="56">
        <f ca="1"/>
        <v>0</v>
      </c>
      <c r="AS11" s="56">
        <f ca="1"/>
        <v>0</v>
      </c>
      <c r="AT11" s="56">
        <f ca="1"/>
        <v>0</v>
      </c>
      <c r="AU11" s="56">
        <f ca="1"/>
        <v>0</v>
      </c>
      <c r="AV11" s="56">
        <f t="shared" ref="AV11:AV74" ca="1" si="18">IF(OR(AI11="",AI11="Total"),"",100*AL11/SUMIFS($AL$10:$AL$246,$AI$10:$AI$246,AI11))</f>
        <v>0.68370561713446076</v>
      </c>
      <c r="AW11" s="56">
        <f t="shared" ref="AW11:AW74" ca="1" si="19">IF(OR(AI11="",AI11="Total"),"",100*AL11/SUMIFS($AL$10:$AL$246,$AJ$10:$AJ$246,AJ11))</f>
        <v>0.49063289538143096</v>
      </c>
      <c r="AZ11" s="280" t="str">
        <f t="shared" ca="1" si="7"/>
        <v>sAGR</v>
      </c>
      <c r="BA11" s="133">
        <f t="shared" ca="1" si="8"/>
        <v>8.1372957312354082</v>
      </c>
      <c r="BB11" s="133">
        <f t="shared" ca="1" si="9"/>
        <v>0</v>
      </c>
      <c r="BC11" s="133">
        <f t="shared" ca="1" si="10"/>
        <v>0</v>
      </c>
      <c r="BD11" s="133">
        <f t="shared" ca="1" si="11"/>
        <v>0</v>
      </c>
      <c r="BE11" s="133">
        <f t="shared" ca="1" si="12"/>
        <v>0</v>
      </c>
      <c r="BF11" s="133">
        <f t="shared" ca="1" si="13"/>
        <v>0</v>
      </c>
      <c r="BG11" s="133">
        <f t="shared" ca="1" si="14"/>
        <v>0</v>
      </c>
      <c r="BH11" s="133">
        <f t="shared" ca="1" si="15"/>
        <v>0</v>
      </c>
      <c r="BI11" s="133">
        <f t="shared" ca="1" si="16"/>
        <v>0</v>
      </c>
      <c r="BJ11" s="133">
        <f t="shared" ca="1" si="17"/>
        <v>0</v>
      </c>
    </row>
    <row r="12" spans="1:62" x14ac:dyDescent="0.2">
      <c r="B12" s="204" t="str" cm="1">
        <f t="array" aca="1" ref="B12" ca="1">IFERROR(_xlfn.XLOOKUP(C12,Act_codes_core,Act_labels_core),"")</f>
        <v>Root crop products contain starch</v>
      </c>
      <c r="C12" s="108" t="str">
        <f ca="1"/>
        <v>a_003</v>
      </c>
      <c r="D12" s="133" cm="1">
        <f t="array" aca="1" ref="D12" ca="1">IF($J$1="Labour",SUMIFS(Raw_Factors_QFXP!E$7:E$1000,Raw_Factors_QFXP!$A$7:$A$1000,_xlfn.XLOOKUP($J$1,Fct_labels,Fct_codes)&amp;"_"&amp;$C12),IFERROR(_xlfn.XLOOKUP(_xlfn.XLOOKUP($J$1,Fct_labels,Fct_codes)&amp;"_"&amp;$C12,Raw_Factors_QFXP!$B$7:$B$1000,Raw_Factors_QFXP!E$7:E$1000),0))</f>
        <v>7.323075968444559E-2</v>
      </c>
      <c r="E12" s="168" cm="1">
        <f t="array" aca="1" ref="E12" ca="1">IF($J$1="Labour",SUMIFS(Raw_Factors_QFXP!F$7:F$1000,Raw_Factors_QFXP!$A$7:$A$1000,_xlfn.XLOOKUP($J$1,Fct_labels,Fct_codes)&amp;"_"&amp;$C12),IFERROR(_xlfn.XLOOKUP(_xlfn.XLOOKUP($J$1,Fct_labels,Fct_codes)&amp;"_"&amp;$C12,Raw_Factors_QFXP!$B$7:$B$1000,Raw_Factors_QFXP!F$7:F$1000),0))</f>
        <v>0</v>
      </c>
      <c r="F12" s="168" cm="1">
        <f t="array" aca="1" ref="F12" ca="1">IF($J$1="Labour",SUMIFS(Raw_Factors_QFXP!G$7:G$1000,Raw_Factors_QFXP!$A$7:$A$1000,_xlfn.XLOOKUP($J$1,Fct_labels,Fct_codes)&amp;"_"&amp;$C12),IFERROR(_xlfn.XLOOKUP(_xlfn.XLOOKUP($J$1,Fct_labels,Fct_codes)&amp;"_"&amp;$C12,Raw_Factors_QFXP!$B$7:$B$1000,Raw_Factors_QFXP!G$7:G$1000),0))</f>
        <v>0</v>
      </c>
      <c r="G12" s="168" cm="1">
        <f t="array" aca="1" ref="G12" ca="1">IF($J$1="Labour",SUMIFS(Raw_Factors_QFXP!H$7:H$1000,Raw_Factors_QFXP!$A$7:$A$1000,_xlfn.XLOOKUP($J$1,Fct_labels,Fct_codes)&amp;"_"&amp;$C12),IFERROR(_xlfn.XLOOKUP(_xlfn.XLOOKUP($J$1,Fct_labels,Fct_codes)&amp;"_"&amp;$C12,Raw_Factors_QFXP!$B$7:$B$1000,Raw_Factors_QFXP!H$7:H$1000),0))</f>
        <v>0</v>
      </c>
      <c r="H12" s="168" cm="1">
        <f t="array" aca="1" ref="H12" ca="1">IF($J$1="Labour",SUMIFS(Raw_Factors_QFXP!I$7:I$1000,Raw_Factors_QFXP!$A$7:$A$1000,_xlfn.XLOOKUP($J$1,Fct_labels,Fct_codes)&amp;"_"&amp;$C12),IFERROR(_xlfn.XLOOKUP(_xlfn.XLOOKUP($J$1,Fct_labels,Fct_codes)&amp;"_"&amp;$C12,Raw_Factors_QFXP!$B$7:$B$1000,Raw_Factors_QFXP!I$7:I$1000),0))</f>
        <v>0</v>
      </c>
      <c r="I12" s="168" cm="1">
        <f t="array" aca="1" ref="I12" ca="1">IF($J$1="Labour",SUMIFS(Raw_Factors_QFXP!J$7:J$1000,Raw_Factors_QFXP!$A$7:$A$1000,_xlfn.XLOOKUP($J$1,Fct_labels,Fct_codes)&amp;"_"&amp;$C12),IFERROR(_xlfn.XLOOKUP(_xlfn.XLOOKUP($J$1,Fct_labels,Fct_codes)&amp;"_"&amp;$C12,Raw_Factors_QFXP!$B$7:$B$1000,Raw_Factors_QFXP!J$7:J$1000),0))</f>
        <v>0</v>
      </c>
      <c r="J12" s="168" cm="1">
        <f t="array" aca="1" ref="J12" ca="1">IF($J$1="Labour",SUMIFS(Raw_Factors_QFXP!K$7:K$1000,Raw_Factors_QFXP!$A$7:$A$1000,_xlfn.XLOOKUP($J$1,Fct_labels,Fct_codes)&amp;"_"&amp;$C12),IFERROR(_xlfn.XLOOKUP(_xlfn.XLOOKUP($J$1,Fct_labels,Fct_codes)&amp;"_"&amp;$C12,Raw_Factors_QFXP!$B$7:$B$1000,Raw_Factors_QFXP!K$7:K$1000),0))</f>
        <v>0</v>
      </c>
      <c r="K12" s="168" cm="1">
        <f t="array" aca="1" ref="K12" ca="1">IF($J$1="Labour",SUMIFS(Raw_Factors_QFXP!L$7:L$1000,Raw_Factors_QFXP!$A$7:$A$1000,_xlfn.XLOOKUP($J$1,Fct_labels,Fct_codes)&amp;"_"&amp;$C12),IFERROR(_xlfn.XLOOKUP(_xlfn.XLOOKUP($J$1,Fct_labels,Fct_codes)&amp;"_"&amp;$C12,Raw_Factors_QFXP!$B$7:$B$1000,Raw_Factors_QFXP!L$7:L$1000),0))</f>
        <v>0</v>
      </c>
      <c r="L12" s="168" cm="1">
        <f t="array" aca="1" ref="L12" ca="1">IF($J$1="Labour",SUMIFS(Raw_Factors_QFXP!M$7:M$1000,Raw_Factors_QFXP!$A$7:$A$1000,_xlfn.XLOOKUP($J$1,Fct_labels,Fct_codes)&amp;"_"&amp;$C12),IFERROR(_xlfn.XLOOKUP(_xlfn.XLOOKUP($J$1,Fct_labels,Fct_codes)&amp;"_"&amp;$C12,Raw_Factors_QFXP!$B$7:$B$1000,Raw_Factors_QFXP!M$7:M$1000),0))</f>
        <v>0</v>
      </c>
      <c r="M12" s="168" cm="1">
        <f t="array" aca="1" ref="M12" ca="1">IF($J$1="Labour",SUMIFS(Raw_Factors_QFXP!N$7:N$1000,Raw_Factors_QFXP!$A$7:$A$1000,_xlfn.XLOOKUP($J$1,Fct_labels,Fct_codes)&amp;"_"&amp;$C12),IFERROR(_xlfn.XLOOKUP(_xlfn.XLOOKUP($J$1,Fct_labels,Fct_codes)&amp;"_"&amp;$C12,Raw_Factors_QFXP!$B$7:$B$1000,Raw_Factors_QFXP!N$7:N$1000),0))</f>
        <v>0</v>
      </c>
      <c r="O12" s="204" t="str" cm="1">
        <f t="array" aca="1" ref="O12" ca="1">IFERROR(_xlfn.XLOOKUP(P12,Act_codes_core,Act_labels_core),"")</f>
        <v>Root crop products contain starch</v>
      </c>
      <c r="P12" s="108" t="str">
        <f ca="1"/>
        <v>a_003</v>
      </c>
      <c r="Q12" s="281" cm="1">
        <f t="array" aca="1" ref="Q12" ca="1">IF($J$1="Labour","",IFERROR(_xlfn.XLOOKUP(_xlfn.XLOOKUP($J$1,Fct_labels,Fct_codes)&amp;"_"&amp;$C12,Raw_Factors_WFDISTXP!$B$7:$B$1000,Raw_Factors_WFDISTXP!E$7:E$1000),0))</f>
        <v>1</v>
      </c>
      <c r="R12" s="298" cm="1">
        <f t="array" aca="1" ref="R12" ca="1">IF($J$1="Labour","",IFERROR(_xlfn.XLOOKUP(_xlfn.XLOOKUP($J$1,Fct_labels,Fct_codes)&amp;"_"&amp;$C12,Raw_Factors_WFDISTXP!$B$7:$B$1000,Raw_Factors_WFDISTXP!F$7:F$1000),0))</f>
        <v>-3.6886102957778277E-2</v>
      </c>
      <c r="S12" s="298" cm="1">
        <f t="array" aca="1" ref="S12" ca="1">IF($J$1="Labour","",IFERROR(_xlfn.XLOOKUP(_xlfn.XLOOKUP($J$1,Fct_labels,Fct_codes)&amp;"_"&amp;$C12,Raw_Factors_WFDISTXP!$B$7:$B$1000,Raw_Factors_WFDISTXP!G$7:G$1000),0))</f>
        <v>-0.8225225722024998</v>
      </c>
      <c r="T12" s="298" cm="1">
        <f t="array" aca="1" ref="T12" ca="1">IF($J$1="Labour","",IFERROR(_xlfn.XLOOKUP(_xlfn.XLOOKUP($J$1,Fct_labels,Fct_codes)&amp;"_"&amp;$C12,Raw_Factors_WFDISTXP!$B$7:$B$1000,Raw_Factors_WFDISTXP!H$7:H$1000),0))</f>
        <v>-0.41812329340248366</v>
      </c>
      <c r="U12" s="298" cm="1">
        <f t="array" aca="1" ref="U12" ca="1">IF($J$1="Labour","",IFERROR(_xlfn.XLOOKUP(_xlfn.XLOOKUP($J$1,Fct_labels,Fct_codes)&amp;"_"&amp;$C12,Raw_Factors_WFDISTXP!$B$7:$B$1000,Raw_Factors_WFDISTXP!I$7:I$1000),0))</f>
        <v>0</v>
      </c>
      <c r="V12" s="298" cm="1">
        <f t="array" aca="1" ref="V12" ca="1">IF($J$1="Labour","",IFERROR(_xlfn.XLOOKUP(_xlfn.XLOOKUP($J$1,Fct_labels,Fct_codes)&amp;"_"&amp;$C12,Raw_Factors_WFDISTXP!$B$7:$B$1000,Raw_Factors_WFDISTXP!J$7:J$1000),0))</f>
        <v>0</v>
      </c>
      <c r="W12" s="298" cm="1">
        <f t="array" aca="1" ref="W12" ca="1">IF($J$1="Labour","",IFERROR(_xlfn.XLOOKUP(_xlfn.XLOOKUP($J$1,Fct_labels,Fct_codes)&amp;"_"&amp;$C12,Raw_Factors_WFDISTXP!$B$7:$B$1000,Raw_Factors_WFDISTXP!K$7:K$1000),0))</f>
        <v>0</v>
      </c>
      <c r="X12" s="298" cm="1">
        <f t="array" aca="1" ref="X12" ca="1">IF($J$1="Labour","",IFERROR(_xlfn.XLOOKUP(_xlfn.XLOOKUP($J$1,Fct_labels,Fct_codes)&amp;"_"&amp;$C12,Raw_Factors_WFDISTXP!$B$7:$B$1000,Raw_Factors_WFDISTXP!L$7:L$1000),0))</f>
        <v>0</v>
      </c>
      <c r="Y12" s="298" cm="1">
        <f t="array" aca="1" ref="Y12" ca="1">IF($J$1="Labour","",IFERROR(_xlfn.XLOOKUP(_xlfn.XLOOKUP($J$1,Fct_labels,Fct_codes)&amp;"_"&amp;$C12,Raw_Factors_WFDISTXP!$B$7:$B$1000,Raw_Factors_WFDISTXP!M$7:M$1000),0))</f>
        <v>0</v>
      </c>
      <c r="Z12" s="298" cm="1">
        <f t="array" aca="1" ref="Z12" ca="1">IF($J$1="Labour","",IFERROR(_xlfn.XLOOKUP(_xlfn.XLOOKUP($J$1,Fct_labels,Fct_codes)&amp;"_"&amp;$C12,Raw_Factors_WFDISTXP!$B$7:$B$1000,Raw_Factors_WFDISTXP!N$7:N$1000),0))</f>
        <v>0</v>
      </c>
      <c r="AA12" s="104"/>
      <c r="AB12" s="104"/>
      <c r="AC12" s="104"/>
      <c r="AD12" s="104"/>
      <c r="AE12" s="104"/>
      <c r="AF12" s="104"/>
      <c r="AG12" s="104"/>
      <c r="AH12" s="104"/>
      <c r="AI12" s="54" t="str">
        <f ca="1"/>
        <v>sAGR</v>
      </c>
      <c r="AJ12" s="54" t="str">
        <f ca="1"/>
        <v>sGDP</v>
      </c>
      <c r="AK12" s="49" t="str">
        <f ca="1"/>
        <v>a_003</v>
      </c>
      <c r="AL12" s="56">
        <f ca="1"/>
        <v>7.323075968444559E-2</v>
      </c>
      <c r="AM12" s="56">
        <f ca="1"/>
        <v>0</v>
      </c>
      <c r="AN12" s="56">
        <f ca="1"/>
        <v>0</v>
      </c>
      <c r="AO12" s="56">
        <f ca="1"/>
        <v>0</v>
      </c>
      <c r="AP12" s="56">
        <f ca="1"/>
        <v>0</v>
      </c>
      <c r="AQ12" s="56">
        <f ca="1"/>
        <v>0</v>
      </c>
      <c r="AR12" s="56">
        <f ca="1"/>
        <v>0</v>
      </c>
      <c r="AS12" s="56">
        <f ca="1"/>
        <v>0</v>
      </c>
      <c r="AT12" s="56">
        <f ca="1"/>
        <v>0</v>
      </c>
      <c r="AU12" s="56">
        <f ca="1"/>
        <v>0</v>
      </c>
      <c r="AV12" s="56">
        <f t="shared" ca="1" si="18"/>
        <v>0.89993976012627552</v>
      </c>
      <c r="AW12" s="56">
        <f t="shared" ca="1" si="19"/>
        <v>0.64580433320147734</v>
      </c>
      <c r="AZ12" s="280" t="str">
        <f t="shared" ca="1" si="7"/>
        <v>sMIN</v>
      </c>
      <c r="BA12" s="133">
        <f t="shared" ca="1" si="8"/>
        <v>0</v>
      </c>
      <c r="BB12" s="133">
        <f t="shared" ca="1" si="9"/>
        <v>0</v>
      </c>
      <c r="BC12" s="133">
        <f t="shared" ca="1" si="10"/>
        <v>0</v>
      </c>
      <c r="BD12" s="133">
        <f t="shared" ca="1" si="11"/>
        <v>0</v>
      </c>
      <c r="BE12" s="133">
        <f t="shared" ca="1" si="12"/>
        <v>0</v>
      </c>
      <c r="BF12" s="133">
        <f t="shared" ca="1" si="13"/>
        <v>0</v>
      </c>
      <c r="BG12" s="133">
        <f t="shared" ca="1" si="14"/>
        <v>0</v>
      </c>
      <c r="BH12" s="133">
        <f t="shared" ca="1" si="15"/>
        <v>0</v>
      </c>
      <c r="BI12" s="133">
        <f t="shared" ca="1" si="16"/>
        <v>0</v>
      </c>
      <c r="BJ12" s="133">
        <f t="shared" ca="1" si="17"/>
        <v>0</v>
      </c>
    </row>
    <row r="13" spans="1:62" x14ac:dyDescent="0.2">
      <c r="B13" s="204" t="str" cm="1">
        <f t="array" aca="1" ref="B13" ca="1">IFERROR(_xlfn.XLOOKUP(C13,Act_codes_core,Act_labels_core),"")</f>
        <v>Oil-bearing plant products</v>
      </c>
      <c r="C13" s="108" t="str">
        <f ca="1"/>
        <v>a_004</v>
      </c>
      <c r="D13" s="133" cm="1">
        <f t="array" aca="1" ref="D13" ca="1">IF($J$1="Labour",SUMIFS(Raw_Factors_QFXP!E$7:E$1000,Raw_Factors_QFXP!$A$7:$A$1000,_xlfn.XLOOKUP($J$1,Fct_labels,Fct_codes)&amp;"_"&amp;$C13),IFERROR(_xlfn.XLOOKUP(_xlfn.XLOOKUP($J$1,Fct_labels,Fct_codes)&amp;"_"&amp;$C13,Raw_Factors_QFXP!$B$7:$B$1000,Raw_Factors_QFXP!E$7:E$1000),0))</f>
        <v>2.1465662798673568E-2</v>
      </c>
      <c r="E13" s="168" cm="1">
        <f t="array" aca="1" ref="E13" ca="1">IF($J$1="Labour",SUMIFS(Raw_Factors_QFXP!F$7:F$1000,Raw_Factors_QFXP!$A$7:$A$1000,_xlfn.XLOOKUP($J$1,Fct_labels,Fct_codes)&amp;"_"&amp;$C13),IFERROR(_xlfn.XLOOKUP(_xlfn.XLOOKUP($J$1,Fct_labels,Fct_codes)&amp;"_"&amp;$C13,Raw_Factors_QFXP!$B$7:$B$1000,Raw_Factors_QFXP!F$7:F$1000),0))</f>
        <v>0</v>
      </c>
      <c r="F13" s="168" cm="1">
        <f t="array" aca="1" ref="F13" ca="1">IF($J$1="Labour",SUMIFS(Raw_Factors_QFXP!G$7:G$1000,Raw_Factors_QFXP!$A$7:$A$1000,_xlfn.XLOOKUP($J$1,Fct_labels,Fct_codes)&amp;"_"&amp;$C13),IFERROR(_xlfn.XLOOKUP(_xlfn.XLOOKUP($J$1,Fct_labels,Fct_codes)&amp;"_"&amp;$C13,Raw_Factors_QFXP!$B$7:$B$1000,Raw_Factors_QFXP!G$7:G$1000),0))</f>
        <v>0</v>
      </c>
      <c r="G13" s="168" cm="1">
        <f t="array" aca="1" ref="G13" ca="1">IF($J$1="Labour",SUMIFS(Raw_Factors_QFXP!H$7:H$1000,Raw_Factors_QFXP!$A$7:$A$1000,_xlfn.XLOOKUP($J$1,Fct_labels,Fct_codes)&amp;"_"&amp;$C13),IFERROR(_xlfn.XLOOKUP(_xlfn.XLOOKUP($J$1,Fct_labels,Fct_codes)&amp;"_"&amp;$C13,Raw_Factors_QFXP!$B$7:$B$1000,Raw_Factors_QFXP!H$7:H$1000),0))</f>
        <v>0</v>
      </c>
      <c r="H13" s="168" cm="1">
        <f t="array" aca="1" ref="H13" ca="1">IF($J$1="Labour",SUMIFS(Raw_Factors_QFXP!I$7:I$1000,Raw_Factors_QFXP!$A$7:$A$1000,_xlfn.XLOOKUP($J$1,Fct_labels,Fct_codes)&amp;"_"&amp;$C13),IFERROR(_xlfn.XLOOKUP(_xlfn.XLOOKUP($J$1,Fct_labels,Fct_codes)&amp;"_"&amp;$C13,Raw_Factors_QFXP!$B$7:$B$1000,Raw_Factors_QFXP!I$7:I$1000),0))</f>
        <v>0</v>
      </c>
      <c r="I13" s="168" cm="1">
        <f t="array" aca="1" ref="I13" ca="1">IF($J$1="Labour",SUMIFS(Raw_Factors_QFXP!J$7:J$1000,Raw_Factors_QFXP!$A$7:$A$1000,_xlfn.XLOOKUP($J$1,Fct_labels,Fct_codes)&amp;"_"&amp;$C13),IFERROR(_xlfn.XLOOKUP(_xlfn.XLOOKUP($J$1,Fct_labels,Fct_codes)&amp;"_"&amp;$C13,Raw_Factors_QFXP!$B$7:$B$1000,Raw_Factors_QFXP!J$7:J$1000),0))</f>
        <v>0</v>
      </c>
      <c r="J13" s="168" cm="1">
        <f t="array" aca="1" ref="J13" ca="1">IF($J$1="Labour",SUMIFS(Raw_Factors_QFXP!K$7:K$1000,Raw_Factors_QFXP!$A$7:$A$1000,_xlfn.XLOOKUP($J$1,Fct_labels,Fct_codes)&amp;"_"&amp;$C13),IFERROR(_xlfn.XLOOKUP(_xlfn.XLOOKUP($J$1,Fct_labels,Fct_codes)&amp;"_"&amp;$C13,Raw_Factors_QFXP!$B$7:$B$1000,Raw_Factors_QFXP!K$7:K$1000),0))</f>
        <v>0</v>
      </c>
      <c r="K13" s="168" cm="1">
        <f t="array" aca="1" ref="K13" ca="1">IF($J$1="Labour",SUMIFS(Raw_Factors_QFXP!L$7:L$1000,Raw_Factors_QFXP!$A$7:$A$1000,_xlfn.XLOOKUP($J$1,Fct_labels,Fct_codes)&amp;"_"&amp;$C13),IFERROR(_xlfn.XLOOKUP(_xlfn.XLOOKUP($J$1,Fct_labels,Fct_codes)&amp;"_"&amp;$C13,Raw_Factors_QFXP!$B$7:$B$1000,Raw_Factors_QFXP!L$7:L$1000),0))</f>
        <v>0</v>
      </c>
      <c r="L13" s="168" cm="1">
        <f t="array" aca="1" ref="L13" ca="1">IF($J$1="Labour",SUMIFS(Raw_Factors_QFXP!M$7:M$1000,Raw_Factors_QFXP!$A$7:$A$1000,_xlfn.XLOOKUP($J$1,Fct_labels,Fct_codes)&amp;"_"&amp;$C13),IFERROR(_xlfn.XLOOKUP(_xlfn.XLOOKUP($J$1,Fct_labels,Fct_codes)&amp;"_"&amp;$C13,Raw_Factors_QFXP!$B$7:$B$1000,Raw_Factors_QFXP!M$7:M$1000),0))</f>
        <v>0</v>
      </c>
      <c r="M13" s="168" cm="1">
        <f t="array" aca="1" ref="M13" ca="1">IF($J$1="Labour",SUMIFS(Raw_Factors_QFXP!N$7:N$1000,Raw_Factors_QFXP!$A$7:$A$1000,_xlfn.XLOOKUP($J$1,Fct_labels,Fct_codes)&amp;"_"&amp;$C13),IFERROR(_xlfn.XLOOKUP(_xlfn.XLOOKUP($J$1,Fct_labels,Fct_codes)&amp;"_"&amp;$C13,Raw_Factors_QFXP!$B$7:$B$1000,Raw_Factors_QFXP!N$7:N$1000),0))</f>
        <v>0</v>
      </c>
      <c r="O13" s="204" t="str" cm="1">
        <f t="array" aca="1" ref="O13" ca="1">IFERROR(_xlfn.XLOOKUP(P13,Act_codes_core,Act_labels_core),"")</f>
        <v>Oil-bearing plant products</v>
      </c>
      <c r="P13" s="108" t="str">
        <f ca="1"/>
        <v>a_004</v>
      </c>
      <c r="Q13" s="281" cm="1">
        <f t="array" aca="1" ref="Q13" ca="1">IF($J$1="Labour","",IFERROR(_xlfn.XLOOKUP(_xlfn.XLOOKUP($J$1,Fct_labels,Fct_codes)&amp;"_"&amp;$C13,Raw_Factors_WFDISTXP!$B$7:$B$1000,Raw_Factors_WFDISTXP!E$7:E$1000),0))</f>
        <v>1</v>
      </c>
      <c r="R13" s="298" cm="1">
        <f t="array" aca="1" ref="R13" ca="1">IF($J$1="Labour","",IFERROR(_xlfn.XLOOKUP(_xlfn.XLOOKUP($J$1,Fct_labels,Fct_codes)&amp;"_"&amp;$C13,Raw_Factors_WFDISTXP!$B$7:$B$1000,Raw_Factors_WFDISTXP!F$7:F$1000),0))</f>
        <v>-1.5050743093181218E-2</v>
      </c>
      <c r="S13" s="298" cm="1">
        <f t="array" aca="1" ref="S13" ca="1">IF($J$1="Labour","",IFERROR(_xlfn.XLOOKUP(_xlfn.XLOOKUP($J$1,Fct_labels,Fct_codes)&amp;"_"&amp;$C13,Raw_Factors_WFDISTXP!$B$7:$B$1000,Raw_Factors_WFDISTXP!G$7:G$1000),0))</f>
        <v>-0.95880821129217253</v>
      </c>
      <c r="T13" s="298" cm="1">
        <f t="array" aca="1" ref="T13" ca="1">IF($J$1="Labour","",IFERROR(_xlfn.XLOOKUP(_xlfn.XLOOKUP($J$1,Fct_labels,Fct_codes)&amp;"_"&amp;$C13,Raw_Factors_WFDISTXP!$B$7:$B$1000,Raw_Factors_WFDISTXP!H$7:H$1000),0))</f>
        <v>-0.41610092219587225</v>
      </c>
      <c r="U13" s="298" cm="1">
        <f t="array" aca="1" ref="U13" ca="1">IF($J$1="Labour","",IFERROR(_xlfn.XLOOKUP(_xlfn.XLOOKUP($J$1,Fct_labels,Fct_codes)&amp;"_"&amp;$C13,Raw_Factors_WFDISTXP!$B$7:$B$1000,Raw_Factors_WFDISTXP!I$7:I$1000),0))</f>
        <v>0</v>
      </c>
      <c r="V13" s="298" cm="1">
        <f t="array" aca="1" ref="V13" ca="1">IF($J$1="Labour","",IFERROR(_xlfn.XLOOKUP(_xlfn.XLOOKUP($J$1,Fct_labels,Fct_codes)&amp;"_"&amp;$C13,Raw_Factors_WFDISTXP!$B$7:$B$1000,Raw_Factors_WFDISTXP!J$7:J$1000),0))</f>
        <v>0</v>
      </c>
      <c r="W13" s="298" cm="1">
        <f t="array" aca="1" ref="W13" ca="1">IF($J$1="Labour","",IFERROR(_xlfn.XLOOKUP(_xlfn.XLOOKUP($J$1,Fct_labels,Fct_codes)&amp;"_"&amp;$C13,Raw_Factors_WFDISTXP!$B$7:$B$1000,Raw_Factors_WFDISTXP!K$7:K$1000),0))</f>
        <v>0</v>
      </c>
      <c r="X13" s="298" cm="1">
        <f t="array" aca="1" ref="X13" ca="1">IF($J$1="Labour","",IFERROR(_xlfn.XLOOKUP(_xlfn.XLOOKUP($J$1,Fct_labels,Fct_codes)&amp;"_"&amp;$C13,Raw_Factors_WFDISTXP!$B$7:$B$1000,Raw_Factors_WFDISTXP!L$7:L$1000),0))</f>
        <v>0</v>
      </c>
      <c r="Y13" s="298" cm="1">
        <f t="array" aca="1" ref="Y13" ca="1">IF($J$1="Labour","",IFERROR(_xlfn.XLOOKUP(_xlfn.XLOOKUP($J$1,Fct_labels,Fct_codes)&amp;"_"&amp;$C13,Raw_Factors_WFDISTXP!$B$7:$B$1000,Raw_Factors_WFDISTXP!M$7:M$1000),0))</f>
        <v>0</v>
      </c>
      <c r="Z13" s="298" cm="1">
        <f t="array" aca="1" ref="Z13" ca="1">IF($J$1="Labour","",IFERROR(_xlfn.XLOOKUP(_xlfn.XLOOKUP($J$1,Fct_labels,Fct_codes)&amp;"_"&amp;$C13,Raw_Factors_WFDISTXP!$B$7:$B$1000,Raw_Factors_WFDISTXP!N$7:N$1000),0))</f>
        <v>0</v>
      </c>
      <c r="AA13" s="104"/>
      <c r="AB13" s="104"/>
      <c r="AC13" s="104"/>
      <c r="AD13" s="104"/>
      <c r="AE13" s="104"/>
      <c r="AF13" s="104"/>
      <c r="AG13" s="104"/>
      <c r="AH13" s="104"/>
      <c r="AI13" s="54" t="str">
        <f ca="1"/>
        <v>sAGR</v>
      </c>
      <c r="AJ13" s="54" t="str">
        <f ca="1"/>
        <v>sGDP</v>
      </c>
      <c r="AK13" s="59" t="str">
        <f ca="1"/>
        <v>a_004</v>
      </c>
      <c r="AL13" s="56">
        <f ca="1"/>
        <v>2.1465662798673568E-2</v>
      </c>
      <c r="AM13" s="56">
        <f ca="1"/>
        <v>0</v>
      </c>
      <c r="AN13" s="56">
        <f ca="1"/>
        <v>0</v>
      </c>
      <c r="AO13" s="56">
        <f ca="1"/>
        <v>0</v>
      </c>
      <c r="AP13" s="56">
        <f ca="1"/>
        <v>0</v>
      </c>
      <c r="AQ13" s="56">
        <f ca="1"/>
        <v>0</v>
      </c>
      <c r="AR13" s="56">
        <f ca="1"/>
        <v>0</v>
      </c>
      <c r="AS13" s="56">
        <f ca="1"/>
        <v>0</v>
      </c>
      <c r="AT13" s="56">
        <f ca="1"/>
        <v>0</v>
      </c>
      <c r="AU13" s="56">
        <f ca="1"/>
        <v>0</v>
      </c>
      <c r="AV13" s="56">
        <f t="shared" ca="1" si="18"/>
        <v>0.26379356862104164</v>
      </c>
      <c r="AW13" s="56">
        <f t="shared" ca="1" si="19"/>
        <v>0.18930048124804033</v>
      </c>
      <c r="AX13" s="59"/>
      <c r="AZ13" s="280" t="str">
        <f t="shared" ca="1" si="7"/>
        <v>sMND</v>
      </c>
      <c r="BA13" s="133">
        <f t="shared" ca="1" si="8"/>
        <v>0</v>
      </c>
      <c r="BB13" s="133">
        <f t="shared" ca="1" si="9"/>
        <v>0</v>
      </c>
      <c r="BC13" s="133">
        <f t="shared" ca="1" si="10"/>
        <v>0</v>
      </c>
      <c r="BD13" s="133">
        <f t="shared" ca="1" si="11"/>
        <v>0</v>
      </c>
      <c r="BE13" s="133">
        <f t="shared" ca="1" si="12"/>
        <v>0</v>
      </c>
      <c r="BF13" s="133">
        <f t="shared" ca="1" si="13"/>
        <v>0</v>
      </c>
      <c r="BG13" s="133">
        <f t="shared" ca="1" si="14"/>
        <v>0</v>
      </c>
      <c r="BH13" s="133">
        <f t="shared" ca="1" si="15"/>
        <v>0</v>
      </c>
      <c r="BI13" s="133">
        <f t="shared" ca="1" si="16"/>
        <v>0</v>
      </c>
      <c r="BJ13" s="133">
        <f t="shared" ca="1" si="17"/>
        <v>0</v>
      </c>
    </row>
    <row r="14" spans="1:62" x14ac:dyDescent="0.2">
      <c r="B14" s="204" t="str" cm="1">
        <f t="array" aca="1" ref="B14" ca="1">IFERROR(_xlfn.XLOOKUP(C14,Act_codes_core,Act_labels_core),"")</f>
        <v>Fresh sugar cane</v>
      </c>
      <c r="C14" s="108" t="str">
        <f ca="1"/>
        <v>a_005</v>
      </c>
      <c r="D14" s="133" cm="1">
        <f t="array" aca="1" ref="D14" ca="1">IF($J$1="Labour",SUMIFS(Raw_Factors_QFXP!E$7:E$1000,Raw_Factors_QFXP!$A$7:$A$1000,_xlfn.XLOOKUP($J$1,Fct_labels,Fct_codes)&amp;"_"&amp;$C14),IFERROR(_xlfn.XLOOKUP(_xlfn.XLOOKUP($J$1,Fct_labels,Fct_codes)&amp;"_"&amp;$C14,Raw_Factors_QFXP!$B$7:$B$1000,Raw_Factors_QFXP!E$7:E$1000),0))</f>
        <v>1.2094743099192284E-2</v>
      </c>
      <c r="E14" s="168" cm="1">
        <f t="array" aca="1" ref="E14" ca="1">IF($J$1="Labour",SUMIFS(Raw_Factors_QFXP!F$7:F$1000,Raw_Factors_QFXP!$A$7:$A$1000,_xlfn.XLOOKUP($J$1,Fct_labels,Fct_codes)&amp;"_"&amp;$C14),IFERROR(_xlfn.XLOOKUP(_xlfn.XLOOKUP($J$1,Fct_labels,Fct_codes)&amp;"_"&amp;$C14,Raw_Factors_QFXP!$B$7:$B$1000,Raw_Factors_QFXP!F$7:F$1000),0))</f>
        <v>0</v>
      </c>
      <c r="F14" s="168" cm="1">
        <f t="array" aca="1" ref="F14" ca="1">IF($J$1="Labour",SUMIFS(Raw_Factors_QFXP!G$7:G$1000,Raw_Factors_QFXP!$A$7:$A$1000,_xlfn.XLOOKUP($J$1,Fct_labels,Fct_codes)&amp;"_"&amp;$C14),IFERROR(_xlfn.XLOOKUP(_xlfn.XLOOKUP($J$1,Fct_labels,Fct_codes)&amp;"_"&amp;$C14,Raw_Factors_QFXP!$B$7:$B$1000,Raw_Factors_QFXP!G$7:G$1000),0))</f>
        <v>0</v>
      </c>
      <c r="G14" s="168" cm="1">
        <f t="array" aca="1" ref="G14" ca="1">IF($J$1="Labour",SUMIFS(Raw_Factors_QFXP!H$7:H$1000,Raw_Factors_QFXP!$A$7:$A$1000,_xlfn.XLOOKUP($J$1,Fct_labels,Fct_codes)&amp;"_"&amp;$C14),IFERROR(_xlfn.XLOOKUP(_xlfn.XLOOKUP($J$1,Fct_labels,Fct_codes)&amp;"_"&amp;$C14,Raw_Factors_QFXP!$B$7:$B$1000,Raw_Factors_QFXP!H$7:H$1000),0))</f>
        <v>0</v>
      </c>
      <c r="H14" s="168" cm="1">
        <f t="array" aca="1" ref="H14" ca="1">IF($J$1="Labour",SUMIFS(Raw_Factors_QFXP!I$7:I$1000,Raw_Factors_QFXP!$A$7:$A$1000,_xlfn.XLOOKUP($J$1,Fct_labels,Fct_codes)&amp;"_"&amp;$C14),IFERROR(_xlfn.XLOOKUP(_xlfn.XLOOKUP($J$1,Fct_labels,Fct_codes)&amp;"_"&amp;$C14,Raw_Factors_QFXP!$B$7:$B$1000,Raw_Factors_QFXP!I$7:I$1000),0))</f>
        <v>0</v>
      </c>
      <c r="I14" s="168" cm="1">
        <f t="array" aca="1" ref="I14" ca="1">IF($J$1="Labour",SUMIFS(Raw_Factors_QFXP!J$7:J$1000,Raw_Factors_QFXP!$A$7:$A$1000,_xlfn.XLOOKUP($J$1,Fct_labels,Fct_codes)&amp;"_"&amp;$C14),IFERROR(_xlfn.XLOOKUP(_xlfn.XLOOKUP($J$1,Fct_labels,Fct_codes)&amp;"_"&amp;$C14,Raw_Factors_QFXP!$B$7:$B$1000,Raw_Factors_QFXP!J$7:J$1000),0))</f>
        <v>0</v>
      </c>
      <c r="J14" s="168" cm="1">
        <f t="array" aca="1" ref="J14" ca="1">IF($J$1="Labour",SUMIFS(Raw_Factors_QFXP!K$7:K$1000,Raw_Factors_QFXP!$A$7:$A$1000,_xlfn.XLOOKUP($J$1,Fct_labels,Fct_codes)&amp;"_"&amp;$C14),IFERROR(_xlfn.XLOOKUP(_xlfn.XLOOKUP($J$1,Fct_labels,Fct_codes)&amp;"_"&amp;$C14,Raw_Factors_QFXP!$B$7:$B$1000,Raw_Factors_QFXP!K$7:K$1000),0))</f>
        <v>0</v>
      </c>
      <c r="K14" s="168" cm="1">
        <f t="array" aca="1" ref="K14" ca="1">IF($J$1="Labour",SUMIFS(Raw_Factors_QFXP!L$7:L$1000,Raw_Factors_QFXP!$A$7:$A$1000,_xlfn.XLOOKUP($J$1,Fct_labels,Fct_codes)&amp;"_"&amp;$C14),IFERROR(_xlfn.XLOOKUP(_xlfn.XLOOKUP($J$1,Fct_labels,Fct_codes)&amp;"_"&amp;$C14,Raw_Factors_QFXP!$B$7:$B$1000,Raw_Factors_QFXP!L$7:L$1000),0))</f>
        <v>0</v>
      </c>
      <c r="L14" s="168" cm="1">
        <f t="array" aca="1" ref="L14" ca="1">IF($J$1="Labour",SUMIFS(Raw_Factors_QFXP!M$7:M$1000,Raw_Factors_QFXP!$A$7:$A$1000,_xlfn.XLOOKUP($J$1,Fct_labels,Fct_codes)&amp;"_"&amp;$C14),IFERROR(_xlfn.XLOOKUP(_xlfn.XLOOKUP($J$1,Fct_labels,Fct_codes)&amp;"_"&amp;$C14,Raw_Factors_QFXP!$B$7:$B$1000,Raw_Factors_QFXP!M$7:M$1000),0))</f>
        <v>0</v>
      </c>
      <c r="M14" s="168" cm="1">
        <f t="array" aca="1" ref="M14" ca="1">IF($J$1="Labour",SUMIFS(Raw_Factors_QFXP!N$7:N$1000,Raw_Factors_QFXP!$A$7:$A$1000,_xlfn.XLOOKUP($J$1,Fct_labels,Fct_codes)&amp;"_"&amp;$C14),IFERROR(_xlfn.XLOOKUP(_xlfn.XLOOKUP($J$1,Fct_labels,Fct_codes)&amp;"_"&amp;$C14,Raw_Factors_QFXP!$B$7:$B$1000,Raw_Factors_QFXP!N$7:N$1000),0))</f>
        <v>0</v>
      </c>
      <c r="O14" s="204" t="str" cm="1">
        <f t="array" aca="1" ref="O14" ca="1">IFERROR(_xlfn.XLOOKUP(P14,Act_codes_core,Act_labels_core),"")</f>
        <v>Fresh sugar cane</v>
      </c>
      <c r="P14" s="108" t="str">
        <f ca="1"/>
        <v>a_005</v>
      </c>
      <c r="Q14" s="281" cm="1">
        <f t="array" aca="1" ref="Q14" ca="1">IF($J$1="Labour","",IFERROR(_xlfn.XLOOKUP(_xlfn.XLOOKUP($J$1,Fct_labels,Fct_codes)&amp;"_"&amp;$C14,Raw_Factors_WFDISTXP!$B$7:$B$1000,Raw_Factors_WFDISTXP!E$7:E$1000),0))</f>
        <v>1</v>
      </c>
      <c r="R14" s="298" cm="1">
        <f t="array" aca="1" ref="R14" ca="1">IF($J$1="Labour","",IFERROR(_xlfn.XLOOKUP(_xlfn.XLOOKUP($J$1,Fct_labels,Fct_codes)&amp;"_"&amp;$C14,Raw_Factors_WFDISTXP!$B$7:$B$1000,Raw_Factors_WFDISTXP!F$7:F$1000),0))</f>
        <v>0.16710275875153613</v>
      </c>
      <c r="S14" s="298" cm="1">
        <f t="array" aca="1" ref="S14" ca="1">IF($J$1="Labour","",IFERROR(_xlfn.XLOOKUP(_xlfn.XLOOKUP($J$1,Fct_labels,Fct_codes)&amp;"_"&amp;$C14,Raw_Factors_WFDISTXP!$B$7:$B$1000,Raw_Factors_WFDISTXP!G$7:G$1000),0))</f>
        <v>-0.75947159327697245</v>
      </c>
      <c r="T14" s="298" cm="1">
        <f t="array" aca="1" ref="T14" ca="1">IF($J$1="Labour","",IFERROR(_xlfn.XLOOKUP(_xlfn.XLOOKUP($J$1,Fct_labels,Fct_codes)&amp;"_"&amp;$C14,Raw_Factors_WFDISTXP!$B$7:$B$1000,Raw_Factors_WFDISTXP!H$7:H$1000),0))</f>
        <v>-0.32032307483245148</v>
      </c>
      <c r="U14" s="298" cm="1">
        <f t="array" aca="1" ref="U14" ca="1">IF($J$1="Labour","",IFERROR(_xlfn.XLOOKUP(_xlfn.XLOOKUP($J$1,Fct_labels,Fct_codes)&amp;"_"&amp;$C14,Raw_Factors_WFDISTXP!$B$7:$B$1000,Raw_Factors_WFDISTXP!I$7:I$1000),0))</f>
        <v>0</v>
      </c>
      <c r="V14" s="298" cm="1">
        <f t="array" aca="1" ref="V14" ca="1">IF($J$1="Labour","",IFERROR(_xlfn.XLOOKUP(_xlfn.XLOOKUP($J$1,Fct_labels,Fct_codes)&amp;"_"&amp;$C14,Raw_Factors_WFDISTXP!$B$7:$B$1000,Raw_Factors_WFDISTXP!J$7:J$1000),0))</f>
        <v>0</v>
      </c>
      <c r="W14" s="298" cm="1">
        <f t="array" aca="1" ref="W14" ca="1">IF($J$1="Labour","",IFERROR(_xlfn.XLOOKUP(_xlfn.XLOOKUP($J$1,Fct_labels,Fct_codes)&amp;"_"&amp;$C14,Raw_Factors_WFDISTXP!$B$7:$B$1000,Raw_Factors_WFDISTXP!K$7:K$1000),0))</f>
        <v>0</v>
      </c>
      <c r="X14" s="298" cm="1">
        <f t="array" aca="1" ref="X14" ca="1">IF($J$1="Labour","",IFERROR(_xlfn.XLOOKUP(_xlfn.XLOOKUP($J$1,Fct_labels,Fct_codes)&amp;"_"&amp;$C14,Raw_Factors_WFDISTXP!$B$7:$B$1000,Raw_Factors_WFDISTXP!L$7:L$1000),0))</f>
        <v>0</v>
      </c>
      <c r="Y14" s="298" cm="1">
        <f t="array" aca="1" ref="Y14" ca="1">IF($J$1="Labour","",IFERROR(_xlfn.XLOOKUP(_xlfn.XLOOKUP($J$1,Fct_labels,Fct_codes)&amp;"_"&amp;$C14,Raw_Factors_WFDISTXP!$B$7:$B$1000,Raw_Factors_WFDISTXP!M$7:M$1000),0))</f>
        <v>0</v>
      </c>
      <c r="Z14" s="298" cm="1">
        <f t="array" aca="1" ref="Z14" ca="1">IF($J$1="Labour","",IFERROR(_xlfn.XLOOKUP(_xlfn.XLOOKUP($J$1,Fct_labels,Fct_codes)&amp;"_"&amp;$C14,Raw_Factors_WFDISTXP!$B$7:$B$1000,Raw_Factors_WFDISTXP!N$7:N$1000),0))</f>
        <v>0</v>
      </c>
      <c r="AA14" s="104"/>
      <c r="AB14" s="104"/>
      <c r="AC14" s="104"/>
      <c r="AD14" s="104"/>
      <c r="AE14" s="104"/>
      <c r="AF14" s="104"/>
      <c r="AG14" s="104"/>
      <c r="AH14" s="104"/>
      <c r="AI14" s="54" t="str">
        <f ca="1"/>
        <v>sAGR</v>
      </c>
      <c r="AJ14" s="54" t="str">
        <f ca="1"/>
        <v>sGDP</v>
      </c>
      <c r="AK14" s="59" t="str">
        <f ca="1"/>
        <v>a_005</v>
      </c>
      <c r="AL14" s="56">
        <f ca="1"/>
        <v>1.2094743099192284E-2</v>
      </c>
      <c r="AM14" s="56">
        <f ca="1"/>
        <v>0</v>
      </c>
      <c r="AN14" s="56">
        <f ca="1"/>
        <v>0</v>
      </c>
      <c r="AO14" s="56">
        <f ca="1"/>
        <v>0</v>
      </c>
      <c r="AP14" s="56">
        <f ca="1"/>
        <v>0</v>
      </c>
      <c r="AQ14" s="56">
        <f ca="1"/>
        <v>0</v>
      </c>
      <c r="AR14" s="56">
        <f ca="1"/>
        <v>0</v>
      </c>
      <c r="AS14" s="56">
        <f ca="1"/>
        <v>0</v>
      </c>
      <c r="AT14" s="56">
        <f ca="1"/>
        <v>0</v>
      </c>
      <c r="AU14" s="56">
        <f ca="1"/>
        <v>0</v>
      </c>
      <c r="AV14" s="56">
        <f t="shared" ca="1" si="18"/>
        <v>0.1486334465240832</v>
      </c>
      <c r="AW14" s="56">
        <f t="shared" ca="1" si="19"/>
        <v>0.1066606100506709</v>
      </c>
      <c r="AX14" s="59"/>
      <c r="AZ14" s="280" t="str">
        <f t="shared" ca="1" si="7"/>
        <v>sMDU</v>
      </c>
      <c r="BA14" s="133">
        <f t="shared" ca="1" si="8"/>
        <v>0</v>
      </c>
      <c r="BB14" s="133">
        <f t="shared" ca="1" si="9"/>
        <v>0</v>
      </c>
      <c r="BC14" s="133">
        <f t="shared" ca="1" si="10"/>
        <v>0</v>
      </c>
      <c r="BD14" s="133">
        <f t="shared" ca="1" si="11"/>
        <v>0</v>
      </c>
      <c r="BE14" s="133">
        <f t="shared" ca="1" si="12"/>
        <v>0</v>
      </c>
      <c r="BF14" s="133">
        <f t="shared" ca="1" si="13"/>
        <v>0</v>
      </c>
      <c r="BG14" s="133">
        <f t="shared" ca="1" si="14"/>
        <v>0</v>
      </c>
      <c r="BH14" s="133">
        <f t="shared" ca="1" si="15"/>
        <v>0</v>
      </c>
      <c r="BI14" s="133">
        <f t="shared" ca="1" si="16"/>
        <v>0</v>
      </c>
      <c r="BJ14" s="133">
        <f t="shared" ca="1" si="17"/>
        <v>0</v>
      </c>
    </row>
    <row r="15" spans="1:62" x14ac:dyDescent="0.2">
      <c r="B15" s="204" t="str" cm="1">
        <f t="array" aca="1" ref="B15" ca="1">IFERROR(_xlfn.XLOOKUP(C15,Act_codes_core,Act_labels_core),"")</f>
        <v>Vegetables, beans of all kinds</v>
      </c>
      <c r="C15" s="108" t="str">
        <f ca="1"/>
        <v>a_006</v>
      </c>
      <c r="D15" s="133" cm="1">
        <f t="array" aca="1" ref="D15" ca="1">IF($J$1="Labour",SUMIFS(Raw_Factors_QFXP!E$7:E$1000,Raw_Factors_QFXP!$A$7:$A$1000,_xlfn.XLOOKUP($J$1,Fct_labels,Fct_codes)&amp;"_"&amp;$C15),IFERROR(_xlfn.XLOOKUP(_xlfn.XLOOKUP($J$1,Fct_labels,Fct_codes)&amp;"_"&amp;$C15,Raw_Factors_QFXP!$B$7:$B$1000,Raw_Factors_QFXP!E$7:E$1000),0))</f>
        <v>0.2034478576847123</v>
      </c>
      <c r="E15" s="168" cm="1">
        <f t="array" aca="1" ref="E15" ca="1">IF($J$1="Labour",SUMIFS(Raw_Factors_QFXP!F$7:F$1000,Raw_Factors_QFXP!$A$7:$A$1000,_xlfn.XLOOKUP($J$1,Fct_labels,Fct_codes)&amp;"_"&amp;$C15),IFERROR(_xlfn.XLOOKUP(_xlfn.XLOOKUP($J$1,Fct_labels,Fct_codes)&amp;"_"&amp;$C15,Raw_Factors_QFXP!$B$7:$B$1000,Raw_Factors_QFXP!F$7:F$1000),0))</f>
        <v>0</v>
      </c>
      <c r="F15" s="168" cm="1">
        <f t="array" aca="1" ref="F15" ca="1">IF($J$1="Labour",SUMIFS(Raw_Factors_QFXP!G$7:G$1000,Raw_Factors_QFXP!$A$7:$A$1000,_xlfn.XLOOKUP($J$1,Fct_labels,Fct_codes)&amp;"_"&amp;$C15),IFERROR(_xlfn.XLOOKUP(_xlfn.XLOOKUP($J$1,Fct_labels,Fct_codes)&amp;"_"&amp;$C15,Raw_Factors_QFXP!$B$7:$B$1000,Raw_Factors_QFXP!G$7:G$1000),0))</f>
        <v>0</v>
      </c>
      <c r="G15" s="168" cm="1">
        <f t="array" aca="1" ref="G15" ca="1">IF($J$1="Labour",SUMIFS(Raw_Factors_QFXP!H$7:H$1000,Raw_Factors_QFXP!$A$7:$A$1000,_xlfn.XLOOKUP($J$1,Fct_labels,Fct_codes)&amp;"_"&amp;$C15),IFERROR(_xlfn.XLOOKUP(_xlfn.XLOOKUP($J$1,Fct_labels,Fct_codes)&amp;"_"&amp;$C15,Raw_Factors_QFXP!$B$7:$B$1000,Raw_Factors_QFXP!H$7:H$1000),0))</f>
        <v>0</v>
      </c>
      <c r="H15" s="168" cm="1">
        <f t="array" aca="1" ref="H15" ca="1">IF($J$1="Labour",SUMIFS(Raw_Factors_QFXP!I$7:I$1000,Raw_Factors_QFXP!$A$7:$A$1000,_xlfn.XLOOKUP($J$1,Fct_labels,Fct_codes)&amp;"_"&amp;$C15),IFERROR(_xlfn.XLOOKUP(_xlfn.XLOOKUP($J$1,Fct_labels,Fct_codes)&amp;"_"&amp;$C15,Raw_Factors_QFXP!$B$7:$B$1000,Raw_Factors_QFXP!I$7:I$1000),0))</f>
        <v>0</v>
      </c>
      <c r="I15" s="168" cm="1">
        <f t="array" aca="1" ref="I15" ca="1">IF($J$1="Labour",SUMIFS(Raw_Factors_QFXP!J$7:J$1000,Raw_Factors_QFXP!$A$7:$A$1000,_xlfn.XLOOKUP($J$1,Fct_labels,Fct_codes)&amp;"_"&amp;$C15),IFERROR(_xlfn.XLOOKUP(_xlfn.XLOOKUP($J$1,Fct_labels,Fct_codes)&amp;"_"&amp;$C15,Raw_Factors_QFXP!$B$7:$B$1000,Raw_Factors_QFXP!J$7:J$1000),0))</f>
        <v>0</v>
      </c>
      <c r="J15" s="168" cm="1">
        <f t="array" aca="1" ref="J15" ca="1">IF($J$1="Labour",SUMIFS(Raw_Factors_QFXP!K$7:K$1000,Raw_Factors_QFXP!$A$7:$A$1000,_xlfn.XLOOKUP($J$1,Fct_labels,Fct_codes)&amp;"_"&amp;$C15),IFERROR(_xlfn.XLOOKUP(_xlfn.XLOOKUP($J$1,Fct_labels,Fct_codes)&amp;"_"&amp;$C15,Raw_Factors_QFXP!$B$7:$B$1000,Raw_Factors_QFXP!K$7:K$1000),0))</f>
        <v>0</v>
      </c>
      <c r="K15" s="168" cm="1">
        <f t="array" aca="1" ref="K15" ca="1">IF($J$1="Labour",SUMIFS(Raw_Factors_QFXP!L$7:L$1000,Raw_Factors_QFXP!$A$7:$A$1000,_xlfn.XLOOKUP($J$1,Fct_labels,Fct_codes)&amp;"_"&amp;$C15),IFERROR(_xlfn.XLOOKUP(_xlfn.XLOOKUP($J$1,Fct_labels,Fct_codes)&amp;"_"&amp;$C15,Raw_Factors_QFXP!$B$7:$B$1000,Raw_Factors_QFXP!L$7:L$1000),0))</f>
        <v>0</v>
      </c>
      <c r="L15" s="168" cm="1">
        <f t="array" aca="1" ref="L15" ca="1">IF($J$1="Labour",SUMIFS(Raw_Factors_QFXP!M$7:M$1000,Raw_Factors_QFXP!$A$7:$A$1000,_xlfn.XLOOKUP($J$1,Fct_labels,Fct_codes)&amp;"_"&amp;$C15),IFERROR(_xlfn.XLOOKUP(_xlfn.XLOOKUP($J$1,Fct_labels,Fct_codes)&amp;"_"&amp;$C15,Raw_Factors_QFXP!$B$7:$B$1000,Raw_Factors_QFXP!M$7:M$1000),0))</f>
        <v>0</v>
      </c>
      <c r="M15" s="168" cm="1">
        <f t="array" aca="1" ref="M15" ca="1">IF($J$1="Labour",SUMIFS(Raw_Factors_QFXP!N$7:N$1000,Raw_Factors_QFXP!$A$7:$A$1000,_xlfn.XLOOKUP($J$1,Fct_labels,Fct_codes)&amp;"_"&amp;$C15),IFERROR(_xlfn.XLOOKUP(_xlfn.XLOOKUP($J$1,Fct_labels,Fct_codes)&amp;"_"&amp;$C15,Raw_Factors_QFXP!$B$7:$B$1000,Raw_Factors_QFXP!N$7:N$1000),0))</f>
        <v>0</v>
      </c>
      <c r="O15" s="204" t="str" cm="1">
        <f t="array" aca="1" ref="O15" ca="1">IFERROR(_xlfn.XLOOKUP(P15,Act_codes_core,Act_labels_core),"")</f>
        <v>Vegetables, beans of all kinds</v>
      </c>
      <c r="P15" s="108" t="str">
        <f ca="1"/>
        <v>a_006</v>
      </c>
      <c r="Q15" s="281" cm="1">
        <f t="array" aca="1" ref="Q15" ca="1">IF($J$1="Labour","",IFERROR(_xlfn.XLOOKUP(_xlfn.XLOOKUP($J$1,Fct_labels,Fct_codes)&amp;"_"&amp;$C15,Raw_Factors_WFDISTXP!$B$7:$B$1000,Raw_Factors_WFDISTXP!E$7:E$1000),0))</f>
        <v>1</v>
      </c>
      <c r="R15" s="298" cm="1">
        <f t="array" aca="1" ref="R15" ca="1">IF($J$1="Labour","",IFERROR(_xlfn.XLOOKUP(_xlfn.XLOOKUP($J$1,Fct_labels,Fct_codes)&amp;"_"&amp;$C15,Raw_Factors_WFDISTXP!$B$7:$B$1000,Raw_Factors_WFDISTXP!F$7:F$1000),0))</f>
        <v>-9.0954572436574566E-2</v>
      </c>
      <c r="S15" s="298" cm="1">
        <f t="array" aca="1" ref="S15" ca="1">IF($J$1="Labour","",IFERROR(_xlfn.XLOOKUP(_xlfn.XLOOKUP($J$1,Fct_labels,Fct_codes)&amp;"_"&amp;$C15,Raw_Factors_WFDISTXP!$B$7:$B$1000,Raw_Factors_WFDISTXP!G$7:G$1000),0))</f>
        <v>-0.59224870531999763</v>
      </c>
      <c r="T15" s="298" cm="1">
        <f t="array" aca="1" ref="T15" ca="1">IF($J$1="Labour","",IFERROR(_xlfn.XLOOKUP(_xlfn.XLOOKUP($J$1,Fct_labels,Fct_codes)&amp;"_"&amp;$C15,Raw_Factors_WFDISTXP!$B$7:$B$1000,Raw_Factors_WFDISTXP!H$7:H$1000),0))</f>
        <v>-0.36906979838913223</v>
      </c>
      <c r="U15" s="298" cm="1">
        <f t="array" aca="1" ref="U15" ca="1">IF($J$1="Labour","",IFERROR(_xlfn.XLOOKUP(_xlfn.XLOOKUP($J$1,Fct_labels,Fct_codes)&amp;"_"&amp;$C15,Raw_Factors_WFDISTXP!$B$7:$B$1000,Raw_Factors_WFDISTXP!I$7:I$1000),0))</f>
        <v>0</v>
      </c>
      <c r="V15" s="298" cm="1">
        <f t="array" aca="1" ref="V15" ca="1">IF($J$1="Labour","",IFERROR(_xlfn.XLOOKUP(_xlfn.XLOOKUP($J$1,Fct_labels,Fct_codes)&amp;"_"&amp;$C15,Raw_Factors_WFDISTXP!$B$7:$B$1000,Raw_Factors_WFDISTXP!J$7:J$1000),0))</f>
        <v>0</v>
      </c>
      <c r="W15" s="298" cm="1">
        <f t="array" aca="1" ref="W15" ca="1">IF($J$1="Labour","",IFERROR(_xlfn.XLOOKUP(_xlfn.XLOOKUP($J$1,Fct_labels,Fct_codes)&amp;"_"&amp;$C15,Raw_Factors_WFDISTXP!$B$7:$B$1000,Raw_Factors_WFDISTXP!K$7:K$1000),0))</f>
        <v>0</v>
      </c>
      <c r="X15" s="298" cm="1">
        <f t="array" aca="1" ref="X15" ca="1">IF($J$1="Labour","",IFERROR(_xlfn.XLOOKUP(_xlfn.XLOOKUP($J$1,Fct_labels,Fct_codes)&amp;"_"&amp;$C15,Raw_Factors_WFDISTXP!$B$7:$B$1000,Raw_Factors_WFDISTXP!L$7:L$1000),0))</f>
        <v>0</v>
      </c>
      <c r="Y15" s="298" cm="1">
        <f t="array" aca="1" ref="Y15" ca="1">IF($J$1="Labour","",IFERROR(_xlfn.XLOOKUP(_xlfn.XLOOKUP($J$1,Fct_labels,Fct_codes)&amp;"_"&amp;$C15,Raw_Factors_WFDISTXP!$B$7:$B$1000,Raw_Factors_WFDISTXP!M$7:M$1000),0))</f>
        <v>0</v>
      </c>
      <c r="Z15" s="298" cm="1">
        <f t="array" aca="1" ref="Z15" ca="1">IF($J$1="Labour","",IFERROR(_xlfn.XLOOKUP(_xlfn.XLOOKUP($J$1,Fct_labels,Fct_codes)&amp;"_"&amp;$C15,Raw_Factors_WFDISTXP!$B$7:$B$1000,Raw_Factors_WFDISTXP!N$7:N$1000),0))</f>
        <v>0</v>
      </c>
      <c r="AA15" s="104"/>
      <c r="AB15" s="104"/>
      <c r="AC15" s="104"/>
      <c r="AD15" s="104"/>
      <c r="AE15" s="104"/>
      <c r="AF15" s="104"/>
      <c r="AG15" s="104"/>
      <c r="AH15" s="104"/>
      <c r="AI15" s="54" t="str">
        <f ca="1"/>
        <v>sAGR</v>
      </c>
      <c r="AJ15" s="54" t="str">
        <f ca="1"/>
        <v>sGDP</v>
      </c>
      <c r="AK15" s="59" t="str">
        <f ca="1"/>
        <v>a_006</v>
      </c>
      <c r="AL15" s="56">
        <f ca="1"/>
        <v>0.2034478576847123</v>
      </c>
      <c r="AM15" s="56">
        <f ca="1"/>
        <v>0</v>
      </c>
      <c r="AN15" s="56">
        <f ca="1"/>
        <v>0</v>
      </c>
      <c r="AO15" s="56">
        <f ca="1"/>
        <v>0</v>
      </c>
      <c r="AP15" s="56">
        <f ca="1"/>
        <v>0</v>
      </c>
      <c r="AQ15" s="56">
        <f ca="1"/>
        <v>0</v>
      </c>
      <c r="AR15" s="56">
        <f ca="1"/>
        <v>0</v>
      </c>
      <c r="AS15" s="56">
        <f ca="1"/>
        <v>0</v>
      </c>
      <c r="AT15" s="56">
        <f ca="1"/>
        <v>0</v>
      </c>
      <c r="AU15" s="56">
        <f ca="1"/>
        <v>0</v>
      </c>
      <c r="AV15" s="56">
        <f t="shared" ca="1" si="18"/>
        <v>2.5001900435272093</v>
      </c>
      <c r="AW15" s="56">
        <f t="shared" ca="1" si="19"/>
        <v>1.794157381945769</v>
      </c>
      <c r="AX15" s="59"/>
      <c r="AZ15" s="280" t="str">
        <f t="shared" ca="1" si="7"/>
        <v>sELN</v>
      </c>
      <c r="BA15" s="133">
        <f t="shared" ca="1" si="8"/>
        <v>0</v>
      </c>
      <c r="BB15" s="133">
        <f t="shared" ca="1" si="9"/>
        <v>0</v>
      </c>
      <c r="BC15" s="133">
        <f t="shared" ca="1" si="10"/>
        <v>0</v>
      </c>
      <c r="BD15" s="133">
        <f t="shared" ca="1" si="11"/>
        <v>0</v>
      </c>
      <c r="BE15" s="133">
        <f t="shared" ca="1" si="12"/>
        <v>0</v>
      </c>
      <c r="BF15" s="133">
        <f t="shared" ca="1" si="13"/>
        <v>0</v>
      </c>
      <c r="BG15" s="133">
        <f t="shared" ca="1" si="14"/>
        <v>0</v>
      </c>
      <c r="BH15" s="133">
        <f t="shared" ca="1" si="15"/>
        <v>0</v>
      </c>
      <c r="BI15" s="133">
        <f t="shared" ca="1" si="16"/>
        <v>0</v>
      </c>
      <c r="BJ15" s="133">
        <f t="shared" ca="1" si="17"/>
        <v>0</v>
      </c>
    </row>
    <row r="16" spans="1:62" x14ac:dyDescent="0.2">
      <c r="B16" s="204" t="str" cm="1">
        <f t="array" aca="1" ref="B16" ca="1">IFERROR(_xlfn.XLOOKUP(C16,Act_codes_core,Act_labels_core),"")</f>
        <v>Annual flower products</v>
      </c>
      <c r="C16" s="108" t="str">
        <f ca="1"/>
        <v>a_007</v>
      </c>
      <c r="D16" s="133" cm="1">
        <f t="array" aca="1" ref="D16" ca="1">IF($J$1="Labour",SUMIFS(Raw_Factors_QFXP!E$7:E$1000,Raw_Factors_QFXP!$A$7:$A$1000,_xlfn.XLOOKUP($J$1,Fct_labels,Fct_codes)&amp;"_"&amp;$C16),IFERROR(_xlfn.XLOOKUP(_xlfn.XLOOKUP($J$1,Fct_labels,Fct_codes)&amp;"_"&amp;$C16,Raw_Factors_QFXP!$B$7:$B$1000,Raw_Factors_QFXP!E$7:E$1000),0))</f>
        <v>8.3811388828296751E-2</v>
      </c>
      <c r="E16" s="168" cm="1">
        <f t="array" aca="1" ref="E16" ca="1">IF($J$1="Labour",SUMIFS(Raw_Factors_QFXP!F$7:F$1000,Raw_Factors_QFXP!$A$7:$A$1000,_xlfn.XLOOKUP($J$1,Fct_labels,Fct_codes)&amp;"_"&amp;$C16),IFERROR(_xlfn.XLOOKUP(_xlfn.XLOOKUP($J$1,Fct_labels,Fct_codes)&amp;"_"&amp;$C16,Raw_Factors_QFXP!$B$7:$B$1000,Raw_Factors_QFXP!F$7:F$1000),0))</f>
        <v>0</v>
      </c>
      <c r="F16" s="168" cm="1">
        <f t="array" aca="1" ref="F16" ca="1">IF($J$1="Labour",SUMIFS(Raw_Factors_QFXP!G$7:G$1000,Raw_Factors_QFXP!$A$7:$A$1000,_xlfn.XLOOKUP($J$1,Fct_labels,Fct_codes)&amp;"_"&amp;$C16),IFERROR(_xlfn.XLOOKUP(_xlfn.XLOOKUP($J$1,Fct_labels,Fct_codes)&amp;"_"&amp;$C16,Raw_Factors_QFXP!$B$7:$B$1000,Raw_Factors_QFXP!G$7:G$1000),0))</f>
        <v>0</v>
      </c>
      <c r="G16" s="168" cm="1">
        <f t="array" aca="1" ref="G16" ca="1">IF($J$1="Labour",SUMIFS(Raw_Factors_QFXP!H$7:H$1000,Raw_Factors_QFXP!$A$7:$A$1000,_xlfn.XLOOKUP($J$1,Fct_labels,Fct_codes)&amp;"_"&amp;$C16),IFERROR(_xlfn.XLOOKUP(_xlfn.XLOOKUP($J$1,Fct_labels,Fct_codes)&amp;"_"&amp;$C16,Raw_Factors_QFXP!$B$7:$B$1000,Raw_Factors_QFXP!H$7:H$1000),0))</f>
        <v>0</v>
      </c>
      <c r="H16" s="168" cm="1">
        <f t="array" aca="1" ref="H16" ca="1">IF($J$1="Labour",SUMIFS(Raw_Factors_QFXP!I$7:I$1000,Raw_Factors_QFXP!$A$7:$A$1000,_xlfn.XLOOKUP($J$1,Fct_labels,Fct_codes)&amp;"_"&amp;$C16),IFERROR(_xlfn.XLOOKUP(_xlfn.XLOOKUP($J$1,Fct_labels,Fct_codes)&amp;"_"&amp;$C16,Raw_Factors_QFXP!$B$7:$B$1000,Raw_Factors_QFXP!I$7:I$1000),0))</f>
        <v>0</v>
      </c>
      <c r="I16" s="168" cm="1">
        <f t="array" aca="1" ref="I16" ca="1">IF($J$1="Labour",SUMIFS(Raw_Factors_QFXP!J$7:J$1000,Raw_Factors_QFXP!$A$7:$A$1000,_xlfn.XLOOKUP($J$1,Fct_labels,Fct_codes)&amp;"_"&amp;$C16),IFERROR(_xlfn.XLOOKUP(_xlfn.XLOOKUP($J$1,Fct_labels,Fct_codes)&amp;"_"&amp;$C16,Raw_Factors_QFXP!$B$7:$B$1000,Raw_Factors_QFXP!J$7:J$1000),0))</f>
        <v>0</v>
      </c>
      <c r="J16" s="168" cm="1">
        <f t="array" aca="1" ref="J16" ca="1">IF($J$1="Labour",SUMIFS(Raw_Factors_QFXP!K$7:K$1000,Raw_Factors_QFXP!$A$7:$A$1000,_xlfn.XLOOKUP($J$1,Fct_labels,Fct_codes)&amp;"_"&amp;$C16),IFERROR(_xlfn.XLOOKUP(_xlfn.XLOOKUP($J$1,Fct_labels,Fct_codes)&amp;"_"&amp;$C16,Raw_Factors_QFXP!$B$7:$B$1000,Raw_Factors_QFXP!K$7:K$1000),0))</f>
        <v>0</v>
      </c>
      <c r="K16" s="168" cm="1">
        <f t="array" aca="1" ref="K16" ca="1">IF($J$1="Labour",SUMIFS(Raw_Factors_QFXP!L$7:L$1000,Raw_Factors_QFXP!$A$7:$A$1000,_xlfn.XLOOKUP($J$1,Fct_labels,Fct_codes)&amp;"_"&amp;$C16),IFERROR(_xlfn.XLOOKUP(_xlfn.XLOOKUP($J$1,Fct_labels,Fct_codes)&amp;"_"&amp;$C16,Raw_Factors_QFXP!$B$7:$B$1000,Raw_Factors_QFXP!L$7:L$1000),0))</f>
        <v>0</v>
      </c>
      <c r="L16" s="168" cm="1">
        <f t="array" aca="1" ref="L16" ca="1">IF($J$1="Labour",SUMIFS(Raw_Factors_QFXP!M$7:M$1000,Raw_Factors_QFXP!$A$7:$A$1000,_xlfn.XLOOKUP($J$1,Fct_labels,Fct_codes)&amp;"_"&amp;$C16),IFERROR(_xlfn.XLOOKUP(_xlfn.XLOOKUP($J$1,Fct_labels,Fct_codes)&amp;"_"&amp;$C16,Raw_Factors_QFXP!$B$7:$B$1000,Raw_Factors_QFXP!M$7:M$1000),0))</f>
        <v>0</v>
      </c>
      <c r="M16" s="168" cm="1">
        <f t="array" aca="1" ref="M16" ca="1">IF($J$1="Labour",SUMIFS(Raw_Factors_QFXP!N$7:N$1000,Raw_Factors_QFXP!$A$7:$A$1000,_xlfn.XLOOKUP($J$1,Fct_labels,Fct_codes)&amp;"_"&amp;$C16),IFERROR(_xlfn.XLOOKUP(_xlfn.XLOOKUP($J$1,Fct_labels,Fct_codes)&amp;"_"&amp;$C16,Raw_Factors_QFXP!$B$7:$B$1000,Raw_Factors_QFXP!N$7:N$1000),0))</f>
        <v>0</v>
      </c>
      <c r="O16" s="204" t="str" cm="1">
        <f t="array" aca="1" ref="O16" ca="1">IFERROR(_xlfn.XLOOKUP(P16,Act_codes_core,Act_labels_core),"")</f>
        <v>Annual flower products</v>
      </c>
      <c r="P16" s="108" t="str">
        <f ca="1"/>
        <v>a_007</v>
      </c>
      <c r="Q16" s="281" cm="1">
        <f t="array" aca="1" ref="Q16" ca="1">IF($J$1="Labour","",IFERROR(_xlfn.XLOOKUP(_xlfn.XLOOKUP($J$1,Fct_labels,Fct_codes)&amp;"_"&amp;$C16,Raw_Factors_WFDISTXP!$B$7:$B$1000,Raw_Factors_WFDISTXP!E$7:E$1000),0))</f>
        <v>1</v>
      </c>
      <c r="R16" s="298" cm="1">
        <f t="array" aca="1" ref="R16" ca="1">IF($J$1="Labour","",IFERROR(_xlfn.XLOOKUP(_xlfn.XLOOKUP($J$1,Fct_labels,Fct_codes)&amp;"_"&amp;$C16,Raw_Factors_WFDISTXP!$B$7:$B$1000,Raw_Factors_WFDISTXP!F$7:F$1000),0))</f>
        <v>-7.9968549872733163E-2</v>
      </c>
      <c r="S16" s="298" cm="1">
        <f t="array" aca="1" ref="S16" ca="1">IF($J$1="Labour","",IFERROR(_xlfn.XLOOKUP(_xlfn.XLOOKUP($J$1,Fct_labels,Fct_codes)&amp;"_"&amp;$C16,Raw_Factors_WFDISTXP!$B$7:$B$1000,Raw_Factors_WFDISTXP!G$7:G$1000),0))</f>
        <v>-0.67454478204299617</v>
      </c>
      <c r="T16" s="298" cm="1">
        <f t="array" aca="1" ref="T16" ca="1">IF($J$1="Labour","",IFERROR(_xlfn.XLOOKUP(_xlfn.XLOOKUP($J$1,Fct_labels,Fct_codes)&amp;"_"&amp;$C16,Raw_Factors_WFDISTXP!$B$7:$B$1000,Raw_Factors_WFDISTXP!H$7:H$1000),0))</f>
        <v>-0.39807675320840952</v>
      </c>
      <c r="U16" s="298" cm="1">
        <f t="array" aca="1" ref="U16" ca="1">IF($J$1="Labour","",IFERROR(_xlfn.XLOOKUP(_xlfn.XLOOKUP($J$1,Fct_labels,Fct_codes)&amp;"_"&amp;$C16,Raw_Factors_WFDISTXP!$B$7:$B$1000,Raw_Factors_WFDISTXP!I$7:I$1000),0))</f>
        <v>0</v>
      </c>
      <c r="V16" s="298" cm="1">
        <f t="array" aca="1" ref="V16" ca="1">IF($J$1="Labour","",IFERROR(_xlfn.XLOOKUP(_xlfn.XLOOKUP($J$1,Fct_labels,Fct_codes)&amp;"_"&amp;$C16,Raw_Factors_WFDISTXP!$B$7:$B$1000,Raw_Factors_WFDISTXP!J$7:J$1000),0))</f>
        <v>0</v>
      </c>
      <c r="W16" s="298" cm="1">
        <f t="array" aca="1" ref="W16" ca="1">IF($J$1="Labour","",IFERROR(_xlfn.XLOOKUP(_xlfn.XLOOKUP($J$1,Fct_labels,Fct_codes)&amp;"_"&amp;$C16,Raw_Factors_WFDISTXP!$B$7:$B$1000,Raw_Factors_WFDISTXP!K$7:K$1000),0))</f>
        <v>0</v>
      </c>
      <c r="X16" s="298" cm="1">
        <f t="array" aca="1" ref="X16" ca="1">IF($J$1="Labour","",IFERROR(_xlfn.XLOOKUP(_xlfn.XLOOKUP($J$1,Fct_labels,Fct_codes)&amp;"_"&amp;$C16,Raw_Factors_WFDISTXP!$B$7:$B$1000,Raw_Factors_WFDISTXP!L$7:L$1000),0))</f>
        <v>0</v>
      </c>
      <c r="Y16" s="298" cm="1">
        <f t="array" aca="1" ref="Y16" ca="1">IF($J$1="Labour","",IFERROR(_xlfn.XLOOKUP(_xlfn.XLOOKUP($J$1,Fct_labels,Fct_codes)&amp;"_"&amp;$C16,Raw_Factors_WFDISTXP!$B$7:$B$1000,Raw_Factors_WFDISTXP!M$7:M$1000),0))</f>
        <v>0</v>
      </c>
      <c r="Z16" s="298" cm="1">
        <f t="array" aca="1" ref="Z16" ca="1">IF($J$1="Labour","",IFERROR(_xlfn.XLOOKUP(_xlfn.XLOOKUP($J$1,Fct_labels,Fct_codes)&amp;"_"&amp;$C16,Raw_Factors_WFDISTXP!$B$7:$B$1000,Raw_Factors_WFDISTXP!N$7:N$1000),0))</f>
        <v>0</v>
      </c>
      <c r="AA16" s="104"/>
      <c r="AB16" s="104"/>
      <c r="AC16" s="104"/>
      <c r="AD16" s="104"/>
      <c r="AE16" s="104"/>
      <c r="AF16" s="104"/>
      <c r="AG16" s="104"/>
      <c r="AH16" s="104"/>
      <c r="AI16" s="54" t="str">
        <f ca="1"/>
        <v>sAGR</v>
      </c>
      <c r="AJ16" s="54" t="str">
        <f ca="1"/>
        <v>sGDP</v>
      </c>
      <c r="AK16" s="59" t="str">
        <f ca="1"/>
        <v>a_007</v>
      </c>
      <c r="AL16" s="56">
        <f ca="1"/>
        <v>8.3811388828296751E-2</v>
      </c>
      <c r="AM16" s="56">
        <f ca="1"/>
        <v>0</v>
      </c>
      <c r="AN16" s="56">
        <f ca="1"/>
        <v>0</v>
      </c>
      <c r="AO16" s="56">
        <f ca="1"/>
        <v>0</v>
      </c>
      <c r="AP16" s="56">
        <f ca="1"/>
        <v>0</v>
      </c>
      <c r="AQ16" s="56">
        <f ca="1"/>
        <v>0</v>
      </c>
      <c r="AR16" s="56">
        <f ca="1"/>
        <v>0</v>
      </c>
      <c r="AS16" s="56">
        <f ca="1"/>
        <v>0</v>
      </c>
      <c r="AT16" s="56">
        <f ca="1"/>
        <v>0</v>
      </c>
      <c r="AU16" s="56">
        <f ca="1"/>
        <v>0</v>
      </c>
      <c r="AV16" s="56">
        <f t="shared" ca="1" si="18"/>
        <v>1.0299661164652358</v>
      </c>
      <c r="AW16" s="56">
        <f t="shared" ca="1" si="19"/>
        <v>0.73911233899768458</v>
      </c>
      <c r="AX16" s="59"/>
      <c r="AZ16" s="280" t="str">
        <f t="shared" ca="1" si="7"/>
        <v>sELR</v>
      </c>
      <c r="BA16" s="133">
        <f t="shared" ca="1" si="8"/>
        <v>0</v>
      </c>
      <c r="BB16" s="133">
        <f t="shared" ca="1" si="9"/>
        <v>0</v>
      </c>
      <c r="BC16" s="133">
        <f t="shared" ca="1" si="10"/>
        <v>0</v>
      </c>
      <c r="BD16" s="133">
        <f t="shared" ca="1" si="11"/>
        <v>0</v>
      </c>
      <c r="BE16" s="133">
        <f t="shared" ca="1" si="12"/>
        <v>0</v>
      </c>
      <c r="BF16" s="133">
        <f t="shared" ca="1" si="13"/>
        <v>0</v>
      </c>
      <c r="BG16" s="133">
        <f t="shared" ca="1" si="14"/>
        <v>0</v>
      </c>
      <c r="BH16" s="133">
        <f t="shared" ca="1" si="15"/>
        <v>0</v>
      </c>
      <c r="BI16" s="133">
        <f t="shared" ca="1" si="16"/>
        <v>0</v>
      </c>
      <c r="BJ16" s="133">
        <f t="shared" ca="1" si="17"/>
        <v>0</v>
      </c>
    </row>
    <row r="17" spans="2:62" x14ac:dyDescent="0.2">
      <c r="B17" s="204" t="str" cm="1">
        <f t="array" aca="1" ref="B17" ca="1">IFERROR(_xlfn.XLOOKUP(C17,Act_codes_core,Act_labels_core),"")</f>
        <v>Other remaining annual crop products</v>
      </c>
      <c r="C17" s="108" t="str">
        <f ca="1"/>
        <v>a_008</v>
      </c>
      <c r="D17" s="133" cm="1">
        <f t="array" aca="1" ref="D17" ca="1">IF($J$1="Labour",SUMIFS(Raw_Factors_QFXP!E$7:E$1000,Raw_Factors_QFXP!$A$7:$A$1000,_xlfn.XLOOKUP($J$1,Fct_labels,Fct_codes)&amp;"_"&amp;$C17),IFERROR(_xlfn.XLOOKUP(_xlfn.XLOOKUP($J$1,Fct_labels,Fct_codes)&amp;"_"&amp;$C17,Raw_Factors_QFXP!$B$7:$B$1000,Raw_Factors_QFXP!E$7:E$1000),0))</f>
        <v>9.2445502802292245E-2</v>
      </c>
      <c r="E17" s="168" cm="1">
        <f t="array" aca="1" ref="E17" ca="1">IF($J$1="Labour",SUMIFS(Raw_Factors_QFXP!F$7:F$1000,Raw_Factors_QFXP!$A$7:$A$1000,_xlfn.XLOOKUP($J$1,Fct_labels,Fct_codes)&amp;"_"&amp;$C17),IFERROR(_xlfn.XLOOKUP(_xlfn.XLOOKUP($J$1,Fct_labels,Fct_codes)&amp;"_"&amp;$C17,Raw_Factors_QFXP!$B$7:$B$1000,Raw_Factors_QFXP!F$7:F$1000),0))</f>
        <v>0</v>
      </c>
      <c r="F17" s="168" cm="1">
        <f t="array" aca="1" ref="F17" ca="1">IF($J$1="Labour",SUMIFS(Raw_Factors_QFXP!G$7:G$1000,Raw_Factors_QFXP!$A$7:$A$1000,_xlfn.XLOOKUP($J$1,Fct_labels,Fct_codes)&amp;"_"&amp;$C17),IFERROR(_xlfn.XLOOKUP(_xlfn.XLOOKUP($J$1,Fct_labels,Fct_codes)&amp;"_"&amp;$C17,Raw_Factors_QFXP!$B$7:$B$1000,Raw_Factors_QFXP!G$7:G$1000),0))</f>
        <v>0</v>
      </c>
      <c r="G17" s="168" cm="1">
        <f t="array" aca="1" ref="G17" ca="1">IF($J$1="Labour",SUMIFS(Raw_Factors_QFXP!H$7:H$1000,Raw_Factors_QFXP!$A$7:$A$1000,_xlfn.XLOOKUP($J$1,Fct_labels,Fct_codes)&amp;"_"&amp;$C17),IFERROR(_xlfn.XLOOKUP(_xlfn.XLOOKUP($J$1,Fct_labels,Fct_codes)&amp;"_"&amp;$C17,Raw_Factors_QFXP!$B$7:$B$1000,Raw_Factors_QFXP!H$7:H$1000),0))</f>
        <v>0</v>
      </c>
      <c r="H17" s="168" cm="1">
        <f t="array" aca="1" ref="H17" ca="1">IF($J$1="Labour",SUMIFS(Raw_Factors_QFXP!I$7:I$1000,Raw_Factors_QFXP!$A$7:$A$1000,_xlfn.XLOOKUP($J$1,Fct_labels,Fct_codes)&amp;"_"&amp;$C17),IFERROR(_xlfn.XLOOKUP(_xlfn.XLOOKUP($J$1,Fct_labels,Fct_codes)&amp;"_"&amp;$C17,Raw_Factors_QFXP!$B$7:$B$1000,Raw_Factors_QFXP!I$7:I$1000),0))</f>
        <v>0</v>
      </c>
      <c r="I17" s="168" cm="1">
        <f t="array" aca="1" ref="I17" ca="1">IF($J$1="Labour",SUMIFS(Raw_Factors_QFXP!J$7:J$1000,Raw_Factors_QFXP!$A$7:$A$1000,_xlfn.XLOOKUP($J$1,Fct_labels,Fct_codes)&amp;"_"&amp;$C17),IFERROR(_xlfn.XLOOKUP(_xlfn.XLOOKUP($J$1,Fct_labels,Fct_codes)&amp;"_"&amp;$C17,Raw_Factors_QFXP!$B$7:$B$1000,Raw_Factors_QFXP!J$7:J$1000),0))</f>
        <v>0</v>
      </c>
      <c r="J17" s="168" cm="1">
        <f t="array" aca="1" ref="J17" ca="1">IF($J$1="Labour",SUMIFS(Raw_Factors_QFXP!K$7:K$1000,Raw_Factors_QFXP!$A$7:$A$1000,_xlfn.XLOOKUP($J$1,Fct_labels,Fct_codes)&amp;"_"&amp;$C17),IFERROR(_xlfn.XLOOKUP(_xlfn.XLOOKUP($J$1,Fct_labels,Fct_codes)&amp;"_"&amp;$C17,Raw_Factors_QFXP!$B$7:$B$1000,Raw_Factors_QFXP!K$7:K$1000),0))</f>
        <v>0</v>
      </c>
      <c r="K17" s="168" cm="1">
        <f t="array" aca="1" ref="K17" ca="1">IF($J$1="Labour",SUMIFS(Raw_Factors_QFXP!L$7:L$1000,Raw_Factors_QFXP!$A$7:$A$1000,_xlfn.XLOOKUP($J$1,Fct_labels,Fct_codes)&amp;"_"&amp;$C17),IFERROR(_xlfn.XLOOKUP(_xlfn.XLOOKUP($J$1,Fct_labels,Fct_codes)&amp;"_"&amp;$C17,Raw_Factors_QFXP!$B$7:$B$1000,Raw_Factors_QFXP!L$7:L$1000),0))</f>
        <v>0</v>
      </c>
      <c r="L17" s="168" cm="1">
        <f t="array" aca="1" ref="L17" ca="1">IF($J$1="Labour",SUMIFS(Raw_Factors_QFXP!M$7:M$1000,Raw_Factors_QFXP!$A$7:$A$1000,_xlfn.XLOOKUP($J$1,Fct_labels,Fct_codes)&amp;"_"&amp;$C17),IFERROR(_xlfn.XLOOKUP(_xlfn.XLOOKUP($J$1,Fct_labels,Fct_codes)&amp;"_"&amp;$C17,Raw_Factors_QFXP!$B$7:$B$1000,Raw_Factors_QFXP!M$7:M$1000),0))</f>
        <v>0</v>
      </c>
      <c r="M17" s="168" cm="1">
        <f t="array" aca="1" ref="M17" ca="1">IF($J$1="Labour",SUMIFS(Raw_Factors_QFXP!N$7:N$1000,Raw_Factors_QFXP!$A$7:$A$1000,_xlfn.XLOOKUP($J$1,Fct_labels,Fct_codes)&amp;"_"&amp;$C17),IFERROR(_xlfn.XLOOKUP(_xlfn.XLOOKUP($J$1,Fct_labels,Fct_codes)&amp;"_"&amp;$C17,Raw_Factors_QFXP!$B$7:$B$1000,Raw_Factors_QFXP!N$7:N$1000),0))</f>
        <v>0</v>
      </c>
      <c r="O17" s="204" t="str" cm="1">
        <f t="array" aca="1" ref="O17" ca="1">IFERROR(_xlfn.XLOOKUP(P17,Act_codes_core,Act_labels_core),"")</f>
        <v>Other remaining annual crop products</v>
      </c>
      <c r="P17" s="108" t="str">
        <f ca="1"/>
        <v>a_008</v>
      </c>
      <c r="Q17" s="281" cm="1">
        <f t="array" aca="1" ref="Q17" ca="1">IF($J$1="Labour","",IFERROR(_xlfn.XLOOKUP(_xlfn.XLOOKUP($J$1,Fct_labels,Fct_codes)&amp;"_"&amp;$C17,Raw_Factors_WFDISTXP!$B$7:$B$1000,Raw_Factors_WFDISTXP!E$7:E$1000),0))</f>
        <v>1</v>
      </c>
      <c r="R17" s="298" cm="1">
        <f t="array" aca="1" ref="R17" ca="1">IF($J$1="Labour","",IFERROR(_xlfn.XLOOKUP(_xlfn.XLOOKUP($J$1,Fct_labels,Fct_codes)&amp;"_"&amp;$C17,Raw_Factors_WFDISTXP!$B$7:$B$1000,Raw_Factors_WFDISTXP!F$7:F$1000),0))</f>
        <v>-3.5615696254653884E-2</v>
      </c>
      <c r="S17" s="298" cm="1">
        <f t="array" aca="1" ref="S17" ca="1">IF($J$1="Labour","",IFERROR(_xlfn.XLOOKUP(_xlfn.XLOOKUP($J$1,Fct_labels,Fct_codes)&amp;"_"&amp;$C17,Raw_Factors_WFDISTXP!$B$7:$B$1000,Raw_Factors_WFDISTXP!G$7:G$1000),0))</f>
        <v>-1.9543562911341406</v>
      </c>
      <c r="T17" s="298" cm="1">
        <f t="array" aca="1" ref="T17" ca="1">IF($J$1="Labour","",IFERROR(_xlfn.XLOOKUP(_xlfn.XLOOKUP($J$1,Fct_labels,Fct_codes)&amp;"_"&amp;$C17,Raw_Factors_WFDISTXP!$B$7:$B$1000,Raw_Factors_WFDISTXP!H$7:H$1000),0))</f>
        <v>0.11274729285939422</v>
      </c>
      <c r="U17" s="298" cm="1">
        <f t="array" aca="1" ref="U17" ca="1">IF($J$1="Labour","",IFERROR(_xlfn.XLOOKUP(_xlfn.XLOOKUP($J$1,Fct_labels,Fct_codes)&amp;"_"&amp;$C17,Raw_Factors_WFDISTXP!$B$7:$B$1000,Raw_Factors_WFDISTXP!I$7:I$1000),0))</f>
        <v>0</v>
      </c>
      <c r="V17" s="298" cm="1">
        <f t="array" aca="1" ref="V17" ca="1">IF($J$1="Labour","",IFERROR(_xlfn.XLOOKUP(_xlfn.XLOOKUP($J$1,Fct_labels,Fct_codes)&amp;"_"&amp;$C17,Raw_Factors_WFDISTXP!$B$7:$B$1000,Raw_Factors_WFDISTXP!J$7:J$1000),0))</f>
        <v>0</v>
      </c>
      <c r="W17" s="298" cm="1">
        <f t="array" aca="1" ref="W17" ca="1">IF($J$1="Labour","",IFERROR(_xlfn.XLOOKUP(_xlfn.XLOOKUP($J$1,Fct_labels,Fct_codes)&amp;"_"&amp;$C17,Raw_Factors_WFDISTXP!$B$7:$B$1000,Raw_Factors_WFDISTXP!K$7:K$1000),0))</f>
        <v>0</v>
      </c>
      <c r="X17" s="298" cm="1">
        <f t="array" aca="1" ref="X17" ca="1">IF($J$1="Labour","",IFERROR(_xlfn.XLOOKUP(_xlfn.XLOOKUP($J$1,Fct_labels,Fct_codes)&amp;"_"&amp;$C17,Raw_Factors_WFDISTXP!$B$7:$B$1000,Raw_Factors_WFDISTXP!L$7:L$1000),0))</f>
        <v>0</v>
      </c>
      <c r="Y17" s="298" cm="1">
        <f t="array" aca="1" ref="Y17" ca="1">IF($J$1="Labour","",IFERROR(_xlfn.XLOOKUP(_xlfn.XLOOKUP($J$1,Fct_labels,Fct_codes)&amp;"_"&amp;$C17,Raw_Factors_WFDISTXP!$B$7:$B$1000,Raw_Factors_WFDISTXP!M$7:M$1000),0))</f>
        <v>0</v>
      </c>
      <c r="Z17" s="298" cm="1">
        <f t="array" aca="1" ref="Z17" ca="1">IF($J$1="Labour","",IFERROR(_xlfn.XLOOKUP(_xlfn.XLOOKUP($J$1,Fct_labels,Fct_codes)&amp;"_"&amp;$C17,Raw_Factors_WFDISTXP!$B$7:$B$1000,Raw_Factors_WFDISTXP!N$7:N$1000),0))</f>
        <v>0</v>
      </c>
      <c r="AA17" s="104"/>
      <c r="AB17" s="104"/>
      <c r="AC17" s="104"/>
      <c r="AD17" s="104"/>
      <c r="AE17" s="104"/>
      <c r="AF17" s="104"/>
      <c r="AG17" s="104"/>
      <c r="AH17" s="104"/>
      <c r="AI17" s="54" t="str">
        <f ca="1"/>
        <v>sAGR</v>
      </c>
      <c r="AJ17" s="54" t="str">
        <f ca="1"/>
        <v>sGDP</v>
      </c>
      <c r="AK17" s="59" t="str">
        <f ca="1"/>
        <v>a_008</v>
      </c>
      <c r="AL17" s="56">
        <f ca="1"/>
        <v>9.2445502802292245E-2</v>
      </c>
      <c r="AM17" s="56">
        <f ca="1"/>
        <v>0</v>
      </c>
      <c r="AN17" s="56">
        <f ca="1"/>
        <v>0</v>
      </c>
      <c r="AO17" s="56">
        <f ca="1"/>
        <v>0</v>
      </c>
      <c r="AP17" s="56">
        <f ca="1"/>
        <v>0</v>
      </c>
      <c r="AQ17" s="56">
        <f ca="1"/>
        <v>0</v>
      </c>
      <c r="AR17" s="56">
        <f ca="1"/>
        <v>0</v>
      </c>
      <c r="AS17" s="56">
        <f ca="1"/>
        <v>0</v>
      </c>
      <c r="AT17" s="56">
        <f ca="1"/>
        <v>0</v>
      </c>
      <c r="AU17" s="56">
        <f ca="1"/>
        <v>0</v>
      </c>
      <c r="AV17" s="56">
        <f t="shared" ca="1" si="18"/>
        <v>1.1360715630308931</v>
      </c>
      <c r="AW17" s="56">
        <f t="shared" ca="1" si="19"/>
        <v>0.81525449895599611</v>
      </c>
      <c r="AX17" s="59"/>
      <c r="AZ17" s="280" t="str">
        <f t="shared" ca="1" si="7"/>
        <v>sETD</v>
      </c>
      <c r="BA17" s="133">
        <f t="shared" ca="1" si="8"/>
        <v>0</v>
      </c>
      <c r="BB17" s="133">
        <f t="shared" ca="1" si="9"/>
        <v>0</v>
      </c>
      <c r="BC17" s="133">
        <f t="shared" ca="1" si="10"/>
        <v>0</v>
      </c>
      <c r="BD17" s="133">
        <f t="shared" ca="1" si="11"/>
        <v>0</v>
      </c>
      <c r="BE17" s="133">
        <f t="shared" ca="1" si="12"/>
        <v>0</v>
      </c>
      <c r="BF17" s="133">
        <f t="shared" ca="1" si="13"/>
        <v>0</v>
      </c>
      <c r="BG17" s="133">
        <f t="shared" ca="1" si="14"/>
        <v>0</v>
      </c>
      <c r="BH17" s="133">
        <f t="shared" ca="1" si="15"/>
        <v>0</v>
      </c>
      <c r="BI17" s="133">
        <f t="shared" ca="1" si="16"/>
        <v>0</v>
      </c>
      <c r="BJ17" s="133">
        <f t="shared" ca="1" si="17"/>
        <v>0</v>
      </c>
    </row>
    <row r="18" spans="2:62" x14ac:dyDescent="0.2">
      <c r="B18" s="204" t="str" cm="1">
        <f t="array" aca="1" ref="B18" ca="1">IFERROR(_xlfn.XLOOKUP(C18,Act_codes_core,Act_labels_core),"")</f>
        <v>Fruit tree products</v>
      </c>
      <c r="C18" s="108" t="str">
        <f ca="1"/>
        <v>a_009</v>
      </c>
      <c r="D18" s="133" cm="1">
        <f t="array" aca="1" ref="D18" ca="1">IF($J$1="Labour",SUMIFS(Raw_Factors_QFXP!E$7:E$1000,Raw_Factors_QFXP!$A$7:$A$1000,_xlfn.XLOOKUP($J$1,Fct_labels,Fct_codes)&amp;"_"&amp;$C18),IFERROR(_xlfn.XLOOKUP(_xlfn.XLOOKUP($J$1,Fct_labels,Fct_codes)&amp;"_"&amp;$C18,Raw_Factors_QFXP!$B$7:$B$1000,Raw_Factors_QFXP!E$7:E$1000),0))</f>
        <v>0.59348821928789119</v>
      </c>
      <c r="E18" s="168" cm="1">
        <f t="array" aca="1" ref="E18" ca="1">IF($J$1="Labour",SUMIFS(Raw_Factors_QFXP!F$7:F$1000,Raw_Factors_QFXP!$A$7:$A$1000,_xlfn.XLOOKUP($J$1,Fct_labels,Fct_codes)&amp;"_"&amp;$C18),IFERROR(_xlfn.XLOOKUP(_xlfn.XLOOKUP($J$1,Fct_labels,Fct_codes)&amp;"_"&amp;$C18,Raw_Factors_QFXP!$B$7:$B$1000,Raw_Factors_QFXP!F$7:F$1000),0))</f>
        <v>0</v>
      </c>
      <c r="F18" s="168" cm="1">
        <f t="array" aca="1" ref="F18" ca="1">IF($J$1="Labour",SUMIFS(Raw_Factors_QFXP!G$7:G$1000,Raw_Factors_QFXP!$A$7:$A$1000,_xlfn.XLOOKUP($J$1,Fct_labels,Fct_codes)&amp;"_"&amp;$C18),IFERROR(_xlfn.XLOOKUP(_xlfn.XLOOKUP($J$1,Fct_labels,Fct_codes)&amp;"_"&amp;$C18,Raw_Factors_QFXP!$B$7:$B$1000,Raw_Factors_QFXP!G$7:G$1000),0))</f>
        <v>0</v>
      </c>
      <c r="G18" s="168" cm="1">
        <f t="array" aca="1" ref="G18" ca="1">IF($J$1="Labour",SUMIFS(Raw_Factors_QFXP!H$7:H$1000,Raw_Factors_QFXP!$A$7:$A$1000,_xlfn.XLOOKUP($J$1,Fct_labels,Fct_codes)&amp;"_"&amp;$C18),IFERROR(_xlfn.XLOOKUP(_xlfn.XLOOKUP($J$1,Fct_labels,Fct_codes)&amp;"_"&amp;$C18,Raw_Factors_QFXP!$B$7:$B$1000,Raw_Factors_QFXP!H$7:H$1000),0))</f>
        <v>0</v>
      </c>
      <c r="H18" s="168" cm="1">
        <f t="array" aca="1" ref="H18" ca="1">IF($J$1="Labour",SUMIFS(Raw_Factors_QFXP!I$7:I$1000,Raw_Factors_QFXP!$A$7:$A$1000,_xlfn.XLOOKUP($J$1,Fct_labels,Fct_codes)&amp;"_"&amp;$C18),IFERROR(_xlfn.XLOOKUP(_xlfn.XLOOKUP($J$1,Fct_labels,Fct_codes)&amp;"_"&amp;$C18,Raw_Factors_QFXP!$B$7:$B$1000,Raw_Factors_QFXP!I$7:I$1000),0))</f>
        <v>0</v>
      </c>
      <c r="I18" s="168" cm="1">
        <f t="array" aca="1" ref="I18" ca="1">IF($J$1="Labour",SUMIFS(Raw_Factors_QFXP!J$7:J$1000,Raw_Factors_QFXP!$A$7:$A$1000,_xlfn.XLOOKUP($J$1,Fct_labels,Fct_codes)&amp;"_"&amp;$C18),IFERROR(_xlfn.XLOOKUP(_xlfn.XLOOKUP($J$1,Fct_labels,Fct_codes)&amp;"_"&amp;$C18,Raw_Factors_QFXP!$B$7:$B$1000,Raw_Factors_QFXP!J$7:J$1000),0))</f>
        <v>0</v>
      </c>
      <c r="J18" s="168" cm="1">
        <f t="array" aca="1" ref="J18" ca="1">IF($J$1="Labour",SUMIFS(Raw_Factors_QFXP!K$7:K$1000,Raw_Factors_QFXP!$A$7:$A$1000,_xlfn.XLOOKUP($J$1,Fct_labels,Fct_codes)&amp;"_"&amp;$C18),IFERROR(_xlfn.XLOOKUP(_xlfn.XLOOKUP($J$1,Fct_labels,Fct_codes)&amp;"_"&amp;$C18,Raw_Factors_QFXP!$B$7:$B$1000,Raw_Factors_QFXP!K$7:K$1000),0))</f>
        <v>0</v>
      </c>
      <c r="K18" s="168" cm="1">
        <f t="array" aca="1" ref="K18" ca="1">IF($J$1="Labour",SUMIFS(Raw_Factors_QFXP!L$7:L$1000,Raw_Factors_QFXP!$A$7:$A$1000,_xlfn.XLOOKUP($J$1,Fct_labels,Fct_codes)&amp;"_"&amp;$C18),IFERROR(_xlfn.XLOOKUP(_xlfn.XLOOKUP($J$1,Fct_labels,Fct_codes)&amp;"_"&amp;$C18,Raw_Factors_QFXP!$B$7:$B$1000,Raw_Factors_QFXP!L$7:L$1000),0))</f>
        <v>0</v>
      </c>
      <c r="L18" s="168" cm="1">
        <f t="array" aca="1" ref="L18" ca="1">IF($J$1="Labour",SUMIFS(Raw_Factors_QFXP!M$7:M$1000,Raw_Factors_QFXP!$A$7:$A$1000,_xlfn.XLOOKUP($J$1,Fct_labels,Fct_codes)&amp;"_"&amp;$C18),IFERROR(_xlfn.XLOOKUP(_xlfn.XLOOKUP($J$1,Fct_labels,Fct_codes)&amp;"_"&amp;$C18,Raw_Factors_QFXP!$B$7:$B$1000,Raw_Factors_QFXP!M$7:M$1000),0))</f>
        <v>0</v>
      </c>
      <c r="M18" s="168" cm="1">
        <f t="array" aca="1" ref="M18" ca="1">IF($J$1="Labour",SUMIFS(Raw_Factors_QFXP!N$7:N$1000,Raw_Factors_QFXP!$A$7:$A$1000,_xlfn.XLOOKUP($J$1,Fct_labels,Fct_codes)&amp;"_"&amp;$C18),IFERROR(_xlfn.XLOOKUP(_xlfn.XLOOKUP($J$1,Fct_labels,Fct_codes)&amp;"_"&amp;$C18,Raw_Factors_QFXP!$B$7:$B$1000,Raw_Factors_QFXP!N$7:N$1000),0))</f>
        <v>0</v>
      </c>
      <c r="O18" s="204" t="str" cm="1">
        <f t="array" aca="1" ref="O18" ca="1">IFERROR(_xlfn.XLOOKUP(P18,Act_codes_core,Act_labels_core),"")</f>
        <v>Fruit tree products</v>
      </c>
      <c r="P18" s="108" t="str">
        <f ca="1"/>
        <v>a_009</v>
      </c>
      <c r="Q18" s="281" cm="1">
        <f t="array" aca="1" ref="Q18" ca="1">IF($J$1="Labour","",IFERROR(_xlfn.XLOOKUP(_xlfn.XLOOKUP($J$1,Fct_labels,Fct_codes)&amp;"_"&amp;$C18,Raw_Factors_WFDISTXP!$B$7:$B$1000,Raw_Factors_WFDISTXP!E$7:E$1000),0))</f>
        <v>1</v>
      </c>
      <c r="R18" s="298" cm="1">
        <f t="array" aca="1" ref="R18" ca="1">IF($J$1="Labour","",IFERROR(_xlfn.XLOOKUP(_xlfn.XLOOKUP($J$1,Fct_labels,Fct_codes)&amp;"_"&amp;$C18,Raw_Factors_WFDISTXP!$B$7:$B$1000,Raw_Factors_WFDISTXP!F$7:F$1000),0))</f>
        <v>-6.5621952756500512E-2</v>
      </c>
      <c r="S18" s="298" cm="1">
        <f t="array" aca="1" ref="S18" ca="1">IF($J$1="Labour","",IFERROR(_xlfn.XLOOKUP(_xlfn.XLOOKUP($J$1,Fct_labels,Fct_codes)&amp;"_"&amp;$C18,Raw_Factors_WFDISTXP!$B$7:$B$1000,Raw_Factors_WFDISTXP!G$7:G$1000),0))</f>
        <v>-0.8397785516246703</v>
      </c>
      <c r="T18" s="298" cm="1">
        <f t="array" aca="1" ref="T18" ca="1">IF($J$1="Labour","",IFERROR(_xlfn.XLOOKUP(_xlfn.XLOOKUP($J$1,Fct_labels,Fct_codes)&amp;"_"&amp;$C18,Raw_Factors_WFDISTXP!$B$7:$B$1000,Raw_Factors_WFDISTXP!H$7:H$1000),0))</f>
        <v>-0.40813231881320355</v>
      </c>
      <c r="U18" s="298" cm="1">
        <f t="array" aca="1" ref="U18" ca="1">IF($J$1="Labour","",IFERROR(_xlfn.XLOOKUP(_xlfn.XLOOKUP($J$1,Fct_labels,Fct_codes)&amp;"_"&amp;$C18,Raw_Factors_WFDISTXP!$B$7:$B$1000,Raw_Factors_WFDISTXP!I$7:I$1000),0))</f>
        <v>0</v>
      </c>
      <c r="V18" s="298" cm="1">
        <f t="array" aca="1" ref="V18" ca="1">IF($J$1="Labour","",IFERROR(_xlfn.XLOOKUP(_xlfn.XLOOKUP($J$1,Fct_labels,Fct_codes)&amp;"_"&amp;$C18,Raw_Factors_WFDISTXP!$B$7:$B$1000,Raw_Factors_WFDISTXP!J$7:J$1000),0))</f>
        <v>0</v>
      </c>
      <c r="W18" s="298" cm="1">
        <f t="array" aca="1" ref="W18" ca="1">IF($J$1="Labour","",IFERROR(_xlfn.XLOOKUP(_xlfn.XLOOKUP($J$1,Fct_labels,Fct_codes)&amp;"_"&amp;$C18,Raw_Factors_WFDISTXP!$B$7:$B$1000,Raw_Factors_WFDISTXP!K$7:K$1000),0))</f>
        <v>0</v>
      </c>
      <c r="X18" s="298" cm="1">
        <f t="array" aca="1" ref="X18" ca="1">IF($J$1="Labour","",IFERROR(_xlfn.XLOOKUP(_xlfn.XLOOKUP($J$1,Fct_labels,Fct_codes)&amp;"_"&amp;$C18,Raw_Factors_WFDISTXP!$B$7:$B$1000,Raw_Factors_WFDISTXP!L$7:L$1000),0))</f>
        <v>0</v>
      </c>
      <c r="Y18" s="298" cm="1">
        <f t="array" aca="1" ref="Y18" ca="1">IF($J$1="Labour","",IFERROR(_xlfn.XLOOKUP(_xlfn.XLOOKUP($J$1,Fct_labels,Fct_codes)&amp;"_"&amp;$C18,Raw_Factors_WFDISTXP!$B$7:$B$1000,Raw_Factors_WFDISTXP!M$7:M$1000),0))</f>
        <v>0</v>
      </c>
      <c r="Z18" s="298" cm="1">
        <f t="array" aca="1" ref="Z18" ca="1">IF($J$1="Labour","",IFERROR(_xlfn.XLOOKUP(_xlfn.XLOOKUP($J$1,Fct_labels,Fct_codes)&amp;"_"&amp;$C18,Raw_Factors_WFDISTXP!$B$7:$B$1000,Raw_Factors_WFDISTXP!N$7:N$1000),0))</f>
        <v>0</v>
      </c>
      <c r="AA18" s="104"/>
      <c r="AB18" s="104"/>
      <c r="AC18" s="104"/>
      <c r="AD18" s="104"/>
      <c r="AE18" s="104"/>
      <c r="AF18" s="104"/>
      <c r="AG18" s="104"/>
      <c r="AH18" s="104"/>
      <c r="AI18" s="54" t="str">
        <f ca="1"/>
        <v>sAGR</v>
      </c>
      <c r="AJ18" s="54" t="str">
        <f ca="1"/>
        <v>sGDP</v>
      </c>
      <c r="AK18" s="59" t="str">
        <f ca="1"/>
        <v>a_009</v>
      </c>
      <c r="AL18" s="56">
        <f ca="1"/>
        <v>0.59348821928789119</v>
      </c>
      <c r="AM18" s="56">
        <f ca="1"/>
        <v>0</v>
      </c>
      <c r="AN18" s="56">
        <f ca="1"/>
        <v>0</v>
      </c>
      <c r="AO18" s="56">
        <f ca="1"/>
        <v>0</v>
      </c>
      <c r="AP18" s="56">
        <f ca="1"/>
        <v>0</v>
      </c>
      <c r="AQ18" s="56">
        <f ca="1"/>
        <v>0</v>
      </c>
      <c r="AR18" s="56">
        <f ca="1"/>
        <v>0</v>
      </c>
      <c r="AS18" s="56">
        <f ca="1"/>
        <v>0</v>
      </c>
      <c r="AT18" s="56">
        <f ca="1"/>
        <v>0</v>
      </c>
      <c r="AU18" s="56">
        <f ca="1"/>
        <v>0</v>
      </c>
      <c r="AV18" s="56">
        <f t="shared" ca="1" si="18"/>
        <v>7.293433087478407</v>
      </c>
      <c r="AW18" s="56">
        <f t="shared" ca="1" si="19"/>
        <v>5.2338288633315635</v>
      </c>
      <c r="AX18" s="59"/>
      <c r="AZ18" s="280" t="str">
        <f t="shared" ca="1" si="7"/>
        <v>sTRD</v>
      </c>
      <c r="BA18" s="133">
        <f t="shared" ca="1" si="8"/>
        <v>0</v>
      </c>
      <c r="BB18" s="133">
        <f t="shared" ca="1" si="9"/>
        <v>0</v>
      </c>
      <c r="BC18" s="133">
        <f t="shared" ca="1" si="10"/>
        <v>0</v>
      </c>
      <c r="BD18" s="133">
        <f t="shared" ca="1" si="11"/>
        <v>0</v>
      </c>
      <c r="BE18" s="133">
        <f t="shared" ca="1" si="12"/>
        <v>0</v>
      </c>
      <c r="BF18" s="133">
        <f t="shared" ca="1" si="13"/>
        <v>0</v>
      </c>
      <c r="BG18" s="133">
        <f t="shared" ca="1" si="14"/>
        <v>0</v>
      </c>
      <c r="BH18" s="133">
        <f t="shared" ca="1" si="15"/>
        <v>0</v>
      </c>
      <c r="BI18" s="133">
        <f t="shared" ca="1" si="16"/>
        <v>0</v>
      </c>
      <c r="BJ18" s="133">
        <f t="shared" ca="1" si="17"/>
        <v>0</v>
      </c>
    </row>
    <row r="19" spans="2:62" x14ac:dyDescent="0.2">
      <c r="B19" s="204" t="str" cm="1">
        <f t="array" aca="1" ref="B19" ca="1">IFERROR(_xlfn.XLOOKUP(C19,Act_codes_core,Act_labels_core),"")</f>
        <v>Dried cashews</v>
      </c>
      <c r="C19" s="108" t="str">
        <f ca="1"/>
        <v>a_010</v>
      </c>
      <c r="D19" s="133" cm="1">
        <f t="array" aca="1" ref="D19" ca="1">IF($J$1="Labour",SUMIFS(Raw_Factors_QFXP!E$7:E$1000,Raw_Factors_QFXP!$A$7:$A$1000,_xlfn.XLOOKUP($J$1,Fct_labels,Fct_codes)&amp;"_"&amp;$C19),IFERROR(_xlfn.XLOOKUP(_xlfn.XLOOKUP($J$1,Fct_labels,Fct_codes)&amp;"_"&amp;$C19,Raw_Factors_QFXP!$B$7:$B$1000,Raw_Factors_QFXP!E$7:E$1000),0))</f>
        <v>1.589203734435278E-2</v>
      </c>
      <c r="E19" s="168" cm="1">
        <f t="array" aca="1" ref="E19" ca="1">IF($J$1="Labour",SUMIFS(Raw_Factors_QFXP!F$7:F$1000,Raw_Factors_QFXP!$A$7:$A$1000,_xlfn.XLOOKUP($J$1,Fct_labels,Fct_codes)&amp;"_"&amp;$C19),IFERROR(_xlfn.XLOOKUP(_xlfn.XLOOKUP($J$1,Fct_labels,Fct_codes)&amp;"_"&amp;$C19,Raw_Factors_QFXP!$B$7:$B$1000,Raw_Factors_QFXP!F$7:F$1000),0))</f>
        <v>0</v>
      </c>
      <c r="F19" s="168" cm="1">
        <f t="array" aca="1" ref="F19" ca="1">IF($J$1="Labour",SUMIFS(Raw_Factors_QFXP!G$7:G$1000,Raw_Factors_QFXP!$A$7:$A$1000,_xlfn.XLOOKUP($J$1,Fct_labels,Fct_codes)&amp;"_"&amp;$C19),IFERROR(_xlfn.XLOOKUP(_xlfn.XLOOKUP($J$1,Fct_labels,Fct_codes)&amp;"_"&amp;$C19,Raw_Factors_QFXP!$B$7:$B$1000,Raw_Factors_QFXP!G$7:G$1000),0))</f>
        <v>0</v>
      </c>
      <c r="G19" s="168" cm="1">
        <f t="array" aca="1" ref="G19" ca="1">IF($J$1="Labour",SUMIFS(Raw_Factors_QFXP!H$7:H$1000,Raw_Factors_QFXP!$A$7:$A$1000,_xlfn.XLOOKUP($J$1,Fct_labels,Fct_codes)&amp;"_"&amp;$C19),IFERROR(_xlfn.XLOOKUP(_xlfn.XLOOKUP($J$1,Fct_labels,Fct_codes)&amp;"_"&amp;$C19,Raw_Factors_QFXP!$B$7:$B$1000,Raw_Factors_QFXP!H$7:H$1000),0))</f>
        <v>0</v>
      </c>
      <c r="H19" s="168" cm="1">
        <f t="array" aca="1" ref="H19" ca="1">IF($J$1="Labour",SUMIFS(Raw_Factors_QFXP!I$7:I$1000,Raw_Factors_QFXP!$A$7:$A$1000,_xlfn.XLOOKUP($J$1,Fct_labels,Fct_codes)&amp;"_"&amp;$C19),IFERROR(_xlfn.XLOOKUP(_xlfn.XLOOKUP($J$1,Fct_labels,Fct_codes)&amp;"_"&amp;$C19,Raw_Factors_QFXP!$B$7:$B$1000,Raw_Factors_QFXP!I$7:I$1000),0))</f>
        <v>0</v>
      </c>
      <c r="I19" s="168" cm="1">
        <f t="array" aca="1" ref="I19" ca="1">IF($J$1="Labour",SUMIFS(Raw_Factors_QFXP!J$7:J$1000,Raw_Factors_QFXP!$A$7:$A$1000,_xlfn.XLOOKUP($J$1,Fct_labels,Fct_codes)&amp;"_"&amp;$C19),IFERROR(_xlfn.XLOOKUP(_xlfn.XLOOKUP($J$1,Fct_labels,Fct_codes)&amp;"_"&amp;$C19,Raw_Factors_QFXP!$B$7:$B$1000,Raw_Factors_QFXP!J$7:J$1000),0))</f>
        <v>0</v>
      </c>
      <c r="J19" s="168" cm="1">
        <f t="array" aca="1" ref="J19" ca="1">IF($J$1="Labour",SUMIFS(Raw_Factors_QFXP!K$7:K$1000,Raw_Factors_QFXP!$A$7:$A$1000,_xlfn.XLOOKUP($J$1,Fct_labels,Fct_codes)&amp;"_"&amp;$C19),IFERROR(_xlfn.XLOOKUP(_xlfn.XLOOKUP($J$1,Fct_labels,Fct_codes)&amp;"_"&amp;$C19,Raw_Factors_QFXP!$B$7:$B$1000,Raw_Factors_QFXP!K$7:K$1000),0))</f>
        <v>0</v>
      </c>
      <c r="K19" s="168" cm="1">
        <f t="array" aca="1" ref="K19" ca="1">IF($J$1="Labour",SUMIFS(Raw_Factors_QFXP!L$7:L$1000,Raw_Factors_QFXP!$A$7:$A$1000,_xlfn.XLOOKUP($J$1,Fct_labels,Fct_codes)&amp;"_"&amp;$C19),IFERROR(_xlfn.XLOOKUP(_xlfn.XLOOKUP($J$1,Fct_labels,Fct_codes)&amp;"_"&amp;$C19,Raw_Factors_QFXP!$B$7:$B$1000,Raw_Factors_QFXP!L$7:L$1000),0))</f>
        <v>0</v>
      </c>
      <c r="L19" s="168" cm="1">
        <f t="array" aca="1" ref="L19" ca="1">IF($J$1="Labour",SUMIFS(Raw_Factors_QFXP!M$7:M$1000,Raw_Factors_QFXP!$A$7:$A$1000,_xlfn.XLOOKUP($J$1,Fct_labels,Fct_codes)&amp;"_"&amp;$C19),IFERROR(_xlfn.XLOOKUP(_xlfn.XLOOKUP($J$1,Fct_labels,Fct_codes)&amp;"_"&amp;$C19,Raw_Factors_QFXP!$B$7:$B$1000,Raw_Factors_QFXP!M$7:M$1000),0))</f>
        <v>0</v>
      </c>
      <c r="M19" s="168" cm="1">
        <f t="array" aca="1" ref="M19" ca="1">IF($J$1="Labour",SUMIFS(Raw_Factors_QFXP!N$7:N$1000,Raw_Factors_QFXP!$A$7:$A$1000,_xlfn.XLOOKUP($J$1,Fct_labels,Fct_codes)&amp;"_"&amp;$C19),IFERROR(_xlfn.XLOOKUP(_xlfn.XLOOKUP($J$1,Fct_labels,Fct_codes)&amp;"_"&amp;$C19,Raw_Factors_QFXP!$B$7:$B$1000,Raw_Factors_QFXP!N$7:N$1000),0))</f>
        <v>0</v>
      </c>
      <c r="O19" s="204" t="str" cm="1">
        <f t="array" aca="1" ref="O19" ca="1">IFERROR(_xlfn.XLOOKUP(P19,Act_codes_core,Act_labels_core),"")</f>
        <v>Dried cashews</v>
      </c>
      <c r="P19" s="108" t="str">
        <f ca="1"/>
        <v>a_010</v>
      </c>
      <c r="Q19" s="281" cm="1">
        <f t="array" aca="1" ref="Q19" ca="1">IF($J$1="Labour","",IFERROR(_xlfn.XLOOKUP(_xlfn.XLOOKUP($J$1,Fct_labels,Fct_codes)&amp;"_"&amp;$C19,Raw_Factors_WFDISTXP!$B$7:$B$1000,Raw_Factors_WFDISTXP!E$7:E$1000),0))</f>
        <v>1</v>
      </c>
      <c r="R19" s="298" cm="1">
        <f t="array" aca="1" ref="R19" ca="1">IF($J$1="Labour","",IFERROR(_xlfn.XLOOKUP(_xlfn.XLOOKUP($J$1,Fct_labels,Fct_codes)&amp;"_"&amp;$C19,Raw_Factors_WFDISTXP!$B$7:$B$1000,Raw_Factors_WFDISTXP!F$7:F$1000),0))</f>
        <v>-4.9184758726017463E-2</v>
      </c>
      <c r="S19" s="298" cm="1">
        <f t="array" aca="1" ref="S19" ca="1">IF($J$1="Labour","",IFERROR(_xlfn.XLOOKUP(_xlfn.XLOOKUP($J$1,Fct_labels,Fct_codes)&amp;"_"&amp;$C19,Raw_Factors_WFDISTXP!$B$7:$B$1000,Raw_Factors_WFDISTXP!G$7:G$1000),0))</f>
        <v>-0.62099622084316186</v>
      </c>
      <c r="T19" s="298" cm="1">
        <f t="array" aca="1" ref="T19" ca="1">IF($J$1="Labour","",IFERROR(_xlfn.XLOOKUP(_xlfn.XLOOKUP($J$1,Fct_labels,Fct_codes)&amp;"_"&amp;$C19,Raw_Factors_WFDISTXP!$B$7:$B$1000,Raw_Factors_WFDISTXP!H$7:H$1000),0))</f>
        <v>0.27777576055154629</v>
      </c>
      <c r="U19" s="298" cm="1">
        <f t="array" aca="1" ref="U19" ca="1">IF($J$1="Labour","",IFERROR(_xlfn.XLOOKUP(_xlfn.XLOOKUP($J$1,Fct_labels,Fct_codes)&amp;"_"&amp;$C19,Raw_Factors_WFDISTXP!$B$7:$B$1000,Raw_Factors_WFDISTXP!I$7:I$1000),0))</f>
        <v>0</v>
      </c>
      <c r="V19" s="298" cm="1">
        <f t="array" aca="1" ref="V19" ca="1">IF($J$1="Labour","",IFERROR(_xlfn.XLOOKUP(_xlfn.XLOOKUP($J$1,Fct_labels,Fct_codes)&amp;"_"&amp;$C19,Raw_Factors_WFDISTXP!$B$7:$B$1000,Raw_Factors_WFDISTXP!J$7:J$1000),0))</f>
        <v>0</v>
      </c>
      <c r="W19" s="298" cm="1">
        <f t="array" aca="1" ref="W19" ca="1">IF($J$1="Labour","",IFERROR(_xlfn.XLOOKUP(_xlfn.XLOOKUP($J$1,Fct_labels,Fct_codes)&amp;"_"&amp;$C19,Raw_Factors_WFDISTXP!$B$7:$B$1000,Raw_Factors_WFDISTXP!K$7:K$1000),0))</f>
        <v>0</v>
      </c>
      <c r="X19" s="298" cm="1">
        <f t="array" aca="1" ref="X19" ca="1">IF($J$1="Labour","",IFERROR(_xlfn.XLOOKUP(_xlfn.XLOOKUP($J$1,Fct_labels,Fct_codes)&amp;"_"&amp;$C19,Raw_Factors_WFDISTXP!$B$7:$B$1000,Raw_Factors_WFDISTXP!L$7:L$1000),0))</f>
        <v>0</v>
      </c>
      <c r="Y19" s="298" cm="1">
        <f t="array" aca="1" ref="Y19" ca="1">IF($J$1="Labour","",IFERROR(_xlfn.XLOOKUP(_xlfn.XLOOKUP($J$1,Fct_labels,Fct_codes)&amp;"_"&amp;$C19,Raw_Factors_WFDISTXP!$B$7:$B$1000,Raw_Factors_WFDISTXP!M$7:M$1000),0))</f>
        <v>0</v>
      </c>
      <c r="Z19" s="298" cm="1">
        <f t="array" aca="1" ref="Z19" ca="1">IF($J$1="Labour","",IFERROR(_xlfn.XLOOKUP(_xlfn.XLOOKUP($J$1,Fct_labels,Fct_codes)&amp;"_"&amp;$C19,Raw_Factors_WFDISTXP!$B$7:$B$1000,Raw_Factors_WFDISTXP!N$7:N$1000),0))</f>
        <v>0</v>
      </c>
      <c r="AA19" s="104"/>
      <c r="AB19" s="104"/>
      <c r="AC19" s="104"/>
      <c r="AD19" s="104"/>
      <c r="AE19" s="104"/>
      <c r="AF19" s="104"/>
      <c r="AG19" s="104"/>
      <c r="AH19" s="104"/>
      <c r="AI19" s="54" t="str">
        <f ca="1"/>
        <v>sAGR</v>
      </c>
      <c r="AJ19" s="54" t="str">
        <f ca="1"/>
        <v>sGDP</v>
      </c>
      <c r="AK19" s="59" t="str">
        <f ca="1"/>
        <v>a_010</v>
      </c>
      <c r="AL19" s="56">
        <f ca="1"/>
        <v>1.589203734435278E-2</v>
      </c>
      <c r="AM19" s="56">
        <f ca="1"/>
        <v>0</v>
      </c>
      <c r="AN19" s="56">
        <f ca="1"/>
        <v>0</v>
      </c>
      <c r="AO19" s="56">
        <f ca="1"/>
        <v>0</v>
      </c>
      <c r="AP19" s="56">
        <f ca="1"/>
        <v>0</v>
      </c>
      <c r="AQ19" s="56">
        <f ca="1"/>
        <v>0</v>
      </c>
      <c r="AR19" s="56">
        <f ca="1"/>
        <v>0</v>
      </c>
      <c r="AS19" s="56">
        <f ca="1"/>
        <v>0</v>
      </c>
      <c r="AT19" s="56">
        <f ca="1"/>
        <v>0</v>
      </c>
      <c r="AU19" s="56">
        <f ca="1"/>
        <v>0</v>
      </c>
      <c r="AV19" s="56">
        <f t="shared" ca="1" si="18"/>
        <v>0.19529875611316935</v>
      </c>
      <c r="AW19" s="56">
        <f t="shared" ca="1" si="19"/>
        <v>0.14014802829585618</v>
      </c>
      <c r="AX19" s="59"/>
      <c r="AZ19" s="280" t="str">
        <f t="shared" ca="1" si="7"/>
        <v>sTRP</v>
      </c>
      <c r="BA19" s="133">
        <f t="shared" ca="1" si="8"/>
        <v>0</v>
      </c>
      <c r="BB19" s="133">
        <f t="shared" ca="1" si="9"/>
        <v>0</v>
      </c>
      <c r="BC19" s="133">
        <f t="shared" ca="1" si="10"/>
        <v>0</v>
      </c>
      <c r="BD19" s="133">
        <f t="shared" ca="1" si="11"/>
        <v>0</v>
      </c>
      <c r="BE19" s="133">
        <f t="shared" ca="1" si="12"/>
        <v>0</v>
      </c>
      <c r="BF19" s="133">
        <f t="shared" ca="1" si="13"/>
        <v>0</v>
      </c>
      <c r="BG19" s="133">
        <f t="shared" ca="1" si="14"/>
        <v>0</v>
      </c>
      <c r="BH19" s="133">
        <f t="shared" ca="1" si="15"/>
        <v>0</v>
      </c>
      <c r="BI19" s="133">
        <f t="shared" ca="1" si="16"/>
        <v>0</v>
      </c>
      <c r="BJ19" s="133">
        <f t="shared" ca="1" si="17"/>
        <v>0</v>
      </c>
    </row>
    <row r="20" spans="2:62" x14ac:dyDescent="0.2">
      <c r="B20" s="204" t="str" cm="1">
        <f t="array" aca="1" ref="B20" ca="1">IFERROR(_xlfn.XLOOKUP(C20,Act_codes_core,Act_labels_core),"")</f>
        <v>Pepper seeds</v>
      </c>
      <c r="C20" s="108" t="str">
        <f ca="1"/>
        <v>a_011</v>
      </c>
      <c r="D20" s="133" cm="1">
        <f t="array" aca="1" ref="D20" ca="1">IF($J$1="Labour",SUMIFS(Raw_Factors_QFXP!E$7:E$1000,Raw_Factors_QFXP!$A$7:$A$1000,_xlfn.XLOOKUP($J$1,Fct_labels,Fct_codes)&amp;"_"&amp;$C20),IFERROR(_xlfn.XLOOKUP(_xlfn.XLOOKUP($J$1,Fct_labels,Fct_codes)&amp;"_"&amp;$C20,Raw_Factors_QFXP!$B$7:$B$1000,Raw_Factors_QFXP!E$7:E$1000),0))</f>
        <v>0.16471845237311444</v>
      </c>
      <c r="E20" s="168" cm="1">
        <f t="array" aca="1" ref="E20" ca="1">IF($J$1="Labour",SUMIFS(Raw_Factors_QFXP!F$7:F$1000,Raw_Factors_QFXP!$A$7:$A$1000,_xlfn.XLOOKUP($J$1,Fct_labels,Fct_codes)&amp;"_"&amp;$C20),IFERROR(_xlfn.XLOOKUP(_xlfn.XLOOKUP($J$1,Fct_labels,Fct_codes)&amp;"_"&amp;$C20,Raw_Factors_QFXP!$B$7:$B$1000,Raw_Factors_QFXP!F$7:F$1000),0))</f>
        <v>0</v>
      </c>
      <c r="F20" s="168" cm="1">
        <f t="array" aca="1" ref="F20" ca="1">IF($J$1="Labour",SUMIFS(Raw_Factors_QFXP!G$7:G$1000,Raw_Factors_QFXP!$A$7:$A$1000,_xlfn.XLOOKUP($J$1,Fct_labels,Fct_codes)&amp;"_"&amp;$C20),IFERROR(_xlfn.XLOOKUP(_xlfn.XLOOKUP($J$1,Fct_labels,Fct_codes)&amp;"_"&amp;$C20,Raw_Factors_QFXP!$B$7:$B$1000,Raw_Factors_QFXP!G$7:G$1000),0))</f>
        <v>0</v>
      </c>
      <c r="G20" s="168" cm="1">
        <f t="array" aca="1" ref="G20" ca="1">IF($J$1="Labour",SUMIFS(Raw_Factors_QFXP!H$7:H$1000,Raw_Factors_QFXP!$A$7:$A$1000,_xlfn.XLOOKUP($J$1,Fct_labels,Fct_codes)&amp;"_"&amp;$C20),IFERROR(_xlfn.XLOOKUP(_xlfn.XLOOKUP($J$1,Fct_labels,Fct_codes)&amp;"_"&amp;$C20,Raw_Factors_QFXP!$B$7:$B$1000,Raw_Factors_QFXP!H$7:H$1000),0))</f>
        <v>0</v>
      </c>
      <c r="H20" s="168" cm="1">
        <f t="array" aca="1" ref="H20" ca="1">IF($J$1="Labour",SUMIFS(Raw_Factors_QFXP!I$7:I$1000,Raw_Factors_QFXP!$A$7:$A$1000,_xlfn.XLOOKUP($J$1,Fct_labels,Fct_codes)&amp;"_"&amp;$C20),IFERROR(_xlfn.XLOOKUP(_xlfn.XLOOKUP($J$1,Fct_labels,Fct_codes)&amp;"_"&amp;$C20,Raw_Factors_QFXP!$B$7:$B$1000,Raw_Factors_QFXP!I$7:I$1000),0))</f>
        <v>0</v>
      </c>
      <c r="I20" s="168" cm="1">
        <f t="array" aca="1" ref="I20" ca="1">IF($J$1="Labour",SUMIFS(Raw_Factors_QFXP!J$7:J$1000,Raw_Factors_QFXP!$A$7:$A$1000,_xlfn.XLOOKUP($J$1,Fct_labels,Fct_codes)&amp;"_"&amp;$C20),IFERROR(_xlfn.XLOOKUP(_xlfn.XLOOKUP($J$1,Fct_labels,Fct_codes)&amp;"_"&amp;$C20,Raw_Factors_QFXP!$B$7:$B$1000,Raw_Factors_QFXP!J$7:J$1000),0))</f>
        <v>0</v>
      </c>
      <c r="J20" s="168" cm="1">
        <f t="array" aca="1" ref="J20" ca="1">IF($J$1="Labour",SUMIFS(Raw_Factors_QFXP!K$7:K$1000,Raw_Factors_QFXP!$A$7:$A$1000,_xlfn.XLOOKUP($J$1,Fct_labels,Fct_codes)&amp;"_"&amp;$C20),IFERROR(_xlfn.XLOOKUP(_xlfn.XLOOKUP($J$1,Fct_labels,Fct_codes)&amp;"_"&amp;$C20,Raw_Factors_QFXP!$B$7:$B$1000,Raw_Factors_QFXP!K$7:K$1000),0))</f>
        <v>0</v>
      </c>
      <c r="K20" s="168" cm="1">
        <f t="array" aca="1" ref="K20" ca="1">IF($J$1="Labour",SUMIFS(Raw_Factors_QFXP!L$7:L$1000,Raw_Factors_QFXP!$A$7:$A$1000,_xlfn.XLOOKUP($J$1,Fct_labels,Fct_codes)&amp;"_"&amp;$C20),IFERROR(_xlfn.XLOOKUP(_xlfn.XLOOKUP($J$1,Fct_labels,Fct_codes)&amp;"_"&amp;$C20,Raw_Factors_QFXP!$B$7:$B$1000,Raw_Factors_QFXP!L$7:L$1000),0))</f>
        <v>0</v>
      </c>
      <c r="L20" s="168" cm="1">
        <f t="array" aca="1" ref="L20" ca="1">IF($J$1="Labour",SUMIFS(Raw_Factors_QFXP!M$7:M$1000,Raw_Factors_QFXP!$A$7:$A$1000,_xlfn.XLOOKUP($J$1,Fct_labels,Fct_codes)&amp;"_"&amp;$C20),IFERROR(_xlfn.XLOOKUP(_xlfn.XLOOKUP($J$1,Fct_labels,Fct_codes)&amp;"_"&amp;$C20,Raw_Factors_QFXP!$B$7:$B$1000,Raw_Factors_QFXP!M$7:M$1000),0))</f>
        <v>0</v>
      </c>
      <c r="M20" s="168" cm="1">
        <f t="array" aca="1" ref="M20" ca="1">IF($J$1="Labour",SUMIFS(Raw_Factors_QFXP!N$7:N$1000,Raw_Factors_QFXP!$A$7:$A$1000,_xlfn.XLOOKUP($J$1,Fct_labels,Fct_codes)&amp;"_"&amp;$C20),IFERROR(_xlfn.XLOOKUP(_xlfn.XLOOKUP($J$1,Fct_labels,Fct_codes)&amp;"_"&amp;$C20,Raw_Factors_QFXP!$B$7:$B$1000,Raw_Factors_QFXP!N$7:N$1000),0))</f>
        <v>0</v>
      </c>
      <c r="O20" s="204" t="str" cm="1">
        <f t="array" aca="1" ref="O20" ca="1">IFERROR(_xlfn.XLOOKUP(P20,Act_codes_core,Act_labels_core),"")</f>
        <v>Pepper seeds</v>
      </c>
      <c r="P20" s="108" t="str">
        <f ca="1"/>
        <v>a_011</v>
      </c>
      <c r="Q20" s="281" cm="1">
        <f t="array" aca="1" ref="Q20" ca="1">IF($J$1="Labour","",IFERROR(_xlfn.XLOOKUP(_xlfn.XLOOKUP($J$1,Fct_labels,Fct_codes)&amp;"_"&amp;$C20,Raw_Factors_WFDISTXP!$B$7:$B$1000,Raw_Factors_WFDISTXP!E$7:E$1000),0))</f>
        <v>1</v>
      </c>
      <c r="R20" s="298" cm="1">
        <f t="array" aca="1" ref="R20" ca="1">IF($J$1="Labour","",IFERROR(_xlfn.XLOOKUP(_xlfn.XLOOKUP($J$1,Fct_labels,Fct_codes)&amp;"_"&amp;$C20,Raw_Factors_WFDISTXP!$B$7:$B$1000,Raw_Factors_WFDISTXP!F$7:F$1000),0))</f>
        <v>0.41576098319402455</v>
      </c>
      <c r="S20" s="298" cm="1">
        <f t="array" aca="1" ref="S20" ca="1">IF($J$1="Labour","",IFERROR(_xlfn.XLOOKUP(_xlfn.XLOOKUP($J$1,Fct_labels,Fct_codes)&amp;"_"&amp;$C20,Raw_Factors_WFDISTXP!$B$7:$B$1000,Raw_Factors_WFDISTXP!G$7:G$1000),0))</f>
        <v>3.6115499599587153E-3</v>
      </c>
      <c r="T20" s="298" cm="1">
        <f t="array" aca="1" ref="T20" ca="1">IF($J$1="Labour","",IFERROR(_xlfn.XLOOKUP(_xlfn.XLOOKUP($J$1,Fct_labels,Fct_codes)&amp;"_"&amp;$C20,Raw_Factors_WFDISTXP!$B$7:$B$1000,Raw_Factors_WFDISTXP!H$7:H$1000),0))</f>
        <v>3.4142250223232917</v>
      </c>
      <c r="U20" s="298" cm="1">
        <f t="array" aca="1" ref="U20" ca="1">IF($J$1="Labour","",IFERROR(_xlfn.XLOOKUP(_xlfn.XLOOKUP($J$1,Fct_labels,Fct_codes)&amp;"_"&amp;$C20,Raw_Factors_WFDISTXP!$B$7:$B$1000,Raw_Factors_WFDISTXP!I$7:I$1000),0))</f>
        <v>0</v>
      </c>
      <c r="V20" s="298" cm="1">
        <f t="array" aca="1" ref="V20" ca="1">IF($J$1="Labour","",IFERROR(_xlfn.XLOOKUP(_xlfn.XLOOKUP($J$1,Fct_labels,Fct_codes)&amp;"_"&amp;$C20,Raw_Factors_WFDISTXP!$B$7:$B$1000,Raw_Factors_WFDISTXP!J$7:J$1000),0))</f>
        <v>0</v>
      </c>
      <c r="W20" s="298" cm="1">
        <f t="array" aca="1" ref="W20" ca="1">IF($J$1="Labour","",IFERROR(_xlfn.XLOOKUP(_xlfn.XLOOKUP($J$1,Fct_labels,Fct_codes)&amp;"_"&amp;$C20,Raw_Factors_WFDISTXP!$B$7:$B$1000,Raw_Factors_WFDISTXP!K$7:K$1000),0))</f>
        <v>0</v>
      </c>
      <c r="X20" s="298" cm="1">
        <f t="array" aca="1" ref="X20" ca="1">IF($J$1="Labour","",IFERROR(_xlfn.XLOOKUP(_xlfn.XLOOKUP($J$1,Fct_labels,Fct_codes)&amp;"_"&amp;$C20,Raw_Factors_WFDISTXP!$B$7:$B$1000,Raw_Factors_WFDISTXP!L$7:L$1000),0))</f>
        <v>0</v>
      </c>
      <c r="Y20" s="298" cm="1">
        <f t="array" aca="1" ref="Y20" ca="1">IF($J$1="Labour","",IFERROR(_xlfn.XLOOKUP(_xlfn.XLOOKUP($J$1,Fct_labels,Fct_codes)&amp;"_"&amp;$C20,Raw_Factors_WFDISTXP!$B$7:$B$1000,Raw_Factors_WFDISTXP!M$7:M$1000),0))</f>
        <v>0</v>
      </c>
      <c r="Z20" s="298" cm="1">
        <f t="array" aca="1" ref="Z20" ca="1">IF($J$1="Labour","",IFERROR(_xlfn.XLOOKUP(_xlfn.XLOOKUP($J$1,Fct_labels,Fct_codes)&amp;"_"&amp;$C20,Raw_Factors_WFDISTXP!$B$7:$B$1000,Raw_Factors_WFDISTXP!N$7:N$1000),0))</f>
        <v>0</v>
      </c>
      <c r="AA20" s="104"/>
      <c r="AB20" s="104"/>
      <c r="AC20" s="104"/>
      <c r="AD20" s="104"/>
      <c r="AE20" s="104"/>
      <c r="AF20" s="104"/>
      <c r="AG20" s="104"/>
      <c r="AH20" s="104"/>
      <c r="AI20" s="54" t="str">
        <f ca="1"/>
        <v>sAGR</v>
      </c>
      <c r="AJ20" s="54" t="str">
        <f ca="1"/>
        <v>sGDP</v>
      </c>
      <c r="AK20" s="59" t="str">
        <f ca="1"/>
        <v>a_011</v>
      </c>
      <c r="AL20" s="56">
        <f ca="1"/>
        <v>0.16471845237311444</v>
      </c>
      <c r="AM20" s="56">
        <f ca="1"/>
        <v>0</v>
      </c>
      <c r="AN20" s="56">
        <f ca="1"/>
        <v>0</v>
      </c>
      <c r="AO20" s="56">
        <f ca="1"/>
        <v>0</v>
      </c>
      <c r="AP20" s="56">
        <f ca="1"/>
        <v>0</v>
      </c>
      <c r="AQ20" s="56">
        <f ca="1"/>
        <v>0</v>
      </c>
      <c r="AR20" s="56">
        <f ca="1"/>
        <v>0</v>
      </c>
      <c r="AS20" s="56">
        <f ca="1"/>
        <v>0</v>
      </c>
      <c r="AT20" s="56">
        <f ca="1"/>
        <v>0</v>
      </c>
      <c r="AU20" s="56">
        <f ca="1"/>
        <v>0</v>
      </c>
      <c r="AV20" s="56">
        <f t="shared" ca="1" si="18"/>
        <v>2.0242407037123478</v>
      </c>
      <c r="AW20" s="56">
        <f t="shared" ca="1" si="19"/>
        <v>1.452612136746589</v>
      </c>
      <c r="AX20" s="59"/>
      <c r="AZ20" s="280" t="str">
        <f t="shared" ca="1" si="7"/>
        <v>sPSV</v>
      </c>
      <c r="BA20" s="133">
        <f t="shared" ca="1" si="8"/>
        <v>3.2021697878971702</v>
      </c>
      <c r="BB20" s="133">
        <f t="shared" ca="1" si="9"/>
        <v>0</v>
      </c>
      <c r="BC20" s="133">
        <f t="shared" ca="1" si="10"/>
        <v>0</v>
      </c>
      <c r="BD20" s="133">
        <f t="shared" ca="1" si="11"/>
        <v>0</v>
      </c>
      <c r="BE20" s="133">
        <f t="shared" ca="1" si="12"/>
        <v>0</v>
      </c>
      <c r="BF20" s="133">
        <f t="shared" ca="1" si="13"/>
        <v>0</v>
      </c>
      <c r="BG20" s="133">
        <f t="shared" ca="1" si="14"/>
        <v>0</v>
      </c>
      <c r="BH20" s="133">
        <f t="shared" ca="1" si="15"/>
        <v>0</v>
      </c>
      <c r="BI20" s="133">
        <f t="shared" ca="1" si="16"/>
        <v>0</v>
      </c>
      <c r="BJ20" s="133">
        <f t="shared" ca="1" si="17"/>
        <v>0</v>
      </c>
    </row>
    <row r="21" spans="2:62" x14ac:dyDescent="0.2">
      <c r="B21" s="204" t="str" cm="1">
        <f t="array" aca="1" ref="B21" ca="1">IFERROR(_xlfn.XLOOKUP(C21,Act_codes_core,Act_labels_core),"")</f>
        <v>Dried latex</v>
      </c>
      <c r="C21" s="108" t="str">
        <f ca="1"/>
        <v>a_012</v>
      </c>
      <c r="D21" s="133" cm="1">
        <f t="array" aca="1" ref="D21" ca="1">IF($J$1="Labour",SUMIFS(Raw_Factors_QFXP!E$7:E$1000,Raw_Factors_QFXP!$A$7:$A$1000,_xlfn.XLOOKUP($J$1,Fct_labels,Fct_codes)&amp;"_"&amp;$C21),IFERROR(_xlfn.XLOOKUP(_xlfn.XLOOKUP($J$1,Fct_labels,Fct_codes)&amp;"_"&amp;$C21,Raw_Factors_QFXP!$B$7:$B$1000,Raw_Factors_QFXP!E$7:E$1000),0))</f>
        <v>0.25935426068329859</v>
      </c>
      <c r="E21" s="168" cm="1">
        <f t="array" aca="1" ref="E21" ca="1">IF($J$1="Labour",SUMIFS(Raw_Factors_QFXP!F$7:F$1000,Raw_Factors_QFXP!$A$7:$A$1000,_xlfn.XLOOKUP($J$1,Fct_labels,Fct_codes)&amp;"_"&amp;$C21),IFERROR(_xlfn.XLOOKUP(_xlfn.XLOOKUP($J$1,Fct_labels,Fct_codes)&amp;"_"&amp;$C21,Raw_Factors_QFXP!$B$7:$B$1000,Raw_Factors_QFXP!F$7:F$1000),0))</f>
        <v>0</v>
      </c>
      <c r="F21" s="168" cm="1">
        <f t="array" aca="1" ref="F21" ca="1">IF($J$1="Labour",SUMIFS(Raw_Factors_QFXP!G$7:G$1000,Raw_Factors_QFXP!$A$7:$A$1000,_xlfn.XLOOKUP($J$1,Fct_labels,Fct_codes)&amp;"_"&amp;$C21),IFERROR(_xlfn.XLOOKUP(_xlfn.XLOOKUP($J$1,Fct_labels,Fct_codes)&amp;"_"&amp;$C21,Raw_Factors_QFXP!$B$7:$B$1000,Raw_Factors_QFXP!G$7:G$1000),0))</f>
        <v>0</v>
      </c>
      <c r="G21" s="168" cm="1">
        <f t="array" aca="1" ref="G21" ca="1">IF($J$1="Labour",SUMIFS(Raw_Factors_QFXP!H$7:H$1000,Raw_Factors_QFXP!$A$7:$A$1000,_xlfn.XLOOKUP($J$1,Fct_labels,Fct_codes)&amp;"_"&amp;$C21),IFERROR(_xlfn.XLOOKUP(_xlfn.XLOOKUP($J$1,Fct_labels,Fct_codes)&amp;"_"&amp;$C21,Raw_Factors_QFXP!$B$7:$B$1000,Raw_Factors_QFXP!H$7:H$1000),0))</f>
        <v>0</v>
      </c>
      <c r="H21" s="168" cm="1">
        <f t="array" aca="1" ref="H21" ca="1">IF($J$1="Labour",SUMIFS(Raw_Factors_QFXP!I$7:I$1000,Raw_Factors_QFXP!$A$7:$A$1000,_xlfn.XLOOKUP($J$1,Fct_labels,Fct_codes)&amp;"_"&amp;$C21),IFERROR(_xlfn.XLOOKUP(_xlfn.XLOOKUP($J$1,Fct_labels,Fct_codes)&amp;"_"&amp;$C21,Raw_Factors_QFXP!$B$7:$B$1000,Raw_Factors_QFXP!I$7:I$1000),0))</f>
        <v>0</v>
      </c>
      <c r="I21" s="168" cm="1">
        <f t="array" aca="1" ref="I21" ca="1">IF($J$1="Labour",SUMIFS(Raw_Factors_QFXP!J$7:J$1000,Raw_Factors_QFXP!$A$7:$A$1000,_xlfn.XLOOKUP($J$1,Fct_labels,Fct_codes)&amp;"_"&amp;$C21),IFERROR(_xlfn.XLOOKUP(_xlfn.XLOOKUP($J$1,Fct_labels,Fct_codes)&amp;"_"&amp;$C21,Raw_Factors_QFXP!$B$7:$B$1000,Raw_Factors_QFXP!J$7:J$1000),0))</f>
        <v>0</v>
      </c>
      <c r="J21" s="168" cm="1">
        <f t="array" aca="1" ref="J21" ca="1">IF($J$1="Labour",SUMIFS(Raw_Factors_QFXP!K$7:K$1000,Raw_Factors_QFXP!$A$7:$A$1000,_xlfn.XLOOKUP($J$1,Fct_labels,Fct_codes)&amp;"_"&amp;$C21),IFERROR(_xlfn.XLOOKUP(_xlfn.XLOOKUP($J$1,Fct_labels,Fct_codes)&amp;"_"&amp;$C21,Raw_Factors_QFXP!$B$7:$B$1000,Raw_Factors_QFXP!K$7:K$1000),0))</f>
        <v>0</v>
      </c>
      <c r="K21" s="168" cm="1">
        <f t="array" aca="1" ref="K21" ca="1">IF($J$1="Labour",SUMIFS(Raw_Factors_QFXP!L$7:L$1000,Raw_Factors_QFXP!$A$7:$A$1000,_xlfn.XLOOKUP($J$1,Fct_labels,Fct_codes)&amp;"_"&amp;$C21),IFERROR(_xlfn.XLOOKUP(_xlfn.XLOOKUP($J$1,Fct_labels,Fct_codes)&amp;"_"&amp;$C21,Raw_Factors_QFXP!$B$7:$B$1000,Raw_Factors_QFXP!L$7:L$1000),0))</f>
        <v>0</v>
      </c>
      <c r="L21" s="168" cm="1">
        <f t="array" aca="1" ref="L21" ca="1">IF($J$1="Labour",SUMIFS(Raw_Factors_QFXP!M$7:M$1000,Raw_Factors_QFXP!$A$7:$A$1000,_xlfn.XLOOKUP($J$1,Fct_labels,Fct_codes)&amp;"_"&amp;$C21),IFERROR(_xlfn.XLOOKUP(_xlfn.XLOOKUP($J$1,Fct_labels,Fct_codes)&amp;"_"&amp;$C21,Raw_Factors_QFXP!$B$7:$B$1000,Raw_Factors_QFXP!M$7:M$1000),0))</f>
        <v>0</v>
      </c>
      <c r="M21" s="168" cm="1">
        <f t="array" aca="1" ref="M21" ca="1">IF($J$1="Labour",SUMIFS(Raw_Factors_QFXP!N$7:N$1000,Raw_Factors_QFXP!$A$7:$A$1000,_xlfn.XLOOKUP($J$1,Fct_labels,Fct_codes)&amp;"_"&amp;$C21),IFERROR(_xlfn.XLOOKUP(_xlfn.XLOOKUP($J$1,Fct_labels,Fct_codes)&amp;"_"&amp;$C21,Raw_Factors_QFXP!$B$7:$B$1000,Raw_Factors_QFXP!N$7:N$1000),0))</f>
        <v>0</v>
      </c>
      <c r="O21" s="204" t="str" cm="1">
        <f t="array" aca="1" ref="O21" ca="1">IFERROR(_xlfn.XLOOKUP(P21,Act_codes_core,Act_labels_core),"")</f>
        <v>Dried latex</v>
      </c>
      <c r="P21" s="108" t="str">
        <f ca="1"/>
        <v>a_012</v>
      </c>
      <c r="Q21" s="281" cm="1">
        <f t="array" aca="1" ref="Q21" ca="1">IF($J$1="Labour","",IFERROR(_xlfn.XLOOKUP(_xlfn.XLOOKUP($J$1,Fct_labels,Fct_codes)&amp;"_"&amp;$C21,Raw_Factors_WFDISTXP!$B$7:$B$1000,Raw_Factors_WFDISTXP!E$7:E$1000),0))</f>
        <v>1</v>
      </c>
      <c r="R21" s="298" cm="1">
        <f t="array" aca="1" ref="R21" ca="1">IF($J$1="Labour","",IFERROR(_xlfn.XLOOKUP(_xlfn.XLOOKUP($J$1,Fct_labels,Fct_codes)&amp;"_"&amp;$C21,Raw_Factors_WFDISTXP!$B$7:$B$1000,Raw_Factors_WFDISTXP!F$7:F$1000),0))</f>
        <v>-1.00494706708254E-2</v>
      </c>
      <c r="S21" s="298" cm="1">
        <f t="array" aca="1" ref="S21" ca="1">IF($J$1="Labour","",IFERROR(_xlfn.XLOOKUP(_xlfn.XLOOKUP($J$1,Fct_labels,Fct_codes)&amp;"_"&amp;$C21,Raw_Factors_WFDISTXP!$B$7:$B$1000,Raw_Factors_WFDISTXP!G$7:G$1000),0))</f>
        <v>-1.7498807293804486</v>
      </c>
      <c r="T21" s="298" cm="1">
        <f t="array" aca="1" ref="T21" ca="1">IF($J$1="Labour","",IFERROR(_xlfn.XLOOKUP(_xlfn.XLOOKUP($J$1,Fct_labels,Fct_codes)&amp;"_"&amp;$C21,Raw_Factors_WFDISTXP!$B$7:$B$1000,Raw_Factors_WFDISTXP!H$7:H$1000),0))</f>
        <v>0.19480620310701191</v>
      </c>
      <c r="U21" s="298" cm="1">
        <f t="array" aca="1" ref="U21" ca="1">IF($J$1="Labour","",IFERROR(_xlfn.XLOOKUP(_xlfn.XLOOKUP($J$1,Fct_labels,Fct_codes)&amp;"_"&amp;$C21,Raw_Factors_WFDISTXP!$B$7:$B$1000,Raw_Factors_WFDISTXP!I$7:I$1000),0))</f>
        <v>0</v>
      </c>
      <c r="V21" s="298" cm="1">
        <f t="array" aca="1" ref="V21" ca="1">IF($J$1="Labour","",IFERROR(_xlfn.XLOOKUP(_xlfn.XLOOKUP($J$1,Fct_labels,Fct_codes)&amp;"_"&amp;$C21,Raw_Factors_WFDISTXP!$B$7:$B$1000,Raw_Factors_WFDISTXP!J$7:J$1000),0))</f>
        <v>0</v>
      </c>
      <c r="W21" s="298" cm="1">
        <f t="array" aca="1" ref="W21" ca="1">IF($J$1="Labour","",IFERROR(_xlfn.XLOOKUP(_xlfn.XLOOKUP($J$1,Fct_labels,Fct_codes)&amp;"_"&amp;$C21,Raw_Factors_WFDISTXP!$B$7:$B$1000,Raw_Factors_WFDISTXP!K$7:K$1000),0))</f>
        <v>0</v>
      </c>
      <c r="X21" s="298" cm="1">
        <f t="array" aca="1" ref="X21" ca="1">IF($J$1="Labour","",IFERROR(_xlfn.XLOOKUP(_xlfn.XLOOKUP($J$1,Fct_labels,Fct_codes)&amp;"_"&amp;$C21,Raw_Factors_WFDISTXP!$B$7:$B$1000,Raw_Factors_WFDISTXP!L$7:L$1000),0))</f>
        <v>0</v>
      </c>
      <c r="Y21" s="298" cm="1">
        <f t="array" aca="1" ref="Y21" ca="1">IF($J$1="Labour","",IFERROR(_xlfn.XLOOKUP(_xlfn.XLOOKUP($J$1,Fct_labels,Fct_codes)&amp;"_"&amp;$C21,Raw_Factors_WFDISTXP!$B$7:$B$1000,Raw_Factors_WFDISTXP!M$7:M$1000),0))</f>
        <v>0</v>
      </c>
      <c r="Z21" s="298" cm="1">
        <f t="array" aca="1" ref="Z21" ca="1">IF($J$1="Labour","",IFERROR(_xlfn.XLOOKUP(_xlfn.XLOOKUP($J$1,Fct_labels,Fct_codes)&amp;"_"&amp;$C21,Raw_Factors_WFDISTXP!$B$7:$B$1000,Raw_Factors_WFDISTXP!N$7:N$1000),0))</f>
        <v>0</v>
      </c>
      <c r="AA21" s="104"/>
      <c r="AB21" s="104"/>
      <c r="AC21" s="104"/>
      <c r="AD21" s="104"/>
      <c r="AE21" s="104"/>
      <c r="AF21" s="104"/>
      <c r="AG21" s="104"/>
      <c r="AH21" s="104"/>
      <c r="AI21" s="54" t="str">
        <f ca="1"/>
        <v>sAGR</v>
      </c>
      <c r="AJ21" s="54" t="str">
        <f ca="1"/>
        <v>sGDP</v>
      </c>
      <c r="AK21" s="59" t="str">
        <f ca="1"/>
        <v>a_012</v>
      </c>
      <c r="AL21" s="56">
        <f ca="1"/>
        <v>0.25935426068329859</v>
      </c>
      <c r="AM21" s="56">
        <f ca="1"/>
        <v>0</v>
      </c>
      <c r="AN21" s="56">
        <f ca="1"/>
        <v>0</v>
      </c>
      <c r="AO21" s="56">
        <f ca="1"/>
        <v>0</v>
      </c>
      <c r="AP21" s="56">
        <f ca="1"/>
        <v>0</v>
      </c>
      <c r="AQ21" s="56">
        <f ca="1"/>
        <v>0</v>
      </c>
      <c r="AR21" s="56">
        <f ca="1"/>
        <v>0</v>
      </c>
      <c r="AS21" s="56">
        <f ca="1"/>
        <v>0</v>
      </c>
      <c r="AT21" s="56">
        <f ca="1"/>
        <v>0</v>
      </c>
      <c r="AU21" s="56">
        <f ca="1"/>
        <v>0</v>
      </c>
      <c r="AV21" s="56">
        <f t="shared" ca="1" si="18"/>
        <v>3.1872291391322376</v>
      </c>
      <c r="AW21" s="56">
        <f t="shared" ca="1" si="19"/>
        <v>2.2871824094857169</v>
      </c>
      <c r="AX21" s="59"/>
      <c r="AZ21" s="280" t="str">
        <f t="shared" ca="1" si="7"/>
        <v>sGSV</v>
      </c>
      <c r="BA21" s="133">
        <f t="shared" ca="1" si="8"/>
        <v>0</v>
      </c>
      <c r="BB21" s="133">
        <f t="shared" ca="1" si="9"/>
        <v>0</v>
      </c>
      <c r="BC21" s="133">
        <f t="shared" ca="1" si="10"/>
        <v>0</v>
      </c>
      <c r="BD21" s="133">
        <f t="shared" ca="1" si="11"/>
        <v>0</v>
      </c>
      <c r="BE21" s="133">
        <f t="shared" ca="1" si="12"/>
        <v>0</v>
      </c>
      <c r="BF21" s="133">
        <f t="shared" ca="1" si="13"/>
        <v>0</v>
      </c>
      <c r="BG21" s="133">
        <f t="shared" ca="1" si="14"/>
        <v>0</v>
      </c>
      <c r="BH21" s="133">
        <f t="shared" ca="1" si="15"/>
        <v>0</v>
      </c>
      <c r="BI21" s="133">
        <f t="shared" ca="1" si="16"/>
        <v>0</v>
      </c>
      <c r="BJ21" s="133">
        <f t="shared" ca="1" si="17"/>
        <v>0</v>
      </c>
    </row>
    <row r="22" spans="2:62" x14ac:dyDescent="0.2">
      <c r="B22" s="204" t="str" cm="1">
        <f t="array" aca="1" ref="B22" ca="1">IFERROR(_xlfn.XLOOKUP(C22,Act_codes_core,Act_labels_core),"")</f>
        <v>Coffee beans</v>
      </c>
      <c r="C22" s="108" t="str">
        <f ca="1"/>
        <v>a_013</v>
      </c>
      <c r="D22" s="133" cm="1">
        <f t="array" aca="1" ref="D22" ca="1">IF($J$1="Labour",SUMIFS(Raw_Factors_QFXP!E$7:E$1000,Raw_Factors_QFXP!$A$7:$A$1000,_xlfn.XLOOKUP($J$1,Fct_labels,Fct_codes)&amp;"_"&amp;$C22),IFERROR(_xlfn.XLOOKUP(_xlfn.XLOOKUP($J$1,Fct_labels,Fct_codes)&amp;"_"&amp;$C22,Raw_Factors_QFXP!$B$7:$B$1000,Raw_Factors_QFXP!E$7:E$1000),0))</f>
        <v>0.78605529917530248</v>
      </c>
      <c r="E22" s="168" cm="1">
        <f t="array" aca="1" ref="E22" ca="1">IF($J$1="Labour",SUMIFS(Raw_Factors_QFXP!F$7:F$1000,Raw_Factors_QFXP!$A$7:$A$1000,_xlfn.XLOOKUP($J$1,Fct_labels,Fct_codes)&amp;"_"&amp;$C22),IFERROR(_xlfn.XLOOKUP(_xlfn.XLOOKUP($J$1,Fct_labels,Fct_codes)&amp;"_"&amp;$C22,Raw_Factors_QFXP!$B$7:$B$1000,Raw_Factors_QFXP!F$7:F$1000),0))</f>
        <v>0</v>
      </c>
      <c r="F22" s="168" cm="1">
        <f t="array" aca="1" ref="F22" ca="1">IF($J$1="Labour",SUMIFS(Raw_Factors_QFXP!G$7:G$1000,Raw_Factors_QFXP!$A$7:$A$1000,_xlfn.XLOOKUP($J$1,Fct_labels,Fct_codes)&amp;"_"&amp;$C22),IFERROR(_xlfn.XLOOKUP(_xlfn.XLOOKUP($J$1,Fct_labels,Fct_codes)&amp;"_"&amp;$C22,Raw_Factors_QFXP!$B$7:$B$1000,Raw_Factors_QFXP!G$7:G$1000),0))</f>
        <v>0</v>
      </c>
      <c r="G22" s="168" cm="1">
        <f t="array" aca="1" ref="G22" ca="1">IF($J$1="Labour",SUMIFS(Raw_Factors_QFXP!H$7:H$1000,Raw_Factors_QFXP!$A$7:$A$1000,_xlfn.XLOOKUP($J$1,Fct_labels,Fct_codes)&amp;"_"&amp;$C22),IFERROR(_xlfn.XLOOKUP(_xlfn.XLOOKUP($J$1,Fct_labels,Fct_codes)&amp;"_"&amp;$C22,Raw_Factors_QFXP!$B$7:$B$1000,Raw_Factors_QFXP!H$7:H$1000),0))</f>
        <v>0</v>
      </c>
      <c r="H22" s="168" cm="1">
        <f t="array" aca="1" ref="H22" ca="1">IF($J$1="Labour",SUMIFS(Raw_Factors_QFXP!I$7:I$1000,Raw_Factors_QFXP!$A$7:$A$1000,_xlfn.XLOOKUP($J$1,Fct_labels,Fct_codes)&amp;"_"&amp;$C22),IFERROR(_xlfn.XLOOKUP(_xlfn.XLOOKUP($J$1,Fct_labels,Fct_codes)&amp;"_"&amp;$C22,Raw_Factors_QFXP!$B$7:$B$1000,Raw_Factors_QFXP!I$7:I$1000),0))</f>
        <v>0</v>
      </c>
      <c r="I22" s="168" cm="1">
        <f t="array" aca="1" ref="I22" ca="1">IF($J$1="Labour",SUMIFS(Raw_Factors_QFXP!J$7:J$1000,Raw_Factors_QFXP!$A$7:$A$1000,_xlfn.XLOOKUP($J$1,Fct_labels,Fct_codes)&amp;"_"&amp;$C22),IFERROR(_xlfn.XLOOKUP(_xlfn.XLOOKUP($J$1,Fct_labels,Fct_codes)&amp;"_"&amp;$C22,Raw_Factors_QFXP!$B$7:$B$1000,Raw_Factors_QFXP!J$7:J$1000),0))</f>
        <v>0</v>
      </c>
      <c r="J22" s="168" cm="1">
        <f t="array" aca="1" ref="J22" ca="1">IF($J$1="Labour",SUMIFS(Raw_Factors_QFXP!K$7:K$1000,Raw_Factors_QFXP!$A$7:$A$1000,_xlfn.XLOOKUP($J$1,Fct_labels,Fct_codes)&amp;"_"&amp;$C22),IFERROR(_xlfn.XLOOKUP(_xlfn.XLOOKUP($J$1,Fct_labels,Fct_codes)&amp;"_"&amp;$C22,Raw_Factors_QFXP!$B$7:$B$1000,Raw_Factors_QFXP!K$7:K$1000),0))</f>
        <v>0</v>
      </c>
      <c r="K22" s="168" cm="1">
        <f t="array" aca="1" ref="K22" ca="1">IF($J$1="Labour",SUMIFS(Raw_Factors_QFXP!L$7:L$1000,Raw_Factors_QFXP!$A$7:$A$1000,_xlfn.XLOOKUP($J$1,Fct_labels,Fct_codes)&amp;"_"&amp;$C22),IFERROR(_xlfn.XLOOKUP(_xlfn.XLOOKUP($J$1,Fct_labels,Fct_codes)&amp;"_"&amp;$C22,Raw_Factors_QFXP!$B$7:$B$1000,Raw_Factors_QFXP!L$7:L$1000),0))</f>
        <v>0</v>
      </c>
      <c r="L22" s="168" cm="1">
        <f t="array" aca="1" ref="L22" ca="1">IF($J$1="Labour",SUMIFS(Raw_Factors_QFXP!M$7:M$1000,Raw_Factors_QFXP!$A$7:$A$1000,_xlfn.XLOOKUP($J$1,Fct_labels,Fct_codes)&amp;"_"&amp;$C22),IFERROR(_xlfn.XLOOKUP(_xlfn.XLOOKUP($J$1,Fct_labels,Fct_codes)&amp;"_"&amp;$C22,Raw_Factors_QFXP!$B$7:$B$1000,Raw_Factors_QFXP!M$7:M$1000),0))</f>
        <v>0</v>
      </c>
      <c r="M22" s="168" cm="1">
        <f t="array" aca="1" ref="M22" ca="1">IF($J$1="Labour",SUMIFS(Raw_Factors_QFXP!N$7:N$1000,Raw_Factors_QFXP!$A$7:$A$1000,_xlfn.XLOOKUP($J$1,Fct_labels,Fct_codes)&amp;"_"&amp;$C22),IFERROR(_xlfn.XLOOKUP(_xlfn.XLOOKUP($J$1,Fct_labels,Fct_codes)&amp;"_"&amp;$C22,Raw_Factors_QFXP!$B$7:$B$1000,Raw_Factors_QFXP!N$7:N$1000),0))</f>
        <v>0</v>
      </c>
      <c r="O22" s="204" t="str" cm="1">
        <f t="array" aca="1" ref="O22" ca="1">IFERROR(_xlfn.XLOOKUP(P22,Act_codes_core,Act_labels_core),"")</f>
        <v>Coffee beans</v>
      </c>
      <c r="P22" s="108" t="str">
        <f ca="1"/>
        <v>a_013</v>
      </c>
      <c r="Q22" s="281" cm="1">
        <f t="array" aca="1" ref="Q22" ca="1">IF($J$1="Labour","",IFERROR(_xlfn.XLOOKUP(_xlfn.XLOOKUP($J$1,Fct_labels,Fct_codes)&amp;"_"&amp;$C22,Raw_Factors_WFDISTXP!$B$7:$B$1000,Raw_Factors_WFDISTXP!E$7:E$1000),0))</f>
        <v>1</v>
      </c>
      <c r="R22" s="298" cm="1">
        <f t="array" aca="1" ref="R22" ca="1">IF($J$1="Labour","",IFERROR(_xlfn.XLOOKUP(_xlfn.XLOOKUP($J$1,Fct_labels,Fct_codes)&amp;"_"&amp;$C22,Raw_Factors_WFDISTXP!$B$7:$B$1000,Raw_Factors_WFDISTXP!F$7:F$1000),0))</f>
        <v>8.6619639741614129E-2</v>
      </c>
      <c r="S22" s="298" cm="1">
        <f t="array" aca="1" ref="S22" ca="1">IF($J$1="Labour","",IFERROR(_xlfn.XLOOKUP(_xlfn.XLOOKUP($J$1,Fct_labels,Fct_codes)&amp;"_"&amp;$C22,Raw_Factors_WFDISTXP!$B$7:$B$1000,Raw_Factors_WFDISTXP!G$7:G$1000),0))</f>
        <v>-0.12651441717309586</v>
      </c>
      <c r="T22" s="298" cm="1">
        <f t="array" aca="1" ref="T22" ca="1">IF($J$1="Labour","",IFERROR(_xlfn.XLOOKUP(_xlfn.XLOOKUP($J$1,Fct_labels,Fct_codes)&amp;"_"&amp;$C22,Raw_Factors_WFDISTXP!$B$7:$B$1000,Raw_Factors_WFDISTXP!H$7:H$1000),0))</f>
        <v>7.8346378612792478E-2</v>
      </c>
      <c r="U22" s="298" cm="1">
        <f t="array" aca="1" ref="U22" ca="1">IF($J$1="Labour","",IFERROR(_xlfn.XLOOKUP(_xlfn.XLOOKUP($J$1,Fct_labels,Fct_codes)&amp;"_"&amp;$C22,Raw_Factors_WFDISTXP!$B$7:$B$1000,Raw_Factors_WFDISTXP!I$7:I$1000),0))</f>
        <v>0</v>
      </c>
      <c r="V22" s="298" cm="1">
        <f t="array" aca="1" ref="V22" ca="1">IF($J$1="Labour","",IFERROR(_xlfn.XLOOKUP(_xlfn.XLOOKUP($J$1,Fct_labels,Fct_codes)&amp;"_"&amp;$C22,Raw_Factors_WFDISTXP!$B$7:$B$1000,Raw_Factors_WFDISTXP!J$7:J$1000),0))</f>
        <v>0</v>
      </c>
      <c r="W22" s="298" cm="1">
        <f t="array" aca="1" ref="W22" ca="1">IF($J$1="Labour","",IFERROR(_xlfn.XLOOKUP(_xlfn.XLOOKUP($J$1,Fct_labels,Fct_codes)&amp;"_"&amp;$C22,Raw_Factors_WFDISTXP!$B$7:$B$1000,Raw_Factors_WFDISTXP!K$7:K$1000),0))</f>
        <v>0</v>
      </c>
      <c r="X22" s="298" cm="1">
        <f t="array" aca="1" ref="X22" ca="1">IF($J$1="Labour","",IFERROR(_xlfn.XLOOKUP(_xlfn.XLOOKUP($J$1,Fct_labels,Fct_codes)&amp;"_"&amp;$C22,Raw_Factors_WFDISTXP!$B$7:$B$1000,Raw_Factors_WFDISTXP!L$7:L$1000),0))</f>
        <v>0</v>
      </c>
      <c r="Y22" s="298" cm="1">
        <f t="array" aca="1" ref="Y22" ca="1">IF($J$1="Labour","",IFERROR(_xlfn.XLOOKUP(_xlfn.XLOOKUP($J$1,Fct_labels,Fct_codes)&amp;"_"&amp;$C22,Raw_Factors_WFDISTXP!$B$7:$B$1000,Raw_Factors_WFDISTXP!M$7:M$1000),0))</f>
        <v>0</v>
      </c>
      <c r="Z22" s="298" cm="1">
        <f t="array" aca="1" ref="Z22" ca="1">IF($J$1="Labour","",IFERROR(_xlfn.XLOOKUP(_xlfn.XLOOKUP($J$1,Fct_labels,Fct_codes)&amp;"_"&amp;$C22,Raw_Factors_WFDISTXP!$B$7:$B$1000,Raw_Factors_WFDISTXP!N$7:N$1000),0))</f>
        <v>0</v>
      </c>
      <c r="AA22" s="104"/>
      <c r="AB22" s="104"/>
      <c r="AC22" s="104"/>
      <c r="AD22" s="104"/>
      <c r="AE22" s="104"/>
      <c r="AF22" s="104"/>
      <c r="AG22" s="104"/>
      <c r="AH22" s="104"/>
      <c r="AI22" s="54" t="str">
        <f ca="1"/>
        <v>sAGR</v>
      </c>
      <c r="AJ22" s="54" t="str">
        <f ca="1"/>
        <v>sGDP</v>
      </c>
      <c r="AK22" s="59" t="str">
        <f ca="1"/>
        <v>a_013</v>
      </c>
      <c r="AL22" s="56">
        <f ca="1"/>
        <v>0.78605529917530248</v>
      </c>
      <c r="AM22" s="56">
        <f ca="1"/>
        <v>0</v>
      </c>
      <c r="AN22" s="56">
        <f ca="1"/>
        <v>0</v>
      </c>
      <c r="AO22" s="56">
        <f ca="1"/>
        <v>0</v>
      </c>
      <c r="AP22" s="56">
        <f ca="1"/>
        <v>0</v>
      </c>
      <c r="AQ22" s="56">
        <f ca="1"/>
        <v>0</v>
      </c>
      <c r="AR22" s="56">
        <f ca="1"/>
        <v>0</v>
      </c>
      <c r="AS22" s="56">
        <f ca="1"/>
        <v>0</v>
      </c>
      <c r="AT22" s="56">
        <f ca="1"/>
        <v>0</v>
      </c>
      <c r="AU22" s="56">
        <f ca="1"/>
        <v>0</v>
      </c>
      <c r="AV22" s="56">
        <f t="shared" ca="1" si="18"/>
        <v>9.6599082193607728</v>
      </c>
      <c r="AW22" s="56">
        <f t="shared" ca="1" si="19"/>
        <v>6.9320313012022137</v>
      </c>
      <c r="AX22" s="59"/>
      <c r="AZ22" s="280">
        <f t="shared" si="7"/>
        <v>0</v>
      </c>
      <c r="BA22" s="133">
        <f t="shared" ca="1" si="8"/>
        <v>0</v>
      </c>
      <c r="BB22" s="133">
        <f t="shared" ca="1" si="9"/>
        <v>0</v>
      </c>
      <c r="BC22" s="133">
        <f t="shared" ca="1" si="10"/>
        <v>0</v>
      </c>
      <c r="BD22" s="133">
        <f t="shared" ca="1" si="11"/>
        <v>0</v>
      </c>
      <c r="BE22" s="133">
        <f t="shared" ca="1" si="12"/>
        <v>0</v>
      </c>
      <c r="BF22" s="133">
        <f t="shared" ca="1" si="13"/>
        <v>0</v>
      </c>
      <c r="BG22" s="133">
        <f t="shared" ca="1" si="14"/>
        <v>0</v>
      </c>
      <c r="BH22" s="133">
        <f t="shared" ca="1" si="15"/>
        <v>0</v>
      </c>
      <c r="BI22" s="133">
        <f t="shared" ca="1" si="16"/>
        <v>0</v>
      </c>
      <c r="BJ22" s="133">
        <f t="shared" ca="1" si="17"/>
        <v>0</v>
      </c>
    </row>
    <row r="23" spans="2:62" x14ac:dyDescent="0.2">
      <c r="B23" s="204" t="str" cm="1">
        <f t="array" aca="1" ref="B23" ca="1">IFERROR(_xlfn.XLOOKUP(C23,Act_codes_core,Act_labels_core),"")</f>
        <v>Fresh tea buds, fresh tea leaves</v>
      </c>
      <c r="C23" s="108" t="str">
        <f ca="1"/>
        <v>a_014</v>
      </c>
      <c r="D23" s="133" cm="1">
        <f t="array" aca="1" ref="D23" ca="1">IF($J$1="Labour",SUMIFS(Raw_Factors_QFXP!E$7:E$1000,Raw_Factors_QFXP!$A$7:$A$1000,_xlfn.XLOOKUP($J$1,Fct_labels,Fct_codes)&amp;"_"&amp;$C23),IFERROR(_xlfn.XLOOKUP(_xlfn.XLOOKUP($J$1,Fct_labels,Fct_codes)&amp;"_"&amp;$C23,Raw_Factors_QFXP!$B$7:$B$1000,Raw_Factors_QFXP!E$7:E$1000),0))</f>
        <v>5.9118827479703318E-2</v>
      </c>
      <c r="E23" s="168" cm="1">
        <f t="array" aca="1" ref="E23" ca="1">IF($J$1="Labour",SUMIFS(Raw_Factors_QFXP!F$7:F$1000,Raw_Factors_QFXP!$A$7:$A$1000,_xlfn.XLOOKUP($J$1,Fct_labels,Fct_codes)&amp;"_"&amp;$C23),IFERROR(_xlfn.XLOOKUP(_xlfn.XLOOKUP($J$1,Fct_labels,Fct_codes)&amp;"_"&amp;$C23,Raw_Factors_QFXP!$B$7:$B$1000,Raw_Factors_QFXP!F$7:F$1000),0))</f>
        <v>0</v>
      </c>
      <c r="F23" s="168" cm="1">
        <f t="array" aca="1" ref="F23" ca="1">IF($J$1="Labour",SUMIFS(Raw_Factors_QFXP!G$7:G$1000,Raw_Factors_QFXP!$A$7:$A$1000,_xlfn.XLOOKUP($J$1,Fct_labels,Fct_codes)&amp;"_"&amp;$C23),IFERROR(_xlfn.XLOOKUP(_xlfn.XLOOKUP($J$1,Fct_labels,Fct_codes)&amp;"_"&amp;$C23,Raw_Factors_QFXP!$B$7:$B$1000,Raw_Factors_QFXP!G$7:G$1000),0))</f>
        <v>0</v>
      </c>
      <c r="G23" s="168" cm="1">
        <f t="array" aca="1" ref="G23" ca="1">IF($J$1="Labour",SUMIFS(Raw_Factors_QFXP!H$7:H$1000,Raw_Factors_QFXP!$A$7:$A$1000,_xlfn.XLOOKUP($J$1,Fct_labels,Fct_codes)&amp;"_"&amp;$C23),IFERROR(_xlfn.XLOOKUP(_xlfn.XLOOKUP($J$1,Fct_labels,Fct_codes)&amp;"_"&amp;$C23,Raw_Factors_QFXP!$B$7:$B$1000,Raw_Factors_QFXP!H$7:H$1000),0))</f>
        <v>0</v>
      </c>
      <c r="H23" s="168" cm="1">
        <f t="array" aca="1" ref="H23" ca="1">IF($J$1="Labour",SUMIFS(Raw_Factors_QFXP!I$7:I$1000,Raw_Factors_QFXP!$A$7:$A$1000,_xlfn.XLOOKUP($J$1,Fct_labels,Fct_codes)&amp;"_"&amp;$C23),IFERROR(_xlfn.XLOOKUP(_xlfn.XLOOKUP($J$1,Fct_labels,Fct_codes)&amp;"_"&amp;$C23,Raw_Factors_QFXP!$B$7:$B$1000,Raw_Factors_QFXP!I$7:I$1000),0))</f>
        <v>0</v>
      </c>
      <c r="I23" s="168" cm="1">
        <f t="array" aca="1" ref="I23" ca="1">IF($J$1="Labour",SUMIFS(Raw_Factors_QFXP!J$7:J$1000,Raw_Factors_QFXP!$A$7:$A$1000,_xlfn.XLOOKUP($J$1,Fct_labels,Fct_codes)&amp;"_"&amp;$C23),IFERROR(_xlfn.XLOOKUP(_xlfn.XLOOKUP($J$1,Fct_labels,Fct_codes)&amp;"_"&amp;$C23,Raw_Factors_QFXP!$B$7:$B$1000,Raw_Factors_QFXP!J$7:J$1000),0))</f>
        <v>0</v>
      </c>
      <c r="J23" s="168" cm="1">
        <f t="array" aca="1" ref="J23" ca="1">IF($J$1="Labour",SUMIFS(Raw_Factors_QFXP!K$7:K$1000,Raw_Factors_QFXP!$A$7:$A$1000,_xlfn.XLOOKUP($J$1,Fct_labels,Fct_codes)&amp;"_"&amp;$C23),IFERROR(_xlfn.XLOOKUP(_xlfn.XLOOKUP($J$1,Fct_labels,Fct_codes)&amp;"_"&amp;$C23,Raw_Factors_QFXP!$B$7:$B$1000,Raw_Factors_QFXP!K$7:K$1000),0))</f>
        <v>0</v>
      </c>
      <c r="K23" s="168" cm="1">
        <f t="array" aca="1" ref="K23" ca="1">IF($J$1="Labour",SUMIFS(Raw_Factors_QFXP!L$7:L$1000,Raw_Factors_QFXP!$A$7:$A$1000,_xlfn.XLOOKUP($J$1,Fct_labels,Fct_codes)&amp;"_"&amp;$C23),IFERROR(_xlfn.XLOOKUP(_xlfn.XLOOKUP($J$1,Fct_labels,Fct_codes)&amp;"_"&amp;$C23,Raw_Factors_QFXP!$B$7:$B$1000,Raw_Factors_QFXP!L$7:L$1000),0))</f>
        <v>0</v>
      </c>
      <c r="L23" s="168" cm="1">
        <f t="array" aca="1" ref="L23" ca="1">IF($J$1="Labour",SUMIFS(Raw_Factors_QFXP!M$7:M$1000,Raw_Factors_QFXP!$A$7:$A$1000,_xlfn.XLOOKUP($J$1,Fct_labels,Fct_codes)&amp;"_"&amp;$C23),IFERROR(_xlfn.XLOOKUP(_xlfn.XLOOKUP($J$1,Fct_labels,Fct_codes)&amp;"_"&amp;$C23,Raw_Factors_QFXP!$B$7:$B$1000,Raw_Factors_QFXP!M$7:M$1000),0))</f>
        <v>0</v>
      </c>
      <c r="M23" s="168" cm="1">
        <f t="array" aca="1" ref="M23" ca="1">IF($J$1="Labour",SUMIFS(Raw_Factors_QFXP!N$7:N$1000,Raw_Factors_QFXP!$A$7:$A$1000,_xlfn.XLOOKUP($J$1,Fct_labels,Fct_codes)&amp;"_"&amp;$C23),IFERROR(_xlfn.XLOOKUP(_xlfn.XLOOKUP($J$1,Fct_labels,Fct_codes)&amp;"_"&amp;$C23,Raw_Factors_QFXP!$B$7:$B$1000,Raw_Factors_QFXP!N$7:N$1000),0))</f>
        <v>0</v>
      </c>
      <c r="O23" s="204" t="str" cm="1">
        <f t="array" aca="1" ref="O23" ca="1">IFERROR(_xlfn.XLOOKUP(P23,Act_codes_core,Act_labels_core),"")</f>
        <v>Fresh tea buds, fresh tea leaves</v>
      </c>
      <c r="P23" s="108" t="str">
        <f ca="1"/>
        <v>a_014</v>
      </c>
      <c r="Q23" s="281" cm="1">
        <f t="array" aca="1" ref="Q23" ca="1">IF($J$1="Labour","",IFERROR(_xlfn.XLOOKUP(_xlfn.XLOOKUP($J$1,Fct_labels,Fct_codes)&amp;"_"&amp;$C23,Raw_Factors_WFDISTXP!$B$7:$B$1000,Raw_Factors_WFDISTXP!E$7:E$1000),0))</f>
        <v>1</v>
      </c>
      <c r="R23" s="298" cm="1">
        <f t="array" aca="1" ref="R23" ca="1">IF($J$1="Labour","",IFERROR(_xlfn.XLOOKUP(_xlfn.XLOOKUP($J$1,Fct_labels,Fct_codes)&amp;"_"&amp;$C23,Raw_Factors_WFDISTXP!$B$7:$B$1000,Raw_Factors_WFDISTXP!F$7:F$1000),0))</f>
        <v>-1.8859865381282148E-2</v>
      </c>
      <c r="S23" s="298" cm="1">
        <f t="array" aca="1" ref="S23" ca="1">IF($J$1="Labour","",IFERROR(_xlfn.XLOOKUP(_xlfn.XLOOKUP($J$1,Fct_labels,Fct_codes)&amp;"_"&amp;$C23,Raw_Factors_WFDISTXP!$B$7:$B$1000,Raw_Factors_WFDISTXP!G$7:G$1000),0))</f>
        <v>-0.80980332764717389</v>
      </c>
      <c r="T23" s="298" cm="1">
        <f t="array" aca="1" ref="T23" ca="1">IF($J$1="Labour","",IFERROR(_xlfn.XLOOKUP(_xlfn.XLOOKUP($J$1,Fct_labels,Fct_codes)&amp;"_"&amp;$C23,Raw_Factors_WFDISTXP!$B$7:$B$1000,Raw_Factors_WFDISTXP!H$7:H$1000),0))</f>
        <v>-0.37029051082989595</v>
      </c>
      <c r="U23" s="298" cm="1">
        <f t="array" aca="1" ref="U23" ca="1">IF($J$1="Labour","",IFERROR(_xlfn.XLOOKUP(_xlfn.XLOOKUP($J$1,Fct_labels,Fct_codes)&amp;"_"&amp;$C23,Raw_Factors_WFDISTXP!$B$7:$B$1000,Raw_Factors_WFDISTXP!I$7:I$1000),0))</f>
        <v>0</v>
      </c>
      <c r="V23" s="298" cm="1">
        <f t="array" aca="1" ref="V23" ca="1">IF($J$1="Labour","",IFERROR(_xlfn.XLOOKUP(_xlfn.XLOOKUP($J$1,Fct_labels,Fct_codes)&amp;"_"&amp;$C23,Raw_Factors_WFDISTXP!$B$7:$B$1000,Raw_Factors_WFDISTXP!J$7:J$1000),0))</f>
        <v>0</v>
      </c>
      <c r="W23" s="298" cm="1">
        <f t="array" aca="1" ref="W23" ca="1">IF($J$1="Labour","",IFERROR(_xlfn.XLOOKUP(_xlfn.XLOOKUP($J$1,Fct_labels,Fct_codes)&amp;"_"&amp;$C23,Raw_Factors_WFDISTXP!$B$7:$B$1000,Raw_Factors_WFDISTXP!K$7:K$1000),0))</f>
        <v>0</v>
      </c>
      <c r="X23" s="298" cm="1">
        <f t="array" aca="1" ref="X23" ca="1">IF($J$1="Labour","",IFERROR(_xlfn.XLOOKUP(_xlfn.XLOOKUP($J$1,Fct_labels,Fct_codes)&amp;"_"&amp;$C23,Raw_Factors_WFDISTXP!$B$7:$B$1000,Raw_Factors_WFDISTXP!L$7:L$1000),0))</f>
        <v>0</v>
      </c>
      <c r="Y23" s="298" cm="1">
        <f t="array" aca="1" ref="Y23" ca="1">IF($J$1="Labour","",IFERROR(_xlfn.XLOOKUP(_xlfn.XLOOKUP($J$1,Fct_labels,Fct_codes)&amp;"_"&amp;$C23,Raw_Factors_WFDISTXP!$B$7:$B$1000,Raw_Factors_WFDISTXP!M$7:M$1000),0))</f>
        <v>0</v>
      </c>
      <c r="Z23" s="298" cm="1">
        <f t="array" aca="1" ref="Z23" ca="1">IF($J$1="Labour","",IFERROR(_xlfn.XLOOKUP(_xlfn.XLOOKUP($J$1,Fct_labels,Fct_codes)&amp;"_"&amp;$C23,Raw_Factors_WFDISTXP!$B$7:$B$1000,Raw_Factors_WFDISTXP!N$7:N$1000),0))</f>
        <v>0</v>
      </c>
      <c r="AA23" s="104"/>
      <c r="AB23" s="104"/>
      <c r="AC23" s="104"/>
      <c r="AD23" s="104"/>
      <c r="AE23" s="104"/>
      <c r="AF23" s="104"/>
      <c r="AG23" s="104"/>
      <c r="AH23" s="104"/>
      <c r="AI23" s="54" t="str">
        <f ca="1"/>
        <v>sAGR</v>
      </c>
      <c r="AJ23" s="54" t="str">
        <f ca="1"/>
        <v>sGDP</v>
      </c>
      <c r="AK23" s="59" t="str">
        <f ca="1"/>
        <v>a_014</v>
      </c>
      <c r="AL23" s="56">
        <f ca="1"/>
        <v>5.9118827479703318E-2</v>
      </c>
      <c r="AM23" s="56">
        <f ca="1"/>
        <v>0</v>
      </c>
      <c r="AN23" s="56">
        <f ca="1"/>
        <v>0</v>
      </c>
      <c r="AO23" s="56">
        <f ca="1"/>
        <v>0</v>
      </c>
      <c r="AP23" s="56">
        <f ca="1"/>
        <v>0</v>
      </c>
      <c r="AQ23" s="56">
        <f ca="1"/>
        <v>0</v>
      </c>
      <c r="AR23" s="56">
        <f ca="1"/>
        <v>0</v>
      </c>
      <c r="AS23" s="56">
        <f ca="1"/>
        <v>0</v>
      </c>
      <c r="AT23" s="56">
        <f ca="1"/>
        <v>0</v>
      </c>
      <c r="AU23" s="56">
        <f ca="1"/>
        <v>0</v>
      </c>
      <c r="AV23" s="56">
        <f t="shared" ca="1" si="18"/>
        <v>0.72651688512158652</v>
      </c>
      <c r="AW23" s="56">
        <f t="shared" ca="1" si="19"/>
        <v>0.52135462099121632</v>
      </c>
      <c r="AX23" s="59"/>
      <c r="AZ23" s="280">
        <f t="shared" si="7"/>
        <v>0</v>
      </c>
      <c r="BA23" s="133">
        <f t="shared" ca="1" si="8"/>
        <v>0</v>
      </c>
      <c r="BB23" s="133">
        <f t="shared" ca="1" si="9"/>
        <v>0</v>
      </c>
      <c r="BC23" s="133">
        <f t="shared" ca="1" si="10"/>
        <v>0</v>
      </c>
      <c r="BD23" s="133">
        <f t="shared" ca="1" si="11"/>
        <v>0</v>
      </c>
      <c r="BE23" s="133">
        <f t="shared" ca="1" si="12"/>
        <v>0</v>
      </c>
      <c r="BF23" s="133">
        <f t="shared" ca="1" si="13"/>
        <v>0</v>
      </c>
      <c r="BG23" s="133">
        <f t="shared" ca="1" si="14"/>
        <v>0</v>
      </c>
      <c r="BH23" s="133">
        <f t="shared" ca="1" si="15"/>
        <v>0</v>
      </c>
      <c r="BI23" s="133">
        <f t="shared" ca="1" si="16"/>
        <v>0</v>
      </c>
      <c r="BJ23" s="133">
        <f t="shared" ca="1" si="17"/>
        <v>0</v>
      </c>
    </row>
    <row r="24" spans="2:62" hidden="1" outlineLevel="1" x14ac:dyDescent="0.2">
      <c r="B24" s="204" t="str" cm="1">
        <f t="array" aca="1" ref="B24" ca="1">IFERROR(_xlfn.XLOOKUP(C24,Act_codes_core,Act_labels_core),"")</f>
        <v>Other remaining perennial plant products</v>
      </c>
      <c r="C24" s="108" t="str">
        <f ca="1"/>
        <v>a_015</v>
      </c>
      <c r="D24" s="133" cm="1">
        <f t="array" aca="1" ref="D24" ca="1">IF($J$1="Labour",SUMIFS(Raw_Factors_QFXP!E$7:E$1000,Raw_Factors_QFXP!$A$7:$A$1000,_xlfn.XLOOKUP($J$1,Fct_labels,Fct_codes)&amp;"_"&amp;$C24),IFERROR(_xlfn.XLOOKUP(_xlfn.XLOOKUP($J$1,Fct_labels,Fct_codes)&amp;"_"&amp;$C24,Raw_Factors_QFXP!$B$7:$B$1000,Raw_Factors_QFXP!E$7:E$1000),0))</f>
        <v>7.4648624675885789E-2</v>
      </c>
      <c r="E24" s="168" cm="1">
        <f t="array" aca="1" ref="E24" ca="1">IF($J$1="Labour",SUMIFS(Raw_Factors_QFXP!F$7:F$1000,Raw_Factors_QFXP!$A$7:$A$1000,_xlfn.XLOOKUP($J$1,Fct_labels,Fct_codes)&amp;"_"&amp;$C24),IFERROR(_xlfn.XLOOKUP(_xlfn.XLOOKUP($J$1,Fct_labels,Fct_codes)&amp;"_"&amp;$C24,Raw_Factors_QFXP!$B$7:$B$1000,Raw_Factors_QFXP!F$7:F$1000),0))</f>
        <v>0</v>
      </c>
      <c r="F24" s="168" cm="1">
        <f t="array" aca="1" ref="F24" ca="1">IF($J$1="Labour",SUMIFS(Raw_Factors_QFXP!G$7:G$1000,Raw_Factors_QFXP!$A$7:$A$1000,_xlfn.XLOOKUP($J$1,Fct_labels,Fct_codes)&amp;"_"&amp;$C24),IFERROR(_xlfn.XLOOKUP(_xlfn.XLOOKUP($J$1,Fct_labels,Fct_codes)&amp;"_"&amp;$C24,Raw_Factors_QFXP!$B$7:$B$1000,Raw_Factors_QFXP!G$7:G$1000),0))</f>
        <v>0</v>
      </c>
      <c r="G24" s="168" cm="1">
        <f t="array" aca="1" ref="G24" ca="1">IF($J$1="Labour",SUMIFS(Raw_Factors_QFXP!H$7:H$1000,Raw_Factors_QFXP!$A$7:$A$1000,_xlfn.XLOOKUP($J$1,Fct_labels,Fct_codes)&amp;"_"&amp;$C24),IFERROR(_xlfn.XLOOKUP(_xlfn.XLOOKUP($J$1,Fct_labels,Fct_codes)&amp;"_"&amp;$C24,Raw_Factors_QFXP!$B$7:$B$1000,Raw_Factors_QFXP!H$7:H$1000),0))</f>
        <v>0</v>
      </c>
      <c r="H24" s="168" cm="1">
        <f t="array" aca="1" ref="H24" ca="1">IF($J$1="Labour",SUMIFS(Raw_Factors_QFXP!I$7:I$1000,Raw_Factors_QFXP!$A$7:$A$1000,_xlfn.XLOOKUP($J$1,Fct_labels,Fct_codes)&amp;"_"&amp;$C24),IFERROR(_xlfn.XLOOKUP(_xlfn.XLOOKUP($J$1,Fct_labels,Fct_codes)&amp;"_"&amp;$C24,Raw_Factors_QFXP!$B$7:$B$1000,Raw_Factors_QFXP!I$7:I$1000),0))</f>
        <v>0</v>
      </c>
      <c r="I24" s="168" cm="1">
        <f t="array" aca="1" ref="I24" ca="1">IF($J$1="Labour",SUMIFS(Raw_Factors_QFXP!J$7:J$1000,Raw_Factors_QFXP!$A$7:$A$1000,_xlfn.XLOOKUP($J$1,Fct_labels,Fct_codes)&amp;"_"&amp;$C24),IFERROR(_xlfn.XLOOKUP(_xlfn.XLOOKUP($J$1,Fct_labels,Fct_codes)&amp;"_"&amp;$C24,Raw_Factors_QFXP!$B$7:$B$1000,Raw_Factors_QFXP!J$7:J$1000),0))</f>
        <v>0</v>
      </c>
      <c r="J24" s="168" cm="1">
        <f t="array" aca="1" ref="J24" ca="1">IF($J$1="Labour",SUMIFS(Raw_Factors_QFXP!K$7:K$1000,Raw_Factors_QFXP!$A$7:$A$1000,_xlfn.XLOOKUP($J$1,Fct_labels,Fct_codes)&amp;"_"&amp;$C24),IFERROR(_xlfn.XLOOKUP(_xlfn.XLOOKUP($J$1,Fct_labels,Fct_codes)&amp;"_"&amp;$C24,Raw_Factors_QFXP!$B$7:$B$1000,Raw_Factors_QFXP!K$7:K$1000),0))</f>
        <v>0</v>
      </c>
      <c r="K24" s="168" cm="1">
        <f t="array" aca="1" ref="K24" ca="1">IF($J$1="Labour",SUMIFS(Raw_Factors_QFXP!L$7:L$1000,Raw_Factors_QFXP!$A$7:$A$1000,_xlfn.XLOOKUP($J$1,Fct_labels,Fct_codes)&amp;"_"&amp;$C24),IFERROR(_xlfn.XLOOKUP(_xlfn.XLOOKUP($J$1,Fct_labels,Fct_codes)&amp;"_"&amp;$C24,Raw_Factors_QFXP!$B$7:$B$1000,Raw_Factors_QFXP!L$7:L$1000),0))</f>
        <v>0</v>
      </c>
      <c r="L24" s="168" cm="1">
        <f t="array" aca="1" ref="L24" ca="1">IF($J$1="Labour",SUMIFS(Raw_Factors_QFXP!M$7:M$1000,Raw_Factors_QFXP!$A$7:$A$1000,_xlfn.XLOOKUP($J$1,Fct_labels,Fct_codes)&amp;"_"&amp;$C24),IFERROR(_xlfn.XLOOKUP(_xlfn.XLOOKUP($J$1,Fct_labels,Fct_codes)&amp;"_"&amp;$C24,Raw_Factors_QFXP!$B$7:$B$1000,Raw_Factors_QFXP!M$7:M$1000),0))</f>
        <v>0</v>
      </c>
      <c r="M24" s="168" cm="1">
        <f t="array" aca="1" ref="M24" ca="1">IF($J$1="Labour",SUMIFS(Raw_Factors_QFXP!N$7:N$1000,Raw_Factors_QFXP!$A$7:$A$1000,_xlfn.XLOOKUP($J$1,Fct_labels,Fct_codes)&amp;"_"&amp;$C24),IFERROR(_xlfn.XLOOKUP(_xlfn.XLOOKUP($J$1,Fct_labels,Fct_codes)&amp;"_"&amp;$C24,Raw_Factors_QFXP!$B$7:$B$1000,Raw_Factors_QFXP!N$7:N$1000),0))</f>
        <v>0</v>
      </c>
      <c r="O24" s="204" t="str" cm="1">
        <f t="array" aca="1" ref="O24" ca="1">IFERROR(_xlfn.XLOOKUP(P24,Act_codes_core,Act_labels_core),"")</f>
        <v>Other remaining perennial plant products</v>
      </c>
      <c r="P24" s="108" t="str">
        <f ca="1"/>
        <v>a_015</v>
      </c>
      <c r="Q24" s="281" cm="1">
        <f t="array" aca="1" ref="Q24" ca="1">IF($J$1="Labour","",IFERROR(_xlfn.XLOOKUP(_xlfn.XLOOKUP($J$1,Fct_labels,Fct_codes)&amp;"_"&amp;$C24,Raw_Factors_WFDISTXP!$B$7:$B$1000,Raw_Factors_WFDISTXP!E$7:E$1000),0))</f>
        <v>1</v>
      </c>
      <c r="R24" s="298" cm="1">
        <f t="array" aca="1" ref="R24" ca="1">IF($J$1="Labour","",IFERROR(_xlfn.XLOOKUP(_xlfn.XLOOKUP($J$1,Fct_labels,Fct_codes)&amp;"_"&amp;$C24,Raw_Factors_WFDISTXP!$B$7:$B$1000,Raw_Factors_WFDISTXP!F$7:F$1000),0))</f>
        <v>-5.6714491651455035E-3</v>
      </c>
      <c r="S24" s="298" cm="1">
        <f t="array" aca="1" ref="S24" ca="1">IF($J$1="Labour","",IFERROR(_xlfn.XLOOKUP(_xlfn.XLOOKUP($J$1,Fct_labels,Fct_codes)&amp;"_"&amp;$C24,Raw_Factors_WFDISTXP!$B$7:$B$1000,Raw_Factors_WFDISTXP!G$7:G$1000),0))</f>
        <v>-0.87870214352134823</v>
      </c>
      <c r="T24" s="298" cm="1">
        <f t="array" aca="1" ref="T24" ca="1">IF($J$1="Labour","",IFERROR(_xlfn.XLOOKUP(_xlfn.XLOOKUP($J$1,Fct_labels,Fct_codes)&amp;"_"&amp;$C24,Raw_Factors_WFDISTXP!$B$7:$B$1000,Raw_Factors_WFDISTXP!H$7:H$1000),0))</f>
        <v>-0.22037696214085578</v>
      </c>
      <c r="U24" s="298" cm="1">
        <f t="array" aca="1" ref="U24" ca="1">IF($J$1="Labour","",IFERROR(_xlfn.XLOOKUP(_xlfn.XLOOKUP($J$1,Fct_labels,Fct_codes)&amp;"_"&amp;$C24,Raw_Factors_WFDISTXP!$B$7:$B$1000,Raw_Factors_WFDISTXP!I$7:I$1000),0))</f>
        <v>0</v>
      </c>
      <c r="V24" s="298" cm="1">
        <f t="array" aca="1" ref="V24" ca="1">IF($J$1="Labour","",IFERROR(_xlfn.XLOOKUP(_xlfn.XLOOKUP($J$1,Fct_labels,Fct_codes)&amp;"_"&amp;$C24,Raw_Factors_WFDISTXP!$B$7:$B$1000,Raw_Factors_WFDISTXP!J$7:J$1000),0))</f>
        <v>0</v>
      </c>
      <c r="W24" s="298" cm="1">
        <f t="array" aca="1" ref="W24" ca="1">IF($J$1="Labour","",IFERROR(_xlfn.XLOOKUP(_xlfn.XLOOKUP($J$1,Fct_labels,Fct_codes)&amp;"_"&amp;$C24,Raw_Factors_WFDISTXP!$B$7:$B$1000,Raw_Factors_WFDISTXP!K$7:K$1000),0))</f>
        <v>0</v>
      </c>
      <c r="X24" s="298" cm="1">
        <f t="array" aca="1" ref="X24" ca="1">IF($J$1="Labour","",IFERROR(_xlfn.XLOOKUP(_xlfn.XLOOKUP($J$1,Fct_labels,Fct_codes)&amp;"_"&amp;$C24,Raw_Factors_WFDISTXP!$B$7:$B$1000,Raw_Factors_WFDISTXP!L$7:L$1000),0))</f>
        <v>0</v>
      </c>
      <c r="Y24" s="298" cm="1">
        <f t="array" aca="1" ref="Y24" ca="1">IF($J$1="Labour","",IFERROR(_xlfn.XLOOKUP(_xlfn.XLOOKUP($J$1,Fct_labels,Fct_codes)&amp;"_"&amp;$C24,Raw_Factors_WFDISTXP!$B$7:$B$1000,Raw_Factors_WFDISTXP!M$7:M$1000),0))</f>
        <v>0</v>
      </c>
      <c r="Z24" s="298" cm="1">
        <f t="array" aca="1" ref="Z24" ca="1">IF($J$1="Labour","",IFERROR(_xlfn.XLOOKUP(_xlfn.XLOOKUP($J$1,Fct_labels,Fct_codes)&amp;"_"&amp;$C24,Raw_Factors_WFDISTXP!$B$7:$B$1000,Raw_Factors_WFDISTXP!N$7:N$1000),0))</f>
        <v>0</v>
      </c>
      <c r="AA24" s="104"/>
      <c r="AB24" s="104"/>
      <c r="AC24" s="104"/>
      <c r="AD24" s="104"/>
      <c r="AE24" s="104"/>
      <c r="AF24" s="104"/>
      <c r="AG24" s="104"/>
      <c r="AH24" s="104"/>
      <c r="AI24" s="54" t="str">
        <f ca="1"/>
        <v>sAGR</v>
      </c>
      <c r="AJ24" s="54" t="str">
        <f ca="1"/>
        <v>sGDP</v>
      </c>
      <c r="AK24" s="59" t="str">
        <f ca="1"/>
        <v>a_015</v>
      </c>
      <c r="AL24" s="56">
        <f ca="1"/>
        <v>7.4648624675885789E-2</v>
      </c>
      <c r="AM24" s="56">
        <f ca="1"/>
        <v>0</v>
      </c>
      <c r="AN24" s="56">
        <f ca="1"/>
        <v>0</v>
      </c>
      <c r="AO24" s="56">
        <f ca="1"/>
        <v>0</v>
      </c>
      <c r="AP24" s="56">
        <f ca="1"/>
        <v>0</v>
      </c>
      <c r="AQ24" s="56">
        <f ca="1"/>
        <v>0</v>
      </c>
      <c r="AR24" s="56">
        <f ca="1"/>
        <v>0</v>
      </c>
      <c r="AS24" s="56">
        <f ca="1"/>
        <v>0</v>
      </c>
      <c r="AT24" s="56">
        <f ca="1"/>
        <v>0</v>
      </c>
      <c r="AU24" s="56">
        <f ca="1"/>
        <v>0</v>
      </c>
      <c r="AV24" s="56">
        <f t="shared" ca="1" si="18"/>
        <v>0.91736403765373042</v>
      </c>
      <c r="AW24" s="56">
        <f t="shared" ca="1" si="19"/>
        <v>0.65830814115475245</v>
      </c>
      <c r="AX24" s="59"/>
      <c r="AZ24" s="280">
        <f t="shared" si="7"/>
        <v>0</v>
      </c>
      <c r="BA24" s="133">
        <f t="shared" ca="1" si="8"/>
        <v>0</v>
      </c>
      <c r="BB24" s="133">
        <f t="shared" ca="1" si="9"/>
        <v>0</v>
      </c>
      <c r="BC24" s="133">
        <f t="shared" ca="1" si="10"/>
        <v>0</v>
      </c>
      <c r="BD24" s="133">
        <f t="shared" ca="1" si="11"/>
        <v>0</v>
      </c>
      <c r="BE24" s="133">
        <f t="shared" ca="1" si="12"/>
        <v>0</v>
      </c>
      <c r="BF24" s="133">
        <f t="shared" ca="1" si="13"/>
        <v>0</v>
      </c>
      <c r="BG24" s="133">
        <f t="shared" ca="1" si="14"/>
        <v>0</v>
      </c>
      <c r="BH24" s="133">
        <f t="shared" ca="1" si="15"/>
        <v>0</v>
      </c>
      <c r="BI24" s="133">
        <f t="shared" ca="1" si="16"/>
        <v>0</v>
      </c>
      <c r="BJ24" s="133">
        <f t="shared" ca="1" si="17"/>
        <v>0</v>
      </c>
    </row>
    <row r="25" spans="2:62" hidden="1" outlineLevel="1" x14ac:dyDescent="0.2">
      <c r="B25" s="204" t="str" cm="1">
        <f t="array" aca="1" ref="B25" ca="1">IFERROR(_xlfn.XLOOKUP(C25,Act_codes_core,Act_labels_core),"")</f>
        <v>Buffalo and cow livestock products</v>
      </c>
      <c r="C25" s="108" t="str">
        <f ca="1"/>
        <v>a_016</v>
      </c>
      <c r="D25" s="133" cm="1">
        <f t="array" aca="1" ref="D25" ca="1">IF($J$1="Labour",SUMIFS(Raw_Factors_QFXP!E$7:E$1000,Raw_Factors_QFXP!$A$7:$A$1000,_xlfn.XLOOKUP($J$1,Fct_labels,Fct_codes)&amp;"_"&amp;$C25),IFERROR(_xlfn.XLOOKUP(_xlfn.XLOOKUP($J$1,Fct_labels,Fct_codes)&amp;"_"&amp;$C25,Raw_Factors_QFXP!$B$7:$B$1000,Raw_Factors_QFXP!E$7:E$1000),0))</f>
        <v>0.27319968868331812</v>
      </c>
      <c r="E25" s="168" cm="1">
        <f t="array" aca="1" ref="E25" ca="1">IF($J$1="Labour",SUMIFS(Raw_Factors_QFXP!F$7:F$1000,Raw_Factors_QFXP!$A$7:$A$1000,_xlfn.XLOOKUP($J$1,Fct_labels,Fct_codes)&amp;"_"&amp;$C25),IFERROR(_xlfn.XLOOKUP(_xlfn.XLOOKUP($J$1,Fct_labels,Fct_codes)&amp;"_"&amp;$C25,Raw_Factors_QFXP!$B$7:$B$1000,Raw_Factors_QFXP!F$7:F$1000),0))</f>
        <v>0</v>
      </c>
      <c r="F25" s="168" cm="1">
        <f t="array" aca="1" ref="F25" ca="1">IF($J$1="Labour",SUMIFS(Raw_Factors_QFXP!G$7:G$1000,Raw_Factors_QFXP!$A$7:$A$1000,_xlfn.XLOOKUP($J$1,Fct_labels,Fct_codes)&amp;"_"&amp;$C25),IFERROR(_xlfn.XLOOKUP(_xlfn.XLOOKUP($J$1,Fct_labels,Fct_codes)&amp;"_"&amp;$C25,Raw_Factors_QFXP!$B$7:$B$1000,Raw_Factors_QFXP!G$7:G$1000),0))</f>
        <v>0</v>
      </c>
      <c r="G25" s="168" cm="1">
        <f t="array" aca="1" ref="G25" ca="1">IF($J$1="Labour",SUMIFS(Raw_Factors_QFXP!H$7:H$1000,Raw_Factors_QFXP!$A$7:$A$1000,_xlfn.XLOOKUP($J$1,Fct_labels,Fct_codes)&amp;"_"&amp;$C25),IFERROR(_xlfn.XLOOKUP(_xlfn.XLOOKUP($J$1,Fct_labels,Fct_codes)&amp;"_"&amp;$C25,Raw_Factors_QFXP!$B$7:$B$1000,Raw_Factors_QFXP!H$7:H$1000),0))</f>
        <v>0</v>
      </c>
      <c r="H25" s="168" cm="1">
        <f t="array" aca="1" ref="H25" ca="1">IF($J$1="Labour",SUMIFS(Raw_Factors_QFXP!I$7:I$1000,Raw_Factors_QFXP!$A$7:$A$1000,_xlfn.XLOOKUP($J$1,Fct_labels,Fct_codes)&amp;"_"&amp;$C25),IFERROR(_xlfn.XLOOKUP(_xlfn.XLOOKUP($J$1,Fct_labels,Fct_codes)&amp;"_"&amp;$C25,Raw_Factors_QFXP!$B$7:$B$1000,Raw_Factors_QFXP!I$7:I$1000),0))</f>
        <v>0</v>
      </c>
      <c r="I25" s="168" cm="1">
        <f t="array" aca="1" ref="I25" ca="1">IF($J$1="Labour",SUMIFS(Raw_Factors_QFXP!J$7:J$1000,Raw_Factors_QFXP!$A$7:$A$1000,_xlfn.XLOOKUP($J$1,Fct_labels,Fct_codes)&amp;"_"&amp;$C25),IFERROR(_xlfn.XLOOKUP(_xlfn.XLOOKUP($J$1,Fct_labels,Fct_codes)&amp;"_"&amp;$C25,Raw_Factors_QFXP!$B$7:$B$1000,Raw_Factors_QFXP!J$7:J$1000),0))</f>
        <v>0</v>
      </c>
      <c r="J25" s="168" cm="1">
        <f t="array" aca="1" ref="J25" ca="1">IF($J$1="Labour",SUMIFS(Raw_Factors_QFXP!K$7:K$1000,Raw_Factors_QFXP!$A$7:$A$1000,_xlfn.XLOOKUP($J$1,Fct_labels,Fct_codes)&amp;"_"&amp;$C25),IFERROR(_xlfn.XLOOKUP(_xlfn.XLOOKUP($J$1,Fct_labels,Fct_codes)&amp;"_"&amp;$C25,Raw_Factors_QFXP!$B$7:$B$1000,Raw_Factors_QFXP!K$7:K$1000),0))</f>
        <v>0</v>
      </c>
      <c r="K25" s="168" cm="1">
        <f t="array" aca="1" ref="K25" ca="1">IF($J$1="Labour",SUMIFS(Raw_Factors_QFXP!L$7:L$1000,Raw_Factors_QFXP!$A$7:$A$1000,_xlfn.XLOOKUP($J$1,Fct_labels,Fct_codes)&amp;"_"&amp;$C25),IFERROR(_xlfn.XLOOKUP(_xlfn.XLOOKUP($J$1,Fct_labels,Fct_codes)&amp;"_"&amp;$C25,Raw_Factors_QFXP!$B$7:$B$1000,Raw_Factors_QFXP!L$7:L$1000),0))</f>
        <v>0</v>
      </c>
      <c r="L25" s="168" cm="1">
        <f t="array" aca="1" ref="L25" ca="1">IF($J$1="Labour",SUMIFS(Raw_Factors_QFXP!M$7:M$1000,Raw_Factors_QFXP!$A$7:$A$1000,_xlfn.XLOOKUP($J$1,Fct_labels,Fct_codes)&amp;"_"&amp;$C25),IFERROR(_xlfn.XLOOKUP(_xlfn.XLOOKUP($J$1,Fct_labels,Fct_codes)&amp;"_"&amp;$C25,Raw_Factors_QFXP!$B$7:$B$1000,Raw_Factors_QFXP!M$7:M$1000),0))</f>
        <v>0</v>
      </c>
      <c r="M25" s="168" cm="1">
        <f t="array" aca="1" ref="M25" ca="1">IF($J$1="Labour",SUMIFS(Raw_Factors_QFXP!N$7:N$1000,Raw_Factors_QFXP!$A$7:$A$1000,_xlfn.XLOOKUP($J$1,Fct_labels,Fct_codes)&amp;"_"&amp;$C25),IFERROR(_xlfn.XLOOKUP(_xlfn.XLOOKUP($J$1,Fct_labels,Fct_codes)&amp;"_"&amp;$C25,Raw_Factors_QFXP!$B$7:$B$1000,Raw_Factors_QFXP!N$7:N$1000),0))</f>
        <v>0</v>
      </c>
      <c r="O25" s="204" t="str" cm="1">
        <f t="array" aca="1" ref="O25" ca="1">IFERROR(_xlfn.XLOOKUP(P25,Act_codes_core,Act_labels_core),"")</f>
        <v>Buffalo and cow livestock products</v>
      </c>
      <c r="P25" s="108" t="str">
        <f ca="1"/>
        <v>a_016</v>
      </c>
      <c r="Q25" s="281" cm="1">
        <f t="array" aca="1" ref="Q25" ca="1">IF($J$1="Labour","",IFERROR(_xlfn.XLOOKUP(_xlfn.XLOOKUP($J$1,Fct_labels,Fct_codes)&amp;"_"&amp;$C25,Raw_Factors_WFDISTXP!$B$7:$B$1000,Raw_Factors_WFDISTXP!E$7:E$1000),0))</f>
        <v>1</v>
      </c>
      <c r="R25" s="298" cm="1">
        <f t="array" aca="1" ref="R25" ca="1">IF($J$1="Labour","",IFERROR(_xlfn.XLOOKUP(_xlfn.XLOOKUP($J$1,Fct_labels,Fct_codes)&amp;"_"&amp;$C25,Raw_Factors_WFDISTXP!$B$7:$B$1000,Raw_Factors_WFDISTXP!F$7:F$1000),0))</f>
        <v>-6.2539436578590291E-2</v>
      </c>
      <c r="S25" s="298" cm="1">
        <f t="array" aca="1" ref="S25" ca="1">IF($J$1="Labour","",IFERROR(_xlfn.XLOOKUP(_xlfn.XLOOKUP($J$1,Fct_labels,Fct_codes)&amp;"_"&amp;$C25,Raw_Factors_WFDISTXP!$B$7:$B$1000,Raw_Factors_WFDISTXP!G$7:G$1000),0))</f>
        <v>-1.3382518102998509</v>
      </c>
      <c r="T25" s="298" cm="1">
        <f t="array" aca="1" ref="T25" ca="1">IF($J$1="Labour","",IFERROR(_xlfn.XLOOKUP(_xlfn.XLOOKUP($J$1,Fct_labels,Fct_codes)&amp;"_"&amp;$C25,Raw_Factors_WFDISTXP!$B$7:$B$1000,Raw_Factors_WFDISTXP!H$7:H$1000),0))</f>
        <v>-0.52768234422007065</v>
      </c>
      <c r="U25" s="298" cm="1">
        <f t="array" aca="1" ref="U25" ca="1">IF($J$1="Labour","",IFERROR(_xlfn.XLOOKUP(_xlfn.XLOOKUP($J$1,Fct_labels,Fct_codes)&amp;"_"&amp;$C25,Raw_Factors_WFDISTXP!$B$7:$B$1000,Raw_Factors_WFDISTXP!I$7:I$1000),0))</f>
        <v>0</v>
      </c>
      <c r="V25" s="298" cm="1">
        <f t="array" aca="1" ref="V25" ca="1">IF($J$1="Labour","",IFERROR(_xlfn.XLOOKUP(_xlfn.XLOOKUP($J$1,Fct_labels,Fct_codes)&amp;"_"&amp;$C25,Raw_Factors_WFDISTXP!$B$7:$B$1000,Raw_Factors_WFDISTXP!J$7:J$1000),0))</f>
        <v>0</v>
      </c>
      <c r="W25" s="298" cm="1">
        <f t="array" aca="1" ref="W25" ca="1">IF($J$1="Labour","",IFERROR(_xlfn.XLOOKUP(_xlfn.XLOOKUP($J$1,Fct_labels,Fct_codes)&amp;"_"&amp;$C25,Raw_Factors_WFDISTXP!$B$7:$B$1000,Raw_Factors_WFDISTXP!K$7:K$1000),0))</f>
        <v>0</v>
      </c>
      <c r="X25" s="298" cm="1">
        <f t="array" aca="1" ref="X25" ca="1">IF($J$1="Labour","",IFERROR(_xlfn.XLOOKUP(_xlfn.XLOOKUP($J$1,Fct_labels,Fct_codes)&amp;"_"&amp;$C25,Raw_Factors_WFDISTXP!$B$7:$B$1000,Raw_Factors_WFDISTXP!L$7:L$1000),0))</f>
        <v>0</v>
      </c>
      <c r="Y25" s="298" cm="1">
        <f t="array" aca="1" ref="Y25" ca="1">IF($J$1="Labour","",IFERROR(_xlfn.XLOOKUP(_xlfn.XLOOKUP($J$1,Fct_labels,Fct_codes)&amp;"_"&amp;$C25,Raw_Factors_WFDISTXP!$B$7:$B$1000,Raw_Factors_WFDISTXP!M$7:M$1000),0))</f>
        <v>0</v>
      </c>
      <c r="Z25" s="298" cm="1">
        <f t="array" aca="1" ref="Z25" ca="1">IF($J$1="Labour","",IFERROR(_xlfn.XLOOKUP(_xlfn.XLOOKUP($J$1,Fct_labels,Fct_codes)&amp;"_"&amp;$C25,Raw_Factors_WFDISTXP!$B$7:$B$1000,Raw_Factors_WFDISTXP!N$7:N$1000),0))</f>
        <v>0</v>
      </c>
      <c r="AA25" s="104"/>
      <c r="AB25" s="104"/>
      <c r="AC25" s="104"/>
      <c r="AD25" s="104"/>
      <c r="AE25" s="104"/>
      <c r="AF25" s="104"/>
      <c r="AG25" s="104"/>
      <c r="AH25" s="104"/>
      <c r="AI25" s="54" t="str">
        <f ca="1"/>
        <v>sAGR</v>
      </c>
      <c r="AJ25" s="54" t="str">
        <f ca="1"/>
        <v>sGDP</v>
      </c>
      <c r="AK25" s="59" t="str">
        <f ca="1"/>
        <v>a_016</v>
      </c>
      <c r="AL25" s="56">
        <f ca="1"/>
        <v>0.27319968868331812</v>
      </c>
      <c r="AM25" s="56">
        <f ca="1"/>
        <v>0</v>
      </c>
      <c r="AN25" s="56">
        <f ca="1"/>
        <v>0</v>
      </c>
      <c r="AO25" s="56">
        <f ca="1"/>
        <v>0</v>
      </c>
      <c r="AP25" s="56">
        <f ca="1"/>
        <v>0</v>
      </c>
      <c r="AQ25" s="56">
        <f ca="1"/>
        <v>0</v>
      </c>
      <c r="AR25" s="56">
        <f ca="1"/>
        <v>0</v>
      </c>
      <c r="AS25" s="56">
        <f ca="1"/>
        <v>0</v>
      </c>
      <c r="AT25" s="56">
        <f ca="1"/>
        <v>0</v>
      </c>
      <c r="AU25" s="56">
        <f ca="1"/>
        <v>0</v>
      </c>
      <c r="AV25" s="56">
        <f t="shared" ca="1" si="18"/>
        <v>3.3573769186564983</v>
      </c>
      <c r="AW25" s="56">
        <f t="shared" ca="1" si="19"/>
        <v>2.4092818856617217</v>
      </c>
      <c r="AX25" s="59"/>
      <c r="AZ25" s="280">
        <f t="shared" si="7"/>
        <v>0</v>
      </c>
      <c r="BA25" s="133">
        <f t="shared" ca="1" si="8"/>
        <v>0</v>
      </c>
      <c r="BB25" s="133">
        <f t="shared" ca="1" si="9"/>
        <v>0</v>
      </c>
      <c r="BC25" s="133">
        <f t="shared" ca="1" si="10"/>
        <v>0</v>
      </c>
      <c r="BD25" s="133">
        <f t="shared" ca="1" si="11"/>
        <v>0</v>
      </c>
      <c r="BE25" s="133">
        <f t="shared" ca="1" si="12"/>
        <v>0</v>
      </c>
      <c r="BF25" s="133">
        <f t="shared" ca="1" si="13"/>
        <v>0</v>
      </c>
      <c r="BG25" s="133">
        <f t="shared" ca="1" si="14"/>
        <v>0</v>
      </c>
      <c r="BH25" s="133">
        <f t="shared" ca="1" si="15"/>
        <v>0</v>
      </c>
      <c r="BI25" s="133">
        <f t="shared" ca="1" si="16"/>
        <v>0</v>
      </c>
      <c r="BJ25" s="133">
        <f t="shared" ca="1" si="17"/>
        <v>0</v>
      </c>
    </row>
    <row r="26" spans="2:62" hidden="1" outlineLevel="1" x14ac:dyDescent="0.2">
      <c r="B26" s="204" t="str" cm="1">
        <f t="array" aca="1" ref="B26" ca="1">IFERROR(_xlfn.XLOOKUP(C26,Act_codes_core,Act_labels_core),"")</f>
        <v>Pig farming products</v>
      </c>
      <c r="C26" s="108" t="str">
        <f ca="1"/>
        <v>a_017</v>
      </c>
      <c r="D26" s="133" cm="1">
        <f t="array" aca="1" ref="D26" ca="1">IF($J$1="Labour",SUMIFS(Raw_Factors_QFXP!E$7:E$1000,Raw_Factors_QFXP!$A$7:$A$1000,_xlfn.XLOOKUP($J$1,Fct_labels,Fct_codes)&amp;"_"&amp;$C26),IFERROR(_xlfn.XLOOKUP(_xlfn.XLOOKUP($J$1,Fct_labels,Fct_codes)&amp;"_"&amp;$C26,Raw_Factors_QFXP!$B$7:$B$1000,Raw_Factors_QFXP!E$7:E$1000),0))</f>
        <v>0.48888898060018615</v>
      </c>
      <c r="E26" s="168" cm="1">
        <f t="array" aca="1" ref="E26" ca="1">IF($J$1="Labour",SUMIFS(Raw_Factors_QFXP!F$7:F$1000,Raw_Factors_QFXP!$A$7:$A$1000,_xlfn.XLOOKUP($J$1,Fct_labels,Fct_codes)&amp;"_"&amp;$C26),IFERROR(_xlfn.XLOOKUP(_xlfn.XLOOKUP($J$1,Fct_labels,Fct_codes)&amp;"_"&amp;$C26,Raw_Factors_QFXP!$B$7:$B$1000,Raw_Factors_QFXP!F$7:F$1000),0))</f>
        <v>0</v>
      </c>
      <c r="F26" s="168" cm="1">
        <f t="array" aca="1" ref="F26" ca="1">IF($J$1="Labour",SUMIFS(Raw_Factors_QFXP!G$7:G$1000,Raw_Factors_QFXP!$A$7:$A$1000,_xlfn.XLOOKUP($J$1,Fct_labels,Fct_codes)&amp;"_"&amp;$C26),IFERROR(_xlfn.XLOOKUP(_xlfn.XLOOKUP($J$1,Fct_labels,Fct_codes)&amp;"_"&amp;$C26,Raw_Factors_QFXP!$B$7:$B$1000,Raw_Factors_QFXP!G$7:G$1000),0))</f>
        <v>0</v>
      </c>
      <c r="G26" s="168" cm="1">
        <f t="array" aca="1" ref="G26" ca="1">IF($J$1="Labour",SUMIFS(Raw_Factors_QFXP!H$7:H$1000,Raw_Factors_QFXP!$A$7:$A$1000,_xlfn.XLOOKUP($J$1,Fct_labels,Fct_codes)&amp;"_"&amp;$C26),IFERROR(_xlfn.XLOOKUP(_xlfn.XLOOKUP($J$1,Fct_labels,Fct_codes)&amp;"_"&amp;$C26,Raw_Factors_QFXP!$B$7:$B$1000,Raw_Factors_QFXP!H$7:H$1000),0))</f>
        <v>0</v>
      </c>
      <c r="H26" s="168" cm="1">
        <f t="array" aca="1" ref="H26" ca="1">IF($J$1="Labour",SUMIFS(Raw_Factors_QFXP!I$7:I$1000,Raw_Factors_QFXP!$A$7:$A$1000,_xlfn.XLOOKUP($J$1,Fct_labels,Fct_codes)&amp;"_"&amp;$C26),IFERROR(_xlfn.XLOOKUP(_xlfn.XLOOKUP($J$1,Fct_labels,Fct_codes)&amp;"_"&amp;$C26,Raw_Factors_QFXP!$B$7:$B$1000,Raw_Factors_QFXP!I$7:I$1000),0))</f>
        <v>0</v>
      </c>
      <c r="I26" s="168" cm="1">
        <f t="array" aca="1" ref="I26" ca="1">IF($J$1="Labour",SUMIFS(Raw_Factors_QFXP!J$7:J$1000,Raw_Factors_QFXP!$A$7:$A$1000,_xlfn.XLOOKUP($J$1,Fct_labels,Fct_codes)&amp;"_"&amp;$C26),IFERROR(_xlfn.XLOOKUP(_xlfn.XLOOKUP($J$1,Fct_labels,Fct_codes)&amp;"_"&amp;$C26,Raw_Factors_QFXP!$B$7:$B$1000,Raw_Factors_QFXP!J$7:J$1000),0))</f>
        <v>0</v>
      </c>
      <c r="J26" s="168" cm="1">
        <f t="array" aca="1" ref="J26" ca="1">IF($J$1="Labour",SUMIFS(Raw_Factors_QFXP!K$7:K$1000,Raw_Factors_QFXP!$A$7:$A$1000,_xlfn.XLOOKUP($J$1,Fct_labels,Fct_codes)&amp;"_"&amp;$C26),IFERROR(_xlfn.XLOOKUP(_xlfn.XLOOKUP($J$1,Fct_labels,Fct_codes)&amp;"_"&amp;$C26,Raw_Factors_QFXP!$B$7:$B$1000,Raw_Factors_QFXP!K$7:K$1000),0))</f>
        <v>0</v>
      </c>
      <c r="K26" s="168" cm="1">
        <f t="array" aca="1" ref="K26" ca="1">IF($J$1="Labour",SUMIFS(Raw_Factors_QFXP!L$7:L$1000,Raw_Factors_QFXP!$A$7:$A$1000,_xlfn.XLOOKUP($J$1,Fct_labels,Fct_codes)&amp;"_"&amp;$C26),IFERROR(_xlfn.XLOOKUP(_xlfn.XLOOKUP($J$1,Fct_labels,Fct_codes)&amp;"_"&amp;$C26,Raw_Factors_QFXP!$B$7:$B$1000,Raw_Factors_QFXP!L$7:L$1000),0))</f>
        <v>0</v>
      </c>
      <c r="L26" s="168" cm="1">
        <f t="array" aca="1" ref="L26" ca="1">IF($J$1="Labour",SUMIFS(Raw_Factors_QFXP!M$7:M$1000,Raw_Factors_QFXP!$A$7:$A$1000,_xlfn.XLOOKUP($J$1,Fct_labels,Fct_codes)&amp;"_"&amp;$C26),IFERROR(_xlfn.XLOOKUP(_xlfn.XLOOKUP($J$1,Fct_labels,Fct_codes)&amp;"_"&amp;$C26,Raw_Factors_QFXP!$B$7:$B$1000,Raw_Factors_QFXP!M$7:M$1000),0))</f>
        <v>0</v>
      </c>
      <c r="M26" s="168" cm="1">
        <f t="array" aca="1" ref="M26" ca="1">IF($J$1="Labour",SUMIFS(Raw_Factors_QFXP!N$7:N$1000,Raw_Factors_QFXP!$A$7:$A$1000,_xlfn.XLOOKUP($J$1,Fct_labels,Fct_codes)&amp;"_"&amp;$C26),IFERROR(_xlfn.XLOOKUP(_xlfn.XLOOKUP($J$1,Fct_labels,Fct_codes)&amp;"_"&amp;$C26,Raw_Factors_QFXP!$B$7:$B$1000,Raw_Factors_QFXP!N$7:N$1000),0))</f>
        <v>0</v>
      </c>
      <c r="O26" s="204" t="str" cm="1">
        <f t="array" aca="1" ref="O26" ca="1">IFERROR(_xlfn.XLOOKUP(P26,Act_codes_core,Act_labels_core),"")</f>
        <v>Pig farming products</v>
      </c>
      <c r="P26" s="108" t="str">
        <f ca="1"/>
        <v>a_017</v>
      </c>
      <c r="Q26" s="281" cm="1">
        <f t="array" aca="1" ref="Q26" ca="1">IF($J$1="Labour","",IFERROR(_xlfn.XLOOKUP(_xlfn.XLOOKUP($J$1,Fct_labels,Fct_codes)&amp;"_"&amp;$C26,Raw_Factors_WFDISTXP!$B$7:$B$1000,Raw_Factors_WFDISTXP!E$7:E$1000),0))</f>
        <v>1</v>
      </c>
      <c r="R26" s="298" cm="1">
        <f t="array" aca="1" ref="R26" ca="1">IF($J$1="Labour","",IFERROR(_xlfn.XLOOKUP(_xlfn.XLOOKUP($J$1,Fct_labels,Fct_codes)&amp;"_"&amp;$C26,Raw_Factors_WFDISTXP!$B$7:$B$1000,Raw_Factors_WFDISTXP!F$7:F$1000),0))</f>
        <v>-0.10328698910406775</v>
      </c>
      <c r="S26" s="298" cm="1">
        <f t="array" aca="1" ref="S26" ca="1">IF($J$1="Labour","",IFERROR(_xlfn.XLOOKUP(_xlfn.XLOOKUP($J$1,Fct_labels,Fct_codes)&amp;"_"&amp;$C26,Raw_Factors_WFDISTXP!$B$7:$B$1000,Raw_Factors_WFDISTXP!G$7:G$1000),0))</f>
        <v>-0.94207970045745437</v>
      </c>
      <c r="T26" s="298" cm="1">
        <f t="array" aca="1" ref="T26" ca="1">IF($J$1="Labour","",IFERROR(_xlfn.XLOOKUP(_xlfn.XLOOKUP($J$1,Fct_labels,Fct_codes)&amp;"_"&amp;$C26,Raw_Factors_WFDISTXP!$B$7:$B$1000,Raw_Factors_WFDISTXP!H$7:H$1000),0))</f>
        <v>-0.55837349170237971</v>
      </c>
      <c r="U26" s="298" cm="1">
        <f t="array" aca="1" ref="U26" ca="1">IF($J$1="Labour","",IFERROR(_xlfn.XLOOKUP(_xlfn.XLOOKUP($J$1,Fct_labels,Fct_codes)&amp;"_"&amp;$C26,Raw_Factors_WFDISTXP!$B$7:$B$1000,Raw_Factors_WFDISTXP!I$7:I$1000),0))</f>
        <v>0</v>
      </c>
      <c r="V26" s="298" cm="1">
        <f t="array" aca="1" ref="V26" ca="1">IF($J$1="Labour","",IFERROR(_xlfn.XLOOKUP(_xlfn.XLOOKUP($J$1,Fct_labels,Fct_codes)&amp;"_"&amp;$C26,Raw_Factors_WFDISTXP!$B$7:$B$1000,Raw_Factors_WFDISTXP!J$7:J$1000),0))</f>
        <v>0</v>
      </c>
      <c r="W26" s="298" cm="1">
        <f t="array" aca="1" ref="W26" ca="1">IF($J$1="Labour","",IFERROR(_xlfn.XLOOKUP(_xlfn.XLOOKUP($J$1,Fct_labels,Fct_codes)&amp;"_"&amp;$C26,Raw_Factors_WFDISTXP!$B$7:$B$1000,Raw_Factors_WFDISTXP!K$7:K$1000),0))</f>
        <v>0</v>
      </c>
      <c r="X26" s="298" cm="1">
        <f t="array" aca="1" ref="X26" ca="1">IF($J$1="Labour","",IFERROR(_xlfn.XLOOKUP(_xlfn.XLOOKUP($J$1,Fct_labels,Fct_codes)&amp;"_"&amp;$C26,Raw_Factors_WFDISTXP!$B$7:$B$1000,Raw_Factors_WFDISTXP!L$7:L$1000),0))</f>
        <v>0</v>
      </c>
      <c r="Y26" s="298" cm="1">
        <f t="array" aca="1" ref="Y26" ca="1">IF($J$1="Labour","",IFERROR(_xlfn.XLOOKUP(_xlfn.XLOOKUP($J$1,Fct_labels,Fct_codes)&amp;"_"&amp;$C26,Raw_Factors_WFDISTXP!$B$7:$B$1000,Raw_Factors_WFDISTXP!M$7:M$1000),0))</f>
        <v>0</v>
      </c>
      <c r="Z26" s="298" cm="1">
        <f t="array" aca="1" ref="Z26" ca="1">IF($J$1="Labour","",IFERROR(_xlfn.XLOOKUP(_xlfn.XLOOKUP($J$1,Fct_labels,Fct_codes)&amp;"_"&amp;$C26,Raw_Factors_WFDISTXP!$B$7:$B$1000,Raw_Factors_WFDISTXP!N$7:N$1000),0))</f>
        <v>0</v>
      </c>
      <c r="AA26" s="104"/>
      <c r="AB26" s="104"/>
      <c r="AC26" s="104"/>
      <c r="AD26" s="104"/>
      <c r="AE26" s="104"/>
      <c r="AF26" s="104"/>
      <c r="AG26" s="104"/>
      <c r="AH26" s="104"/>
      <c r="AI26" s="54" t="str">
        <f ca="1"/>
        <v>sAGR</v>
      </c>
      <c r="AJ26" s="54" t="str">
        <f ca="1"/>
        <v>sGDP</v>
      </c>
      <c r="AK26" s="59" t="str">
        <f ca="1"/>
        <v>a_017</v>
      </c>
      <c r="AL26" s="56">
        <f ca="1"/>
        <v>0.48888898060018615</v>
      </c>
      <c r="AM26" s="56">
        <f ca="1"/>
        <v>0</v>
      </c>
      <c r="AN26" s="56">
        <f ca="1"/>
        <v>0</v>
      </c>
      <c r="AO26" s="56">
        <f ca="1"/>
        <v>0</v>
      </c>
      <c r="AP26" s="56">
        <f ca="1"/>
        <v>0</v>
      </c>
      <c r="AQ26" s="56">
        <f ca="1"/>
        <v>0</v>
      </c>
      <c r="AR26" s="56">
        <f ca="1"/>
        <v>0</v>
      </c>
      <c r="AS26" s="56">
        <f ca="1"/>
        <v>0</v>
      </c>
      <c r="AT26" s="56">
        <f ca="1"/>
        <v>0</v>
      </c>
      <c r="AU26" s="56">
        <f ca="1"/>
        <v>0</v>
      </c>
      <c r="AV26" s="56">
        <f t="shared" ca="1" si="18"/>
        <v>6.0080031099713125</v>
      </c>
      <c r="AW26" s="56">
        <f t="shared" ca="1" si="19"/>
        <v>4.3113935112312429</v>
      </c>
      <c r="AX26" s="59"/>
      <c r="AZ26" s="280">
        <f t="shared" si="7"/>
        <v>0</v>
      </c>
      <c r="BA26" s="133">
        <f t="shared" ca="1" si="8"/>
        <v>0</v>
      </c>
      <c r="BB26" s="133">
        <f t="shared" ca="1" si="9"/>
        <v>0</v>
      </c>
      <c r="BC26" s="133">
        <f t="shared" ca="1" si="10"/>
        <v>0</v>
      </c>
      <c r="BD26" s="133">
        <f t="shared" ca="1" si="11"/>
        <v>0</v>
      </c>
      <c r="BE26" s="133">
        <f t="shared" ca="1" si="12"/>
        <v>0</v>
      </c>
      <c r="BF26" s="133">
        <f t="shared" ca="1" si="13"/>
        <v>0</v>
      </c>
      <c r="BG26" s="133">
        <f t="shared" ca="1" si="14"/>
        <v>0</v>
      </c>
      <c r="BH26" s="133">
        <f t="shared" ca="1" si="15"/>
        <v>0</v>
      </c>
      <c r="BI26" s="133">
        <f t="shared" ca="1" si="16"/>
        <v>0</v>
      </c>
      <c r="BJ26" s="133">
        <f t="shared" ca="1" si="17"/>
        <v>0</v>
      </c>
    </row>
    <row r="27" spans="2:62" hidden="1" outlineLevel="1" x14ac:dyDescent="0.2">
      <c r="B27" s="204" t="str" cm="1">
        <f t="array" aca="1" ref="B27" ca="1">IFERROR(_xlfn.XLOOKUP(C27,Act_codes_core,Act_labels_core),"")</f>
        <v>Poultry products</v>
      </c>
      <c r="C27" s="108" t="str">
        <f ca="1"/>
        <v>a_018</v>
      </c>
      <c r="D27" s="133" cm="1">
        <f t="array" aca="1" ref="D27" ca="1">IF($J$1="Labour",SUMIFS(Raw_Factors_QFXP!E$7:E$1000,Raw_Factors_QFXP!$A$7:$A$1000,_xlfn.XLOOKUP($J$1,Fct_labels,Fct_codes)&amp;"_"&amp;$C27),IFERROR(_xlfn.XLOOKUP(_xlfn.XLOOKUP($J$1,Fct_labels,Fct_codes)&amp;"_"&amp;$C27,Raw_Factors_QFXP!$B$7:$B$1000,Raw_Factors_QFXP!E$7:E$1000),0))</f>
        <v>0.32453222519043434</v>
      </c>
      <c r="E27" s="168" cm="1">
        <f t="array" aca="1" ref="E27" ca="1">IF($J$1="Labour",SUMIFS(Raw_Factors_QFXP!F$7:F$1000,Raw_Factors_QFXP!$A$7:$A$1000,_xlfn.XLOOKUP($J$1,Fct_labels,Fct_codes)&amp;"_"&amp;$C27),IFERROR(_xlfn.XLOOKUP(_xlfn.XLOOKUP($J$1,Fct_labels,Fct_codes)&amp;"_"&amp;$C27,Raw_Factors_QFXP!$B$7:$B$1000,Raw_Factors_QFXP!F$7:F$1000),0))</f>
        <v>0</v>
      </c>
      <c r="F27" s="168" cm="1">
        <f t="array" aca="1" ref="F27" ca="1">IF($J$1="Labour",SUMIFS(Raw_Factors_QFXP!G$7:G$1000,Raw_Factors_QFXP!$A$7:$A$1000,_xlfn.XLOOKUP($J$1,Fct_labels,Fct_codes)&amp;"_"&amp;$C27),IFERROR(_xlfn.XLOOKUP(_xlfn.XLOOKUP($J$1,Fct_labels,Fct_codes)&amp;"_"&amp;$C27,Raw_Factors_QFXP!$B$7:$B$1000,Raw_Factors_QFXP!G$7:G$1000),0))</f>
        <v>0</v>
      </c>
      <c r="G27" s="168" cm="1">
        <f t="array" aca="1" ref="G27" ca="1">IF($J$1="Labour",SUMIFS(Raw_Factors_QFXP!H$7:H$1000,Raw_Factors_QFXP!$A$7:$A$1000,_xlfn.XLOOKUP($J$1,Fct_labels,Fct_codes)&amp;"_"&amp;$C27),IFERROR(_xlfn.XLOOKUP(_xlfn.XLOOKUP($J$1,Fct_labels,Fct_codes)&amp;"_"&amp;$C27,Raw_Factors_QFXP!$B$7:$B$1000,Raw_Factors_QFXP!H$7:H$1000),0))</f>
        <v>0</v>
      </c>
      <c r="H27" s="168" cm="1">
        <f t="array" aca="1" ref="H27" ca="1">IF($J$1="Labour",SUMIFS(Raw_Factors_QFXP!I$7:I$1000,Raw_Factors_QFXP!$A$7:$A$1000,_xlfn.XLOOKUP($J$1,Fct_labels,Fct_codes)&amp;"_"&amp;$C27),IFERROR(_xlfn.XLOOKUP(_xlfn.XLOOKUP($J$1,Fct_labels,Fct_codes)&amp;"_"&amp;$C27,Raw_Factors_QFXP!$B$7:$B$1000,Raw_Factors_QFXP!I$7:I$1000),0))</f>
        <v>0</v>
      </c>
      <c r="I27" s="168" cm="1">
        <f t="array" aca="1" ref="I27" ca="1">IF($J$1="Labour",SUMIFS(Raw_Factors_QFXP!J$7:J$1000,Raw_Factors_QFXP!$A$7:$A$1000,_xlfn.XLOOKUP($J$1,Fct_labels,Fct_codes)&amp;"_"&amp;$C27),IFERROR(_xlfn.XLOOKUP(_xlfn.XLOOKUP($J$1,Fct_labels,Fct_codes)&amp;"_"&amp;$C27,Raw_Factors_QFXP!$B$7:$B$1000,Raw_Factors_QFXP!J$7:J$1000),0))</f>
        <v>0</v>
      </c>
      <c r="J27" s="168" cm="1">
        <f t="array" aca="1" ref="J27" ca="1">IF($J$1="Labour",SUMIFS(Raw_Factors_QFXP!K$7:K$1000,Raw_Factors_QFXP!$A$7:$A$1000,_xlfn.XLOOKUP($J$1,Fct_labels,Fct_codes)&amp;"_"&amp;$C27),IFERROR(_xlfn.XLOOKUP(_xlfn.XLOOKUP($J$1,Fct_labels,Fct_codes)&amp;"_"&amp;$C27,Raw_Factors_QFXP!$B$7:$B$1000,Raw_Factors_QFXP!K$7:K$1000),0))</f>
        <v>0</v>
      </c>
      <c r="K27" s="168" cm="1">
        <f t="array" aca="1" ref="K27" ca="1">IF($J$1="Labour",SUMIFS(Raw_Factors_QFXP!L$7:L$1000,Raw_Factors_QFXP!$A$7:$A$1000,_xlfn.XLOOKUP($J$1,Fct_labels,Fct_codes)&amp;"_"&amp;$C27),IFERROR(_xlfn.XLOOKUP(_xlfn.XLOOKUP($J$1,Fct_labels,Fct_codes)&amp;"_"&amp;$C27,Raw_Factors_QFXP!$B$7:$B$1000,Raw_Factors_QFXP!L$7:L$1000),0))</f>
        <v>0</v>
      </c>
      <c r="L27" s="168" cm="1">
        <f t="array" aca="1" ref="L27" ca="1">IF($J$1="Labour",SUMIFS(Raw_Factors_QFXP!M$7:M$1000,Raw_Factors_QFXP!$A$7:$A$1000,_xlfn.XLOOKUP($J$1,Fct_labels,Fct_codes)&amp;"_"&amp;$C27),IFERROR(_xlfn.XLOOKUP(_xlfn.XLOOKUP($J$1,Fct_labels,Fct_codes)&amp;"_"&amp;$C27,Raw_Factors_QFXP!$B$7:$B$1000,Raw_Factors_QFXP!M$7:M$1000),0))</f>
        <v>0</v>
      </c>
      <c r="M27" s="168" cm="1">
        <f t="array" aca="1" ref="M27" ca="1">IF($J$1="Labour",SUMIFS(Raw_Factors_QFXP!N$7:N$1000,Raw_Factors_QFXP!$A$7:$A$1000,_xlfn.XLOOKUP($J$1,Fct_labels,Fct_codes)&amp;"_"&amp;$C27),IFERROR(_xlfn.XLOOKUP(_xlfn.XLOOKUP($J$1,Fct_labels,Fct_codes)&amp;"_"&amp;$C27,Raw_Factors_QFXP!$B$7:$B$1000,Raw_Factors_QFXP!N$7:N$1000),0))</f>
        <v>0</v>
      </c>
      <c r="O27" s="204" t="str" cm="1">
        <f t="array" aca="1" ref="O27" ca="1">IFERROR(_xlfn.XLOOKUP(P27,Act_codes_core,Act_labels_core),"")</f>
        <v>Poultry products</v>
      </c>
      <c r="P27" s="108" t="str">
        <f ca="1"/>
        <v>a_018</v>
      </c>
      <c r="Q27" s="281" cm="1">
        <f t="array" aca="1" ref="Q27" ca="1">IF($J$1="Labour","",IFERROR(_xlfn.XLOOKUP(_xlfn.XLOOKUP($J$1,Fct_labels,Fct_codes)&amp;"_"&amp;$C27,Raw_Factors_WFDISTXP!$B$7:$B$1000,Raw_Factors_WFDISTXP!E$7:E$1000),0))</f>
        <v>1</v>
      </c>
      <c r="R27" s="298" cm="1">
        <f t="array" aca="1" ref="R27" ca="1">IF($J$1="Labour","",IFERROR(_xlfn.XLOOKUP(_xlfn.XLOOKUP($J$1,Fct_labels,Fct_codes)&amp;"_"&amp;$C27,Raw_Factors_WFDISTXP!$B$7:$B$1000,Raw_Factors_WFDISTXP!F$7:F$1000),0))</f>
        <v>-9.7118700893683574E-2</v>
      </c>
      <c r="S27" s="298" cm="1">
        <f t="array" aca="1" ref="S27" ca="1">IF($J$1="Labour","",IFERROR(_xlfn.XLOOKUP(_xlfn.XLOOKUP($J$1,Fct_labels,Fct_codes)&amp;"_"&amp;$C27,Raw_Factors_WFDISTXP!$B$7:$B$1000,Raw_Factors_WFDISTXP!G$7:G$1000),0))</f>
        <v>-0.88844319519476578</v>
      </c>
      <c r="T27" s="298" cm="1">
        <f t="array" aca="1" ref="T27" ca="1">IF($J$1="Labour","",IFERROR(_xlfn.XLOOKUP(_xlfn.XLOOKUP($J$1,Fct_labels,Fct_codes)&amp;"_"&amp;$C27,Raw_Factors_WFDISTXP!$B$7:$B$1000,Raw_Factors_WFDISTXP!H$7:H$1000),0))</f>
        <v>-0.5423779707325993</v>
      </c>
      <c r="U27" s="298" cm="1">
        <f t="array" aca="1" ref="U27" ca="1">IF($J$1="Labour","",IFERROR(_xlfn.XLOOKUP(_xlfn.XLOOKUP($J$1,Fct_labels,Fct_codes)&amp;"_"&amp;$C27,Raw_Factors_WFDISTXP!$B$7:$B$1000,Raw_Factors_WFDISTXP!I$7:I$1000),0))</f>
        <v>0</v>
      </c>
      <c r="V27" s="298" cm="1">
        <f t="array" aca="1" ref="V27" ca="1">IF($J$1="Labour","",IFERROR(_xlfn.XLOOKUP(_xlfn.XLOOKUP($J$1,Fct_labels,Fct_codes)&amp;"_"&amp;$C27,Raw_Factors_WFDISTXP!$B$7:$B$1000,Raw_Factors_WFDISTXP!J$7:J$1000),0))</f>
        <v>0</v>
      </c>
      <c r="W27" s="298" cm="1">
        <f t="array" aca="1" ref="W27" ca="1">IF($J$1="Labour","",IFERROR(_xlfn.XLOOKUP(_xlfn.XLOOKUP($J$1,Fct_labels,Fct_codes)&amp;"_"&amp;$C27,Raw_Factors_WFDISTXP!$B$7:$B$1000,Raw_Factors_WFDISTXP!K$7:K$1000),0))</f>
        <v>0</v>
      </c>
      <c r="X27" s="298" cm="1">
        <f t="array" aca="1" ref="X27" ca="1">IF($J$1="Labour","",IFERROR(_xlfn.XLOOKUP(_xlfn.XLOOKUP($J$1,Fct_labels,Fct_codes)&amp;"_"&amp;$C27,Raw_Factors_WFDISTXP!$B$7:$B$1000,Raw_Factors_WFDISTXP!L$7:L$1000),0))</f>
        <v>0</v>
      </c>
      <c r="Y27" s="298" cm="1">
        <f t="array" aca="1" ref="Y27" ca="1">IF($J$1="Labour","",IFERROR(_xlfn.XLOOKUP(_xlfn.XLOOKUP($J$1,Fct_labels,Fct_codes)&amp;"_"&amp;$C27,Raw_Factors_WFDISTXP!$B$7:$B$1000,Raw_Factors_WFDISTXP!M$7:M$1000),0))</f>
        <v>0</v>
      </c>
      <c r="Z27" s="298" cm="1">
        <f t="array" aca="1" ref="Z27" ca="1">IF($J$1="Labour","",IFERROR(_xlfn.XLOOKUP(_xlfn.XLOOKUP($J$1,Fct_labels,Fct_codes)&amp;"_"&amp;$C27,Raw_Factors_WFDISTXP!$B$7:$B$1000,Raw_Factors_WFDISTXP!N$7:N$1000),0))</f>
        <v>0</v>
      </c>
      <c r="AA27" s="104"/>
      <c r="AB27" s="104"/>
      <c r="AC27" s="104"/>
      <c r="AD27" s="104"/>
      <c r="AE27" s="104"/>
      <c r="AF27" s="104"/>
      <c r="AG27" s="104"/>
      <c r="AH27" s="104"/>
      <c r="AI27" s="54" t="str">
        <f ca="1"/>
        <v>sAGR</v>
      </c>
      <c r="AJ27" s="54" t="str">
        <f ca="1"/>
        <v>sGDP</v>
      </c>
      <c r="AK27" s="59" t="str">
        <f ca="1"/>
        <v>a_018</v>
      </c>
      <c r="AL27" s="56">
        <f ca="1"/>
        <v>0.32453222519043434</v>
      </c>
      <c r="AM27" s="56">
        <f ca="1"/>
        <v>0</v>
      </c>
      <c r="AN27" s="56">
        <f ca="1"/>
        <v>0</v>
      </c>
      <c r="AO27" s="56">
        <f ca="1"/>
        <v>0</v>
      </c>
      <c r="AP27" s="56">
        <f ca="1"/>
        <v>0</v>
      </c>
      <c r="AQ27" s="56">
        <f ca="1"/>
        <v>0</v>
      </c>
      <c r="AR27" s="56">
        <f ca="1"/>
        <v>0</v>
      </c>
      <c r="AS27" s="56">
        <f ca="1"/>
        <v>0</v>
      </c>
      <c r="AT27" s="56">
        <f ca="1"/>
        <v>0</v>
      </c>
      <c r="AU27" s="56">
        <f ca="1"/>
        <v>0</v>
      </c>
      <c r="AV27" s="56">
        <f t="shared" ca="1" si="18"/>
        <v>3.9882073345903053</v>
      </c>
      <c r="AW27" s="56">
        <f t="shared" ca="1" si="19"/>
        <v>2.8619710924017139</v>
      </c>
      <c r="AX27" s="59"/>
      <c r="AZ27" s="280">
        <f t="shared" si="7"/>
        <v>0</v>
      </c>
      <c r="BA27" s="133">
        <f t="shared" ca="1" si="8"/>
        <v>0</v>
      </c>
      <c r="BB27" s="133">
        <f t="shared" ca="1" si="9"/>
        <v>0</v>
      </c>
      <c r="BC27" s="133">
        <f t="shared" ca="1" si="10"/>
        <v>0</v>
      </c>
      <c r="BD27" s="133">
        <f t="shared" ca="1" si="11"/>
        <v>0</v>
      </c>
      <c r="BE27" s="133">
        <f t="shared" ca="1" si="12"/>
        <v>0</v>
      </c>
      <c r="BF27" s="133">
        <f t="shared" ca="1" si="13"/>
        <v>0</v>
      </c>
      <c r="BG27" s="133">
        <f t="shared" ca="1" si="14"/>
        <v>0</v>
      </c>
      <c r="BH27" s="133">
        <f t="shared" ca="1" si="15"/>
        <v>0</v>
      </c>
      <c r="BI27" s="133">
        <f t="shared" ca="1" si="16"/>
        <v>0</v>
      </c>
      <c r="BJ27" s="133">
        <f t="shared" ca="1" si="17"/>
        <v>0</v>
      </c>
    </row>
    <row r="28" spans="2:62" hidden="1" outlineLevel="1" x14ac:dyDescent="0.2">
      <c r="B28" s="204" t="str" cm="1">
        <f t="array" aca="1" ref="B28" ca="1">IFERROR(_xlfn.XLOOKUP(C28,Act_codes_core,Act_labels_core),"")</f>
        <v>Other remaining livestock products</v>
      </c>
      <c r="C28" s="108" t="str">
        <f ca="1"/>
        <v>a_019</v>
      </c>
      <c r="D28" s="133" cm="1">
        <f t="array" aca="1" ref="D28" ca="1">IF($J$1="Labour",SUMIFS(Raw_Factors_QFXP!E$7:E$1000,Raw_Factors_QFXP!$A$7:$A$1000,_xlfn.XLOOKUP($J$1,Fct_labels,Fct_codes)&amp;"_"&amp;$C28),IFERROR(_xlfn.XLOOKUP(_xlfn.XLOOKUP($J$1,Fct_labels,Fct_codes)&amp;"_"&amp;$C28,Raw_Factors_QFXP!$B$7:$B$1000,Raw_Factors_QFXP!E$7:E$1000),0))</f>
        <v>8.2568028438189223E-2</v>
      </c>
      <c r="E28" s="168" cm="1">
        <f t="array" aca="1" ref="E28" ca="1">IF($J$1="Labour",SUMIFS(Raw_Factors_QFXP!F$7:F$1000,Raw_Factors_QFXP!$A$7:$A$1000,_xlfn.XLOOKUP($J$1,Fct_labels,Fct_codes)&amp;"_"&amp;$C28),IFERROR(_xlfn.XLOOKUP(_xlfn.XLOOKUP($J$1,Fct_labels,Fct_codes)&amp;"_"&amp;$C28,Raw_Factors_QFXP!$B$7:$B$1000,Raw_Factors_QFXP!F$7:F$1000),0))</f>
        <v>0</v>
      </c>
      <c r="F28" s="168" cm="1">
        <f t="array" aca="1" ref="F28" ca="1">IF($J$1="Labour",SUMIFS(Raw_Factors_QFXP!G$7:G$1000,Raw_Factors_QFXP!$A$7:$A$1000,_xlfn.XLOOKUP($J$1,Fct_labels,Fct_codes)&amp;"_"&amp;$C28),IFERROR(_xlfn.XLOOKUP(_xlfn.XLOOKUP($J$1,Fct_labels,Fct_codes)&amp;"_"&amp;$C28,Raw_Factors_QFXP!$B$7:$B$1000,Raw_Factors_QFXP!G$7:G$1000),0))</f>
        <v>0</v>
      </c>
      <c r="G28" s="168" cm="1">
        <f t="array" aca="1" ref="G28" ca="1">IF($J$1="Labour",SUMIFS(Raw_Factors_QFXP!H$7:H$1000,Raw_Factors_QFXP!$A$7:$A$1000,_xlfn.XLOOKUP($J$1,Fct_labels,Fct_codes)&amp;"_"&amp;$C28),IFERROR(_xlfn.XLOOKUP(_xlfn.XLOOKUP($J$1,Fct_labels,Fct_codes)&amp;"_"&amp;$C28,Raw_Factors_QFXP!$B$7:$B$1000,Raw_Factors_QFXP!H$7:H$1000),0))</f>
        <v>0</v>
      </c>
      <c r="H28" s="168" cm="1">
        <f t="array" aca="1" ref="H28" ca="1">IF($J$1="Labour",SUMIFS(Raw_Factors_QFXP!I$7:I$1000,Raw_Factors_QFXP!$A$7:$A$1000,_xlfn.XLOOKUP($J$1,Fct_labels,Fct_codes)&amp;"_"&amp;$C28),IFERROR(_xlfn.XLOOKUP(_xlfn.XLOOKUP($J$1,Fct_labels,Fct_codes)&amp;"_"&amp;$C28,Raw_Factors_QFXP!$B$7:$B$1000,Raw_Factors_QFXP!I$7:I$1000),0))</f>
        <v>0</v>
      </c>
      <c r="I28" s="168" cm="1">
        <f t="array" aca="1" ref="I28" ca="1">IF($J$1="Labour",SUMIFS(Raw_Factors_QFXP!J$7:J$1000,Raw_Factors_QFXP!$A$7:$A$1000,_xlfn.XLOOKUP($J$1,Fct_labels,Fct_codes)&amp;"_"&amp;$C28),IFERROR(_xlfn.XLOOKUP(_xlfn.XLOOKUP($J$1,Fct_labels,Fct_codes)&amp;"_"&amp;$C28,Raw_Factors_QFXP!$B$7:$B$1000,Raw_Factors_QFXP!J$7:J$1000),0))</f>
        <v>0</v>
      </c>
      <c r="J28" s="168" cm="1">
        <f t="array" aca="1" ref="J28" ca="1">IF($J$1="Labour",SUMIFS(Raw_Factors_QFXP!K$7:K$1000,Raw_Factors_QFXP!$A$7:$A$1000,_xlfn.XLOOKUP($J$1,Fct_labels,Fct_codes)&amp;"_"&amp;$C28),IFERROR(_xlfn.XLOOKUP(_xlfn.XLOOKUP($J$1,Fct_labels,Fct_codes)&amp;"_"&amp;$C28,Raw_Factors_QFXP!$B$7:$B$1000,Raw_Factors_QFXP!K$7:K$1000),0))</f>
        <v>0</v>
      </c>
      <c r="K28" s="168" cm="1">
        <f t="array" aca="1" ref="K28" ca="1">IF($J$1="Labour",SUMIFS(Raw_Factors_QFXP!L$7:L$1000,Raw_Factors_QFXP!$A$7:$A$1000,_xlfn.XLOOKUP($J$1,Fct_labels,Fct_codes)&amp;"_"&amp;$C28),IFERROR(_xlfn.XLOOKUP(_xlfn.XLOOKUP($J$1,Fct_labels,Fct_codes)&amp;"_"&amp;$C28,Raw_Factors_QFXP!$B$7:$B$1000,Raw_Factors_QFXP!L$7:L$1000),0))</f>
        <v>0</v>
      </c>
      <c r="L28" s="168" cm="1">
        <f t="array" aca="1" ref="L28" ca="1">IF($J$1="Labour",SUMIFS(Raw_Factors_QFXP!M$7:M$1000,Raw_Factors_QFXP!$A$7:$A$1000,_xlfn.XLOOKUP($J$1,Fct_labels,Fct_codes)&amp;"_"&amp;$C28),IFERROR(_xlfn.XLOOKUP(_xlfn.XLOOKUP($J$1,Fct_labels,Fct_codes)&amp;"_"&amp;$C28,Raw_Factors_QFXP!$B$7:$B$1000,Raw_Factors_QFXP!M$7:M$1000),0))</f>
        <v>0</v>
      </c>
      <c r="M28" s="168" cm="1">
        <f t="array" aca="1" ref="M28" ca="1">IF($J$1="Labour",SUMIFS(Raw_Factors_QFXP!N$7:N$1000,Raw_Factors_QFXP!$A$7:$A$1000,_xlfn.XLOOKUP($J$1,Fct_labels,Fct_codes)&amp;"_"&amp;$C28),IFERROR(_xlfn.XLOOKUP(_xlfn.XLOOKUP($J$1,Fct_labels,Fct_codes)&amp;"_"&amp;$C28,Raw_Factors_QFXP!$B$7:$B$1000,Raw_Factors_QFXP!N$7:N$1000),0))</f>
        <v>0</v>
      </c>
      <c r="O28" s="204" t="str" cm="1">
        <f t="array" aca="1" ref="O28" ca="1">IFERROR(_xlfn.XLOOKUP(P28,Act_codes_core,Act_labels_core),"")</f>
        <v>Other remaining livestock products</v>
      </c>
      <c r="P28" s="108" t="str">
        <f ca="1"/>
        <v>a_019</v>
      </c>
      <c r="Q28" s="281" cm="1">
        <f t="array" aca="1" ref="Q28" ca="1">IF($J$1="Labour","",IFERROR(_xlfn.XLOOKUP(_xlfn.XLOOKUP($J$1,Fct_labels,Fct_codes)&amp;"_"&amp;$C28,Raw_Factors_WFDISTXP!$B$7:$B$1000,Raw_Factors_WFDISTXP!E$7:E$1000),0))</f>
        <v>1</v>
      </c>
      <c r="R28" s="298" cm="1">
        <f t="array" aca="1" ref="R28" ca="1">IF($J$1="Labour","",IFERROR(_xlfn.XLOOKUP(_xlfn.XLOOKUP($J$1,Fct_labels,Fct_codes)&amp;"_"&amp;$C28,Raw_Factors_WFDISTXP!$B$7:$B$1000,Raw_Factors_WFDISTXP!F$7:F$1000),0))</f>
        <v>5.2507758657815984E-2</v>
      </c>
      <c r="S28" s="298" cm="1">
        <f t="array" aca="1" ref="S28" ca="1">IF($J$1="Labour","",IFERROR(_xlfn.XLOOKUP(_xlfn.XLOOKUP($J$1,Fct_labels,Fct_codes)&amp;"_"&amp;$C28,Raw_Factors_WFDISTXP!$B$7:$B$1000,Raw_Factors_WFDISTXP!G$7:G$1000),0))</f>
        <v>-0.80148934605839273</v>
      </c>
      <c r="T28" s="298" cm="1">
        <f t="array" aca="1" ref="T28" ca="1">IF($J$1="Labour","",IFERROR(_xlfn.XLOOKUP(_xlfn.XLOOKUP($J$1,Fct_labels,Fct_codes)&amp;"_"&amp;$C28,Raw_Factors_WFDISTXP!$B$7:$B$1000,Raw_Factors_WFDISTXP!H$7:H$1000),0))</f>
        <v>-0.34555167458396596</v>
      </c>
      <c r="U28" s="298" cm="1">
        <f t="array" aca="1" ref="U28" ca="1">IF($J$1="Labour","",IFERROR(_xlfn.XLOOKUP(_xlfn.XLOOKUP($J$1,Fct_labels,Fct_codes)&amp;"_"&amp;$C28,Raw_Factors_WFDISTXP!$B$7:$B$1000,Raw_Factors_WFDISTXP!I$7:I$1000),0))</f>
        <v>0</v>
      </c>
      <c r="V28" s="298" cm="1">
        <f t="array" aca="1" ref="V28" ca="1">IF($J$1="Labour","",IFERROR(_xlfn.XLOOKUP(_xlfn.XLOOKUP($J$1,Fct_labels,Fct_codes)&amp;"_"&amp;$C28,Raw_Factors_WFDISTXP!$B$7:$B$1000,Raw_Factors_WFDISTXP!J$7:J$1000),0))</f>
        <v>0</v>
      </c>
      <c r="W28" s="298" cm="1">
        <f t="array" aca="1" ref="W28" ca="1">IF($J$1="Labour","",IFERROR(_xlfn.XLOOKUP(_xlfn.XLOOKUP($J$1,Fct_labels,Fct_codes)&amp;"_"&amp;$C28,Raw_Factors_WFDISTXP!$B$7:$B$1000,Raw_Factors_WFDISTXP!K$7:K$1000),0))</f>
        <v>0</v>
      </c>
      <c r="X28" s="298" cm="1">
        <f t="array" aca="1" ref="X28" ca="1">IF($J$1="Labour","",IFERROR(_xlfn.XLOOKUP(_xlfn.XLOOKUP($J$1,Fct_labels,Fct_codes)&amp;"_"&amp;$C28,Raw_Factors_WFDISTXP!$B$7:$B$1000,Raw_Factors_WFDISTXP!L$7:L$1000),0))</f>
        <v>0</v>
      </c>
      <c r="Y28" s="298" cm="1">
        <f t="array" aca="1" ref="Y28" ca="1">IF($J$1="Labour","",IFERROR(_xlfn.XLOOKUP(_xlfn.XLOOKUP($J$1,Fct_labels,Fct_codes)&amp;"_"&amp;$C28,Raw_Factors_WFDISTXP!$B$7:$B$1000,Raw_Factors_WFDISTXP!M$7:M$1000),0))</f>
        <v>0</v>
      </c>
      <c r="Z28" s="298" cm="1">
        <f t="array" aca="1" ref="Z28" ca="1">IF($J$1="Labour","",IFERROR(_xlfn.XLOOKUP(_xlfn.XLOOKUP($J$1,Fct_labels,Fct_codes)&amp;"_"&amp;$C28,Raw_Factors_WFDISTXP!$B$7:$B$1000,Raw_Factors_WFDISTXP!N$7:N$1000),0))</f>
        <v>0</v>
      </c>
      <c r="AA28" s="104"/>
      <c r="AB28" s="104"/>
      <c r="AC28" s="104"/>
      <c r="AD28" s="104"/>
      <c r="AE28" s="104"/>
      <c r="AF28" s="104"/>
      <c r="AG28" s="104"/>
      <c r="AH28" s="104"/>
      <c r="AI28" s="54" t="str">
        <f ca="1"/>
        <v>sAGR</v>
      </c>
      <c r="AJ28" s="54" t="str">
        <f ca="1"/>
        <v>sGDP</v>
      </c>
      <c r="AK28" s="59" t="str">
        <f ca="1"/>
        <v>a_019</v>
      </c>
      <c r="AL28" s="56">
        <f ca="1"/>
        <v>8.2568028438189223E-2</v>
      </c>
      <c r="AM28" s="56">
        <f ca="1"/>
        <v>0</v>
      </c>
      <c r="AN28" s="56">
        <f ca="1"/>
        <v>0</v>
      </c>
      <c r="AO28" s="56">
        <f ca="1"/>
        <v>0</v>
      </c>
      <c r="AP28" s="56">
        <f ca="1"/>
        <v>0</v>
      </c>
      <c r="AQ28" s="56">
        <f ca="1"/>
        <v>0</v>
      </c>
      <c r="AR28" s="56">
        <f ca="1"/>
        <v>0</v>
      </c>
      <c r="AS28" s="56">
        <f ca="1"/>
        <v>0</v>
      </c>
      <c r="AT28" s="56">
        <f ca="1"/>
        <v>0</v>
      </c>
      <c r="AU28" s="56">
        <f ca="1"/>
        <v>0</v>
      </c>
      <c r="AV28" s="56">
        <f t="shared" ca="1" si="18"/>
        <v>1.0146863425553996</v>
      </c>
      <c r="AW28" s="56">
        <f t="shared" ca="1" si="19"/>
        <v>0.7281474448586297</v>
      </c>
      <c r="AX28" s="59"/>
      <c r="AZ28" s="280">
        <f t="shared" si="7"/>
        <v>0</v>
      </c>
      <c r="BA28" s="133">
        <f t="shared" ca="1" si="8"/>
        <v>0</v>
      </c>
      <c r="BB28" s="133">
        <f t="shared" ca="1" si="9"/>
        <v>0</v>
      </c>
      <c r="BC28" s="133">
        <f t="shared" ca="1" si="10"/>
        <v>0</v>
      </c>
      <c r="BD28" s="133">
        <f t="shared" ca="1" si="11"/>
        <v>0</v>
      </c>
      <c r="BE28" s="133">
        <f t="shared" ca="1" si="12"/>
        <v>0</v>
      </c>
      <c r="BF28" s="133">
        <f t="shared" ca="1" si="13"/>
        <v>0</v>
      </c>
      <c r="BG28" s="133">
        <f t="shared" ca="1" si="14"/>
        <v>0</v>
      </c>
      <c r="BH28" s="133">
        <f t="shared" ca="1" si="15"/>
        <v>0</v>
      </c>
      <c r="BI28" s="133">
        <f t="shared" ca="1" si="16"/>
        <v>0</v>
      </c>
      <c r="BJ28" s="133">
        <f t="shared" ca="1" si="17"/>
        <v>0</v>
      </c>
    </row>
    <row r="29" spans="2:62" hidden="1" outlineLevel="1" x14ac:dyDescent="0.2">
      <c r="B29" s="204" t="str" cm="1">
        <f t="array" aca="1" ref="B29" ca="1">IFERROR(_xlfn.XLOOKUP(C29,Act_codes_core,Act_labels_core),"")</f>
        <v>Agricultural services</v>
      </c>
      <c r="C29" s="108" t="str">
        <f ca="1"/>
        <v>a_020</v>
      </c>
      <c r="D29" s="133" cm="1">
        <f t="array" aca="1" ref="D29" ca="1">IF($J$1="Labour",SUMIFS(Raw_Factors_QFXP!E$7:E$1000,Raw_Factors_QFXP!$A$7:$A$1000,_xlfn.XLOOKUP($J$1,Fct_labels,Fct_codes)&amp;"_"&amp;$C29),IFERROR(_xlfn.XLOOKUP(_xlfn.XLOOKUP($J$1,Fct_labels,Fct_codes)&amp;"_"&amp;$C29,Raw_Factors_QFXP!$B$7:$B$1000,Raw_Factors_QFXP!E$7:E$1000),0))</f>
        <v>2.9513218519343751</v>
      </c>
      <c r="E29" s="168" cm="1">
        <f t="array" aca="1" ref="E29" ca="1">IF($J$1="Labour",SUMIFS(Raw_Factors_QFXP!F$7:F$1000,Raw_Factors_QFXP!$A$7:$A$1000,_xlfn.XLOOKUP($J$1,Fct_labels,Fct_codes)&amp;"_"&amp;$C29),IFERROR(_xlfn.XLOOKUP(_xlfn.XLOOKUP($J$1,Fct_labels,Fct_codes)&amp;"_"&amp;$C29,Raw_Factors_QFXP!$B$7:$B$1000,Raw_Factors_QFXP!F$7:F$1000),0))</f>
        <v>0</v>
      </c>
      <c r="F29" s="168" cm="1">
        <f t="array" aca="1" ref="F29" ca="1">IF($J$1="Labour",SUMIFS(Raw_Factors_QFXP!G$7:G$1000,Raw_Factors_QFXP!$A$7:$A$1000,_xlfn.XLOOKUP($J$1,Fct_labels,Fct_codes)&amp;"_"&amp;$C29),IFERROR(_xlfn.XLOOKUP(_xlfn.XLOOKUP($J$1,Fct_labels,Fct_codes)&amp;"_"&amp;$C29,Raw_Factors_QFXP!$B$7:$B$1000,Raw_Factors_QFXP!G$7:G$1000),0))</f>
        <v>0</v>
      </c>
      <c r="G29" s="168" cm="1">
        <f t="array" aca="1" ref="G29" ca="1">IF($J$1="Labour",SUMIFS(Raw_Factors_QFXP!H$7:H$1000,Raw_Factors_QFXP!$A$7:$A$1000,_xlfn.XLOOKUP($J$1,Fct_labels,Fct_codes)&amp;"_"&amp;$C29),IFERROR(_xlfn.XLOOKUP(_xlfn.XLOOKUP($J$1,Fct_labels,Fct_codes)&amp;"_"&amp;$C29,Raw_Factors_QFXP!$B$7:$B$1000,Raw_Factors_QFXP!H$7:H$1000),0))</f>
        <v>0</v>
      </c>
      <c r="H29" s="168" cm="1">
        <f t="array" aca="1" ref="H29" ca="1">IF($J$1="Labour",SUMIFS(Raw_Factors_QFXP!I$7:I$1000,Raw_Factors_QFXP!$A$7:$A$1000,_xlfn.XLOOKUP($J$1,Fct_labels,Fct_codes)&amp;"_"&amp;$C29),IFERROR(_xlfn.XLOOKUP(_xlfn.XLOOKUP($J$1,Fct_labels,Fct_codes)&amp;"_"&amp;$C29,Raw_Factors_QFXP!$B$7:$B$1000,Raw_Factors_QFXP!I$7:I$1000),0))</f>
        <v>0</v>
      </c>
      <c r="I29" s="168" cm="1">
        <f t="array" aca="1" ref="I29" ca="1">IF($J$1="Labour",SUMIFS(Raw_Factors_QFXP!J$7:J$1000,Raw_Factors_QFXP!$A$7:$A$1000,_xlfn.XLOOKUP($J$1,Fct_labels,Fct_codes)&amp;"_"&amp;$C29),IFERROR(_xlfn.XLOOKUP(_xlfn.XLOOKUP($J$1,Fct_labels,Fct_codes)&amp;"_"&amp;$C29,Raw_Factors_QFXP!$B$7:$B$1000,Raw_Factors_QFXP!J$7:J$1000),0))</f>
        <v>0</v>
      </c>
      <c r="J29" s="168" cm="1">
        <f t="array" aca="1" ref="J29" ca="1">IF($J$1="Labour",SUMIFS(Raw_Factors_QFXP!K$7:K$1000,Raw_Factors_QFXP!$A$7:$A$1000,_xlfn.XLOOKUP($J$1,Fct_labels,Fct_codes)&amp;"_"&amp;$C29),IFERROR(_xlfn.XLOOKUP(_xlfn.XLOOKUP($J$1,Fct_labels,Fct_codes)&amp;"_"&amp;$C29,Raw_Factors_QFXP!$B$7:$B$1000,Raw_Factors_QFXP!K$7:K$1000),0))</f>
        <v>0</v>
      </c>
      <c r="K29" s="168" cm="1">
        <f t="array" aca="1" ref="K29" ca="1">IF($J$1="Labour",SUMIFS(Raw_Factors_QFXP!L$7:L$1000,Raw_Factors_QFXP!$A$7:$A$1000,_xlfn.XLOOKUP($J$1,Fct_labels,Fct_codes)&amp;"_"&amp;$C29),IFERROR(_xlfn.XLOOKUP(_xlfn.XLOOKUP($J$1,Fct_labels,Fct_codes)&amp;"_"&amp;$C29,Raw_Factors_QFXP!$B$7:$B$1000,Raw_Factors_QFXP!L$7:L$1000),0))</f>
        <v>0</v>
      </c>
      <c r="L29" s="168" cm="1">
        <f t="array" aca="1" ref="L29" ca="1">IF($J$1="Labour",SUMIFS(Raw_Factors_QFXP!M$7:M$1000,Raw_Factors_QFXP!$A$7:$A$1000,_xlfn.XLOOKUP($J$1,Fct_labels,Fct_codes)&amp;"_"&amp;$C29),IFERROR(_xlfn.XLOOKUP(_xlfn.XLOOKUP($J$1,Fct_labels,Fct_codes)&amp;"_"&amp;$C29,Raw_Factors_QFXP!$B$7:$B$1000,Raw_Factors_QFXP!M$7:M$1000),0))</f>
        <v>0</v>
      </c>
      <c r="M29" s="168" cm="1">
        <f t="array" aca="1" ref="M29" ca="1">IF($J$1="Labour",SUMIFS(Raw_Factors_QFXP!N$7:N$1000,Raw_Factors_QFXP!$A$7:$A$1000,_xlfn.XLOOKUP($J$1,Fct_labels,Fct_codes)&amp;"_"&amp;$C29),IFERROR(_xlfn.XLOOKUP(_xlfn.XLOOKUP($J$1,Fct_labels,Fct_codes)&amp;"_"&amp;$C29,Raw_Factors_QFXP!$B$7:$B$1000,Raw_Factors_QFXP!N$7:N$1000),0))</f>
        <v>0</v>
      </c>
      <c r="O29" s="204" t="str" cm="1">
        <f t="array" aca="1" ref="O29" ca="1">IFERROR(_xlfn.XLOOKUP(P29,Act_codes_core,Act_labels_core),"")</f>
        <v>Agricultural services</v>
      </c>
      <c r="P29" s="108" t="str">
        <f ca="1"/>
        <v>a_020</v>
      </c>
      <c r="Q29" s="281" cm="1">
        <f t="array" aca="1" ref="Q29" ca="1">IF($J$1="Labour","",IFERROR(_xlfn.XLOOKUP(_xlfn.XLOOKUP($J$1,Fct_labels,Fct_codes)&amp;"_"&amp;$C29,Raw_Factors_WFDISTXP!$B$7:$B$1000,Raw_Factors_WFDISTXP!E$7:E$1000),0))</f>
        <v>1</v>
      </c>
      <c r="R29" s="298" cm="1">
        <f t="array" aca="1" ref="R29" ca="1">IF($J$1="Labour","",IFERROR(_xlfn.XLOOKUP(_xlfn.XLOOKUP($J$1,Fct_labels,Fct_codes)&amp;"_"&amp;$C29,Raw_Factors_WFDISTXP!$B$7:$B$1000,Raw_Factors_WFDISTXP!F$7:F$1000),0))</f>
        <v>-4.7646414187907382E-2</v>
      </c>
      <c r="S29" s="298" cm="1">
        <f t="array" aca="1" ref="S29" ca="1">IF($J$1="Labour","",IFERROR(_xlfn.XLOOKUP(_xlfn.XLOOKUP($J$1,Fct_labels,Fct_codes)&amp;"_"&amp;$C29,Raw_Factors_WFDISTXP!$B$7:$B$1000,Raw_Factors_WFDISTXP!G$7:G$1000),0))</f>
        <v>-0.54794656655390295</v>
      </c>
      <c r="T29" s="298" cm="1">
        <f t="array" aca="1" ref="T29" ca="1">IF($J$1="Labour","",IFERROR(_xlfn.XLOOKUP(_xlfn.XLOOKUP($J$1,Fct_labels,Fct_codes)&amp;"_"&amp;$C29,Raw_Factors_WFDISTXP!$B$7:$B$1000,Raw_Factors_WFDISTXP!H$7:H$1000),0))</f>
        <v>-0.18550491800610747</v>
      </c>
      <c r="U29" s="298" cm="1">
        <f t="array" aca="1" ref="U29" ca="1">IF($J$1="Labour","",IFERROR(_xlfn.XLOOKUP(_xlfn.XLOOKUP($J$1,Fct_labels,Fct_codes)&amp;"_"&amp;$C29,Raw_Factors_WFDISTXP!$B$7:$B$1000,Raw_Factors_WFDISTXP!I$7:I$1000),0))</f>
        <v>0</v>
      </c>
      <c r="V29" s="298" cm="1">
        <f t="array" aca="1" ref="V29" ca="1">IF($J$1="Labour","",IFERROR(_xlfn.XLOOKUP(_xlfn.XLOOKUP($J$1,Fct_labels,Fct_codes)&amp;"_"&amp;$C29,Raw_Factors_WFDISTXP!$B$7:$B$1000,Raw_Factors_WFDISTXP!J$7:J$1000),0))</f>
        <v>0</v>
      </c>
      <c r="W29" s="298" cm="1">
        <f t="array" aca="1" ref="W29" ca="1">IF($J$1="Labour","",IFERROR(_xlfn.XLOOKUP(_xlfn.XLOOKUP($J$1,Fct_labels,Fct_codes)&amp;"_"&amp;$C29,Raw_Factors_WFDISTXP!$B$7:$B$1000,Raw_Factors_WFDISTXP!K$7:K$1000),0))</f>
        <v>0</v>
      </c>
      <c r="X29" s="298" cm="1">
        <f t="array" aca="1" ref="X29" ca="1">IF($J$1="Labour","",IFERROR(_xlfn.XLOOKUP(_xlfn.XLOOKUP($J$1,Fct_labels,Fct_codes)&amp;"_"&amp;$C29,Raw_Factors_WFDISTXP!$B$7:$B$1000,Raw_Factors_WFDISTXP!L$7:L$1000),0))</f>
        <v>0</v>
      </c>
      <c r="Y29" s="298" cm="1">
        <f t="array" aca="1" ref="Y29" ca="1">IF($J$1="Labour","",IFERROR(_xlfn.XLOOKUP(_xlfn.XLOOKUP($J$1,Fct_labels,Fct_codes)&amp;"_"&amp;$C29,Raw_Factors_WFDISTXP!$B$7:$B$1000,Raw_Factors_WFDISTXP!M$7:M$1000),0))</f>
        <v>0</v>
      </c>
      <c r="Z29" s="298" cm="1">
        <f t="array" aca="1" ref="Z29" ca="1">IF($J$1="Labour","",IFERROR(_xlfn.XLOOKUP(_xlfn.XLOOKUP($J$1,Fct_labels,Fct_codes)&amp;"_"&amp;$C29,Raw_Factors_WFDISTXP!$B$7:$B$1000,Raw_Factors_WFDISTXP!N$7:N$1000),0))</f>
        <v>0</v>
      </c>
      <c r="AA29" s="104"/>
      <c r="AB29" s="104"/>
      <c r="AC29" s="104"/>
      <c r="AD29" s="104"/>
      <c r="AE29" s="104"/>
      <c r="AF29" s="104"/>
      <c r="AG29" s="104"/>
      <c r="AH29" s="104"/>
      <c r="AI29" s="54" t="str">
        <f ca="1"/>
        <v>sPSV</v>
      </c>
      <c r="AJ29" s="54" t="str">
        <f ca="1"/>
        <v>sGDP</v>
      </c>
      <c r="AK29" s="59" t="str">
        <f ca="1"/>
        <v>a_020</v>
      </c>
      <c r="AL29" s="56">
        <f ca="1"/>
        <v>2.9513218519343751</v>
      </c>
      <c r="AM29" s="56">
        <f ca="1"/>
        <v>0</v>
      </c>
      <c r="AN29" s="56">
        <f ca="1"/>
        <v>0</v>
      </c>
      <c r="AO29" s="56">
        <f ca="1"/>
        <v>0</v>
      </c>
      <c r="AP29" s="56">
        <f ca="1"/>
        <v>0</v>
      </c>
      <c r="AQ29" s="56">
        <f ca="1"/>
        <v>0</v>
      </c>
      <c r="AR29" s="56">
        <f ca="1"/>
        <v>0</v>
      </c>
      <c r="AS29" s="56">
        <f ca="1"/>
        <v>0</v>
      </c>
      <c r="AT29" s="56">
        <f ca="1"/>
        <v>0</v>
      </c>
      <c r="AU29" s="56">
        <f ca="1"/>
        <v>0</v>
      </c>
      <c r="AV29" s="56">
        <f t="shared" ca="1" si="18"/>
        <v>92.166313700451084</v>
      </c>
      <c r="AW29" s="56">
        <f t="shared" ca="1" si="19"/>
        <v>26.026992603440966</v>
      </c>
      <c r="AX29" s="59"/>
      <c r="AZ29" s="280">
        <f t="shared" si="7"/>
        <v>0</v>
      </c>
      <c r="BA29" s="133">
        <f t="shared" ca="1" si="8"/>
        <v>0</v>
      </c>
      <c r="BB29" s="133">
        <f t="shared" ca="1" si="9"/>
        <v>0</v>
      </c>
      <c r="BC29" s="133">
        <f t="shared" ca="1" si="10"/>
        <v>0</v>
      </c>
      <c r="BD29" s="133">
        <f t="shared" ca="1" si="11"/>
        <v>0</v>
      </c>
      <c r="BE29" s="133">
        <f t="shared" ca="1" si="12"/>
        <v>0</v>
      </c>
      <c r="BF29" s="133">
        <f t="shared" ca="1" si="13"/>
        <v>0</v>
      </c>
      <c r="BG29" s="133">
        <f t="shared" ca="1" si="14"/>
        <v>0</v>
      </c>
      <c r="BH29" s="133">
        <f t="shared" ca="1" si="15"/>
        <v>0</v>
      </c>
      <c r="BI29" s="133">
        <f t="shared" ca="1" si="16"/>
        <v>0</v>
      </c>
      <c r="BJ29" s="133">
        <f t="shared" ca="1" si="17"/>
        <v>0</v>
      </c>
    </row>
    <row r="30" spans="2:62" hidden="1" outlineLevel="1" x14ac:dyDescent="0.2">
      <c r="B30" s="204" t="str" cm="1">
        <f t="array" aca="1" ref="B30" ca="1">IFERROR(_xlfn.XLOOKUP(C30,Act_codes_core,Act_labels_core),"")</f>
        <v>Hunting and trapping products and related services</v>
      </c>
      <c r="C30" s="108" t="str">
        <f ca="1"/>
        <v>a_021</v>
      </c>
      <c r="D30" s="133" cm="1">
        <f t="array" aca="1" ref="D30" ca="1">IF($J$1="Labour",SUMIFS(Raw_Factors_QFXP!E$7:E$1000,Raw_Factors_QFXP!$A$7:$A$1000,_xlfn.XLOOKUP($J$1,Fct_labels,Fct_codes)&amp;"_"&amp;$C30),IFERROR(_xlfn.XLOOKUP(_xlfn.XLOOKUP($J$1,Fct_labels,Fct_codes)&amp;"_"&amp;$C30,Raw_Factors_QFXP!$B$7:$B$1000,Raw_Factors_QFXP!E$7:E$1000),0))</f>
        <v>0.29179439803701279</v>
      </c>
      <c r="E30" s="168" cm="1">
        <f t="array" aca="1" ref="E30" ca="1">IF($J$1="Labour",SUMIFS(Raw_Factors_QFXP!F$7:F$1000,Raw_Factors_QFXP!$A$7:$A$1000,_xlfn.XLOOKUP($J$1,Fct_labels,Fct_codes)&amp;"_"&amp;$C30),IFERROR(_xlfn.XLOOKUP(_xlfn.XLOOKUP($J$1,Fct_labels,Fct_codes)&amp;"_"&amp;$C30,Raw_Factors_QFXP!$B$7:$B$1000,Raw_Factors_QFXP!F$7:F$1000),0))</f>
        <v>0</v>
      </c>
      <c r="F30" s="168" cm="1">
        <f t="array" aca="1" ref="F30" ca="1">IF($J$1="Labour",SUMIFS(Raw_Factors_QFXP!G$7:G$1000,Raw_Factors_QFXP!$A$7:$A$1000,_xlfn.XLOOKUP($J$1,Fct_labels,Fct_codes)&amp;"_"&amp;$C30),IFERROR(_xlfn.XLOOKUP(_xlfn.XLOOKUP($J$1,Fct_labels,Fct_codes)&amp;"_"&amp;$C30,Raw_Factors_QFXP!$B$7:$B$1000,Raw_Factors_QFXP!G$7:G$1000),0))</f>
        <v>0</v>
      </c>
      <c r="G30" s="168" cm="1">
        <f t="array" aca="1" ref="G30" ca="1">IF($J$1="Labour",SUMIFS(Raw_Factors_QFXP!H$7:H$1000,Raw_Factors_QFXP!$A$7:$A$1000,_xlfn.XLOOKUP($J$1,Fct_labels,Fct_codes)&amp;"_"&amp;$C30),IFERROR(_xlfn.XLOOKUP(_xlfn.XLOOKUP($J$1,Fct_labels,Fct_codes)&amp;"_"&amp;$C30,Raw_Factors_QFXP!$B$7:$B$1000,Raw_Factors_QFXP!H$7:H$1000),0))</f>
        <v>0</v>
      </c>
      <c r="H30" s="168" cm="1">
        <f t="array" aca="1" ref="H30" ca="1">IF($J$1="Labour",SUMIFS(Raw_Factors_QFXP!I$7:I$1000,Raw_Factors_QFXP!$A$7:$A$1000,_xlfn.XLOOKUP($J$1,Fct_labels,Fct_codes)&amp;"_"&amp;$C30),IFERROR(_xlfn.XLOOKUP(_xlfn.XLOOKUP($J$1,Fct_labels,Fct_codes)&amp;"_"&amp;$C30,Raw_Factors_QFXP!$B$7:$B$1000,Raw_Factors_QFXP!I$7:I$1000),0))</f>
        <v>0</v>
      </c>
      <c r="I30" s="168" cm="1">
        <f t="array" aca="1" ref="I30" ca="1">IF($J$1="Labour",SUMIFS(Raw_Factors_QFXP!J$7:J$1000,Raw_Factors_QFXP!$A$7:$A$1000,_xlfn.XLOOKUP($J$1,Fct_labels,Fct_codes)&amp;"_"&amp;$C30),IFERROR(_xlfn.XLOOKUP(_xlfn.XLOOKUP($J$1,Fct_labels,Fct_codes)&amp;"_"&amp;$C30,Raw_Factors_QFXP!$B$7:$B$1000,Raw_Factors_QFXP!J$7:J$1000),0))</f>
        <v>0</v>
      </c>
      <c r="J30" s="168" cm="1">
        <f t="array" aca="1" ref="J30" ca="1">IF($J$1="Labour",SUMIFS(Raw_Factors_QFXP!K$7:K$1000,Raw_Factors_QFXP!$A$7:$A$1000,_xlfn.XLOOKUP($J$1,Fct_labels,Fct_codes)&amp;"_"&amp;$C30),IFERROR(_xlfn.XLOOKUP(_xlfn.XLOOKUP($J$1,Fct_labels,Fct_codes)&amp;"_"&amp;$C30,Raw_Factors_QFXP!$B$7:$B$1000,Raw_Factors_QFXP!K$7:K$1000),0))</f>
        <v>0</v>
      </c>
      <c r="K30" s="168" cm="1">
        <f t="array" aca="1" ref="K30" ca="1">IF($J$1="Labour",SUMIFS(Raw_Factors_QFXP!L$7:L$1000,Raw_Factors_QFXP!$A$7:$A$1000,_xlfn.XLOOKUP($J$1,Fct_labels,Fct_codes)&amp;"_"&amp;$C30),IFERROR(_xlfn.XLOOKUP(_xlfn.XLOOKUP($J$1,Fct_labels,Fct_codes)&amp;"_"&amp;$C30,Raw_Factors_QFXP!$B$7:$B$1000,Raw_Factors_QFXP!L$7:L$1000),0))</f>
        <v>0</v>
      </c>
      <c r="L30" s="168" cm="1">
        <f t="array" aca="1" ref="L30" ca="1">IF($J$1="Labour",SUMIFS(Raw_Factors_QFXP!M$7:M$1000,Raw_Factors_QFXP!$A$7:$A$1000,_xlfn.XLOOKUP($J$1,Fct_labels,Fct_codes)&amp;"_"&amp;$C30),IFERROR(_xlfn.XLOOKUP(_xlfn.XLOOKUP($J$1,Fct_labels,Fct_codes)&amp;"_"&amp;$C30,Raw_Factors_QFXP!$B$7:$B$1000,Raw_Factors_QFXP!M$7:M$1000),0))</f>
        <v>0</v>
      </c>
      <c r="M30" s="168" cm="1">
        <f t="array" aca="1" ref="M30" ca="1">IF($J$1="Labour",SUMIFS(Raw_Factors_QFXP!N$7:N$1000,Raw_Factors_QFXP!$A$7:$A$1000,_xlfn.XLOOKUP($J$1,Fct_labels,Fct_codes)&amp;"_"&amp;$C30),IFERROR(_xlfn.XLOOKUP(_xlfn.XLOOKUP($J$1,Fct_labels,Fct_codes)&amp;"_"&amp;$C30,Raw_Factors_QFXP!$B$7:$B$1000,Raw_Factors_QFXP!N$7:N$1000),0))</f>
        <v>0</v>
      </c>
      <c r="O30" s="204" t="str" cm="1">
        <f t="array" aca="1" ref="O30" ca="1">IFERROR(_xlfn.XLOOKUP(P30,Act_codes_core,Act_labels_core),"")</f>
        <v>Hunting and trapping products and related services</v>
      </c>
      <c r="P30" s="108" t="str">
        <f ca="1"/>
        <v>a_021</v>
      </c>
      <c r="Q30" s="281" cm="1">
        <f t="array" aca="1" ref="Q30" ca="1">IF($J$1="Labour","",IFERROR(_xlfn.XLOOKUP(_xlfn.XLOOKUP($J$1,Fct_labels,Fct_codes)&amp;"_"&amp;$C30,Raw_Factors_WFDISTXP!$B$7:$B$1000,Raw_Factors_WFDISTXP!E$7:E$1000),0))</f>
        <v>1</v>
      </c>
      <c r="R30" s="298" cm="1">
        <f t="array" aca="1" ref="R30" ca="1">IF($J$1="Labour","",IFERROR(_xlfn.XLOOKUP(_xlfn.XLOOKUP($J$1,Fct_labels,Fct_codes)&amp;"_"&amp;$C30,Raw_Factors_WFDISTXP!$B$7:$B$1000,Raw_Factors_WFDISTXP!F$7:F$1000),0))</f>
        <v>-8.5682212203308517E-2</v>
      </c>
      <c r="S30" s="298" cm="1">
        <f t="array" aca="1" ref="S30" ca="1">IF($J$1="Labour","",IFERROR(_xlfn.XLOOKUP(_xlfn.XLOOKUP($J$1,Fct_labels,Fct_codes)&amp;"_"&amp;$C30,Raw_Factors_WFDISTXP!$B$7:$B$1000,Raw_Factors_WFDISTXP!G$7:G$1000),0))</f>
        <v>-1.5512231480816707</v>
      </c>
      <c r="T30" s="298" cm="1">
        <f t="array" aca="1" ref="T30" ca="1">IF($J$1="Labour","",IFERROR(_xlfn.XLOOKUP(_xlfn.XLOOKUP($J$1,Fct_labels,Fct_codes)&amp;"_"&amp;$C30,Raw_Factors_WFDISTXP!$B$7:$B$1000,Raw_Factors_WFDISTXP!H$7:H$1000),0))</f>
        <v>1.5199370710483606E-2</v>
      </c>
      <c r="U30" s="298" cm="1">
        <f t="array" aca="1" ref="U30" ca="1">IF($J$1="Labour","",IFERROR(_xlfn.XLOOKUP(_xlfn.XLOOKUP($J$1,Fct_labels,Fct_codes)&amp;"_"&amp;$C30,Raw_Factors_WFDISTXP!$B$7:$B$1000,Raw_Factors_WFDISTXP!I$7:I$1000),0))</f>
        <v>0</v>
      </c>
      <c r="V30" s="298" cm="1">
        <f t="array" aca="1" ref="V30" ca="1">IF($J$1="Labour","",IFERROR(_xlfn.XLOOKUP(_xlfn.XLOOKUP($J$1,Fct_labels,Fct_codes)&amp;"_"&amp;$C30,Raw_Factors_WFDISTXP!$B$7:$B$1000,Raw_Factors_WFDISTXP!J$7:J$1000),0))</f>
        <v>0</v>
      </c>
      <c r="W30" s="298" cm="1">
        <f t="array" aca="1" ref="W30" ca="1">IF($J$1="Labour","",IFERROR(_xlfn.XLOOKUP(_xlfn.XLOOKUP($J$1,Fct_labels,Fct_codes)&amp;"_"&amp;$C30,Raw_Factors_WFDISTXP!$B$7:$B$1000,Raw_Factors_WFDISTXP!K$7:K$1000),0))</f>
        <v>0</v>
      </c>
      <c r="X30" s="298" cm="1">
        <f t="array" aca="1" ref="X30" ca="1">IF($J$1="Labour","",IFERROR(_xlfn.XLOOKUP(_xlfn.XLOOKUP($J$1,Fct_labels,Fct_codes)&amp;"_"&amp;$C30,Raw_Factors_WFDISTXP!$B$7:$B$1000,Raw_Factors_WFDISTXP!L$7:L$1000),0))</f>
        <v>0</v>
      </c>
      <c r="Y30" s="298" cm="1">
        <f t="array" aca="1" ref="Y30" ca="1">IF($J$1="Labour","",IFERROR(_xlfn.XLOOKUP(_xlfn.XLOOKUP($J$1,Fct_labels,Fct_codes)&amp;"_"&amp;$C30,Raw_Factors_WFDISTXP!$B$7:$B$1000,Raw_Factors_WFDISTXP!M$7:M$1000),0))</f>
        <v>0</v>
      </c>
      <c r="Z30" s="298" cm="1">
        <f t="array" aca="1" ref="Z30" ca="1">IF($J$1="Labour","",IFERROR(_xlfn.XLOOKUP(_xlfn.XLOOKUP($J$1,Fct_labels,Fct_codes)&amp;"_"&amp;$C30,Raw_Factors_WFDISTXP!$B$7:$B$1000,Raw_Factors_WFDISTXP!N$7:N$1000),0))</f>
        <v>0</v>
      </c>
      <c r="AA30" s="104"/>
      <c r="AB30" s="104"/>
      <c r="AC30" s="104"/>
      <c r="AD30" s="104"/>
      <c r="AE30" s="104"/>
      <c r="AF30" s="104"/>
      <c r="AG30" s="104"/>
      <c r="AH30" s="104"/>
      <c r="AI30" s="54" t="str">
        <f ca="1"/>
        <v>sAGR</v>
      </c>
      <c r="AJ30" s="54" t="str">
        <f ca="1"/>
        <v>sGDP</v>
      </c>
      <c r="AK30" s="59" t="str">
        <f ca="1"/>
        <v>a_021</v>
      </c>
      <c r="AL30" s="56">
        <f ca="1"/>
        <v>0.29179439803701279</v>
      </c>
      <c r="AM30" s="56">
        <f ca="1"/>
        <v>0</v>
      </c>
      <c r="AN30" s="56">
        <f ca="1"/>
        <v>0</v>
      </c>
      <c r="AO30" s="56">
        <f ca="1"/>
        <v>0</v>
      </c>
      <c r="AP30" s="56">
        <f ca="1"/>
        <v>0</v>
      </c>
      <c r="AQ30" s="56">
        <f ca="1"/>
        <v>0</v>
      </c>
      <c r="AR30" s="56">
        <f ca="1"/>
        <v>0</v>
      </c>
      <c r="AS30" s="56">
        <f ca="1"/>
        <v>0</v>
      </c>
      <c r="AT30" s="56">
        <f ca="1"/>
        <v>0</v>
      </c>
      <c r="AU30" s="56">
        <f ca="1"/>
        <v>0</v>
      </c>
      <c r="AV30" s="56">
        <f t="shared" ca="1" si="18"/>
        <v>3.5858890677519031</v>
      </c>
      <c r="AW30" s="56">
        <f t="shared" ca="1" si="19"/>
        <v>2.5732641238220708</v>
      </c>
      <c r="AX30" s="59"/>
      <c r="AZ30" s="280">
        <f t="shared" si="7"/>
        <v>0</v>
      </c>
      <c r="BA30" s="133">
        <f t="shared" ca="1" si="8"/>
        <v>0</v>
      </c>
      <c r="BB30" s="133">
        <f t="shared" ca="1" si="9"/>
        <v>0</v>
      </c>
      <c r="BC30" s="133">
        <f t="shared" ca="1" si="10"/>
        <v>0</v>
      </c>
      <c r="BD30" s="133">
        <f t="shared" ca="1" si="11"/>
        <v>0</v>
      </c>
      <c r="BE30" s="133">
        <f t="shared" ca="1" si="12"/>
        <v>0</v>
      </c>
      <c r="BF30" s="133">
        <f t="shared" ca="1" si="13"/>
        <v>0</v>
      </c>
      <c r="BG30" s="133">
        <f t="shared" ca="1" si="14"/>
        <v>0</v>
      </c>
      <c r="BH30" s="133">
        <f t="shared" ca="1" si="15"/>
        <v>0</v>
      </c>
      <c r="BI30" s="133">
        <f t="shared" ca="1" si="16"/>
        <v>0</v>
      </c>
      <c r="BJ30" s="133">
        <f t="shared" ca="1" si="17"/>
        <v>0</v>
      </c>
    </row>
    <row r="31" spans="2:62" hidden="1" outlineLevel="1" x14ac:dyDescent="0.2">
      <c r="B31" s="204" t="str" cm="1">
        <f t="array" aca="1" ref="B31" ca="1">IFERROR(_xlfn.XLOOKUP(C31,Act_codes_core,Act_labels_core),"")</f>
        <v>Other agricultural products have not been classified yet</v>
      </c>
      <c r="C31" s="108" t="str">
        <f ca="1"/>
        <v>a_022</v>
      </c>
      <c r="D31" s="133" cm="1">
        <f t="array" aca="1" ref="D31" ca="1">IF($J$1="Labour",SUMIFS(Raw_Factors_QFXP!E$7:E$1000,Raw_Factors_QFXP!$A$7:$A$1000,_xlfn.XLOOKUP($J$1,Fct_labels,Fct_codes)&amp;"_"&amp;$C31),IFERROR(_xlfn.XLOOKUP(_xlfn.XLOOKUP($J$1,Fct_labels,Fct_codes)&amp;"_"&amp;$C31,Raw_Factors_QFXP!$B$7:$B$1000,Raw_Factors_QFXP!E$7:E$1000),0))</f>
        <v>6.2685698085181041E-2</v>
      </c>
      <c r="E31" s="168" cm="1">
        <f t="array" aca="1" ref="E31" ca="1">IF($J$1="Labour",SUMIFS(Raw_Factors_QFXP!F$7:F$1000,Raw_Factors_QFXP!$A$7:$A$1000,_xlfn.XLOOKUP($J$1,Fct_labels,Fct_codes)&amp;"_"&amp;$C31),IFERROR(_xlfn.XLOOKUP(_xlfn.XLOOKUP($J$1,Fct_labels,Fct_codes)&amp;"_"&amp;$C31,Raw_Factors_QFXP!$B$7:$B$1000,Raw_Factors_QFXP!F$7:F$1000),0))</f>
        <v>0</v>
      </c>
      <c r="F31" s="168" cm="1">
        <f t="array" aca="1" ref="F31" ca="1">IF($J$1="Labour",SUMIFS(Raw_Factors_QFXP!G$7:G$1000,Raw_Factors_QFXP!$A$7:$A$1000,_xlfn.XLOOKUP($J$1,Fct_labels,Fct_codes)&amp;"_"&amp;$C31),IFERROR(_xlfn.XLOOKUP(_xlfn.XLOOKUP($J$1,Fct_labels,Fct_codes)&amp;"_"&amp;$C31,Raw_Factors_QFXP!$B$7:$B$1000,Raw_Factors_QFXP!G$7:G$1000),0))</f>
        <v>0</v>
      </c>
      <c r="G31" s="168" cm="1">
        <f t="array" aca="1" ref="G31" ca="1">IF($J$1="Labour",SUMIFS(Raw_Factors_QFXP!H$7:H$1000,Raw_Factors_QFXP!$A$7:$A$1000,_xlfn.XLOOKUP($J$1,Fct_labels,Fct_codes)&amp;"_"&amp;$C31),IFERROR(_xlfn.XLOOKUP(_xlfn.XLOOKUP($J$1,Fct_labels,Fct_codes)&amp;"_"&amp;$C31,Raw_Factors_QFXP!$B$7:$B$1000,Raw_Factors_QFXP!H$7:H$1000),0))</f>
        <v>0</v>
      </c>
      <c r="H31" s="168" cm="1">
        <f t="array" aca="1" ref="H31" ca="1">IF($J$1="Labour",SUMIFS(Raw_Factors_QFXP!I$7:I$1000,Raw_Factors_QFXP!$A$7:$A$1000,_xlfn.XLOOKUP($J$1,Fct_labels,Fct_codes)&amp;"_"&amp;$C31),IFERROR(_xlfn.XLOOKUP(_xlfn.XLOOKUP($J$1,Fct_labels,Fct_codes)&amp;"_"&amp;$C31,Raw_Factors_QFXP!$B$7:$B$1000,Raw_Factors_QFXP!I$7:I$1000),0))</f>
        <v>0</v>
      </c>
      <c r="I31" s="168" cm="1">
        <f t="array" aca="1" ref="I31" ca="1">IF($J$1="Labour",SUMIFS(Raw_Factors_QFXP!J$7:J$1000,Raw_Factors_QFXP!$A$7:$A$1000,_xlfn.XLOOKUP($J$1,Fct_labels,Fct_codes)&amp;"_"&amp;$C31),IFERROR(_xlfn.XLOOKUP(_xlfn.XLOOKUP($J$1,Fct_labels,Fct_codes)&amp;"_"&amp;$C31,Raw_Factors_QFXP!$B$7:$B$1000,Raw_Factors_QFXP!J$7:J$1000),0))</f>
        <v>0</v>
      </c>
      <c r="J31" s="168" cm="1">
        <f t="array" aca="1" ref="J31" ca="1">IF($J$1="Labour",SUMIFS(Raw_Factors_QFXP!K$7:K$1000,Raw_Factors_QFXP!$A$7:$A$1000,_xlfn.XLOOKUP($J$1,Fct_labels,Fct_codes)&amp;"_"&amp;$C31),IFERROR(_xlfn.XLOOKUP(_xlfn.XLOOKUP($J$1,Fct_labels,Fct_codes)&amp;"_"&amp;$C31,Raw_Factors_QFXP!$B$7:$B$1000,Raw_Factors_QFXP!K$7:K$1000),0))</f>
        <v>0</v>
      </c>
      <c r="K31" s="168" cm="1">
        <f t="array" aca="1" ref="K31" ca="1">IF($J$1="Labour",SUMIFS(Raw_Factors_QFXP!L$7:L$1000,Raw_Factors_QFXP!$A$7:$A$1000,_xlfn.XLOOKUP($J$1,Fct_labels,Fct_codes)&amp;"_"&amp;$C31),IFERROR(_xlfn.XLOOKUP(_xlfn.XLOOKUP($J$1,Fct_labels,Fct_codes)&amp;"_"&amp;$C31,Raw_Factors_QFXP!$B$7:$B$1000,Raw_Factors_QFXP!L$7:L$1000),0))</f>
        <v>0</v>
      </c>
      <c r="L31" s="168" cm="1">
        <f t="array" aca="1" ref="L31" ca="1">IF($J$1="Labour",SUMIFS(Raw_Factors_QFXP!M$7:M$1000,Raw_Factors_QFXP!$A$7:$A$1000,_xlfn.XLOOKUP($J$1,Fct_labels,Fct_codes)&amp;"_"&amp;$C31),IFERROR(_xlfn.XLOOKUP(_xlfn.XLOOKUP($J$1,Fct_labels,Fct_codes)&amp;"_"&amp;$C31,Raw_Factors_QFXP!$B$7:$B$1000,Raw_Factors_QFXP!M$7:M$1000),0))</f>
        <v>0</v>
      </c>
      <c r="M31" s="168" cm="1">
        <f t="array" aca="1" ref="M31" ca="1">IF($J$1="Labour",SUMIFS(Raw_Factors_QFXP!N$7:N$1000,Raw_Factors_QFXP!$A$7:$A$1000,_xlfn.XLOOKUP($J$1,Fct_labels,Fct_codes)&amp;"_"&amp;$C31),IFERROR(_xlfn.XLOOKUP(_xlfn.XLOOKUP($J$1,Fct_labels,Fct_codes)&amp;"_"&amp;$C31,Raw_Factors_QFXP!$B$7:$B$1000,Raw_Factors_QFXP!N$7:N$1000),0))</f>
        <v>0</v>
      </c>
      <c r="O31" s="204" t="str" cm="1">
        <f t="array" aca="1" ref="O31" ca="1">IFERROR(_xlfn.XLOOKUP(P31,Act_codes_core,Act_labels_core),"")</f>
        <v>Other agricultural products have not been classified yet</v>
      </c>
      <c r="P31" s="108" t="str">
        <f ca="1"/>
        <v>a_022</v>
      </c>
      <c r="Q31" s="281" cm="1">
        <f t="array" aca="1" ref="Q31" ca="1">IF($J$1="Labour","",IFERROR(_xlfn.XLOOKUP(_xlfn.XLOOKUP($J$1,Fct_labels,Fct_codes)&amp;"_"&amp;$C31,Raw_Factors_WFDISTXP!$B$7:$B$1000,Raw_Factors_WFDISTXP!E$7:E$1000),0))</f>
        <v>1</v>
      </c>
      <c r="R31" s="298" cm="1">
        <f t="array" aca="1" ref="R31" ca="1">IF($J$1="Labour","",IFERROR(_xlfn.XLOOKUP(_xlfn.XLOOKUP($J$1,Fct_labels,Fct_codes)&amp;"_"&amp;$C31,Raw_Factors_WFDISTXP!$B$7:$B$1000,Raw_Factors_WFDISTXP!F$7:F$1000),0))</f>
        <v>-2.6717800147635362E-2</v>
      </c>
      <c r="S31" s="298" cm="1">
        <f t="array" aca="1" ref="S31" ca="1">IF($J$1="Labour","",IFERROR(_xlfn.XLOOKUP(_xlfn.XLOOKUP($J$1,Fct_labels,Fct_codes)&amp;"_"&amp;$C31,Raw_Factors_WFDISTXP!$B$7:$B$1000,Raw_Factors_WFDISTXP!G$7:G$1000),0))</f>
        <v>-1.1080098023683593</v>
      </c>
      <c r="T31" s="298" cm="1">
        <f t="array" aca="1" ref="T31" ca="1">IF($J$1="Labour","",IFERROR(_xlfn.XLOOKUP(_xlfn.XLOOKUP($J$1,Fct_labels,Fct_codes)&amp;"_"&amp;$C31,Raw_Factors_WFDISTXP!$B$7:$B$1000,Raw_Factors_WFDISTXP!H$7:H$1000),0))</f>
        <v>-0.32765319681430372</v>
      </c>
      <c r="U31" s="298" cm="1">
        <f t="array" aca="1" ref="U31" ca="1">IF($J$1="Labour","",IFERROR(_xlfn.XLOOKUP(_xlfn.XLOOKUP($J$1,Fct_labels,Fct_codes)&amp;"_"&amp;$C31,Raw_Factors_WFDISTXP!$B$7:$B$1000,Raw_Factors_WFDISTXP!I$7:I$1000),0))</f>
        <v>0</v>
      </c>
      <c r="V31" s="298" cm="1">
        <f t="array" aca="1" ref="V31" ca="1">IF($J$1="Labour","",IFERROR(_xlfn.XLOOKUP(_xlfn.XLOOKUP($J$1,Fct_labels,Fct_codes)&amp;"_"&amp;$C31,Raw_Factors_WFDISTXP!$B$7:$B$1000,Raw_Factors_WFDISTXP!J$7:J$1000),0))</f>
        <v>0</v>
      </c>
      <c r="W31" s="298" cm="1">
        <f t="array" aca="1" ref="W31" ca="1">IF($J$1="Labour","",IFERROR(_xlfn.XLOOKUP(_xlfn.XLOOKUP($J$1,Fct_labels,Fct_codes)&amp;"_"&amp;$C31,Raw_Factors_WFDISTXP!$B$7:$B$1000,Raw_Factors_WFDISTXP!K$7:K$1000),0))</f>
        <v>0</v>
      </c>
      <c r="X31" s="298" cm="1">
        <f t="array" aca="1" ref="X31" ca="1">IF($J$1="Labour","",IFERROR(_xlfn.XLOOKUP(_xlfn.XLOOKUP($J$1,Fct_labels,Fct_codes)&amp;"_"&amp;$C31,Raw_Factors_WFDISTXP!$B$7:$B$1000,Raw_Factors_WFDISTXP!L$7:L$1000),0))</f>
        <v>0</v>
      </c>
      <c r="Y31" s="298" cm="1">
        <f t="array" aca="1" ref="Y31" ca="1">IF($J$1="Labour","",IFERROR(_xlfn.XLOOKUP(_xlfn.XLOOKUP($J$1,Fct_labels,Fct_codes)&amp;"_"&amp;$C31,Raw_Factors_WFDISTXP!$B$7:$B$1000,Raw_Factors_WFDISTXP!M$7:M$1000),0))</f>
        <v>0</v>
      </c>
      <c r="Z31" s="298" cm="1">
        <f t="array" aca="1" ref="Z31" ca="1">IF($J$1="Labour","",IFERROR(_xlfn.XLOOKUP(_xlfn.XLOOKUP($J$1,Fct_labels,Fct_codes)&amp;"_"&amp;$C31,Raw_Factors_WFDISTXP!$B$7:$B$1000,Raw_Factors_WFDISTXP!N$7:N$1000),0))</f>
        <v>0</v>
      </c>
      <c r="AA31" s="104"/>
      <c r="AB31" s="104"/>
      <c r="AC31" s="104"/>
      <c r="AD31" s="104"/>
      <c r="AE31" s="104"/>
      <c r="AF31" s="104"/>
      <c r="AG31" s="104"/>
      <c r="AH31" s="104"/>
      <c r="AI31" s="54" t="str">
        <f ca="1"/>
        <v>sAGR</v>
      </c>
      <c r="AJ31" s="54" t="str">
        <f ca="1"/>
        <v>sGDP</v>
      </c>
      <c r="AK31" s="59" t="str">
        <f ca="1"/>
        <v>a_022</v>
      </c>
      <c r="AL31" s="56">
        <f ca="1"/>
        <v>6.2685698085181041E-2</v>
      </c>
      <c r="AM31" s="56">
        <f ca="1"/>
        <v>0</v>
      </c>
      <c r="AN31" s="56">
        <f ca="1"/>
        <v>0</v>
      </c>
      <c r="AO31" s="56">
        <f ca="1"/>
        <v>0</v>
      </c>
      <c r="AP31" s="56">
        <f ca="1"/>
        <v>0</v>
      </c>
      <c r="AQ31" s="56">
        <f ca="1"/>
        <v>0</v>
      </c>
      <c r="AR31" s="56">
        <f ca="1"/>
        <v>0</v>
      </c>
      <c r="AS31" s="56">
        <f ca="1"/>
        <v>0</v>
      </c>
      <c r="AT31" s="56">
        <f ca="1"/>
        <v>0</v>
      </c>
      <c r="AU31" s="56">
        <f ca="1"/>
        <v>0</v>
      </c>
      <c r="AV31" s="56">
        <f t="shared" ca="1" si="18"/>
        <v>0.77035049672041433</v>
      </c>
      <c r="AW31" s="56">
        <f t="shared" ca="1" si="19"/>
        <v>0.55280998896653666</v>
      </c>
      <c r="AX31" s="59"/>
      <c r="AZ31" s="280">
        <f t="shared" si="7"/>
        <v>0</v>
      </c>
      <c r="BA31" s="133">
        <f t="shared" ca="1" si="8"/>
        <v>0</v>
      </c>
      <c r="BB31" s="133">
        <f t="shared" ca="1" si="9"/>
        <v>0</v>
      </c>
      <c r="BC31" s="133">
        <f t="shared" ca="1" si="10"/>
        <v>0</v>
      </c>
      <c r="BD31" s="133">
        <f t="shared" ca="1" si="11"/>
        <v>0</v>
      </c>
      <c r="BE31" s="133">
        <f t="shared" ca="1" si="12"/>
        <v>0</v>
      </c>
      <c r="BF31" s="133">
        <f t="shared" ca="1" si="13"/>
        <v>0</v>
      </c>
      <c r="BG31" s="133">
        <f t="shared" ca="1" si="14"/>
        <v>0</v>
      </c>
      <c r="BH31" s="133">
        <f t="shared" ca="1" si="15"/>
        <v>0</v>
      </c>
      <c r="BI31" s="133">
        <f t="shared" ca="1" si="16"/>
        <v>0</v>
      </c>
      <c r="BJ31" s="133">
        <f t="shared" ca="1" si="17"/>
        <v>0</v>
      </c>
    </row>
    <row r="32" spans="2:62" hidden="1" outlineLevel="1" x14ac:dyDescent="0.2">
      <c r="B32" s="204" t="str" cm="1">
        <f t="array" aca="1" ref="B32" ca="1">IFERROR(_xlfn.XLOOKUP(C32,Act_codes_core,Act_labels_core),"")</f>
        <v>Forest planting and care products and forestry seedlings</v>
      </c>
      <c r="C32" s="108" t="str">
        <f ca="1"/>
        <v>a_023</v>
      </c>
      <c r="D32" s="133" cm="1">
        <f t="array" aca="1" ref="D32" ca="1">IF($J$1="Labour",SUMIFS(Raw_Factors_QFXP!E$7:E$1000,Raw_Factors_QFXP!$A$7:$A$1000,_xlfn.XLOOKUP($J$1,Fct_labels,Fct_codes)&amp;"_"&amp;$C32),IFERROR(_xlfn.XLOOKUP(_xlfn.XLOOKUP($J$1,Fct_labels,Fct_codes)&amp;"_"&amp;$C32,Raw_Factors_QFXP!$B$7:$B$1000,Raw_Factors_QFXP!E$7:E$1000),0))</f>
        <v>0.25042591227925587</v>
      </c>
      <c r="E32" s="168" cm="1">
        <f t="array" aca="1" ref="E32" ca="1">IF($J$1="Labour",SUMIFS(Raw_Factors_QFXP!F$7:F$1000,Raw_Factors_QFXP!$A$7:$A$1000,_xlfn.XLOOKUP($J$1,Fct_labels,Fct_codes)&amp;"_"&amp;$C32),IFERROR(_xlfn.XLOOKUP(_xlfn.XLOOKUP($J$1,Fct_labels,Fct_codes)&amp;"_"&amp;$C32,Raw_Factors_QFXP!$B$7:$B$1000,Raw_Factors_QFXP!F$7:F$1000),0))</f>
        <v>0</v>
      </c>
      <c r="F32" s="168" cm="1">
        <f t="array" aca="1" ref="F32" ca="1">IF($J$1="Labour",SUMIFS(Raw_Factors_QFXP!G$7:G$1000,Raw_Factors_QFXP!$A$7:$A$1000,_xlfn.XLOOKUP($J$1,Fct_labels,Fct_codes)&amp;"_"&amp;$C32),IFERROR(_xlfn.XLOOKUP(_xlfn.XLOOKUP($J$1,Fct_labels,Fct_codes)&amp;"_"&amp;$C32,Raw_Factors_QFXP!$B$7:$B$1000,Raw_Factors_QFXP!G$7:G$1000),0))</f>
        <v>0</v>
      </c>
      <c r="G32" s="168" cm="1">
        <f t="array" aca="1" ref="G32" ca="1">IF($J$1="Labour",SUMIFS(Raw_Factors_QFXP!H$7:H$1000,Raw_Factors_QFXP!$A$7:$A$1000,_xlfn.XLOOKUP($J$1,Fct_labels,Fct_codes)&amp;"_"&amp;$C32),IFERROR(_xlfn.XLOOKUP(_xlfn.XLOOKUP($J$1,Fct_labels,Fct_codes)&amp;"_"&amp;$C32,Raw_Factors_QFXP!$B$7:$B$1000,Raw_Factors_QFXP!H$7:H$1000),0))</f>
        <v>0</v>
      </c>
      <c r="H32" s="168" cm="1">
        <f t="array" aca="1" ref="H32" ca="1">IF($J$1="Labour",SUMIFS(Raw_Factors_QFXP!I$7:I$1000,Raw_Factors_QFXP!$A$7:$A$1000,_xlfn.XLOOKUP($J$1,Fct_labels,Fct_codes)&amp;"_"&amp;$C32),IFERROR(_xlfn.XLOOKUP(_xlfn.XLOOKUP($J$1,Fct_labels,Fct_codes)&amp;"_"&amp;$C32,Raw_Factors_QFXP!$B$7:$B$1000,Raw_Factors_QFXP!I$7:I$1000),0))</f>
        <v>0</v>
      </c>
      <c r="I32" s="168" cm="1">
        <f t="array" aca="1" ref="I32" ca="1">IF($J$1="Labour",SUMIFS(Raw_Factors_QFXP!J$7:J$1000,Raw_Factors_QFXP!$A$7:$A$1000,_xlfn.XLOOKUP($J$1,Fct_labels,Fct_codes)&amp;"_"&amp;$C32),IFERROR(_xlfn.XLOOKUP(_xlfn.XLOOKUP($J$1,Fct_labels,Fct_codes)&amp;"_"&amp;$C32,Raw_Factors_QFXP!$B$7:$B$1000,Raw_Factors_QFXP!J$7:J$1000),0))</f>
        <v>0</v>
      </c>
      <c r="J32" s="168" cm="1">
        <f t="array" aca="1" ref="J32" ca="1">IF($J$1="Labour",SUMIFS(Raw_Factors_QFXP!K$7:K$1000,Raw_Factors_QFXP!$A$7:$A$1000,_xlfn.XLOOKUP($J$1,Fct_labels,Fct_codes)&amp;"_"&amp;$C32),IFERROR(_xlfn.XLOOKUP(_xlfn.XLOOKUP($J$1,Fct_labels,Fct_codes)&amp;"_"&amp;$C32,Raw_Factors_QFXP!$B$7:$B$1000,Raw_Factors_QFXP!K$7:K$1000),0))</f>
        <v>0</v>
      </c>
      <c r="K32" s="168" cm="1">
        <f t="array" aca="1" ref="K32" ca="1">IF($J$1="Labour",SUMIFS(Raw_Factors_QFXP!L$7:L$1000,Raw_Factors_QFXP!$A$7:$A$1000,_xlfn.XLOOKUP($J$1,Fct_labels,Fct_codes)&amp;"_"&amp;$C32),IFERROR(_xlfn.XLOOKUP(_xlfn.XLOOKUP($J$1,Fct_labels,Fct_codes)&amp;"_"&amp;$C32,Raw_Factors_QFXP!$B$7:$B$1000,Raw_Factors_QFXP!L$7:L$1000),0))</f>
        <v>0</v>
      </c>
      <c r="L32" s="168" cm="1">
        <f t="array" aca="1" ref="L32" ca="1">IF($J$1="Labour",SUMIFS(Raw_Factors_QFXP!M$7:M$1000,Raw_Factors_QFXP!$A$7:$A$1000,_xlfn.XLOOKUP($J$1,Fct_labels,Fct_codes)&amp;"_"&amp;$C32),IFERROR(_xlfn.XLOOKUP(_xlfn.XLOOKUP($J$1,Fct_labels,Fct_codes)&amp;"_"&amp;$C32,Raw_Factors_QFXP!$B$7:$B$1000,Raw_Factors_QFXP!M$7:M$1000),0))</f>
        <v>0</v>
      </c>
      <c r="M32" s="168" cm="1">
        <f t="array" aca="1" ref="M32" ca="1">IF($J$1="Labour",SUMIFS(Raw_Factors_QFXP!N$7:N$1000,Raw_Factors_QFXP!$A$7:$A$1000,_xlfn.XLOOKUP($J$1,Fct_labels,Fct_codes)&amp;"_"&amp;$C32),IFERROR(_xlfn.XLOOKUP(_xlfn.XLOOKUP($J$1,Fct_labels,Fct_codes)&amp;"_"&amp;$C32,Raw_Factors_QFXP!$B$7:$B$1000,Raw_Factors_QFXP!N$7:N$1000),0))</f>
        <v>0</v>
      </c>
      <c r="O32" s="204" t="str" cm="1">
        <f t="array" aca="1" ref="O32" ca="1">IFERROR(_xlfn.XLOOKUP(P32,Act_codes_core,Act_labels_core),"")</f>
        <v>Forest planting and care products and forestry seedlings</v>
      </c>
      <c r="P32" s="108" t="str">
        <f ca="1"/>
        <v>a_023</v>
      </c>
      <c r="Q32" s="281" cm="1">
        <f t="array" aca="1" ref="Q32" ca="1">IF($J$1="Labour","",IFERROR(_xlfn.XLOOKUP(_xlfn.XLOOKUP($J$1,Fct_labels,Fct_codes)&amp;"_"&amp;$C32,Raw_Factors_WFDISTXP!$B$7:$B$1000,Raw_Factors_WFDISTXP!E$7:E$1000),0))</f>
        <v>1</v>
      </c>
      <c r="R32" s="298" cm="1">
        <f t="array" aca="1" ref="R32" ca="1">IF($J$1="Labour","",IFERROR(_xlfn.XLOOKUP(_xlfn.XLOOKUP($J$1,Fct_labels,Fct_codes)&amp;"_"&amp;$C32,Raw_Factors_WFDISTXP!$B$7:$B$1000,Raw_Factors_WFDISTXP!F$7:F$1000),0))</f>
        <v>-4.6432880065983007E-2</v>
      </c>
      <c r="S32" s="298" cm="1">
        <f t="array" aca="1" ref="S32" ca="1">IF($J$1="Labour","",IFERROR(_xlfn.XLOOKUP(_xlfn.XLOOKUP($J$1,Fct_labels,Fct_codes)&amp;"_"&amp;$C32,Raw_Factors_WFDISTXP!$B$7:$B$1000,Raw_Factors_WFDISTXP!G$7:G$1000),0))</f>
        <v>-0.98060306615586068</v>
      </c>
      <c r="T32" s="298" cm="1">
        <f t="array" aca="1" ref="T32" ca="1">IF($J$1="Labour","",IFERROR(_xlfn.XLOOKUP(_xlfn.XLOOKUP($J$1,Fct_labels,Fct_codes)&amp;"_"&amp;$C32,Raw_Factors_WFDISTXP!$B$7:$B$1000,Raw_Factors_WFDISTXP!H$7:H$1000),0))</f>
        <v>-0.2582268273536803</v>
      </c>
      <c r="U32" s="298" cm="1">
        <f t="array" aca="1" ref="U32" ca="1">IF($J$1="Labour","",IFERROR(_xlfn.XLOOKUP(_xlfn.XLOOKUP($J$1,Fct_labels,Fct_codes)&amp;"_"&amp;$C32,Raw_Factors_WFDISTXP!$B$7:$B$1000,Raw_Factors_WFDISTXP!I$7:I$1000),0))</f>
        <v>0</v>
      </c>
      <c r="V32" s="298" cm="1">
        <f t="array" aca="1" ref="V32" ca="1">IF($J$1="Labour","",IFERROR(_xlfn.XLOOKUP(_xlfn.XLOOKUP($J$1,Fct_labels,Fct_codes)&amp;"_"&amp;$C32,Raw_Factors_WFDISTXP!$B$7:$B$1000,Raw_Factors_WFDISTXP!J$7:J$1000),0))</f>
        <v>0</v>
      </c>
      <c r="W32" s="298" cm="1">
        <f t="array" aca="1" ref="W32" ca="1">IF($J$1="Labour","",IFERROR(_xlfn.XLOOKUP(_xlfn.XLOOKUP($J$1,Fct_labels,Fct_codes)&amp;"_"&amp;$C32,Raw_Factors_WFDISTXP!$B$7:$B$1000,Raw_Factors_WFDISTXP!K$7:K$1000),0))</f>
        <v>0</v>
      </c>
      <c r="X32" s="298" cm="1">
        <f t="array" aca="1" ref="X32" ca="1">IF($J$1="Labour","",IFERROR(_xlfn.XLOOKUP(_xlfn.XLOOKUP($J$1,Fct_labels,Fct_codes)&amp;"_"&amp;$C32,Raw_Factors_WFDISTXP!$B$7:$B$1000,Raw_Factors_WFDISTXP!L$7:L$1000),0))</f>
        <v>0</v>
      </c>
      <c r="Y32" s="298" cm="1">
        <f t="array" aca="1" ref="Y32" ca="1">IF($J$1="Labour","",IFERROR(_xlfn.XLOOKUP(_xlfn.XLOOKUP($J$1,Fct_labels,Fct_codes)&amp;"_"&amp;$C32,Raw_Factors_WFDISTXP!$B$7:$B$1000,Raw_Factors_WFDISTXP!M$7:M$1000),0))</f>
        <v>0</v>
      </c>
      <c r="Z32" s="298" cm="1">
        <f t="array" aca="1" ref="Z32" ca="1">IF($J$1="Labour","",IFERROR(_xlfn.XLOOKUP(_xlfn.XLOOKUP($J$1,Fct_labels,Fct_codes)&amp;"_"&amp;$C32,Raw_Factors_WFDISTXP!$B$7:$B$1000,Raw_Factors_WFDISTXP!N$7:N$1000),0))</f>
        <v>0</v>
      </c>
      <c r="AA32" s="104"/>
      <c r="AB32" s="104"/>
      <c r="AC32" s="104"/>
      <c r="AD32" s="104"/>
      <c r="AE32" s="104"/>
      <c r="AF32" s="104"/>
      <c r="AG32" s="104"/>
      <c r="AH32" s="104"/>
      <c r="AI32" s="54" t="str">
        <f ca="1"/>
        <v>sAGR</v>
      </c>
      <c r="AJ32" s="54" t="str">
        <f ca="1"/>
        <v>sGDP</v>
      </c>
      <c r="AK32" s="59" t="str">
        <f ca="1"/>
        <v>a_023</v>
      </c>
      <c r="AL32" s="56">
        <f ca="1"/>
        <v>0.25042591227925587</v>
      </c>
      <c r="AM32" s="56">
        <f ca="1"/>
        <v>0</v>
      </c>
      <c r="AN32" s="56">
        <f ca="1"/>
        <v>0</v>
      </c>
      <c r="AO32" s="56">
        <f ca="1"/>
        <v>0</v>
      </c>
      <c r="AP32" s="56">
        <f ca="1"/>
        <v>0</v>
      </c>
      <c r="AQ32" s="56">
        <f ca="1"/>
        <v>0</v>
      </c>
      <c r="AR32" s="56">
        <f ca="1"/>
        <v>0</v>
      </c>
      <c r="AS32" s="56">
        <f ca="1"/>
        <v>0</v>
      </c>
      <c r="AT32" s="56">
        <f ca="1"/>
        <v>0</v>
      </c>
      <c r="AU32" s="56">
        <f ca="1"/>
        <v>0</v>
      </c>
      <c r="AV32" s="56">
        <f t="shared" ca="1" si="18"/>
        <v>3.0775078177137369</v>
      </c>
      <c r="AW32" s="56">
        <f t="shared" ca="1" si="19"/>
        <v>2.2084454673522602</v>
      </c>
      <c r="AX32" s="59"/>
      <c r="AZ32" s="280">
        <f t="shared" si="7"/>
        <v>0</v>
      </c>
      <c r="BA32" s="133">
        <f t="shared" ca="1" si="8"/>
        <v>0</v>
      </c>
      <c r="BB32" s="133">
        <f t="shared" ca="1" si="9"/>
        <v>0</v>
      </c>
      <c r="BC32" s="133">
        <f t="shared" ca="1" si="10"/>
        <v>0</v>
      </c>
      <c r="BD32" s="133">
        <f t="shared" ca="1" si="11"/>
        <v>0</v>
      </c>
      <c r="BE32" s="133">
        <f t="shared" ca="1" si="12"/>
        <v>0</v>
      </c>
      <c r="BF32" s="133">
        <f t="shared" ca="1" si="13"/>
        <v>0</v>
      </c>
      <c r="BG32" s="133">
        <f t="shared" ca="1" si="14"/>
        <v>0</v>
      </c>
      <c r="BH32" s="133">
        <f t="shared" ca="1" si="15"/>
        <v>0</v>
      </c>
      <c r="BI32" s="133">
        <f t="shared" ca="1" si="16"/>
        <v>0</v>
      </c>
      <c r="BJ32" s="133">
        <f t="shared" ca="1" si="17"/>
        <v>0</v>
      </c>
    </row>
    <row r="33" spans="2:62" hidden="1" outlineLevel="1" x14ac:dyDescent="0.2">
      <c r="B33" s="204" t="str" cm="1">
        <f t="array" aca="1" ref="B33" ca="1">IFERROR(_xlfn.XLOOKUP(C33,Act_codes_core,Act_labels_core),"")</f>
        <v>Harvested wood</v>
      </c>
      <c r="C33" s="108" t="str">
        <f ca="1"/>
        <v>a_024</v>
      </c>
      <c r="D33" s="133" cm="1">
        <f t="array" aca="1" ref="D33" ca="1">IF($J$1="Labour",SUMIFS(Raw_Factors_QFXP!E$7:E$1000,Raw_Factors_QFXP!$A$7:$A$1000,_xlfn.XLOOKUP($J$1,Fct_labels,Fct_codes)&amp;"_"&amp;$C33),IFERROR(_xlfn.XLOOKUP(_xlfn.XLOOKUP($J$1,Fct_labels,Fct_codes)&amp;"_"&amp;$C33,Raw_Factors_QFXP!$B$7:$B$1000,Raw_Factors_QFXP!E$7:E$1000),0))</f>
        <v>0.74892433839647077</v>
      </c>
      <c r="E33" s="168" cm="1">
        <f t="array" aca="1" ref="E33" ca="1">IF($J$1="Labour",SUMIFS(Raw_Factors_QFXP!F$7:F$1000,Raw_Factors_QFXP!$A$7:$A$1000,_xlfn.XLOOKUP($J$1,Fct_labels,Fct_codes)&amp;"_"&amp;$C33),IFERROR(_xlfn.XLOOKUP(_xlfn.XLOOKUP($J$1,Fct_labels,Fct_codes)&amp;"_"&amp;$C33,Raw_Factors_QFXP!$B$7:$B$1000,Raw_Factors_QFXP!F$7:F$1000),0))</f>
        <v>0</v>
      </c>
      <c r="F33" s="168" cm="1">
        <f t="array" aca="1" ref="F33" ca="1">IF($J$1="Labour",SUMIFS(Raw_Factors_QFXP!G$7:G$1000,Raw_Factors_QFXP!$A$7:$A$1000,_xlfn.XLOOKUP($J$1,Fct_labels,Fct_codes)&amp;"_"&amp;$C33),IFERROR(_xlfn.XLOOKUP(_xlfn.XLOOKUP($J$1,Fct_labels,Fct_codes)&amp;"_"&amp;$C33,Raw_Factors_QFXP!$B$7:$B$1000,Raw_Factors_QFXP!G$7:G$1000),0))</f>
        <v>0</v>
      </c>
      <c r="G33" s="168" cm="1">
        <f t="array" aca="1" ref="G33" ca="1">IF($J$1="Labour",SUMIFS(Raw_Factors_QFXP!H$7:H$1000,Raw_Factors_QFXP!$A$7:$A$1000,_xlfn.XLOOKUP($J$1,Fct_labels,Fct_codes)&amp;"_"&amp;$C33),IFERROR(_xlfn.XLOOKUP(_xlfn.XLOOKUP($J$1,Fct_labels,Fct_codes)&amp;"_"&amp;$C33,Raw_Factors_QFXP!$B$7:$B$1000,Raw_Factors_QFXP!H$7:H$1000),0))</f>
        <v>0</v>
      </c>
      <c r="H33" s="168" cm="1">
        <f t="array" aca="1" ref="H33" ca="1">IF($J$1="Labour",SUMIFS(Raw_Factors_QFXP!I$7:I$1000,Raw_Factors_QFXP!$A$7:$A$1000,_xlfn.XLOOKUP($J$1,Fct_labels,Fct_codes)&amp;"_"&amp;$C33),IFERROR(_xlfn.XLOOKUP(_xlfn.XLOOKUP($J$1,Fct_labels,Fct_codes)&amp;"_"&amp;$C33,Raw_Factors_QFXP!$B$7:$B$1000,Raw_Factors_QFXP!I$7:I$1000),0))</f>
        <v>0</v>
      </c>
      <c r="I33" s="168" cm="1">
        <f t="array" aca="1" ref="I33" ca="1">IF($J$1="Labour",SUMIFS(Raw_Factors_QFXP!J$7:J$1000,Raw_Factors_QFXP!$A$7:$A$1000,_xlfn.XLOOKUP($J$1,Fct_labels,Fct_codes)&amp;"_"&amp;$C33),IFERROR(_xlfn.XLOOKUP(_xlfn.XLOOKUP($J$1,Fct_labels,Fct_codes)&amp;"_"&amp;$C33,Raw_Factors_QFXP!$B$7:$B$1000,Raw_Factors_QFXP!J$7:J$1000),0))</f>
        <v>0</v>
      </c>
      <c r="J33" s="168" cm="1">
        <f t="array" aca="1" ref="J33" ca="1">IF($J$1="Labour",SUMIFS(Raw_Factors_QFXP!K$7:K$1000,Raw_Factors_QFXP!$A$7:$A$1000,_xlfn.XLOOKUP($J$1,Fct_labels,Fct_codes)&amp;"_"&amp;$C33),IFERROR(_xlfn.XLOOKUP(_xlfn.XLOOKUP($J$1,Fct_labels,Fct_codes)&amp;"_"&amp;$C33,Raw_Factors_QFXP!$B$7:$B$1000,Raw_Factors_QFXP!K$7:K$1000),0))</f>
        <v>0</v>
      </c>
      <c r="K33" s="168" cm="1">
        <f t="array" aca="1" ref="K33" ca="1">IF($J$1="Labour",SUMIFS(Raw_Factors_QFXP!L$7:L$1000,Raw_Factors_QFXP!$A$7:$A$1000,_xlfn.XLOOKUP($J$1,Fct_labels,Fct_codes)&amp;"_"&amp;$C33),IFERROR(_xlfn.XLOOKUP(_xlfn.XLOOKUP($J$1,Fct_labels,Fct_codes)&amp;"_"&amp;$C33,Raw_Factors_QFXP!$B$7:$B$1000,Raw_Factors_QFXP!L$7:L$1000),0))</f>
        <v>0</v>
      </c>
      <c r="L33" s="168" cm="1">
        <f t="array" aca="1" ref="L33" ca="1">IF($J$1="Labour",SUMIFS(Raw_Factors_QFXP!M$7:M$1000,Raw_Factors_QFXP!$A$7:$A$1000,_xlfn.XLOOKUP($J$1,Fct_labels,Fct_codes)&amp;"_"&amp;$C33),IFERROR(_xlfn.XLOOKUP(_xlfn.XLOOKUP($J$1,Fct_labels,Fct_codes)&amp;"_"&amp;$C33,Raw_Factors_QFXP!$B$7:$B$1000,Raw_Factors_QFXP!M$7:M$1000),0))</f>
        <v>0</v>
      </c>
      <c r="M33" s="168" cm="1">
        <f t="array" aca="1" ref="M33" ca="1">IF($J$1="Labour",SUMIFS(Raw_Factors_QFXP!N$7:N$1000,Raw_Factors_QFXP!$A$7:$A$1000,_xlfn.XLOOKUP($J$1,Fct_labels,Fct_codes)&amp;"_"&amp;$C33),IFERROR(_xlfn.XLOOKUP(_xlfn.XLOOKUP($J$1,Fct_labels,Fct_codes)&amp;"_"&amp;$C33,Raw_Factors_QFXP!$B$7:$B$1000,Raw_Factors_QFXP!N$7:N$1000),0))</f>
        <v>0</v>
      </c>
      <c r="O33" s="204" t="str" cm="1">
        <f t="array" aca="1" ref="O33" ca="1">IFERROR(_xlfn.XLOOKUP(P33,Act_codes_core,Act_labels_core),"")</f>
        <v>Harvested wood</v>
      </c>
      <c r="P33" s="108" t="str">
        <f ca="1"/>
        <v>a_024</v>
      </c>
      <c r="Q33" s="281" cm="1">
        <f t="array" aca="1" ref="Q33" ca="1">IF($J$1="Labour","",IFERROR(_xlfn.XLOOKUP(_xlfn.XLOOKUP($J$1,Fct_labels,Fct_codes)&amp;"_"&amp;$C33,Raw_Factors_WFDISTXP!$B$7:$B$1000,Raw_Factors_WFDISTXP!E$7:E$1000),0))</f>
        <v>1</v>
      </c>
      <c r="R33" s="298" cm="1">
        <f t="array" aca="1" ref="R33" ca="1">IF($J$1="Labour","",IFERROR(_xlfn.XLOOKUP(_xlfn.XLOOKUP($J$1,Fct_labels,Fct_codes)&amp;"_"&amp;$C33,Raw_Factors_WFDISTXP!$B$7:$B$1000,Raw_Factors_WFDISTXP!F$7:F$1000),0))</f>
        <v>-3.5650020495714418E-2</v>
      </c>
      <c r="S33" s="298" cm="1">
        <f t="array" aca="1" ref="S33" ca="1">IF($J$1="Labour","",IFERROR(_xlfn.XLOOKUP(_xlfn.XLOOKUP($J$1,Fct_labels,Fct_codes)&amp;"_"&amp;$C33,Raw_Factors_WFDISTXP!$B$7:$B$1000,Raw_Factors_WFDISTXP!G$7:G$1000),0))</f>
        <v>-1.4245040722762004</v>
      </c>
      <c r="T33" s="298" cm="1">
        <f t="array" aca="1" ref="T33" ca="1">IF($J$1="Labour","",IFERROR(_xlfn.XLOOKUP(_xlfn.XLOOKUP($J$1,Fct_labels,Fct_codes)&amp;"_"&amp;$C33,Raw_Factors_WFDISTXP!$B$7:$B$1000,Raw_Factors_WFDISTXP!H$7:H$1000),0))</f>
        <v>-0.31990451980107304</v>
      </c>
      <c r="U33" s="298" cm="1">
        <f t="array" aca="1" ref="U33" ca="1">IF($J$1="Labour","",IFERROR(_xlfn.XLOOKUP(_xlfn.XLOOKUP($J$1,Fct_labels,Fct_codes)&amp;"_"&amp;$C33,Raw_Factors_WFDISTXP!$B$7:$B$1000,Raw_Factors_WFDISTXP!I$7:I$1000),0))</f>
        <v>0</v>
      </c>
      <c r="V33" s="298" cm="1">
        <f t="array" aca="1" ref="V33" ca="1">IF($J$1="Labour","",IFERROR(_xlfn.XLOOKUP(_xlfn.XLOOKUP($J$1,Fct_labels,Fct_codes)&amp;"_"&amp;$C33,Raw_Factors_WFDISTXP!$B$7:$B$1000,Raw_Factors_WFDISTXP!J$7:J$1000),0))</f>
        <v>0</v>
      </c>
      <c r="W33" s="298" cm="1">
        <f t="array" aca="1" ref="W33" ca="1">IF($J$1="Labour","",IFERROR(_xlfn.XLOOKUP(_xlfn.XLOOKUP($J$1,Fct_labels,Fct_codes)&amp;"_"&amp;$C33,Raw_Factors_WFDISTXP!$B$7:$B$1000,Raw_Factors_WFDISTXP!K$7:K$1000),0))</f>
        <v>0</v>
      </c>
      <c r="X33" s="298" cm="1">
        <f t="array" aca="1" ref="X33" ca="1">IF($J$1="Labour","",IFERROR(_xlfn.XLOOKUP(_xlfn.XLOOKUP($J$1,Fct_labels,Fct_codes)&amp;"_"&amp;$C33,Raw_Factors_WFDISTXP!$B$7:$B$1000,Raw_Factors_WFDISTXP!L$7:L$1000),0))</f>
        <v>0</v>
      </c>
      <c r="Y33" s="298" cm="1">
        <f t="array" aca="1" ref="Y33" ca="1">IF($J$1="Labour","",IFERROR(_xlfn.XLOOKUP(_xlfn.XLOOKUP($J$1,Fct_labels,Fct_codes)&amp;"_"&amp;$C33,Raw_Factors_WFDISTXP!$B$7:$B$1000,Raw_Factors_WFDISTXP!M$7:M$1000),0))</f>
        <v>0</v>
      </c>
      <c r="Z33" s="298" cm="1">
        <f t="array" aca="1" ref="Z33" ca="1">IF($J$1="Labour","",IFERROR(_xlfn.XLOOKUP(_xlfn.XLOOKUP($J$1,Fct_labels,Fct_codes)&amp;"_"&amp;$C33,Raw_Factors_WFDISTXP!$B$7:$B$1000,Raw_Factors_WFDISTXP!N$7:N$1000),0))</f>
        <v>0</v>
      </c>
      <c r="AA33" s="104"/>
      <c r="AB33" s="104"/>
      <c r="AC33" s="104"/>
      <c r="AD33" s="104"/>
      <c r="AE33" s="104"/>
      <c r="AF33" s="104"/>
      <c r="AG33" s="104"/>
      <c r="AH33" s="104"/>
      <c r="AI33" s="54" t="str">
        <f ca="1"/>
        <v>sAGR</v>
      </c>
      <c r="AJ33" s="54" t="str">
        <f ca="1"/>
        <v>sGDP</v>
      </c>
      <c r="AK33" s="133" t="str">
        <f ca="1"/>
        <v>a_024</v>
      </c>
      <c r="AL33" s="133">
        <f ca="1"/>
        <v>0.74892433839647077</v>
      </c>
      <c r="AM33" s="133">
        <f ca="1"/>
        <v>0</v>
      </c>
      <c r="AN33" s="133">
        <f ca="1"/>
        <v>0</v>
      </c>
      <c r="AO33" s="133">
        <f ca="1"/>
        <v>0</v>
      </c>
      <c r="AP33" s="133">
        <f ca="1"/>
        <v>0</v>
      </c>
      <c r="AQ33" s="133">
        <f ca="1"/>
        <v>0</v>
      </c>
      <c r="AR33" s="133">
        <f ca="1"/>
        <v>0</v>
      </c>
      <c r="AS33" s="133">
        <f ca="1"/>
        <v>0</v>
      </c>
      <c r="AT33" s="133">
        <f ca="1"/>
        <v>0</v>
      </c>
      <c r="AU33" s="133">
        <f ca="1"/>
        <v>0</v>
      </c>
      <c r="AV33" s="133">
        <f t="shared" ca="1" si="18"/>
        <v>9.203602316205469</v>
      </c>
      <c r="AW33" s="133">
        <f t="shared" ca="1" si="19"/>
        <v>6.6045823511949822</v>
      </c>
      <c r="AX33" s="59"/>
      <c r="AZ33" s="280">
        <f t="shared" si="7"/>
        <v>0</v>
      </c>
      <c r="BA33" s="133">
        <f t="shared" ca="1" si="8"/>
        <v>0</v>
      </c>
      <c r="BB33" s="133">
        <f t="shared" ca="1" si="9"/>
        <v>0</v>
      </c>
      <c r="BC33" s="133">
        <f t="shared" ca="1" si="10"/>
        <v>0</v>
      </c>
      <c r="BD33" s="133">
        <f t="shared" ca="1" si="11"/>
        <v>0</v>
      </c>
      <c r="BE33" s="133">
        <f t="shared" ca="1" si="12"/>
        <v>0</v>
      </c>
      <c r="BF33" s="133">
        <f t="shared" ca="1" si="13"/>
        <v>0</v>
      </c>
      <c r="BG33" s="133">
        <f t="shared" ca="1" si="14"/>
        <v>0</v>
      </c>
      <c r="BH33" s="133">
        <f t="shared" ca="1" si="15"/>
        <v>0</v>
      </c>
      <c r="BI33" s="133">
        <f t="shared" ca="1" si="16"/>
        <v>0</v>
      </c>
      <c r="BJ33" s="133">
        <f t="shared" ca="1" si="17"/>
        <v>0</v>
      </c>
    </row>
    <row r="34" spans="2:62" hidden="1" outlineLevel="1" x14ac:dyDescent="0.2">
      <c r="B34" s="204" t="str" cm="1">
        <f t="array" aca="1" ref="B34" ca="1">IFERROR(_xlfn.XLOOKUP(C34,Act_codes_core,Act_labels_core),"")</f>
        <v>Other exploited and collected forest products except wood</v>
      </c>
      <c r="C34" s="108" t="str">
        <f ca="1"/>
        <v>a_025</v>
      </c>
      <c r="D34" s="133" cm="1">
        <f t="array" aca="1" ref="D34" ca="1">IF($J$1="Labour",SUMIFS(Raw_Factors_QFXP!E$7:E$1000,Raw_Factors_QFXP!$A$7:$A$1000,_xlfn.XLOOKUP($J$1,Fct_labels,Fct_codes)&amp;"_"&amp;$C34),IFERROR(_xlfn.XLOOKUP(_xlfn.XLOOKUP($J$1,Fct_labels,Fct_codes)&amp;"_"&amp;$C34,Raw_Factors_QFXP!$B$7:$B$1000,Raw_Factors_QFXP!E$7:E$1000),0))</f>
        <v>0.33654649878925907</v>
      </c>
      <c r="E34" s="168" cm="1">
        <f t="array" aca="1" ref="E34" ca="1">IF($J$1="Labour",SUMIFS(Raw_Factors_QFXP!F$7:F$1000,Raw_Factors_QFXP!$A$7:$A$1000,_xlfn.XLOOKUP($J$1,Fct_labels,Fct_codes)&amp;"_"&amp;$C34),IFERROR(_xlfn.XLOOKUP(_xlfn.XLOOKUP($J$1,Fct_labels,Fct_codes)&amp;"_"&amp;$C34,Raw_Factors_QFXP!$B$7:$B$1000,Raw_Factors_QFXP!F$7:F$1000),0))</f>
        <v>0</v>
      </c>
      <c r="F34" s="168" cm="1">
        <f t="array" aca="1" ref="F34" ca="1">IF($J$1="Labour",SUMIFS(Raw_Factors_QFXP!G$7:G$1000,Raw_Factors_QFXP!$A$7:$A$1000,_xlfn.XLOOKUP($J$1,Fct_labels,Fct_codes)&amp;"_"&amp;$C34),IFERROR(_xlfn.XLOOKUP(_xlfn.XLOOKUP($J$1,Fct_labels,Fct_codes)&amp;"_"&amp;$C34,Raw_Factors_QFXP!$B$7:$B$1000,Raw_Factors_QFXP!G$7:G$1000),0))</f>
        <v>0</v>
      </c>
      <c r="G34" s="168" cm="1">
        <f t="array" aca="1" ref="G34" ca="1">IF($J$1="Labour",SUMIFS(Raw_Factors_QFXP!H$7:H$1000,Raw_Factors_QFXP!$A$7:$A$1000,_xlfn.XLOOKUP($J$1,Fct_labels,Fct_codes)&amp;"_"&amp;$C34),IFERROR(_xlfn.XLOOKUP(_xlfn.XLOOKUP($J$1,Fct_labels,Fct_codes)&amp;"_"&amp;$C34,Raw_Factors_QFXP!$B$7:$B$1000,Raw_Factors_QFXP!H$7:H$1000),0))</f>
        <v>0</v>
      </c>
      <c r="H34" s="168" cm="1">
        <f t="array" aca="1" ref="H34" ca="1">IF($J$1="Labour",SUMIFS(Raw_Factors_QFXP!I$7:I$1000,Raw_Factors_QFXP!$A$7:$A$1000,_xlfn.XLOOKUP($J$1,Fct_labels,Fct_codes)&amp;"_"&amp;$C34),IFERROR(_xlfn.XLOOKUP(_xlfn.XLOOKUP($J$1,Fct_labels,Fct_codes)&amp;"_"&amp;$C34,Raw_Factors_QFXP!$B$7:$B$1000,Raw_Factors_QFXP!I$7:I$1000),0))</f>
        <v>0</v>
      </c>
      <c r="I34" s="168" cm="1">
        <f t="array" aca="1" ref="I34" ca="1">IF($J$1="Labour",SUMIFS(Raw_Factors_QFXP!J$7:J$1000,Raw_Factors_QFXP!$A$7:$A$1000,_xlfn.XLOOKUP($J$1,Fct_labels,Fct_codes)&amp;"_"&amp;$C34),IFERROR(_xlfn.XLOOKUP(_xlfn.XLOOKUP($J$1,Fct_labels,Fct_codes)&amp;"_"&amp;$C34,Raw_Factors_QFXP!$B$7:$B$1000,Raw_Factors_QFXP!J$7:J$1000),0))</f>
        <v>0</v>
      </c>
      <c r="J34" s="168" cm="1">
        <f t="array" aca="1" ref="J34" ca="1">IF($J$1="Labour",SUMIFS(Raw_Factors_QFXP!K$7:K$1000,Raw_Factors_QFXP!$A$7:$A$1000,_xlfn.XLOOKUP($J$1,Fct_labels,Fct_codes)&amp;"_"&amp;$C34),IFERROR(_xlfn.XLOOKUP(_xlfn.XLOOKUP($J$1,Fct_labels,Fct_codes)&amp;"_"&amp;$C34,Raw_Factors_QFXP!$B$7:$B$1000,Raw_Factors_QFXP!K$7:K$1000),0))</f>
        <v>0</v>
      </c>
      <c r="K34" s="168" cm="1">
        <f t="array" aca="1" ref="K34" ca="1">IF($J$1="Labour",SUMIFS(Raw_Factors_QFXP!L$7:L$1000,Raw_Factors_QFXP!$A$7:$A$1000,_xlfn.XLOOKUP($J$1,Fct_labels,Fct_codes)&amp;"_"&amp;$C34),IFERROR(_xlfn.XLOOKUP(_xlfn.XLOOKUP($J$1,Fct_labels,Fct_codes)&amp;"_"&amp;$C34,Raw_Factors_QFXP!$B$7:$B$1000,Raw_Factors_QFXP!L$7:L$1000),0))</f>
        <v>0</v>
      </c>
      <c r="L34" s="168" cm="1">
        <f t="array" aca="1" ref="L34" ca="1">IF($J$1="Labour",SUMIFS(Raw_Factors_QFXP!M$7:M$1000,Raw_Factors_QFXP!$A$7:$A$1000,_xlfn.XLOOKUP($J$1,Fct_labels,Fct_codes)&amp;"_"&amp;$C34),IFERROR(_xlfn.XLOOKUP(_xlfn.XLOOKUP($J$1,Fct_labels,Fct_codes)&amp;"_"&amp;$C34,Raw_Factors_QFXP!$B$7:$B$1000,Raw_Factors_QFXP!M$7:M$1000),0))</f>
        <v>0</v>
      </c>
      <c r="M34" s="168" cm="1">
        <f t="array" aca="1" ref="M34" ca="1">IF($J$1="Labour",SUMIFS(Raw_Factors_QFXP!N$7:N$1000,Raw_Factors_QFXP!$A$7:$A$1000,_xlfn.XLOOKUP($J$1,Fct_labels,Fct_codes)&amp;"_"&amp;$C34),IFERROR(_xlfn.XLOOKUP(_xlfn.XLOOKUP($J$1,Fct_labels,Fct_codes)&amp;"_"&amp;$C34,Raw_Factors_QFXP!$B$7:$B$1000,Raw_Factors_QFXP!N$7:N$1000),0))</f>
        <v>0</v>
      </c>
      <c r="O34" s="204" t="str" cm="1">
        <f t="array" aca="1" ref="O34" ca="1">IFERROR(_xlfn.XLOOKUP(P34,Act_codes_core,Act_labels_core),"")</f>
        <v>Other exploited and collected forest products except wood</v>
      </c>
      <c r="P34" s="108" t="str">
        <f ca="1"/>
        <v>a_025</v>
      </c>
      <c r="Q34" s="281" cm="1">
        <f t="array" aca="1" ref="Q34" ca="1">IF($J$1="Labour","",IFERROR(_xlfn.XLOOKUP(_xlfn.XLOOKUP($J$1,Fct_labels,Fct_codes)&amp;"_"&amp;$C34,Raw_Factors_WFDISTXP!$B$7:$B$1000,Raw_Factors_WFDISTXP!E$7:E$1000),0))</f>
        <v>1</v>
      </c>
      <c r="R34" s="298" cm="1">
        <f t="array" aca="1" ref="R34" ca="1">IF($J$1="Labour","",IFERROR(_xlfn.XLOOKUP(_xlfn.XLOOKUP($J$1,Fct_labels,Fct_codes)&amp;"_"&amp;$C34,Raw_Factors_WFDISTXP!$B$7:$B$1000,Raw_Factors_WFDISTXP!F$7:F$1000),0))</f>
        <v>1.0904965247249265E-3</v>
      </c>
      <c r="S34" s="298" cm="1">
        <f t="array" aca="1" ref="S34" ca="1">IF($J$1="Labour","",IFERROR(_xlfn.XLOOKUP(_xlfn.XLOOKUP($J$1,Fct_labels,Fct_codes)&amp;"_"&amp;$C34,Raw_Factors_WFDISTXP!$B$7:$B$1000,Raw_Factors_WFDISTXP!G$7:G$1000),0))</f>
        <v>-1.1620780288501442</v>
      </c>
      <c r="T34" s="298" cm="1">
        <f t="array" aca="1" ref="T34" ca="1">IF($J$1="Labour","",IFERROR(_xlfn.XLOOKUP(_xlfn.XLOOKUP($J$1,Fct_labels,Fct_codes)&amp;"_"&amp;$C34,Raw_Factors_WFDISTXP!$B$7:$B$1000,Raw_Factors_WFDISTXP!H$7:H$1000),0))</f>
        <v>-0.30055026728670331</v>
      </c>
      <c r="U34" s="298" cm="1">
        <f t="array" aca="1" ref="U34" ca="1">IF($J$1="Labour","",IFERROR(_xlfn.XLOOKUP(_xlfn.XLOOKUP($J$1,Fct_labels,Fct_codes)&amp;"_"&amp;$C34,Raw_Factors_WFDISTXP!$B$7:$B$1000,Raw_Factors_WFDISTXP!I$7:I$1000),0))</f>
        <v>0</v>
      </c>
      <c r="V34" s="298" cm="1">
        <f t="array" aca="1" ref="V34" ca="1">IF($J$1="Labour","",IFERROR(_xlfn.XLOOKUP(_xlfn.XLOOKUP($J$1,Fct_labels,Fct_codes)&amp;"_"&amp;$C34,Raw_Factors_WFDISTXP!$B$7:$B$1000,Raw_Factors_WFDISTXP!J$7:J$1000),0))</f>
        <v>0</v>
      </c>
      <c r="W34" s="298" cm="1">
        <f t="array" aca="1" ref="W34" ca="1">IF($J$1="Labour","",IFERROR(_xlfn.XLOOKUP(_xlfn.XLOOKUP($J$1,Fct_labels,Fct_codes)&amp;"_"&amp;$C34,Raw_Factors_WFDISTXP!$B$7:$B$1000,Raw_Factors_WFDISTXP!K$7:K$1000),0))</f>
        <v>0</v>
      </c>
      <c r="X34" s="298" cm="1">
        <f t="array" aca="1" ref="X34" ca="1">IF($J$1="Labour","",IFERROR(_xlfn.XLOOKUP(_xlfn.XLOOKUP($J$1,Fct_labels,Fct_codes)&amp;"_"&amp;$C34,Raw_Factors_WFDISTXP!$B$7:$B$1000,Raw_Factors_WFDISTXP!L$7:L$1000),0))</f>
        <v>0</v>
      </c>
      <c r="Y34" s="298" cm="1">
        <f t="array" aca="1" ref="Y34" ca="1">IF($J$1="Labour","",IFERROR(_xlfn.XLOOKUP(_xlfn.XLOOKUP($J$1,Fct_labels,Fct_codes)&amp;"_"&amp;$C34,Raw_Factors_WFDISTXP!$B$7:$B$1000,Raw_Factors_WFDISTXP!M$7:M$1000),0))</f>
        <v>0</v>
      </c>
      <c r="Z34" s="298" cm="1">
        <f t="array" aca="1" ref="Z34" ca="1">IF($J$1="Labour","",IFERROR(_xlfn.XLOOKUP(_xlfn.XLOOKUP($J$1,Fct_labels,Fct_codes)&amp;"_"&amp;$C34,Raw_Factors_WFDISTXP!$B$7:$B$1000,Raw_Factors_WFDISTXP!N$7:N$1000),0))</f>
        <v>0</v>
      </c>
      <c r="AA34" s="104"/>
      <c r="AB34" s="104"/>
      <c r="AC34" s="104"/>
      <c r="AD34" s="104"/>
      <c r="AE34" s="104"/>
      <c r="AF34" s="104"/>
      <c r="AG34" s="104"/>
      <c r="AH34" s="104"/>
      <c r="AI34" s="54" t="str">
        <f ca="1"/>
        <v>sAGR</v>
      </c>
      <c r="AJ34" s="54" t="str">
        <f ca="1"/>
        <v>sGDP</v>
      </c>
      <c r="AK34" s="133" t="str">
        <f ca="1"/>
        <v>a_025</v>
      </c>
      <c r="AL34" s="133">
        <f ca="1"/>
        <v>0.33654649878925907</v>
      </c>
      <c r="AM34" s="133">
        <f ca="1"/>
        <v>0</v>
      </c>
      <c r="AN34" s="133">
        <f ca="1"/>
        <v>0</v>
      </c>
      <c r="AO34" s="133">
        <f ca="1"/>
        <v>0</v>
      </c>
      <c r="AP34" s="133">
        <f ca="1"/>
        <v>0</v>
      </c>
      <c r="AQ34" s="133">
        <f ca="1"/>
        <v>0</v>
      </c>
      <c r="AR34" s="133">
        <f ca="1"/>
        <v>0</v>
      </c>
      <c r="AS34" s="133">
        <f ca="1"/>
        <v>0</v>
      </c>
      <c r="AT34" s="133">
        <f ca="1"/>
        <v>0</v>
      </c>
      <c r="AU34" s="133">
        <f ca="1"/>
        <v>0</v>
      </c>
      <c r="AV34" s="133">
        <f t="shared" ca="1" si="18"/>
        <v>4.1358518837825802</v>
      </c>
      <c r="AW34" s="133">
        <f t="shared" ca="1" si="19"/>
        <v>2.9679220614183186</v>
      </c>
      <c r="AX34" s="59"/>
      <c r="AZ34" s="280">
        <f t="shared" si="7"/>
        <v>0</v>
      </c>
      <c r="BA34" s="133">
        <f t="shared" ca="1" si="8"/>
        <v>0</v>
      </c>
      <c r="BB34" s="133">
        <f t="shared" ca="1" si="9"/>
        <v>0</v>
      </c>
      <c r="BC34" s="133">
        <f t="shared" ca="1" si="10"/>
        <v>0</v>
      </c>
      <c r="BD34" s="133">
        <f t="shared" ca="1" si="11"/>
        <v>0</v>
      </c>
      <c r="BE34" s="133">
        <f t="shared" ca="1" si="12"/>
        <v>0</v>
      </c>
      <c r="BF34" s="133">
        <f t="shared" ca="1" si="13"/>
        <v>0</v>
      </c>
      <c r="BG34" s="133">
        <f t="shared" ca="1" si="14"/>
        <v>0</v>
      </c>
      <c r="BH34" s="133">
        <f t="shared" ca="1" si="15"/>
        <v>0</v>
      </c>
      <c r="BI34" s="133">
        <f t="shared" ca="1" si="16"/>
        <v>0</v>
      </c>
      <c r="BJ34" s="133">
        <f t="shared" ca="1" si="17"/>
        <v>0</v>
      </c>
    </row>
    <row r="35" spans="2:62" hidden="1" outlineLevel="1" x14ac:dyDescent="0.2">
      <c r="B35" s="204" t="str" cm="1">
        <f t="array" aca="1" ref="B35" ca="1">IFERROR(_xlfn.XLOOKUP(C35,Act_codes_core,Act_labels_core),"")</f>
        <v>Forestry services</v>
      </c>
      <c r="C35" s="108" t="str">
        <f ca="1"/>
        <v>a_026</v>
      </c>
      <c r="D35" s="133" cm="1">
        <f t="array" aca="1" ref="D35" ca="1">IF($J$1="Labour",SUMIFS(Raw_Factors_QFXP!E$7:E$1000,Raw_Factors_QFXP!$A$7:$A$1000,_xlfn.XLOOKUP($J$1,Fct_labels,Fct_codes)&amp;"_"&amp;$C35),IFERROR(_xlfn.XLOOKUP(_xlfn.XLOOKUP($J$1,Fct_labels,Fct_codes)&amp;"_"&amp;$C35,Raw_Factors_QFXP!$B$7:$B$1000,Raw_Factors_QFXP!E$7:E$1000),0))</f>
        <v>0.25084793596279525</v>
      </c>
      <c r="E35" s="168" cm="1">
        <f t="array" aca="1" ref="E35" ca="1">IF($J$1="Labour",SUMIFS(Raw_Factors_QFXP!F$7:F$1000,Raw_Factors_QFXP!$A$7:$A$1000,_xlfn.XLOOKUP($J$1,Fct_labels,Fct_codes)&amp;"_"&amp;$C35),IFERROR(_xlfn.XLOOKUP(_xlfn.XLOOKUP($J$1,Fct_labels,Fct_codes)&amp;"_"&amp;$C35,Raw_Factors_QFXP!$B$7:$B$1000,Raw_Factors_QFXP!F$7:F$1000),0))</f>
        <v>0</v>
      </c>
      <c r="F35" s="168" cm="1">
        <f t="array" aca="1" ref="F35" ca="1">IF($J$1="Labour",SUMIFS(Raw_Factors_QFXP!G$7:G$1000,Raw_Factors_QFXP!$A$7:$A$1000,_xlfn.XLOOKUP($J$1,Fct_labels,Fct_codes)&amp;"_"&amp;$C35),IFERROR(_xlfn.XLOOKUP(_xlfn.XLOOKUP($J$1,Fct_labels,Fct_codes)&amp;"_"&amp;$C35,Raw_Factors_QFXP!$B$7:$B$1000,Raw_Factors_QFXP!G$7:G$1000),0))</f>
        <v>0</v>
      </c>
      <c r="G35" s="168" cm="1">
        <f t="array" aca="1" ref="G35" ca="1">IF($J$1="Labour",SUMIFS(Raw_Factors_QFXP!H$7:H$1000,Raw_Factors_QFXP!$A$7:$A$1000,_xlfn.XLOOKUP($J$1,Fct_labels,Fct_codes)&amp;"_"&amp;$C35),IFERROR(_xlfn.XLOOKUP(_xlfn.XLOOKUP($J$1,Fct_labels,Fct_codes)&amp;"_"&amp;$C35,Raw_Factors_QFXP!$B$7:$B$1000,Raw_Factors_QFXP!H$7:H$1000),0))</f>
        <v>0</v>
      </c>
      <c r="H35" s="168" cm="1">
        <f t="array" aca="1" ref="H35" ca="1">IF($J$1="Labour",SUMIFS(Raw_Factors_QFXP!I$7:I$1000,Raw_Factors_QFXP!$A$7:$A$1000,_xlfn.XLOOKUP($J$1,Fct_labels,Fct_codes)&amp;"_"&amp;$C35),IFERROR(_xlfn.XLOOKUP(_xlfn.XLOOKUP($J$1,Fct_labels,Fct_codes)&amp;"_"&amp;$C35,Raw_Factors_QFXP!$B$7:$B$1000,Raw_Factors_QFXP!I$7:I$1000),0))</f>
        <v>0</v>
      </c>
      <c r="I35" s="168" cm="1">
        <f t="array" aca="1" ref="I35" ca="1">IF($J$1="Labour",SUMIFS(Raw_Factors_QFXP!J$7:J$1000,Raw_Factors_QFXP!$A$7:$A$1000,_xlfn.XLOOKUP($J$1,Fct_labels,Fct_codes)&amp;"_"&amp;$C35),IFERROR(_xlfn.XLOOKUP(_xlfn.XLOOKUP($J$1,Fct_labels,Fct_codes)&amp;"_"&amp;$C35,Raw_Factors_QFXP!$B$7:$B$1000,Raw_Factors_QFXP!J$7:J$1000),0))</f>
        <v>0</v>
      </c>
      <c r="J35" s="168" cm="1">
        <f t="array" aca="1" ref="J35" ca="1">IF($J$1="Labour",SUMIFS(Raw_Factors_QFXP!K$7:K$1000,Raw_Factors_QFXP!$A$7:$A$1000,_xlfn.XLOOKUP($J$1,Fct_labels,Fct_codes)&amp;"_"&amp;$C35),IFERROR(_xlfn.XLOOKUP(_xlfn.XLOOKUP($J$1,Fct_labels,Fct_codes)&amp;"_"&amp;$C35,Raw_Factors_QFXP!$B$7:$B$1000,Raw_Factors_QFXP!K$7:K$1000),0))</f>
        <v>0</v>
      </c>
      <c r="K35" s="168" cm="1">
        <f t="array" aca="1" ref="K35" ca="1">IF($J$1="Labour",SUMIFS(Raw_Factors_QFXP!L$7:L$1000,Raw_Factors_QFXP!$A$7:$A$1000,_xlfn.XLOOKUP($J$1,Fct_labels,Fct_codes)&amp;"_"&amp;$C35),IFERROR(_xlfn.XLOOKUP(_xlfn.XLOOKUP($J$1,Fct_labels,Fct_codes)&amp;"_"&amp;$C35,Raw_Factors_QFXP!$B$7:$B$1000,Raw_Factors_QFXP!L$7:L$1000),0))</f>
        <v>0</v>
      </c>
      <c r="L35" s="168" cm="1">
        <f t="array" aca="1" ref="L35" ca="1">IF($J$1="Labour",SUMIFS(Raw_Factors_QFXP!M$7:M$1000,Raw_Factors_QFXP!$A$7:$A$1000,_xlfn.XLOOKUP($J$1,Fct_labels,Fct_codes)&amp;"_"&amp;$C35),IFERROR(_xlfn.XLOOKUP(_xlfn.XLOOKUP($J$1,Fct_labels,Fct_codes)&amp;"_"&amp;$C35,Raw_Factors_QFXP!$B$7:$B$1000,Raw_Factors_QFXP!M$7:M$1000),0))</f>
        <v>0</v>
      </c>
      <c r="M35" s="168" cm="1">
        <f t="array" aca="1" ref="M35" ca="1">IF($J$1="Labour",SUMIFS(Raw_Factors_QFXP!N$7:N$1000,Raw_Factors_QFXP!$A$7:$A$1000,_xlfn.XLOOKUP($J$1,Fct_labels,Fct_codes)&amp;"_"&amp;$C35),IFERROR(_xlfn.XLOOKUP(_xlfn.XLOOKUP($J$1,Fct_labels,Fct_codes)&amp;"_"&amp;$C35,Raw_Factors_QFXP!$B$7:$B$1000,Raw_Factors_QFXP!N$7:N$1000),0))</f>
        <v>0</v>
      </c>
      <c r="O35" s="204" t="str" cm="1">
        <f t="array" aca="1" ref="O35" ca="1">IFERROR(_xlfn.XLOOKUP(P35,Act_codes_core,Act_labels_core),"")</f>
        <v>Forestry services</v>
      </c>
      <c r="P35" s="108" t="str">
        <f ca="1"/>
        <v>a_026</v>
      </c>
      <c r="Q35" s="281" cm="1">
        <f t="array" aca="1" ref="Q35" ca="1">IF($J$1="Labour","",IFERROR(_xlfn.XLOOKUP(_xlfn.XLOOKUP($J$1,Fct_labels,Fct_codes)&amp;"_"&amp;$C35,Raw_Factors_WFDISTXP!$B$7:$B$1000,Raw_Factors_WFDISTXP!E$7:E$1000),0))</f>
        <v>1</v>
      </c>
      <c r="R35" s="298" cm="1">
        <f t="array" aca="1" ref="R35" ca="1">IF($J$1="Labour","",IFERROR(_xlfn.XLOOKUP(_xlfn.XLOOKUP($J$1,Fct_labels,Fct_codes)&amp;"_"&amp;$C35,Raw_Factors_WFDISTXP!$B$7:$B$1000,Raw_Factors_WFDISTXP!F$7:F$1000),0))</f>
        <v>-2.498173361288325E-2</v>
      </c>
      <c r="S35" s="298" cm="1">
        <f t="array" aca="1" ref="S35" ca="1">IF($J$1="Labour","",IFERROR(_xlfn.XLOOKUP(_xlfn.XLOOKUP($J$1,Fct_labels,Fct_codes)&amp;"_"&amp;$C35,Raw_Factors_WFDISTXP!$B$7:$B$1000,Raw_Factors_WFDISTXP!G$7:G$1000),0))</f>
        <v>-0.57184888363779329</v>
      </c>
      <c r="T35" s="298" cm="1">
        <f t="array" aca="1" ref="T35" ca="1">IF($J$1="Labour","",IFERROR(_xlfn.XLOOKUP(_xlfn.XLOOKUP($J$1,Fct_labels,Fct_codes)&amp;"_"&amp;$C35,Raw_Factors_WFDISTXP!$B$7:$B$1000,Raw_Factors_WFDISTXP!H$7:H$1000),0))</f>
        <v>-0.13493304493477076</v>
      </c>
      <c r="U35" s="298" cm="1">
        <f t="array" aca="1" ref="U35" ca="1">IF($J$1="Labour","",IFERROR(_xlfn.XLOOKUP(_xlfn.XLOOKUP($J$1,Fct_labels,Fct_codes)&amp;"_"&amp;$C35,Raw_Factors_WFDISTXP!$B$7:$B$1000,Raw_Factors_WFDISTXP!I$7:I$1000),0))</f>
        <v>0</v>
      </c>
      <c r="V35" s="298" cm="1">
        <f t="array" aca="1" ref="V35" ca="1">IF($J$1="Labour","",IFERROR(_xlfn.XLOOKUP(_xlfn.XLOOKUP($J$1,Fct_labels,Fct_codes)&amp;"_"&amp;$C35,Raw_Factors_WFDISTXP!$B$7:$B$1000,Raw_Factors_WFDISTXP!J$7:J$1000),0))</f>
        <v>0</v>
      </c>
      <c r="W35" s="298" cm="1">
        <f t="array" aca="1" ref="W35" ca="1">IF($J$1="Labour","",IFERROR(_xlfn.XLOOKUP(_xlfn.XLOOKUP($J$1,Fct_labels,Fct_codes)&amp;"_"&amp;$C35,Raw_Factors_WFDISTXP!$B$7:$B$1000,Raw_Factors_WFDISTXP!K$7:K$1000),0))</f>
        <v>0</v>
      </c>
      <c r="X35" s="298" cm="1">
        <f t="array" aca="1" ref="X35" ca="1">IF($J$1="Labour","",IFERROR(_xlfn.XLOOKUP(_xlfn.XLOOKUP($J$1,Fct_labels,Fct_codes)&amp;"_"&amp;$C35,Raw_Factors_WFDISTXP!$B$7:$B$1000,Raw_Factors_WFDISTXP!L$7:L$1000),0))</f>
        <v>0</v>
      </c>
      <c r="Y35" s="298" cm="1">
        <f t="array" aca="1" ref="Y35" ca="1">IF($J$1="Labour","",IFERROR(_xlfn.XLOOKUP(_xlfn.XLOOKUP($J$1,Fct_labels,Fct_codes)&amp;"_"&amp;$C35,Raw_Factors_WFDISTXP!$B$7:$B$1000,Raw_Factors_WFDISTXP!M$7:M$1000),0))</f>
        <v>0</v>
      </c>
      <c r="Z35" s="298" cm="1">
        <f t="array" aca="1" ref="Z35" ca="1">IF($J$1="Labour","",IFERROR(_xlfn.XLOOKUP(_xlfn.XLOOKUP($J$1,Fct_labels,Fct_codes)&amp;"_"&amp;$C35,Raw_Factors_WFDISTXP!$B$7:$B$1000,Raw_Factors_WFDISTXP!N$7:N$1000),0))</f>
        <v>0</v>
      </c>
      <c r="AA35" s="104"/>
      <c r="AB35" s="104"/>
      <c r="AC35" s="104"/>
      <c r="AD35" s="104"/>
      <c r="AE35" s="104"/>
      <c r="AF35" s="104"/>
      <c r="AG35" s="104"/>
      <c r="AH35" s="104"/>
      <c r="AI35" s="54" t="str">
        <f ca="1"/>
        <v>sPSV</v>
      </c>
      <c r="AJ35" s="54" t="str">
        <f ca="1"/>
        <v>sGDP</v>
      </c>
      <c r="AK35" s="133" t="str">
        <f ca="1"/>
        <v>a_026</v>
      </c>
      <c r="AL35" s="133">
        <f ca="1"/>
        <v>0.25084793596279525</v>
      </c>
      <c r="AM35" s="133">
        <f ca="1"/>
        <v>0</v>
      </c>
      <c r="AN35" s="133">
        <f ca="1"/>
        <v>0</v>
      </c>
      <c r="AO35" s="133">
        <f ca="1"/>
        <v>0</v>
      </c>
      <c r="AP35" s="133">
        <f ca="1"/>
        <v>0</v>
      </c>
      <c r="AQ35" s="133">
        <f ca="1"/>
        <v>0</v>
      </c>
      <c r="AR35" s="133">
        <f ca="1"/>
        <v>0</v>
      </c>
      <c r="AS35" s="133">
        <f ca="1"/>
        <v>0</v>
      </c>
      <c r="AT35" s="133">
        <f ca="1"/>
        <v>0</v>
      </c>
      <c r="AU35" s="133">
        <f ca="1"/>
        <v>0</v>
      </c>
      <c r="AV35" s="133">
        <f t="shared" ca="1" si="18"/>
        <v>7.8336862995489174</v>
      </c>
      <c r="AW35" s="133">
        <f t="shared" ca="1" si="19"/>
        <v>2.2121671920034558</v>
      </c>
      <c r="AX35" s="59"/>
      <c r="AZ35" s="280">
        <f t="shared" si="7"/>
        <v>0</v>
      </c>
      <c r="BA35" s="133">
        <f t="shared" ca="1" si="8"/>
        <v>0</v>
      </c>
      <c r="BB35" s="133">
        <f t="shared" ca="1" si="9"/>
        <v>0</v>
      </c>
      <c r="BC35" s="133">
        <f t="shared" ca="1" si="10"/>
        <v>0</v>
      </c>
      <c r="BD35" s="133">
        <f t="shared" ca="1" si="11"/>
        <v>0</v>
      </c>
      <c r="BE35" s="133">
        <f t="shared" ca="1" si="12"/>
        <v>0</v>
      </c>
      <c r="BF35" s="133">
        <f t="shared" ca="1" si="13"/>
        <v>0</v>
      </c>
      <c r="BG35" s="133">
        <f t="shared" ca="1" si="14"/>
        <v>0</v>
      </c>
      <c r="BH35" s="133">
        <f t="shared" ca="1" si="15"/>
        <v>0</v>
      </c>
      <c r="BI35" s="133">
        <f t="shared" ca="1" si="16"/>
        <v>0</v>
      </c>
      <c r="BJ35" s="133">
        <f t="shared" ca="1" si="17"/>
        <v>0</v>
      </c>
    </row>
    <row r="36" spans="2:62" hidden="1" outlineLevel="1" x14ac:dyDescent="0.2">
      <c r="B36" s="204" t="str" cm="1">
        <f t="array" aca="1" ref="B36" ca="1">IFERROR(_xlfn.XLOOKUP(C36,Act_codes_core,Act_labels_core),"")</f>
        <v>Marine aquatic products</v>
      </c>
      <c r="C36" s="108" t="str">
        <f ca="1"/>
        <v>a_027</v>
      </c>
      <c r="D36" s="133" cm="1">
        <f t="array" aca="1" ref="D36" ca="1">IF($J$1="Labour",SUMIFS(Raw_Factors_QFXP!E$7:E$1000,Raw_Factors_QFXP!$A$7:$A$1000,_xlfn.XLOOKUP($J$1,Fct_labels,Fct_codes)&amp;"_"&amp;$C36),IFERROR(_xlfn.XLOOKUP(_xlfn.XLOOKUP($J$1,Fct_labels,Fct_codes)&amp;"_"&amp;$C36,Raw_Factors_QFXP!$B$7:$B$1000,Raw_Factors_QFXP!E$7:E$1000),0))</f>
        <v>1.0882347402581392</v>
      </c>
      <c r="E36" s="168" cm="1">
        <f t="array" aca="1" ref="E36" ca="1">IF($J$1="Labour",SUMIFS(Raw_Factors_QFXP!F$7:F$1000,Raw_Factors_QFXP!$A$7:$A$1000,_xlfn.XLOOKUP($J$1,Fct_labels,Fct_codes)&amp;"_"&amp;$C36),IFERROR(_xlfn.XLOOKUP(_xlfn.XLOOKUP($J$1,Fct_labels,Fct_codes)&amp;"_"&amp;$C36,Raw_Factors_QFXP!$B$7:$B$1000,Raw_Factors_QFXP!F$7:F$1000),0))</f>
        <v>0</v>
      </c>
      <c r="F36" s="168" cm="1">
        <f t="array" aca="1" ref="F36" ca="1">IF($J$1="Labour",SUMIFS(Raw_Factors_QFXP!G$7:G$1000,Raw_Factors_QFXP!$A$7:$A$1000,_xlfn.XLOOKUP($J$1,Fct_labels,Fct_codes)&amp;"_"&amp;$C36),IFERROR(_xlfn.XLOOKUP(_xlfn.XLOOKUP($J$1,Fct_labels,Fct_codes)&amp;"_"&amp;$C36,Raw_Factors_QFXP!$B$7:$B$1000,Raw_Factors_QFXP!G$7:G$1000),0))</f>
        <v>0</v>
      </c>
      <c r="G36" s="168" cm="1">
        <f t="array" aca="1" ref="G36" ca="1">IF($J$1="Labour",SUMIFS(Raw_Factors_QFXP!H$7:H$1000,Raw_Factors_QFXP!$A$7:$A$1000,_xlfn.XLOOKUP($J$1,Fct_labels,Fct_codes)&amp;"_"&amp;$C36),IFERROR(_xlfn.XLOOKUP(_xlfn.XLOOKUP($J$1,Fct_labels,Fct_codes)&amp;"_"&amp;$C36,Raw_Factors_QFXP!$B$7:$B$1000,Raw_Factors_QFXP!H$7:H$1000),0))</f>
        <v>0</v>
      </c>
      <c r="H36" s="168" cm="1">
        <f t="array" aca="1" ref="H36" ca="1">IF($J$1="Labour",SUMIFS(Raw_Factors_QFXP!I$7:I$1000,Raw_Factors_QFXP!$A$7:$A$1000,_xlfn.XLOOKUP($J$1,Fct_labels,Fct_codes)&amp;"_"&amp;$C36),IFERROR(_xlfn.XLOOKUP(_xlfn.XLOOKUP($J$1,Fct_labels,Fct_codes)&amp;"_"&amp;$C36,Raw_Factors_QFXP!$B$7:$B$1000,Raw_Factors_QFXP!I$7:I$1000),0))</f>
        <v>0</v>
      </c>
      <c r="I36" s="168" cm="1">
        <f t="array" aca="1" ref="I36" ca="1">IF($J$1="Labour",SUMIFS(Raw_Factors_QFXP!J$7:J$1000,Raw_Factors_QFXP!$A$7:$A$1000,_xlfn.XLOOKUP($J$1,Fct_labels,Fct_codes)&amp;"_"&amp;$C36),IFERROR(_xlfn.XLOOKUP(_xlfn.XLOOKUP($J$1,Fct_labels,Fct_codes)&amp;"_"&amp;$C36,Raw_Factors_QFXP!$B$7:$B$1000,Raw_Factors_QFXP!J$7:J$1000),0))</f>
        <v>0</v>
      </c>
      <c r="J36" s="168" cm="1">
        <f t="array" aca="1" ref="J36" ca="1">IF($J$1="Labour",SUMIFS(Raw_Factors_QFXP!K$7:K$1000,Raw_Factors_QFXP!$A$7:$A$1000,_xlfn.XLOOKUP($J$1,Fct_labels,Fct_codes)&amp;"_"&amp;$C36),IFERROR(_xlfn.XLOOKUP(_xlfn.XLOOKUP($J$1,Fct_labels,Fct_codes)&amp;"_"&amp;$C36,Raw_Factors_QFXP!$B$7:$B$1000,Raw_Factors_QFXP!K$7:K$1000),0))</f>
        <v>0</v>
      </c>
      <c r="K36" s="168" cm="1">
        <f t="array" aca="1" ref="K36" ca="1">IF($J$1="Labour",SUMIFS(Raw_Factors_QFXP!L$7:L$1000,Raw_Factors_QFXP!$A$7:$A$1000,_xlfn.XLOOKUP($J$1,Fct_labels,Fct_codes)&amp;"_"&amp;$C36),IFERROR(_xlfn.XLOOKUP(_xlfn.XLOOKUP($J$1,Fct_labels,Fct_codes)&amp;"_"&amp;$C36,Raw_Factors_QFXP!$B$7:$B$1000,Raw_Factors_QFXP!L$7:L$1000),0))</f>
        <v>0</v>
      </c>
      <c r="L36" s="168" cm="1">
        <f t="array" aca="1" ref="L36" ca="1">IF($J$1="Labour",SUMIFS(Raw_Factors_QFXP!M$7:M$1000,Raw_Factors_QFXP!$A$7:$A$1000,_xlfn.XLOOKUP($J$1,Fct_labels,Fct_codes)&amp;"_"&amp;$C36),IFERROR(_xlfn.XLOOKUP(_xlfn.XLOOKUP($J$1,Fct_labels,Fct_codes)&amp;"_"&amp;$C36,Raw_Factors_QFXP!$B$7:$B$1000,Raw_Factors_QFXP!M$7:M$1000),0))</f>
        <v>0</v>
      </c>
      <c r="M36" s="168" cm="1">
        <f t="array" aca="1" ref="M36" ca="1">IF($J$1="Labour",SUMIFS(Raw_Factors_QFXP!N$7:N$1000,Raw_Factors_QFXP!$A$7:$A$1000,_xlfn.XLOOKUP($J$1,Fct_labels,Fct_codes)&amp;"_"&amp;$C36),IFERROR(_xlfn.XLOOKUP(_xlfn.XLOOKUP($J$1,Fct_labels,Fct_codes)&amp;"_"&amp;$C36,Raw_Factors_QFXP!$B$7:$B$1000,Raw_Factors_QFXP!N$7:N$1000),0))</f>
        <v>0</v>
      </c>
      <c r="O36" s="204" t="str" cm="1">
        <f t="array" aca="1" ref="O36" ca="1">IFERROR(_xlfn.XLOOKUP(P36,Act_codes_core,Act_labels_core),"")</f>
        <v>Marine aquatic products</v>
      </c>
      <c r="P36" s="108" t="str">
        <f ca="1"/>
        <v>a_027</v>
      </c>
      <c r="Q36" s="281" cm="1">
        <f t="array" aca="1" ref="Q36" ca="1">IF($J$1="Labour","",IFERROR(_xlfn.XLOOKUP(_xlfn.XLOOKUP($J$1,Fct_labels,Fct_codes)&amp;"_"&amp;$C36,Raw_Factors_WFDISTXP!$B$7:$B$1000,Raw_Factors_WFDISTXP!E$7:E$1000),0))</f>
        <v>1</v>
      </c>
      <c r="R36" s="298" cm="1">
        <f t="array" aca="1" ref="R36" ca="1">IF($J$1="Labour","",IFERROR(_xlfn.XLOOKUP(_xlfn.XLOOKUP($J$1,Fct_labels,Fct_codes)&amp;"_"&amp;$C36,Raw_Factors_WFDISTXP!$B$7:$B$1000,Raw_Factors_WFDISTXP!F$7:F$1000),0))</f>
        <v>-8.5209397664831599E-2</v>
      </c>
      <c r="S36" s="298" cm="1">
        <f t="array" aca="1" ref="S36" ca="1">IF($J$1="Labour","",IFERROR(_xlfn.XLOOKUP(_xlfn.XLOOKUP($J$1,Fct_labels,Fct_codes)&amp;"_"&amp;$C36,Raw_Factors_WFDISTXP!$B$7:$B$1000,Raw_Factors_WFDISTXP!G$7:G$1000),0))</f>
        <v>-1.6619927294412973</v>
      </c>
      <c r="T36" s="298" cm="1">
        <f t="array" aca="1" ref="T36" ca="1">IF($J$1="Labour","",IFERROR(_xlfn.XLOOKUP(_xlfn.XLOOKUP($J$1,Fct_labels,Fct_codes)&amp;"_"&amp;$C36,Raw_Factors_WFDISTXP!$B$7:$B$1000,Raw_Factors_WFDISTXP!H$7:H$1000),0))</f>
        <v>-0.8997002096329032</v>
      </c>
      <c r="U36" s="298" cm="1">
        <f t="array" aca="1" ref="U36" ca="1">IF($J$1="Labour","",IFERROR(_xlfn.XLOOKUP(_xlfn.XLOOKUP($J$1,Fct_labels,Fct_codes)&amp;"_"&amp;$C36,Raw_Factors_WFDISTXP!$B$7:$B$1000,Raw_Factors_WFDISTXP!I$7:I$1000),0))</f>
        <v>0</v>
      </c>
      <c r="V36" s="298" cm="1">
        <f t="array" aca="1" ref="V36" ca="1">IF($J$1="Labour","",IFERROR(_xlfn.XLOOKUP(_xlfn.XLOOKUP($J$1,Fct_labels,Fct_codes)&amp;"_"&amp;$C36,Raw_Factors_WFDISTXP!$B$7:$B$1000,Raw_Factors_WFDISTXP!J$7:J$1000),0))</f>
        <v>0</v>
      </c>
      <c r="W36" s="298" cm="1">
        <f t="array" aca="1" ref="W36" ca="1">IF($J$1="Labour","",IFERROR(_xlfn.XLOOKUP(_xlfn.XLOOKUP($J$1,Fct_labels,Fct_codes)&amp;"_"&amp;$C36,Raw_Factors_WFDISTXP!$B$7:$B$1000,Raw_Factors_WFDISTXP!K$7:K$1000),0))</f>
        <v>0</v>
      </c>
      <c r="X36" s="298" cm="1">
        <f t="array" aca="1" ref="X36" ca="1">IF($J$1="Labour","",IFERROR(_xlfn.XLOOKUP(_xlfn.XLOOKUP($J$1,Fct_labels,Fct_codes)&amp;"_"&amp;$C36,Raw_Factors_WFDISTXP!$B$7:$B$1000,Raw_Factors_WFDISTXP!L$7:L$1000),0))</f>
        <v>0</v>
      </c>
      <c r="Y36" s="298" cm="1">
        <f t="array" aca="1" ref="Y36" ca="1">IF($J$1="Labour","",IFERROR(_xlfn.XLOOKUP(_xlfn.XLOOKUP($J$1,Fct_labels,Fct_codes)&amp;"_"&amp;$C36,Raw_Factors_WFDISTXP!$B$7:$B$1000,Raw_Factors_WFDISTXP!M$7:M$1000),0))</f>
        <v>0</v>
      </c>
      <c r="Z36" s="298" cm="1">
        <f t="array" aca="1" ref="Z36" ca="1">IF($J$1="Labour","",IFERROR(_xlfn.XLOOKUP(_xlfn.XLOOKUP($J$1,Fct_labels,Fct_codes)&amp;"_"&amp;$C36,Raw_Factors_WFDISTXP!$B$7:$B$1000,Raw_Factors_WFDISTXP!N$7:N$1000),0))</f>
        <v>0</v>
      </c>
      <c r="AA36" s="104"/>
      <c r="AB36" s="104"/>
      <c r="AC36" s="104"/>
      <c r="AD36" s="104"/>
      <c r="AE36" s="104"/>
      <c r="AF36" s="104"/>
      <c r="AG36" s="104"/>
      <c r="AH36" s="104"/>
      <c r="AI36" s="54" t="str">
        <f ca="1"/>
        <v>sAGR</v>
      </c>
      <c r="AJ36" s="54" t="str">
        <f ca="1"/>
        <v>sGDP</v>
      </c>
      <c r="AK36" s="133" t="str">
        <f ca="1"/>
        <v>a_027</v>
      </c>
      <c r="AL36" s="133">
        <f ca="1"/>
        <v>1.0882347402581392</v>
      </c>
      <c r="AM36" s="133">
        <f ca="1"/>
        <v>0</v>
      </c>
      <c r="AN36" s="133">
        <f ca="1"/>
        <v>0</v>
      </c>
      <c r="AO36" s="133">
        <f ca="1"/>
        <v>0</v>
      </c>
      <c r="AP36" s="133">
        <f ca="1"/>
        <v>0</v>
      </c>
      <c r="AQ36" s="133">
        <f ca="1"/>
        <v>0</v>
      </c>
      <c r="AR36" s="133">
        <f ca="1"/>
        <v>0</v>
      </c>
      <c r="AS36" s="133">
        <f ca="1"/>
        <v>0</v>
      </c>
      <c r="AT36" s="133">
        <f ca="1"/>
        <v>0</v>
      </c>
      <c r="AU36" s="133">
        <f ca="1"/>
        <v>0</v>
      </c>
      <c r="AV36" s="133">
        <f t="shared" ca="1" si="18"/>
        <v>13.373420067319131</v>
      </c>
      <c r="AW36" s="133">
        <f t="shared" ca="1" si="19"/>
        <v>9.5968786043928489</v>
      </c>
      <c r="AX36" s="59"/>
      <c r="AZ36" s="280">
        <f t="shared" si="7"/>
        <v>0</v>
      </c>
      <c r="BA36" s="133">
        <f t="shared" ca="1" si="8"/>
        <v>0</v>
      </c>
      <c r="BB36" s="133">
        <f t="shared" ca="1" si="9"/>
        <v>0</v>
      </c>
      <c r="BC36" s="133">
        <f t="shared" ca="1" si="10"/>
        <v>0</v>
      </c>
      <c r="BD36" s="133">
        <f t="shared" ca="1" si="11"/>
        <v>0</v>
      </c>
      <c r="BE36" s="133">
        <f t="shared" ca="1" si="12"/>
        <v>0</v>
      </c>
      <c r="BF36" s="133">
        <f t="shared" ca="1" si="13"/>
        <v>0</v>
      </c>
      <c r="BG36" s="133">
        <f t="shared" ca="1" si="14"/>
        <v>0</v>
      </c>
      <c r="BH36" s="133">
        <f t="shared" ca="1" si="15"/>
        <v>0</v>
      </c>
      <c r="BI36" s="133">
        <f t="shared" ca="1" si="16"/>
        <v>0</v>
      </c>
      <c r="BJ36" s="133">
        <f t="shared" ca="1" si="17"/>
        <v>0</v>
      </c>
    </row>
    <row r="37" spans="2:62" hidden="1" outlineLevel="1" x14ac:dyDescent="0.2">
      <c r="B37" s="204" t="str" cm="1">
        <f t="array" aca="1" ref="B37" ca="1">IFERROR(_xlfn.XLOOKUP(C37,Act_codes_core,Act_labels_core),"")</f>
        <v>Inland exploited aquatic products</v>
      </c>
      <c r="C37" s="108" t="str">
        <f ca="1"/>
        <v>a_028</v>
      </c>
      <c r="D37" s="133" cm="1">
        <f t="array" aca="1" ref="D37" ca="1">IF($J$1="Labour",SUMIFS(Raw_Factors_QFXP!E$7:E$1000,Raw_Factors_QFXP!$A$7:$A$1000,_xlfn.XLOOKUP($J$1,Fct_labels,Fct_codes)&amp;"_"&amp;$C37),IFERROR(_xlfn.XLOOKUP(_xlfn.XLOOKUP($J$1,Fct_labels,Fct_codes)&amp;"_"&amp;$C37,Raw_Factors_QFXP!$B$7:$B$1000,Raw_Factors_QFXP!E$7:E$1000),0))</f>
        <v>6.6726113952400801E-2</v>
      </c>
      <c r="E37" s="168" cm="1">
        <f t="array" aca="1" ref="E37" ca="1">IF($J$1="Labour",SUMIFS(Raw_Factors_QFXP!F$7:F$1000,Raw_Factors_QFXP!$A$7:$A$1000,_xlfn.XLOOKUP($J$1,Fct_labels,Fct_codes)&amp;"_"&amp;$C37),IFERROR(_xlfn.XLOOKUP(_xlfn.XLOOKUP($J$1,Fct_labels,Fct_codes)&amp;"_"&amp;$C37,Raw_Factors_QFXP!$B$7:$B$1000,Raw_Factors_QFXP!F$7:F$1000),0))</f>
        <v>0</v>
      </c>
      <c r="F37" s="168" cm="1">
        <f t="array" aca="1" ref="F37" ca="1">IF($J$1="Labour",SUMIFS(Raw_Factors_QFXP!G$7:G$1000,Raw_Factors_QFXP!$A$7:$A$1000,_xlfn.XLOOKUP($J$1,Fct_labels,Fct_codes)&amp;"_"&amp;$C37),IFERROR(_xlfn.XLOOKUP(_xlfn.XLOOKUP($J$1,Fct_labels,Fct_codes)&amp;"_"&amp;$C37,Raw_Factors_QFXP!$B$7:$B$1000,Raw_Factors_QFXP!G$7:G$1000),0))</f>
        <v>0</v>
      </c>
      <c r="G37" s="168" cm="1">
        <f t="array" aca="1" ref="G37" ca="1">IF($J$1="Labour",SUMIFS(Raw_Factors_QFXP!H$7:H$1000,Raw_Factors_QFXP!$A$7:$A$1000,_xlfn.XLOOKUP($J$1,Fct_labels,Fct_codes)&amp;"_"&amp;$C37),IFERROR(_xlfn.XLOOKUP(_xlfn.XLOOKUP($J$1,Fct_labels,Fct_codes)&amp;"_"&amp;$C37,Raw_Factors_QFXP!$B$7:$B$1000,Raw_Factors_QFXP!H$7:H$1000),0))</f>
        <v>0</v>
      </c>
      <c r="H37" s="168" cm="1">
        <f t="array" aca="1" ref="H37" ca="1">IF($J$1="Labour",SUMIFS(Raw_Factors_QFXP!I$7:I$1000,Raw_Factors_QFXP!$A$7:$A$1000,_xlfn.XLOOKUP($J$1,Fct_labels,Fct_codes)&amp;"_"&amp;$C37),IFERROR(_xlfn.XLOOKUP(_xlfn.XLOOKUP($J$1,Fct_labels,Fct_codes)&amp;"_"&amp;$C37,Raw_Factors_QFXP!$B$7:$B$1000,Raw_Factors_QFXP!I$7:I$1000),0))</f>
        <v>0</v>
      </c>
      <c r="I37" s="168" cm="1">
        <f t="array" aca="1" ref="I37" ca="1">IF($J$1="Labour",SUMIFS(Raw_Factors_QFXP!J$7:J$1000,Raw_Factors_QFXP!$A$7:$A$1000,_xlfn.XLOOKUP($J$1,Fct_labels,Fct_codes)&amp;"_"&amp;$C37),IFERROR(_xlfn.XLOOKUP(_xlfn.XLOOKUP($J$1,Fct_labels,Fct_codes)&amp;"_"&amp;$C37,Raw_Factors_QFXP!$B$7:$B$1000,Raw_Factors_QFXP!J$7:J$1000),0))</f>
        <v>0</v>
      </c>
      <c r="J37" s="168" cm="1">
        <f t="array" aca="1" ref="J37" ca="1">IF($J$1="Labour",SUMIFS(Raw_Factors_QFXP!K$7:K$1000,Raw_Factors_QFXP!$A$7:$A$1000,_xlfn.XLOOKUP($J$1,Fct_labels,Fct_codes)&amp;"_"&amp;$C37),IFERROR(_xlfn.XLOOKUP(_xlfn.XLOOKUP($J$1,Fct_labels,Fct_codes)&amp;"_"&amp;$C37,Raw_Factors_QFXP!$B$7:$B$1000,Raw_Factors_QFXP!K$7:K$1000),0))</f>
        <v>0</v>
      </c>
      <c r="K37" s="168" cm="1">
        <f t="array" aca="1" ref="K37" ca="1">IF($J$1="Labour",SUMIFS(Raw_Factors_QFXP!L$7:L$1000,Raw_Factors_QFXP!$A$7:$A$1000,_xlfn.XLOOKUP($J$1,Fct_labels,Fct_codes)&amp;"_"&amp;$C37),IFERROR(_xlfn.XLOOKUP(_xlfn.XLOOKUP($J$1,Fct_labels,Fct_codes)&amp;"_"&amp;$C37,Raw_Factors_QFXP!$B$7:$B$1000,Raw_Factors_QFXP!L$7:L$1000),0))</f>
        <v>0</v>
      </c>
      <c r="L37" s="168" cm="1">
        <f t="array" aca="1" ref="L37" ca="1">IF($J$1="Labour",SUMIFS(Raw_Factors_QFXP!M$7:M$1000,Raw_Factors_QFXP!$A$7:$A$1000,_xlfn.XLOOKUP($J$1,Fct_labels,Fct_codes)&amp;"_"&amp;$C37),IFERROR(_xlfn.XLOOKUP(_xlfn.XLOOKUP($J$1,Fct_labels,Fct_codes)&amp;"_"&amp;$C37,Raw_Factors_QFXP!$B$7:$B$1000,Raw_Factors_QFXP!M$7:M$1000),0))</f>
        <v>0</v>
      </c>
      <c r="M37" s="168" cm="1">
        <f t="array" aca="1" ref="M37" ca="1">IF($J$1="Labour",SUMIFS(Raw_Factors_QFXP!N$7:N$1000,Raw_Factors_QFXP!$A$7:$A$1000,_xlfn.XLOOKUP($J$1,Fct_labels,Fct_codes)&amp;"_"&amp;$C37),IFERROR(_xlfn.XLOOKUP(_xlfn.XLOOKUP($J$1,Fct_labels,Fct_codes)&amp;"_"&amp;$C37,Raw_Factors_QFXP!$B$7:$B$1000,Raw_Factors_QFXP!N$7:N$1000),0))</f>
        <v>0</v>
      </c>
      <c r="O37" s="204" t="str" cm="1">
        <f t="array" aca="1" ref="O37" ca="1">IFERROR(_xlfn.XLOOKUP(P37,Act_codes_core,Act_labels_core),"")</f>
        <v>Inland exploited aquatic products</v>
      </c>
      <c r="P37" s="108" t="str">
        <f ca="1"/>
        <v>a_028</v>
      </c>
      <c r="Q37" s="281" cm="1">
        <f t="array" aca="1" ref="Q37" ca="1">IF($J$1="Labour","",IFERROR(_xlfn.XLOOKUP(_xlfn.XLOOKUP($J$1,Fct_labels,Fct_codes)&amp;"_"&amp;$C37,Raw_Factors_WFDISTXP!$B$7:$B$1000,Raw_Factors_WFDISTXP!E$7:E$1000),0))</f>
        <v>1</v>
      </c>
      <c r="R37" s="298" cm="1">
        <f t="array" aca="1" ref="R37" ca="1">IF($J$1="Labour","",IFERROR(_xlfn.XLOOKUP(_xlfn.XLOOKUP($J$1,Fct_labels,Fct_codes)&amp;"_"&amp;$C37,Raw_Factors_WFDISTXP!$B$7:$B$1000,Raw_Factors_WFDISTXP!F$7:F$1000),0))</f>
        <v>-9.724758260776234E-3</v>
      </c>
      <c r="S37" s="298" cm="1">
        <f t="array" aca="1" ref="S37" ca="1">IF($J$1="Labour","",IFERROR(_xlfn.XLOOKUP(_xlfn.XLOOKUP($J$1,Fct_labels,Fct_codes)&amp;"_"&amp;$C37,Raw_Factors_WFDISTXP!$B$7:$B$1000,Raw_Factors_WFDISTXP!G$7:G$1000),0))</f>
        <v>-1.2698961992820612</v>
      </c>
      <c r="T37" s="298" cm="1">
        <f t="array" aca="1" ref="T37" ca="1">IF($J$1="Labour","",IFERROR(_xlfn.XLOOKUP(_xlfn.XLOOKUP($J$1,Fct_labels,Fct_codes)&amp;"_"&amp;$C37,Raw_Factors_WFDISTXP!$B$7:$B$1000,Raw_Factors_WFDISTXP!H$7:H$1000),0))</f>
        <v>-0.72315234081719026</v>
      </c>
      <c r="U37" s="298" cm="1">
        <f t="array" aca="1" ref="U37" ca="1">IF($J$1="Labour","",IFERROR(_xlfn.XLOOKUP(_xlfn.XLOOKUP($J$1,Fct_labels,Fct_codes)&amp;"_"&amp;$C37,Raw_Factors_WFDISTXP!$B$7:$B$1000,Raw_Factors_WFDISTXP!I$7:I$1000),0))</f>
        <v>0</v>
      </c>
      <c r="V37" s="298" cm="1">
        <f t="array" aca="1" ref="V37" ca="1">IF($J$1="Labour","",IFERROR(_xlfn.XLOOKUP(_xlfn.XLOOKUP($J$1,Fct_labels,Fct_codes)&amp;"_"&amp;$C37,Raw_Factors_WFDISTXP!$B$7:$B$1000,Raw_Factors_WFDISTXP!J$7:J$1000),0))</f>
        <v>0</v>
      </c>
      <c r="W37" s="298" cm="1">
        <f t="array" aca="1" ref="W37" ca="1">IF($J$1="Labour","",IFERROR(_xlfn.XLOOKUP(_xlfn.XLOOKUP($J$1,Fct_labels,Fct_codes)&amp;"_"&amp;$C37,Raw_Factors_WFDISTXP!$B$7:$B$1000,Raw_Factors_WFDISTXP!K$7:K$1000),0))</f>
        <v>0</v>
      </c>
      <c r="X37" s="298" cm="1">
        <f t="array" aca="1" ref="X37" ca="1">IF($J$1="Labour","",IFERROR(_xlfn.XLOOKUP(_xlfn.XLOOKUP($J$1,Fct_labels,Fct_codes)&amp;"_"&amp;$C37,Raw_Factors_WFDISTXP!$B$7:$B$1000,Raw_Factors_WFDISTXP!L$7:L$1000),0))</f>
        <v>0</v>
      </c>
      <c r="Y37" s="298" cm="1">
        <f t="array" aca="1" ref="Y37" ca="1">IF($J$1="Labour","",IFERROR(_xlfn.XLOOKUP(_xlfn.XLOOKUP($J$1,Fct_labels,Fct_codes)&amp;"_"&amp;$C37,Raw_Factors_WFDISTXP!$B$7:$B$1000,Raw_Factors_WFDISTXP!M$7:M$1000),0))</f>
        <v>0</v>
      </c>
      <c r="Z37" s="298" cm="1">
        <f t="array" aca="1" ref="Z37" ca="1">IF($J$1="Labour","",IFERROR(_xlfn.XLOOKUP(_xlfn.XLOOKUP($J$1,Fct_labels,Fct_codes)&amp;"_"&amp;$C37,Raw_Factors_WFDISTXP!$B$7:$B$1000,Raw_Factors_WFDISTXP!N$7:N$1000),0))</f>
        <v>0</v>
      </c>
      <c r="AA37" s="104"/>
      <c r="AB37" s="104"/>
      <c r="AC37" s="104"/>
      <c r="AD37" s="104"/>
      <c r="AE37" s="104"/>
      <c r="AF37" s="104"/>
      <c r="AG37" s="104"/>
      <c r="AH37" s="104"/>
      <c r="AI37" s="54" t="str">
        <f ca="1"/>
        <v>sAGR</v>
      </c>
      <c r="AJ37" s="54" t="str">
        <f ca="1"/>
        <v>sGDP</v>
      </c>
      <c r="AK37" s="133" t="str">
        <f ca="1"/>
        <v>a_028</v>
      </c>
      <c r="AL37" s="133">
        <f ca="1"/>
        <v>6.6726113952400801E-2</v>
      </c>
      <c r="AM37" s="133">
        <f ca="1"/>
        <v>0</v>
      </c>
      <c r="AN37" s="133">
        <f ca="1"/>
        <v>0</v>
      </c>
      <c r="AO37" s="133">
        <f ca="1"/>
        <v>0</v>
      </c>
      <c r="AP37" s="133">
        <f ca="1"/>
        <v>0</v>
      </c>
      <c r="AQ37" s="133">
        <f ca="1"/>
        <v>0</v>
      </c>
      <c r="AR37" s="133">
        <f ca="1"/>
        <v>0</v>
      </c>
      <c r="AS37" s="133">
        <f ca="1"/>
        <v>0</v>
      </c>
      <c r="AT37" s="133">
        <f ca="1"/>
        <v>0</v>
      </c>
      <c r="AU37" s="133">
        <f ca="1"/>
        <v>0</v>
      </c>
      <c r="AV37" s="133">
        <f t="shared" ca="1" si="18"/>
        <v>0.82000355101104838</v>
      </c>
      <c r="AW37" s="133">
        <f t="shared" ca="1" si="19"/>
        <v>0.58844143791271974</v>
      </c>
      <c r="AX37" s="59"/>
      <c r="AZ37" s="280">
        <f t="shared" si="7"/>
        <v>0</v>
      </c>
      <c r="BA37" s="133">
        <f t="shared" ca="1" si="8"/>
        <v>0</v>
      </c>
      <c r="BB37" s="133">
        <f t="shared" ca="1" si="9"/>
        <v>0</v>
      </c>
      <c r="BC37" s="133">
        <f t="shared" ca="1" si="10"/>
        <v>0</v>
      </c>
      <c r="BD37" s="133">
        <f t="shared" ca="1" si="11"/>
        <v>0</v>
      </c>
      <c r="BE37" s="133">
        <f t="shared" ca="1" si="12"/>
        <v>0</v>
      </c>
      <c r="BF37" s="133">
        <f t="shared" ca="1" si="13"/>
        <v>0</v>
      </c>
      <c r="BG37" s="133">
        <f t="shared" ca="1" si="14"/>
        <v>0</v>
      </c>
      <c r="BH37" s="133">
        <f t="shared" ca="1" si="15"/>
        <v>0</v>
      </c>
      <c r="BI37" s="133">
        <f t="shared" ca="1" si="16"/>
        <v>0</v>
      </c>
      <c r="BJ37" s="133">
        <f t="shared" ca="1" si="17"/>
        <v>0</v>
      </c>
    </row>
    <row r="38" spans="2:62" hidden="1" outlineLevel="1" x14ac:dyDescent="0.2">
      <c r="B38" s="204" t="str" cm="1">
        <f t="array" aca="1" ref="B38" ca="1">IFERROR(_xlfn.XLOOKUP(C38,Act_codes_core,Act_labels_core),"")</f>
        <v>Marine aquaculture products</v>
      </c>
      <c r="C38" s="108" t="str">
        <f ca="1"/>
        <v>a_029</v>
      </c>
      <c r="D38" s="133" cm="1">
        <f t="array" aca="1" ref="D38" ca="1">IF($J$1="Labour",SUMIFS(Raw_Factors_QFXP!E$7:E$1000,Raw_Factors_QFXP!$A$7:$A$1000,_xlfn.XLOOKUP($J$1,Fct_labels,Fct_codes)&amp;"_"&amp;$C38),IFERROR(_xlfn.XLOOKUP(_xlfn.XLOOKUP($J$1,Fct_labels,Fct_codes)&amp;"_"&amp;$C38,Raw_Factors_QFXP!$B$7:$B$1000,Raw_Factors_QFXP!E$7:E$1000),0))</f>
        <v>8.1492051149139821E-2</v>
      </c>
      <c r="E38" s="168" cm="1">
        <f t="array" aca="1" ref="E38" ca="1">IF($J$1="Labour",SUMIFS(Raw_Factors_QFXP!F$7:F$1000,Raw_Factors_QFXP!$A$7:$A$1000,_xlfn.XLOOKUP($J$1,Fct_labels,Fct_codes)&amp;"_"&amp;$C38),IFERROR(_xlfn.XLOOKUP(_xlfn.XLOOKUP($J$1,Fct_labels,Fct_codes)&amp;"_"&amp;$C38,Raw_Factors_QFXP!$B$7:$B$1000,Raw_Factors_QFXP!F$7:F$1000),0))</f>
        <v>0</v>
      </c>
      <c r="F38" s="168" cm="1">
        <f t="array" aca="1" ref="F38" ca="1">IF($J$1="Labour",SUMIFS(Raw_Factors_QFXP!G$7:G$1000,Raw_Factors_QFXP!$A$7:$A$1000,_xlfn.XLOOKUP($J$1,Fct_labels,Fct_codes)&amp;"_"&amp;$C38),IFERROR(_xlfn.XLOOKUP(_xlfn.XLOOKUP($J$1,Fct_labels,Fct_codes)&amp;"_"&amp;$C38,Raw_Factors_QFXP!$B$7:$B$1000,Raw_Factors_QFXP!G$7:G$1000),0))</f>
        <v>0</v>
      </c>
      <c r="G38" s="168" cm="1">
        <f t="array" aca="1" ref="G38" ca="1">IF($J$1="Labour",SUMIFS(Raw_Factors_QFXP!H$7:H$1000,Raw_Factors_QFXP!$A$7:$A$1000,_xlfn.XLOOKUP($J$1,Fct_labels,Fct_codes)&amp;"_"&amp;$C38),IFERROR(_xlfn.XLOOKUP(_xlfn.XLOOKUP($J$1,Fct_labels,Fct_codes)&amp;"_"&amp;$C38,Raw_Factors_QFXP!$B$7:$B$1000,Raw_Factors_QFXP!H$7:H$1000),0))</f>
        <v>0</v>
      </c>
      <c r="H38" s="168" cm="1">
        <f t="array" aca="1" ref="H38" ca="1">IF($J$1="Labour",SUMIFS(Raw_Factors_QFXP!I$7:I$1000,Raw_Factors_QFXP!$A$7:$A$1000,_xlfn.XLOOKUP($J$1,Fct_labels,Fct_codes)&amp;"_"&amp;$C38),IFERROR(_xlfn.XLOOKUP(_xlfn.XLOOKUP($J$1,Fct_labels,Fct_codes)&amp;"_"&amp;$C38,Raw_Factors_QFXP!$B$7:$B$1000,Raw_Factors_QFXP!I$7:I$1000),0))</f>
        <v>0</v>
      </c>
      <c r="I38" s="168" cm="1">
        <f t="array" aca="1" ref="I38" ca="1">IF($J$1="Labour",SUMIFS(Raw_Factors_QFXP!J$7:J$1000,Raw_Factors_QFXP!$A$7:$A$1000,_xlfn.XLOOKUP($J$1,Fct_labels,Fct_codes)&amp;"_"&amp;$C38),IFERROR(_xlfn.XLOOKUP(_xlfn.XLOOKUP($J$1,Fct_labels,Fct_codes)&amp;"_"&amp;$C38,Raw_Factors_QFXP!$B$7:$B$1000,Raw_Factors_QFXP!J$7:J$1000),0))</f>
        <v>0</v>
      </c>
      <c r="J38" s="168" cm="1">
        <f t="array" aca="1" ref="J38" ca="1">IF($J$1="Labour",SUMIFS(Raw_Factors_QFXP!K$7:K$1000,Raw_Factors_QFXP!$A$7:$A$1000,_xlfn.XLOOKUP($J$1,Fct_labels,Fct_codes)&amp;"_"&amp;$C38),IFERROR(_xlfn.XLOOKUP(_xlfn.XLOOKUP($J$1,Fct_labels,Fct_codes)&amp;"_"&amp;$C38,Raw_Factors_QFXP!$B$7:$B$1000,Raw_Factors_QFXP!K$7:K$1000),0))</f>
        <v>0</v>
      </c>
      <c r="K38" s="168" cm="1">
        <f t="array" aca="1" ref="K38" ca="1">IF($J$1="Labour",SUMIFS(Raw_Factors_QFXP!L$7:L$1000,Raw_Factors_QFXP!$A$7:$A$1000,_xlfn.XLOOKUP($J$1,Fct_labels,Fct_codes)&amp;"_"&amp;$C38),IFERROR(_xlfn.XLOOKUP(_xlfn.XLOOKUP($J$1,Fct_labels,Fct_codes)&amp;"_"&amp;$C38,Raw_Factors_QFXP!$B$7:$B$1000,Raw_Factors_QFXP!L$7:L$1000),0))</f>
        <v>0</v>
      </c>
      <c r="L38" s="168" cm="1">
        <f t="array" aca="1" ref="L38" ca="1">IF($J$1="Labour",SUMIFS(Raw_Factors_QFXP!M$7:M$1000,Raw_Factors_QFXP!$A$7:$A$1000,_xlfn.XLOOKUP($J$1,Fct_labels,Fct_codes)&amp;"_"&amp;$C38),IFERROR(_xlfn.XLOOKUP(_xlfn.XLOOKUP($J$1,Fct_labels,Fct_codes)&amp;"_"&amp;$C38,Raw_Factors_QFXP!$B$7:$B$1000,Raw_Factors_QFXP!M$7:M$1000),0))</f>
        <v>0</v>
      </c>
      <c r="M38" s="168" cm="1">
        <f t="array" aca="1" ref="M38" ca="1">IF($J$1="Labour",SUMIFS(Raw_Factors_QFXP!N$7:N$1000,Raw_Factors_QFXP!$A$7:$A$1000,_xlfn.XLOOKUP($J$1,Fct_labels,Fct_codes)&amp;"_"&amp;$C38),IFERROR(_xlfn.XLOOKUP(_xlfn.XLOOKUP($J$1,Fct_labels,Fct_codes)&amp;"_"&amp;$C38,Raw_Factors_QFXP!$B$7:$B$1000,Raw_Factors_QFXP!N$7:N$1000),0))</f>
        <v>0</v>
      </c>
      <c r="O38" s="204" t="str" cm="1">
        <f t="array" aca="1" ref="O38" ca="1">IFERROR(_xlfn.XLOOKUP(P38,Act_codes_core,Act_labels_core),"")</f>
        <v>Marine aquaculture products</v>
      </c>
      <c r="P38" s="108" t="str">
        <f ca="1"/>
        <v>a_029</v>
      </c>
      <c r="Q38" s="281" cm="1">
        <f t="array" aca="1" ref="Q38" ca="1">IF($J$1="Labour","",IFERROR(_xlfn.XLOOKUP(_xlfn.XLOOKUP($J$1,Fct_labels,Fct_codes)&amp;"_"&amp;$C38,Raw_Factors_WFDISTXP!$B$7:$B$1000,Raw_Factors_WFDISTXP!E$7:E$1000),0))</f>
        <v>1</v>
      </c>
      <c r="R38" s="298" cm="1">
        <f t="array" aca="1" ref="R38" ca="1">IF($J$1="Labour","",IFERROR(_xlfn.XLOOKUP(_xlfn.XLOOKUP($J$1,Fct_labels,Fct_codes)&amp;"_"&amp;$C38,Raw_Factors_WFDISTXP!$B$7:$B$1000,Raw_Factors_WFDISTXP!F$7:F$1000),0))</f>
        <v>-7.1892774992066144E-2</v>
      </c>
      <c r="S38" s="298" cm="1">
        <f t="array" aca="1" ref="S38" ca="1">IF($J$1="Labour","",IFERROR(_xlfn.XLOOKUP(_xlfn.XLOOKUP($J$1,Fct_labels,Fct_codes)&amp;"_"&amp;$C38,Raw_Factors_WFDISTXP!$B$7:$B$1000,Raw_Factors_WFDISTXP!G$7:G$1000),0))</f>
        <v>-1.2352242282004378</v>
      </c>
      <c r="T38" s="298" cm="1">
        <f t="array" aca="1" ref="T38" ca="1">IF($J$1="Labour","",IFERROR(_xlfn.XLOOKUP(_xlfn.XLOOKUP($J$1,Fct_labels,Fct_codes)&amp;"_"&amp;$C38,Raw_Factors_WFDISTXP!$B$7:$B$1000,Raw_Factors_WFDISTXP!H$7:H$1000),0))</f>
        <v>-0.60940055273848159</v>
      </c>
      <c r="U38" s="298" cm="1">
        <f t="array" aca="1" ref="U38" ca="1">IF($J$1="Labour","",IFERROR(_xlfn.XLOOKUP(_xlfn.XLOOKUP($J$1,Fct_labels,Fct_codes)&amp;"_"&amp;$C38,Raw_Factors_WFDISTXP!$B$7:$B$1000,Raw_Factors_WFDISTXP!I$7:I$1000),0))</f>
        <v>0</v>
      </c>
      <c r="V38" s="298" cm="1">
        <f t="array" aca="1" ref="V38" ca="1">IF($J$1="Labour","",IFERROR(_xlfn.XLOOKUP(_xlfn.XLOOKUP($J$1,Fct_labels,Fct_codes)&amp;"_"&amp;$C38,Raw_Factors_WFDISTXP!$B$7:$B$1000,Raw_Factors_WFDISTXP!J$7:J$1000),0))</f>
        <v>0</v>
      </c>
      <c r="W38" s="298" cm="1">
        <f t="array" aca="1" ref="W38" ca="1">IF($J$1="Labour","",IFERROR(_xlfn.XLOOKUP(_xlfn.XLOOKUP($J$1,Fct_labels,Fct_codes)&amp;"_"&amp;$C38,Raw_Factors_WFDISTXP!$B$7:$B$1000,Raw_Factors_WFDISTXP!K$7:K$1000),0))</f>
        <v>0</v>
      </c>
      <c r="X38" s="298" cm="1">
        <f t="array" aca="1" ref="X38" ca="1">IF($J$1="Labour","",IFERROR(_xlfn.XLOOKUP(_xlfn.XLOOKUP($J$1,Fct_labels,Fct_codes)&amp;"_"&amp;$C38,Raw_Factors_WFDISTXP!$B$7:$B$1000,Raw_Factors_WFDISTXP!L$7:L$1000),0))</f>
        <v>0</v>
      </c>
      <c r="Y38" s="298" cm="1">
        <f t="array" aca="1" ref="Y38" ca="1">IF($J$1="Labour","",IFERROR(_xlfn.XLOOKUP(_xlfn.XLOOKUP($J$1,Fct_labels,Fct_codes)&amp;"_"&amp;$C38,Raw_Factors_WFDISTXP!$B$7:$B$1000,Raw_Factors_WFDISTXP!M$7:M$1000),0))</f>
        <v>0</v>
      </c>
      <c r="Z38" s="298" cm="1">
        <f t="array" aca="1" ref="Z38" ca="1">IF($J$1="Labour","",IFERROR(_xlfn.XLOOKUP(_xlfn.XLOOKUP($J$1,Fct_labels,Fct_codes)&amp;"_"&amp;$C38,Raw_Factors_WFDISTXP!$B$7:$B$1000,Raw_Factors_WFDISTXP!N$7:N$1000),0))</f>
        <v>0</v>
      </c>
      <c r="AA38" s="104"/>
      <c r="AB38" s="104"/>
      <c r="AC38" s="104"/>
      <c r="AD38" s="104"/>
      <c r="AE38" s="104"/>
      <c r="AF38" s="104"/>
      <c r="AG38" s="104"/>
      <c r="AH38" s="104"/>
      <c r="AI38" s="54" t="str">
        <f ca="1"/>
        <v>sAGR</v>
      </c>
      <c r="AJ38" s="54" t="str">
        <f ca="1"/>
        <v>sGDP</v>
      </c>
      <c r="AK38" s="133" t="str">
        <f ca="1"/>
        <v>a_029</v>
      </c>
      <c r="AL38" s="133">
        <f ca="1"/>
        <v>8.1492051149139821E-2</v>
      </c>
      <c r="AM38" s="133">
        <f ca="1"/>
        <v>0</v>
      </c>
      <c r="AN38" s="133">
        <f ca="1"/>
        <v>0</v>
      </c>
      <c r="AO38" s="133">
        <f ca="1"/>
        <v>0</v>
      </c>
      <c r="AP38" s="133">
        <f ca="1"/>
        <v>0</v>
      </c>
      <c r="AQ38" s="133">
        <f ca="1"/>
        <v>0</v>
      </c>
      <c r="AR38" s="133">
        <f ca="1"/>
        <v>0</v>
      </c>
      <c r="AS38" s="133">
        <f ca="1"/>
        <v>0</v>
      </c>
      <c r="AT38" s="133">
        <f ca="1"/>
        <v>0</v>
      </c>
      <c r="AU38" s="133">
        <f ca="1"/>
        <v>0</v>
      </c>
      <c r="AV38" s="133">
        <f t="shared" ca="1" si="18"/>
        <v>1.0014635554700144</v>
      </c>
      <c r="AW38" s="133">
        <f t="shared" ca="1" si="19"/>
        <v>0.71865866174769777</v>
      </c>
      <c r="AX38" s="59"/>
      <c r="AZ38" s="280">
        <f t="shared" si="7"/>
        <v>0</v>
      </c>
      <c r="BA38" s="133">
        <f t="shared" ca="1" si="8"/>
        <v>0</v>
      </c>
      <c r="BB38" s="133">
        <f t="shared" ca="1" si="9"/>
        <v>0</v>
      </c>
      <c r="BC38" s="133">
        <f t="shared" ca="1" si="10"/>
        <v>0</v>
      </c>
      <c r="BD38" s="133">
        <f t="shared" ca="1" si="11"/>
        <v>0</v>
      </c>
      <c r="BE38" s="133">
        <f t="shared" ca="1" si="12"/>
        <v>0</v>
      </c>
      <c r="BF38" s="133">
        <f t="shared" ca="1" si="13"/>
        <v>0</v>
      </c>
      <c r="BG38" s="133">
        <f t="shared" ca="1" si="14"/>
        <v>0</v>
      </c>
      <c r="BH38" s="133">
        <f t="shared" ca="1" si="15"/>
        <v>0</v>
      </c>
      <c r="BI38" s="133">
        <f t="shared" ca="1" si="16"/>
        <v>0</v>
      </c>
      <c r="BJ38" s="133">
        <f t="shared" ca="1" si="17"/>
        <v>0</v>
      </c>
    </row>
    <row r="39" spans="2:62" hidden="1" outlineLevel="1" x14ac:dyDescent="0.2">
      <c r="B39" s="204" t="str" cm="1">
        <f t="array" aca="1" ref="B39" ca="1">IFERROR(_xlfn.XLOOKUP(C39,Act_codes_core,Act_labels_core),"")</f>
        <v>Catfish</v>
      </c>
      <c r="C39" s="108" t="str">
        <f ca="1"/>
        <v>a_030</v>
      </c>
      <c r="D39" s="133" cm="1">
        <f t="array" aca="1" ref="D39" ca="1">IF($J$1="Labour",SUMIFS(Raw_Factors_QFXP!E$7:E$1000,Raw_Factors_QFXP!$A$7:$A$1000,_xlfn.XLOOKUP($J$1,Fct_labels,Fct_codes)&amp;"_"&amp;$C39),IFERROR(_xlfn.XLOOKUP(_xlfn.XLOOKUP($J$1,Fct_labels,Fct_codes)&amp;"_"&amp;$C39,Raw_Factors_QFXP!$B$7:$B$1000,Raw_Factors_QFXP!E$7:E$1000),0))</f>
        <v>0.12425802955395493</v>
      </c>
      <c r="E39" s="168" cm="1">
        <f t="array" aca="1" ref="E39" ca="1">IF($J$1="Labour",SUMIFS(Raw_Factors_QFXP!F$7:F$1000,Raw_Factors_QFXP!$A$7:$A$1000,_xlfn.XLOOKUP($J$1,Fct_labels,Fct_codes)&amp;"_"&amp;$C39),IFERROR(_xlfn.XLOOKUP(_xlfn.XLOOKUP($J$1,Fct_labels,Fct_codes)&amp;"_"&amp;$C39,Raw_Factors_QFXP!$B$7:$B$1000,Raw_Factors_QFXP!F$7:F$1000),0))</f>
        <v>0</v>
      </c>
      <c r="F39" s="168" cm="1">
        <f t="array" aca="1" ref="F39" ca="1">IF($J$1="Labour",SUMIFS(Raw_Factors_QFXP!G$7:G$1000,Raw_Factors_QFXP!$A$7:$A$1000,_xlfn.XLOOKUP($J$1,Fct_labels,Fct_codes)&amp;"_"&amp;$C39),IFERROR(_xlfn.XLOOKUP(_xlfn.XLOOKUP($J$1,Fct_labels,Fct_codes)&amp;"_"&amp;$C39,Raw_Factors_QFXP!$B$7:$B$1000,Raw_Factors_QFXP!G$7:G$1000),0))</f>
        <v>0</v>
      </c>
      <c r="G39" s="168" cm="1">
        <f t="array" aca="1" ref="G39" ca="1">IF($J$1="Labour",SUMIFS(Raw_Factors_QFXP!H$7:H$1000,Raw_Factors_QFXP!$A$7:$A$1000,_xlfn.XLOOKUP($J$1,Fct_labels,Fct_codes)&amp;"_"&amp;$C39),IFERROR(_xlfn.XLOOKUP(_xlfn.XLOOKUP($J$1,Fct_labels,Fct_codes)&amp;"_"&amp;$C39,Raw_Factors_QFXP!$B$7:$B$1000,Raw_Factors_QFXP!H$7:H$1000),0))</f>
        <v>0</v>
      </c>
      <c r="H39" s="168" cm="1">
        <f t="array" aca="1" ref="H39" ca="1">IF($J$1="Labour",SUMIFS(Raw_Factors_QFXP!I$7:I$1000,Raw_Factors_QFXP!$A$7:$A$1000,_xlfn.XLOOKUP($J$1,Fct_labels,Fct_codes)&amp;"_"&amp;$C39),IFERROR(_xlfn.XLOOKUP(_xlfn.XLOOKUP($J$1,Fct_labels,Fct_codes)&amp;"_"&amp;$C39,Raw_Factors_QFXP!$B$7:$B$1000,Raw_Factors_QFXP!I$7:I$1000),0))</f>
        <v>0</v>
      </c>
      <c r="I39" s="168" cm="1">
        <f t="array" aca="1" ref="I39" ca="1">IF($J$1="Labour",SUMIFS(Raw_Factors_QFXP!J$7:J$1000,Raw_Factors_QFXP!$A$7:$A$1000,_xlfn.XLOOKUP($J$1,Fct_labels,Fct_codes)&amp;"_"&amp;$C39),IFERROR(_xlfn.XLOOKUP(_xlfn.XLOOKUP($J$1,Fct_labels,Fct_codes)&amp;"_"&amp;$C39,Raw_Factors_QFXP!$B$7:$B$1000,Raw_Factors_QFXP!J$7:J$1000),0))</f>
        <v>0</v>
      </c>
      <c r="J39" s="168" cm="1">
        <f t="array" aca="1" ref="J39" ca="1">IF($J$1="Labour",SUMIFS(Raw_Factors_QFXP!K$7:K$1000,Raw_Factors_QFXP!$A$7:$A$1000,_xlfn.XLOOKUP($J$1,Fct_labels,Fct_codes)&amp;"_"&amp;$C39),IFERROR(_xlfn.XLOOKUP(_xlfn.XLOOKUP($J$1,Fct_labels,Fct_codes)&amp;"_"&amp;$C39,Raw_Factors_QFXP!$B$7:$B$1000,Raw_Factors_QFXP!K$7:K$1000),0))</f>
        <v>0</v>
      </c>
      <c r="K39" s="168" cm="1">
        <f t="array" aca="1" ref="K39" ca="1">IF($J$1="Labour",SUMIFS(Raw_Factors_QFXP!L$7:L$1000,Raw_Factors_QFXP!$A$7:$A$1000,_xlfn.XLOOKUP($J$1,Fct_labels,Fct_codes)&amp;"_"&amp;$C39),IFERROR(_xlfn.XLOOKUP(_xlfn.XLOOKUP($J$1,Fct_labels,Fct_codes)&amp;"_"&amp;$C39,Raw_Factors_QFXP!$B$7:$B$1000,Raw_Factors_QFXP!L$7:L$1000),0))</f>
        <v>0</v>
      </c>
      <c r="L39" s="168" cm="1">
        <f t="array" aca="1" ref="L39" ca="1">IF($J$1="Labour",SUMIFS(Raw_Factors_QFXP!M$7:M$1000,Raw_Factors_QFXP!$A$7:$A$1000,_xlfn.XLOOKUP($J$1,Fct_labels,Fct_codes)&amp;"_"&amp;$C39),IFERROR(_xlfn.XLOOKUP(_xlfn.XLOOKUP($J$1,Fct_labels,Fct_codes)&amp;"_"&amp;$C39,Raw_Factors_QFXP!$B$7:$B$1000,Raw_Factors_QFXP!M$7:M$1000),0))</f>
        <v>0</v>
      </c>
      <c r="M39" s="168" cm="1">
        <f t="array" aca="1" ref="M39" ca="1">IF($J$1="Labour",SUMIFS(Raw_Factors_QFXP!N$7:N$1000,Raw_Factors_QFXP!$A$7:$A$1000,_xlfn.XLOOKUP($J$1,Fct_labels,Fct_codes)&amp;"_"&amp;$C39),IFERROR(_xlfn.XLOOKUP(_xlfn.XLOOKUP($J$1,Fct_labels,Fct_codes)&amp;"_"&amp;$C39,Raw_Factors_QFXP!$B$7:$B$1000,Raw_Factors_QFXP!N$7:N$1000),0))</f>
        <v>0</v>
      </c>
      <c r="O39" s="204" t="str" cm="1">
        <f t="array" aca="1" ref="O39" ca="1">IFERROR(_xlfn.XLOOKUP(P39,Act_codes_core,Act_labels_core),"")</f>
        <v>Catfish</v>
      </c>
      <c r="P39" s="108" t="str">
        <f ca="1"/>
        <v>a_030</v>
      </c>
      <c r="Q39" s="281" cm="1">
        <f t="array" aca="1" ref="Q39" ca="1">IF($J$1="Labour","",IFERROR(_xlfn.XLOOKUP(_xlfn.XLOOKUP($J$1,Fct_labels,Fct_codes)&amp;"_"&amp;$C39,Raw_Factors_WFDISTXP!$B$7:$B$1000,Raw_Factors_WFDISTXP!E$7:E$1000),0))</f>
        <v>1</v>
      </c>
      <c r="R39" s="298" cm="1">
        <f t="array" aca="1" ref="R39" ca="1">IF($J$1="Labour","",IFERROR(_xlfn.XLOOKUP(_xlfn.XLOOKUP($J$1,Fct_labels,Fct_codes)&amp;"_"&amp;$C39,Raw_Factors_WFDISTXP!$B$7:$B$1000,Raw_Factors_WFDISTXP!F$7:F$1000),0))</f>
        <v>-6.8225313492553674E-2</v>
      </c>
      <c r="S39" s="298" cm="1">
        <f t="array" aca="1" ref="S39" ca="1">IF($J$1="Labour","",IFERROR(_xlfn.XLOOKUP(_xlfn.XLOOKUP($J$1,Fct_labels,Fct_codes)&amp;"_"&amp;$C39,Raw_Factors_WFDISTXP!$B$7:$B$1000,Raw_Factors_WFDISTXP!G$7:G$1000),0))</f>
        <v>-1.4724461973043335</v>
      </c>
      <c r="T39" s="298" cm="1">
        <f t="array" aca="1" ref="T39" ca="1">IF($J$1="Labour","",IFERROR(_xlfn.XLOOKUP(_xlfn.XLOOKUP($J$1,Fct_labels,Fct_codes)&amp;"_"&amp;$C39,Raw_Factors_WFDISTXP!$B$7:$B$1000,Raw_Factors_WFDISTXP!H$7:H$1000),0))</f>
        <v>-0.73903658977008124</v>
      </c>
      <c r="U39" s="298" cm="1">
        <f t="array" aca="1" ref="U39" ca="1">IF($J$1="Labour","",IFERROR(_xlfn.XLOOKUP(_xlfn.XLOOKUP($J$1,Fct_labels,Fct_codes)&amp;"_"&amp;$C39,Raw_Factors_WFDISTXP!$B$7:$B$1000,Raw_Factors_WFDISTXP!I$7:I$1000),0))</f>
        <v>0</v>
      </c>
      <c r="V39" s="298" cm="1">
        <f t="array" aca="1" ref="V39" ca="1">IF($J$1="Labour","",IFERROR(_xlfn.XLOOKUP(_xlfn.XLOOKUP($J$1,Fct_labels,Fct_codes)&amp;"_"&amp;$C39,Raw_Factors_WFDISTXP!$B$7:$B$1000,Raw_Factors_WFDISTXP!J$7:J$1000),0))</f>
        <v>0</v>
      </c>
      <c r="W39" s="298" cm="1">
        <f t="array" aca="1" ref="W39" ca="1">IF($J$1="Labour","",IFERROR(_xlfn.XLOOKUP(_xlfn.XLOOKUP($J$1,Fct_labels,Fct_codes)&amp;"_"&amp;$C39,Raw_Factors_WFDISTXP!$B$7:$B$1000,Raw_Factors_WFDISTXP!K$7:K$1000),0))</f>
        <v>0</v>
      </c>
      <c r="X39" s="298" cm="1">
        <f t="array" aca="1" ref="X39" ca="1">IF($J$1="Labour","",IFERROR(_xlfn.XLOOKUP(_xlfn.XLOOKUP($J$1,Fct_labels,Fct_codes)&amp;"_"&amp;$C39,Raw_Factors_WFDISTXP!$B$7:$B$1000,Raw_Factors_WFDISTXP!L$7:L$1000),0))</f>
        <v>0</v>
      </c>
      <c r="Y39" s="298" cm="1">
        <f t="array" aca="1" ref="Y39" ca="1">IF($J$1="Labour","",IFERROR(_xlfn.XLOOKUP(_xlfn.XLOOKUP($J$1,Fct_labels,Fct_codes)&amp;"_"&amp;$C39,Raw_Factors_WFDISTXP!$B$7:$B$1000,Raw_Factors_WFDISTXP!M$7:M$1000),0))</f>
        <v>0</v>
      </c>
      <c r="Z39" s="298" cm="1">
        <f t="array" aca="1" ref="Z39" ca="1">IF($J$1="Labour","",IFERROR(_xlfn.XLOOKUP(_xlfn.XLOOKUP($J$1,Fct_labels,Fct_codes)&amp;"_"&amp;$C39,Raw_Factors_WFDISTXP!$B$7:$B$1000,Raw_Factors_WFDISTXP!N$7:N$1000),0))</f>
        <v>0</v>
      </c>
      <c r="AA39" s="104"/>
      <c r="AB39" s="104"/>
      <c r="AC39" s="104"/>
      <c r="AD39" s="104"/>
      <c r="AE39" s="104"/>
      <c r="AF39" s="104"/>
      <c r="AG39" s="104"/>
      <c r="AH39" s="104"/>
      <c r="AI39" s="54" t="str">
        <f ca="1"/>
        <v>sAGR</v>
      </c>
      <c r="AJ39" s="54" t="str">
        <f ca="1"/>
        <v>sGDP</v>
      </c>
      <c r="AK39" s="133" t="str">
        <f ca="1"/>
        <v>a_030</v>
      </c>
      <c r="AL39" s="133">
        <f ca="1"/>
        <v>0.12425802955395493</v>
      </c>
      <c r="AM39" s="133">
        <f ca="1"/>
        <v>0</v>
      </c>
      <c r="AN39" s="133">
        <f ca="1"/>
        <v>0</v>
      </c>
      <c r="AO39" s="133">
        <f ca="1"/>
        <v>0</v>
      </c>
      <c r="AP39" s="133">
        <f ca="1"/>
        <v>0</v>
      </c>
      <c r="AQ39" s="133">
        <f ca="1"/>
        <v>0</v>
      </c>
      <c r="AR39" s="133">
        <f ca="1"/>
        <v>0</v>
      </c>
      <c r="AS39" s="133">
        <f ca="1"/>
        <v>0</v>
      </c>
      <c r="AT39" s="133">
        <f ca="1"/>
        <v>0</v>
      </c>
      <c r="AU39" s="133">
        <f ca="1"/>
        <v>0</v>
      </c>
      <c r="AV39" s="133">
        <f t="shared" ca="1" si="18"/>
        <v>1.527018725360864</v>
      </c>
      <c r="AW39" s="133">
        <f t="shared" ca="1" si="19"/>
        <v>1.0958014673998511</v>
      </c>
      <c r="AX39" s="59"/>
      <c r="AZ39" s="280">
        <f t="shared" si="7"/>
        <v>0</v>
      </c>
      <c r="BA39" s="133">
        <f t="shared" ca="1" si="8"/>
        <v>0</v>
      </c>
      <c r="BB39" s="133">
        <f t="shared" ca="1" si="9"/>
        <v>0</v>
      </c>
      <c r="BC39" s="133">
        <f t="shared" ca="1" si="10"/>
        <v>0</v>
      </c>
      <c r="BD39" s="133">
        <f t="shared" ca="1" si="11"/>
        <v>0</v>
      </c>
      <c r="BE39" s="133">
        <f t="shared" ca="1" si="12"/>
        <v>0</v>
      </c>
      <c r="BF39" s="133">
        <f t="shared" ca="1" si="13"/>
        <v>0</v>
      </c>
      <c r="BG39" s="133">
        <f t="shared" ca="1" si="14"/>
        <v>0</v>
      </c>
      <c r="BH39" s="133">
        <f t="shared" ca="1" si="15"/>
        <v>0</v>
      </c>
      <c r="BI39" s="133">
        <f t="shared" ca="1" si="16"/>
        <v>0</v>
      </c>
      <c r="BJ39" s="133">
        <f t="shared" ca="1" si="17"/>
        <v>0</v>
      </c>
    </row>
    <row r="40" spans="2:62" hidden="1" outlineLevel="1" x14ac:dyDescent="0.2">
      <c r="B40" s="204" t="str" cm="1">
        <f t="array" aca="1" ref="B40" ca="1">IFERROR(_xlfn.XLOOKUP(C40,Act_codes_core,Act_labels_core),"")</f>
        <v>White leg shrimp, Black tiger shrimp</v>
      </c>
      <c r="C40" s="108" t="str">
        <f ca="1"/>
        <v>a_031</v>
      </c>
      <c r="D40" s="133" cm="1">
        <f t="array" aca="1" ref="D40" ca="1">IF($J$1="Labour",SUMIFS(Raw_Factors_QFXP!E$7:E$1000,Raw_Factors_QFXP!$A$7:$A$1000,_xlfn.XLOOKUP($J$1,Fct_labels,Fct_codes)&amp;"_"&amp;$C40),IFERROR(_xlfn.XLOOKUP(_xlfn.XLOOKUP($J$1,Fct_labels,Fct_codes)&amp;"_"&amp;$C40,Raw_Factors_QFXP!$B$7:$B$1000,Raw_Factors_QFXP!E$7:E$1000),0))</f>
        <v>0.3479267298830635</v>
      </c>
      <c r="E40" s="168" cm="1">
        <f t="array" aca="1" ref="E40" ca="1">IF($J$1="Labour",SUMIFS(Raw_Factors_QFXP!F$7:F$1000,Raw_Factors_QFXP!$A$7:$A$1000,_xlfn.XLOOKUP($J$1,Fct_labels,Fct_codes)&amp;"_"&amp;$C40),IFERROR(_xlfn.XLOOKUP(_xlfn.XLOOKUP($J$1,Fct_labels,Fct_codes)&amp;"_"&amp;$C40,Raw_Factors_QFXP!$B$7:$B$1000,Raw_Factors_QFXP!F$7:F$1000),0))</f>
        <v>0</v>
      </c>
      <c r="F40" s="168" cm="1">
        <f t="array" aca="1" ref="F40" ca="1">IF($J$1="Labour",SUMIFS(Raw_Factors_QFXP!G$7:G$1000,Raw_Factors_QFXP!$A$7:$A$1000,_xlfn.XLOOKUP($J$1,Fct_labels,Fct_codes)&amp;"_"&amp;$C40),IFERROR(_xlfn.XLOOKUP(_xlfn.XLOOKUP($J$1,Fct_labels,Fct_codes)&amp;"_"&amp;$C40,Raw_Factors_QFXP!$B$7:$B$1000,Raw_Factors_QFXP!G$7:G$1000),0))</f>
        <v>0</v>
      </c>
      <c r="G40" s="168" cm="1">
        <f t="array" aca="1" ref="G40" ca="1">IF($J$1="Labour",SUMIFS(Raw_Factors_QFXP!H$7:H$1000,Raw_Factors_QFXP!$A$7:$A$1000,_xlfn.XLOOKUP($J$1,Fct_labels,Fct_codes)&amp;"_"&amp;$C40),IFERROR(_xlfn.XLOOKUP(_xlfn.XLOOKUP($J$1,Fct_labels,Fct_codes)&amp;"_"&amp;$C40,Raw_Factors_QFXP!$B$7:$B$1000,Raw_Factors_QFXP!H$7:H$1000),0))</f>
        <v>0</v>
      </c>
      <c r="H40" s="168" cm="1">
        <f t="array" aca="1" ref="H40" ca="1">IF($J$1="Labour",SUMIFS(Raw_Factors_QFXP!I$7:I$1000,Raw_Factors_QFXP!$A$7:$A$1000,_xlfn.XLOOKUP($J$1,Fct_labels,Fct_codes)&amp;"_"&amp;$C40),IFERROR(_xlfn.XLOOKUP(_xlfn.XLOOKUP($J$1,Fct_labels,Fct_codes)&amp;"_"&amp;$C40,Raw_Factors_QFXP!$B$7:$B$1000,Raw_Factors_QFXP!I$7:I$1000),0))</f>
        <v>0</v>
      </c>
      <c r="I40" s="168" cm="1">
        <f t="array" aca="1" ref="I40" ca="1">IF($J$1="Labour",SUMIFS(Raw_Factors_QFXP!J$7:J$1000,Raw_Factors_QFXP!$A$7:$A$1000,_xlfn.XLOOKUP($J$1,Fct_labels,Fct_codes)&amp;"_"&amp;$C40),IFERROR(_xlfn.XLOOKUP(_xlfn.XLOOKUP($J$1,Fct_labels,Fct_codes)&amp;"_"&amp;$C40,Raw_Factors_QFXP!$B$7:$B$1000,Raw_Factors_QFXP!J$7:J$1000),0))</f>
        <v>0</v>
      </c>
      <c r="J40" s="168" cm="1">
        <f t="array" aca="1" ref="J40" ca="1">IF($J$1="Labour",SUMIFS(Raw_Factors_QFXP!K$7:K$1000,Raw_Factors_QFXP!$A$7:$A$1000,_xlfn.XLOOKUP($J$1,Fct_labels,Fct_codes)&amp;"_"&amp;$C40),IFERROR(_xlfn.XLOOKUP(_xlfn.XLOOKUP($J$1,Fct_labels,Fct_codes)&amp;"_"&amp;$C40,Raw_Factors_QFXP!$B$7:$B$1000,Raw_Factors_QFXP!K$7:K$1000),0))</f>
        <v>0</v>
      </c>
      <c r="K40" s="168" cm="1">
        <f t="array" aca="1" ref="K40" ca="1">IF($J$1="Labour",SUMIFS(Raw_Factors_QFXP!L$7:L$1000,Raw_Factors_QFXP!$A$7:$A$1000,_xlfn.XLOOKUP($J$1,Fct_labels,Fct_codes)&amp;"_"&amp;$C40),IFERROR(_xlfn.XLOOKUP(_xlfn.XLOOKUP($J$1,Fct_labels,Fct_codes)&amp;"_"&amp;$C40,Raw_Factors_QFXP!$B$7:$B$1000,Raw_Factors_QFXP!L$7:L$1000),0))</f>
        <v>0</v>
      </c>
      <c r="L40" s="168" cm="1">
        <f t="array" aca="1" ref="L40" ca="1">IF($J$1="Labour",SUMIFS(Raw_Factors_QFXP!M$7:M$1000,Raw_Factors_QFXP!$A$7:$A$1000,_xlfn.XLOOKUP($J$1,Fct_labels,Fct_codes)&amp;"_"&amp;$C40),IFERROR(_xlfn.XLOOKUP(_xlfn.XLOOKUP($J$1,Fct_labels,Fct_codes)&amp;"_"&amp;$C40,Raw_Factors_QFXP!$B$7:$B$1000,Raw_Factors_QFXP!M$7:M$1000),0))</f>
        <v>0</v>
      </c>
      <c r="M40" s="168" cm="1">
        <f t="array" aca="1" ref="M40" ca="1">IF($J$1="Labour",SUMIFS(Raw_Factors_QFXP!N$7:N$1000,Raw_Factors_QFXP!$A$7:$A$1000,_xlfn.XLOOKUP($J$1,Fct_labels,Fct_codes)&amp;"_"&amp;$C40),IFERROR(_xlfn.XLOOKUP(_xlfn.XLOOKUP($J$1,Fct_labels,Fct_codes)&amp;"_"&amp;$C40,Raw_Factors_QFXP!$B$7:$B$1000,Raw_Factors_QFXP!N$7:N$1000),0))</f>
        <v>0</v>
      </c>
      <c r="O40" s="204" t="str" cm="1">
        <f t="array" aca="1" ref="O40" ca="1">IFERROR(_xlfn.XLOOKUP(P40,Act_codes_core,Act_labels_core),"")</f>
        <v>White leg shrimp, Black tiger shrimp</v>
      </c>
      <c r="P40" s="108" t="str">
        <f ca="1"/>
        <v>a_031</v>
      </c>
      <c r="Q40" s="281" cm="1">
        <f t="array" aca="1" ref="Q40" ca="1">IF($J$1="Labour","",IFERROR(_xlfn.XLOOKUP(_xlfn.XLOOKUP($J$1,Fct_labels,Fct_codes)&amp;"_"&amp;$C40,Raw_Factors_WFDISTXP!$B$7:$B$1000,Raw_Factors_WFDISTXP!E$7:E$1000),0))</f>
        <v>1</v>
      </c>
      <c r="R40" s="298" cm="1">
        <f t="array" aca="1" ref="R40" ca="1">IF($J$1="Labour","",IFERROR(_xlfn.XLOOKUP(_xlfn.XLOOKUP($J$1,Fct_labels,Fct_codes)&amp;"_"&amp;$C40,Raw_Factors_WFDISTXP!$B$7:$B$1000,Raw_Factors_WFDISTXP!F$7:F$1000),0))</f>
        <v>-6.3537045644879164E-2</v>
      </c>
      <c r="S40" s="298" cm="1">
        <f t="array" aca="1" ref="S40" ca="1">IF($J$1="Labour","",IFERROR(_xlfn.XLOOKUP(_xlfn.XLOOKUP($J$1,Fct_labels,Fct_codes)&amp;"_"&amp;$C40,Raw_Factors_WFDISTXP!$B$7:$B$1000,Raw_Factors_WFDISTXP!G$7:G$1000),0))</f>
        <v>-1.3972872603135178</v>
      </c>
      <c r="T40" s="298" cm="1">
        <f t="array" aca="1" ref="T40" ca="1">IF($J$1="Labour","",IFERROR(_xlfn.XLOOKUP(_xlfn.XLOOKUP($J$1,Fct_labels,Fct_codes)&amp;"_"&amp;$C40,Raw_Factors_WFDISTXP!$B$7:$B$1000,Raw_Factors_WFDISTXP!H$7:H$1000),0))</f>
        <v>-0.68237586009414208</v>
      </c>
      <c r="U40" s="298" cm="1">
        <f t="array" aca="1" ref="U40" ca="1">IF($J$1="Labour","",IFERROR(_xlfn.XLOOKUP(_xlfn.XLOOKUP($J$1,Fct_labels,Fct_codes)&amp;"_"&amp;$C40,Raw_Factors_WFDISTXP!$B$7:$B$1000,Raw_Factors_WFDISTXP!I$7:I$1000),0))</f>
        <v>0</v>
      </c>
      <c r="V40" s="298" cm="1">
        <f t="array" aca="1" ref="V40" ca="1">IF($J$1="Labour","",IFERROR(_xlfn.XLOOKUP(_xlfn.XLOOKUP($J$1,Fct_labels,Fct_codes)&amp;"_"&amp;$C40,Raw_Factors_WFDISTXP!$B$7:$B$1000,Raw_Factors_WFDISTXP!J$7:J$1000),0))</f>
        <v>0</v>
      </c>
      <c r="W40" s="298" cm="1">
        <f t="array" aca="1" ref="W40" ca="1">IF($J$1="Labour","",IFERROR(_xlfn.XLOOKUP(_xlfn.XLOOKUP($J$1,Fct_labels,Fct_codes)&amp;"_"&amp;$C40,Raw_Factors_WFDISTXP!$B$7:$B$1000,Raw_Factors_WFDISTXP!K$7:K$1000),0))</f>
        <v>0</v>
      </c>
      <c r="X40" s="298" cm="1">
        <f t="array" aca="1" ref="X40" ca="1">IF($J$1="Labour","",IFERROR(_xlfn.XLOOKUP(_xlfn.XLOOKUP($J$1,Fct_labels,Fct_codes)&amp;"_"&amp;$C40,Raw_Factors_WFDISTXP!$B$7:$B$1000,Raw_Factors_WFDISTXP!L$7:L$1000),0))</f>
        <v>0</v>
      </c>
      <c r="Y40" s="298" cm="1">
        <f t="array" aca="1" ref="Y40" ca="1">IF($J$1="Labour","",IFERROR(_xlfn.XLOOKUP(_xlfn.XLOOKUP($J$1,Fct_labels,Fct_codes)&amp;"_"&amp;$C40,Raw_Factors_WFDISTXP!$B$7:$B$1000,Raw_Factors_WFDISTXP!M$7:M$1000),0))</f>
        <v>0</v>
      </c>
      <c r="Z40" s="298" cm="1">
        <f t="array" aca="1" ref="Z40" ca="1">IF($J$1="Labour","",IFERROR(_xlfn.XLOOKUP(_xlfn.XLOOKUP($J$1,Fct_labels,Fct_codes)&amp;"_"&amp;$C40,Raw_Factors_WFDISTXP!$B$7:$B$1000,Raw_Factors_WFDISTXP!N$7:N$1000),0))</f>
        <v>0</v>
      </c>
      <c r="AA40" s="104"/>
      <c r="AB40" s="104"/>
      <c r="AC40" s="104"/>
      <c r="AD40" s="104"/>
      <c r="AE40" s="104"/>
      <c r="AF40" s="104"/>
      <c r="AG40" s="104"/>
      <c r="AH40" s="104"/>
      <c r="AI40" s="54" t="str">
        <f ca="1"/>
        <v>sAGR</v>
      </c>
      <c r="AJ40" s="54" t="str">
        <f ca="1"/>
        <v>sGDP</v>
      </c>
      <c r="AK40" s="133" t="str">
        <f ca="1"/>
        <v>a_031</v>
      </c>
      <c r="AL40" s="133">
        <f ca="1"/>
        <v>0.3479267298830635</v>
      </c>
      <c r="AM40" s="133">
        <f ca="1"/>
        <v>0</v>
      </c>
      <c r="AN40" s="133">
        <f ca="1"/>
        <v>0</v>
      </c>
      <c r="AO40" s="133">
        <f ca="1"/>
        <v>0</v>
      </c>
      <c r="AP40" s="133">
        <f ca="1"/>
        <v>0</v>
      </c>
      <c r="AQ40" s="133">
        <f ca="1"/>
        <v>0</v>
      </c>
      <c r="AR40" s="133">
        <f ca="1"/>
        <v>0</v>
      </c>
      <c r="AS40" s="133">
        <f ca="1"/>
        <v>0</v>
      </c>
      <c r="AT40" s="133">
        <f ca="1"/>
        <v>0</v>
      </c>
      <c r="AU40" s="133">
        <f ca="1"/>
        <v>0</v>
      </c>
      <c r="AV40" s="133">
        <f t="shared" ca="1" si="18"/>
        <v>4.2757046244187702</v>
      </c>
      <c r="AW40" s="133">
        <f t="shared" ca="1" si="19"/>
        <v>3.0682815631479463</v>
      </c>
      <c r="AX40" s="59"/>
      <c r="AZ40" s="280">
        <f t="shared" si="7"/>
        <v>0</v>
      </c>
      <c r="BA40" s="133">
        <f t="shared" ca="1" si="8"/>
        <v>0</v>
      </c>
      <c r="BB40" s="133">
        <f t="shared" ca="1" si="9"/>
        <v>0</v>
      </c>
      <c r="BC40" s="133">
        <f t="shared" ca="1" si="10"/>
        <v>0</v>
      </c>
      <c r="BD40" s="133">
        <f t="shared" ca="1" si="11"/>
        <v>0</v>
      </c>
      <c r="BE40" s="133">
        <f t="shared" ca="1" si="12"/>
        <v>0</v>
      </c>
      <c r="BF40" s="133">
        <f t="shared" ca="1" si="13"/>
        <v>0</v>
      </c>
      <c r="BG40" s="133">
        <f t="shared" ca="1" si="14"/>
        <v>0</v>
      </c>
      <c r="BH40" s="133">
        <f t="shared" ca="1" si="15"/>
        <v>0</v>
      </c>
      <c r="BI40" s="133">
        <f t="shared" ca="1" si="16"/>
        <v>0</v>
      </c>
      <c r="BJ40" s="133">
        <f t="shared" ca="1" si="17"/>
        <v>0</v>
      </c>
    </row>
    <row r="41" spans="2:62" hidden="1" outlineLevel="1" x14ac:dyDescent="0.2">
      <c r="B41" s="204" t="str" cm="1">
        <f t="array" aca="1" ref="B41" ca="1">IFERROR(_xlfn.XLOOKUP(C41,Act_codes_core,Act_labels_core),"")</f>
        <v>Other inland aquaculture products</v>
      </c>
      <c r="C41" s="108" t="str">
        <f ca="1"/>
        <v>a_032</v>
      </c>
      <c r="D41" s="133" cm="1">
        <f t="array" aca="1" ref="D41" ca="1">IF($J$1="Labour",SUMIFS(Raw_Factors_QFXP!E$7:E$1000,Raw_Factors_QFXP!$A$7:$A$1000,_xlfn.XLOOKUP($J$1,Fct_labels,Fct_codes)&amp;"_"&amp;$C41),IFERROR(_xlfn.XLOOKUP(_xlfn.XLOOKUP($J$1,Fct_labels,Fct_codes)&amp;"_"&amp;$C41,Raw_Factors_QFXP!$B$7:$B$1000,Raw_Factors_QFXP!E$7:E$1000),0))</f>
        <v>0.32188627822051608</v>
      </c>
      <c r="E41" s="168" cm="1">
        <f t="array" aca="1" ref="E41" ca="1">IF($J$1="Labour",SUMIFS(Raw_Factors_QFXP!F$7:F$1000,Raw_Factors_QFXP!$A$7:$A$1000,_xlfn.XLOOKUP($J$1,Fct_labels,Fct_codes)&amp;"_"&amp;$C41),IFERROR(_xlfn.XLOOKUP(_xlfn.XLOOKUP($J$1,Fct_labels,Fct_codes)&amp;"_"&amp;$C41,Raw_Factors_QFXP!$B$7:$B$1000,Raw_Factors_QFXP!F$7:F$1000),0))</f>
        <v>0</v>
      </c>
      <c r="F41" s="168" cm="1">
        <f t="array" aca="1" ref="F41" ca="1">IF($J$1="Labour",SUMIFS(Raw_Factors_QFXP!G$7:G$1000,Raw_Factors_QFXP!$A$7:$A$1000,_xlfn.XLOOKUP($J$1,Fct_labels,Fct_codes)&amp;"_"&amp;$C41),IFERROR(_xlfn.XLOOKUP(_xlfn.XLOOKUP($J$1,Fct_labels,Fct_codes)&amp;"_"&amp;$C41,Raw_Factors_QFXP!$B$7:$B$1000,Raw_Factors_QFXP!G$7:G$1000),0))</f>
        <v>0</v>
      </c>
      <c r="G41" s="168" cm="1">
        <f t="array" aca="1" ref="G41" ca="1">IF($J$1="Labour",SUMIFS(Raw_Factors_QFXP!H$7:H$1000,Raw_Factors_QFXP!$A$7:$A$1000,_xlfn.XLOOKUP($J$1,Fct_labels,Fct_codes)&amp;"_"&amp;$C41),IFERROR(_xlfn.XLOOKUP(_xlfn.XLOOKUP($J$1,Fct_labels,Fct_codes)&amp;"_"&amp;$C41,Raw_Factors_QFXP!$B$7:$B$1000,Raw_Factors_QFXP!H$7:H$1000),0))</f>
        <v>0</v>
      </c>
      <c r="H41" s="168" cm="1">
        <f t="array" aca="1" ref="H41" ca="1">IF($J$1="Labour",SUMIFS(Raw_Factors_QFXP!I$7:I$1000,Raw_Factors_QFXP!$A$7:$A$1000,_xlfn.XLOOKUP($J$1,Fct_labels,Fct_codes)&amp;"_"&amp;$C41),IFERROR(_xlfn.XLOOKUP(_xlfn.XLOOKUP($J$1,Fct_labels,Fct_codes)&amp;"_"&amp;$C41,Raw_Factors_QFXP!$B$7:$B$1000,Raw_Factors_QFXP!I$7:I$1000),0))</f>
        <v>0</v>
      </c>
      <c r="I41" s="168" cm="1">
        <f t="array" aca="1" ref="I41" ca="1">IF($J$1="Labour",SUMIFS(Raw_Factors_QFXP!J$7:J$1000,Raw_Factors_QFXP!$A$7:$A$1000,_xlfn.XLOOKUP($J$1,Fct_labels,Fct_codes)&amp;"_"&amp;$C41),IFERROR(_xlfn.XLOOKUP(_xlfn.XLOOKUP($J$1,Fct_labels,Fct_codes)&amp;"_"&amp;$C41,Raw_Factors_QFXP!$B$7:$B$1000,Raw_Factors_QFXP!J$7:J$1000),0))</f>
        <v>0</v>
      </c>
      <c r="J41" s="168" cm="1">
        <f t="array" aca="1" ref="J41" ca="1">IF($J$1="Labour",SUMIFS(Raw_Factors_QFXP!K$7:K$1000,Raw_Factors_QFXP!$A$7:$A$1000,_xlfn.XLOOKUP($J$1,Fct_labels,Fct_codes)&amp;"_"&amp;$C41),IFERROR(_xlfn.XLOOKUP(_xlfn.XLOOKUP($J$1,Fct_labels,Fct_codes)&amp;"_"&amp;$C41,Raw_Factors_QFXP!$B$7:$B$1000,Raw_Factors_QFXP!K$7:K$1000),0))</f>
        <v>0</v>
      </c>
      <c r="K41" s="168" cm="1">
        <f t="array" aca="1" ref="K41" ca="1">IF($J$1="Labour",SUMIFS(Raw_Factors_QFXP!L$7:L$1000,Raw_Factors_QFXP!$A$7:$A$1000,_xlfn.XLOOKUP($J$1,Fct_labels,Fct_codes)&amp;"_"&amp;$C41),IFERROR(_xlfn.XLOOKUP(_xlfn.XLOOKUP($J$1,Fct_labels,Fct_codes)&amp;"_"&amp;$C41,Raw_Factors_QFXP!$B$7:$B$1000,Raw_Factors_QFXP!L$7:L$1000),0))</f>
        <v>0</v>
      </c>
      <c r="L41" s="168" cm="1">
        <f t="array" aca="1" ref="L41" ca="1">IF($J$1="Labour",SUMIFS(Raw_Factors_QFXP!M$7:M$1000,Raw_Factors_QFXP!$A$7:$A$1000,_xlfn.XLOOKUP($J$1,Fct_labels,Fct_codes)&amp;"_"&amp;$C41),IFERROR(_xlfn.XLOOKUP(_xlfn.XLOOKUP($J$1,Fct_labels,Fct_codes)&amp;"_"&amp;$C41,Raw_Factors_QFXP!$B$7:$B$1000,Raw_Factors_QFXP!M$7:M$1000),0))</f>
        <v>0</v>
      </c>
      <c r="M41" s="168" cm="1">
        <f t="array" aca="1" ref="M41" ca="1">IF($J$1="Labour",SUMIFS(Raw_Factors_QFXP!N$7:N$1000,Raw_Factors_QFXP!$A$7:$A$1000,_xlfn.XLOOKUP($J$1,Fct_labels,Fct_codes)&amp;"_"&amp;$C41),IFERROR(_xlfn.XLOOKUP(_xlfn.XLOOKUP($J$1,Fct_labels,Fct_codes)&amp;"_"&amp;$C41,Raw_Factors_QFXP!$B$7:$B$1000,Raw_Factors_QFXP!N$7:N$1000),0))</f>
        <v>0</v>
      </c>
      <c r="O41" s="204" t="str" cm="1">
        <f t="array" aca="1" ref="O41" ca="1">IFERROR(_xlfn.XLOOKUP(P41,Act_codes_core,Act_labels_core),"")</f>
        <v>Other inland aquaculture products</v>
      </c>
      <c r="P41" s="108" t="str">
        <f ca="1"/>
        <v>a_032</v>
      </c>
      <c r="Q41" s="281" cm="1">
        <f t="array" aca="1" ref="Q41" ca="1">IF($J$1="Labour","",IFERROR(_xlfn.XLOOKUP(_xlfn.XLOOKUP($J$1,Fct_labels,Fct_codes)&amp;"_"&amp;$C41,Raw_Factors_WFDISTXP!$B$7:$B$1000,Raw_Factors_WFDISTXP!E$7:E$1000),0))</f>
        <v>1</v>
      </c>
      <c r="R41" s="298" cm="1">
        <f t="array" aca="1" ref="R41" ca="1">IF($J$1="Labour","",IFERROR(_xlfn.XLOOKUP(_xlfn.XLOOKUP($J$1,Fct_labels,Fct_codes)&amp;"_"&amp;$C41,Raw_Factors_WFDISTXP!$B$7:$B$1000,Raw_Factors_WFDISTXP!F$7:F$1000),0))</f>
        <v>-6.3868742082062724E-2</v>
      </c>
      <c r="S41" s="298" cm="1">
        <f t="array" aca="1" ref="S41" ca="1">IF($J$1="Labour","",IFERROR(_xlfn.XLOOKUP(_xlfn.XLOOKUP($J$1,Fct_labels,Fct_codes)&amp;"_"&amp;$C41,Raw_Factors_WFDISTXP!$B$7:$B$1000,Raw_Factors_WFDISTXP!G$7:G$1000),0))</f>
        <v>-1.3923463711561723</v>
      </c>
      <c r="T41" s="298" cm="1">
        <f t="array" aca="1" ref="T41" ca="1">IF($J$1="Labour","",IFERROR(_xlfn.XLOOKUP(_xlfn.XLOOKUP($J$1,Fct_labels,Fct_codes)&amp;"_"&amp;$C41,Raw_Factors_WFDISTXP!$B$7:$B$1000,Raw_Factors_WFDISTXP!H$7:H$1000),0))</f>
        <v>-0.69702308019328196</v>
      </c>
      <c r="U41" s="298" cm="1">
        <f t="array" aca="1" ref="U41" ca="1">IF($J$1="Labour","",IFERROR(_xlfn.XLOOKUP(_xlfn.XLOOKUP($J$1,Fct_labels,Fct_codes)&amp;"_"&amp;$C41,Raw_Factors_WFDISTXP!$B$7:$B$1000,Raw_Factors_WFDISTXP!I$7:I$1000),0))</f>
        <v>0</v>
      </c>
      <c r="V41" s="298" cm="1">
        <f t="array" aca="1" ref="V41" ca="1">IF($J$1="Labour","",IFERROR(_xlfn.XLOOKUP(_xlfn.XLOOKUP($J$1,Fct_labels,Fct_codes)&amp;"_"&amp;$C41,Raw_Factors_WFDISTXP!$B$7:$B$1000,Raw_Factors_WFDISTXP!J$7:J$1000),0))</f>
        <v>0</v>
      </c>
      <c r="W41" s="298" cm="1">
        <f t="array" aca="1" ref="W41" ca="1">IF($J$1="Labour","",IFERROR(_xlfn.XLOOKUP(_xlfn.XLOOKUP($J$1,Fct_labels,Fct_codes)&amp;"_"&amp;$C41,Raw_Factors_WFDISTXP!$B$7:$B$1000,Raw_Factors_WFDISTXP!K$7:K$1000),0))</f>
        <v>0</v>
      </c>
      <c r="X41" s="298" cm="1">
        <f t="array" aca="1" ref="X41" ca="1">IF($J$1="Labour","",IFERROR(_xlfn.XLOOKUP(_xlfn.XLOOKUP($J$1,Fct_labels,Fct_codes)&amp;"_"&amp;$C41,Raw_Factors_WFDISTXP!$B$7:$B$1000,Raw_Factors_WFDISTXP!L$7:L$1000),0))</f>
        <v>0</v>
      </c>
      <c r="Y41" s="298" cm="1">
        <f t="array" aca="1" ref="Y41" ca="1">IF($J$1="Labour","",IFERROR(_xlfn.XLOOKUP(_xlfn.XLOOKUP($J$1,Fct_labels,Fct_codes)&amp;"_"&amp;$C41,Raw_Factors_WFDISTXP!$B$7:$B$1000,Raw_Factors_WFDISTXP!M$7:M$1000),0))</f>
        <v>0</v>
      </c>
      <c r="Z41" s="298" cm="1">
        <f t="array" aca="1" ref="Z41" ca="1">IF($J$1="Labour","",IFERROR(_xlfn.XLOOKUP(_xlfn.XLOOKUP($J$1,Fct_labels,Fct_codes)&amp;"_"&amp;$C41,Raw_Factors_WFDISTXP!$B$7:$B$1000,Raw_Factors_WFDISTXP!N$7:N$1000),0))</f>
        <v>0</v>
      </c>
      <c r="AA41" s="104"/>
      <c r="AB41" s="104"/>
      <c r="AC41" s="104"/>
      <c r="AD41" s="104"/>
      <c r="AE41" s="104"/>
      <c r="AF41" s="104"/>
      <c r="AG41" s="104"/>
      <c r="AH41" s="104"/>
      <c r="AI41" s="54" t="str">
        <f ca="1"/>
        <v>sAGR</v>
      </c>
      <c r="AJ41" s="54" t="str">
        <f ca="1"/>
        <v>sGDP</v>
      </c>
      <c r="AK41" s="133" t="str">
        <f ca="1"/>
        <v>a_032</v>
      </c>
      <c r="AL41" s="133">
        <f ca="1"/>
        <v>0.32188627822051608</v>
      </c>
      <c r="AM41" s="133">
        <f ca="1"/>
        <v>0</v>
      </c>
      <c r="AN41" s="133">
        <f ca="1"/>
        <v>0</v>
      </c>
      <c r="AO41" s="133">
        <f ca="1"/>
        <v>0</v>
      </c>
      <c r="AP41" s="133">
        <f ca="1"/>
        <v>0</v>
      </c>
      <c r="AQ41" s="133">
        <f ca="1"/>
        <v>0</v>
      </c>
      <c r="AR41" s="133">
        <f ca="1"/>
        <v>0</v>
      </c>
      <c r="AS41" s="133">
        <f ca="1"/>
        <v>0</v>
      </c>
      <c r="AT41" s="133">
        <f ca="1"/>
        <v>0</v>
      </c>
      <c r="AU41" s="133">
        <f ca="1"/>
        <v>0</v>
      </c>
      <c r="AV41" s="133">
        <f t="shared" ca="1" si="18"/>
        <v>3.9556910410044437</v>
      </c>
      <c r="AW41" s="133">
        <f t="shared" ca="1" si="19"/>
        <v>2.8386371269211197</v>
      </c>
      <c r="AX41" s="59"/>
      <c r="AZ41" s="280">
        <f t="shared" si="7"/>
        <v>0</v>
      </c>
      <c r="BA41" s="133">
        <f t="shared" ca="1" si="8"/>
        <v>0</v>
      </c>
      <c r="BB41" s="133">
        <f t="shared" ca="1" si="9"/>
        <v>0</v>
      </c>
      <c r="BC41" s="133">
        <f t="shared" ca="1" si="10"/>
        <v>0</v>
      </c>
      <c r="BD41" s="133">
        <f t="shared" ca="1" si="11"/>
        <v>0</v>
      </c>
      <c r="BE41" s="133">
        <f t="shared" ca="1" si="12"/>
        <v>0</v>
      </c>
      <c r="BF41" s="133">
        <f t="shared" ca="1" si="13"/>
        <v>0</v>
      </c>
      <c r="BG41" s="133">
        <f t="shared" ca="1" si="14"/>
        <v>0</v>
      </c>
      <c r="BH41" s="133">
        <f t="shared" ca="1" si="15"/>
        <v>0</v>
      </c>
      <c r="BI41" s="133">
        <f t="shared" ca="1" si="16"/>
        <v>0</v>
      </c>
      <c r="BJ41" s="133">
        <f t="shared" ca="1" si="17"/>
        <v>0</v>
      </c>
    </row>
    <row r="42" spans="2:62" hidden="1" outlineLevel="1" x14ac:dyDescent="0.2">
      <c r="B42" s="204" t="str" cm="1">
        <f t="array" aca="1" ref="B42" ca="1">IFERROR(_xlfn.XLOOKUP(C42,Act_codes_core,Act_labels_core),"")</f>
        <v>Domestic aquatic breeds</v>
      </c>
      <c r="C42" s="108" t="str">
        <f ca="1"/>
        <v>a_033</v>
      </c>
      <c r="D42" s="133" cm="1">
        <f t="array" aca="1" ref="D42" ca="1">IF($J$1="Labour",SUMIFS(Raw_Factors_QFXP!E$7:E$1000,Raw_Factors_QFXP!$A$7:$A$1000,_xlfn.XLOOKUP($J$1,Fct_labels,Fct_codes)&amp;"_"&amp;$C42),IFERROR(_xlfn.XLOOKUP(_xlfn.XLOOKUP($J$1,Fct_labels,Fct_codes)&amp;"_"&amp;$C42,Raw_Factors_QFXP!$B$7:$B$1000,Raw_Factors_QFXP!E$7:E$1000),0))</f>
        <v>0.15751009668395</v>
      </c>
      <c r="E42" s="168" cm="1">
        <f t="array" aca="1" ref="E42" ca="1">IF($J$1="Labour",SUMIFS(Raw_Factors_QFXP!F$7:F$1000,Raw_Factors_QFXP!$A$7:$A$1000,_xlfn.XLOOKUP($J$1,Fct_labels,Fct_codes)&amp;"_"&amp;$C42),IFERROR(_xlfn.XLOOKUP(_xlfn.XLOOKUP($J$1,Fct_labels,Fct_codes)&amp;"_"&amp;$C42,Raw_Factors_QFXP!$B$7:$B$1000,Raw_Factors_QFXP!F$7:F$1000),0))</f>
        <v>0</v>
      </c>
      <c r="F42" s="168" cm="1">
        <f t="array" aca="1" ref="F42" ca="1">IF($J$1="Labour",SUMIFS(Raw_Factors_QFXP!G$7:G$1000,Raw_Factors_QFXP!$A$7:$A$1000,_xlfn.XLOOKUP($J$1,Fct_labels,Fct_codes)&amp;"_"&amp;$C42),IFERROR(_xlfn.XLOOKUP(_xlfn.XLOOKUP($J$1,Fct_labels,Fct_codes)&amp;"_"&amp;$C42,Raw_Factors_QFXP!$B$7:$B$1000,Raw_Factors_QFXP!G$7:G$1000),0))</f>
        <v>0</v>
      </c>
      <c r="G42" s="168" cm="1">
        <f t="array" aca="1" ref="G42" ca="1">IF($J$1="Labour",SUMIFS(Raw_Factors_QFXP!H$7:H$1000,Raw_Factors_QFXP!$A$7:$A$1000,_xlfn.XLOOKUP($J$1,Fct_labels,Fct_codes)&amp;"_"&amp;$C42),IFERROR(_xlfn.XLOOKUP(_xlfn.XLOOKUP($J$1,Fct_labels,Fct_codes)&amp;"_"&amp;$C42,Raw_Factors_QFXP!$B$7:$B$1000,Raw_Factors_QFXP!H$7:H$1000),0))</f>
        <v>0</v>
      </c>
      <c r="H42" s="168" cm="1">
        <f t="array" aca="1" ref="H42" ca="1">IF($J$1="Labour",SUMIFS(Raw_Factors_QFXP!I$7:I$1000,Raw_Factors_QFXP!$A$7:$A$1000,_xlfn.XLOOKUP($J$1,Fct_labels,Fct_codes)&amp;"_"&amp;$C42),IFERROR(_xlfn.XLOOKUP(_xlfn.XLOOKUP($J$1,Fct_labels,Fct_codes)&amp;"_"&amp;$C42,Raw_Factors_QFXP!$B$7:$B$1000,Raw_Factors_QFXP!I$7:I$1000),0))</f>
        <v>0</v>
      </c>
      <c r="I42" s="168" cm="1">
        <f t="array" aca="1" ref="I42" ca="1">IF($J$1="Labour",SUMIFS(Raw_Factors_QFXP!J$7:J$1000,Raw_Factors_QFXP!$A$7:$A$1000,_xlfn.XLOOKUP($J$1,Fct_labels,Fct_codes)&amp;"_"&amp;$C42),IFERROR(_xlfn.XLOOKUP(_xlfn.XLOOKUP($J$1,Fct_labels,Fct_codes)&amp;"_"&amp;$C42,Raw_Factors_QFXP!$B$7:$B$1000,Raw_Factors_QFXP!J$7:J$1000),0))</f>
        <v>0</v>
      </c>
      <c r="J42" s="168" cm="1">
        <f t="array" aca="1" ref="J42" ca="1">IF($J$1="Labour",SUMIFS(Raw_Factors_QFXP!K$7:K$1000,Raw_Factors_QFXP!$A$7:$A$1000,_xlfn.XLOOKUP($J$1,Fct_labels,Fct_codes)&amp;"_"&amp;$C42),IFERROR(_xlfn.XLOOKUP(_xlfn.XLOOKUP($J$1,Fct_labels,Fct_codes)&amp;"_"&amp;$C42,Raw_Factors_QFXP!$B$7:$B$1000,Raw_Factors_QFXP!K$7:K$1000),0))</f>
        <v>0</v>
      </c>
      <c r="K42" s="168" cm="1">
        <f t="array" aca="1" ref="K42" ca="1">IF($J$1="Labour",SUMIFS(Raw_Factors_QFXP!L$7:L$1000,Raw_Factors_QFXP!$A$7:$A$1000,_xlfn.XLOOKUP($J$1,Fct_labels,Fct_codes)&amp;"_"&amp;$C42),IFERROR(_xlfn.XLOOKUP(_xlfn.XLOOKUP($J$1,Fct_labels,Fct_codes)&amp;"_"&amp;$C42,Raw_Factors_QFXP!$B$7:$B$1000,Raw_Factors_QFXP!L$7:L$1000),0))</f>
        <v>0</v>
      </c>
      <c r="L42" s="168" cm="1">
        <f t="array" aca="1" ref="L42" ca="1">IF($J$1="Labour",SUMIFS(Raw_Factors_QFXP!M$7:M$1000,Raw_Factors_QFXP!$A$7:$A$1000,_xlfn.XLOOKUP($J$1,Fct_labels,Fct_codes)&amp;"_"&amp;$C42),IFERROR(_xlfn.XLOOKUP(_xlfn.XLOOKUP($J$1,Fct_labels,Fct_codes)&amp;"_"&amp;$C42,Raw_Factors_QFXP!$B$7:$B$1000,Raw_Factors_QFXP!M$7:M$1000),0))</f>
        <v>0</v>
      </c>
      <c r="M42" s="168" cm="1">
        <f t="array" aca="1" ref="M42" ca="1">IF($J$1="Labour",SUMIFS(Raw_Factors_QFXP!N$7:N$1000,Raw_Factors_QFXP!$A$7:$A$1000,_xlfn.XLOOKUP($J$1,Fct_labels,Fct_codes)&amp;"_"&amp;$C42),IFERROR(_xlfn.XLOOKUP(_xlfn.XLOOKUP($J$1,Fct_labels,Fct_codes)&amp;"_"&amp;$C42,Raw_Factors_QFXP!$B$7:$B$1000,Raw_Factors_QFXP!N$7:N$1000),0))</f>
        <v>0</v>
      </c>
      <c r="O42" s="204" t="str" cm="1">
        <f t="array" aca="1" ref="O42" ca="1">IFERROR(_xlfn.XLOOKUP(P42,Act_codes_core,Act_labels_core),"")</f>
        <v>Domestic aquatic breeds</v>
      </c>
      <c r="P42" s="108" t="str">
        <f ca="1"/>
        <v>a_033</v>
      </c>
      <c r="Q42" s="281" cm="1">
        <f t="array" aca="1" ref="Q42" ca="1">IF($J$1="Labour","",IFERROR(_xlfn.XLOOKUP(_xlfn.XLOOKUP($J$1,Fct_labels,Fct_codes)&amp;"_"&amp;$C42,Raw_Factors_WFDISTXP!$B$7:$B$1000,Raw_Factors_WFDISTXP!E$7:E$1000),0))</f>
        <v>1</v>
      </c>
      <c r="R42" s="298" cm="1">
        <f t="array" aca="1" ref="R42" ca="1">IF($J$1="Labour","",IFERROR(_xlfn.XLOOKUP(_xlfn.XLOOKUP($J$1,Fct_labels,Fct_codes)&amp;"_"&amp;$C42,Raw_Factors_WFDISTXP!$B$7:$B$1000,Raw_Factors_WFDISTXP!F$7:F$1000),0))</f>
        <v>-7.7028889823860247E-2</v>
      </c>
      <c r="S42" s="298" cm="1">
        <f t="array" aca="1" ref="S42" ca="1">IF($J$1="Labour","",IFERROR(_xlfn.XLOOKUP(_xlfn.XLOOKUP($J$1,Fct_labels,Fct_codes)&amp;"_"&amp;$C42,Raw_Factors_WFDISTXP!$B$7:$B$1000,Raw_Factors_WFDISTXP!G$7:G$1000),0))</f>
        <v>-1.5581105114913951</v>
      </c>
      <c r="T42" s="298" cm="1">
        <f t="array" aca="1" ref="T42" ca="1">IF($J$1="Labour","",IFERROR(_xlfn.XLOOKUP(_xlfn.XLOOKUP($J$1,Fct_labels,Fct_codes)&amp;"_"&amp;$C42,Raw_Factors_WFDISTXP!$B$7:$B$1000,Raw_Factors_WFDISTXP!H$7:H$1000),0))</f>
        <v>-0.76312971016683218</v>
      </c>
      <c r="U42" s="298" cm="1">
        <f t="array" aca="1" ref="U42" ca="1">IF($J$1="Labour","",IFERROR(_xlfn.XLOOKUP(_xlfn.XLOOKUP($J$1,Fct_labels,Fct_codes)&amp;"_"&amp;$C42,Raw_Factors_WFDISTXP!$B$7:$B$1000,Raw_Factors_WFDISTXP!I$7:I$1000),0))</f>
        <v>0</v>
      </c>
      <c r="V42" s="298" cm="1">
        <f t="array" aca="1" ref="V42" ca="1">IF($J$1="Labour","",IFERROR(_xlfn.XLOOKUP(_xlfn.XLOOKUP($J$1,Fct_labels,Fct_codes)&amp;"_"&amp;$C42,Raw_Factors_WFDISTXP!$B$7:$B$1000,Raw_Factors_WFDISTXP!J$7:J$1000),0))</f>
        <v>0</v>
      </c>
      <c r="W42" s="298" cm="1">
        <f t="array" aca="1" ref="W42" ca="1">IF($J$1="Labour","",IFERROR(_xlfn.XLOOKUP(_xlfn.XLOOKUP($J$1,Fct_labels,Fct_codes)&amp;"_"&amp;$C42,Raw_Factors_WFDISTXP!$B$7:$B$1000,Raw_Factors_WFDISTXP!K$7:K$1000),0))</f>
        <v>0</v>
      </c>
      <c r="X42" s="298" cm="1">
        <f t="array" aca="1" ref="X42" ca="1">IF($J$1="Labour","",IFERROR(_xlfn.XLOOKUP(_xlfn.XLOOKUP($J$1,Fct_labels,Fct_codes)&amp;"_"&amp;$C42,Raw_Factors_WFDISTXP!$B$7:$B$1000,Raw_Factors_WFDISTXP!L$7:L$1000),0))</f>
        <v>0</v>
      </c>
      <c r="Y42" s="298" cm="1">
        <f t="array" aca="1" ref="Y42" ca="1">IF($J$1="Labour","",IFERROR(_xlfn.XLOOKUP(_xlfn.XLOOKUP($J$1,Fct_labels,Fct_codes)&amp;"_"&amp;$C42,Raw_Factors_WFDISTXP!$B$7:$B$1000,Raw_Factors_WFDISTXP!M$7:M$1000),0))</f>
        <v>0</v>
      </c>
      <c r="Z42" s="298" cm="1">
        <f t="array" aca="1" ref="Z42" ca="1">IF($J$1="Labour","",IFERROR(_xlfn.XLOOKUP(_xlfn.XLOOKUP($J$1,Fct_labels,Fct_codes)&amp;"_"&amp;$C42,Raw_Factors_WFDISTXP!$B$7:$B$1000,Raw_Factors_WFDISTXP!N$7:N$1000),0))</f>
        <v>0</v>
      </c>
      <c r="AA42" s="104"/>
      <c r="AB42" s="104"/>
      <c r="AC42" s="104"/>
      <c r="AD42" s="104"/>
      <c r="AE42" s="104"/>
      <c r="AF42" s="104"/>
      <c r="AG42" s="104"/>
      <c r="AH42" s="104"/>
      <c r="AI42" s="54" t="str">
        <f ca="1"/>
        <v>sAGR</v>
      </c>
      <c r="AJ42" s="54" t="str">
        <f ca="1"/>
        <v>sGDP</v>
      </c>
      <c r="AK42" s="133" t="str">
        <f ca="1"/>
        <v>a_033</v>
      </c>
      <c r="AL42" s="133">
        <f ca="1"/>
        <v>0.15751009668395</v>
      </c>
      <c r="AM42" s="133">
        <f ca="1"/>
        <v>0</v>
      </c>
      <c r="AN42" s="133">
        <f ca="1"/>
        <v>0</v>
      </c>
      <c r="AO42" s="133">
        <f ca="1"/>
        <v>0</v>
      </c>
      <c r="AP42" s="133">
        <f ca="1"/>
        <v>0</v>
      </c>
      <c r="AQ42" s="133">
        <f ca="1"/>
        <v>0</v>
      </c>
      <c r="AR42" s="133">
        <f ca="1"/>
        <v>0</v>
      </c>
      <c r="AS42" s="133">
        <f ca="1"/>
        <v>0</v>
      </c>
      <c r="AT42" s="133">
        <f ca="1"/>
        <v>0</v>
      </c>
      <c r="AU42" s="133">
        <f ca="1"/>
        <v>0</v>
      </c>
      <c r="AV42" s="133">
        <f t="shared" ca="1" si="18"/>
        <v>1.9356565361062126</v>
      </c>
      <c r="AW42" s="133">
        <f t="shared" ca="1" si="19"/>
        <v>1.3890433937842146</v>
      </c>
      <c r="AX42" s="59"/>
      <c r="AZ42" s="280">
        <f t="shared" si="7"/>
        <v>0</v>
      </c>
      <c r="BA42" s="133">
        <f t="shared" ca="1" si="8"/>
        <v>0</v>
      </c>
      <c r="BB42" s="133">
        <f t="shared" ca="1" si="9"/>
        <v>0</v>
      </c>
      <c r="BC42" s="133">
        <f t="shared" ca="1" si="10"/>
        <v>0</v>
      </c>
      <c r="BD42" s="133">
        <f t="shared" ca="1" si="11"/>
        <v>0</v>
      </c>
      <c r="BE42" s="133">
        <f t="shared" ca="1" si="12"/>
        <v>0</v>
      </c>
      <c r="BF42" s="133">
        <f t="shared" ca="1" si="13"/>
        <v>0</v>
      </c>
      <c r="BG42" s="133">
        <f t="shared" ca="1" si="14"/>
        <v>0</v>
      </c>
      <c r="BH42" s="133">
        <f t="shared" ca="1" si="15"/>
        <v>0</v>
      </c>
      <c r="BI42" s="133">
        <f t="shared" ca="1" si="16"/>
        <v>0</v>
      </c>
      <c r="BJ42" s="133">
        <f t="shared" ca="1" si="17"/>
        <v>0</v>
      </c>
    </row>
    <row r="43" spans="2:62" hidden="1" outlineLevel="1" x14ac:dyDescent="0.2">
      <c r="B43" s="204" t="str" cm="1">
        <f t="array" aca="1" ref="B43" ca="1">IFERROR(_xlfn.XLOOKUP(C43,Act_codes_core,Act_labels_core),"")</f>
        <v>Hard coal and lignite</v>
      </c>
      <c r="C43" s="108" t="str">
        <f ca="1"/>
        <v>a_034</v>
      </c>
      <c r="D43" s="133" cm="1">
        <f t="array" aca="1" ref="D43" ca="1">IF($J$1="Labour",SUMIFS(Raw_Factors_QFXP!E$7:E$1000,Raw_Factors_QFXP!$A$7:$A$1000,_xlfn.XLOOKUP($J$1,Fct_labels,Fct_codes)&amp;"_"&amp;$C43),IFERROR(_xlfn.XLOOKUP(_xlfn.XLOOKUP($J$1,Fct_labels,Fct_codes)&amp;"_"&amp;$C43,Raw_Factors_QFXP!$B$7:$B$1000,Raw_Factors_QFXP!E$7:E$1000),0))</f>
        <v>0</v>
      </c>
      <c r="E43" s="168" cm="1">
        <f t="array" aca="1" ref="E43" ca="1">IF($J$1="Labour",SUMIFS(Raw_Factors_QFXP!F$7:F$1000,Raw_Factors_QFXP!$A$7:$A$1000,_xlfn.XLOOKUP($J$1,Fct_labels,Fct_codes)&amp;"_"&amp;$C43),IFERROR(_xlfn.XLOOKUP(_xlfn.XLOOKUP($J$1,Fct_labels,Fct_codes)&amp;"_"&amp;$C43,Raw_Factors_QFXP!$B$7:$B$1000,Raw_Factors_QFXP!F$7:F$1000),0))</f>
        <v>0</v>
      </c>
      <c r="F43" s="168" cm="1">
        <f t="array" aca="1" ref="F43" ca="1">IF($J$1="Labour",SUMIFS(Raw_Factors_QFXP!G$7:G$1000,Raw_Factors_QFXP!$A$7:$A$1000,_xlfn.XLOOKUP($J$1,Fct_labels,Fct_codes)&amp;"_"&amp;$C43),IFERROR(_xlfn.XLOOKUP(_xlfn.XLOOKUP($J$1,Fct_labels,Fct_codes)&amp;"_"&amp;$C43,Raw_Factors_QFXP!$B$7:$B$1000,Raw_Factors_QFXP!G$7:G$1000),0))</f>
        <v>0</v>
      </c>
      <c r="G43" s="168" cm="1">
        <f t="array" aca="1" ref="G43" ca="1">IF($J$1="Labour",SUMIFS(Raw_Factors_QFXP!H$7:H$1000,Raw_Factors_QFXP!$A$7:$A$1000,_xlfn.XLOOKUP($J$1,Fct_labels,Fct_codes)&amp;"_"&amp;$C43),IFERROR(_xlfn.XLOOKUP(_xlfn.XLOOKUP($J$1,Fct_labels,Fct_codes)&amp;"_"&amp;$C43,Raw_Factors_QFXP!$B$7:$B$1000,Raw_Factors_QFXP!H$7:H$1000),0))</f>
        <v>0</v>
      </c>
      <c r="H43" s="168" cm="1">
        <f t="array" aca="1" ref="H43" ca="1">IF($J$1="Labour",SUMIFS(Raw_Factors_QFXP!I$7:I$1000,Raw_Factors_QFXP!$A$7:$A$1000,_xlfn.XLOOKUP($J$1,Fct_labels,Fct_codes)&amp;"_"&amp;$C43),IFERROR(_xlfn.XLOOKUP(_xlfn.XLOOKUP($J$1,Fct_labels,Fct_codes)&amp;"_"&amp;$C43,Raw_Factors_QFXP!$B$7:$B$1000,Raw_Factors_QFXP!I$7:I$1000),0))</f>
        <v>0</v>
      </c>
      <c r="I43" s="168" cm="1">
        <f t="array" aca="1" ref="I43" ca="1">IF($J$1="Labour",SUMIFS(Raw_Factors_QFXP!J$7:J$1000,Raw_Factors_QFXP!$A$7:$A$1000,_xlfn.XLOOKUP($J$1,Fct_labels,Fct_codes)&amp;"_"&amp;$C43),IFERROR(_xlfn.XLOOKUP(_xlfn.XLOOKUP($J$1,Fct_labels,Fct_codes)&amp;"_"&amp;$C43,Raw_Factors_QFXP!$B$7:$B$1000,Raw_Factors_QFXP!J$7:J$1000),0))</f>
        <v>0</v>
      </c>
      <c r="J43" s="168" cm="1">
        <f t="array" aca="1" ref="J43" ca="1">IF($J$1="Labour",SUMIFS(Raw_Factors_QFXP!K$7:K$1000,Raw_Factors_QFXP!$A$7:$A$1000,_xlfn.XLOOKUP($J$1,Fct_labels,Fct_codes)&amp;"_"&amp;$C43),IFERROR(_xlfn.XLOOKUP(_xlfn.XLOOKUP($J$1,Fct_labels,Fct_codes)&amp;"_"&amp;$C43,Raw_Factors_QFXP!$B$7:$B$1000,Raw_Factors_QFXP!K$7:K$1000),0))</f>
        <v>0</v>
      </c>
      <c r="K43" s="168" cm="1">
        <f t="array" aca="1" ref="K43" ca="1">IF($J$1="Labour",SUMIFS(Raw_Factors_QFXP!L$7:L$1000,Raw_Factors_QFXP!$A$7:$A$1000,_xlfn.XLOOKUP($J$1,Fct_labels,Fct_codes)&amp;"_"&amp;$C43),IFERROR(_xlfn.XLOOKUP(_xlfn.XLOOKUP($J$1,Fct_labels,Fct_codes)&amp;"_"&amp;$C43,Raw_Factors_QFXP!$B$7:$B$1000,Raw_Factors_QFXP!L$7:L$1000),0))</f>
        <v>0</v>
      </c>
      <c r="L43" s="168" cm="1">
        <f t="array" aca="1" ref="L43" ca="1">IF($J$1="Labour",SUMIFS(Raw_Factors_QFXP!M$7:M$1000,Raw_Factors_QFXP!$A$7:$A$1000,_xlfn.XLOOKUP($J$1,Fct_labels,Fct_codes)&amp;"_"&amp;$C43),IFERROR(_xlfn.XLOOKUP(_xlfn.XLOOKUP($J$1,Fct_labels,Fct_codes)&amp;"_"&amp;$C43,Raw_Factors_QFXP!$B$7:$B$1000,Raw_Factors_QFXP!M$7:M$1000),0))</f>
        <v>0</v>
      </c>
      <c r="M43" s="168" cm="1">
        <f t="array" aca="1" ref="M43" ca="1">IF($J$1="Labour",SUMIFS(Raw_Factors_QFXP!N$7:N$1000,Raw_Factors_QFXP!$A$7:$A$1000,_xlfn.XLOOKUP($J$1,Fct_labels,Fct_codes)&amp;"_"&amp;$C43),IFERROR(_xlfn.XLOOKUP(_xlfn.XLOOKUP($J$1,Fct_labels,Fct_codes)&amp;"_"&amp;$C43,Raw_Factors_QFXP!$B$7:$B$1000,Raw_Factors_QFXP!N$7:N$1000),0))</f>
        <v>0</v>
      </c>
      <c r="O43" s="204" t="str" cm="1">
        <f t="array" aca="1" ref="O43" ca="1">IFERROR(_xlfn.XLOOKUP(P43,Act_codes_core,Act_labels_core),"")</f>
        <v>Hard coal and lignite</v>
      </c>
      <c r="P43" s="108" t="str">
        <f ca="1"/>
        <v>a_034</v>
      </c>
      <c r="Q43" s="281" cm="1">
        <f t="array" aca="1" ref="Q43" ca="1">IF($J$1="Labour","",IFERROR(_xlfn.XLOOKUP(_xlfn.XLOOKUP($J$1,Fct_labels,Fct_codes)&amp;"_"&amp;$C43,Raw_Factors_WFDISTXP!$B$7:$B$1000,Raw_Factors_WFDISTXP!E$7:E$1000),0))</f>
        <v>0</v>
      </c>
      <c r="R43" s="298" cm="1">
        <f t="array" aca="1" ref="R43" ca="1">IF($J$1="Labour","",IFERROR(_xlfn.XLOOKUP(_xlfn.XLOOKUP($J$1,Fct_labels,Fct_codes)&amp;"_"&amp;$C43,Raw_Factors_WFDISTXP!$B$7:$B$1000,Raw_Factors_WFDISTXP!F$7:F$1000),0))</f>
        <v>0</v>
      </c>
      <c r="S43" s="298" cm="1">
        <f t="array" aca="1" ref="S43" ca="1">IF($J$1="Labour","",IFERROR(_xlfn.XLOOKUP(_xlfn.XLOOKUP($J$1,Fct_labels,Fct_codes)&amp;"_"&amp;$C43,Raw_Factors_WFDISTXP!$B$7:$B$1000,Raw_Factors_WFDISTXP!G$7:G$1000),0))</f>
        <v>0</v>
      </c>
      <c r="T43" s="298" cm="1">
        <f t="array" aca="1" ref="T43" ca="1">IF($J$1="Labour","",IFERROR(_xlfn.XLOOKUP(_xlfn.XLOOKUP($J$1,Fct_labels,Fct_codes)&amp;"_"&amp;$C43,Raw_Factors_WFDISTXP!$B$7:$B$1000,Raw_Factors_WFDISTXP!H$7:H$1000),0))</f>
        <v>0</v>
      </c>
      <c r="U43" s="298" cm="1">
        <f t="array" aca="1" ref="U43" ca="1">IF($J$1="Labour","",IFERROR(_xlfn.XLOOKUP(_xlfn.XLOOKUP($J$1,Fct_labels,Fct_codes)&amp;"_"&amp;$C43,Raw_Factors_WFDISTXP!$B$7:$B$1000,Raw_Factors_WFDISTXP!I$7:I$1000),0))</f>
        <v>0</v>
      </c>
      <c r="V43" s="298" cm="1">
        <f t="array" aca="1" ref="V43" ca="1">IF($J$1="Labour","",IFERROR(_xlfn.XLOOKUP(_xlfn.XLOOKUP($J$1,Fct_labels,Fct_codes)&amp;"_"&amp;$C43,Raw_Factors_WFDISTXP!$B$7:$B$1000,Raw_Factors_WFDISTXP!J$7:J$1000),0))</f>
        <v>0</v>
      </c>
      <c r="W43" s="298" cm="1">
        <f t="array" aca="1" ref="W43" ca="1">IF($J$1="Labour","",IFERROR(_xlfn.XLOOKUP(_xlfn.XLOOKUP($J$1,Fct_labels,Fct_codes)&amp;"_"&amp;$C43,Raw_Factors_WFDISTXP!$B$7:$B$1000,Raw_Factors_WFDISTXP!K$7:K$1000),0))</f>
        <v>0</v>
      </c>
      <c r="X43" s="298" cm="1">
        <f t="array" aca="1" ref="X43" ca="1">IF($J$1="Labour","",IFERROR(_xlfn.XLOOKUP(_xlfn.XLOOKUP($J$1,Fct_labels,Fct_codes)&amp;"_"&amp;$C43,Raw_Factors_WFDISTXP!$B$7:$B$1000,Raw_Factors_WFDISTXP!L$7:L$1000),0))</f>
        <v>0</v>
      </c>
      <c r="Y43" s="298" cm="1">
        <f t="array" aca="1" ref="Y43" ca="1">IF($J$1="Labour","",IFERROR(_xlfn.XLOOKUP(_xlfn.XLOOKUP($J$1,Fct_labels,Fct_codes)&amp;"_"&amp;$C43,Raw_Factors_WFDISTXP!$B$7:$B$1000,Raw_Factors_WFDISTXP!M$7:M$1000),0))</f>
        <v>0</v>
      </c>
      <c r="Z43" s="298" cm="1">
        <f t="array" aca="1" ref="Z43" ca="1">IF($J$1="Labour","",IFERROR(_xlfn.XLOOKUP(_xlfn.XLOOKUP($J$1,Fct_labels,Fct_codes)&amp;"_"&amp;$C43,Raw_Factors_WFDISTXP!$B$7:$B$1000,Raw_Factors_WFDISTXP!N$7:N$1000),0))</f>
        <v>0</v>
      </c>
      <c r="AA43" s="104"/>
      <c r="AB43" s="104"/>
      <c r="AC43" s="104"/>
      <c r="AD43" s="104"/>
      <c r="AE43" s="104"/>
      <c r="AF43" s="104"/>
      <c r="AG43" s="104"/>
      <c r="AH43" s="104"/>
      <c r="AI43" s="54" t="str">
        <f ca="1"/>
        <v>sMIN</v>
      </c>
      <c r="AJ43" s="54" t="str">
        <f ca="1"/>
        <v>sGDP</v>
      </c>
      <c r="AK43" s="133" t="str">
        <f ca="1"/>
        <v>a_034</v>
      </c>
      <c r="AL43" s="133">
        <f ca="1"/>
        <v>0</v>
      </c>
      <c r="AM43" s="133">
        <f ca="1"/>
        <v>0</v>
      </c>
      <c r="AN43" s="133">
        <f ca="1"/>
        <v>0</v>
      </c>
      <c r="AO43" s="133">
        <f ca="1"/>
        <v>0</v>
      </c>
      <c r="AP43" s="133">
        <f ca="1"/>
        <v>0</v>
      </c>
      <c r="AQ43" s="133">
        <f ca="1"/>
        <v>0</v>
      </c>
      <c r="AR43" s="133">
        <f ca="1"/>
        <v>0</v>
      </c>
      <c r="AS43" s="133">
        <f ca="1"/>
        <v>0</v>
      </c>
      <c r="AT43" s="133">
        <f ca="1"/>
        <v>0</v>
      </c>
      <c r="AU43" s="133">
        <f ca="1"/>
        <v>0</v>
      </c>
      <c r="AV43" s="133" t="e">
        <f t="shared" ca="1" si="18"/>
        <v>#DIV/0!</v>
      </c>
      <c r="AW43" s="133">
        <f t="shared" ca="1" si="19"/>
        <v>0</v>
      </c>
      <c r="AX43" s="59"/>
      <c r="AZ43" s="280">
        <f t="shared" si="7"/>
        <v>0</v>
      </c>
      <c r="BA43" s="133">
        <f t="shared" ca="1" si="8"/>
        <v>0</v>
      </c>
      <c r="BB43" s="133">
        <f t="shared" ca="1" si="9"/>
        <v>0</v>
      </c>
      <c r="BC43" s="133">
        <f t="shared" ca="1" si="10"/>
        <v>0</v>
      </c>
      <c r="BD43" s="133">
        <f t="shared" ca="1" si="11"/>
        <v>0</v>
      </c>
      <c r="BE43" s="133">
        <f t="shared" ca="1" si="12"/>
        <v>0</v>
      </c>
      <c r="BF43" s="133">
        <f t="shared" ca="1" si="13"/>
        <v>0</v>
      </c>
      <c r="BG43" s="133">
        <f t="shared" ca="1" si="14"/>
        <v>0</v>
      </c>
      <c r="BH43" s="133">
        <f t="shared" ca="1" si="15"/>
        <v>0</v>
      </c>
      <c r="BI43" s="133">
        <f t="shared" ca="1" si="16"/>
        <v>0</v>
      </c>
      <c r="BJ43" s="133">
        <f t="shared" ca="1" si="17"/>
        <v>0</v>
      </c>
    </row>
    <row r="44" spans="2:62" hidden="1" outlineLevel="1" x14ac:dyDescent="0.2">
      <c r="B44" s="204" t="str" cm="1">
        <f t="array" aca="1" ref="B44" ca="1">IFERROR(_xlfn.XLOOKUP(C44,Act_codes_core,Act_labels_core),"")</f>
        <v>Crude oil extraction</v>
      </c>
      <c r="C44" s="108" t="str">
        <f ca="1"/>
        <v>a_035</v>
      </c>
      <c r="D44" s="133" cm="1">
        <f t="array" aca="1" ref="D44" ca="1">IF($J$1="Labour",SUMIFS(Raw_Factors_QFXP!E$7:E$1000,Raw_Factors_QFXP!$A$7:$A$1000,_xlfn.XLOOKUP($J$1,Fct_labels,Fct_codes)&amp;"_"&amp;$C44),IFERROR(_xlfn.XLOOKUP(_xlfn.XLOOKUP($J$1,Fct_labels,Fct_codes)&amp;"_"&amp;$C44,Raw_Factors_QFXP!$B$7:$B$1000,Raw_Factors_QFXP!E$7:E$1000),0))</f>
        <v>0</v>
      </c>
      <c r="E44" s="168" cm="1">
        <f t="array" aca="1" ref="E44" ca="1">IF($J$1="Labour",SUMIFS(Raw_Factors_QFXP!F$7:F$1000,Raw_Factors_QFXP!$A$7:$A$1000,_xlfn.XLOOKUP($J$1,Fct_labels,Fct_codes)&amp;"_"&amp;$C44),IFERROR(_xlfn.XLOOKUP(_xlfn.XLOOKUP($J$1,Fct_labels,Fct_codes)&amp;"_"&amp;$C44,Raw_Factors_QFXP!$B$7:$B$1000,Raw_Factors_QFXP!F$7:F$1000),0))</f>
        <v>0</v>
      </c>
      <c r="F44" s="168" cm="1">
        <f t="array" aca="1" ref="F44" ca="1">IF($J$1="Labour",SUMIFS(Raw_Factors_QFXP!G$7:G$1000,Raw_Factors_QFXP!$A$7:$A$1000,_xlfn.XLOOKUP($J$1,Fct_labels,Fct_codes)&amp;"_"&amp;$C44),IFERROR(_xlfn.XLOOKUP(_xlfn.XLOOKUP($J$1,Fct_labels,Fct_codes)&amp;"_"&amp;$C44,Raw_Factors_QFXP!$B$7:$B$1000,Raw_Factors_QFXP!G$7:G$1000),0))</f>
        <v>0</v>
      </c>
      <c r="G44" s="168" cm="1">
        <f t="array" aca="1" ref="G44" ca="1">IF($J$1="Labour",SUMIFS(Raw_Factors_QFXP!H$7:H$1000,Raw_Factors_QFXP!$A$7:$A$1000,_xlfn.XLOOKUP($J$1,Fct_labels,Fct_codes)&amp;"_"&amp;$C44),IFERROR(_xlfn.XLOOKUP(_xlfn.XLOOKUP($J$1,Fct_labels,Fct_codes)&amp;"_"&amp;$C44,Raw_Factors_QFXP!$B$7:$B$1000,Raw_Factors_QFXP!H$7:H$1000),0))</f>
        <v>0</v>
      </c>
      <c r="H44" s="168" cm="1">
        <f t="array" aca="1" ref="H44" ca="1">IF($J$1="Labour",SUMIFS(Raw_Factors_QFXP!I$7:I$1000,Raw_Factors_QFXP!$A$7:$A$1000,_xlfn.XLOOKUP($J$1,Fct_labels,Fct_codes)&amp;"_"&amp;$C44),IFERROR(_xlfn.XLOOKUP(_xlfn.XLOOKUP($J$1,Fct_labels,Fct_codes)&amp;"_"&amp;$C44,Raw_Factors_QFXP!$B$7:$B$1000,Raw_Factors_QFXP!I$7:I$1000),0))</f>
        <v>0</v>
      </c>
      <c r="I44" s="168" cm="1">
        <f t="array" aca="1" ref="I44" ca="1">IF($J$1="Labour",SUMIFS(Raw_Factors_QFXP!J$7:J$1000,Raw_Factors_QFXP!$A$7:$A$1000,_xlfn.XLOOKUP($J$1,Fct_labels,Fct_codes)&amp;"_"&amp;$C44),IFERROR(_xlfn.XLOOKUP(_xlfn.XLOOKUP($J$1,Fct_labels,Fct_codes)&amp;"_"&amp;$C44,Raw_Factors_QFXP!$B$7:$B$1000,Raw_Factors_QFXP!J$7:J$1000),0))</f>
        <v>0</v>
      </c>
      <c r="J44" s="168" cm="1">
        <f t="array" aca="1" ref="J44" ca="1">IF($J$1="Labour",SUMIFS(Raw_Factors_QFXP!K$7:K$1000,Raw_Factors_QFXP!$A$7:$A$1000,_xlfn.XLOOKUP($J$1,Fct_labels,Fct_codes)&amp;"_"&amp;$C44),IFERROR(_xlfn.XLOOKUP(_xlfn.XLOOKUP($J$1,Fct_labels,Fct_codes)&amp;"_"&amp;$C44,Raw_Factors_QFXP!$B$7:$B$1000,Raw_Factors_QFXP!K$7:K$1000),0))</f>
        <v>0</v>
      </c>
      <c r="K44" s="168" cm="1">
        <f t="array" aca="1" ref="K44" ca="1">IF($J$1="Labour",SUMIFS(Raw_Factors_QFXP!L$7:L$1000,Raw_Factors_QFXP!$A$7:$A$1000,_xlfn.XLOOKUP($J$1,Fct_labels,Fct_codes)&amp;"_"&amp;$C44),IFERROR(_xlfn.XLOOKUP(_xlfn.XLOOKUP($J$1,Fct_labels,Fct_codes)&amp;"_"&amp;$C44,Raw_Factors_QFXP!$B$7:$B$1000,Raw_Factors_QFXP!L$7:L$1000),0))</f>
        <v>0</v>
      </c>
      <c r="L44" s="168" cm="1">
        <f t="array" aca="1" ref="L44" ca="1">IF($J$1="Labour",SUMIFS(Raw_Factors_QFXP!M$7:M$1000,Raw_Factors_QFXP!$A$7:$A$1000,_xlfn.XLOOKUP($J$1,Fct_labels,Fct_codes)&amp;"_"&amp;$C44),IFERROR(_xlfn.XLOOKUP(_xlfn.XLOOKUP($J$1,Fct_labels,Fct_codes)&amp;"_"&amp;$C44,Raw_Factors_QFXP!$B$7:$B$1000,Raw_Factors_QFXP!M$7:M$1000),0))</f>
        <v>0</v>
      </c>
      <c r="M44" s="168" cm="1">
        <f t="array" aca="1" ref="M44" ca="1">IF($J$1="Labour",SUMIFS(Raw_Factors_QFXP!N$7:N$1000,Raw_Factors_QFXP!$A$7:$A$1000,_xlfn.XLOOKUP($J$1,Fct_labels,Fct_codes)&amp;"_"&amp;$C44),IFERROR(_xlfn.XLOOKUP(_xlfn.XLOOKUP($J$1,Fct_labels,Fct_codes)&amp;"_"&amp;$C44,Raw_Factors_QFXP!$B$7:$B$1000,Raw_Factors_QFXP!N$7:N$1000),0))</f>
        <v>0</v>
      </c>
      <c r="O44" s="204" t="str" cm="1">
        <f t="array" aca="1" ref="O44" ca="1">IFERROR(_xlfn.XLOOKUP(P44,Act_codes_core,Act_labels_core),"")</f>
        <v>Crude oil extraction</v>
      </c>
      <c r="P44" s="108" t="str">
        <f ca="1"/>
        <v>a_035</v>
      </c>
      <c r="Q44" s="281" cm="1">
        <f t="array" aca="1" ref="Q44" ca="1">IF($J$1="Labour","",IFERROR(_xlfn.XLOOKUP(_xlfn.XLOOKUP($J$1,Fct_labels,Fct_codes)&amp;"_"&amp;$C44,Raw_Factors_WFDISTXP!$B$7:$B$1000,Raw_Factors_WFDISTXP!E$7:E$1000),0))</f>
        <v>0</v>
      </c>
      <c r="R44" s="298" cm="1">
        <f t="array" aca="1" ref="R44" ca="1">IF($J$1="Labour","",IFERROR(_xlfn.XLOOKUP(_xlfn.XLOOKUP($J$1,Fct_labels,Fct_codes)&amp;"_"&amp;$C44,Raw_Factors_WFDISTXP!$B$7:$B$1000,Raw_Factors_WFDISTXP!F$7:F$1000),0))</f>
        <v>0</v>
      </c>
      <c r="S44" s="298" cm="1">
        <f t="array" aca="1" ref="S44" ca="1">IF($J$1="Labour","",IFERROR(_xlfn.XLOOKUP(_xlfn.XLOOKUP($J$1,Fct_labels,Fct_codes)&amp;"_"&amp;$C44,Raw_Factors_WFDISTXP!$B$7:$B$1000,Raw_Factors_WFDISTXP!G$7:G$1000),0))</f>
        <v>0</v>
      </c>
      <c r="T44" s="298" cm="1">
        <f t="array" aca="1" ref="T44" ca="1">IF($J$1="Labour","",IFERROR(_xlfn.XLOOKUP(_xlfn.XLOOKUP($J$1,Fct_labels,Fct_codes)&amp;"_"&amp;$C44,Raw_Factors_WFDISTXP!$B$7:$B$1000,Raw_Factors_WFDISTXP!H$7:H$1000),0))</f>
        <v>0</v>
      </c>
      <c r="U44" s="298" cm="1">
        <f t="array" aca="1" ref="U44" ca="1">IF($J$1="Labour","",IFERROR(_xlfn.XLOOKUP(_xlfn.XLOOKUP($J$1,Fct_labels,Fct_codes)&amp;"_"&amp;$C44,Raw_Factors_WFDISTXP!$B$7:$B$1000,Raw_Factors_WFDISTXP!I$7:I$1000),0))</f>
        <v>0</v>
      </c>
      <c r="V44" s="298" cm="1">
        <f t="array" aca="1" ref="V44" ca="1">IF($J$1="Labour","",IFERROR(_xlfn.XLOOKUP(_xlfn.XLOOKUP($J$1,Fct_labels,Fct_codes)&amp;"_"&amp;$C44,Raw_Factors_WFDISTXP!$B$7:$B$1000,Raw_Factors_WFDISTXP!J$7:J$1000),0))</f>
        <v>0</v>
      </c>
      <c r="W44" s="298" cm="1">
        <f t="array" aca="1" ref="W44" ca="1">IF($J$1="Labour","",IFERROR(_xlfn.XLOOKUP(_xlfn.XLOOKUP($J$1,Fct_labels,Fct_codes)&amp;"_"&amp;$C44,Raw_Factors_WFDISTXP!$B$7:$B$1000,Raw_Factors_WFDISTXP!K$7:K$1000),0))</f>
        <v>0</v>
      </c>
      <c r="X44" s="298" cm="1">
        <f t="array" aca="1" ref="X44" ca="1">IF($J$1="Labour","",IFERROR(_xlfn.XLOOKUP(_xlfn.XLOOKUP($J$1,Fct_labels,Fct_codes)&amp;"_"&amp;$C44,Raw_Factors_WFDISTXP!$B$7:$B$1000,Raw_Factors_WFDISTXP!L$7:L$1000),0))</f>
        <v>0</v>
      </c>
      <c r="Y44" s="298" cm="1">
        <f t="array" aca="1" ref="Y44" ca="1">IF($J$1="Labour","",IFERROR(_xlfn.XLOOKUP(_xlfn.XLOOKUP($J$1,Fct_labels,Fct_codes)&amp;"_"&amp;$C44,Raw_Factors_WFDISTXP!$B$7:$B$1000,Raw_Factors_WFDISTXP!M$7:M$1000),0))</f>
        <v>0</v>
      </c>
      <c r="Z44" s="298" cm="1">
        <f t="array" aca="1" ref="Z44" ca="1">IF($J$1="Labour","",IFERROR(_xlfn.XLOOKUP(_xlfn.XLOOKUP($J$1,Fct_labels,Fct_codes)&amp;"_"&amp;$C44,Raw_Factors_WFDISTXP!$B$7:$B$1000,Raw_Factors_WFDISTXP!N$7:N$1000),0))</f>
        <v>0</v>
      </c>
      <c r="AA44" s="104"/>
      <c r="AB44" s="104"/>
      <c r="AC44" s="104"/>
      <c r="AD44" s="104"/>
      <c r="AE44" s="104"/>
      <c r="AF44" s="104"/>
      <c r="AG44" s="104"/>
      <c r="AH44" s="104"/>
      <c r="AI44" s="54" t="str">
        <f ca="1"/>
        <v>sMIN</v>
      </c>
      <c r="AJ44" s="54" t="str">
        <f ca="1"/>
        <v>sGDP</v>
      </c>
      <c r="AK44" s="133" t="str">
        <f ca="1"/>
        <v>a_035</v>
      </c>
      <c r="AL44" s="133">
        <f ca="1"/>
        <v>0</v>
      </c>
      <c r="AM44" s="133">
        <f ca="1"/>
        <v>0</v>
      </c>
      <c r="AN44" s="133">
        <f ca="1"/>
        <v>0</v>
      </c>
      <c r="AO44" s="133">
        <f ca="1"/>
        <v>0</v>
      </c>
      <c r="AP44" s="133">
        <f ca="1"/>
        <v>0</v>
      </c>
      <c r="AQ44" s="133">
        <f ca="1"/>
        <v>0</v>
      </c>
      <c r="AR44" s="133">
        <f ca="1"/>
        <v>0</v>
      </c>
      <c r="AS44" s="133">
        <f ca="1"/>
        <v>0</v>
      </c>
      <c r="AT44" s="133">
        <f ca="1"/>
        <v>0</v>
      </c>
      <c r="AU44" s="133">
        <f ca="1"/>
        <v>0</v>
      </c>
      <c r="AV44" s="133" t="e">
        <f t="shared" ca="1" si="18"/>
        <v>#DIV/0!</v>
      </c>
      <c r="AW44" s="133">
        <f t="shared" ca="1" si="19"/>
        <v>0</v>
      </c>
      <c r="AX44" s="59"/>
      <c r="AZ44" s="280">
        <f t="shared" si="7"/>
        <v>0</v>
      </c>
      <c r="BA44" s="133">
        <f t="shared" ca="1" si="8"/>
        <v>0</v>
      </c>
      <c r="BB44" s="133">
        <f t="shared" ca="1" si="9"/>
        <v>0</v>
      </c>
      <c r="BC44" s="133">
        <f t="shared" ca="1" si="10"/>
        <v>0</v>
      </c>
      <c r="BD44" s="133">
        <f t="shared" ca="1" si="11"/>
        <v>0</v>
      </c>
      <c r="BE44" s="133">
        <f t="shared" ca="1" si="12"/>
        <v>0</v>
      </c>
      <c r="BF44" s="133">
        <f t="shared" ca="1" si="13"/>
        <v>0</v>
      </c>
      <c r="BG44" s="133">
        <f t="shared" ca="1" si="14"/>
        <v>0</v>
      </c>
      <c r="BH44" s="133">
        <f t="shared" ca="1" si="15"/>
        <v>0</v>
      </c>
      <c r="BI44" s="133">
        <f t="shared" ca="1" si="16"/>
        <v>0</v>
      </c>
      <c r="BJ44" s="133">
        <f t="shared" ca="1" si="17"/>
        <v>0</v>
      </c>
    </row>
    <row r="45" spans="2:62" hidden="1" outlineLevel="1" x14ac:dyDescent="0.2">
      <c r="B45" s="204" t="str" cm="1">
        <f t="array" aca="1" ref="B45" ca="1">IFERROR(_xlfn.XLOOKUP(C45,Act_codes_core,Act_labels_core),"")</f>
        <v>Gaseous or liquefied natural gas</v>
      </c>
      <c r="C45" s="108" t="str">
        <f ca="1"/>
        <v>a_036</v>
      </c>
      <c r="D45" s="133" cm="1">
        <f t="array" aca="1" ref="D45" ca="1">IF($J$1="Labour",SUMIFS(Raw_Factors_QFXP!E$7:E$1000,Raw_Factors_QFXP!$A$7:$A$1000,_xlfn.XLOOKUP($J$1,Fct_labels,Fct_codes)&amp;"_"&amp;$C45),IFERROR(_xlfn.XLOOKUP(_xlfn.XLOOKUP($J$1,Fct_labels,Fct_codes)&amp;"_"&amp;$C45,Raw_Factors_QFXP!$B$7:$B$1000,Raw_Factors_QFXP!E$7:E$1000),0))</f>
        <v>0</v>
      </c>
      <c r="E45" s="168" cm="1">
        <f t="array" aca="1" ref="E45" ca="1">IF($J$1="Labour",SUMIFS(Raw_Factors_QFXP!F$7:F$1000,Raw_Factors_QFXP!$A$7:$A$1000,_xlfn.XLOOKUP($J$1,Fct_labels,Fct_codes)&amp;"_"&amp;$C45),IFERROR(_xlfn.XLOOKUP(_xlfn.XLOOKUP($J$1,Fct_labels,Fct_codes)&amp;"_"&amp;$C45,Raw_Factors_QFXP!$B$7:$B$1000,Raw_Factors_QFXP!F$7:F$1000),0))</f>
        <v>0</v>
      </c>
      <c r="F45" s="168" cm="1">
        <f t="array" aca="1" ref="F45" ca="1">IF($J$1="Labour",SUMIFS(Raw_Factors_QFXP!G$7:G$1000,Raw_Factors_QFXP!$A$7:$A$1000,_xlfn.XLOOKUP($J$1,Fct_labels,Fct_codes)&amp;"_"&amp;$C45),IFERROR(_xlfn.XLOOKUP(_xlfn.XLOOKUP($J$1,Fct_labels,Fct_codes)&amp;"_"&amp;$C45,Raw_Factors_QFXP!$B$7:$B$1000,Raw_Factors_QFXP!G$7:G$1000),0))</f>
        <v>0</v>
      </c>
      <c r="G45" s="168" cm="1">
        <f t="array" aca="1" ref="G45" ca="1">IF($J$1="Labour",SUMIFS(Raw_Factors_QFXP!H$7:H$1000,Raw_Factors_QFXP!$A$7:$A$1000,_xlfn.XLOOKUP($J$1,Fct_labels,Fct_codes)&amp;"_"&amp;$C45),IFERROR(_xlfn.XLOOKUP(_xlfn.XLOOKUP($J$1,Fct_labels,Fct_codes)&amp;"_"&amp;$C45,Raw_Factors_QFXP!$B$7:$B$1000,Raw_Factors_QFXP!H$7:H$1000),0))</f>
        <v>0</v>
      </c>
      <c r="H45" s="168" cm="1">
        <f t="array" aca="1" ref="H45" ca="1">IF($J$1="Labour",SUMIFS(Raw_Factors_QFXP!I$7:I$1000,Raw_Factors_QFXP!$A$7:$A$1000,_xlfn.XLOOKUP($J$1,Fct_labels,Fct_codes)&amp;"_"&amp;$C45),IFERROR(_xlfn.XLOOKUP(_xlfn.XLOOKUP($J$1,Fct_labels,Fct_codes)&amp;"_"&amp;$C45,Raw_Factors_QFXP!$B$7:$B$1000,Raw_Factors_QFXP!I$7:I$1000),0))</f>
        <v>0</v>
      </c>
      <c r="I45" s="168" cm="1">
        <f t="array" aca="1" ref="I45" ca="1">IF($J$1="Labour",SUMIFS(Raw_Factors_QFXP!J$7:J$1000,Raw_Factors_QFXP!$A$7:$A$1000,_xlfn.XLOOKUP($J$1,Fct_labels,Fct_codes)&amp;"_"&amp;$C45),IFERROR(_xlfn.XLOOKUP(_xlfn.XLOOKUP($J$1,Fct_labels,Fct_codes)&amp;"_"&amp;$C45,Raw_Factors_QFXP!$B$7:$B$1000,Raw_Factors_QFXP!J$7:J$1000),0))</f>
        <v>0</v>
      </c>
      <c r="J45" s="168" cm="1">
        <f t="array" aca="1" ref="J45" ca="1">IF($J$1="Labour",SUMIFS(Raw_Factors_QFXP!K$7:K$1000,Raw_Factors_QFXP!$A$7:$A$1000,_xlfn.XLOOKUP($J$1,Fct_labels,Fct_codes)&amp;"_"&amp;$C45),IFERROR(_xlfn.XLOOKUP(_xlfn.XLOOKUP($J$1,Fct_labels,Fct_codes)&amp;"_"&amp;$C45,Raw_Factors_QFXP!$B$7:$B$1000,Raw_Factors_QFXP!K$7:K$1000),0))</f>
        <v>0</v>
      </c>
      <c r="K45" s="168" cm="1">
        <f t="array" aca="1" ref="K45" ca="1">IF($J$1="Labour",SUMIFS(Raw_Factors_QFXP!L$7:L$1000,Raw_Factors_QFXP!$A$7:$A$1000,_xlfn.XLOOKUP($J$1,Fct_labels,Fct_codes)&amp;"_"&amp;$C45),IFERROR(_xlfn.XLOOKUP(_xlfn.XLOOKUP($J$1,Fct_labels,Fct_codes)&amp;"_"&amp;$C45,Raw_Factors_QFXP!$B$7:$B$1000,Raw_Factors_QFXP!L$7:L$1000),0))</f>
        <v>0</v>
      </c>
      <c r="L45" s="168" cm="1">
        <f t="array" aca="1" ref="L45" ca="1">IF($J$1="Labour",SUMIFS(Raw_Factors_QFXP!M$7:M$1000,Raw_Factors_QFXP!$A$7:$A$1000,_xlfn.XLOOKUP($J$1,Fct_labels,Fct_codes)&amp;"_"&amp;$C45),IFERROR(_xlfn.XLOOKUP(_xlfn.XLOOKUP($J$1,Fct_labels,Fct_codes)&amp;"_"&amp;$C45,Raw_Factors_QFXP!$B$7:$B$1000,Raw_Factors_QFXP!M$7:M$1000),0))</f>
        <v>0</v>
      </c>
      <c r="M45" s="168" cm="1">
        <f t="array" aca="1" ref="M45" ca="1">IF($J$1="Labour",SUMIFS(Raw_Factors_QFXP!N$7:N$1000,Raw_Factors_QFXP!$A$7:$A$1000,_xlfn.XLOOKUP($J$1,Fct_labels,Fct_codes)&amp;"_"&amp;$C45),IFERROR(_xlfn.XLOOKUP(_xlfn.XLOOKUP($J$1,Fct_labels,Fct_codes)&amp;"_"&amp;$C45,Raw_Factors_QFXP!$B$7:$B$1000,Raw_Factors_QFXP!N$7:N$1000),0))</f>
        <v>0</v>
      </c>
      <c r="O45" s="204" t="str" cm="1">
        <f t="array" aca="1" ref="O45" ca="1">IFERROR(_xlfn.XLOOKUP(P45,Act_codes_core,Act_labels_core),"")</f>
        <v>Gaseous or liquefied natural gas</v>
      </c>
      <c r="P45" s="108" t="str">
        <f ca="1"/>
        <v>a_036</v>
      </c>
      <c r="Q45" s="281" cm="1">
        <f t="array" aca="1" ref="Q45" ca="1">IF($J$1="Labour","",IFERROR(_xlfn.XLOOKUP(_xlfn.XLOOKUP($J$1,Fct_labels,Fct_codes)&amp;"_"&amp;$C45,Raw_Factors_WFDISTXP!$B$7:$B$1000,Raw_Factors_WFDISTXP!E$7:E$1000),0))</f>
        <v>0</v>
      </c>
      <c r="R45" s="298" cm="1">
        <f t="array" aca="1" ref="R45" ca="1">IF($J$1="Labour","",IFERROR(_xlfn.XLOOKUP(_xlfn.XLOOKUP($J$1,Fct_labels,Fct_codes)&amp;"_"&amp;$C45,Raw_Factors_WFDISTXP!$B$7:$B$1000,Raw_Factors_WFDISTXP!F$7:F$1000),0))</f>
        <v>0</v>
      </c>
      <c r="S45" s="298" cm="1">
        <f t="array" aca="1" ref="S45" ca="1">IF($J$1="Labour","",IFERROR(_xlfn.XLOOKUP(_xlfn.XLOOKUP($J$1,Fct_labels,Fct_codes)&amp;"_"&amp;$C45,Raw_Factors_WFDISTXP!$B$7:$B$1000,Raw_Factors_WFDISTXP!G$7:G$1000),0))</f>
        <v>0</v>
      </c>
      <c r="T45" s="298" cm="1">
        <f t="array" aca="1" ref="T45" ca="1">IF($J$1="Labour","",IFERROR(_xlfn.XLOOKUP(_xlfn.XLOOKUP($J$1,Fct_labels,Fct_codes)&amp;"_"&amp;$C45,Raw_Factors_WFDISTXP!$B$7:$B$1000,Raw_Factors_WFDISTXP!H$7:H$1000),0))</f>
        <v>0</v>
      </c>
      <c r="U45" s="298" cm="1">
        <f t="array" aca="1" ref="U45" ca="1">IF($J$1="Labour","",IFERROR(_xlfn.XLOOKUP(_xlfn.XLOOKUP($J$1,Fct_labels,Fct_codes)&amp;"_"&amp;$C45,Raw_Factors_WFDISTXP!$B$7:$B$1000,Raw_Factors_WFDISTXP!I$7:I$1000),0))</f>
        <v>0</v>
      </c>
      <c r="V45" s="298" cm="1">
        <f t="array" aca="1" ref="V45" ca="1">IF($J$1="Labour","",IFERROR(_xlfn.XLOOKUP(_xlfn.XLOOKUP($J$1,Fct_labels,Fct_codes)&amp;"_"&amp;$C45,Raw_Factors_WFDISTXP!$B$7:$B$1000,Raw_Factors_WFDISTXP!J$7:J$1000),0))</f>
        <v>0</v>
      </c>
      <c r="W45" s="298" cm="1">
        <f t="array" aca="1" ref="W45" ca="1">IF($J$1="Labour","",IFERROR(_xlfn.XLOOKUP(_xlfn.XLOOKUP($J$1,Fct_labels,Fct_codes)&amp;"_"&amp;$C45,Raw_Factors_WFDISTXP!$B$7:$B$1000,Raw_Factors_WFDISTXP!K$7:K$1000),0))</f>
        <v>0</v>
      </c>
      <c r="X45" s="298" cm="1">
        <f t="array" aca="1" ref="X45" ca="1">IF($J$1="Labour","",IFERROR(_xlfn.XLOOKUP(_xlfn.XLOOKUP($J$1,Fct_labels,Fct_codes)&amp;"_"&amp;$C45,Raw_Factors_WFDISTXP!$B$7:$B$1000,Raw_Factors_WFDISTXP!L$7:L$1000),0))</f>
        <v>0</v>
      </c>
      <c r="Y45" s="298" cm="1">
        <f t="array" aca="1" ref="Y45" ca="1">IF($J$1="Labour","",IFERROR(_xlfn.XLOOKUP(_xlfn.XLOOKUP($J$1,Fct_labels,Fct_codes)&amp;"_"&amp;$C45,Raw_Factors_WFDISTXP!$B$7:$B$1000,Raw_Factors_WFDISTXP!M$7:M$1000),0))</f>
        <v>0</v>
      </c>
      <c r="Z45" s="298" cm="1">
        <f t="array" aca="1" ref="Z45" ca="1">IF($J$1="Labour","",IFERROR(_xlfn.XLOOKUP(_xlfn.XLOOKUP($J$1,Fct_labels,Fct_codes)&amp;"_"&amp;$C45,Raw_Factors_WFDISTXP!$B$7:$B$1000,Raw_Factors_WFDISTXP!N$7:N$1000),0))</f>
        <v>0</v>
      </c>
      <c r="AA45" s="104"/>
      <c r="AB45" s="104"/>
      <c r="AC45" s="104"/>
      <c r="AD45" s="104"/>
      <c r="AE45" s="104"/>
      <c r="AF45" s="104"/>
      <c r="AG45" s="104"/>
      <c r="AH45" s="104"/>
      <c r="AI45" s="54" t="str">
        <f ca="1"/>
        <v>sMIN</v>
      </c>
      <c r="AJ45" s="54" t="str">
        <f ca="1"/>
        <v>sGDP</v>
      </c>
      <c r="AK45" s="133" t="str">
        <f ca="1"/>
        <v>a_036</v>
      </c>
      <c r="AL45" s="133">
        <f ca="1"/>
        <v>0</v>
      </c>
      <c r="AM45" s="133">
        <f ca="1"/>
        <v>0</v>
      </c>
      <c r="AN45" s="133">
        <f ca="1"/>
        <v>0</v>
      </c>
      <c r="AO45" s="133">
        <f ca="1"/>
        <v>0</v>
      </c>
      <c r="AP45" s="133">
        <f ca="1"/>
        <v>0</v>
      </c>
      <c r="AQ45" s="133">
        <f ca="1"/>
        <v>0</v>
      </c>
      <c r="AR45" s="133">
        <f ca="1"/>
        <v>0</v>
      </c>
      <c r="AS45" s="133">
        <f ca="1"/>
        <v>0</v>
      </c>
      <c r="AT45" s="133">
        <f ca="1"/>
        <v>0</v>
      </c>
      <c r="AU45" s="133">
        <f ca="1"/>
        <v>0</v>
      </c>
      <c r="AV45" s="133" t="e">
        <f t="shared" ca="1" si="18"/>
        <v>#DIV/0!</v>
      </c>
      <c r="AW45" s="133">
        <f t="shared" ca="1" si="19"/>
        <v>0</v>
      </c>
      <c r="AX45" s="59"/>
      <c r="AZ45" s="280">
        <f t="shared" si="7"/>
        <v>0</v>
      </c>
      <c r="BA45" s="133">
        <f t="shared" ca="1" si="8"/>
        <v>0</v>
      </c>
      <c r="BB45" s="133">
        <f t="shared" ca="1" si="9"/>
        <v>0</v>
      </c>
      <c r="BC45" s="133">
        <f t="shared" ca="1" si="10"/>
        <v>0</v>
      </c>
      <c r="BD45" s="133">
        <f t="shared" ca="1" si="11"/>
        <v>0</v>
      </c>
      <c r="BE45" s="133">
        <f t="shared" ca="1" si="12"/>
        <v>0</v>
      </c>
      <c r="BF45" s="133">
        <f t="shared" ca="1" si="13"/>
        <v>0</v>
      </c>
      <c r="BG45" s="133">
        <f t="shared" ca="1" si="14"/>
        <v>0</v>
      </c>
      <c r="BH45" s="133">
        <f t="shared" ca="1" si="15"/>
        <v>0</v>
      </c>
      <c r="BI45" s="133">
        <f t="shared" ca="1" si="16"/>
        <v>0</v>
      </c>
      <c r="BJ45" s="133">
        <f t="shared" ca="1" si="17"/>
        <v>0</v>
      </c>
    </row>
    <row r="46" spans="2:62" hidden="1" outlineLevel="1" x14ac:dyDescent="0.2">
      <c r="B46" s="204" t="str" cm="1">
        <f t="array" aca="1" ref="B46" ca="1">IFERROR(_xlfn.XLOOKUP(C46,Act_codes_core,Act_labels_core),"")</f>
        <v>Metal ores and metal concentrates</v>
      </c>
      <c r="C46" s="108" t="str">
        <f ca="1"/>
        <v>a_037</v>
      </c>
      <c r="D46" s="133" cm="1">
        <f t="array" aca="1" ref="D46" ca="1">IF($J$1="Labour",SUMIFS(Raw_Factors_QFXP!E$7:E$1000,Raw_Factors_QFXP!$A$7:$A$1000,_xlfn.XLOOKUP($J$1,Fct_labels,Fct_codes)&amp;"_"&amp;$C46),IFERROR(_xlfn.XLOOKUP(_xlfn.XLOOKUP($J$1,Fct_labels,Fct_codes)&amp;"_"&amp;$C46,Raw_Factors_QFXP!$B$7:$B$1000,Raw_Factors_QFXP!E$7:E$1000),0))</f>
        <v>0</v>
      </c>
      <c r="E46" s="168" cm="1">
        <f t="array" aca="1" ref="E46" ca="1">IF($J$1="Labour",SUMIFS(Raw_Factors_QFXP!F$7:F$1000,Raw_Factors_QFXP!$A$7:$A$1000,_xlfn.XLOOKUP($J$1,Fct_labels,Fct_codes)&amp;"_"&amp;$C46),IFERROR(_xlfn.XLOOKUP(_xlfn.XLOOKUP($J$1,Fct_labels,Fct_codes)&amp;"_"&amp;$C46,Raw_Factors_QFXP!$B$7:$B$1000,Raw_Factors_QFXP!F$7:F$1000),0))</f>
        <v>0</v>
      </c>
      <c r="F46" s="168" cm="1">
        <f t="array" aca="1" ref="F46" ca="1">IF($J$1="Labour",SUMIFS(Raw_Factors_QFXP!G$7:G$1000,Raw_Factors_QFXP!$A$7:$A$1000,_xlfn.XLOOKUP($J$1,Fct_labels,Fct_codes)&amp;"_"&amp;$C46),IFERROR(_xlfn.XLOOKUP(_xlfn.XLOOKUP($J$1,Fct_labels,Fct_codes)&amp;"_"&amp;$C46,Raw_Factors_QFXP!$B$7:$B$1000,Raw_Factors_QFXP!G$7:G$1000),0))</f>
        <v>0</v>
      </c>
      <c r="G46" s="168" cm="1">
        <f t="array" aca="1" ref="G46" ca="1">IF($J$1="Labour",SUMIFS(Raw_Factors_QFXP!H$7:H$1000,Raw_Factors_QFXP!$A$7:$A$1000,_xlfn.XLOOKUP($J$1,Fct_labels,Fct_codes)&amp;"_"&amp;$C46),IFERROR(_xlfn.XLOOKUP(_xlfn.XLOOKUP($J$1,Fct_labels,Fct_codes)&amp;"_"&amp;$C46,Raw_Factors_QFXP!$B$7:$B$1000,Raw_Factors_QFXP!H$7:H$1000),0))</f>
        <v>0</v>
      </c>
      <c r="H46" s="168" cm="1">
        <f t="array" aca="1" ref="H46" ca="1">IF($J$1="Labour",SUMIFS(Raw_Factors_QFXP!I$7:I$1000,Raw_Factors_QFXP!$A$7:$A$1000,_xlfn.XLOOKUP($J$1,Fct_labels,Fct_codes)&amp;"_"&amp;$C46),IFERROR(_xlfn.XLOOKUP(_xlfn.XLOOKUP($J$1,Fct_labels,Fct_codes)&amp;"_"&amp;$C46,Raw_Factors_QFXP!$B$7:$B$1000,Raw_Factors_QFXP!I$7:I$1000),0))</f>
        <v>0</v>
      </c>
      <c r="I46" s="168" cm="1">
        <f t="array" aca="1" ref="I46" ca="1">IF($J$1="Labour",SUMIFS(Raw_Factors_QFXP!J$7:J$1000,Raw_Factors_QFXP!$A$7:$A$1000,_xlfn.XLOOKUP($J$1,Fct_labels,Fct_codes)&amp;"_"&amp;$C46),IFERROR(_xlfn.XLOOKUP(_xlfn.XLOOKUP($J$1,Fct_labels,Fct_codes)&amp;"_"&amp;$C46,Raw_Factors_QFXP!$B$7:$B$1000,Raw_Factors_QFXP!J$7:J$1000),0))</f>
        <v>0</v>
      </c>
      <c r="J46" s="168" cm="1">
        <f t="array" aca="1" ref="J46" ca="1">IF($J$1="Labour",SUMIFS(Raw_Factors_QFXP!K$7:K$1000,Raw_Factors_QFXP!$A$7:$A$1000,_xlfn.XLOOKUP($J$1,Fct_labels,Fct_codes)&amp;"_"&amp;$C46),IFERROR(_xlfn.XLOOKUP(_xlfn.XLOOKUP($J$1,Fct_labels,Fct_codes)&amp;"_"&amp;$C46,Raw_Factors_QFXP!$B$7:$B$1000,Raw_Factors_QFXP!K$7:K$1000),0))</f>
        <v>0</v>
      </c>
      <c r="K46" s="168" cm="1">
        <f t="array" aca="1" ref="K46" ca="1">IF($J$1="Labour",SUMIFS(Raw_Factors_QFXP!L$7:L$1000,Raw_Factors_QFXP!$A$7:$A$1000,_xlfn.XLOOKUP($J$1,Fct_labels,Fct_codes)&amp;"_"&amp;$C46),IFERROR(_xlfn.XLOOKUP(_xlfn.XLOOKUP($J$1,Fct_labels,Fct_codes)&amp;"_"&amp;$C46,Raw_Factors_QFXP!$B$7:$B$1000,Raw_Factors_QFXP!L$7:L$1000),0))</f>
        <v>0</v>
      </c>
      <c r="L46" s="168" cm="1">
        <f t="array" aca="1" ref="L46" ca="1">IF($J$1="Labour",SUMIFS(Raw_Factors_QFXP!M$7:M$1000,Raw_Factors_QFXP!$A$7:$A$1000,_xlfn.XLOOKUP($J$1,Fct_labels,Fct_codes)&amp;"_"&amp;$C46),IFERROR(_xlfn.XLOOKUP(_xlfn.XLOOKUP($J$1,Fct_labels,Fct_codes)&amp;"_"&amp;$C46,Raw_Factors_QFXP!$B$7:$B$1000,Raw_Factors_QFXP!M$7:M$1000),0))</f>
        <v>0</v>
      </c>
      <c r="M46" s="168" cm="1">
        <f t="array" aca="1" ref="M46" ca="1">IF($J$1="Labour",SUMIFS(Raw_Factors_QFXP!N$7:N$1000,Raw_Factors_QFXP!$A$7:$A$1000,_xlfn.XLOOKUP($J$1,Fct_labels,Fct_codes)&amp;"_"&amp;$C46),IFERROR(_xlfn.XLOOKUP(_xlfn.XLOOKUP($J$1,Fct_labels,Fct_codes)&amp;"_"&amp;$C46,Raw_Factors_QFXP!$B$7:$B$1000,Raw_Factors_QFXP!N$7:N$1000),0))</f>
        <v>0</v>
      </c>
      <c r="O46" s="204" t="str" cm="1">
        <f t="array" aca="1" ref="O46" ca="1">IFERROR(_xlfn.XLOOKUP(P46,Act_codes_core,Act_labels_core),"")</f>
        <v>Metal ores and metal concentrates</v>
      </c>
      <c r="P46" s="108" t="str">
        <f ca="1"/>
        <v>a_037</v>
      </c>
      <c r="Q46" s="281" cm="1">
        <f t="array" aca="1" ref="Q46" ca="1">IF($J$1="Labour","",IFERROR(_xlfn.XLOOKUP(_xlfn.XLOOKUP($J$1,Fct_labels,Fct_codes)&amp;"_"&amp;$C46,Raw_Factors_WFDISTXP!$B$7:$B$1000,Raw_Factors_WFDISTXP!E$7:E$1000),0))</f>
        <v>0</v>
      </c>
      <c r="R46" s="298" cm="1">
        <f t="array" aca="1" ref="R46" ca="1">IF($J$1="Labour","",IFERROR(_xlfn.XLOOKUP(_xlfn.XLOOKUP($J$1,Fct_labels,Fct_codes)&amp;"_"&amp;$C46,Raw_Factors_WFDISTXP!$B$7:$B$1000,Raw_Factors_WFDISTXP!F$7:F$1000),0))</f>
        <v>0</v>
      </c>
      <c r="S46" s="298" cm="1">
        <f t="array" aca="1" ref="S46" ca="1">IF($J$1="Labour","",IFERROR(_xlfn.XLOOKUP(_xlfn.XLOOKUP($J$1,Fct_labels,Fct_codes)&amp;"_"&amp;$C46,Raw_Factors_WFDISTXP!$B$7:$B$1000,Raw_Factors_WFDISTXP!G$7:G$1000),0))</f>
        <v>0</v>
      </c>
      <c r="T46" s="298" cm="1">
        <f t="array" aca="1" ref="T46" ca="1">IF($J$1="Labour","",IFERROR(_xlfn.XLOOKUP(_xlfn.XLOOKUP($J$1,Fct_labels,Fct_codes)&amp;"_"&amp;$C46,Raw_Factors_WFDISTXP!$B$7:$B$1000,Raw_Factors_WFDISTXP!H$7:H$1000),0))</f>
        <v>0</v>
      </c>
      <c r="U46" s="298" cm="1">
        <f t="array" aca="1" ref="U46" ca="1">IF($J$1="Labour","",IFERROR(_xlfn.XLOOKUP(_xlfn.XLOOKUP($J$1,Fct_labels,Fct_codes)&amp;"_"&amp;$C46,Raw_Factors_WFDISTXP!$B$7:$B$1000,Raw_Factors_WFDISTXP!I$7:I$1000),0))</f>
        <v>0</v>
      </c>
      <c r="V46" s="298" cm="1">
        <f t="array" aca="1" ref="V46" ca="1">IF($J$1="Labour","",IFERROR(_xlfn.XLOOKUP(_xlfn.XLOOKUP($J$1,Fct_labels,Fct_codes)&amp;"_"&amp;$C46,Raw_Factors_WFDISTXP!$B$7:$B$1000,Raw_Factors_WFDISTXP!J$7:J$1000),0))</f>
        <v>0</v>
      </c>
      <c r="W46" s="298" cm="1">
        <f t="array" aca="1" ref="W46" ca="1">IF($J$1="Labour","",IFERROR(_xlfn.XLOOKUP(_xlfn.XLOOKUP($J$1,Fct_labels,Fct_codes)&amp;"_"&amp;$C46,Raw_Factors_WFDISTXP!$B$7:$B$1000,Raw_Factors_WFDISTXP!K$7:K$1000),0))</f>
        <v>0</v>
      </c>
      <c r="X46" s="298" cm="1">
        <f t="array" aca="1" ref="X46" ca="1">IF($J$1="Labour","",IFERROR(_xlfn.XLOOKUP(_xlfn.XLOOKUP($J$1,Fct_labels,Fct_codes)&amp;"_"&amp;$C46,Raw_Factors_WFDISTXP!$B$7:$B$1000,Raw_Factors_WFDISTXP!L$7:L$1000),0))</f>
        <v>0</v>
      </c>
      <c r="Y46" s="298" cm="1">
        <f t="array" aca="1" ref="Y46" ca="1">IF($J$1="Labour","",IFERROR(_xlfn.XLOOKUP(_xlfn.XLOOKUP($J$1,Fct_labels,Fct_codes)&amp;"_"&amp;$C46,Raw_Factors_WFDISTXP!$B$7:$B$1000,Raw_Factors_WFDISTXP!M$7:M$1000),0))</f>
        <v>0</v>
      </c>
      <c r="Z46" s="298" cm="1">
        <f t="array" aca="1" ref="Z46" ca="1">IF($J$1="Labour","",IFERROR(_xlfn.XLOOKUP(_xlfn.XLOOKUP($J$1,Fct_labels,Fct_codes)&amp;"_"&amp;$C46,Raw_Factors_WFDISTXP!$B$7:$B$1000,Raw_Factors_WFDISTXP!N$7:N$1000),0))</f>
        <v>0</v>
      </c>
      <c r="AA46" s="104"/>
      <c r="AB46" s="104"/>
      <c r="AC46" s="104"/>
      <c r="AD46" s="104"/>
      <c r="AE46" s="104"/>
      <c r="AF46" s="104"/>
      <c r="AG46" s="104"/>
      <c r="AH46" s="104"/>
      <c r="AI46" s="54" t="str">
        <f ca="1"/>
        <v>sMIN</v>
      </c>
      <c r="AJ46" s="54" t="str">
        <f ca="1"/>
        <v>sGDP</v>
      </c>
      <c r="AK46" s="133" t="str">
        <f ca="1"/>
        <v>a_037</v>
      </c>
      <c r="AL46" s="133">
        <f ca="1"/>
        <v>0</v>
      </c>
      <c r="AM46" s="133">
        <f ca="1"/>
        <v>0</v>
      </c>
      <c r="AN46" s="133">
        <f ca="1"/>
        <v>0</v>
      </c>
      <c r="AO46" s="133">
        <f ca="1"/>
        <v>0</v>
      </c>
      <c r="AP46" s="133">
        <f ca="1"/>
        <v>0</v>
      </c>
      <c r="AQ46" s="133">
        <f ca="1"/>
        <v>0</v>
      </c>
      <c r="AR46" s="133">
        <f ca="1"/>
        <v>0</v>
      </c>
      <c r="AS46" s="133">
        <f ca="1"/>
        <v>0</v>
      </c>
      <c r="AT46" s="133">
        <f ca="1"/>
        <v>0</v>
      </c>
      <c r="AU46" s="133">
        <f ca="1"/>
        <v>0</v>
      </c>
      <c r="AV46" s="133" t="e">
        <f t="shared" ca="1" si="18"/>
        <v>#DIV/0!</v>
      </c>
      <c r="AW46" s="133">
        <f t="shared" ca="1" si="19"/>
        <v>0</v>
      </c>
      <c r="AX46" s="59"/>
      <c r="AZ46" s="280">
        <f t="shared" si="7"/>
        <v>0</v>
      </c>
      <c r="BA46" s="133">
        <f t="shared" ca="1" si="8"/>
        <v>0</v>
      </c>
      <c r="BB46" s="133">
        <f t="shared" ca="1" si="9"/>
        <v>0</v>
      </c>
      <c r="BC46" s="133">
        <f t="shared" ca="1" si="10"/>
        <v>0</v>
      </c>
      <c r="BD46" s="133">
        <f t="shared" ca="1" si="11"/>
        <v>0</v>
      </c>
      <c r="BE46" s="133">
        <f t="shared" ca="1" si="12"/>
        <v>0</v>
      </c>
      <c r="BF46" s="133">
        <f t="shared" ca="1" si="13"/>
        <v>0</v>
      </c>
      <c r="BG46" s="133">
        <f t="shared" ca="1" si="14"/>
        <v>0</v>
      </c>
      <c r="BH46" s="133">
        <f t="shared" ca="1" si="15"/>
        <v>0</v>
      </c>
      <c r="BI46" s="133">
        <f t="shared" ca="1" si="16"/>
        <v>0</v>
      </c>
      <c r="BJ46" s="133">
        <f t="shared" ca="1" si="17"/>
        <v>0</v>
      </c>
    </row>
    <row r="47" spans="2:62" hidden="1" outlineLevel="1" x14ac:dyDescent="0.2">
      <c r="B47" s="204" t="str" cm="1">
        <f t="array" aca="1" ref="B47" ca="1">IFERROR(_xlfn.XLOOKUP(C47,Act_codes_core,Act_labels_core),"")</f>
        <v>Stone, sand, gravel, clay</v>
      </c>
      <c r="C47" s="108" t="str">
        <f ca="1"/>
        <v>a_038</v>
      </c>
      <c r="D47" s="133" cm="1">
        <f t="array" aca="1" ref="D47" ca="1">IF($J$1="Labour",SUMIFS(Raw_Factors_QFXP!E$7:E$1000,Raw_Factors_QFXP!$A$7:$A$1000,_xlfn.XLOOKUP($J$1,Fct_labels,Fct_codes)&amp;"_"&amp;$C47),IFERROR(_xlfn.XLOOKUP(_xlfn.XLOOKUP($J$1,Fct_labels,Fct_codes)&amp;"_"&amp;$C47,Raw_Factors_QFXP!$B$7:$B$1000,Raw_Factors_QFXP!E$7:E$1000),0))</f>
        <v>0</v>
      </c>
      <c r="E47" s="168" cm="1">
        <f t="array" aca="1" ref="E47" ca="1">IF($J$1="Labour",SUMIFS(Raw_Factors_QFXP!F$7:F$1000,Raw_Factors_QFXP!$A$7:$A$1000,_xlfn.XLOOKUP($J$1,Fct_labels,Fct_codes)&amp;"_"&amp;$C47),IFERROR(_xlfn.XLOOKUP(_xlfn.XLOOKUP($J$1,Fct_labels,Fct_codes)&amp;"_"&amp;$C47,Raw_Factors_QFXP!$B$7:$B$1000,Raw_Factors_QFXP!F$7:F$1000),0))</f>
        <v>0</v>
      </c>
      <c r="F47" s="168" cm="1">
        <f t="array" aca="1" ref="F47" ca="1">IF($J$1="Labour",SUMIFS(Raw_Factors_QFXP!G$7:G$1000,Raw_Factors_QFXP!$A$7:$A$1000,_xlfn.XLOOKUP($J$1,Fct_labels,Fct_codes)&amp;"_"&amp;$C47),IFERROR(_xlfn.XLOOKUP(_xlfn.XLOOKUP($J$1,Fct_labels,Fct_codes)&amp;"_"&amp;$C47,Raw_Factors_QFXP!$B$7:$B$1000,Raw_Factors_QFXP!G$7:G$1000),0))</f>
        <v>0</v>
      </c>
      <c r="G47" s="168" cm="1">
        <f t="array" aca="1" ref="G47" ca="1">IF($J$1="Labour",SUMIFS(Raw_Factors_QFXP!H$7:H$1000,Raw_Factors_QFXP!$A$7:$A$1000,_xlfn.XLOOKUP($J$1,Fct_labels,Fct_codes)&amp;"_"&amp;$C47),IFERROR(_xlfn.XLOOKUP(_xlfn.XLOOKUP($J$1,Fct_labels,Fct_codes)&amp;"_"&amp;$C47,Raw_Factors_QFXP!$B$7:$B$1000,Raw_Factors_QFXP!H$7:H$1000),0))</f>
        <v>0</v>
      </c>
      <c r="H47" s="168" cm="1">
        <f t="array" aca="1" ref="H47" ca="1">IF($J$1="Labour",SUMIFS(Raw_Factors_QFXP!I$7:I$1000,Raw_Factors_QFXP!$A$7:$A$1000,_xlfn.XLOOKUP($J$1,Fct_labels,Fct_codes)&amp;"_"&amp;$C47),IFERROR(_xlfn.XLOOKUP(_xlfn.XLOOKUP($J$1,Fct_labels,Fct_codes)&amp;"_"&amp;$C47,Raw_Factors_QFXP!$B$7:$B$1000,Raw_Factors_QFXP!I$7:I$1000),0))</f>
        <v>0</v>
      </c>
      <c r="I47" s="168" cm="1">
        <f t="array" aca="1" ref="I47" ca="1">IF($J$1="Labour",SUMIFS(Raw_Factors_QFXP!J$7:J$1000,Raw_Factors_QFXP!$A$7:$A$1000,_xlfn.XLOOKUP($J$1,Fct_labels,Fct_codes)&amp;"_"&amp;$C47),IFERROR(_xlfn.XLOOKUP(_xlfn.XLOOKUP($J$1,Fct_labels,Fct_codes)&amp;"_"&amp;$C47,Raw_Factors_QFXP!$B$7:$B$1000,Raw_Factors_QFXP!J$7:J$1000),0))</f>
        <v>0</v>
      </c>
      <c r="J47" s="168" cm="1">
        <f t="array" aca="1" ref="J47" ca="1">IF($J$1="Labour",SUMIFS(Raw_Factors_QFXP!K$7:K$1000,Raw_Factors_QFXP!$A$7:$A$1000,_xlfn.XLOOKUP($J$1,Fct_labels,Fct_codes)&amp;"_"&amp;$C47),IFERROR(_xlfn.XLOOKUP(_xlfn.XLOOKUP($J$1,Fct_labels,Fct_codes)&amp;"_"&amp;$C47,Raw_Factors_QFXP!$B$7:$B$1000,Raw_Factors_QFXP!K$7:K$1000),0))</f>
        <v>0</v>
      </c>
      <c r="K47" s="168" cm="1">
        <f t="array" aca="1" ref="K47" ca="1">IF($J$1="Labour",SUMIFS(Raw_Factors_QFXP!L$7:L$1000,Raw_Factors_QFXP!$A$7:$A$1000,_xlfn.XLOOKUP($J$1,Fct_labels,Fct_codes)&amp;"_"&amp;$C47),IFERROR(_xlfn.XLOOKUP(_xlfn.XLOOKUP($J$1,Fct_labels,Fct_codes)&amp;"_"&amp;$C47,Raw_Factors_QFXP!$B$7:$B$1000,Raw_Factors_QFXP!L$7:L$1000),0))</f>
        <v>0</v>
      </c>
      <c r="L47" s="168" cm="1">
        <f t="array" aca="1" ref="L47" ca="1">IF($J$1="Labour",SUMIFS(Raw_Factors_QFXP!M$7:M$1000,Raw_Factors_QFXP!$A$7:$A$1000,_xlfn.XLOOKUP($J$1,Fct_labels,Fct_codes)&amp;"_"&amp;$C47),IFERROR(_xlfn.XLOOKUP(_xlfn.XLOOKUP($J$1,Fct_labels,Fct_codes)&amp;"_"&amp;$C47,Raw_Factors_QFXP!$B$7:$B$1000,Raw_Factors_QFXP!M$7:M$1000),0))</f>
        <v>0</v>
      </c>
      <c r="M47" s="168" cm="1">
        <f t="array" aca="1" ref="M47" ca="1">IF($J$1="Labour",SUMIFS(Raw_Factors_QFXP!N$7:N$1000,Raw_Factors_QFXP!$A$7:$A$1000,_xlfn.XLOOKUP($J$1,Fct_labels,Fct_codes)&amp;"_"&amp;$C47),IFERROR(_xlfn.XLOOKUP(_xlfn.XLOOKUP($J$1,Fct_labels,Fct_codes)&amp;"_"&amp;$C47,Raw_Factors_QFXP!$B$7:$B$1000,Raw_Factors_QFXP!N$7:N$1000),0))</f>
        <v>0</v>
      </c>
      <c r="O47" s="204" t="str" cm="1">
        <f t="array" aca="1" ref="O47" ca="1">IFERROR(_xlfn.XLOOKUP(P47,Act_codes_core,Act_labels_core),"")</f>
        <v>Stone, sand, gravel, clay</v>
      </c>
      <c r="P47" s="108" t="str">
        <f ca="1"/>
        <v>a_038</v>
      </c>
      <c r="Q47" s="281" cm="1">
        <f t="array" aca="1" ref="Q47" ca="1">IF($J$1="Labour","",IFERROR(_xlfn.XLOOKUP(_xlfn.XLOOKUP($J$1,Fct_labels,Fct_codes)&amp;"_"&amp;$C47,Raw_Factors_WFDISTXP!$B$7:$B$1000,Raw_Factors_WFDISTXP!E$7:E$1000),0))</f>
        <v>0</v>
      </c>
      <c r="R47" s="298" cm="1">
        <f t="array" aca="1" ref="R47" ca="1">IF($J$1="Labour","",IFERROR(_xlfn.XLOOKUP(_xlfn.XLOOKUP($J$1,Fct_labels,Fct_codes)&amp;"_"&amp;$C47,Raw_Factors_WFDISTXP!$B$7:$B$1000,Raw_Factors_WFDISTXP!F$7:F$1000),0))</f>
        <v>0</v>
      </c>
      <c r="S47" s="298" cm="1">
        <f t="array" aca="1" ref="S47" ca="1">IF($J$1="Labour","",IFERROR(_xlfn.XLOOKUP(_xlfn.XLOOKUP($J$1,Fct_labels,Fct_codes)&amp;"_"&amp;$C47,Raw_Factors_WFDISTXP!$B$7:$B$1000,Raw_Factors_WFDISTXP!G$7:G$1000),0))</f>
        <v>0</v>
      </c>
      <c r="T47" s="298" cm="1">
        <f t="array" aca="1" ref="T47" ca="1">IF($J$1="Labour","",IFERROR(_xlfn.XLOOKUP(_xlfn.XLOOKUP($J$1,Fct_labels,Fct_codes)&amp;"_"&amp;$C47,Raw_Factors_WFDISTXP!$B$7:$B$1000,Raw_Factors_WFDISTXP!H$7:H$1000),0))</f>
        <v>0</v>
      </c>
      <c r="U47" s="298" cm="1">
        <f t="array" aca="1" ref="U47" ca="1">IF($J$1="Labour","",IFERROR(_xlfn.XLOOKUP(_xlfn.XLOOKUP($J$1,Fct_labels,Fct_codes)&amp;"_"&amp;$C47,Raw_Factors_WFDISTXP!$B$7:$B$1000,Raw_Factors_WFDISTXP!I$7:I$1000),0))</f>
        <v>0</v>
      </c>
      <c r="V47" s="298" cm="1">
        <f t="array" aca="1" ref="V47" ca="1">IF($J$1="Labour","",IFERROR(_xlfn.XLOOKUP(_xlfn.XLOOKUP($J$1,Fct_labels,Fct_codes)&amp;"_"&amp;$C47,Raw_Factors_WFDISTXP!$B$7:$B$1000,Raw_Factors_WFDISTXP!J$7:J$1000),0))</f>
        <v>0</v>
      </c>
      <c r="W47" s="298" cm="1">
        <f t="array" aca="1" ref="W47" ca="1">IF($J$1="Labour","",IFERROR(_xlfn.XLOOKUP(_xlfn.XLOOKUP($J$1,Fct_labels,Fct_codes)&amp;"_"&amp;$C47,Raw_Factors_WFDISTXP!$B$7:$B$1000,Raw_Factors_WFDISTXP!K$7:K$1000),0))</f>
        <v>0</v>
      </c>
      <c r="X47" s="298" cm="1">
        <f t="array" aca="1" ref="X47" ca="1">IF($J$1="Labour","",IFERROR(_xlfn.XLOOKUP(_xlfn.XLOOKUP($J$1,Fct_labels,Fct_codes)&amp;"_"&amp;$C47,Raw_Factors_WFDISTXP!$B$7:$B$1000,Raw_Factors_WFDISTXP!L$7:L$1000),0))</f>
        <v>0</v>
      </c>
      <c r="Y47" s="298" cm="1">
        <f t="array" aca="1" ref="Y47" ca="1">IF($J$1="Labour","",IFERROR(_xlfn.XLOOKUP(_xlfn.XLOOKUP($J$1,Fct_labels,Fct_codes)&amp;"_"&amp;$C47,Raw_Factors_WFDISTXP!$B$7:$B$1000,Raw_Factors_WFDISTXP!M$7:M$1000),0))</f>
        <v>0</v>
      </c>
      <c r="Z47" s="298" cm="1">
        <f t="array" aca="1" ref="Z47" ca="1">IF($J$1="Labour","",IFERROR(_xlfn.XLOOKUP(_xlfn.XLOOKUP($J$1,Fct_labels,Fct_codes)&amp;"_"&amp;$C47,Raw_Factors_WFDISTXP!$B$7:$B$1000,Raw_Factors_WFDISTXP!N$7:N$1000),0))</f>
        <v>0</v>
      </c>
      <c r="AA47" s="104"/>
      <c r="AB47" s="104"/>
      <c r="AC47" s="104"/>
      <c r="AD47" s="104"/>
      <c r="AE47" s="104"/>
      <c r="AF47" s="104"/>
      <c r="AG47" s="104"/>
      <c r="AH47" s="104"/>
      <c r="AI47" s="54" t="str">
        <f ca="1"/>
        <v>sMIN</v>
      </c>
      <c r="AJ47" s="54" t="str">
        <f ca="1"/>
        <v>sGDP</v>
      </c>
      <c r="AK47" s="133" t="str">
        <f ca="1"/>
        <v>a_038</v>
      </c>
      <c r="AL47" s="133">
        <f ca="1"/>
        <v>0</v>
      </c>
      <c r="AM47" s="133">
        <f ca="1"/>
        <v>0</v>
      </c>
      <c r="AN47" s="133">
        <f ca="1"/>
        <v>0</v>
      </c>
      <c r="AO47" s="133">
        <f ca="1"/>
        <v>0</v>
      </c>
      <c r="AP47" s="133">
        <f ca="1"/>
        <v>0</v>
      </c>
      <c r="AQ47" s="133">
        <f ca="1"/>
        <v>0</v>
      </c>
      <c r="AR47" s="133">
        <f ca="1"/>
        <v>0</v>
      </c>
      <c r="AS47" s="133">
        <f ca="1"/>
        <v>0</v>
      </c>
      <c r="AT47" s="133">
        <f ca="1"/>
        <v>0</v>
      </c>
      <c r="AU47" s="133">
        <f ca="1"/>
        <v>0</v>
      </c>
      <c r="AV47" s="133" t="e">
        <f t="shared" ca="1" si="18"/>
        <v>#DIV/0!</v>
      </c>
      <c r="AW47" s="133">
        <f t="shared" ca="1" si="19"/>
        <v>0</v>
      </c>
      <c r="AX47" s="59"/>
      <c r="AZ47" s="280">
        <f t="shared" si="7"/>
        <v>0</v>
      </c>
      <c r="BA47" s="133">
        <f t="shared" ca="1" si="8"/>
        <v>0</v>
      </c>
      <c r="BB47" s="133">
        <f t="shared" ca="1" si="9"/>
        <v>0</v>
      </c>
      <c r="BC47" s="133">
        <f t="shared" ca="1" si="10"/>
        <v>0</v>
      </c>
      <c r="BD47" s="133">
        <f t="shared" ca="1" si="11"/>
        <v>0</v>
      </c>
      <c r="BE47" s="133">
        <f t="shared" ca="1" si="12"/>
        <v>0</v>
      </c>
      <c r="BF47" s="133">
        <f t="shared" ca="1" si="13"/>
        <v>0</v>
      </c>
      <c r="BG47" s="133">
        <f t="shared" ca="1" si="14"/>
        <v>0</v>
      </c>
      <c r="BH47" s="133">
        <f t="shared" ca="1" si="15"/>
        <v>0</v>
      </c>
      <c r="BI47" s="133">
        <f t="shared" ca="1" si="16"/>
        <v>0</v>
      </c>
      <c r="BJ47" s="133">
        <f t="shared" ca="1" si="17"/>
        <v>0</v>
      </c>
    </row>
    <row r="48" spans="2:62" hidden="1" outlineLevel="1" x14ac:dyDescent="0.2">
      <c r="B48" s="204" t="str" cm="1">
        <f t="array" aca="1" ref="B48" ca="1">IFERROR(_xlfn.XLOOKUP(C48,Act_codes_core,Act_labels_core),"")</f>
        <v>Mining products have not been classified yet</v>
      </c>
      <c r="C48" s="108" t="str">
        <f ca="1"/>
        <v>a_039</v>
      </c>
      <c r="D48" s="133" cm="1">
        <f t="array" aca="1" ref="D48" ca="1">IF($J$1="Labour",SUMIFS(Raw_Factors_QFXP!E$7:E$1000,Raw_Factors_QFXP!$A$7:$A$1000,_xlfn.XLOOKUP($J$1,Fct_labels,Fct_codes)&amp;"_"&amp;$C48),IFERROR(_xlfn.XLOOKUP(_xlfn.XLOOKUP($J$1,Fct_labels,Fct_codes)&amp;"_"&amp;$C48,Raw_Factors_QFXP!$B$7:$B$1000,Raw_Factors_QFXP!E$7:E$1000),0))</f>
        <v>0</v>
      </c>
      <c r="E48" s="168" cm="1">
        <f t="array" aca="1" ref="E48" ca="1">IF($J$1="Labour",SUMIFS(Raw_Factors_QFXP!F$7:F$1000,Raw_Factors_QFXP!$A$7:$A$1000,_xlfn.XLOOKUP($J$1,Fct_labels,Fct_codes)&amp;"_"&amp;$C48),IFERROR(_xlfn.XLOOKUP(_xlfn.XLOOKUP($J$1,Fct_labels,Fct_codes)&amp;"_"&amp;$C48,Raw_Factors_QFXP!$B$7:$B$1000,Raw_Factors_QFXP!F$7:F$1000),0))</f>
        <v>0</v>
      </c>
      <c r="F48" s="168" cm="1">
        <f t="array" aca="1" ref="F48" ca="1">IF($J$1="Labour",SUMIFS(Raw_Factors_QFXP!G$7:G$1000,Raw_Factors_QFXP!$A$7:$A$1000,_xlfn.XLOOKUP($J$1,Fct_labels,Fct_codes)&amp;"_"&amp;$C48),IFERROR(_xlfn.XLOOKUP(_xlfn.XLOOKUP($J$1,Fct_labels,Fct_codes)&amp;"_"&amp;$C48,Raw_Factors_QFXP!$B$7:$B$1000,Raw_Factors_QFXP!G$7:G$1000),0))</f>
        <v>0</v>
      </c>
      <c r="G48" s="168" cm="1">
        <f t="array" aca="1" ref="G48" ca="1">IF($J$1="Labour",SUMIFS(Raw_Factors_QFXP!H$7:H$1000,Raw_Factors_QFXP!$A$7:$A$1000,_xlfn.XLOOKUP($J$1,Fct_labels,Fct_codes)&amp;"_"&amp;$C48),IFERROR(_xlfn.XLOOKUP(_xlfn.XLOOKUP($J$1,Fct_labels,Fct_codes)&amp;"_"&amp;$C48,Raw_Factors_QFXP!$B$7:$B$1000,Raw_Factors_QFXP!H$7:H$1000),0))</f>
        <v>0</v>
      </c>
      <c r="H48" s="168" cm="1">
        <f t="array" aca="1" ref="H48" ca="1">IF($J$1="Labour",SUMIFS(Raw_Factors_QFXP!I$7:I$1000,Raw_Factors_QFXP!$A$7:$A$1000,_xlfn.XLOOKUP($J$1,Fct_labels,Fct_codes)&amp;"_"&amp;$C48),IFERROR(_xlfn.XLOOKUP(_xlfn.XLOOKUP($J$1,Fct_labels,Fct_codes)&amp;"_"&amp;$C48,Raw_Factors_QFXP!$B$7:$B$1000,Raw_Factors_QFXP!I$7:I$1000),0))</f>
        <v>0</v>
      </c>
      <c r="I48" s="168" cm="1">
        <f t="array" aca="1" ref="I48" ca="1">IF($J$1="Labour",SUMIFS(Raw_Factors_QFXP!J$7:J$1000,Raw_Factors_QFXP!$A$7:$A$1000,_xlfn.XLOOKUP($J$1,Fct_labels,Fct_codes)&amp;"_"&amp;$C48),IFERROR(_xlfn.XLOOKUP(_xlfn.XLOOKUP($J$1,Fct_labels,Fct_codes)&amp;"_"&amp;$C48,Raw_Factors_QFXP!$B$7:$B$1000,Raw_Factors_QFXP!J$7:J$1000),0))</f>
        <v>0</v>
      </c>
      <c r="J48" s="168" cm="1">
        <f t="array" aca="1" ref="J48" ca="1">IF($J$1="Labour",SUMIFS(Raw_Factors_QFXP!K$7:K$1000,Raw_Factors_QFXP!$A$7:$A$1000,_xlfn.XLOOKUP($J$1,Fct_labels,Fct_codes)&amp;"_"&amp;$C48),IFERROR(_xlfn.XLOOKUP(_xlfn.XLOOKUP($J$1,Fct_labels,Fct_codes)&amp;"_"&amp;$C48,Raw_Factors_QFXP!$B$7:$B$1000,Raw_Factors_QFXP!K$7:K$1000),0))</f>
        <v>0</v>
      </c>
      <c r="K48" s="168" cm="1">
        <f t="array" aca="1" ref="K48" ca="1">IF($J$1="Labour",SUMIFS(Raw_Factors_QFXP!L$7:L$1000,Raw_Factors_QFXP!$A$7:$A$1000,_xlfn.XLOOKUP($J$1,Fct_labels,Fct_codes)&amp;"_"&amp;$C48),IFERROR(_xlfn.XLOOKUP(_xlfn.XLOOKUP($J$1,Fct_labels,Fct_codes)&amp;"_"&amp;$C48,Raw_Factors_QFXP!$B$7:$B$1000,Raw_Factors_QFXP!L$7:L$1000),0))</f>
        <v>0</v>
      </c>
      <c r="L48" s="168" cm="1">
        <f t="array" aca="1" ref="L48" ca="1">IF($J$1="Labour",SUMIFS(Raw_Factors_QFXP!M$7:M$1000,Raw_Factors_QFXP!$A$7:$A$1000,_xlfn.XLOOKUP($J$1,Fct_labels,Fct_codes)&amp;"_"&amp;$C48),IFERROR(_xlfn.XLOOKUP(_xlfn.XLOOKUP($J$1,Fct_labels,Fct_codes)&amp;"_"&amp;$C48,Raw_Factors_QFXP!$B$7:$B$1000,Raw_Factors_QFXP!M$7:M$1000),0))</f>
        <v>0</v>
      </c>
      <c r="M48" s="168" cm="1">
        <f t="array" aca="1" ref="M48" ca="1">IF($J$1="Labour",SUMIFS(Raw_Factors_QFXP!N$7:N$1000,Raw_Factors_QFXP!$A$7:$A$1000,_xlfn.XLOOKUP($J$1,Fct_labels,Fct_codes)&amp;"_"&amp;$C48),IFERROR(_xlfn.XLOOKUP(_xlfn.XLOOKUP($J$1,Fct_labels,Fct_codes)&amp;"_"&amp;$C48,Raw_Factors_QFXP!$B$7:$B$1000,Raw_Factors_QFXP!N$7:N$1000),0))</f>
        <v>0</v>
      </c>
      <c r="O48" s="204" t="str" cm="1">
        <f t="array" aca="1" ref="O48" ca="1">IFERROR(_xlfn.XLOOKUP(P48,Act_codes_core,Act_labels_core),"")</f>
        <v>Mining products have not been classified yet</v>
      </c>
      <c r="P48" s="108" t="str">
        <f ca="1"/>
        <v>a_039</v>
      </c>
      <c r="Q48" s="281" cm="1">
        <f t="array" aca="1" ref="Q48" ca="1">IF($J$1="Labour","",IFERROR(_xlfn.XLOOKUP(_xlfn.XLOOKUP($J$1,Fct_labels,Fct_codes)&amp;"_"&amp;$C48,Raw_Factors_WFDISTXP!$B$7:$B$1000,Raw_Factors_WFDISTXP!E$7:E$1000),0))</f>
        <v>0</v>
      </c>
      <c r="R48" s="298" cm="1">
        <f t="array" aca="1" ref="R48" ca="1">IF($J$1="Labour","",IFERROR(_xlfn.XLOOKUP(_xlfn.XLOOKUP($J$1,Fct_labels,Fct_codes)&amp;"_"&amp;$C48,Raw_Factors_WFDISTXP!$B$7:$B$1000,Raw_Factors_WFDISTXP!F$7:F$1000),0))</f>
        <v>0</v>
      </c>
      <c r="S48" s="298" cm="1">
        <f t="array" aca="1" ref="S48" ca="1">IF($J$1="Labour","",IFERROR(_xlfn.XLOOKUP(_xlfn.XLOOKUP($J$1,Fct_labels,Fct_codes)&amp;"_"&amp;$C48,Raw_Factors_WFDISTXP!$B$7:$B$1000,Raw_Factors_WFDISTXP!G$7:G$1000),0))</f>
        <v>0</v>
      </c>
      <c r="T48" s="298" cm="1">
        <f t="array" aca="1" ref="T48" ca="1">IF($J$1="Labour","",IFERROR(_xlfn.XLOOKUP(_xlfn.XLOOKUP($J$1,Fct_labels,Fct_codes)&amp;"_"&amp;$C48,Raw_Factors_WFDISTXP!$B$7:$B$1000,Raw_Factors_WFDISTXP!H$7:H$1000),0))</f>
        <v>0</v>
      </c>
      <c r="U48" s="298" cm="1">
        <f t="array" aca="1" ref="U48" ca="1">IF($J$1="Labour","",IFERROR(_xlfn.XLOOKUP(_xlfn.XLOOKUP($J$1,Fct_labels,Fct_codes)&amp;"_"&amp;$C48,Raw_Factors_WFDISTXP!$B$7:$B$1000,Raw_Factors_WFDISTXP!I$7:I$1000),0))</f>
        <v>0</v>
      </c>
      <c r="V48" s="298" cm="1">
        <f t="array" aca="1" ref="V48" ca="1">IF($J$1="Labour","",IFERROR(_xlfn.XLOOKUP(_xlfn.XLOOKUP($J$1,Fct_labels,Fct_codes)&amp;"_"&amp;$C48,Raw_Factors_WFDISTXP!$B$7:$B$1000,Raw_Factors_WFDISTXP!J$7:J$1000),0))</f>
        <v>0</v>
      </c>
      <c r="W48" s="298" cm="1">
        <f t="array" aca="1" ref="W48" ca="1">IF($J$1="Labour","",IFERROR(_xlfn.XLOOKUP(_xlfn.XLOOKUP($J$1,Fct_labels,Fct_codes)&amp;"_"&amp;$C48,Raw_Factors_WFDISTXP!$B$7:$B$1000,Raw_Factors_WFDISTXP!K$7:K$1000),0))</f>
        <v>0</v>
      </c>
      <c r="X48" s="298" cm="1">
        <f t="array" aca="1" ref="X48" ca="1">IF($J$1="Labour","",IFERROR(_xlfn.XLOOKUP(_xlfn.XLOOKUP($J$1,Fct_labels,Fct_codes)&amp;"_"&amp;$C48,Raw_Factors_WFDISTXP!$B$7:$B$1000,Raw_Factors_WFDISTXP!L$7:L$1000),0))</f>
        <v>0</v>
      </c>
      <c r="Y48" s="298" cm="1">
        <f t="array" aca="1" ref="Y48" ca="1">IF($J$1="Labour","",IFERROR(_xlfn.XLOOKUP(_xlfn.XLOOKUP($J$1,Fct_labels,Fct_codes)&amp;"_"&amp;$C48,Raw_Factors_WFDISTXP!$B$7:$B$1000,Raw_Factors_WFDISTXP!M$7:M$1000),0))</f>
        <v>0</v>
      </c>
      <c r="Z48" s="298" cm="1">
        <f t="array" aca="1" ref="Z48" ca="1">IF($J$1="Labour","",IFERROR(_xlfn.XLOOKUP(_xlfn.XLOOKUP($J$1,Fct_labels,Fct_codes)&amp;"_"&amp;$C48,Raw_Factors_WFDISTXP!$B$7:$B$1000,Raw_Factors_WFDISTXP!N$7:N$1000),0))</f>
        <v>0</v>
      </c>
      <c r="AA48" s="104"/>
      <c r="AB48" s="104"/>
      <c r="AC48" s="104"/>
      <c r="AD48" s="104"/>
      <c r="AE48" s="104"/>
      <c r="AF48" s="104"/>
      <c r="AG48" s="104"/>
      <c r="AH48" s="104"/>
      <c r="AI48" s="54" t="str">
        <f ca="1"/>
        <v>sMIN</v>
      </c>
      <c r="AJ48" s="54" t="str">
        <f ca="1"/>
        <v>sGDP</v>
      </c>
      <c r="AK48" s="133" t="str">
        <f ca="1"/>
        <v>a_039</v>
      </c>
      <c r="AL48" s="133">
        <f ca="1"/>
        <v>0</v>
      </c>
      <c r="AM48" s="133">
        <f ca="1"/>
        <v>0</v>
      </c>
      <c r="AN48" s="133">
        <f ca="1"/>
        <v>0</v>
      </c>
      <c r="AO48" s="133">
        <f ca="1"/>
        <v>0</v>
      </c>
      <c r="AP48" s="133">
        <f ca="1"/>
        <v>0</v>
      </c>
      <c r="AQ48" s="133">
        <f ca="1"/>
        <v>0</v>
      </c>
      <c r="AR48" s="133">
        <f ca="1"/>
        <v>0</v>
      </c>
      <c r="AS48" s="133">
        <f ca="1"/>
        <v>0</v>
      </c>
      <c r="AT48" s="133">
        <f ca="1"/>
        <v>0</v>
      </c>
      <c r="AU48" s="133">
        <f ca="1"/>
        <v>0</v>
      </c>
      <c r="AV48" s="133" t="e">
        <f t="shared" ca="1" si="18"/>
        <v>#DIV/0!</v>
      </c>
      <c r="AW48" s="133">
        <f t="shared" ca="1" si="19"/>
        <v>0</v>
      </c>
      <c r="AX48" s="59"/>
      <c r="AZ48" s="280">
        <f t="shared" si="7"/>
        <v>0</v>
      </c>
      <c r="BA48" s="133">
        <f t="shared" ca="1" si="8"/>
        <v>0</v>
      </c>
      <c r="BB48" s="133">
        <f t="shared" ca="1" si="9"/>
        <v>0</v>
      </c>
      <c r="BC48" s="133">
        <f t="shared" ca="1" si="10"/>
        <v>0</v>
      </c>
      <c r="BD48" s="133">
        <f t="shared" ca="1" si="11"/>
        <v>0</v>
      </c>
      <c r="BE48" s="133">
        <f t="shared" ca="1" si="12"/>
        <v>0</v>
      </c>
      <c r="BF48" s="133">
        <f t="shared" ca="1" si="13"/>
        <v>0</v>
      </c>
      <c r="BG48" s="133">
        <f t="shared" ca="1" si="14"/>
        <v>0</v>
      </c>
      <c r="BH48" s="133">
        <f t="shared" ca="1" si="15"/>
        <v>0</v>
      </c>
      <c r="BI48" s="133">
        <f t="shared" ca="1" si="16"/>
        <v>0</v>
      </c>
      <c r="BJ48" s="133">
        <f t="shared" ca="1" si="17"/>
        <v>0</v>
      </c>
    </row>
    <row r="49" spans="2:62" hidden="1" outlineLevel="1" x14ac:dyDescent="0.2">
      <c r="B49" s="204" t="str" cm="1">
        <f t="array" aca="1" ref="B49" ca="1">IFERROR(_xlfn.XLOOKUP(C49,Act_codes_core,Act_labels_core),"")</f>
        <v>Mining support services</v>
      </c>
      <c r="C49" s="108" t="str">
        <f ca="1"/>
        <v>a_040</v>
      </c>
      <c r="D49" s="133" cm="1">
        <f t="array" aca="1" ref="D49" ca="1">IF($J$1="Labour",SUMIFS(Raw_Factors_QFXP!E$7:E$1000,Raw_Factors_QFXP!$A$7:$A$1000,_xlfn.XLOOKUP($J$1,Fct_labels,Fct_codes)&amp;"_"&amp;$C49),IFERROR(_xlfn.XLOOKUP(_xlfn.XLOOKUP($J$1,Fct_labels,Fct_codes)&amp;"_"&amp;$C49,Raw_Factors_QFXP!$B$7:$B$1000,Raw_Factors_QFXP!E$7:E$1000),0))</f>
        <v>0</v>
      </c>
      <c r="E49" s="168" cm="1">
        <f t="array" aca="1" ref="E49" ca="1">IF($J$1="Labour",SUMIFS(Raw_Factors_QFXP!F$7:F$1000,Raw_Factors_QFXP!$A$7:$A$1000,_xlfn.XLOOKUP($J$1,Fct_labels,Fct_codes)&amp;"_"&amp;$C49),IFERROR(_xlfn.XLOOKUP(_xlfn.XLOOKUP($J$1,Fct_labels,Fct_codes)&amp;"_"&amp;$C49,Raw_Factors_QFXP!$B$7:$B$1000,Raw_Factors_QFXP!F$7:F$1000),0))</f>
        <v>0</v>
      </c>
      <c r="F49" s="168" cm="1">
        <f t="array" aca="1" ref="F49" ca="1">IF($J$1="Labour",SUMIFS(Raw_Factors_QFXP!G$7:G$1000,Raw_Factors_QFXP!$A$7:$A$1000,_xlfn.XLOOKUP($J$1,Fct_labels,Fct_codes)&amp;"_"&amp;$C49),IFERROR(_xlfn.XLOOKUP(_xlfn.XLOOKUP($J$1,Fct_labels,Fct_codes)&amp;"_"&amp;$C49,Raw_Factors_QFXP!$B$7:$B$1000,Raw_Factors_QFXP!G$7:G$1000),0))</f>
        <v>0</v>
      </c>
      <c r="G49" s="168" cm="1">
        <f t="array" aca="1" ref="G49" ca="1">IF($J$1="Labour",SUMIFS(Raw_Factors_QFXP!H$7:H$1000,Raw_Factors_QFXP!$A$7:$A$1000,_xlfn.XLOOKUP($J$1,Fct_labels,Fct_codes)&amp;"_"&amp;$C49),IFERROR(_xlfn.XLOOKUP(_xlfn.XLOOKUP($J$1,Fct_labels,Fct_codes)&amp;"_"&amp;$C49,Raw_Factors_QFXP!$B$7:$B$1000,Raw_Factors_QFXP!H$7:H$1000),0))</f>
        <v>0</v>
      </c>
      <c r="H49" s="168" cm="1">
        <f t="array" aca="1" ref="H49" ca="1">IF($J$1="Labour",SUMIFS(Raw_Factors_QFXP!I$7:I$1000,Raw_Factors_QFXP!$A$7:$A$1000,_xlfn.XLOOKUP($J$1,Fct_labels,Fct_codes)&amp;"_"&amp;$C49),IFERROR(_xlfn.XLOOKUP(_xlfn.XLOOKUP($J$1,Fct_labels,Fct_codes)&amp;"_"&amp;$C49,Raw_Factors_QFXP!$B$7:$B$1000,Raw_Factors_QFXP!I$7:I$1000),0))</f>
        <v>0</v>
      </c>
      <c r="I49" s="168" cm="1">
        <f t="array" aca="1" ref="I49" ca="1">IF($J$1="Labour",SUMIFS(Raw_Factors_QFXP!J$7:J$1000,Raw_Factors_QFXP!$A$7:$A$1000,_xlfn.XLOOKUP($J$1,Fct_labels,Fct_codes)&amp;"_"&amp;$C49),IFERROR(_xlfn.XLOOKUP(_xlfn.XLOOKUP($J$1,Fct_labels,Fct_codes)&amp;"_"&amp;$C49,Raw_Factors_QFXP!$B$7:$B$1000,Raw_Factors_QFXP!J$7:J$1000),0))</f>
        <v>0</v>
      </c>
      <c r="J49" s="168" cm="1">
        <f t="array" aca="1" ref="J49" ca="1">IF($J$1="Labour",SUMIFS(Raw_Factors_QFXP!K$7:K$1000,Raw_Factors_QFXP!$A$7:$A$1000,_xlfn.XLOOKUP($J$1,Fct_labels,Fct_codes)&amp;"_"&amp;$C49),IFERROR(_xlfn.XLOOKUP(_xlfn.XLOOKUP($J$1,Fct_labels,Fct_codes)&amp;"_"&amp;$C49,Raw_Factors_QFXP!$B$7:$B$1000,Raw_Factors_QFXP!K$7:K$1000),0))</f>
        <v>0</v>
      </c>
      <c r="K49" s="168" cm="1">
        <f t="array" aca="1" ref="K49" ca="1">IF($J$1="Labour",SUMIFS(Raw_Factors_QFXP!L$7:L$1000,Raw_Factors_QFXP!$A$7:$A$1000,_xlfn.XLOOKUP($J$1,Fct_labels,Fct_codes)&amp;"_"&amp;$C49),IFERROR(_xlfn.XLOOKUP(_xlfn.XLOOKUP($J$1,Fct_labels,Fct_codes)&amp;"_"&amp;$C49,Raw_Factors_QFXP!$B$7:$B$1000,Raw_Factors_QFXP!L$7:L$1000),0))</f>
        <v>0</v>
      </c>
      <c r="L49" s="168" cm="1">
        <f t="array" aca="1" ref="L49" ca="1">IF($J$1="Labour",SUMIFS(Raw_Factors_QFXP!M$7:M$1000,Raw_Factors_QFXP!$A$7:$A$1000,_xlfn.XLOOKUP($J$1,Fct_labels,Fct_codes)&amp;"_"&amp;$C49),IFERROR(_xlfn.XLOOKUP(_xlfn.XLOOKUP($J$1,Fct_labels,Fct_codes)&amp;"_"&amp;$C49,Raw_Factors_QFXP!$B$7:$B$1000,Raw_Factors_QFXP!M$7:M$1000),0))</f>
        <v>0</v>
      </c>
      <c r="M49" s="168" cm="1">
        <f t="array" aca="1" ref="M49" ca="1">IF($J$1="Labour",SUMIFS(Raw_Factors_QFXP!N$7:N$1000,Raw_Factors_QFXP!$A$7:$A$1000,_xlfn.XLOOKUP($J$1,Fct_labels,Fct_codes)&amp;"_"&amp;$C49),IFERROR(_xlfn.XLOOKUP(_xlfn.XLOOKUP($J$1,Fct_labels,Fct_codes)&amp;"_"&amp;$C49,Raw_Factors_QFXP!$B$7:$B$1000,Raw_Factors_QFXP!N$7:N$1000),0))</f>
        <v>0</v>
      </c>
      <c r="O49" s="204" t="str" cm="1">
        <f t="array" aca="1" ref="O49" ca="1">IFERROR(_xlfn.XLOOKUP(P49,Act_codes_core,Act_labels_core),"")</f>
        <v>Mining support services</v>
      </c>
      <c r="P49" s="108" t="str">
        <f ca="1"/>
        <v>a_040</v>
      </c>
      <c r="Q49" s="281" cm="1">
        <f t="array" aca="1" ref="Q49" ca="1">IF($J$1="Labour","",IFERROR(_xlfn.XLOOKUP(_xlfn.XLOOKUP($J$1,Fct_labels,Fct_codes)&amp;"_"&amp;$C49,Raw_Factors_WFDISTXP!$B$7:$B$1000,Raw_Factors_WFDISTXP!E$7:E$1000),0))</f>
        <v>0</v>
      </c>
      <c r="R49" s="298" cm="1">
        <f t="array" aca="1" ref="R49" ca="1">IF($J$1="Labour","",IFERROR(_xlfn.XLOOKUP(_xlfn.XLOOKUP($J$1,Fct_labels,Fct_codes)&amp;"_"&amp;$C49,Raw_Factors_WFDISTXP!$B$7:$B$1000,Raw_Factors_WFDISTXP!F$7:F$1000),0))</f>
        <v>0</v>
      </c>
      <c r="S49" s="298" cm="1">
        <f t="array" aca="1" ref="S49" ca="1">IF($J$1="Labour","",IFERROR(_xlfn.XLOOKUP(_xlfn.XLOOKUP($J$1,Fct_labels,Fct_codes)&amp;"_"&amp;$C49,Raw_Factors_WFDISTXP!$B$7:$B$1000,Raw_Factors_WFDISTXP!G$7:G$1000),0))</f>
        <v>0</v>
      </c>
      <c r="T49" s="298" cm="1">
        <f t="array" aca="1" ref="T49" ca="1">IF($J$1="Labour","",IFERROR(_xlfn.XLOOKUP(_xlfn.XLOOKUP($J$1,Fct_labels,Fct_codes)&amp;"_"&amp;$C49,Raw_Factors_WFDISTXP!$B$7:$B$1000,Raw_Factors_WFDISTXP!H$7:H$1000),0))</f>
        <v>0</v>
      </c>
      <c r="U49" s="298" cm="1">
        <f t="array" aca="1" ref="U49" ca="1">IF($J$1="Labour","",IFERROR(_xlfn.XLOOKUP(_xlfn.XLOOKUP($J$1,Fct_labels,Fct_codes)&amp;"_"&amp;$C49,Raw_Factors_WFDISTXP!$B$7:$B$1000,Raw_Factors_WFDISTXP!I$7:I$1000),0))</f>
        <v>0</v>
      </c>
      <c r="V49" s="298" cm="1">
        <f t="array" aca="1" ref="V49" ca="1">IF($J$1="Labour","",IFERROR(_xlfn.XLOOKUP(_xlfn.XLOOKUP($J$1,Fct_labels,Fct_codes)&amp;"_"&amp;$C49,Raw_Factors_WFDISTXP!$B$7:$B$1000,Raw_Factors_WFDISTXP!J$7:J$1000),0))</f>
        <v>0</v>
      </c>
      <c r="W49" s="298" cm="1">
        <f t="array" aca="1" ref="W49" ca="1">IF($J$1="Labour","",IFERROR(_xlfn.XLOOKUP(_xlfn.XLOOKUP($J$1,Fct_labels,Fct_codes)&amp;"_"&amp;$C49,Raw_Factors_WFDISTXP!$B$7:$B$1000,Raw_Factors_WFDISTXP!K$7:K$1000),0))</f>
        <v>0</v>
      </c>
      <c r="X49" s="298" cm="1">
        <f t="array" aca="1" ref="X49" ca="1">IF($J$1="Labour","",IFERROR(_xlfn.XLOOKUP(_xlfn.XLOOKUP($J$1,Fct_labels,Fct_codes)&amp;"_"&amp;$C49,Raw_Factors_WFDISTXP!$B$7:$B$1000,Raw_Factors_WFDISTXP!L$7:L$1000),0))</f>
        <v>0</v>
      </c>
      <c r="Y49" s="298" cm="1">
        <f t="array" aca="1" ref="Y49" ca="1">IF($J$1="Labour","",IFERROR(_xlfn.XLOOKUP(_xlfn.XLOOKUP($J$1,Fct_labels,Fct_codes)&amp;"_"&amp;$C49,Raw_Factors_WFDISTXP!$B$7:$B$1000,Raw_Factors_WFDISTXP!M$7:M$1000),0))</f>
        <v>0</v>
      </c>
      <c r="Z49" s="298" cm="1">
        <f t="array" aca="1" ref="Z49" ca="1">IF($J$1="Labour","",IFERROR(_xlfn.XLOOKUP(_xlfn.XLOOKUP($J$1,Fct_labels,Fct_codes)&amp;"_"&amp;$C49,Raw_Factors_WFDISTXP!$B$7:$B$1000,Raw_Factors_WFDISTXP!N$7:N$1000),0))</f>
        <v>0</v>
      </c>
      <c r="AA49" s="104"/>
      <c r="AB49" s="104"/>
      <c r="AC49" s="104"/>
      <c r="AD49" s="104"/>
      <c r="AE49" s="104"/>
      <c r="AF49" s="104"/>
      <c r="AG49" s="104"/>
      <c r="AH49" s="104"/>
      <c r="AI49" s="54" t="str">
        <f ca="1"/>
        <v>sPSV</v>
      </c>
      <c r="AJ49" s="54" t="str">
        <f ca="1"/>
        <v>sGDP</v>
      </c>
      <c r="AK49" s="133" t="str">
        <f ca="1"/>
        <v>a_040</v>
      </c>
      <c r="AL49" s="133">
        <f ca="1"/>
        <v>0</v>
      </c>
      <c r="AM49" s="133">
        <f ca="1"/>
        <v>0</v>
      </c>
      <c r="AN49" s="133">
        <f ca="1"/>
        <v>0</v>
      </c>
      <c r="AO49" s="133">
        <f ca="1"/>
        <v>0</v>
      </c>
      <c r="AP49" s="133">
        <f ca="1"/>
        <v>0</v>
      </c>
      <c r="AQ49" s="133">
        <f ca="1"/>
        <v>0</v>
      </c>
      <c r="AR49" s="133">
        <f ca="1"/>
        <v>0</v>
      </c>
      <c r="AS49" s="133">
        <f ca="1"/>
        <v>0</v>
      </c>
      <c r="AT49" s="133">
        <f ca="1"/>
        <v>0</v>
      </c>
      <c r="AU49" s="133">
        <f ca="1"/>
        <v>0</v>
      </c>
      <c r="AV49" s="133">
        <f t="shared" ca="1" si="18"/>
        <v>0</v>
      </c>
      <c r="AW49" s="133">
        <f t="shared" ca="1" si="19"/>
        <v>0</v>
      </c>
      <c r="AX49" s="59"/>
      <c r="AZ49" s="280">
        <f t="shared" si="7"/>
        <v>0</v>
      </c>
      <c r="BA49" s="133">
        <f t="shared" ca="1" si="8"/>
        <v>0</v>
      </c>
      <c r="BB49" s="133">
        <f t="shared" ca="1" si="9"/>
        <v>0</v>
      </c>
      <c r="BC49" s="133">
        <f t="shared" ca="1" si="10"/>
        <v>0</v>
      </c>
      <c r="BD49" s="133">
        <f t="shared" ca="1" si="11"/>
        <v>0</v>
      </c>
      <c r="BE49" s="133">
        <f t="shared" ca="1" si="12"/>
        <v>0</v>
      </c>
      <c r="BF49" s="133">
        <f t="shared" ca="1" si="13"/>
        <v>0</v>
      </c>
      <c r="BG49" s="133">
        <f t="shared" ca="1" si="14"/>
        <v>0</v>
      </c>
      <c r="BH49" s="133">
        <f t="shared" ca="1" si="15"/>
        <v>0</v>
      </c>
      <c r="BI49" s="133">
        <f t="shared" ca="1" si="16"/>
        <v>0</v>
      </c>
      <c r="BJ49" s="133">
        <f t="shared" ca="1" si="17"/>
        <v>0</v>
      </c>
    </row>
    <row r="50" spans="2:62" hidden="1" outlineLevel="1" x14ac:dyDescent="0.2">
      <c r="B50" s="204" t="str" cm="1">
        <f t="array" aca="1" ref="B50" ca="1">IFERROR(_xlfn.XLOOKUP(C50,Act_codes_core,Act_labels_core),"")</f>
        <v>Products processed and preserved meat and meat products</v>
      </c>
      <c r="C50" s="108" t="str">
        <f ca="1"/>
        <v>a_041</v>
      </c>
      <c r="D50" s="133" cm="1">
        <f t="array" aca="1" ref="D50" ca="1">IF($J$1="Labour",SUMIFS(Raw_Factors_QFXP!E$7:E$1000,Raw_Factors_QFXP!$A$7:$A$1000,_xlfn.XLOOKUP($J$1,Fct_labels,Fct_codes)&amp;"_"&amp;$C50),IFERROR(_xlfn.XLOOKUP(_xlfn.XLOOKUP($J$1,Fct_labels,Fct_codes)&amp;"_"&amp;$C50,Raw_Factors_QFXP!$B$7:$B$1000,Raw_Factors_QFXP!E$7:E$1000),0))</f>
        <v>0</v>
      </c>
      <c r="E50" s="168" cm="1">
        <f t="array" aca="1" ref="E50" ca="1">IF($J$1="Labour",SUMIFS(Raw_Factors_QFXP!F$7:F$1000,Raw_Factors_QFXP!$A$7:$A$1000,_xlfn.XLOOKUP($J$1,Fct_labels,Fct_codes)&amp;"_"&amp;$C50),IFERROR(_xlfn.XLOOKUP(_xlfn.XLOOKUP($J$1,Fct_labels,Fct_codes)&amp;"_"&amp;$C50,Raw_Factors_QFXP!$B$7:$B$1000,Raw_Factors_QFXP!F$7:F$1000),0))</f>
        <v>0</v>
      </c>
      <c r="F50" s="168" cm="1">
        <f t="array" aca="1" ref="F50" ca="1">IF($J$1="Labour",SUMIFS(Raw_Factors_QFXP!G$7:G$1000,Raw_Factors_QFXP!$A$7:$A$1000,_xlfn.XLOOKUP($J$1,Fct_labels,Fct_codes)&amp;"_"&amp;$C50),IFERROR(_xlfn.XLOOKUP(_xlfn.XLOOKUP($J$1,Fct_labels,Fct_codes)&amp;"_"&amp;$C50,Raw_Factors_QFXP!$B$7:$B$1000,Raw_Factors_QFXP!G$7:G$1000),0))</f>
        <v>0</v>
      </c>
      <c r="G50" s="168" cm="1">
        <f t="array" aca="1" ref="G50" ca="1">IF($J$1="Labour",SUMIFS(Raw_Factors_QFXP!H$7:H$1000,Raw_Factors_QFXP!$A$7:$A$1000,_xlfn.XLOOKUP($J$1,Fct_labels,Fct_codes)&amp;"_"&amp;$C50),IFERROR(_xlfn.XLOOKUP(_xlfn.XLOOKUP($J$1,Fct_labels,Fct_codes)&amp;"_"&amp;$C50,Raw_Factors_QFXP!$B$7:$B$1000,Raw_Factors_QFXP!H$7:H$1000),0))</f>
        <v>0</v>
      </c>
      <c r="H50" s="168" cm="1">
        <f t="array" aca="1" ref="H50" ca="1">IF($J$1="Labour",SUMIFS(Raw_Factors_QFXP!I$7:I$1000,Raw_Factors_QFXP!$A$7:$A$1000,_xlfn.XLOOKUP($J$1,Fct_labels,Fct_codes)&amp;"_"&amp;$C50),IFERROR(_xlfn.XLOOKUP(_xlfn.XLOOKUP($J$1,Fct_labels,Fct_codes)&amp;"_"&amp;$C50,Raw_Factors_QFXP!$B$7:$B$1000,Raw_Factors_QFXP!I$7:I$1000),0))</f>
        <v>0</v>
      </c>
      <c r="I50" s="168" cm="1">
        <f t="array" aca="1" ref="I50" ca="1">IF($J$1="Labour",SUMIFS(Raw_Factors_QFXP!J$7:J$1000,Raw_Factors_QFXP!$A$7:$A$1000,_xlfn.XLOOKUP($J$1,Fct_labels,Fct_codes)&amp;"_"&amp;$C50),IFERROR(_xlfn.XLOOKUP(_xlfn.XLOOKUP($J$1,Fct_labels,Fct_codes)&amp;"_"&amp;$C50,Raw_Factors_QFXP!$B$7:$B$1000,Raw_Factors_QFXP!J$7:J$1000),0))</f>
        <v>0</v>
      </c>
      <c r="J50" s="168" cm="1">
        <f t="array" aca="1" ref="J50" ca="1">IF($J$1="Labour",SUMIFS(Raw_Factors_QFXP!K$7:K$1000,Raw_Factors_QFXP!$A$7:$A$1000,_xlfn.XLOOKUP($J$1,Fct_labels,Fct_codes)&amp;"_"&amp;$C50),IFERROR(_xlfn.XLOOKUP(_xlfn.XLOOKUP($J$1,Fct_labels,Fct_codes)&amp;"_"&amp;$C50,Raw_Factors_QFXP!$B$7:$B$1000,Raw_Factors_QFXP!K$7:K$1000),0))</f>
        <v>0</v>
      </c>
      <c r="K50" s="168" cm="1">
        <f t="array" aca="1" ref="K50" ca="1">IF($J$1="Labour",SUMIFS(Raw_Factors_QFXP!L$7:L$1000,Raw_Factors_QFXP!$A$7:$A$1000,_xlfn.XLOOKUP($J$1,Fct_labels,Fct_codes)&amp;"_"&amp;$C50),IFERROR(_xlfn.XLOOKUP(_xlfn.XLOOKUP($J$1,Fct_labels,Fct_codes)&amp;"_"&amp;$C50,Raw_Factors_QFXP!$B$7:$B$1000,Raw_Factors_QFXP!L$7:L$1000),0))</f>
        <v>0</v>
      </c>
      <c r="L50" s="168" cm="1">
        <f t="array" aca="1" ref="L50" ca="1">IF($J$1="Labour",SUMIFS(Raw_Factors_QFXP!M$7:M$1000,Raw_Factors_QFXP!$A$7:$A$1000,_xlfn.XLOOKUP($J$1,Fct_labels,Fct_codes)&amp;"_"&amp;$C50),IFERROR(_xlfn.XLOOKUP(_xlfn.XLOOKUP($J$1,Fct_labels,Fct_codes)&amp;"_"&amp;$C50,Raw_Factors_QFXP!$B$7:$B$1000,Raw_Factors_QFXP!M$7:M$1000),0))</f>
        <v>0</v>
      </c>
      <c r="M50" s="168" cm="1">
        <f t="array" aca="1" ref="M50" ca="1">IF($J$1="Labour",SUMIFS(Raw_Factors_QFXP!N$7:N$1000,Raw_Factors_QFXP!$A$7:$A$1000,_xlfn.XLOOKUP($J$1,Fct_labels,Fct_codes)&amp;"_"&amp;$C50),IFERROR(_xlfn.XLOOKUP(_xlfn.XLOOKUP($J$1,Fct_labels,Fct_codes)&amp;"_"&amp;$C50,Raw_Factors_QFXP!$B$7:$B$1000,Raw_Factors_QFXP!N$7:N$1000),0))</f>
        <v>0</v>
      </c>
      <c r="O50" s="204" t="str" cm="1">
        <f t="array" aca="1" ref="O50" ca="1">IFERROR(_xlfn.XLOOKUP(P50,Act_codes_core,Act_labels_core),"")</f>
        <v>Products processed and preserved meat and meat products</v>
      </c>
      <c r="P50" s="108" t="str">
        <f ca="1"/>
        <v>a_041</v>
      </c>
      <c r="Q50" s="281" cm="1">
        <f t="array" aca="1" ref="Q50" ca="1">IF($J$1="Labour","",IFERROR(_xlfn.XLOOKUP(_xlfn.XLOOKUP($J$1,Fct_labels,Fct_codes)&amp;"_"&amp;$C50,Raw_Factors_WFDISTXP!$B$7:$B$1000,Raw_Factors_WFDISTXP!E$7:E$1000),0))</f>
        <v>0</v>
      </c>
      <c r="R50" s="298" cm="1">
        <f t="array" aca="1" ref="R50" ca="1">IF($J$1="Labour","",IFERROR(_xlfn.XLOOKUP(_xlfn.XLOOKUP($J$1,Fct_labels,Fct_codes)&amp;"_"&amp;$C50,Raw_Factors_WFDISTXP!$B$7:$B$1000,Raw_Factors_WFDISTXP!F$7:F$1000),0))</f>
        <v>0</v>
      </c>
      <c r="S50" s="298" cm="1">
        <f t="array" aca="1" ref="S50" ca="1">IF($J$1="Labour","",IFERROR(_xlfn.XLOOKUP(_xlfn.XLOOKUP($J$1,Fct_labels,Fct_codes)&amp;"_"&amp;$C50,Raw_Factors_WFDISTXP!$B$7:$B$1000,Raw_Factors_WFDISTXP!G$7:G$1000),0))</f>
        <v>0</v>
      </c>
      <c r="T50" s="298" cm="1">
        <f t="array" aca="1" ref="T50" ca="1">IF($J$1="Labour","",IFERROR(_xlfn.XLOOKUP(_xlfn.XLOOKUP($J$1,Fct_labels,Fct_codes)&amp;"_"&amp;$C50,Raw_Factors_WFDISTXP!$B$7:$B$1000,Raw_Factors_WFDISTXP!H$7:H$1000),0))</f>
        <v>0</v>
      </c>
      <c r="U50" s="298" cm="1">
        <f t="array" aca="1" ref="U50" ca="1">IF($J$1="Labour","",IFERROR(_xlfn.XLOOKUP(_xlfn.XLOOKUP($J$1,Fct_labels,Fct_codes)&amp;"_"&amp;$C50,Raw_Factors_WFDISTXP!$B$7:$B$1000,Raw_Factors_WFDISTXP!I$7:I$1000),0))</f>
        <v>0</v>
      </c>
      <c r="V50" s="298" cm="1">
        <f t="array" aca="1" ref="V50" ca="1">IF($J$1="Labour","",IFERROR(_xlfn.XLOOKUP(_xlfn.XLOOKUP($J$1,Fct_labels,Fct_codes)&amp;"_"&amp;$C50,Raw_Factors_WFDISTXP!$B$7:$B$1000,Raw_Factors_WFDISTXP!J$7:J$1000),0))</f>
        <v>0</v>
      </c>
      <c r="W50" s="298" cm="1">
        <f t="array" aca="1" ref="W50" ca="1">IF($J$1="Labour","",IFERROR(_xlfn.XLOOKUP(_xlfn.XLOOKUP($J$1,Fct_labels,Fct_codes)&amp;"_"&amp;$C50,Raw_Factors_WFDISTXP!$B$7:$B$1000,Raw_Factors_WFDISTXP!K$7:K$1000),0))</f>
        <v>0</v>
      </c>
      <c r="X50" s="298" cm="1">
        <f t="array" aca="1" ref="X50" ca="1">IF($J$1="Labour","",IFERROR(_xlfn.XLOOKUP(_xlfn.XLOOKUP($J$1,Fct_labels,Fct_codes)&amp;"_"&amp;$C50,Raw_Factors_WFDISTXP!$B$7:$B$1000,Raw_Factors_WFDISTXP!L$7:L$1000),0))</f>
        <v>0</v>
      </c>
      <c r="Y50" s="298" cm="1">
        <f t="array" aca="1" ref="Y50" ca="1">IF($J$1="Labour","",IFERROR(_xlfn.XLOOKUP(_xlfn.XLOOKUP($J$1,Fct_labels,Fct_codes)&amp;"_"&amp;$C50,Raw_Factors_WFDISTXP!$B$7:$B$1000,Raw_Factors_WFDISTXP!M$7:M$1000),0))</f>
        <v>0</v>
      </c>
      <c r="Z50" s="298" cm="1">
        <f t="array" aca="1" ref="Z50" ca="1">IF($J$1="Labour","",IFERROR(_xlfn.XLOOKUP(_xlfn.XLOOKUP($J$1,Fct_labels,Fct_codes)&amp;"_"&amp;$C50,Raw_Factors_WFDISTXP!$B$7:$B$1000,Raw_Factors_WFDISTXP!N$7:N$1000),0))</f>
        <v>0</v>
      </c>
      <c r="AA50" s="104"/>
      <c r="AB50" s="104"/>
      <c r="AC50" s="104"/>
      <c r="AD50" s="104"/>
      <c r="AE50" s="104"/>
      <c r="AF50" s="104"/>
      <c r="AG50" s="104"/>
      <c r="AH50" s="104"/>
      <c r="AI50" s="54" t="str">
        <f ca="1"/>
        <v>sMND</v>
      </c>
      <c r="AJ50" s="54" t="str">
        <f ca="1"/>
        <v>sGDP</v>
      </c>
      <c r="AK50" s="133" t="str">
        <f ca="1"/>
        <v>a_041</v>
      </c>
      <c r="AL50" s="133">
        <f ca="1"/>
        <v>0</v>
      </c>
      <c r="AM50" s="133">
        <f ca="1"/>
        <v>0</v>
      </c>
      <c r="AN50" s="133">
        <f ca="1"/>
        <v>0</v>
      </c>
      <c r="AO50" s="133">
        <f ca="1"/>
        <v>0</v>
      </c>
      <c r="AP50" s="133">
        <f ca="1"/>
        <v>0</v>
      </c>
      <c r="AQ50" s="133">
        <f ca="1"/>
        <v>0</v>
      </c>
      <c r="AR50" s="133">
        <f ca="1"/>
        <v>0</v>
      </c>
      <c r="AS50" s="133">
        <f ca="1"/>
        <v>0</v>
      </c>
      <c r="AT50" s="133">
        <f ca="1"/>
        <v>0</v>
      </c>
      <c r="AU50" s="133">
        <f ca="1"/>
        <v>0</v>
      </c>
      <c r="AV50" s="133" t="e">
        <f t="shared" ca="1" si="18"/>
        <v>#DIV/0!</v>
      </c>
      <c r="AW50" s="133">
        <f t="shared" ca="1" si="19"/>
        <v>0</v>
      </c>
      <c r="AX50" s="59"/>
      <c r="AZ50" s="280">
        <f t="shared" si="7"/>
        <v>0</v>
      </c>
      <c r="BA50" s="133">
        <f t="shared" ca="1" si="8"/>
        <v>0</v>
      </c>
      <c r="BB50" s="133">
        <f t="shared" ca="1" si="9"/>
        <v>0</v>
      </c>
      <c r="BC50" s="133">
        <f t="shared" ca="1" si="10"/>
        <v>0</v>
      </c>
      <c r="BD50" s="133">
        <f t="shared" ca="1" si="11"/>
        <v>0</v>
      </c>
      <c r="BE50" s="133">
        <f t="shared" ca="1" si="12"/>
        <v>0</v>
      </c>
      <c r="BF50" s="133">
        <f t="shared" ca="1" si="13"/>
        <v>0</v>
      </c>
      <c r="BG50" s="133">
        <f t="shared" ca="1" si="14"/>
        <v>0</v>
      </c>
      <c r="BH50" s="133">
        <f t="shared" ca="1" si="15"/>
        <v>0</v>
      </c>
      <c r="BI50" s="133">
        <f t="shared" ca="1" si="16"/>
        <v>0</v>
      </c>
      <c r="BJ50" s="133">
        <f t="shared" ca="1" si="17"/>
        <v>0</v>
      </c>
    </row>
    <row r="51" spans="2:62" hidden="1" outlineLevel="1" x14ac:dyDescent="0.2">
      <c r="B51" s="204" t="str" cm="1">
        <f t="array" aca="1" ref="B51" ca="1">IFERROR(_xlfn.XLOOKUP(C51,Act_codes_core,Act_labels_core),"")</f>
        <v>Livestock and poultry slaughtering services</v>
      </c>
      <c r="C51" s="108" t="str">
        <f ca="1"/>
        <v>a_042</v>
      </c>
      <c r="D51" s="133" cm="1">
        <f t="array" aca="1" ref="D51" ca="1">IF($J$1="Labour",SUMIFS(Raw_Factors_QFXP!E$7:E$1000,Raw_Factors_QFXP!$A$7:$A$1000,_xlfn.XLOOKUP($J$1,Fct_labels,Fct_codes)&amp;"_"&amp;$C51),IFERROR(_xlfn.XLOOKUP(_xlfn.XLOOKUP($J$1,Fct_labels,Fct_codes)&amp;"_"&amp;$C51,Raw_Factors_QFXP!$B$7:$B$1000,Raw_Factors_QFXP!E$7:E$1000),0))</f>
        <v>0</v>
      </c>
      <c r="E51" s="168" cm="1">
        <f t="array" aca="1" ref="E51" ca="1">IF($J$1="Labour",SUMIFS(Raw_Factors_QFXP!F$7:F$1000,Raw_Factors_QFXP!$A$7:$A$1000,_xlfn.XLOOKUP($J$1,Fct_labels,Fct_codes)&amp;"_"&amp;$C51),IFERROR(_xlfn.XLOOKUP(_xlfn.XLOOKUP($J$1,Fct_labels,Fct_codes)&amp;"_"&amp;$C51,Raw_Factors_QFXP!$B$7:$B$1000,Raw_Factors_QFXP!F$7:F$1000),0))</f>
        <v>0</v>
      </c>
      <c r="F51" s="168" cm="1">
        <f t="array" aca="1" ref="F51" ca="1">IF($J$1="Labour",SUMIFS(Raw_Factors_QFXP!G$7:G$1000,Raw_Factors_QFXP!$A$7:$A$1000,_xlfn.XLOOKUP($J$1,Fct_labels,Fct_codes)&amp;"_"&amp;$C51),IFERROR(_xlfn.XLOOKUP(_xlfn.XLOOKUP($J$1,Fct_labels,Fct_codes)&amp;"_"&amp;$C51,Raw_Factors_QFXP!$B$7:$B$1000,Raw_Factors_QFXP!G$7:G$1000),0))</f>
        <v>0</v>
      </c>
      <c r="G51" s="168" cm="1">
        <f t="array" aca="1" ref="G51" ca="1">IF($J$1="Labour",SUMIFS(Raw_Factors_QFXP!H$7:H$1000,Raw_Factors_QFXP!$A$7:$A$1000,_xlfn.XLOOKUP($J$1,Fct_labels,Fct_codes)&amp;"_"&amp;$C51),IFERROR(_xlfn.XLOOKUP(_xlfn.XLOOKUP($J$1,Fct_labels,Fct_codes)&amp;"_"&amp;$C51,Raw_Factors_QFXP!$B$7:$B$1000,Raw_Factors_QFXP!H$7:H$1000),0))</f>
        <v>0</v>
      </c>
      <c r="H51" s="168" cm="1">
        <f t="array" aca="1" ref="H51" ca="1">IF($J$1="Labour",SUMIFS(Raw_Factors_QFXP!I$7:I$1000,Raw_Factors_QFXP!$A$7:$A$1000,_xlfn.XLOOKUP($J$1,Fct_labels,Fct_codes)&amp;"_"&amp;$C51),IFERROR(_xlfn.XLOOKUP(_xlfn.XLOOKUP($J$1,Fct_labels,Fct_codes)&amp;"_"&amp;$C51,Raw_Factors_QFXP!$B$7:$B$1000,Raw_Factors_QFXP!I$7:I$1000),0))</f>
        <v>0</v>
      </c>
      <c r="I51" s="168" cm="1">
        <f t="array" aca="1" ref="I51" ca="1">IF($J$1="Labour",SUMIFS(Raw_Factors_QFXP!J$7:J$1000,Raw_Factors_QFXP!$A$7:$A$1000,_xlfn.XLOOKUP($J$1,Fct_labels,Fct_codes)&amp;"_"&amp;$C51),IFERROR(_xlfn.XLOOKUP(_xlfn.XLOOKUP($J$1,Fct_labels,Fct_codes)&amp;"_"&amp;$C51,Raw_Factors_QFXP!$B$7:$B$1000,Raw_Factors_QFXP!J$7:J$1000),0))</f>
        <v>0</v>
      </c>
      <c r="J51" s="168" cm="1">
        <f t="array" aca="1" ref="J51" ca="1">IF($J$1="Labour",SUMIFS(Raw_Factors_QFXP!K$7:K$1000,Raw_Factors_QFXP!$A$7:$A$1000,_xlfn.XLOOKUP($J$1,Fct_labels,Fct_codes)&amp;"_"&amp;$C51),IFERROR(_xlfn.XLOOKUP(_xlfn.XLOOKUP($J$1,Fct_labels,Fct_codes)&amp;"_"&amp;$C51,Raw_Factors_QFXP!$B$7:$B$1000,Raw_Factors_QFXP!K$7:K$1000),0))</f>
        <v>0</v>
      </c>
      <c r="K51" s="168" cm="1">
        <f t="array" aca="1" ref="K51" ca="1">IF($J$1="Labour",SUMIFS(Raw_Factors_QFXP!L$7:L$1000,Raw_Factors_QFXP!$A$7:$A$1000,_xlfn.XLOOKUP($J$1,Fct_labels,Fct_codes)&amp;"_"&amp;$C51),IFERROR(_xlfn.XLOOKUP(_xlfn.XLOOKUP($J$1,Fct_labels,Fct_codes)&amp;"_"&amp;$C51,Raw_Factors_QFXP!$B$7:$B$1000,Raw_Factors_QFXP!L$7:L$1000),0))</f>
        <v>0</v>
      </c>
      <c r="L51" s="168" cm="1">
        <f t="array" aca="1" ref="L51" ca="1">IF($J$1="Labour",SUMIFS(Raw_Factors_QFXP!M$7:M$1000,Raw_Factors_QFXP!$A$7:$A$1000,_xlfn.XLOOKUP($J$1,Fct_labels,Fct_codes)&amp;"_"&amp;$C51),IFERROR(_xlfn.XLOOKUP(_xlfn.XLOOKUP($J$1,Fct_labels,Fct_codes)&amp;"_"&amp;$C51,Raw_Factors_QFXP!$B$7:$B$1000,Raw_Factors_QFXP!M$7:M$1000),0))</f>
        <v>0</v>
      </c>
      <c r="M51" s="168" cm="1">
        <f t="array" aca="1" ref="M51" ca="1">IF($J$1="Labour",SUMIFS(Raw_Factors_QFXP!N$7:N$1000,Raw_Factors_QFXP!$A$7:$A$1000,_xlfn.XLOOKUP($J$1,Fct_labels,Fct_codes)&amp;"_"&amp;$C51),IFERROR(_xlfn.XLOOKUP(_xlfn.XLOOKUP($J$1,Fct_labels,Fct_codes)&amp;"_"&amp;$C51,Raw_Factors_QFXP!$B$7:$B$1000,Raw_Factors_QFXP!N$7:N$1000),0))</f>
        <v>0</v>
      </c>
      <c r="O51" s="204" t="str" cm="1">
        <f t="array" aca="1" ref="O51" ca="1">IFERROR(_xlfn.XLOOKUP(P51,Act_codes_core,Act_labels_core),"")</f>
        <v>Livestock and poultry slaughtering services</v>
      </c>
      <c r="P51" s="108" t="str">
        <f ca="1"/>
        <v>a_042</v>
      </c>
      <c r="Q51" s="281" cm="1">
        <f t="array" aca="1" ref="Q51" ca="1">IF($J$1="Labour","",IFERROR(_xlfn.XLOOKUP(_xlfn.XLOOKUP($J$1,Fct_labels,Fct_codes)&amp;"_"&amp;$C51,Raw_Factors_WFDISTXP!$B$7:$B$1000,Raw_Factors_WFDISTXP!E$7:E$1000),0))</f>
        <v>0</v>
      </c>
      <c r="R51" s="298" cm="1">
        <f t="array" aca="1" ref="R51" ca="1">IF($J$1="Labour","",IFERROR(_xlfn.XLOOKUP(_xlfn.XLOOKUP($J$1,Fct_labels,Fct_codes)&amp;"_"&amp;$C51,Raw_Factors_WFDISTXP!$B$7:$B$1000,Raw_Factors_WFDISTXP!F$7:F$1000),0))</f>
        <v>0</v>
      </c>
      <c r="S51" s="298" cm="1">
        <f t="array" aca="1" ref="S51" ca="1">IF($J$1="Labour","",IFERROR(_xlfn.XLOOKUP(_xlfn.XLOOKUP($J$1,Fct_labels,Fct_codes)&amp;"_"&amp;$C51,Raw_Factors_WFDISTXP!$B$7:$B$1000,Raw_Factors_WFDISTXP!G$7:G$1000),0))</f>
        <v>0</v>
      </c>
      <c r="T51" s="298" cm="1">
        <f t="array" aca="1" ref="T51" ca="1">IF($J$1="Labour","",IFERROR(_xlfn.XLOOKUP(_xlfn.XLOOKUP($J$1,Fct_labels,Fct_codes)&amp;"_"&amp;$C51,Raw_Factors_WFDISTXP!$B$7:$B$1000,Raw_Factors_WFDISTXP!H$7:H$1000),0))</f>
        <v>0</v>
      </c>
      <c r="U51" s="298" cm="1">
        <f t="array" aca="1" ref="U51" ca="1">IF($J$1="Labour","",IFERROR(_xlfn.XLOOKUP(_xlfn.XLOOKUP($J$1,Fct_labels,Fct_codes)&amp;"_"&amp;$C51,Raw_Factors_WFDISTXP!$B$7:$B$1000,Raw_Factors_WFDISTXP!I$7:I$1000),0))</f>
        <v>0</v>
      </c>
      <c r="V51" s="298" cm="1">
        <f t="array" aca="1" ref="V51" ca="1">IF($J$1="Labour","",IFERROR(_xlfn.XLOOKUP(_xlfn.XLOOKUP($J$1,Fct_labels,Fct_codes)&amp;"_"&amp;$C51,Raw_Factors_WFDISTXP!$B$7:$B$1000,Raw_Factors_WFDISTXP!J$7:J$1000),0))</f>
        <v>0</v>
      </c>
      <c r="W51" s="298" cm="1">
        <f t="array" aca="1" ref="W51" ca="1">IF($J$1="Labour","",IFERROR(_xlfn.XLOOKUP(_xlfn.XLOOKUP($J$1,Fct_labels,Fct_codes)&amp;"_"&amp;$C51,Raw_Factors_WFDISTXP!$B$7:$B$1000,Raw_Factors_WFDISTXP!K$7:K$1000),0))</f>
        <v>0</v>
      </c>
      <c r="X51" s="298" cm="1">
        <f t="array" aca="1" ref="X51" ca="1">IF($J$1="Labour","",IFERROR(_xlfn.XLOOKUP(_xlfn.XLOOKUP($J$1,Fct_labels,Fct_codes)&amp;"_"&amp;$C51,Raw_Factors_WFDISTXP!$B$7:$B$1000,Raw_Factors_WFDISTXP!L$7:L$1000),0))</f>
        <v>0</v>
      </c>
      <c r="Y51" s="298" cm="1">
        <f t="array" aca="1" ref="Y51" ca="1">IF($J$1="Labour","",IFERROR(_xlfn.XLOOKUP(_xlfn.XLOOKUP($J$1,Fct_labels,Fct_codes)&amp;"_"&amp;$C51,Raw_Factors_WFDISTXP!$B$7:$B$1000,Raw_Factors_WFDISTXP!M$7:M$1000),0))</f>
        <v>0</v>
      </c>
      <c r="Z51" s="298" cm="1">
        <f t="array" aca="1" ref="Z51" ca="1">IF($J$1="Labour","",IFERROR(_xlfn.XLOOKUP(_xlfn.XLOOKUP($J$1,Fct_labels,Fct_codes)&amp;"_"&amp;$C51,Raw_Factors_WFDISTXP!$B$7:$B$1000,Raw_Factors_WFDISTXP!N$7:N$1000),0))</f>
        <v>0</v>
      </c>
      <c r="AA51" s="104"/>
      <c r="AB51" s="104"/>
      <c r="AC51" s="104"/>
      <c r="AD51" s="104"/>
      <c r="AE51" s="104"/>
      <c r="AF51" s="104"/>
      <c r="AG51" s="104"/>
      <c r="AH51" s="104"/>
      <c r="AI51" s="54" t="str">
        <f ca="1"/>
        <v>sMND</v>
      </c>
      <c r="AJ51" s="54" t="str">
        <f ca="1"/>
        <v>sGDP</v>
      </c>
      <c r="AK51" s="133" t="str">
        <f ca="1"/>
        <v>a_042</v>
      </c>
      <c r="AL51" s="133">
        <f ca="1"/>
        <v>0</v>
      </c>
      <c r="AM51" s="133">
        <f ca="1"/>
        <v>0</v>
      </c>
      <c r="AN51" s="133">
        <f ca="1"/>
        <v>0</v>
      </c>
      <c r="AO51" s="133">
        <f ca="1"/>
        <v>0</v>
      </c>
      <c r="AP51" s="133">
        <f ca="1"/>
        <v>0</v>
      </c>
      <c r="AQ51" s="133">
        <f ca="1"/>
        <v>0</v>
      </c>
      <c r="AR51" s="133">
        <f ca="1"/>
        <v>0</v>
      </c>
      <c r="AS51" s="133">
        <f ca="1"/>
        <v>0</v>
      </c>
      <c r="AT51" s="133">
        <f ca="1"/>
        <v>0</v>
      </c>
      <c r="AU51" s="133">
        <f ca="1"/>
        <v>0</v>
      </c>
      <c r="AV51" s="133" t="e">
        <f t="shared" ca="1" si="18"/>
        <v>#DIV/0!</v>
      </c>
      <c r="AW51" s="133">
        <f t="shared" ca="1" si="19"/>
        <v>0</v>
      </c>
      <c r="AX51" s="59"/>
      <c r="AZ51" s="280">
        <f t="shared" si="7"/>
        <v>0</v>
      </c>
      <c r="BA51" s="133">
        <f t="shared" ca="1" si="8"/>
        <v>0</v>
      </c>
      <c r="BB51" s="133">
        <f t="shared" ca="1" si="9"/>
        <v>0</v>
      </c>
      <c r="BC51" s="133">
        <f t="shared" ca="1" si="10"/>
        <v>0</v>
      </c>
      <c r="BD51" s="133">
        <f t="shared" ca="1" si="11"/>
        <v>0</v>
      </c>
      <c r="BE51" s="133">
        <f t="shared" ca="1" si="12"/>
        <v>0</v>
      </c>
      <c r="BF51" s="133">
        <f t="shared" ca="1" si="13"/>
        <v>0</v>
      </c>
      <c r="BG51" s="133">
        <f t="shared" ca="1" si="14"/>
        <v>0</v>
      </c>
      <c r="BH51" s="133">
        <f t="shared" ca="1" si="15"/>
        <v>0</v>
      </c>
      <c r="BI51" s="133">
        <f t="shared" ca="1" si="16"/>
        <v>0</v>
      </c>
      <c r="BJ51" s="133">
        <f t="shared" ca="1" si="17"/>
        <v>0</v>
      </c>
    </row>
    <row r="52" spans="2:62" hidden="1" outlineLevel="1" x14ac:dyDescent="0.2">
      <c r="B52" s="204" t="str" cm="1">
        <f t="array" aca="1" ref="B52" ca="1">IFERROR(_xlfn.XLOOKUP(C52,Act_codes_core,Act_labels_core),"")</f>
        <v>Aquatic products and processed and preserved aquatic products</v>
      </c>
      <c r="C52" s="108" t="str">
        <f ca="1"/>
        <v>a_043</v>
      </c>
      <c r="D52" s="133" cm="1">
        <f t="array" aca="1" ref="D52" ca="1">IF($J$1="Labour",SUMIFS(Raw_Factors_QFXP!E$7:E$1000,Raw_Factors_QFXP!$A$7:$A$1000,_xlfn.XLOOKUP($J$1,Fct_labels,Fct_codes)&amp;"_"&amp;$C52),IFERROR(_xlfn.XLOOKUP(_xlfn.XLOOKUP($J$1,Fct_labels,Fct_codes)&amp;"_"&amp;$C52,Raw_Factors_QFXP!$B$7:$B$1000,Raw_Factors_QFXP!E$7:E$1000),0))</f>
        <v>0</v>
      </c>
      <c r="E52" s="168" cm="1">
        <f t="array" aca="1" ref="E52" ca="1">IF($J$1="Labour",SUMIFS(Raw_Factors_QFXP!F$7:F$1000,Raw_Factors_QFXP!$A$7:$A$1000,_xlfn.XLOOKUP($J$1,Fct_labels,Fct_codes)&amp;"_"&amp;$C52),IFERROR(_xlfn.XLOOKUP(_xlfn.XLOOKUP($J$1,Fct_labels,Fct_codes)&amp;"_"&amp;$C52,Raw_Factors_QFXP!$B$7:$B$1000,Raw_Factors_QFXP!F$7:F$1000),0))</f>
        <v>0</v>
      </c>
      <c r="F52" s="168" cm="1">
        <f t="array" aca="1" ref="F52" ca="1">IF($J$1="Labour",SUMIFS(Raw_Factors_QFXP!G$7:G$1000,Raw_Factors_QFXP!$A$7:$A$1000,_xlfn.XLOOKUP($J$1,Fct_labels,Fct_codes)&amp;"_"&amp;$C52),IFERROR(_xlfn.XLOOKUP(_xlfn.XLOOKUP($J$1,Fct_labels,Fct_codes)&amp;"_"&amp;$C52,Raw_Factors_QFXP!$B$7:$B$1000,Raw_Factors_QFXP!G$7:G$1000),0))</f>
        <v>0</v>
      </c>
      <c r="G52" s="168" cm="1">
        <f t="array" aca="1" ref="G52" ca="1">IF($J$1="Labour",SUMIFS(Raw_Factors_QFXP!H$7:H$1000,Raw_Factors_QFXP!$A$7:$A$1000,_xlfn.XLOOKUP($J$1,Fct_labels,Fct_codes)&amp;"_"&amp;$C52),IFERROR(_xlfn.XLOOKUP(_xlfn.XLOOKUP($J$1,Fct_labels,Fct_codes)&amp;"_"&amp;$C52,Raw_Factors_QFXP!$B$7:$B$1000,Raw_Factors_QFXP!H$7:H$1000),0))</f>
        <v>0</v>
      </c>
      <c r="H52" s="168" cm="1">
        <f t="array" aca="1" ref="H52" ca="1">IF($J$1="Labour",SUMIFS(Raw_Factors_QFXP!I$7:I$1000,Raw_Factors_QFXP!$A$7:$A$1000,_xlfn.XLOOKUP($J$1,Fct_labels,Fct_codes)&amp;"_"&amp;$C52),IFERROR(_xlfn.XLOOKUP(_xlfn.XLOOKUP($J$1,Fct_labels,Fct_codes)&amp;"_"&amp;$C52,Raw_Factors_QFXP!$B$7:$B$1000,Raw_Factors_QFXP!I$7:I$1000),0))</f>
        <v>0</v>
      </c>
      <c r="I52" s="168" cm="1">
        <f t="array" aca="1" ref="I52" ca="1">IF($J$1="Labour",SUMIFS(Raw_Factors_QFXP!J$7:J$1000,Raw_Factors_QFXP!$A$7:$A$1000,_xlfn.XLOOKUP($J$1,Fct_labels,Fct_codes)&amp;"_"&amp;$C52),IFERROR(_xlfn.XLOOKUP(_xlfn.XLOOKUP($J$1,Fct_labels,Fct_codes)&amp;"_"&amp;$C52,Raw_Factors_QFXP!$B$7:$B$1000,Raw_Factors_QFXP!J$7:J$1000),0))</f>
        <v>0</v>
      </c>
      <c r="J52" s="168" cm="1">
        <f t="array" aca="1" ref="J52" ca="1">IF($J$1="Labour",SUMIFS(Raw_Factors_QFXP!K$7:K$1000,Raw_Factors_QFXP!$A$7:$A$1000,_xlfn.XLOOKUP($J$1,Fct_labels,Fct_codes)&amp;"_"&amp;$C52),IFERROR(_xlfn.XLOOKUP(_xlfn.XLOOKUP($J$1,Fct_labels,Fct_codes)&amp;"_"&amp;$C52,Raw_Factors_QFXP!$B$7:$B$1000,Raw_Factors_QFXP!K$7:K$1000),0))</f>
        <v>0</v>
      </c>
      <c r="K52" s="168" cm="1">
        <f t="array" aca="1" ref="K52" ca="1">IF($J$1="Labour",SUMIFS(Raw_Factors_QFXP!L$7:L$1000,Raw_Factors_QFXP!$A$7:$A$1000,_xlfn.XLOOKUP($J$1,Fct_labels,Fct_codes)&amp;"_"&amp;$C52),IFERROR(_xlfn.XLOOKUP(_xlfn.XLOOKUP($J$1,Fct_labels,Fct_codes)&amp;"_"&amp;$C52,Raw_Factors_QFXP!$B$7:$B$1000,Raw_Factors_QFXP!L$7:L$1000),0))</f>
        <v>0</v>
      </c>
      <c r="L52" s="168" cm="1">
        <f t="array" aca="1" ref="L52" ca="1">IF($J$1="Labour",SUMIFS(Raw_Factors_QFXP!M$7:M$1000,Raw_Factors_QFXP!$A$7:$A$1000,_xlfn.XLOOKUP($J$1,Fct_labels,Fct_codes)&amp;"_"&amp;$C52),IFERROR(_xlfn.XLOOKUP(_xlfn.XLOOKUP($J$1,Fct_labels,Fct_codes)&amp;"_"&amp;$C52,Raw_Factors_QFXP!$B$7:$B$1000,Raw_Factors_QFXP!M$7:M$1000),0))</f>
        <v>0</v>
      </c>
      <c r="M52" s="168" cm="1">
        <f t="array" aca="1" ref="M52" ca="1">IF($J$1="Labour",SUMIFS(Raw_Factors_QFXP!N$7:N$1000,Raw_Factors_QFXP!$A$7:$A$1000,_xlfn.XLOOKUP($J$1,Fct_labels,Fct_codes)&amp;"_"&amp;$C52),IFERROR(_xlfn.XLOOKUP(_xlfn.XLOOKUP($J$1,Fct_labels,Fct_codes)&amp;"_"&amp;$C52,Raw_Factors_QFXP!$B$7:$B$1000,Raw_Factors_QFXP!N$7:N$1000),0))</f>
        <v>0</v>
      </c>
      <c r="O52" s="204" t="str" cm="1">
        <f t="array" aca="1" ref="O52" ca="1">IFERROR(_xlfn.XLOOKUP(P52,Act_codes_core,Act_labels_core),"")</f>
        <v>Aquatic products and processed and preserved aquatic products</v>
      </c>
      <c r="P52" s="108" t="str">
        <f ca="1"/>
        <v>a_043</v>
      </c>
      <c r="Q52" s="281" cm="1">
        <f t="array" aca="1" ref="Q52" ca="1">IF($J$1="Labour","",IFERROR(_xlfn.XLOOKUP(_xlfn.XLOOKUP($J$1,Fct_labels,Fct_codes)&amp;"_"&amp;$C52,Raw_Factors_WFDISTXP!$B$7:$B$1000,Raw_Factors_WFDISTXP!E$7:E$1000),0))</f>
        <v>0</v>
      </c>
      <c r="R52" s="298" cm="1">
        <f t="array" aca="1" ref="R52" ca="1">IF($J$1="Labour","",IFERROR(_xlfn.XLOOKUP(_xlfn.XLOOKUP($J$1,Fct_labels,Fct_codes)&amp;"_"&amp;$C52,Raw_Factors_WFDISTXP!$B$7:$B$1000,Raw_Factors_WFDISTXP!F$7:F$1000),0))</f>
        <v>0</v>
      </c>
      <c r="S52" s="298" cm="1">
        <f t="array" aca="1" ref="S52" ca="1">IF($J$1="Labour","",IFERROR(_xlfn.XLOOKUP(_xlfn.XLOOKUP($J$1,Fct_labels,Fct_codes)&amp;"_"&amp;$C52,Raw_Factors_WFDISTXP!$B$7:$B$1000,Raw_Factors_WFDISTXP!G$7:G$1000),0))</f>
        <v>0</v>
      </c>
      <c r="T52" s="298" cm="1">
        <f t="array" aca="1" ref="T52" ca="1">IF($J$1="Labour","",IFERROR(_xlfn.XLOOKUP(_xlfn.XLOOKUP($J$1,Fct_labels,Fct_codes)&amp;"_"&amp;$C52,Raw_Factors_WFDISTXP!$B$7:$B$1000,Raw_Factors_WFDISTXP!H$7:H$1000),0))</f>
        <v>0</v>
      </c>
      <c r="U52" s="298" cm="1">
        <f t="array" aca="1" ref="U52" ca="1">IF($J$1="Labour","",IFERROR(_xlfn.XLOOKUP(_xlfn.XLOOKUP($J$1,Fct_labels,Fct_codes)&amp;"_"&amp;$C52,Raw_Factors_WFDISTXP!$B$7:$B$1000,Raw_Factors_WFDISTXP!I$7:I$1000),0))</f>
        <v>0</v>
      </c>
      <c r="V52" s="298" cm="1">
        <f t="array" aca="1" ref="V52" ca="1">IF($J$1="Labour","",IFERROR(_xlfn.XLOOKUP(_xlfn.XLOOKUP($J$1,Fct_labels,Fct_codes)&amp;"_"&amp;$C52,Raw_Factors_WFDISTXP!$B$7:$B$1000,Raw_Factors_WFDISTXP!J$7:J$1000),0))</f>
        <v>0</v>
      </c>
      <c r="W52" s="298" cm="1">
        <f t="array" aca="1" ref="W52" ca="1">IF($J$1="Labour","",IFERROR(_xlfn.XLOOKUP(_xlfn.XLOOKUP($J$1,Fct_labels,Fct_codes)&amp;"_"&amp;$C52,Raw_Factors_WFDISTXP!$B$7:$B$1000,Raw_Factors_WFDISTXP!K$7:K$1000),0))</f>
        <v>0</v>
      </c>
      <c r="X52" s="298" cm="1">
        <f t="array" aca="1" ref="X52" ca="1">IF($J$1="Labour","",IFERROR(_xlfn.XLOOKUP(_xlfn.XLOOKUP($J$1,Fct_labels,Fct_codes)&amp;"_"&amp;$C52,Raw_Factors_WFDISTXP!$B$7:$B$1000,Raw_Factors_WFDISTXP!L$7:L$1000),0))</f>
        <v>0</v>
      </c>
      <c r="Y52" s="298" cm="1">
        <f t="array" aca="1" ref="Y52" ca="1">IF($J$1="Labour","",IFERROR(_xlfn.XLOOKUP(_xlfn.XLOOKUP($J$1,Fct_labels,Fct_codes)&amp;"_"&amp;$C52,Raw_Factors_WFDISTXP!$B$7:$B$1000,Raw_Factors_WFDISTXP!M$7:M$1000),0))</f>
        <v>0</v>
      </c>
      <c r="Z52" s="298" cm="1">
        <f t="array" aca="1" ref="Z52" ca="1">IF($J$1="Labour","",IFERROR(_xlfn.XLOOKUP(_xlfn.XLOOKUP($J$1,Fct_labels,Fct_codes)&amp;"_"&amp;$C52,Raw_Factors_WFDISTXP!$B$7:$B$1000,Raw_Factors_WFDISTXP!N$7:N$1000),0))</f>
        <v>0</v>
      </c>
      <c r="AA52" s="104"/>
      <c r="AB52" s="104"/>
      <c r="AC52" s="104"/>
      <c r="AD52" s="104"/>
      <c r="AE52" s="104"/>
      <c r="AF52" s="104"/>
      <c r="AG52" s="104"/>
      <c r="AH52" s="104"/>
      <c r="AI52" s="54" t="str">
        <f ca="1"/>
        <v>sMND</v>
      </c>
      <c r="AJ52" s="54" t="str">
        <f ca="1"/>
        <v>sGDP</v>
      </c>
      <c r="AK52" s="133" t="str">
        <f ca="1"/>
        <v>a_043</v>
      </c>
      <c r="AL52" s="133">
        <f ca="1"/>
        <v>0</v>
      </c>
      <c r="AM52" s="133">
        <f ca="1"/>
        <v>0</v>
      </c>
      <c r="AN52" s="133">
        <f ca="1"/>
        <v>0</v>
      </c>
      <c r="AO52" s="133">
        <f ca="1"/>
        <v>0</v>
      </c>
      <c r="AP52" s="133">
        <f ca="1"/>
        <v>0</v>
      </c>
      <c r="AQ52" s="133">
        <f ca="1"/>
        <v>0</v>
      </c>
      <c r="AR52" s="133">
        <f ca="1"/>
        <v>0</v>
      </c>
      <c r="AS52" s="133">
        <f ca="1"/>
        <v>0</v>
      </c>
      <c r="AT52" s="133">
        <f ca="1"/>
        <v>0</v>
      </c>
      <c r="AU52" s="133">
        <f ca="1"/>
        <v>0</v>
      </c>
      <c r="AV52" s="133" t="e">
        <f t="shared" ca="1" si="18"/>
        <v>#DIV/0!</v>
      </c>
      <c r="AW52" s="133">
        <f t="shared" ca="1" si="19"/>
        <v>0</v>
      </c>
      <c r="AX52" s="59"/>
      <c r="AZ52" s="280">
        <f t="shared" si="7"/>
        <v>0</v>
      </c>
      <c r="BA52" s="133">
        <f t="shared" ca="1" si="8"/>
        <v>0</v>
      </c>
      <c r="BB52" s="133">
        <f t="shared" ca="1" si="9"/>
        <v>0</v>
      </c>
      <c r="BC52" s="133">
        <f t="shared" ca="1" si="10"/>
        <v>0</v>
      </c>
      <c r="BD52" s="133">
        <f t="shared" ca="1" si="11"/>
        <v>0</v>
      </c>
      <c r="BE52" s="133">
        <f t="shared" ca="1" si="12"/>
        <v>0</v>
      </c>
      <c r="BF52" s="133">
        <f t="shared" ca="1" si="13"/>
        <v>0</v>
      </c>
      <c r="BG52" s="133">
        <f t="shared" ca="1" si="14"/>
        <v>0</v>
      </c>
      <c r="BH52" s="133">
        <f t="shared" ca="1" si="15"/>
        <v>0</v>
      </c>
      <c r="BI52" s="133">
        <f t="shared" ca="1" si="16"/>
        <v>0</v>
      </c>
      <c r="BJ52" s="133">
        <f t="shared" ca="1" si="17"/>
        <v>0</v>
      </c>
    </row>
    <row r="53" spans="2:62" hidden="1" outlineLevel="1" x14ac:dyDescent="0.2">
      <c r="B53" s="204" t="str" cm="1">
        <f t="array" aca="1" ref="B53" ca="1">IFERROR(_xlfn.XLOOKUP(C53,Act_codes_core,Act_labels_core),"")</f>
        <v>Processed vegetables and fruits</v>
      </c>
      <c r="C53" s="108" t="str">
        <f ca="1"/>
        <v>a_044</v>
      </c>
      <c r="D53" s="133" cm="1">
        <f t="array" aca="1" ref="D53" ca="1">IF($J$1="Labour",SUMIFS(Raw_Factors_QFXP!E$7:E$1000,Raw_Factors_QFXP!$A$7:$A$1000,_xlfn.XLOOKUP($J$1,Fct_labels,Fct_codes)&amp;"_"&amp;$C53),IFERROR(_xlfn.XLOOKUP(_xlfn.XLOOKUP($J$1,Fct_labels,Fct_codes)&amp;"_"&amp;$C53,Raw_Factors_QFXP!$B$7:$B$1000,Raw_Factors_QFXP!E$7:E$1000),0))</f>
        <v>0</v>
      </c>
      <c r="E53" s="168" cm="1">
        <f t="array" aca="1" ref="E53" ca="1">IF($J$1="Labour",SUMIFS(Raw_Factors_QFXP!F$7:F$1000,Raw_Factors_QFXP!$A$7:$A$1000,_xlfn.XLOOKUP($J$1,Fct_labels,Fct_codes)&amp;"_"&amp;$C53),IFERROR(_xlfn.XLOOKUP(_xlfn.XLOOKUP($J$1,Fct_labels,Fct_codes)&amp;"_"&amp;$C53,Raw_Factors_QFXP!$B$7:$B$1000,Raw_Factors_QFXP!F$7:F$1000),0))</f>
        <v>0</v>
      </c>
      <c r="F53" s="168" cm="1">
        <f t="array" aca="1" ref="F53" ca="1">IF($J$1="Labour",SUMIFS(Raw_Factors_QFXP!G$7:G$1000,Raw_Factors_QFXP!$A$7:$A$1000,_xlfn.XLOOKUP($J$1,Fct_labels,Fct_codes)&amp;"_"&amp;$C53),IFERROR(_xlfn.XLOOKUP(_xlfn.XLOOKUP($J$1,Fct_labels,Fct_codes)&amp;"_"&amp;$C53,Raw_Factors_QFXP!$B$7:$B$1000,Raw_Factors_QFXP!G$7:G$1000),0))</f>
        <v>0</v>
      </c>
      <c r="G53" s="168" cm="1">
        <f t="array" aca="1" ref="G53" ca="1">IF($J$1="Labour",SUMIFS(Raw_Factors_QFXP!H$7:H$1000,Raw_Factors_QFXP!$A$7:$A$1000,_xlfn.XLOOKUP($J$1,Fct_labels,Fct_codes)&amp;"_"&amp;$C53),IFERROR(_xlfn.XLOOKUP(_xlfn.XLOOKUP($J$1,Fct_labels,Fct_codes)&amp;"_"&amp;$C53,Raw_Factors_QFXP!$B$7:$B$1000,Raw_Factors_QFXP!H$7:H$1000),0))</f>
        <v>0</v>
      </c>
      <c r="H53" s="168" cm="1">
        <f t="array" aca="1" ref="H53" ca="1">IF($J$1="Labour",SUMIFS(Raw_Factors_QFXP!I$7:I$1000,Raw_Factors_QFXP!$A$7:$A$1000,_xlfn.XLOOKUP($J$1,Fct_labels,Fct_codes)&amp;"_"&amp;$C53),IFERROR(_xlfn.XLOOKUP(_xlfn.XLOOKUP($J$1,Fct_labels,Fct_codes)&amp;"_"&amp;$C53,Raw_Factors_QFXP!$B$7:$B$1000,Raw_Factors_QFXP!I$7:I$1000),0))</f>
        <v>0</v>
      </c>
      <c r="I53" s="168" cm="1">
        <f t="array" aca="1" ref="I53" ca="1">IF($J$1="Labour",SUMIFS(Raw_Factors_QFXP!J$7:J$1000,Raw_Factors_QFXP!$A$7:$A$1000,_xlfn.XLOOKUP($J$1,Fct_labels,Fct_codes)&amp;"_"&amp;$C53),IFERROR(_xlfn.XLOOKUP(_xlfn.XLOOKUP($J$1,Fct_labels,Fct_codes)&amp;"_"&amp;$C53,Raw_Factors_QFXP!$B$7:$B$1000,Raw_Factors_QFXP!J$7:J$1000),0))</f>
        <v>0</v>
      </c>
      <c r="J53" s="168" cm="1">
        <f t="array" aca="1" ref="J53" ca="1">IF($J$1="Labour",SUMIFS(Raw_Factors_QFXP!K$7:K$1000,Raw_Factors_QFXP!$A$7:$A$1000,_xlfn.XLOOKUP($J$1,Fct_labels,Fct_codes)&amp;"_"&amp;$C53),IFERROR(_xlfn.XLOOKUP(_xlfn.XLOOKUP($J$1,Fct_labels,Fct_codes)&amp;"_"&amp;$C53,Raw_Factors_QFXP!$B$7:$B$1000,Raw_Factors_QFXP!K$7:K$1000),0))</f>
        <v>0</v>
      </c>
      <c r="K53" s="168" cm="1">
        <f t="array" aca="1" ref="K53" ca="1">IF($J$1="Labour",SUMIFS(Raw_Factors_QFXP!L$7:L$1000,Raw_Factors_QFXP!$A$7:$A$1000,_xlfn.XLOOKUP($J$1,Fct_labels,Fct_codes)&amp;"_"&amp;$C53),IFERROR(_xlfn.XLOOKUP(_xlfn.XLOOKUP($J$1,Fct_labels,Fct_codes)&amp;"_"&amp;$C53,Raw_Factors_QFXP!$B$7:$B$1000,Raw_Factors_QFXP!L$7:L$1000),0))</f>
        <v>0</v>
      </c>
      <c r="L53" s="168" cm="1">
        <f t="array" aca="1" ref="L53" ca="1">IF($J$1="Labour",SUMIFS(Raw_Factors_QFXP!M$7:M$1000,Raw_Factors_QFXP!$A$7:$A$1000,_xlfn.XLOOKUP($J$1,Fct_labels,Fct_codes)&amp;"_"&amp;$C53),IFERROR(_xlfn.XLOOKUP(_xlfn.XLOOKUP($J$1,Fct_labels,Fct_codes)&amp;"_"&amp;$C53,Raw_Factors_QFXP!$B$7:$B$1000,Raw_Factors_QFXP!M$7:M$1000),0))</f>
        <v>0</v>
      </c>
      <c r="M53" s="168" cm="1">
        <f t="array" aca="1" ref="M53" ca="1">IF($J$1="Labour",SUMIFS(Raw_Factors_QFXP!N$7:N$1000,Raw_Factors_QFXP!$A$7:$A$1000,_xlfn.XLOOKUP($J$1,Fct_labels,Fct_codes)&amp;"_"&amp;$C53),IFERROR(_xlfn.XLOOKUP(_xlfn.XLOOKUP($J$1,Fct_labels,Fct_codes)&amp;"_"&amp;$C53,Raw_Factors_QFXP!$B$7:$B$1000,Raw_Factors_QFXP!N$7:N$1000),0))</f>
        <v>0</v>
      </c>
      <c r="O53" s="204" t="str" cm="1">
        <f t="array" aca="1" ref="O53" ca="1">IFERROR(_xlfn.XLOOKUP(P53,Act_codes_core,Act_labels_core),"")</f>
        <v>Processed vegetables and fruits</v>
      </c>
      <c r="P53" s="108" t="str">
        <f ca="1"/>
        <v>a_044</v>
      </c>
      <c r="Q53" s="281" cm="1">
        <f t="array" aca="1" ref="Q53" ca="1">IF($J$1="Labour","",IFERROR(_xlfn.XLOOKUP(_xlfn.XLOOKUP($J$1,Fct_labels,Fct_codes)&amp;"_"&amp;$C53,Raw_Factors_WFDISTXP!$B$7:$B$1000,Raw_Factors_WFDISTXP!E$7:E$1000),0))</f>
        <v>0</v>
      </c>
      <c r="R53" s="298" cm="1">
        <f t="array" aca="1" ref="R53" ca="1">IF($J$1="Labour","",IFERROR(_xlfn.XLOOKUP(_xlfn.XLOOKUP($J$1,Fct_labels,Fct_codes)&amp;"_"&amp;$C53,Raw_Factors_WFDISTXP!$B$7:$B$1000,Raw_Factors_WFDISTXP!F$7:F$1000),0))</f>
        <v>0</v>
      </c>
      <c r="S53" s="298" cm="1">
        <f t="array" aca="1" ref="S53" ca="1">IF($J$1="Labour","",IFERROR(_xlfn.XLOOKUP(_xlfn.XLOOKUP($J$1,Fct_labels,Fct_codes)&amp;"_"&amp;$C53,Raw_Factors_WFDISTXP!$B$7:$B$1000,Raw_Factors_WFDISTXP!G$7:G$1000),0))</f>
        <v>0</v>
      </c>
      <c r="T53" s="298" cm="1">
        <f t="array" aca="1" ref="T53" ca="1">IF($J$1="Labour","",IFERROR(_xlfn.XLOOKUP(_xlfn.XLOOKUP($J$1,Fct_labels,Fct_codes)&amp;"_"&amp;$C53,Raw_Factors_WFDISTXP!$B$7:$B$1000,Raw_Factors_WFDISTXP!H$7:H$1000),0))</f>
        <v>0</v>
      </c>
      <c r="U53" s="298" cm="1">
        <f t="array" aca="1" ref="U53" ca="1">IF($J$1="Labour","",IFERROR(_xlfn.XLOOKUP(_xlfn.XLOOKUP($J$1,Fct_labels,Fct_codes)&amp;"_"&amp;$C53,Raw_Factors_WFDISTXP!$B$7:$B$1000,Raw_Factors_WFDISTXP!I$7:I$1000),0))</f>
        <v>0</v>
      </c>
      <c r="V53" s="298" cm="1">
        <f t="array" aca="1" ref="V53" ca="1">IF($J$1="Labour","",IFERROR(_xlfn.XLOOKUP(_xlfn.XLOOKUP($J$1,Fct_labels,Fct_codes)&amp;"_"&amp;$C53,Raw_Factors_WFDISTXP!$B$7:$B$1000,Raw_Factors_WFDISTXP!J$7:J$1000),0))</f>
        <v>0</v>
      </c>
      <c r="W53" s="298" cm="1">
        <f t="array" aca="1" ref="W53" ca="1">IF($J$1="Labour","",IFERROR(_xlfn.XLOOKUP(_xlfn.XLOOKUP($J$1,Fct_labels,Fct_codes)&amp;"_"&amp;$C53,Raw_Factors_WFDISTXP!$B$7:$B$1000,Raw_Factors_WFDISTXP!K$7:K$1000),0))</f>
        <v>0</v>
      </c>
      <c r="X53" s="298" cm="1">
        <f t="array" aca="1" ref="X53" ca="1">IF($J$1="Labour","",IFERROR(_xlfn.XLOOKUP(_xlfn.XLOOKUP($J$1,Fct_labels,Fct_codes)&amp;"_"&amp;$C53,Raw_Factors_WFDISTXP!$B$7:$B$1000,Raw_Factors_WFDISTXP!L$7:L$1000),0))</f>
        <v>0</v>
      </c>
      <c r="Y53" s="298" cm="1">
        <f t="array" aca="1" ref="Y53" ca="1">IF($J$1="Labour","",IFERROR(_xlfn.XLOOKUP(_xlfn.XLOOKUP($J$1,Fct_labels,Fct_codes)&amp;"_"&amp;$C53,Raw_Factors_WFDISTXP!$B$7:$B$1000,Raw_Factors_WFDISTXP!M$7:M$1000),0))</f>
        <v>0</v>
      </c>
      <c r="Z53" s="298" cm="1">
        <f t="array" aca="1" ref="Z53" ca="1">IF($J$1="Labour","",IFERROR(_xlfn.XLOOKUP(_xlfn.XLOOKUP($J$1,Fct_labels,Fct_codes)&amp;"_"&amp;$C53,Raw_Factors_WFDISTXP!$B$7:$B$1000,Raw_Factors_WFDISTXP!N$7:N$1000),0))</f>
        <v>0</v>
      </c>
      <c r="AA53" s="104"/>
      <c r="AB53" s="104"/>
      <c r="AC53" s="104"/>
      <c r="AD53" s="104"/>
      <c r="AE53" s="104"/>
      <c r="AF53" s="104"/>
      <c r="AG53" s="104"/>
      <c r="AH53" s="104"/>
      <c r="AI53" s="54" t="str">
        <f ca="1"/>
        <v>sMND</v>
      </c>
      <c r="AJ53" s="54" t="str">
        <f ca="1"/>
        <v>sGDP</v>
      </c>
      <c r="AK53" s="133" t="str">
        <f ca="1"/>
        <v>a_044</v>
      </c>
      <c r="AL53" s="133">
        <f ca="1"/>
        <v>0</v>
      </c>
      <c r="AM53" s="133">
        <f ca="1"/>
        <v>0</v>
      </c>
      <c r="AN53" s="133">
        <f ca="1"/>
        <v>0</v>
      </c>
      <c r="AO53" s="133">
        <f ca="1"/>
        <v>0</v>
      </c>
      <c r="AP53" s="133">
        <f ca="1"/>
        <v>0</v>
      </c>
      <c r="AQ53" s="133">
        <f ca="1"/>
        <v>0</v>
      </c>
      <c r="AR53" s="133">
        <f ca="1"/>
        <v>0</v>
      </c>
      <c r="AS53" s="133">
        <f ca="1"/>
        <v>0</v>
      </c>
      <c r="AT53" s="133">
        <f ca="1"/>
        <v>0</v>
      </c>
      <c r="AU53" s="133">
        <f ca="1"/>
        <v>0</v>
      </c>
      <c r="AV53" s="133" t="e">
        <f t="shared" ca="1" si="18"/>
        <v>#DIV/0!</v>
      </c>
      <c r="AW53" s="133">
        <f t="shared" ca="1" si="19"/>
        <v>0</v>
      </c>
      <c r="AX53" s="59"/>
      <c r="AZ53" s="280">
        <f t="shared" si="7"/>
        <v>0</v>
      </c>
      <c r="BA53" s="133">
        <f t="shared" ca="1" si="8"/>
        <v>0</v>
      </c>
      <c r="BB53" s="133">
        <f t="shared" ca="1" si="9"/>
        <v>0</v>
      </c>
      <c r="BC53" s="133">
        <f t="shared" ca="1" si="10"/>
        <v>0</v>
      </c>
      <c r="BD53" s="133">
        <f t="shared" ca="1" si="11"/>
        <v>0</v>
      </c>
      <c r="BE53" s="133">
        <f t="shared" ca="1" si="12"/>
        <v>0</v>
      </c>
      <c r="BF53" s="133">
        <f t="shared" ca="1" si="13"/>
        <v>0</v>
      </c>
      <c r="BG53" s="133">
        <f t="shared" ca="1" si="14"/>
        <v>0</v>
      </c>
      <c r="BH53" s="133">
        <f t="shared" ca="1" si="15"/>
        <v>0</v>
      </c>
      <c r="BI53" s="133">
        <f t="shared" ca="1" si="16"/>
        <v>0</v>
      </c>
      <c r="BJ53" s="133">
        <f t="shared" ca="1" si="17"/>
        <v>0</v>
      </c>
    </row>
    <row r="54" spans="2:62" hidden="1" outlineLevel="1" x14ac:dyDescent="0.2">
      <c r="B54" s="204" t="str" cm="1">
        <f t="array" aca="1" ref="B54" ca="1">IFERROR(_xlfn.XLOOKUP(C54,Act_codes_core,Act_labels_core),"")</f>
        <v>Processed animal and vegetable oils and fats</v>
      </c>
      <c r="C54" s="108" t="str">
        <f ca="1"/>
        <v>a_045</v>
      </c>
      <c r="D54" s="133" cm="1">
        <f t="array" aca="1" ref="D54" ca="1">IF($J$1="Labour",SUMIFS(Raw_Factors_QFXP!E$7:E$1000,Raw_Factors_QFXP!$A$7:$A$1000,_xlfn.XLOOKUP($J$1,Fct_labels,Fct_codes)&amp;"_"&amp;$C54),IFERROR(_xlfn.XLOOKUP(_xlfn.XLOOKUP($J$1,Fct_labels,Fct_codes)&amp;"_"&amp;$C54,Raw_Factors_QFXP!$B$7:$B$1000,Raw_Factors_QFXP!E$7:E$1000),0))</f>
        <v>0</v>
      </c>
      <c r="E54" s="168" cm="1">
        <f t="array" aca="1" ref="E54" ca="1">IF($J$1="Labour",SUMIFS(Raw_Factors_QFXP!F$7:F$1000,Raw_Factors_QFXP!$A$7:$A$1000,_xlfn.XLOOKUP($J$1,Fct_labels,Fct_codes)&amp;"_"&amp;$C54),IFERROR(_xlfn.XLOOKUP(_xlfn.XLOOKUP($J$1,Fct_labels,Fct_codes)&amp;"_"&amp;$C54,Raw_Factors_QFXP!$B$7:$B$1000,Raw_Factors_QFXP!F$7:F$1000),0))</f>
        <v>0</v>
      </c>
      <c r="F54" s="168" cm="1">
        <f t="array" aca="1" ref="F54" ca="1">IF($J$1="Labour",SUMIFS(Raw_Factors_QFXP!G$7:G$1000,Raw_Factors_QFXP!$A$7:$A$1000,_xlfn.XLOOKUP($J$1,Fct_labels,Fct_codes)&amp;"_"&amp;$C54),IFERROR(_xlfn.XLOOKUP(_xlfn.XLOOKUP($J$1,Fct_labels,Fct_codes)&amp;"_"&amp;$C54,Raw_Factors_QFXP!$B$7:$B$1000,Raw_Factors_QFXP!G$7:G$1000),0))</f>
        <v>0</v>
      </c>
      <c r="G54" s="168" cm="1">
        <f t="array" aca="1" ref="G54" ca="1">IF($J$1="Labour",SUMIFS(Raw_Factors_QFXP!H$7:H$1000,Raw_Factors_QFXP!$A$7:$A$1000,_xlfn.XLOOKUP($J$1,Fct_labels,Fct_codes)&amp;"_"&amp;$C54),IFERROR(_xlfn.XLOOKUP(_xlfn.XLOOKUP($J$1,Fct_labels,Fct_codes)&amp;"_"&amp;$C54,Raw_Factors_QFXP!$B$7:$B$1000,Raw_Factors_QFXP!H$7:H$1000),0))</f>
        <v>0</v>
      </c>
      <c r="H54" s="168" cm="1">
        <f t="array" aca="1" ref="H54" ca="1">IF($J$1="Labour",SUMIFS(Raw_Factors_QFXP!I$7:I$1000,Raw_Factors_QFXP!$A$7:$A$1000,_xlfn.XLOOKUP($J$1,Fct_labels,Fct_codes)&amp;"_"&amp;$C54),IFERROR(_xlfn.XLOOKUP(_xlfn.XLOOKUP($J$1,Fct_labels,Fct_codes)&amp;"_"&amp;$C54,Raw_Factors_QFXP!$B$7:$B$1000,Raw_Factors_QFXP!I$7:I$1000),0))</f>
        <v>0</v>
      </c>
      <c r="I54" s="168" cm="1">
        <f t="array" aca="1" ref="I54" ca="1">IF($J$1="Labour",SUMIFS(Raw_Factors_QFXP!J$7:J$1000,Raw_Factors_QFXP!$A$7:$A$1000,_xlfn.XLOOKUP($J$1,Fct_labels,Fct_codes)&amp;"_"&amp;$C54),IFERROR(_xlfn.XLOOKUP(_xlfn.XLOOKUP($J$1,Fct_labels,Fct_codes)&amp;"_"&amp;$C54,Raw_Factors_QFXP!$B$7:$B$1000,Raw_Factors_QFXP!J$7:J$1000),0))</f>
        <v>0</v>
      </c>
      <c r="J54" s="168" cm="1">
        <f t="array" aca="1" ref="J54" ca="1">IF($J$1="Labour",SUMIFS(Raw_Factors_QFXP!K$7:K$1000,Raw_Factors_QFXP!$A$7:$A$1000,_xlfn.XLOOKUP($J$1,Fct_labels,Fct_codes)&amp;"_"&amp;$C54),IFERROR(_xlfn.XLOOKUP(_xlfn.XLOOKUP($J$1,Fct_labels,Fct_codes)&amp;"_"&amp;$C54,Raw_Factors_QFXP!$B$7:$B$1000,Raw_Factors_QFXP!K$7:K$1000),0))</f>
        <v>0</v>
      </c>
      <c r="K54" s="168" cm="1">
        <f t="array" aca="1" ref="K54" ca="1">IF($J$1="Labour",SUMIFS(Raw_Factors_QFXP!L$7:L$1000,Raw_Factors_QFXP!$A$7:$A$1000,_xlfn.XLOOKUP($J$1,Fct_labels,Fct_codes)&amp;"_"&amp;$C54),IFERROR(_xlfn.XLOOKUP(_xlfn.XLOOKUP($J$1,Fct_labels,Fct_codes)&amp;"_"&amp;$C54,Raw_Factors_QFXP!$B$7:$B$1000,Raw_Factors_QFXP!L$7:L$1000),0))</f>
        <v>0</v>
      </c>
      <c r="L54" s="168" cm="1">
        <f t="array" aca="1" ref="L54" ca="1">IF($J$1="Labour",SUMIFS(Raw_Factors_QFXP!M$7:M$1000,Raw_Factors_QFXP!$A$7:$A$1000,_xlfn.XLOOKUP($J$1,Fct_labels,Fct_codes)&amp;"_"&amp;$C54),IFERROR(_xlfn.XLOOKUP(_xlfn.XLOOKUP($J$1,Fct_labels,Fct_codes)&amp;"_"&amp;$C54,Raw_Factors_QFXP!$B$7:$B$1000,Raw_Factors_QFXP!M$7:M$1000),0))</f>
        <v>0</v>
      </c>
      <c r="M54" s="168" cm="1">
        <f t="array" aca="1" ref="M54" ca="1">IF($J$1="Labour",SUMIFS(Raw_Factors_QFXP!N$7:N$1000,Raw_Factors_QFXP!$A$7:$A$1000,_xlfn.XLOOKUP($J$1,Fct_labels,Fct_codes)&amp;"_"&amp;$C54),IFERROR(_xlfn.XLOOKUP(_xlfn.XLOOKUP($J$1,Fct_labels,Fct_codes)&amp;"_"&amp;$C54,Raw_Factors_QFXP!$B$7:$B$1000,Raw_Factors_QFXP!N$7:N$1000),0))</f>
        <v>0</v>
      </c>
      <c r="O54" s="204" t="str" cm="1">
        <f t="array" aca="1" ref="O54" ca="1">IFERROR(_xlfn.XLOOKUP(P54,Act_codes_core,Act_labels_core),"")</f>
        <v>Processed animal and vegetable oils and fats</v>
      </c>
      <c r="P54" s="108" t="str">
        <f ca="1"/>
        <v>a_045</v>
      </c>
      <c r="Q54" s="281" cm="1">
        <f t="array" aca="1" ref="Q54" ca="1">IF($J$1="Labour","",IFERROR(_xlfn.XLOOKUP(_xlfn.XLOOKUP($J$1,Fct_labels,Fct_codes)&amp;"_"&amp;$C54,Raw_Factors_WFDISTXP!$B$7:$B$1000,Raw_Factors_WFDISTXP!E$7:E$1000),0))</f>
        <v>0</v>
      </c>
      <c r="R54" s="298" cm="1">
        <f t="array" aca="1" ref="R54" ca="1">IF($J$1="Labour","",IFERROR(_xlfn.XLOOKUP(_xlfn.XLOOKUP($J$1,Fct_labels,Fct_codes)&amp;"_"&amp;$C54,Raw_Factors_WFDISTXP!$B$7:$B$1000,Raw_Factors_WFDISTXP!F$7:F$1000),0))</f>
        <v>0</v>
      </c>
      <c r="S54" s="298" cm="1">
        <f t="array" aca="1" ref="S54" ca="1">IF($J$1="Labour","",IFERROR(_xlfn.XLOOKUP(_xlfn.XLOOKUP($J$1,Fct_labels,Fct_codes)&amp;"_"&amp;$C54,Raw_Factors_WFDISTXP!$B$7:$B$1000,Raw_Factors_WFDISTXP!G$7:G$1000),0))</f>
        <v>0</v>
      </c>
      <c r="T54" s="298" cm="1">
        <f t="array" aca="1" ref="T54" ca="1">IF($J$1="Labour","",IFERROR(_xlfn.XLOOKUP(_xlfn.XLOOKUP($J$1,Fct_labels,Fct_codes)&amp;"_"&amp;$C54,Raw_Factors_WFDISTXP!$B$7:$B$1000,Raw_Factors_WFDISTXP!H$7:H$1000),0))</f>
        <v>0</v>
      </c>
      <c r="U54" s="298" cm="1">
        <f t="array" aca="1" ref="U54" ca="1">IF($J$1="Labour","",IFERROR(_xlfn.XLOOKUP(_xlfn.XLOOKUP($J$1,Fct_labels,Fct_codes)&amp;"_"&amp;$C54,Raw_Factors_WFDISTXP!$B$7:$B$1000,Raw_Factors_WFDISTXP!I$7:I$1000),0))</f>
        <v>0</v>
      </c>
      <c r="V54" s="298" cm="1">
        <f t="array" aca="1" ref="V54" ca="1">IF($J$1="Labour","",IFERROR(_xlfn.XLOOKUP(_xlfn.XLOOKUP($J$1,Fct_labels,Fct_codes)&amp;"_"&amp;$C54,Raw_Factors_WFDISTXP!$B$7:$B$1000,Raw_Factors_WFDISTXP!J$7:J$1000),0))</f>
        <v>0</v>
      </c>
      <c r="W54" s="298" cm="1">
        <f t="array" aca="1" ref="W54" ca="1">IF($J$1="Labour","",IFERROR(_xlfn.XLOOKUP(_xlfn.XLOOKUP($J$1,Fct_labels,Fct_codes)&amp;"_"&amp;$C54,Raw_Factors_WFDISTXP!$B$7:$B$1000,Raw_Factors_WFDISTXP!K$7:K$1000),0))</f>
        <v>0</v>
      </c>
      <c r="X54" s="298" cm="1">
        <f t="array" aca="1" ref="X54" ca="1">IF($J$1="Labour","",IFERROR(_xlfn.XLOOKUP(_xlfn.XLOOKUP($J$1,Fct_labels,Fct_codes)&amp;"_"&amp;$C54,Raw_Factors_WFDISTXP!$B$7:$B$1000,Raw_Factors_WFDISTXP!L$7:L$1000),0))</f>
        <v>0</v>
      </c>
      <c r="Y54" s="298" cm="1">
        <f t="array" aca="1" ref="Y54" ca="1">IF($J$1="Labour","",IFERROR(_xlfn.XLOOKUP(_xlfn.XLOOKUP($J$1,Fct_labels,Fct_codes)&amp;"_"&amp;$C54,Raw_Factors_WFDISTXP!$B$7:$B$1000,Raw_Factors_WFDISTXP!M$7:M$1000),0))</f>
        <v>0</v>
      </c>
      <c r="Z54" s="298" cm="1">
        <f t="array" aca="1" ref="Z54" ca="1">IF($J$1="Labour","",IFERROR(_xlfn.XLOOKUP(_xlfn.XLOOKUP($J$1,Fct_labels,Fct_codes)&amp;"_"&amp;$C54,Raw_Factors_WFDISTXP!$B$7:$B$1000,Raw_Factors_WFDISTXP!N$7:N$1000),0))</f>
        <v>0</v>
      </c>
      <c r="AA54" s="104"/>
      <c r="AB54" s="104"/>
      <c r="AC54" s="104"/>
      <c r="AD54" s="104"/>
      <c r="AE54" s="104"/>
      <c r="AF54" s="104"/>
      <c r="AG54" s="104"/>
      <c r="AH54" s="104"/>
      <c r="AI54" s="54" t="str">
        <f ca="1"/>
        <v>sMND</v>
      </c>
      <c r="AJ54" s="54" t="str">
        <f ca="1"/>
        <v>sGDP</v>
      </c>
      <c r="AK54" s="133" t="str">
        <f ca="1"/>
        <v>a_045</v>
      </c>
      <c r="AL54" s="133">
        <f ca="1"/>
        <v>0</v>
      </c>
      <c r="AM54" s="133">
        <f ca="1"/>
        <v>0</v>
      </c>
      <c r="AN54" s="133">
        <f ca="1"/>
        <v>0</v>
      </c>
      <c r="AO54" s="133">
        <f ca="1"/>
        <v>0</v>
      </c>
      <c r="AP54" s="133">
        <f ca="1"/>
        <v>0</v>
      </c>
      <c r="AQ54" s="133">
        <f ca="1"/>
        <v>0</v>
      </c>
      <c r="AR54" s="133">
        <f ca="1"/>
        <v>0</v>
      </c>
      <c r="AS54" s="133">
        <f ca="1"/>
        <v>0</v>
      </c>
      <c r="AT54" s="133">
        <f ca="1"/>
        <v>0</v>
      </c>
      <c r="AU54" s="133">
        <f ca="1"/>
        <v>0</v>
      </c>
      <c r="AV54" s="133" t="e">
        <f t="shared" ca="1" si="18"/>
        <v>#DIV/0!</v>
      </c>
      <c r="AW54" s="133">
        <f t="shared" ca="1" si="19"/>
        <v>0</v>
      </c>
      <c r="AX54" s="59"/>
      <c r="AZ54" s="280">
        <f t="shared" si="7"/>
        <v>0</v>
      </c>
      <c r="BA54" s="133">
        <f t="shared" ca="1" si="8"/>
        <v>0</v>
      </c>
      <c r="BB54" s="133">
        <f t="shared" ca="1" si="9"/>
        <v>0</v>
      </c>
      <c r="BC54" s="133">
        <f t="shared" ca="1" si="10"/>
        <v>0</v>
      </c>
      <c r="BD54" s="133">
        <f t="shared" ca="1" si="11"/>
        <v>0</v>
      </c>
      <c r="BE54" s="133">
        <f t="shared" ca="1" si="12"/>
        <v>0</v>
      </c>
      <c r="BF54" s="133">
        <f t="shared" ca="1" si="13"/>
        <v>0</v>
      </c>
      <c r="BG54" s="133">
        <f t="shared" ca="1" si="14"/>
        <v>0</v>
      </c>
      <c r="BH54" s="133">
        <f t="shared" ca="1" si="15"/>
        <v>0</v>
      </c>
      <c r="BI54" s="133">
        <f t="shared" ca="1" si="16"/>
        <v>0</v>
      </c>
      <c r="BJ54" s="133">
        <f t="shared" ca="1" si="17"/>
        <v>0</v>
      </c>
    </row>
    <row r="55" spans="2:62" hidden="1" outlineLevel="1" x14ac:dyDescent="0.2">
      <c r="B55" s="204" t="str" cm="1">
        <f t="array" aca="1" ref="B55" ca="1">IFERROR(_xlfn.XLOOKUP(C55,Act_codes_core,Act_labels_core),"")</f>
        <v>Milk and dairy products</v>
      </c>
      <c r="C55" s="108" t="str">
        <f ca="1"/>
        <v>a_046</v>
      </c>
      <c r="D55" s="133" cm="1">
        <f t="array" aca="1" ref="D55" ca="1">IF($J$1="Labour",SUMIFS(Raw_Factors_QFXP!E$7:E$1000,Raw_Factors_QFXP!$A$7:$A$1000,_xlfn.XLOOKUP($J$1,Fct_labels,Fct_codes)&amp;"_"&amp;$C55),IFERROR(_xlfn.XLOOKUP(_xlfn.XLOOKUP($J$1,Fct_labels,Fct_codes)&amp;"_"&amp;$C55,Raw_Factors_QFXP!$B$7:$B$1000,Raw_Factors_QFXP!E$7:E$1000),0))</f>
        <v>0</v>
      </c>
      <c r="E55" s="168" cm="1">
        <f t="array" aca="1" ref="E55" ca="1">IF($J$1="Labour",SUMIFS(Raw_Factors_QFXP!F$7:F$1000,Raw_Factors_QFXP!$A$7:$A$1000,_xlfn.XLOOKUP($J$1,Fct_labels,Fct_codes)&amp;"_"&amp;$C55),IFERROR(_xlfn.XLOOKUP(_xlfn.XLOOKUP($J$1,Fct_labels,Fct_codes)&amp;"_"&amp;$C55,Raw_Factors_QFXP!$B$7:$B$1000,Raw_Factors_QFXP!F$7:F$1000),0))</f>
        <v>0</v>
      </c>
      <c r="F55" s="168" cm="1">
        <f t="array" aca="1" ref="F55" ca="1">IF($J$1="Labour",SUMIFS(Raw_Factors_QFXP!G$7:G$1000,Raw_Factors_QFXP!$A$7:$A$1000,_xlfn.XLOOKUP($J$1,Fct_labels,Fct_codes)&amp;"_"&amp;$C55),IFERROR(_xlfn.XLOOKUP(_xlfn.XLOOKUP($J$1,Fct_labels,Fct_codes)&amp;"_"&amp;$C55,Raw_Factors_QFXP!$B$7:$B$1000,Raw_Factors_QFXP!G$7:G$1000),0))</f>
        <v>0</v>
      </c>
      <c r="G55" s="168" cm="1">
        <f t="array" aca="1" ref="G55" ca="1">IF($J$1="Labour",SUMIFS(Raw_Factors_QFXP!H$7:H$1000,Raw_Factors_QFXP!$A$7:$A$1000,_xlfn.XLOOKUP($J$1,Fct_labels,Fct_codes)&amp;"_"&amp;$C55),IFERROR(_xlfn.XLOOKUP(_xlfn.XLOOKUP($J$1,Fct_labels,Fct_codes)&amp;"_"&amp;$C55,Raw_Factors_QFXP!$B$7:$B$1000,Raw_Factors_QFXP!H$7:H$1000),0))</f>
        <v>0</v>
      </c>
      <c r="H55" s="168" cm="1">
        <f t="array" aca="1" ref="H55" ca="1">IF($J$1="Labour",SUMIFS(Raw_Factors_QFXP!I$7:I$1000,Raw_Factors_QFXP!$A$7:$A$1000,_xlfn.XLOOKUP($J$1,Fct_labels,Fct_codes)&amp;"_"&amp;$C55),IFERROR(_xlfn.XLOOKUP(_xlfn.XLOOKUP($J$1,Fct_labels,Fct_codes)&amp;"_"&amp;$C55,Raw_Factors_QFXP!$B$7:$B$1000,Raw_Factors_QFXP!I$7:I$1000),0))</f>
        <v>0</v>
      </c>
      <c r="I55" s="168" cm="1">
        <f t="array" aca="1" ref="I55" ca="1">IF($J$1="Labour",SUMIFS(Raw_Factors_QFXP!J$7:J$1000,Raw_Factors_QFXP!$A$7:$A$1000,_xlfn.XLOOKUP($J$1,Fct_labels,Fct_codes)&amp;"_"&amp;$C55),IFERROR(_xlfn.XLOOKUP(_xlfn.XLOOKUP($J$1,Fct_labels,Fct_codes)&amp;"_"&amp;$C55,Raw_Factors_QFXP!$B$7:$B$1000,Raw_Factors_QFXP!J$7:J$1000),0))</f>
        <v>0</v>
      </c>
      <c r="J55" s="168" cm="1">
        <f t="array" aca="1" ref="J55" ca="1">IF($J$1="Labour",SUMIFS(Raw_Factors_QFXP!K$7:K$1000,Raw_Factors_QFXP!$A$7:$A$1000,_xlfn.XLOOKUP($J$1,Fct_labels,Fct_codes)&amp;"_"&amp;$C55),IFERROR(_xlfn.XLOOKUP(_xlfn.XLOOKUP($J$1,Fct_labels,Fct_codes)&amp;"_"&amp;$C55,Raw_Factors_QFXP!$B$7:$B$1000,Raw_Factors_QFXP!K$7:K$1000),0))</f>
        <v>0</v>
      </c>
      <c r="K55" s="168" cm="1">
        <f t="array" aca="1" ref="K55" ca="1">IF($J$1="Labour",SUMIFS(Raw_Factors_QFXP!L$7:L$1000,Raw_Factors_QFXP!$A$7:$A$1000,_xlfn.XLOOKUP($J$1,Fct_labels,Fct_codes)&amp;"_"&amp;$C55),IFERROR(_xlfn.XLOOKUP(_xlfn.XLOOKUP($J$1,Fct_labels,Fct_codes)&amp;"_"&amp;$C55,Raw_Factors_QFXP!$B$7:$B$1000,Raw_Factors_QFXP!L$7:L$1000),0))</f>
        <v>0</v>
      </c>
      <c r="L55" s="168" cm="1">
        <f t="array" aca="1" ref="L55" ca="1">IF($J$1="Labour",SUMIFS(Raw_Factors_QFXP!M$7:M$1000,Raw_Factors_QFXP!$A$7:$A$1000,_xlfn.XLOOKUP($J$1,Fct_labels,Fct_codes)&amp;"_"&amp;$C55),IFERROR(_xlfn.XLOOKUP(_xlfn.XLOOKUP($J$1,Fct_labels,Fct_codes)&amp;"_"&amp;$C55,Raw_Factors_QFXP!$B$7:$B$1000,Raw_Factors_QFXP!M$7:M$1000),0))</f>
        <v>0</v>
      </c>
      <c r="M55" s="168" cm="1">
        <f t="array" aca="1" ref="M55" ca="1">IF($J$1="Labour",SUMIFS(Raw_Factors_QFXP!N$7:N$1000,Raw_Factors_QFXP!$A$7:$A$1000,_xlfn.XLOOKUP($J$1,Fct_labels,Fct_codes)&amp;"_"&amp;$C55),IFERROR(_xlfn.XLOOKUP(_xlfn.XLOOKUP($J$1,Fct_labels,Fct_codes)&amp;"_"&amp;$C55,Raw_Factors_QFXP!$B$7:$B$1000,Raw_Factors_QFXP!N$7:N$1000),0))</f>
        <v>0</v>
      </c>
      <c r="O55" s="204" t="str" cm="1">
        <f t="array" aca="1" ref="O55" ca="1">IFERROR(_xlfn.XLOOKUP(P55,Act_codes_core,Act_labels_core),"")</f>
        <v>Milk and dairy products</v>
      </c>
      <c r="P55" s="108" t="str">
        <f ca="1"/>
        <v>a_046</v>
      </c>
      <c r="Q55" s="281" cm="1">
        <f t="array" aca="1" ref="Q55" ca="1">IF($J$1="Labour","",IFERROR(_xlfn.XLOOKUP(_xlfn.XLOOKUP($J$1,Fct_labels,Fct_codes)&amp;"_"&amp;$C55,Raw_Factors_WFDISTXP!$B$7:$B$1000,Raw_Factors_WFDISTXP!E$7:E$1000),0))</f>
        <v>0</v>
      </c>
      <c r="R55" s="298" cm="1">
        <f t="array" aca="1" ref="R55" ca="1">IF($J$1="Labour","",IFERROR(_xlfn.XLOOKUP(_xlfn.XLOOKUP($J$1,Fct_labels,Fct_codes)&amp;"_"&amp;$C55,Raw_Factors_WFDISTXP!$B$7:$B$1000,Raw_Factors_WFDISTXP!F$7:F$1000),0))</f>
        <v>0</v>
      </c>
      <c r="S55" s="298" cm="1">
        <f t="array" aca="1" ref="S55" ca="1">IF($J$1="Labour","",IFERROR(_xlfn.XLOOKUP(_xlfn.XLOOKUP($J$1,Fct_labels,Fct_codes)&amp;"_"&amp;$C55,Raw_Factors_WFDISTXP!$B$7:$B$1000,Raw_Factors_WFDISTXP!G$7:G$1000),0))</f>
        <v>0</v>
      </c>
      <c r="T55" s="298" cm="1">
        <f t="array" aca="1" ref="T55" ca="1">IF($J$1="Labour","",IFERROR(_xlfn.XLOOKUP(_xlfn.XLOOKUP($J$1,Fct_labels,Fct_codes)&amp;"_"&amp;$C55,Raw_Factors_WFDISTXP!$B$7:$B$1000,Raw_Factors_WFDISTXP!H$7:H$1000),0))</f>
        <v>0</v>
      </c>
      <c r="U55" s="298" cm="1">
        <f t="array" aca="1" ref="U55" ca="1">IF($J$1="Labour","",IFERROR(_xlfn.XLOOKUP(_xlfn.XLOOKUP($J$1,Fct_labels,Fct_codes)&amp;"_"&amp;$C55,Raw_Factors_WFDISTXP!$B$7:$B$1000,Raw_Factors_WFDISTXP!I$7:I$1000),0))</f>
        <v>0</v>
      </c>
      <c r="V55" s="298" cm="1">
        <f t="array" aca="1" ref="V55" ca="1">IF($J$1="Labour","",IFERROR(_xlfn.XLOOKUP(_xlfn.XLOOKUP($J$1,Fct_labels,Fct_codes)&amp;"_"&amp;$C55,Raw_Factors_WFDISTXP!$B$7:$B$1000,Raw_Factors_WFDISTXP!J$7:J$1000),0))</f>
        <v>0</v>
      </c>
      <c r="W55" s="298" cm="1">
        <f t="array" aca="1" ref="W55" ca="1">IF($J$1="Labour","",IFERROR(_xlfn.XLOOKUP(_xlfn.XLOOKUP($J$1,Fct_labels,Fct_codes)&amp;"_"&amp;$C55,Raw_Factors_WFDISTXP!$B$7:$B$1000,Raw_Factors_WFDISTXP!K$7:K$1000),0))</f>
        <v>0</v>
      </c>
      <c r="X55" s="298" cm="1">
        <f t="array" aca="1" ref="X55" ca="1">IF($J$1="Labour","",IFERROR(_xlfn.XLOOKUP(_xlfn.XLOOKUP($J$1,Fct_labels,Fct_codes)&amp;"_"&amp;$C55,Raw_Factors_WFDISTXP!$B$7:$B$1000,Raw_Factors_WFDISTXP!L$7:L$1000),0))</f>
        <v>0</v>
      </c>
      <c r="Y55" s="298" cm="1">
        <f t="array" aca="1" ref="Y55" ca="1">IF($J$1="Labour","",IFERROR(_xlfn.XLOOKUP(_xlfn.XLOOKUP($J$1,Fct_labels,Fct_codes)&amp;"_"&amp;$C55,Raw_Factors_WFDISTXP!$B$7:$B$1000,Raw_Factors_WFDISTXP!M$7:M$1000),0))</f>
        <v>0</v>
      </c>
      <c r="Z55" s="298" cm="1">
        <f t="array" aca="1" ref="Z55" ca="1">IF($J$1="Labour","",IFERROR(_xlfn.XLOOKUP(_xlfn.XLOOKUP($J$1,Fct_labels,Fct_codes)&amp;"_"&amp;$C55,Raw_Factors_WFDISTXP!$B$7:$B$1000,Raw_Factors_WFDISTXP!N$7:N$1000),0))</f>
        <v>0</v>
      </c>
      <c r="AA55" s="104"/>
      <c r="AB55" s="104"/>
      <c r="AC55" s="104"/>
      <c r="AD55" s="104"/>
      <c r="AE55" s="104"/>
      <c r="AF55" s="104"/>
      <c r="AG55" s="104"/>
      <c r="AH55" s="104"/>
      <c r="AI55" s="54" t="str">
        <f ca="1"/>
        <v>sMND</v>
      </c>
      <c r="AJ55" s="54" t="str">
        <f ca="1"/>
        <v>sGDP</v>
      </c>
      <c r="AK55" s="133" t="str">
        <f ca="1"/>
        <v>a_046</v>
      </c>
      <c r="AL55" s="133">
        <f ca="1"/>
        <v>0</v>
      </c>
      <c r="AM55" s="133">
        <f ca="1"/>
        <v>0</v>
      </c>
      <c r="AN55" s="133">
        <f ca="1"/>
        <v>0</v>
      </c>
      <c r="AO55" s="133">
        <f ca="1"/>
        <v>0</v>
      </c>
      <c r="AP55" s="133">
        <f ca="1"/>
        <v>0</v>
      </c>
      <c r="AQ55" s="133">
        <f ca="1"/>
        <v>0</v>
      </c>
      <c r="AR55" s="133">
        <f ca="1"/>
        <v>0</v>
      </c>
      <c r="AS55" s="133">
        <f ca="1"/>
        <v>0</v>
      </c>
      <c r="AT55" s="133">
        <f ca="1"/>
        <v>0</v>
      </c>
      <c r="AU55" s="133">
        <f ca="1"/>
        <v>0</v>
      </c>
      <c r="AV55" s="133" t="e">
        <f t="shared" ca="1" si="18"/>
        <v>#DIV/0!</v>
      </c>
      <c r="AW55" s="133">
        <f t="shared" ca="1" si="19"/>
        <v>0</v>
      </c>
      <c r="AX55" s="59"/>
      <c r="AZ55" s="280">
        <f t="shared" si="7"/>
        <v>0</v>
      </c>
      <c r="BA55" s="133">
        <f t="shared" ca="1" si="8"/>
        <v>0</v>
      </c>
      <c r="BB55" s="133">
        <f t="shared" ca="1" si="9"/>
        <v>0</v>
      </c>
      <c r="BC55" s="133">
        <f t="shared" ca="1" si="10"/>
        <v>0</v>
      </c>
      <c r="BD55" s="133">
        <f t="shared" ca="1" si="11"/>
        <v>0</v>
      </c>
      <c r="BE55" s="133">
        <f t="shared" ca="1" si="12"/>
        <v>0</v>
      </c>
      <c r="BF55" s="133">
        <f t="shared" ca="1" si="13"/>
        <v>0</v>
      </c>
      <c r="BG55" s="133">
        <f t="shared" ca="1" si="14"/>
        <v>0</v>
      </c>
      <c r="BH55" s="133">
        <f t="shared" ca="1" si="15"/>
        <v>0</v>
      </c>
      <c r="BI55" s="133">
        <f t="shared" ca="1" si="16"/>
        <v>0</v>
      </c>
      <c r="BJ55" s="133">
        <f t="shared" ca="1" si="17"/>
        <v>0</v>
      </c>
    </row>
    <row r="56" spans="2:62" hidden="1" outlineLevel="1" x14ac:dyDescent="0.2">
      <c r="B56" s="204" t="str" cm="1">
        <f t="array" aca="1" ref="B56" ca="1">IFERROR(_xlfn.XLOOKUP(C56,Act_codes_core,Act_labels_core),"")</f>
        <v>Milling products and flour production</v>
      </c>
      <c r="C56" s="108" t="str">
        <f ca="1"/>
        <v>a_047</v>
      </c>
      <c r="D56" s="133" cm="1">
        <f t="array" aca="1" ref="D56" ca="1">IF($J$1="Labour",SUMIFS(Raw_Factors_QFXP!E$7:E$1000,Raw_Factors_QFXP!$A$7:$A$1000,_xlfn.XLOOKUP($J$1,Fct_labels,Fct_codes)&amp;"_"&amp;$C56),IFERROR(_xlfn.XLOOKUP(_xlfn.XLOOKUP($J$1,Fct_labels,Fct_codes)&amp;"_"&amp;$C56,Raw_Factors_QFXP!$B$7:$B$1000,Raw_Factors_QFXP!E$7:E$1000),0))</f>
        <v>0</v>
      </c>
      <c r="E56" s="168" cm="1">
        <f t="array" aca="1" ref="E56" ca="1">IF($J$1="Labour",SUMIFS(Raw_Factors_QFXP!F$7:F$1000,Raw_Factors_QFXP!$A$7:$A$1000,_xlfn.XLOOKUP($J$1,Fct_labels,Fct_codes)&amp;"_"&amp;$C56),IFERROR(_xlfn.XLOOKUP(_xlfn.XLOOKUP($J$1,Fct_labels,Fct_codes)&amp;"_"&amp;$C56,Raw_Factors_QFXP!$B$7:$B$1000,Raw_Factors_QFXP!F$7:F$1000),0))</f>
        <v>0</v>
      </c>
      <c r="F56" s="168" cm="1">
        <f t="array" aca="1" ref="F56" ca="1">IF($J$1="Labour",SUMIFS(Raw_Factors_QFXP!G$7:G$1000,Raw_Factors_QFXP!$A$7:$A$1000,_xlfn.XLOOKUP($J$1,Fct_labels,Fct_codes)&amp;"_"&amp;$C56),IFERROR(_xlfn.XLOOKUP(_xlfn.XLOOKUP($J$1,Fct_labels,Fct_codes)&amp;"_"&amp;$C56,Raw_Factors_QFXP!$B$7:$B$1000,Raw_Factors_QFXP!G$7:G$1000),0))</f>
        <v>0</v>
      </c>
      <c r="G56" s="168" cm="1">
        <f t="array" aca="1" ref="G56" ca="1">IF($J$1="Labour",SUMIFS(Raw_Factors_QFXP!H$7:H$1000,Raw_Factors_QFXP!$A$7:$A$1000,_xlfn.XLOOKUP($J$1,Fct_labels,Fct_codes)&amp;"_"&amp;$C56),IFERROR(_xlfn.XLOOKUP(_xlfn.XLOOKUP($J$1,Fct_labels,Fct_codes)&amp;"_"&amp;$C56,Raw_Factors_QFXP!$B$7:$B$1000,Raw_Factors_QFXP!H$7:H$1000),0))</f>
        <v>0</v>
      </c>
      <c r="H56" s="168" cm="1">
        <f t="array" aca="1" ref="H56" ca="1">IF($J$1="Labour",SUMIFS(Raw_Factors_QFXP!I$7:I$1000,Raw_Factors_QFXP!$A$7:$A$1000,_xlfn.XLOOKUP($J$1,Fct_labels,Fct_codes)&amp;"_"&amp;$C56),IFERROR(_xlfn.XLOOKUP(_xlfn.XLOOKUP($J$1,Fct_labels,Fct_codes)&amp;"_"&amp;$C56,Raw_Factors_QFXP!$B$7:$B$1000,Raw_Factors_QFXP!I$7:I$1000),0))</f>
        <v>0</v>
      </c>
      <c r="I56" s="168" cm="1">
        <f t="array" aca="1" ref="I56" ca="1">IF($J$1="Labour",SUMIFS(Raw_Factors_QFXP!J$7:J$1000,Raw_Factors_QFXP!$A$7:$A$1000,_xlfn.XLOOKUP($J$1,Fct_labels,Fct_codes)&amp;"_"&amp;$C56),IFERROR(_xlfn.XLOOKUP(_xlfn.XLOOKUP($J$1,Fct_labels,Fct_codes)&amp;"_"&amp;$C56,Raw_Factors_QFXP!$B$7:$B$1000,Raw_Factors_QFXP!J$7:J$1000),0))</f>
        <v>0</v>
      </c>
      <c r="J56" s="168" cm="1">
        <f t="array" aca="1" ref="J56" ca="1">IF($J$1="Labour",SUMIFS(Raw_Factors_QFXP!K$7:K$1000,Raw_Factors_QFXP!$A$7:$A$1000,_xlfn.XLOOKUP($J$1,Fct_labels,Fct_codes)&amp;"_"&amp;$C56),IFERROR(_xlfn.XLOOKUP(_xlfn.XLOOKUP($J$1,Fct_labels,Fct_codes)&amp;"_"&amp;$C56,Raw_Factors_QFXP!$B$7:$B$1000,Raw_Factors_QFXP!K$7:K$1000),0))</f>
        <v>0</v>
      </c>
      <c r="K56" s="168" cm="1">
        <f t="array" aca="1" ref="K56" ca="1">IF($J$1="Labour",SUMIFS(Raw_Factors_QFXP!L$7:L$1000,Raw_Factors_QFXP!$A$7:$A$1000,_xlfn.XLOOKUP($J$1,Fct_labels,Fct_codes)&amp;"_"&amp;$C56),IFERROR(_xlfn.XLOOKUP(_xlfn.XLOOKUP($J$1,Fct_labels,Fct_codes)&amp;"_"&amp;$C56,Raw_Factors_QFXP!$B$7:$B$1000,Raw_Factors_QFXP!L$7:L$1000),0))</f>
        <v>0</v>
      </c>
      <c r="L56" s="168" cm="1">
        <f t="array" aca="1" ref="L56" ca="1">IF($J$1="Labour",SUMIFS(Raw_Factors_QFXP!M$7:M$1000,Raw_Factors_QFXP!$A$7:$A$1000,_xlfn.XLOOKUP($J$1,Fct_labels,Fct_codes)&amp;"_"&amp;$C56),IFERROR(_xlfn.XLOOKUP(_xlfn.XLOOKUP($J$1,Fct_labels,Fct_codes)&amp;"_"&amp;$C56,Raw_Factors_QFXP!$B$7:$B$1000,Raw_Factors_QFXP!M$7:M$1000),0))</f>
        <v>0</v>
      </c>
      <c r="M56" s="168" cm="1">
        <f t="array" aca="1" ref="M56" ca="1">IF($J$1="Labour",SUMIFS(Raw_Factors_QFXP!N$7:N$1000,Raw_Factors_QFXP!$A$7:$A$1000,_xlfn.XLOOKUP($J$1,Fct_labels,Fct_codes)&amp;"_"&amp;$C56),IFERROR(_xlfn.XLOOKUP(_xlfn.XLOOKUP($J$1,Fct_labels,Fct_codes)&amp;"_"&amp;$C56,Raw_Factors_QFXP!$B$7:$B$1000,Raw_Factors_QFXP!N$7:N$1000),0))</f>
        <v>0</v>
      </c>
      <c r="O56" s="204" t="str" cm="1">
        <f t="array" aca="1" ref="O56" ca="1">IFERROR(_xlfn.XLOOKUP(P56,Act_codes_core,Act_labels_core),"")</f>
        <v>Milling products and flour production</v>
      </c>
      <c r="P56" s="108" t="str">
        <f ca="1"/>
        <v>a_047</v>
      </c>
      <c r="Q56" s="281" cm="1">
        <f t="array" aca="1" ref="Q56" ca="1">IF($J$1="Labour","",IFERROR(_xlfn.XLOOKUP(_xlfn.XLOOKUP($J$1,Fct_labels,Fct_codes)&amp;"_"&amp;$C56,Raw_Factors_WFDISTXP!$B$7:$B$1000,Raw_Factors_WFDISTXP!E$7:E$1000),0))</f>
        <v>0</v>
      </c>
      <c r="R56" s="298" cm="1">
        <f t="array" aca="1" ref="R56" ca="1">IF($J$1="Labour","",IFERROR(_xlfn.XLOOKUP(_xlfn.XLOOKUP($J$1,Fct_labels,Fct_codes)&amp;"_"&amp;$C56,Raw_Factors_WFDISTXP!$B$7:$B$1000,Raw_Factors_WFDISTXP!F$7:F$1000),0))</f>
        <v>0</v>
      </c>
      <c r="S56" s="298" cm="1">
        <f t="array" aca="1" ref="S56" ca="1">IF($J$1="Labour","",IFERROR(_xlfn.XLOOKUP(_xlfn.XLOOKUP($J$1,Fct_labels,Fct_codes)&amp;"_"&amp;$C56,Raw_Factors_WFDISTXP!$B$7:$B$1000,Raw_Factors_WFDISTXP!G$7:G$1000),0))</f>
        <v>0</v>
      </c>
      <c r="T56" s="298" cm="1">
        <f t="array" aca="1" ref="T56" ca="1">IF($J$1="Labour","",IFERROR(_xlfn.XLOOKUP(_xlfn.XLOOKUP($J$1,Fct_labels,Fct_codes)&amp;"_"&amp;$C56,Raw_Factors_WFDISTXP!$B$7:$B$1000,Raw_Factors_WFDISTXP!H$7:H$1000),0))</f>
        <v>0</v>
      </c>
      <c r="U56" s="298" cm="1">
        <f t="array" aca="1" ref="U56" ca="1">IF($J$1="Labour","",IFERROR(_xlfn.XLOOKUP(_xlfn.XLOOKUP($J$1,Fct_labels,Fct_codes)&amp;"_"&amp;$C56,Raw_Factors_WFDISTXP!$B$7:$B$1000,Raw_Factors_WFDISTXP!I$7:I$1000),0))</f>
        <v>0</v>
      </c>
      <c r="V56" s="298" cm="1">
        <f t="array" aca="1" ref="V56" ca="1">IF($J$1="Labour","",IFERROR(_xlfn.XLOOKUP(_xlfn.XLOOKUP($J$1,Fct_labels,Fct_codes)&amp;"_"&amp;$C56,Raw_Factors_WFDISTXP!$B$7:$B$1000,Raw_Factors_WFDISTXP!J$7:J$1000),0))</f>
        <v>0</v>
      </c>
      <c r="W56" s="298" cm="1">
        <f t="array" aca="1" ref="W56" ca="1">IF($J$1="Labour","",IFERROR(_xlfn.XLOOKUP(_xlfn.XLOOKUP($J$1,Fct_labels,Fct_codes)&amp;"_"&amp;$C56,Raw_Factors_WFDISTXP!$B$7:$B$1000,Raw_Factors_WFDISTXP!K$7:K$1000),0))</f>
        <v>0</v>
      </c>
      <c r="X56" s="298" cm="1">
        <f t="array" aca="1" ref="X56" ca="1">IF($J$1="Labour","",IFERROR(_xlfn.XLOOKUP(_xlfn.XLOOKUP($J$1,Fct_labels,Fct_codes)&amp;"_"&amp;$C56,Raw_Factors_WFDISTXP!$B$7:$B$1000,Raw_Factors_WFDISTXP!L$7:L$1000),0))</f>
        <v>0</v>
      </c>
      <c r="Y56" s="298" cm="1">
        <f t="array" aca="1" ref="Y56" ca="1">IF($J$1="Labour","",IFERROR(_xlfn.XLOOKUP(_xlfn.XLOOKUP($J$1,Fct_labels,Fct_codes)&amp;"_"&amp;$C56,Raw_Factors_WFDISTXP!$B$7:$B$1000,Raw_Factors_WFDISTXP!M$7:M$1000),0))</f>
        <v>0</v>
      </c>
      <c r="Z56" s="298" cm="1">
        <f t="array" aca="1" ref="Z56" ca="1">IF($J$1="Labour","",IFERROR(_xlfn.XLOOKUP(_xlfn.XLOOKUP($J$1,Fct_labels,Fct_codes)&amp;"_"&amp;$C56,Raw_Factors_WFDISTXP!$B$7:$B$1000,Raw_Factors_WFDISTXP!N$7:N$1000),0))</f>
        <v>0</v>
      </c>
      <c r="AA56" s="104"/>
      <c r="AB56" s="104"/>
      <c r="AC56" s="104"/>
      <c r="AD56" s="104"/>
      <c r="AE56" s="104"/>
      <c r="AF56" s="104"/>
      <c r="AG56" s="104"/>
      <c r="AH56" s="104"/>
      <c r="AI56" s="54" t="str">
        <f ca="1"/>
        <v>sMND</v>
      </c>
      <c r="AJ56" s="54" t="str">
        <f ca="1"/>
        <v>sGDP</v>
      </c>
      <c r="AK56" s="133" t="str">
        <f ca="1"/>
        <v>a_047</v>
      </c>
      <c r="AL56" s="133">
        <f ca="1"/>
        <v>0</v>
      </c>
      <c r="AM56" s="133">
        <f ca="1"/>
        <v>0</v>
      </c>
      <c r="AN56" s="133">
        <f ca="1"/>
        <v>0</v>
      </c>
      <c r="AO56" s="133">
        <f ca="1"/>
        <v>0</v>
      </c>
      <c r="AP56" s="133">
        <f ca="1"/>
        <v>0</v>
      </c>
      <c r="AQ56" s="133">
        <f ca="1"/>
        <v>0</v>
      </c>
      <c r="AR56" s="133">
        <f ca="1"/>
        <v>0</v>
      </c>
      <c r="AS56" s="133">
        <f ca="1"/>
        <v>0</v>
      </c>
      <c r="AT56" s="133">
        <f ca="1"/>
        <v>0</v>
      </c>
      <c r="AU56" s="133">
        <f ca="1"/>
        <v>0</v>
      </c>
      <c r="AV56" s="133" t="e">
        <f t="shared" ca="1" si="18"/>
        <v>#DIV/0!</v>
      </c>
      <c r="AW56" s="133">
        <f t="shared" ca="1" si="19"/>
        <v>0</v>
      </c>
      <c r="AX56" s="59"/>
      <c r="AZ56" s="280">
        <f t="shared" si="7"/>
        <v>0</v>
      </c>
      <c r="BA56" s="133">
        <f t="shared" ca="1" si="8"/>
        <v>0</v>
      </c>
      <c r="BB56" s="133">
        <f t="shared" ca="1" si="9"/>
        <v>0</v>
      </c>
      <c r="BC56" s="133">
        <f t="shared" ca="1" si="10"/>
        <v>0</v>
      </c>
      <c r="BD56" s="133">
        <f t="shared" ca="1" si="11"/>
        <v>0</v>
      </c>
      <c r="BE56" s="133">
        <f t="shared" ca="1" si="12"/>
        <v>0</v>
      </c>
      <c r="BF56" s="133">
        <f t="shared" ca="1" si="13"/>
        <v>0</v>
      </c>
      <c r="BG56" s="133">
        <f t="shared" ca="1" si="14"/>
        <v>0</v>
      </c>
      <c r="BH56" s="133">
        <f t="shared" ca="1" si="15"/>
        <v>0</v>
      </c>
      <c r="BI56" s="133">
        <f t="shared" ca="1" si="16"/>
        <v>0</v>
      </c>
      <c r="BJ56" s="133">
        <f t="shared" ca="1" si="17"/>
        <v>0</v>
      </c>
    </row>
    <row r="57" spans="2:62" hidden="1" outlineLevel="1" x14ac:dyDescent="0.2">
      <c r="B57" s="204" t="str" cm="1">
        <f t="array" aca="1" ref="B57" ca="1">IFERROR(_xlfn.XLOOKUP(C57,Act_codes_core,Act_labels_core),"")</f>
        <v>Sugar, Honey</v>
      </c>
      <c r="C57" s="108" t="str">
        <f ca="1"/>
        <v>a_048</v>
      </c>
      <c r="D57" s="133" cm="1">
        <f t="array" aca="1" ref="D57" ca="1">IF($J$1="Labour",SUMIFS(Raw_Factors_QFXP!E$7:E$1000,Raw_Factors_QFXP!$A$7:$A$1000,_xlfn.XLOOKUP($J$1,Fct_labels,Fct_codes)&amp;"_"&amp;$C57),IFERROR(_xlfn.XLOOKUP(_xlfn.XLOOKUP($J$1,Fct_labels,Fct_codes)&amp;"_"&amp;$C57,Raw_Factors_QFXP!$B$7:$B$1000,Raw_Factors_QFXP!E$7:E$1000),0))</f>
        <v>0</v>
      </c>
      <c r="E57" s="168" cm="1">
        <f t="array" aca="1" ref="E57" ca="1">IF($J$1="Labour",SUMIFS(Raw_Factors_QFXP!F$7:F$1000,Raw_Factors_QFXP!$A$7:$A$1000,_xlfn.XLOOKUP($J$1,Fct_labels,Fct_codes)&amp;"_"&amp;$C57),IFERROR(_xlfn.XLOOKUP(_xlfn.XLOOKUP($J$1,Fct_labels,Fct_codes)&amp;"_"&amp;$C57,Raw_Factors_QFXP!$B$7:$B$1000,Raw_Factors_QFXP!F$7:F$1000),0))</f>
        <v>0</v>
      </c>
      <c r="F57" s="168" cm="1">
        <f t="array" aca="1" ref="F57" ca="1">IF($J$1="Labour",SUMIFS(Raw_Factors_QFXP!G$7:G$1000,Raw_Factors_QFXP!$A$7:$A$1000,_xlfn.XLOOKUP($J$1,Fct_labels,Fct_codes)&amp;"_"&amp;$C57),IFERROR(_xlfn.XLOOKUP(_xlfn.XLOOKUP($J$1,Fct_labels,Fct_codes)&amp;"_"&amp;$C57,Raw_Factors_QFXP!$B$7:$B$1000,Raw_Factors_QFXP!G$7:G$1000),0))</f>
        <v>0</v>
      </c>
      <c r="G57" s="168" cm="1">
        <f t="array" aca="1" ref="G57" ca="1">IF($J$1="Labour",SUMIFS(Raw_Factors_QFXP!H$7:H$1000,Raw_Factors_QFXP!$A$7:$A$1000,_xlfn.XLOOKUP($J$1,Fct_labels,Fct_codes)&amp;"_"&amp;$C57),IFERROR(_xlfn.XLOOKUP(_xlfn.XLOOKUP($J$1,Fct_labels,Fct_codes)&amp;"_"&amp;$C57,Raw_Factors_QFXP!$B$7:$B$1000,Raw_Factors_QFXP!H$7:H$1000),0))</f>
        <v>0</v>
      </c>
      <c r="H57" s="168" cm="1">
        <f t="array" aca="1" ref="H57" ca="1">IF($J$1="Labour",SUMIFS(Raw_Factors_QFXP!I$7:I$1000,Raw_Factors_QFXP!$A$7:$A$1000,_xlfn.XLOOKUP($J$1,Fct_labels,Fct_codes)&amp;"_"&amp;$C57),IFERROR(_xlfn.XLOOKUP(_xlfn.XLOOKUP($J$1,Fct_labels,Fct_codes)&amp;"_"&amp;$C57,Raw_Factors_QFXP!$B$7:$B$1000,Raw_Factors_QFXP!I$7:I$1000),0))</f>
        <v>0</v>
      </c>
      <c r="I57" s="168" cm="1">
        <f t="array" aca="1" ref="I57" ca="1">IF($J$1="Labour",SUMIFS(Raw_Factors_QFXP!J$7:J$1000,Raw_Factors_QFXP!$A$7:$A$1000,_xlfn.XLOOKUP($J$1,Fct_labels,Fct_codes)&amp;"_"&amp;$C57),IFERROR(_xlfn.XLOOKUP(_xlfn.XLOOKUP($J$1,Fct_labels,Fct_codes)&amp;"_"&amp;$C57,Raw_Factors_QFXP!$B$7:$B$1000,Raw_Factors_QFXP!J$7:J$1000),0))</f>
        <v>0</v>
      </c>
      <c r="J57" s="168" cm="1">
        <f t="array" aca="1" ref="J57" ca="1">IF($J$1="Labour",SUMIFS(Raw_Factors_QFXP!K$7:K$1000,Raw_Factors_QFXP!$A$7:$A$1000,_xlfn.XLOOKUP($J$1,Fct_labels,Fct_codes)&amp;"_"&amp;$C57),IFERROR(_xlfn.XLOOKUP(_xlfn.XLOOKUP($J$1,Fct_labels,Fct_codes)&amp;"_"&amp;$C57,Raw_Factors_QFXP!$B$7:$B$1000,Raw_Factors_QFXP!K$7:K$1000),0))</f>
        <v>0</v>
      </c>
      <c r="K57" s="168" cm="1">
        <f t="array" aca="1" ref="K57" ca="1">IF($J$1="Labour",SUMIFS(Raw_Factors_QFXP!L$7:L$1000,Raw_Factors_QFXP!$A$7:$A$1000,_xlfn.XLOOKUP($J$1,Fct_labels,Fct_codes)&amp;"_"&amp;$C57),IFERROR(_xlfn.XLOOKUP(_xlfn.XLOOKUP($J$1,Fct_labels,Fct_codes)&amp;"_"&amp;$C57,Raw_Factors_QFXP!$B$7:$B$1000,Raw_Factors_QFXP!L$7:L$1000),0))</f>
        <v>0</v>
      </c>
      <c r="L57" s="168" cm="1">
        <f t="array" aca="1" ref="L57" ca="1">IF($J$1="Labour",SUMIFS(Raw_Factors_QFXP!M$7:M$1000,Raw_Factors_QFXP!$A$7:$A$1000,_xlfn.XLOOKUP($J$1,Fct_labels,Fct_codes)&amp;"_"&amp;$C57),IFERROR(_xlfn.XLOOKUP(_xlfn.XLOOKUP($J$1,Fct_labels,Fct_codes)&amp;"_"&amp;$C57,Raw_Factors_QFXP!$B$7:$B$1000,Raw_Factors_QFXP!M$7:M$1000),0))</f>
        <v>0</v>
      </c>
      <c r="M57" s="168" cm="1">
        <f t="array" aca="1" ref="M57" ca="1">IF($J$1="Labour",SUMIFS(Raw_Factors_QFXP!N$7:N$1000,Raw_Factors_QFXP!$A$7:$A$1000,_xlfn.XLOOKUP($J$1,Fct_labels,Fct_codes)&amp;"_"&amp;$C57),IFERROR(_xlfn.XLOOKUP(_xlfn.XLOOKUP($J$1,Fct_labels,Fct_codes)&amp;"_"&amp;$C57,Raw_Factors_QFXP!$B$7:$B$1000,Raw_Factors_QFXP!N$7:N$1000),0))</f>
        <v>0</v>
      </c>
      <c r="O57" s="204" t="str" cm="1">
        <f t="array" aca="1" ref="O57" ca="1">IFERROR(_xlfn.XLOOKUP(P57,Act_codes_core,Act_labels_core),"")</f>
        <v>Sugar, Honey</v>
      </c>
      <c r="P57" s="108" t="str">
        <f ca="1"/>
        <v>a_048</v>
      </c>
      <c r="Q57" s="281" cm="1">
        <f t="array" aca="1" ref="Q57" ca="1">IF($J$1="Labour","",IFERROR(_xlfn.XLOOKUP(_xlfn.XLOOKUP($J$1,Fct_labels,Fct_codes)&amp;"_"&amp;$C57,Raw_Factors_WFDISTXP!$B$7:$B$1000,Raw_Factors_WFDISTXP!E$7:E$1000),0))</f>
        <v>0</v>
      </c>
      <c r="R57" s="298" cm="1">
        <f t="array" aca="1" ref="R57" ca="1">IF($J$1="Labour","",IFERROR(_xlfn.XLOOKUP(_xlfn.XLOOKUP($J$1,Fct_labels,Fct_codes)&amp;"_"&amp;$C57,Raw_Factors_WFDISTXP!$B$7:$B$1000,Raw_Factors_WFDISTXP!F$7:F$1000),0))</f>
        <v>0</v>
      </c>
      <c r="S57" s="298" cm="1">
        <f t="array" aca="1" ref="S57" ca="1">IF($J$1="Labour","",IFERROR(_xlfn.XLOOKUP(_xlfn.XLOOKUP($J$1,Fct_labels,Fct_codes)&amp;"_"&amp;$C57,Raw_Factors_WFDISTXP!$B$7:$B$1000,Raw_Factors_WFDISTXP!G$7:G$1000),0))</f>
        <v>0</v>
      </c>
      <c r="T57" s="298" cm="1">
        <f t="array" aca="1" ref="T57" ca="1">IF($J$1="Labour","",IFERROR(_xlfn.XLOOKUP(_xlfn.XLOOKUP($J$1,Fct_labels,Fct_codes)&amp;"_"&amp;$C57,Raw_Factors_WFDISTXP!$B$7:$B$1000,Raw_Factors_WFDISTXP!H$7:H$1000),0))</f>
        <v>0</v>
      </c>
      <c r="U57" s="298" cm="1">
        <f t="array" aca="1" ref="U57" ca="1">IF($J$1="Labour","",IFERROR(_xlfn.XLOOKUP(_xlfn.XLOOKUP($J$1,Fct_labels,Fct_codes)&amp;"_"&amp;$C57,Raw_Factors_WFDISTXP!$B$7:$B$1000,Raw_Factors_WFDISTXP!I$7:I$1000),0))</f>
        <v>0</v>
      </c>
      <c r="V57" s="298" cm="1">
        <f t="array" aca="1" ref="V57" ca="1">IF($J$1="Labour","",IFERROR(_xlfn.XLOOKUP(_xlfn.XLOOKUP($J$1,Fct_labels,Fct_codes)&amp;"_"&amp;$C57,Raw_Factors_WFDISTXP!$B$7:$B$1000,Raw_Factors_WFDISTXP!J$7:J$1000),0))</f>
        <v>0</v>
      </c>
      <c r="W57" s="298" cm="1">
        <f t="array" aca="1" ref="W57" ca="1">IF($J$1="Labour","",IFERROR(_xlfn.XLOOKUP(_xlfn.XLOOKUP($J$1,Fct_labels,Fct_codes)&amp;"_"&amp;$C57,Raw_Factors_WFDISTXP!$B$7:$B$1000,Raw_Factors_WFDISTXP!K$7:K$1000),0))</f>
        <v>0</v>
      </c>
      <c r="X57" s="298" cm="1">
        <f t="array" aca="1" ref="X57" ca="1">IF($J$1="Labour","",IFERROR(_xlfn.XLOOKUP(_xlfn.XLOOKUP($J$1,Fct_labels,Fct_codes)&amp;"_"&amp;$C57,Raw_Factors_WFDISTXP!$B$7:$B$1000,Raw_Factors_WFDISTXP!L$7:L$1000),0))</f>
        <v>0</v>
      </c>
      <c r="Y57" s="298" cm="1">
        <f t="array" aca="1" ref="Y57" ca="1">IF($J$1="Labour","",IFERROR(_xlfn.XLOOKUP(_xlfn.XLOOKUP($J$1,Fct_labels,Fct_codes)&amp;"_"&amp;$C57,Raw_Factors_WFDISTXP!$B$7:$B$1000,Raw_Factors_WFDISTXP!M$7:M$1000),0))</f>
        <v>0</v>
      </c>
      <c r="Z57" s="298" cm="1">
        <f t="array" aca="1" ref="Z57" ca="1">IF($J$1="Labour","",IFERROR(_xlfn.XLOOKUP(_xlfn.XLOOKUP($J$1,Fct_labels,Fct_codes)&amp;"_"&amp;$C57,Raw_Factors_WFDISTXP!$B$7:$B$1000,Raw_Factors_WFDISTXP!N$7:N$1000),0))</f>
        <v>0</v>
      </c>
      <c r="AA57" s="104"/>
      <c r="AB57" s="104"/>
      <c r="AC57" s="104"/>
      <c r="AD57" s="104"/>
      <c r="AE57" s="104"/>
      <c r="AF57" s="104"/>
      <c r="AG57" s="104"/>
      <c r="AH57" s="104"/>
      <c r="AI57" s="54" t="str">
        <f ca="1"/>
        <v>sMND</v>
      </c>
      <c r="AJ57" s="54" t="str">
        <f ca="1"/>
        <v>sGDP</v>
      </c>
      <c r="AK57" s="133" t="str">
        <f ca="1"/>
        <v>a_048</v>
      </c>
      <c r="AL57" s="133">
        <f ca="1"/>
        <v>0</v>
      </c>
      <c r="AM57" s="133">
        <f ca="1"/>
        <v>0</v>
      </c>
      <c r="AN57" s="133">
        <f ca="1"/>
        <v>0</v>
      </c>
      <c r="AO57" s="133">
        <f ca="1"/>
        <v>0</v>
      </c>
      <c r="AP57" s="133">
        <f ca="1"/>
        <v>0</v>
      </c>
      <c r="AQ57" s="133">
        <f ca="1"/>
        <v>0</v>
      </c>
      <c r="AR57" s="133">
        <f ca="1"/>
        <v>0</v>
      </c>
      <c r="AS57" s="133">
        <f ca="1"/>
        <v>0</v>
      </c>
      <c r="AT57" s="133">
        <f ca="1"/>
        <v>0</v>
      </c>
      <c r="AU57" s="133">
        <f ca="1"/>
        <v>0</v>
      </c>
      <c r="AV57" s="133" t="e">
        <f t="shared" ca="1" si="18"/>
        <v>#DIV/0!</v>
      </c>
      <c r="AW57" s="133">
        <f t="shared" ca="1" si="19"/>
        <v>0</v>
      </c>
      <c r="AX57" s="59"/>
    </row>
    <row r="58" spans="2:62" hidden="1" outlineLevel="1" x14ac:dyDescent="0.2">
      <c r="B58" s="204" t="str" cm="1">
        <f t="array" aca="1" ref="B58" ca="1">IFERROR(_xlfn.XLOOKUP(C58,Act_codes_core,Act_labels_core),"")</f>
        <v>Cocoa, chocolate and confectionery; bakery products from flour</v>
      </c>
      <c r="C58" s="108" t="str">
        <f ca="1"/>
        <v>a_049</v>
      </c>
      <c r="D58" s="133" cm="1">
        <f t="array" aca="1" ref="D58" ca="1">IF($J$1="Labour",SUMIFS(Raw_Factors_QFXP!E$7:E$1000,Raw_Factors_QFXP!$A$7:$A$1000,_xlfn.XLOOKUP($J$1,Fct_labels,Fct_codes)&amp;"_"&amp;$C58),IFERROR(_xlfn.XLOOKUP(_xlfn.XLOOKUP($J$1,Fct_labels,Fct_codes)&amp;"_"&amp;$C58,Raw_Factors_QFXP!$B$7:$B$1000,Raw_Factors_QFXP!E$7:E$1000),0))</f>
        <v>0</v>
      </c>
      <c r="E58" s="168" cm="1">
        <f t="array" aca="1" ref="E58" ca="1">IF($J$1="Labour",SUMIFS(Raw_Factors_QFXP!F$7:F$1000,Raw_Factors_QFXP!$A$7:$A$1000,_xlfn.XLOOKUP($J$1,Fct_labels,Fct_codes)&amp;"_"&amp;$C58),IFERROR(_xlfn.XLOOKUP(_xlfn.XLOOKUP($J$1,Fct_labels,Fct_codes)&amp;"_"&amp;$C58,Raw_Factors_QFXP!$B$7:$B$1000,Raw_Factors_QFXP!F$7:F$1000),0))</f>
        <v>0</v>
      </c>
      <c r="F58" s="168" cm="1">
        <f t="array" aca="1" ref="F58" ca="1">IF($J$1="Labour",SUMIFS(Raw_Factors_QFXP!G$7:G$1000,Raw_Factors_QFXP!$A$7:$A$1000,_xlfn.XLOOKUP($J$1,Fct_labels,Fct_codes)&amp;"_"&amp;$C58),IFERROR(_xlfn.XLOOKUP(_xlfn.XLOOKUP($J$1,Fct_labels,Fct_codes)&amp;"_"&amp;$C58,Raw_Factors_QFXP!$B$7:$B$1000,Raw_Factors_QFXP!G$7:G$1000),0))</f>
        <v>0</v>
      </c>
      <c r="G58" s="168" cm="1">
        <f t="array" aca="1" ref="G58" ca="1">IF($J$1="Labour",SUMIFS(Raw_Factors_QFXP!H$7:H$1000,Raw_Factors_QFXP!$A$7:$A$1000,_xlfn.XLOOKUP($J$1,Fct_labels,Fct_codes)&amp;"_"&amp;$C58),IFERROR(_xlfn.XLOOKUP(_xlfn.XLOOKUP($J$1,Fct_labels,Fct_codes)&amp;"_"&amp;$C58,Raw_Factors_QFXP!$B$7:$B$1000,Raw_Factors_QFXP!H$7:H$1000),0))</f>
        <v>0</v>
      </c>
      <c r="H58" s="168" cm="1">
        <f t="array" aca="1" ref="H58" ca="1">IF($J$1="Labour",SUMIFS(Raw_Factors_QFXP!I$7:I$1000,Raw_Factors_QFXP!$A$7:$A$1000,_xlfn.XLOOKUP($J$1,Fct_labels,Fct_codes)&amp;"_"&amp;$C58),IFERROR(_xlfn.XLOOKUP(_xlfn.XLOOKUP($J$1,Fct_labels,Fct_codes)&amp;"_"&amp;$C58,Raw_Factors_QFXP!$B$7:$B$1000,Raw_Factors_QFXP!I$7:I$1000),0))</f>
        <v>0</v>
      </c>
      <c r="I58" s="168" cm="1">
        <f t="array" aca="1" ref="I58" ca="1">IF($J$1="Labour",SUMIFS(Raw_Factors_QFXP!J$7:J$1000,Raw_Factors_QFXP!$A$7:$A$1000,_xlfn.XLOOKUP($J$1,Fct_labels,Fct_codes)&amp;"_"&amp;$C58),IFERROR(_xlfn.XLOOKUP(_xlfn.XLOOKUP($J$1,Fct_labels,Fct_codes)&amp;"_"&amp;$C58,Raw_Factors_QFXP!$B$7:$B$1000,Raw_Factors_QFXP!J$7:J$1000),0))</f>
        <v>0</v>
      </c>
      <c r="J58" s="168" cm="1">
        <f t="array" aca="1" ref="J58" ca="1">IF($J$1="Labour",SUMIFS(Raw_Factors_QFXP!K$7:K$1000,Raw_Factors_QFXP!$A$7:$A$1000,_xlfn.XLOOKUP($J$1,Fct_labels,Fct_codes)&amp;"_"&amp;$C58),IFERROR(_xlfn.XLOOKUP(_xlfn.XLOOKUP($J$1,Fct_labels,Fct_codes)&amp;"_"&amp;$C58,Raw_Factors_QFXP!$B$7:$B$1000,Raw_Factors_QFXP!K$7:K$1000),0))</f>
        <v>0</v>
      </c>
      <c r="K58" s="168" cm="1">
        <f t="array" aca="1" ref="K58" ca="1">IF($J$1="Labour",SUMIFS(Raw_Factors_QFXP!L$7:L$1000,Raw_Factors_QFXP!$A$7:$A$1000,_xlfn.XLOOKUP($J$1,Fct_labels,Fct_codes)&amp;"_"&amp;$C58),IFERROR(_xlfn.XLOOKUP(_xlfn.XLOOKUP($J$1,Fct_labels,Fct_codes)&amp;"_"&amp;$C58,Raw_Factors_QFXP!$B$7:$B$1000,Raw_Factors_QFXP!L$7:L$1000),0))</f>
        <v>0</v>
      </c>
      <c r="L58" s="168" cm="1">
        <f t="array" aca="1" ref="L58" ca="1">IF($J$1="Labour",SUMIFS(Raw_Factors_QFXP!M$7:M$1000,Raw_Factors_QFXP!$A$7:$A$1000,_xlfn.XLOOKUP($J$1,Fct_labels,Fct_codes)&amp;"_"&amp;$C58),IFERROR(_xlfn.XLOOKUP(_xlfn.XLOOKUP($J$1,Fct_labels,Fct_codes)&amp;"_"&amp;$C58,Raw_Factors_QFXP!$B$7:$B$1000,Raw_Factors_QFXP!M$7:M$1000),0))</f>
        <v>0</v>
      </c>
      <c r="M58" s="168" cm="1">
        <f t="array" aca="1" ref="M58" ca="1">IF($J$1="Labour",SUMIFS(Raw_Factors_QFXP!N$7:N$1000,Raw_Factors_QFXP!$A$7:$A$1000,_xlfn.XLOOKUP($J$1,Fct_labels,Fct_codes)&amp;"_"&amp;$C58),IFERROR(_xlfn.XLOOKUP(_xlfn.XLOOKUP($J$1,Fct_labels,Fct_codes)&amp;"_"&amp;$C58,Raw_Factors_QFXP!$B$7:$B$1000,Raw_Factors_QFXP!N$7:N$1000),0))</f>
        <v>0</v>
      </c>
      <c r="O58" s="204" t="str" cm="1">
        <f t="array" aca="1" ref="O58" ca="1">IFERROR(_xlfn.XLOOKUP(P58,Act_codes_core,Act_labels_core),"")</f>
        <v>Cocoa, chocolate and confectionery; bakery products from flour</v>
      </c>
      <c r="P58" s="108" t="str">
        <f ca="1"/>
        <v>a_049</v>
      </c>
      <c r="Q58" s="281" cm="1">
        <f t="array" aca="1" ref="Q58" ca="1">IF($J$1="Labour","",IFERROR(_xlfn.XLOOKUP(_xlfn.XLOOKUP($J$1,Fct_labels,Fct_codes)&amp;"_"&amp;$C58,Raw_Factors_WFDISTXP!$B$7:$B$1000,Raw_Factors_WFDISTXP!E$7:E$1000),0))</f>
        <v>0</v>
      </c>
      <c r="R58" s="298" cm="1">
        <f t="array" aca="1" ref="R58" ca="1">IF($J$1="Labour","",IFERROR(_xlfn.XLOOKUP(_xlfn.XLOOKUP($J$1,Fct_labels,Fct_codes)&amp;"_"&amp;$C58,Raw_Factors_WFDISTXP!$B$7:$B$1000,Raw_Factors_WFDISTXP!F$7:F$1000),0))</f>
        <v>0</v>
      </c>
      <c r="S58" s="298" cm="1">
        <f t="array" aca="1" ref="S58" ca="1">IF($J$1="Labour","",IFERROR(_xlfn.XLOOKUP(_xlfn.XLOOKUP($J$1,Fct_labels,Fct_codes)&amp;"_"&amp;$C58,Raw_Factors_WFDISTXP!$B$7:$B$1000,Raw_Factors_WFDISTXP!G$7:G$1000),0))</f>
        <v>0</v>
      </c>
      <c r="T58" s="298" cm="1">
        <f t="array" aca="1" ref="T58" ca="1">IF($J$1="Labour","",IFERROR(_xlfn.XLOOKUP(_xlfn.XLOOKUP($J$1,Fct_labels,Fct_codes)&amp;"_"&amp;$C58,Raw_Factors_WFDISTXP!$B$7:$B$1000,Raw_Factors_WFDISTXP!H$7:H$1000),0))</f>
        <v>0</v>
      </c>
      <c r="U58" s="298" cm="1">
        <f t="array" aca="1" ref="U58" ca="1">IF($J$1="Labour","",IFERROR(_xlfn.XLOOKUP(_xlfn.XLOOKUP($J$1,Fct_labels,Fct_codes)&amp;"_"&amp;$C58,Raw_Factors_WFDISTXP!$B$7:$B$1000,Raw_Factors_WFDISTXP!I$7:I$1000),0))</f>
        <v>0</v>
      </c>
      <c r="V58" s="298" cm="1">
        <f t="array" aca="1" ref="V58" ca="1">IF($J$1="Labour","",IFERROR(_xlfn.XLOOKUP(_xlfn.XLOOKUP($J$1,Fct_labels,Fct_codes)&amp;"_"&amp;$C58,Raw_Factors_WFDISTXP!$B$7:$B$1000,Raw_Factors_WFDISTXP!J$7:J$1000),0))</f>
        <v>0</v>
      </c>
      <c r="W58" s="298" cm="1">
        <f t="array" aca="1" ref="W58" ca="1">IF($J$1="Labour","",IFERROR(_xlfn.XLOOKUP(_xlfn.XLOOKUP($J$1,Fct_labels,Fct_codes)&amp;"_"&amp;$C58,Raw_Factors_WFDISTXP!$B$7:$B$1000,Raw_Factors_WFDISTXP!K$7:K$1000),0))</f>
        <v>0</v>
      </c>
      <c r="X58" s="298" cm="1">
        <f t="array" aca="1" ref="X58" ca="1">IF($J$1="Labour","",IFERROR(_xlfn.XLOOKUP(_xlfn.XLOOKUP($J$1,Fct_labels,Fct_codes)&amp;"_"&amp;$C58,Raw_Factors_WFDISTXP!$B$7:$B$1000,Raw_Factors_WFDISTXP!L$7:L$1000),0))</f>
        <v>0</v>
      </c>
      <c r="Y58" s="298" cm="1">
        <f t="array" aca="1" ref="Y58" ca="1">IF($J$1="Labour","",IFERROR(_xlfn.XLOOKUP(_xlfn.XLOOKUP($J$1,Fct_labels,Fct_codes)&amp;"_"&amp;$C58,Raw_Factors_WFDISTXP!$B$7:$B$1000,Raw_Factors_WFDISTXP!M$7:M$1000),0))</f>
        <v>0</v>
      </c>
      <c r="Z58" s="298" cm="1">
        <f t="array" aca="1" ref="Z58" ca="1">IF($J$1="Labour","",IFERROR(_xlfn.XLOOKUP(_xlfn.XLOOKUP($J$1,Fct_labels,Fct_codes)&amp;"_"&amp;$C58,Raw_Factors_WFDISTXP!$B$7:$B$1000,Raw_Factors_WFDISTXP!N$7:N$1000),0))</f>
        <v>0</v>
      </c>
      <c r="AA58" s="104"/>
      <c r="AB58" s="104"/>
      <c r="AC58" s="104"/>
      <c r="AD58" s="104"/>
      <c r="AE58" s="104"/>
      <c r="AF58" s="104"/>
      <c r="AG58" s="104"/>
      <c r="AH58" s="104"/>
      <c r="AI58" s="54" t="str">
        <f ca="1"/>
        <v>sMND</v>
      </c>
      <c r="AJ58" s="54" t="str">
        <f ca="1"/>
        <v>sGDP</v>
      </c>
      <c r="AK58" s="133" t="str">
        <f ca="1"/>
        <v>a_049</v>
      </c>
      <c r="AL58" s="133">
        <f ca="1"/>
        <v>0</v>
      </c>
      <c r="AM58" s="133">
        <f ca="1"/>
        <v>0</v>
      </c>
      <c r="AN58" s="133">
        <f ca="1"/>
        <v>0</v>
      </c>
      <c r="AO58" s="133">
        <f ca="1"/>
        <v>0</v>
      </c>
      <c r="AP58" s="133">
        <f ca="1"/>
        <v>0</v>
      </c>
      <c r="AQ58" s="133">
        <f ca="1"/>
        <v>0</v>
      </c>
      <c r="AR58" s="133">
        <f ca="1"/>
        <v>0</v>
      </c>
      <c r="AS58" s="133">
        <f ca="1"/>
        <v>0</v>
      </c>
      <c r="AT58" s="133">
        <f ca="1"/>
        <v>0</v>
      </c>
      <c r="AU58" s="133">
        <f ca="1"/>
        <v>0</v>
      </c>
      <c r="AV58" s="133" t="e">
        <f t="shared" ca="1" si="18"/>
        <v>#DIV/0!</v>
      </c>
      <c r="AW58" s="133">
        <f t="shared" ca="1" si="19"/>
        <v>0</v>
      </c>
      <c r="AX58" s="59"/>
    </row>
    <row r="59" spans="2:62" hidden="1" outlineLevel="1" x14ac:dyDescent="0.2">
      <c r="B59" s="204" t="str" cm="1">
        <f t="array" aca="1" ref="B59" ca="1">IFERROR(_xlfn.XLOOKUP(C59,Act_codes_core,Act_labels_core),"")</f>
        <v>Dishes, prepared foods</v>
      </c>
      <c r="C59" s="108" t="str">
        <f ca="1"/>
        <v>a_050</v>
      </c>
      <c r="D59" s="133" cm="1">
        <f t="array" aca="1" ref="D59" ca="1">IF($J$1="Labour",SUMIFS(Raw_Factors_QFXP!E$7:E$1000,Raw_Factors_QFXP!$A$7:$A$1000,_xlfn.XLOOKUP($J$1,Fct_labels,Fct_codes)&amp;"_"&amp;$C59),IFERROR(_xlfn.XLOOKUP(_xlfn.XLOOKUP($J$1,Fct_labels,Fct_codes)&amp;"_"&amp;$C59,Raw_Factors_QFXP!$B$7:$B$1000,Raw_Factors_QFXP!E$7:E$1000),0))</f>
        <v>0</v>
      </c>
      <c r="E59" s="168" cm="1">
        <f t="array" aca="1" ref="E59" ca="1">IF($J$1="Labour",SUMIFS(Raw_Factors_QFXP!F$7:F$1000,Raw_Factors_QFXP!$A$7:$A$1000,_xlfn.XLOOKUP($J$1,Fct_labels,Fct_codes)&amp;"_"&amp;$C59),IFERROR(_xlfn.XLOOKUP(_xlfn.XLOOKUP($J$1,Fct_labels,Fct_codes)&amp;"_"&amp;$C59,Raw_Factors_QFXP!$B$7:$B$1000,Raw_Factors_QFXP!F$7:F$1000),0))</f>
        <v>0</v>
      </c>
      <c r="F59" s="168" cm="1">
        <f t="array" aca="1" ref="F59" ca="1">IF($J$1="Labour",SUMIFS(Raw_Factors_QFXP!G$7:G$1000,Raw_Factors_QFXP!$A$7:$A$1000,_xlfn.XLOOKUP($J$1,Fct_labels,Fct_codes)&amp;"_"&amp;$C59),IFERROR(_xlfn.XLOOKUP(_xlfn.XLOOKUP($J$1,Fct_labels,Fct_codes)&amp;"_"&amp;$C59,Raw_Factors_QFXP!$B$7:$B$1000,Raw_Factors_QFXP!G$7:G$1000),0))</f>
        <v>0</v>
      </c>
      <c r="G59" s="168" cm="1">
        <f t="array" aca="1" ref="G59" ca="1">IF($J$1="Labour",SUMIFS(Raw_Factors_QFXP!H$7:H$1000,Raw_Factors_QFXP!$A$7:$A$1000,_xlfn.XLOOKUP($J$1,Fct_labels,Fct_codes)&amp;"_"&amp;$C59),IFERROR(_xlfn.XLOOKUP(_xlfn.XLOOKUP($J$1,Fct_labels,Fct_codes)&amp;"_"&amp;$C59,Raw_Factors_QFXP!$B$7:$B$1000,Raw_Factors_QFXP!H$7:H$1000),0))</f>
        <v>0</v>
      </c>
      <c r="H59" s="168" cm="1">
        <f t="array" aca="1" ref="H59" ca="1">IF($J$1="Labour",SUMIFS(Raw_Factors_QFXP!I$7:I$1000,Raw_Factors_QFXP!$A$7:$A$1000,_xlfn.XLOOKUP($J$1,Fct_labels,Fct_codes)&amp;"_"&amp;$C59),IFERROR(_xlfn.XLOOKUP(_xlfn.XLOOKUP($J$1,Fct_labels,Fct_codes)&amp;"_"&amp;$C59,Raw_Factors_QFXP!$B$7:$B$1000,Raw_Factors_QFXP!I$7:I$1000),0))</f>
        <v>0</v>
      </c>
      <c r="I59" s="168" cm="1">
        <f t="array" aca="1" ref="I59" ca="1">IF($J$1="Labour",SUMIFS(Raw_Factors_QFXP!J$7:J$1000,Raw_Factors_QFXP!$A$7:$A$1000,_xlfn.XLOOKUP($J$1,Fct_labels,Fct_codes)&amp;"_"&amp;$C59),IFERROR(_xlfn.XLOOKUP(_xlfn.XLOOKUP($J$1,Fct_labels,Fct_codes)&amp;"_"&amp;$C59,Raw_Factors_QFXP!$B$7:$B$1000,Raw_Factors_QFXP!J$7:J$1000),0))</f>
        <v>0</v>
      </c>
      <c r="J59" s="168" cm="1">
        <f t="array" aca="1" ref="J59" ca="1">IF($J$1="Labour",SUMIFS(Raw_Factors_QFXP!K$7:K$1000,Raw_Factors_QFXP!$A$7:$A$1000,_xlfn.XLOOKUP($J$1,Fct_labels,Fct_codes)&amp;"_"&amp;$C59),IFERROR(_xlfn.XLOOKUP(_xlfn.XLOOKUP($J$1,Fct_labels,Fct_codes)&amp;"_"&amp;$C59,Raw_Factors_QFXP!$B$7:$B$1000,Raw_Factors_QFXP!K$7:K$1000),0))</f>
        <v>0</v>
      </c>
      <c r="K59" s="168" cm="1">
        <f t="array" aca="1" ref="K59" ca="1">IF($J$1="Labour",SUMIFS(Raw_Factors_QFXP!L$7:L$1000,Raw_Factors_QFXP!$A$7:$A$1000,_xlfn.XLOOKUP($J$1,Fct_labels,Fct_codes)&amp;"_"&amp;$C59),IFERROR(_xlfn.XLOOKUP(_xlfn.XLOOKUP($J$1,Fct_labels,Fct_codes)&amp;"_"&amp;$C59,Raw_Factors_QFXP!$B$7:$B$1000,Raw_Factors_QFXP!L$7:L$1000),0))</f>
        <v>0</v>
      </c>
      <c r="L59" s="168" cm="1">
        <f t="array" aca="1" ref="L59" ca="1">IF($J$1="Labour",SUMIFS(Raw_Factors_QFXP!M$7:M$1000,Raw_Factors_QFXP!$A$7:$A$1000,_xlfn.XLOOKUP($J$1,Fct_labels,Fct_codes)&amp;"_"&amp;$C59),IFERROR(_xlfn.XLOOKUP(_xlfn.XLOOKUP($J$1,Fct_labels,Fct_codes)&amp;"_"&amp;$C59,Raw_Factors_QFXP!$B$7:$B$1000,Raw_Factors_QFXP!M$7:M$1000),0))</f>
        <v>0</v>
      </c>
      <c r="M59" s="168" cm="1">
        <f t="array" aca="1" ref="M59" ca="1">IF($J$1="Labour",SUMIFS(Raw_Factors_QFXP!N$7:N$1000,Raw_Factors_QFXP!$A$7:$A$1000,_xlfn.XLOOKUP($J$1,Fct_labels,Fct_codes)&amp;"_"&amp;$C59),IFERROR(_xlfn.XLOOKUP(_xlfn.XLOOKUP($J$1,Fct_labels,Fct_codes)&amp;"_"&amp;$C59,Raw_Factors_QFXP!$B$7:$B$1000,Raw_Factors_QFXP!N$7:N$1000),0))</f>
        <v>0</v>
      </c>
      <c r="O59" s="204" t="str" cm="1">
        <f t="array" aca="1" ref="O59" ca="1">IFERROR(_xlfn.XLOOKUP(P59,Act_codes_core,Act_labels_core),"")</f>
        <v>Dishes, prepared foods</v>
      </c>
      <c r="P59" s="108" t="str">
        <f ca="1"/>
        <v>a_050</v>
      </c>
      <c r="Q59" s="281" cm="1">
        <f t="array" aca="1" ref="Q59" ca="1">IF($J$1="Labour","",IFERROR(_xlfn.XLOOKUP(_xlfn.XLOOKUP($J$1,Fct_labels,Fct_codes)&amp;"_"&amp;$C59,Raw_Factors_WFDISTXP!$B$7:$B$1000,Raw_Factors_WFDISTXP!E$7:E$1000),0))</f>
        <v>0</v>
      </c>
      <c r="R59" s="298" cm="1">
        <f t="array" aca="1" ref="R59" ca="1">IF($J$1="Labour","",IFERROR(_xlfn.XLOOKUP(_xlfn.XLOOKUP($J$1,Fct_labels,Fct_codes)&amp;"_"&amp;$C59,Raw_Factors_WFDISTXP!$B$7:$B$1000,Raw_Factors_WFDISTXP!F$7:F$1000),0))</f>
        <v>0</v>
      </c>
      <c r="S59" s="298" cm="1">
        <f t="array" aca="1" ref="S59" ca="1">IF($J$1="Labour","",IFERROR(_xlfn.XLOOKUP(_xlfn.XLOOKUP($J$1,Fct_labels,Fct_codes)&amp;"_"&amp;$C59,Raw_Factors_WFDISTXP!$B$7:$B$1000,Raw_Factors_WFDISTXP!G$7:G$1000),0))</f>
        <v>0</v>
      </c>
      <c r="T59" s="298" cm="1">
        <f t="array" aca="1" ref="T59" ca="1">IF($J$1="Labour","",IFERROR(_xlfn.XLOOKUP(_xlfn.XLOOKUP($J$1,Fct_labels,Fct_codes)&amp;"_"&amp;$C59,Raw_Factors_WFDISTXP!$B$7:$B$1000,Raw_Factors_WFDISTXP!H$7:H$1000),0))</f>
        <v>0</v>
      </c>
      <c r="U59" s="298" cm="1">
        <f t="array" aca="1" ref="U59" ca="1">IF($J$1="Labour","",IFERROR(_xlfn.XLOOKUP(_xlfn.XLOOKUP($J$1,Fct_labels,Fct_codes)&amp;"_"&amp;$C59,Raw_Factors_WFDISTXP!$B$7:$B$1000,Raw_Factors_WFDISTXP!I$7:I$1000),0))</f>
        <v>0</v>
      </c>
      <c r="V59" s="298" cm="1">
        <f t="array" aca="1" ref="V59" ca="1">IF($J$1="Labour","",IFERROR(_xlfn.XLOOKUP(_xlfn.XLOOKUP($J$1,Fct_labels,Fct_codes)&amp;"_"&amp;$C59,Raw_Factors_WFDISTXP!$B$7:$B$1000,Raw_Factors_WFDISTXP!J$7:J$1000),0))</f>
        <v>0</v>
      </c>
      <c r="W59" s="298" cm="1">
        <f t="array" aca="1" ref="W59" ca="1">IF($J$1="Labour","",IFERROR(_xlfn.XLOOKUP(_xlfn.XLOOKUP($J$1,Fct_labels,Fct_codes)&amp;"_"&amp;$C59,Raw_Factors_WFDISTXP!$B$7:$B$1000,Raw_Factors_WFDISTXP!K$7:K$1000),0))</f>
        <v>0</v>
      </c>
      <c r="X59" s="298" cm="1">
        <f t="array" aca="1" ref="X59" ca="1">IF($J$1="Labour","",IFERROR(_xlfn.XLOOKUP(_xlfn.XLOOKUP($J$1,Fct_labels,Fct_codes)&amp;"_"&amp;$C59,Raw_Factors_WFDISTXP!$B$7:$B$1000,Raw_Factors_WFDISTXP!L$7:L$1000),0))</f>
        <v>0</v>
      </c>
      <c r="Y59" s="298" cm="1">
        <f t="array" aca="1" ref="Y59" ca="1">IF($J$1="Labour","",IFERROR(_xlfn.XLOOKUP(_xlfn.XLOOKUP($J$1,Fct_labels,Fct_codes)&amp;"_"&amp;$C59,Raw_Factors_WFDISTXP!$B$7:$B$1000,Raw_Factors_WFDISTXP!M$7:M$1000),0))</f>
        <v>0</v>
      </c>
      <c r="Z59" s="298" cm="1">
        <f t="array" aca="1" ref="Z59" ca="1">IF($J$1="Labour","",IFERROR(_xlfn.XLOOKUP(_xlfn.XLOOKUP($J$1,Fct_labels,Fct_codes)&amp;"_"&amp;$C59,Raw_Factors_WFDISTXP!$B$7:$B$1000,Raw_Factors_WFDISTXP!N$7:N$1000),0))</f>
        <v>0</v>
      </c>
      <c r="AA59" s="104"/>
      <c r="AB59" s="104"/>
      <c r="AC59" s="104"/>
      <c r="AD59" s="104"/>
      <c r="AE59" s="104"/>
      <c r="AF59" s="104"/>
      <c r="AG59" s="104"/>
      <c r="AH59" s="104"/>
      <c r="AI59" s="54" t="str">
        <f ca="1"/>
        <v>sMND</v>
      </c>
      <c r="AJ59" s="54" t="str">
        <f ca="1"/>
        <v>sGDP</v>
      </c>
      <c r="AK59" s="133" t="str">
        <f ca="1"/>
        <v>a_050</v>
      </c>
      <c r="AL59" s="133">
        <f ca="1"/>
        <v>0</v>
      </c>
      <c r="AM59" s="133">
        <f ca="1"/>
        <v>0</v>
      </c>
      <c r="AN59" s="133">
        <f ca="1"/>
        <v>0</v>
      </c>
      <c r="AO59" s="133">
        <f ca="1"/>
        <v>0</v>
      </c>
      <c r="AP59" s="133">
        <f ca="1"/>
        <v>0</v>
      </c>
      <c r="AQ59" s="133">
        <f ca="1"/>
        <v>0</v>
      </c>
      <c r="AR59" s="133">
        <f ca="1"/>
        <v>0</v>
      </c>
      <c r="AS59" s="133">
        <f ca="1"/>
        <v>0</v>
      </c>
      <c r="AT59" s="133">
        <f ca="1"/>
        <v>0</v>
      </c>
      <c r="AU59" s="133">
        <f ca="1"/>
        <v>0</v>
      </c>
      <c r="AV59" s="133" t="e">
        <f t="shared" ca="1" si="18"/>
        <v>#DIV/0!</v>
      </c>
      <c r="AW59" s="133">
        <f t="shared" ca="1" si="19"/>
        <v>0</v>
      </c>
      <c r="AX59" s="59"/>
    </row>
    <row r="60" spans="2:62" hidden="1" outlineLevel="1" x14ac:dyDescent="0.2">
      <c r="B60" s="204" t="str" cm="1">
        <f t="array" aca="1" ref="B60" ca="1">IFERROR(_xlfn.XLOOKUP(C60,Act_codes_core,Act_labels_core),"")</f>
        <v>Coffee</v>
      </c>
      <c r="C60" s="108" t="str">
        <f ca="1"/>
        <v>a_051</v>
      </c>
      <c r="D60" s="133" cm="1">
        <f t="array" aca="1" ref="D60" ca="1">IF($J$1="Labour",SUMIFS(Raw_Factors_QFXP!E$7:E$1000,Raw_Factors_QFXP!$A$7:$A$1000,_xlfn.XLOOKUP($J$1,Fct_labels,Fct_codes)&amp;"_"&amp;$C60),IFERROR(_xlfn.XLOOKUP(_xlfn.XLOOKUP($J$1,Fct_labels,Fct_codes)&amp;"_"&amp;$C60,Raw_Factors_QFXP!$B$7:$B$1000,Raw_Factors_QFXP!E$7:E$1000),0))</f>
        <v>0</v>
      </c>
      <c r="E60" s="168" cm="1">
        <f t="array" aca="1" ref="E60" ca="1">IF($J$1="Labour",SUMIFS(Raw_Factors_QFXP!F$7:F$1000,Raw_Factors_QFXP!$A$7:$A$1000,_xlfn.XLOOKUP($J$1,Fct_labels,Fct_codes)&amp;"_"&amp;$C60),IFERROR(_xlfn.XLOOKUP(_xlfn.XLOOKUP($J$1,Fct_labels,Fct_codes)&amp;"_"&amp;$C60,Raw_Factors_QFXP!$B$7:$B$1000,Raw_Factors_QFXP!F$7:F$1000),0))</f>
        <v>0</v>
      </c>
      <c r="F60" s="168" cm="1">
        <f t="array" aca="1" ref="F60" ca="1">IF($J$1="Labour",SUMIFS(Raw_Factors_QFXP!G$7:G$1000,Raw_Factors_QFXP!$A$7:$A$1000,_xlfn.XLOOKUP($J$1,Fct_labels,Fct_codes)&amp;"_"&amp;$C60),IFERROR(_xlfn.XLOOKUP(_xlfn.XLOOKUP($J$1,Fct_labels,Fct_codes)&amp;"_"&amp;$C60,Raw_Factors_QFXP!$B$7:$B$1000,Raw_Factors_QFXP!G$7:G$1000),0))</f>
        <v>0</v>
      </c>
      <c r="G60" s="168" cm="1">
        <f t="array" aca="1" ref="G60" ca="1">IF($J$1="Labour",SUMIFS(Raw_Factors_QFXP!H$7:H$1000,Raw_Factors_QFXP!$A$7:$A$1000,_xlfn.XLOOKUP($J$1,Fct_labels,Fct_codes)&amp;"_"&amp;$C60),IFERROR(_xlfn.XLOOKUP(_xlfn.XLOOKUP($J$1,Fct_labels,Fct_codes)&amp;"_"&amp;$C60,Raw_Factors_QFXP!$B$7:$B$1000,Raw_Factors_QFXP!H$7:H$1000),0))</f>
        <v>0</v>
      </c>
      <c r="H60" s="168" cm="1">
        <f t="array" aca="1" ref="H60" ca="1">IF($J$1="Labour",SUMIFS(Raw_Factors_QFXP!I$7:I$1000,Raw_Factors_QFXP!$A$7:$A$1000,_xlfn.XLOOKUP($J$1,Fct_labels,Fct_codes)&amp;"_"&amp;$C60),IFERROR(_xlfn.XLOOKUP(_xlfn.XLOOKUP($J$1,Fct_labels,Fct_codes)&amp;"_"&amp;$C60,Raw_Factors_QFXP!$B$7:$B$1000,Raw_Factors_QFXP!I$7:I$1000),0))</f>
        <v>0</v>
      </c>
      <c r="I60" s="168" cm="1">
        <f t="array" aca="1" ref="I60" ca="1">IF($J$1="Labour",SUMIFS(Raw_Factors_QFXP!J$7:J$1000,Raw_Factors_QFXP!$A$7:$A$1000,_xlfn.XLOOKUP($J$1,Fct_labels,Fct_codes)&amp;"_"&amp;$C60),IFERROR(_xlfn.XLOOKUP(_xlfn.XLOOKUP($J$1,Fct_labels,Fct_codes)&amp;"_"&amp;$C60,Raw_Factors_QFXP!$B$7:$B$1000,Raw_Factors_QFXP!J$7:J$1000),0))</f>
        <v>0</v>
      </c>
      <c r="J60" s="168" cm="1">
        <f t="array" aca="1" ref="J60" ca="1">IF($J$1="Labour",SUMIFS(Raw_Factors_QFXP!K$7:K$1000,Raw_Factors_QFXP!$A$7:$A$1000,_xlfn.XLOOKUP($J$1,Fct_labels,Fct_codes)&amp;"_"&amp;$C60),IFERROR(_xlfn.XLOOKUP(_xlfn.XLOOKUP($J$1,Fct_labels,Fct_codes)&amp;"_"&amp;$C60,Raw_Factors_QFXP!$B$7:$B$1000,Raw_Factors_QFXP!K$7:K$1000),0))</f>
        <v>0</v>
      </c>
      <c r="K60" s="168" cm="1">
        <f t="array" aca="1" ref="K60" ca="1">IF($J$1="Labour",SUMIFS(Raw_Factors_QFXP!L$7:L$1000,Raw_Factors_QFXP!$A$7:$A$1000,_xlfn.XLOOKUP($J$1,Fct_labels,Fct_codes)&amp;"_"&amp;$C60),IFERROR(_xlfn.XLOOKUP(_xlfn.XLOOKUP($J$1,Fct_labels,Fct_codes)&amp;"_"&amp;$C60,Raw_Factors_QFXP!$B$7:$B$1000,Raw_Factors_QFXP!L$7:L$1000),0))</f>
        <v>0</v>
      </c>
      <c r="L60" s="168" cm="1">
        <f t="array" aca="1" ref="L60" ca="1">IF($J$1="Labour",SUMIFS(Raw_Factors_QFXP!M$7:M$1000,Raw_Factors_QFXP!$A$7:$A$1000,_xlfn.XLOOKUP($J$1,Fct_labels,Fct_codes)&amp;"_"&amp;$C60),IFERROR(_xlfn.XLOOKUP(_xlfn.XLOOKUP($J$1,Fct_labels,Fct_codes)&amp;"_"&amp;$C60,Raw_Factors_QFXP!$B$7:$B$1000,Raw_Factors_QFXP!M$7:M$1000),0))</f>
        <v>0</v>
      </c>
      <c r="M60" s="168" cm="1">
        <f t="array" aca="1" ref="M60" ca="1">IF($J$1="Labour",SUMIFS(Raw_Factors_QFXP!N$7:N$1000,Raw_Factors_QFXP!$A$7:$A$1000,_xlfn.XLOOKUP($J$1,Fct_labels,Fct_codes)&amp;"_"&amp;$C60),IFERROR(_xlfn.XLOOKUP(_xlfn.XLOOKUP($J$1,Fct_labels,Fct_codes)&amp;"_"&amp;$C60,Raw_Factors_QFXP!$B$7:$B$1000,Raw_Factors_QFXP!N$7:N$1000),0))</f>
        <v>0</v>
      </c>
      <c r="O60" s="204" t="str" cm="1">
        <f t="array" aca="1" ref="O60" ca="1">IFERROR(_xlfn.XLOOKUP(P60,Act_codes_core,Act_labels_core),"")</f>
        <v>Coffee</v>
      </c>
      <c r="P60" s="108" t="str">
        <f ca="1"/>
        <v>a_051</v>
      </c>
      <c r="Q60" s="281" cm="1">
        <f t="array" aca="1" ref="Q60" ca="1">IF($J$1="Labour","",IFERROR(_xlfn.XLOOKUP(_xlfn.XLOOKUP($J$1,Fct_labels,Fct_codes)&amp;"_"&amp;$C60,Raw_Factors_WFDISTXP!$B$7:$B$1000,Raw_Factors_WFDISTXP!E$7:E$1000),0))</f>
        <v>0</v>
      </c>
      <c r="R60" s="298" cm="1">
        <f t="array" aca="1" ref="R60" ca="1">IF($J$1="Labour","",IFERROR(_xlfn.XLOOKUP(_xlfn.XLOOKUP($J$1,Fct_labels,Fct_codes)&amp;"_"&amp;$C60,Raw_Factors_WFDISTXP!$B$7:$B$1000,Raw_Factors_WFDISTXP!F$7:F$1000),0))</f>
        <v>0</v>
      </c>
      <c r="S60" s="298" cm="1">
        <f t="array" aca="1" ref="S60" ca="1">IF($J$1="Labour","",IFERROR(_xlfn.XLOOKUP(_xlfn.XLOOKUP($J$1,Fct_labels,Fct_codes)&amp;"_"&amp;$C60,Raw_Factors_WFDISTXP!$B$7:$B$1000,Raw_Factors_WFDISTXP!G$7:G$1000),0))</f>
        <v>0</v>
      </c>
      <c r="T60" s="298" cm="1">
        <f t="array" aca="1" ref="T60" ca="1">IF($J$1="Labour","",IFERROR(_xlfn.XLOOKUP(_xlfn.XLOOKUP($J$1,Fct_labels,Fct_codes)&amp;"_"&amp;$C60,Raw_Factors_WFDISTXP!$B$7:$B$1000,Raw_Factors_WFDISTXP!H$7:H$1000),0))</f>
        <v>0</v>
      </c>
      <c r="U60" s="298" cm="1">
        <f t="array" aca="1" ref="U60" ca="1">IF($J$1="Labour","",IFERROR(_xlfn.XLOOKUP(_xlfn.XLOOKUP($J$1,Fct_labels,Fct_codes)&amp;"_"&amp;$C60,Raw_Factors_WFDISTXP!$B$7:$B$1000,Raw_Factors_WFDISTXP!I$7:I$1000),0))</f>
        <v>0</v>
      </c>
      <c r="V60" s="298" cm="1">
        <f t="array" aca="1" ref="V60" ca="1">IF($J$1="Labour","",IFERROR(_xlfn.XLOOKUP(_xlfn.XLOOKUP($J$1,Fct_labels,Fct_codes)&amp;"_"&amp;$C60,Raw_Factors_WFDISTXP!$B$7:$B$1000,Raw_Factors_WFDISTXP!J$7:J$1000),0))</f>
        <v>0</v>
      </c>
      <c r="W60" s="298" cm="1">
        <f t="array" aca="1" ref="W60" ca="1">IF($J$1="Labour","",IFERROR(_xlfn.XLOOKUP(_xlfn.XLOOKUP($J$1,Fct_labels,Fct_codes)&amp;"_"&amp;$C60,Raw_Factors_WFDISTXP!$B$7:$B$1000,Raw_Factors_WFDISTXP!K$7:K$1000),0))</f>
        <v>0</v>
      </c>
      <c r="X60" s="298" cm="1">
        <f t="array" aca="1" ref="X60" ca="1">IF($J$1="Labour","",IFERROR(_xlfn.XLOOKUP(_xlfn.XLOOKUP($J$1,Fct_labels,Fct_codes)&amp;"_"&amp;$C60,Raw_Factors_WFDISTXP!$B$7:$B$1000,Raw_Factors_WFDISTXP!L$7:L$1000),0))</f>
        <v>0</v>
      </c>
      <c r="Y60" s="298" cm="1">
        <f t="array" aca="1" ref="Y60" ca="1">IF($J$1="Labour","",IFERROR(_xlfn.XLOOKUP(_xlfn.XLOOKUP($J$1,Fct_labels,Fct_codes)&amp;"_"&amp;$C60,Raw_Factors_WFDISTXP!$B$7:$B$1000,Raw_Factors_WFDISTXP!M$7:M$1000),0))</f>
        <v>0</v>
      </c>
      <c r="Z60" s="298" cm="1">
        <f t="array" aca="1" ref="Z60" ca="1">IF($J$1="Labour","",IFERROR(_xlfn.XLOOKUP(_xlfn.XLOOKUP($J$1,Fct_labels,Fct_codes)&amp;"_"&amp;$C60,Raw_Factors_WFDISTXP!$B$7:$B$1000,Raw_Factors_WFDISTXP!N$7:N$1000),0))</f>
        <v>0</v>
      </c>
      <c r="AA60" s="104"/>
      <c r="AB60" s="104"/>
      <c r="AC60" s="104"/>
      <c r="AD60" s="104"/>
      <c r="AE60" s="104"/>
      <c r="AF60" s="104"/>
      <c r="AG60" s="104"/>
      <c r="AH60" s="104"/>
      <c r="AI60" s="54" t="str">
        <f ca="1"/>
        <v>sMND</v>
      </c>
      <c r="AJ60" s="54" t="str">
        <f ca="1"/>
        <v>sGDP</v>
      </c>
      <c r="AK60" s="133" t="str">
        <f ca="1"/>
        <v>a_051</v>
      </c>
      <c r="AL60" s="133">
        <f ca="1"/>
        <v>0</v>
      </c>
      <c r="AM60" s="133">
        <f ca="1"/>
        <v>0</v>
      </c>
      <c r="AN60" s="133">
        <f ca="1"/>
        <v>0</v>
      </c>
      <c r="AO60" s="133">
        <f ca="1"/>
        <v>0</v>
      </c>
      <c r="AP60" s="133">
        <f ca="1"/>
        <v>0</v>
      </c>
      <c r="AQ60" s="133">
        <f ca="1"/>
        <v>0</v>
      </c>
      <c r="AR60" s="133">
        <f ca="1"/>
        <v>0</v>
      </c>
      <c r="AS60" s="133">
        <f ca="1"/>
        <v>0</v>
      </c>
      <c r="AT60" s="133">
        <f ca="1"/>
        <v>0</v>
      </c>
      <c r="AU60" s="133">
        <f ca="1"/>
        <v>0</v>
      </c>
      <c r="AV60" s="133" t="e">
        <f t="shared" ca="1" si="18"/>
        <v>#DIV/0!</v>
      </c>
      <c r="AW60" s="133">
        <f t="shared" ca="1" si="19"/>
        <v>0</v>
      </c>
      <c r="AX60" s="59"/>
    </row>
    <row r="61" spans="2:62" hidden="1" outlineLevel="1" x14ac:dyDescent="0.2">
      <c r="B61" s="204" t="str" cm="1">
        <f t="array" aca="1" ref="B61" ca="1">IFERROR(_xlfn.XLOOKUP(C61,Act_codes_core,Act_labels_core),"")</f>
        <v>Tea (tea)</v>
      </c>
      <c r="C61" s="108" t="str">
        <f ca="1"/>
        <v>a_052</v>
      </c>
      <c r="D61" s="133" cm="1">
        <f t="array" aca="1" ref="D61" ca="1">IF($J$1="Labour",SUMIFS(Raw_Factors_QFXP!E$7:E$1000,Raw_Factors_QFXP!$A$7:$A$1000,_xlfn.XLOOKUP($J$1,Fct_labels,Fct_codes)&amp;"_"&amp;$C61),IFERROR(_xlfn.XLOOKUP(_xlfn.XLOOKUP($J$1,Fct_labels,Fct_codes)&amp;"_"&amp;$C61,Raw_Factors_QFXP!$B$7:$B$1000,Raw_Factors_QFXP!E$7:E$1000),0))</f>
        <v>0</v>
      </c>
      <c r="E61" s="168" cm="1">
        <f t="array" aca="1" ref="E61" ca="1">IF($J$1="Labour",SUMIFS(Raw_Factors_QFXP!F$7:F$1000,Raw_Factors_QFXP!$A$7:$A$1000,_xlfn.XLOOKUP($J$1,Fct_labels,Fct_codes)&amp;"_"&amp;$C61),IFERROR(_xlfn.XLOOKUP(_xlfn.XLOOKUP($J$1,Fct_labels,Fct_codes)&amp;"_"&amp;$C61,Raw_Factors_QFXP!$B$7:$B$1000,Raw_Factors_QFXP!F$7:F$1000),0))</f>
        <v>0</v>
      </c>
      <c r="F61" s="168" cm="1">
        <f t="array" aca="1" ref="F61" ca="1">IF($J$1="Labour",SUMIFS(Raw_Factors_QFXP!G$7:G$1000,Raw_Factors_QFXP!$A$7:$A$1000,_xlfn.XLOOKUP($J$1,Fct_labels,Fct_codes)&amp;"_"&amp;$C61),IFERROR(_xlfn.XLOOKUP(_xlfn.XLOOKUP($J$1,Fct_labels,Fct_codes)&amp;"_"&amp;$C61,Raw_Factors_QFXP!$B$7:$B$1000,Raw_Factors_QFXP!G$7:G$1000),0))</f>
        <v>0</v>
      </c>
      <c r="G61" s="168" cm="1">
        <f t="array" aca="1" ref="G61" ca="1">IF($J$1="Labour",SUMIFS(Raw_Factors_QFXP!H$7:H$1000,Raw_Factors_QFXP!$A$7:$A$1000,_xlfn.XLOOKUP($J$1,Fct_labels,Fct_codes)&amp;"_"&amp;$C61),IFERROR(_xlfn.XLOOKUP(_xlfn.XLOOKUP($J$1,Fct_labels,Fct_codes)&amp;"_"&amp;$C61,Raw_Factors_QFXP!$B$7:$B$1000,Raw_Factors_QFXP!H$7:H$1000),0))</f>
        <v>0</v>
      </c>
      <c r="H61" s="168" cm="1">
        <f t="array" aca="1" ref="H61" ca="1">IF($J$1="Labour",SUMIFS(Raw_Factors_QFXP!I$7:I$1000,Raw_Factors_QFXP!$A$7:$A$1000,_xlfn.XLOOKUP($J$1,Fct_labels,Fct_codes)&amp;"_"&amp;$C61),IFERROR(_xlfn.XLOOKUP(_xlfn.XLOOKUP($J$1,Fct_labels,Fct_codes)&amp;"_"&amp;$C61,Raw_Factors_QFXP!$B$7:$B$1000,Raw_Factors_QFXP!I$7:I$1000),0))</f>
        <v>0</v>
      </c>
      <c r="I61" s="168" cm="1">
        <f t="array" aca="1" ref="I61" ca="1">IF($J$1="Labour",SUMIFS(Raw_Factors_QFXP!J$7:J$1000,Raw_Factors_QFXP!$A$7:$A$1000,_xlfn.XLOOKUP($J$1,Fct_labels,Fct_codes)&amp;"_"&amp;$C61),IFERROR(_xlfn.XLOOKUP(_xlfn.XLOOKUP($J$1,Fct_labels,Fct_codes)&amp;"_"&amp;$C61,Raw_Factors_QFXP!$B$7:$B$1000,Raw_Factors_QFXP!J$7:J$1000),0))</f>
        <v>0</v>
      </c>
      <c r="J61" s="168" cm="1">
        <f t="array" aca="1" ref="J61" ca="1">IF($J$1="Labour",SUMIFS(Raw_Factors_QFXP!K$7:K$1000,Raw_Factors_QFXP!$A$7:$A$1000,_xlfn.XLOOKUP($J$1,Fct_labels,Fct_codes)&amp;"_"&amp;$C61),IFERROR(_xlfn.XLOOKUP(_xlfn.XLOOKUP($J$1,Fct_labels,Fct_codes)&amp;"_"&amp;$C61,Raw_Factors_QFXP!$B$7:$B$1000,Raw_Factors_QFXP!K$7:K$1000),0))</f>
        <v>0</v>
      </c>
      <c r="K61" s="168" cm="1">
        <f t="array" aca="1" ref="K61" ca="1">IF($J$1="Labour",SUMIFS(Raw_Factors_QFXP!L$7:L$1000,Raw_Factors_QFXP!$A$7:$A$1000,_xlfn.XLOOKUP($J$1,Fct_labels,Fct_codes)&amp;"_"&amp;$C61),IFERROR(_xlfn.XLOOKUP(_xlfn.XLOOKUP($J$1,Fct_labels,Fct_codes)&amp;"_"&amp;$C61,Raw_Factors_QFXP!$B$7:$B$1000,Raw_Factors_QFXP!L$7:L$1000),0))</f>
        <v>0</v>
      </c>
      <c r="L61" s="168" cm="1">
        <f t="array" aca="1" ref="L61" ca="1">IF($J$1="Labour",SUMIFS(Raw_Factors_QFXP!M$7:M$1000,Raw_Factors_QFXP!$A$7:$A$1000,_xlfn.XLOOKUP($J$1,Fct_labels,Fct_codes)&amp;"_"&amp;$C61),IFERROR(_xlfn.XLOOKUP(_xlfn.XLOOKUP($J$1,Fct_labels,Fct_codes)&amp;"_"&amp;$C61,Raw_Factors_QFXP!$B$7:$B$1000,Raw_Factors_QFXP!M$7:M$1000),0))</f>
        <v>0</v>
      </c>
      <c r="M61" s="168" cm="1">
        <f t="array" aca="1" ref="M61" ca="1">IF($J$1="Labour",SUMIFS(Raw_Factors_QFXP!N$7:N$1000,Raw_Factors_QFXP!$A$7:$A$1000,_xlfn.XLOOKUP($J$1,Fct_labels,Fct_codes)&amp;"_"&amp;$C61),IFERROR(_xlfn.XLOOKUP(_xlfn.XLOOKUP($J$1,Fct_labels,Fct_codes)&amp;"_"&amp;$C61,Raw_Factors_QFXP!$B$7:$B$1000,Raw_Factors_QFXP!N$7:N$1000),0))</f>
        <v>0</v>
      </c>
      <c r="O61" s="204" t="str" cm="1">
        <f t="array" aca="1" ref="O61" ca="1">IFERROR(_xlfn.XLOOKUP(P61,Act_codes_core,Act_labels_core),"")</f>
        <v>Tea (tea)</v>
      </c>
      <c r="P61" s="108" t="str">
        <f ca="1"/>
        <v>a_052</v>
      </c>
      <c r="Q61" s="281" cm="1">
        <f t="array" aca="1" ref="Q61" ca="1">IF($J$1="Labour","",IFERROR(_xlfn.XLOOKUP(_xlfn.XLOOKUP($J$1,Fct_labels,Fct_codes)&amp;"_"&amp;$C61,Raw_Factors_WFDISTXP!$B$7:$B$1000,Raw_Factors_WFDISTXP!E$7:E$1000),0))</f>
        <v>0</v>
      </c>
      <c r="R61" s="298" cm="1">
        <f t="array" aca="1" ref="R61" ca="1">IF($J$1="Labour","",IFERROR(_xlfn.XLOOKUP(_xlfn.XLOOKUP($J$1,Fct_labels,Fct_codes)&amp;"_"&amp;$C61,Raw_Factors_WFDISTXP!$B$7:$B$1000,Raw_Factors_WFDISTXP!F$7:F$1000),0))</f>
        <v>0</v>
      </c>
      <c r="S61" s="298" cm="1">
        <f t="array" aca="1" ref="S61" ca="1">IF($J$1="Labour","",IFERROR(_xlfn.XLOOKUP(_xlfn.XLOOKUP($J$1,Fct_labels,Fct_codes)&amp;"_"&amp;$C61,Raw_Factors_WFDISTXP!$B$7:$B$1000,Raw_Factors_WFDISTXP!G$7:G$1000),0))</f>
        <v>0</v>
      </c>
      <c r="T61" s="298" cm="1">
        <f t="array" aca="1" ref="T61" ca="1">IF($J$1="Labour","",IFERROR(_xlfn.XLOOKUP(_xlfn.XLOOKUP($J$1,Fct_labels,Fct_codes)&amp;"_"&amp;$C61,Raw_Factors_WFDISTXP!$B$7:$B$1000,Raw_Factors_WFDISTXP!H$7:H$1000),0))</f>
        <v>0</v>
      </c>
      <c r="U61" s="298" cm="1">
        <f t="array" aca="1" ref="U61" ca="1">IF($J$1="Labour","",IFERROR(_xlfn.XLOOKUP(_xlfn.XLOOKUP($J$1,Fct_labels,Fct_codes)&amp;"_"&amp;$C61,Raw_Factors_WFDISTXP!$B$7:$B$1000,Raw_Factors_WFDISTXP!I$7:I$1000),0))</f>
        <v>0</v>
      </c>
      <c r="V61" s="298" cm="1">
        <f t="array" aca="1" ref="V61" ca="1">IF($J$1="Labour","",IFERROR(_xlfn.XLOOKUP(_xlfn.XLOOKUP($J$1,Fct_labels,Fct_codes)&amp;"_"&amp;$C61,Raw_Factors_WFDISTXP!$B$7:$B$1000,Raw_Factors_WFDISTXP!J$7:J$1000),0))</f>
        <v>0</v>
      </c>
      <c r="W61" s="298" cm="1">
        <f t="array" aca="1" ref="W61" ca="1">IF($J$1="Labour","",IFERROR(_xlfn.XLOOKUP(_xlfn.XLOOKUP($J$1,Fct_labels,Fct_codes)&amp;"_"&amp;$C61,Raw_Factors_WFDISTXP!$B$7:$B$1000,Raw_Factors_WFDISTXP!K$7:K$1000),0))</f>
        <v>0</v>
      </c>
      <c r="X61" s="298" cm="1">
        <f t="array" aca="1" ref="X61" ca="1">IF($J$1="Labour","",IFERROR(_xlfn.XLOOKUP(_xlfn.XLOOKUP($J$1,Fct_labels,Fct_codes)&amp;"_"&amp;$C61,Raw_Factors_WFDISTXP!$B$7:$B$1000,Raw_Factors_WFDISTXP!L$7:L$1000),0))</f>
        <v>0</v>
      </c>
      <c r="Y61" s="298" cm="1">
        <f t="array" aca="1" ref="Y61" ca="1">IF($J$1="Labour","",IFERROR(_xlfn.XLOOKUP(_xlfn.XLOOKUP($J$1,Fct_labels,Fct_codes)&amp;"_"&amp;$C61,Raw_Factors_WFDISTXP!$B$7:$B$1000,Raw_Factors_WFDISTXP!M$7:M$1000),0))</f>
        <v>0</v>
      </c>
      <c r="Z61" s="298" cm="1">
        <f t="array" aca="1" ref="Z61" ca="1">IF($J$1="Labour","",IFERROR(_xlfn.XLOOKUP(_xlfn.XLOOKUP($J$1,Fct_labels,Fct_codes)&amp;"_"&amp;$C61,Raw_Factors_WFDISTXP!$B$7:$B$1000,Raw_Factors_WFDISTXP!N$7:N$1000),0))</f>
        <v>0</v>
      </c>
      <c r="AA61" s="104"/>
      <c r="AB61" s="104"/>
      <c r="AC61" s="104"/>
      <c r="AD61" s="104"/>
      <c r="AE61" s="104"/>
      <c r="AF61" s="104"/>
      <c r="AG61" s="104"/>
      <c r="AH61" s="104"/>
      <c r="AI61" s="54" t="str">
        <f ca="1"/>
        <v>sMND</v>
      </c>
      <c r="AJ61" s="54" t="str">
        <f ca="1"/>
        <v>sGDP</v>
      </c>
      <c r="AK61" s="133" t="str">
        <f ca="1"/>
        <v>a_052</v>
      </c>
      <c r="AL61" s="133">
        <f ca="1"/>
        <v>0</v>
      </c>
      <c r="AM61" s="133">
        <f ca="1"/>
        <v>0</v>
      </c>
      <c r="AN61" s="133">
        <f ca="1"/>
        <v>0</v>
      </c>
      <c r="AO61" s="133">
        <f ca="1"/>
        <v>0</v>
      </c>
      <c r="AP61" s="133">
        <f ca="1"/>
        <v>0</v>
      </c>
      <c r="AQ61" s="133">
        <f ca="1"/>
        <v>0</v>
      </c>
      <c r="AR61" s="133">
        <f ca="1"/>
        <v>0</v>
      </c>
      <c r="AS61" s="133">
        <f ca="1"/>
        <v>0</v>
      </c>
      <c r="AT61" s="133">
        <f ca="1"/>
        <v>0</v>
      </c>
      <c r="AU61" s="133">
        <f ca="1"/>
        <v>0</v>
      </c>
      <c r="AV61" s="133" t="e">
        <f t="shared" ca="1" si="18"/>
        <v>#DIV/0!</v>
      </c>
      <c r="AW61" s="133">
        <f t="shared" ca="1" si="19"/>
        <v>0</v>
      </c>
      <c r="AX61" s="59"/>
    </row>
    <row r="62" spans="2:62" hidden="1" outlineLevel="1" x14ac:dyDescent="0.2">
      <c r="B62" s="204" t="str" cm="1">
        <f t="array" aca="1" ref="B62" ca="1">IFERROR(_xlfn.XLOOKUP(C62,Act_codes_core,Act_labels_core),"")</f>
        <v>Other remaining foods (pasta, noodles and similar products; other foods not yet classified...)</v>
      </c>
      <c r="C62" s="108" t="str">
        <f ca="1"/>
        <v>a_053</v>
      </c>
      <c r="D62" s="133" cm="1">
        <f t="array" aca="1" ref="D62" ca="1">IF($J$1="Labour",SUMIFS(Raw_Factors_QFXP!E$7:E$1000,Raw_Factors_QFXP!$A$7:$A$1000,_xlfn.XLOOKUP($J$1,Fct_labels,Fct_codes)&amp;"_"&amp;$C62),IFERROR(_xlfn.XLOOKUP(_xlfn.XLOOKUP($J$1,Fct_labels,Fct_codes)&amp;"_"&amp;$C62,Raw_Factors_QFXP!$B$7:$B$1000,Raw_Factors_QFXP!E$7:E$1000),0))</f>
        <v>0</v>
      </c>
      <c r="E62" s="168" cm="1">
        <f t="array" aca="1" ref="E62" ca="1">IF($J$1="Labour",SUMIFS(Raw_Factors_QFXP!F$7:F$1000,Raw_Factors_QFXP!$A$7:$A$1000,_xlfn.XLOOKUP($J$1,Fct_labels,Fct_codes)&amp;"_"&amp;$C62),IFERROR(_xlfn.XLOOKUP(_xlfn.XLOOKUP($J$1,Fct_labels,Fct_codes)&amp;"_"&amp;$C62,Raw_Factors_QFXP!$B$7:$B$1000,Raw_Factors_QFXP!F$7:F$1000),0))</f>
        <v>0</v>
      </c>
      <c r="F62" s="168" cm="1">
        <f t="array" aca="1" ref="F62" ca="1">IF($J$1="Labour",SUMIFS(Raw_Factors_QFXP!G$7:G$1000,Raw_Factors_QFXP!$A$7:$A$1000,_xlfn.XLOOKUP($J$1,Fct_labels,Fct_codes)&amp;"_"&amp;$C62),IFERROR(_xlfn.XLOOKUP(_xlfn.XLOOKUP($J$1,Fct_labels,Fct_codes)&amp;"_"&amp;$C62,Raw_Factors_QFXP!$B$7:$B$1000,Raw_Factors_QFXP!G$7:G$1000),0))</f>
        <v>0</v>
      </c>
      <c r="G62" s="168" cm="1">
        <f t="array" aca="1" ref="G62" ca="1">IF($J$1="Labour",SUMIFS(Raw_Factors_QFXP!H$7:H$1000,Raw_Factors_QFXP!$A$7:$A$1000,_xlfn.XLOOKUP($J$1,Fct_labels,Fct_codes)&amp;"_"&amp;$C62),IFERROR(_xlfn.XLOOKUP(_xlfn.XLOOKUP($J$1,Fct_labels,Fct_codes)&amp;"_"&amp;$C62,Raw_Factors_QFXP!$B$7:$B$1000,Raw_Factors_QFXP!H$7:H$1000),0))</f>
        <v>0</v>
      </c>
      <c r="H62" s="168" cm="1">
        <f t="array" aca="1" ref="H62" ca="1">IF($J$1="Labour",SUMIFS(Raw_Factors_QFXP!I$7:I$1000,Raw_Factors_QFXP!$A$7:$A$1000,_xlfn.XLOOKUP($J$1,Fct_labels,Fct_codes)&amp;"_"&amp;$C62),IFERROR(_xlfn.XLOOKUP(_xlfn.XLOOKUP($J$1,Fct_labels,Fct_codes)&amp;"_"&amp;$C62,Raw_Factors_QFXP!$B$7:$B$1000,Raw_Factors_QFXP!I$7:I$1000),0))</f>
        <v>0</v>
      </c>
      <c r="I62" s="168" cm="1">
        <f t="array" aca="1" ref="I62" ca="1">IF($J$1="Labour",SUMIFS(Raw_Factors_QFXP!J$7:J$1000,Raw_Factors_QFXP!$A$7:$A$1000,_xlfn.XLOOKUP($J$1,Fct_labels,Fct_codes)&amp;"_"&amp;$C62),IFERROR(_xlfn.XLOOKUP(_xlfn.XLOOKUP($J$1,Fct_labels,Fct_codes)&amp;"_"&amp;$C62,Raw_Factors_QFXP!$B$7:$B$1000,Raw_Factors_QFXP!J$7:J$1000),0))</f>
        <v>0</v>
      </c>
      <c r="J62" s="168" cm="1">
        <f t="array" aca="1" ref="J62" ca="1">IF($J$1="Labour",SUMIFS(Raw_Factors_QFXP!K$7:K$1000,Raw_Factors_QFXP!$A$7:$A$1000,_xlfn.XLOOKUP($J$1,Fct_labels,Fct_codes)&amp;"_"&amp;$C62),IFERROR(_xlfn.XLOOKUP(_xlfn.XLOOKUP($J$1,Fct_labels,Fct_codes)&amp;"_"&amp;$C62,Raw_Factors_QFXP!$B$7:$B$1000,Raw_Factors_QFXP!K$7:K$1000),0))</f>
        <v>0</v>
      </c>
      <c r="K62" s="168" cm="1">
        <f t="array" aca="1" ref="K62" ca="1">IF($J$1="Labour",SUMIFS(Raw_Factors_QFXP!L$7:L$1000,Raw_Factors_QFXP!$A$7:$A$1000,_xlfn.XLOOKUP($J$1,Fct_labels,Fct_codes)&amp;"_"&amp;$C62),IFERROR(_xlfn.XLOOKUP(_xlfn.XLOOKUP($J$1,Fct_labels,Fct_codes)&amp;"_"&amp;$C62,Raw_Factors_QFXP!$B$7:$B$1000,Raw_Factors_QFXP!L$7:L$1000),0))</f>
        <v>0</v>
      </c>
      <c r="L62" s="168" cm="1">
        <f t="array" aca="1" ref="L62" ca="1">IF($J$1="Labour",SUMIFS(Raw_Factors_QFXP!M$7:M$1000,Raw_Factors_QFXP!$A$7:$A$1000,_xlfn.XLOOKUP($J$1,Fct_labels,Fct_codes)&amp;"_"&amp;$C62),IFERROR(_xlfn.XLOOKUP(_xlfn.XLOOKUP($J$1,Fct_labels,Fct_codes)&amp;"_"&amp;$C62,Raw_Factors_QFXP!$B$7:$B$1000,Raw_Factors_QFXP!M$7:M$1000),0))</f>
        <v>0</v>
      </c>
      <c r="M62" s="168" cm="1">
        <f t="array" aca="1" ref="M62" ca="1">IF($J$1="Labour",SUMIFS(Raw_Factors_QFXP!N$7:N$1000,Raw_Factors_QFXP!$A$7:$A$1000,_xlfn.XLOOKUP($J$1,Fct_labels,Fct_codes)&amp;"_"&amp;$C62),IFERROR(_xlfn.XLOOKUP(_xlfn.XLOOKUP($J$1,Fct_labels,Fct_codes)&amp;"_"&amp;$C62,Raw_Factors_QFXP!$B$7:$B$1000,Raw_Factors_QFXP!N$7:N$1000),0))</f>
        <v>0</v>
      </c>
      <c r="O62" s="204" t="str" cm="1">
        <f t="array" aca="1" ref="O62" ca="1">IFERROR(_xlfn.XLOOKUP(P62,Act_codes_core,Act_labels_core),"")</f>
        <v>Other remaining foods (pasta, noodles and similar products; other foods not yet classified...)</v>
      </c>
      <c r="P62" s="108" t="str">
        <f ca="1"/>
        <v>a_053</v>
      </c>
      <c r="Q62" s="281" cm="1">
        <f t="array" aca="1" ref="Q62" ca="1">IF($J$1="Labour","",IFERROR(_xlfn.XLOOKUP(_xlfn.XLOOKUP($J$1,Fct_labels,Fct_codes)&amp;"_"&amp;$C62,Raw_Factors_WFDISTXP!$B$7:$B$1000,Raw_Factors_WFDISTXP!E$7:E$1000),0))</f>
        <v>0</v>
      </c>
      <c r="R62" s="298" cm="1">
        <f t="array" aca="1" ref="R62" ca="1">IF($J$1="Labour","",IFERROR(_xlfn.XLOOKUP(_xlfn.XLOOKUP($J$1,Fct_labels,Fct_codes)&amp;"_"&amp;$C62,Raw_Factors_WFDISTXP!$B$7:$B$1000,Raw_Factors_WFDISTXP!F$7:F$1000),0))</f>
        <v>0</v>
      </c>
      <c r="S62" s="298" cm="1">
        <f t="array" aca="1" ref="S62" ca="1">IF($J$1="Labour","",IFERROR(_xlfn.XLOOKUP(_xlfn.XLOOKUP($J$1,Fct_labels,Fct_codes)&amp;"_"&amp;$C62,Raw_Factors_WFDISTXP!$B$7:$B$1000,Raw_Factors_WFDISTXP!G$7:G$1000),0))</f>
        <v>0</v>
      </c>
      <c r="T62" s="298" cm="1">
        <f t="array" aca="1" ref="T62" ca="1">IF($J$1="Labour","",IFERROR(_xlfn.XLOOKUP(_xlfn.XLOOKUP($J$1,Fct_labels,Fct_codes)&amp;"_"&amp;$C62,Raw_Factors_WFDISTXP!$B$7:$B$1000,Raw_Factors_WFDISTXP!H$7:H$1000),0))</f>
        <v>0</v>
      </c>
      <c r="U62" s="298" cm="1">
        <f t="array" aca="1" ref="U62" ca="1">IF($J$1="Labour","",IFERROR(_xlfn.XLOOKUP(_xlfn.XLOOKUP($J$1,Fct_labels,Fct_codes)&amp;"_"&amp;$C62,Raw_Factors_WFDISTXP!$B$7:$B$1000,Raw_Factors_WFDISTXP!I$7:I$1000),0))</f>
        <v>0</v>
      </c>
      <c r="V62" s="298" cm="1">
        <f t="array" aca="1" ref="V62" ca="1">IF($J$1="Labour","",IFERROR(_xlfn.XLOOKUP(_xlfn.XLOOKUP($J$1,Fct_labels,Fct_codes)&amp;"_"&amp;$C62,Raw_Factors_WFDISTXP!$B$7:$B$1000,Raw_Factors_WFDISTXP!J$7:J$1000),0))</f>
        <v>0</v>
      </c>
      <c r="W62" s="298" cm="1">
        <f t="array" aca="1" ref="W62" ca="1">IF($J$1="Labour","",IFERROR(_xlfn.XLOOKUP(_xlfn.XLOOKUP($J$1,Fct_labels,Fct_codes)&amp;"_"&amp;$C62,Raw_Factors_WFDISTXP!$B$7:$B$1000,Raw_Factors_WFDISTXP!K$7:K$1000),0))</f>
        <v>0</v>
      </c>
      <c r="X62" s="298" cm="1">
        <f t="array" aca="1" ref="X62" ca="1">IF($J$1="Labour","",IFERROR(_xlfn.XLOOKUP(_xlfn.XLOOKUP($J$1,Fct_labels,Fct_codes)&amp;"_"&amp;$C62,Raw_Factors_WFDISTXP!$B$7:$B$1000,Raw_Factors_WFDISTXP!L$7:L$1000),0))</f>
        <v>0</v>
      </c>
      <c r="Y62" s="298" cm="1">
        <f t="array" aca="1" ref="Y62" ca="1">IF($J$1="Labour","",IFERROR(_xlfn.XLOOKUP(_xlfn.XLOOKUP($J$1,Fct_labels,Fct_codes)&amp;"_"&amp;$C62,Raw_Factors_WFDISTXP!$B$7:$B$1000,Raw_Factors_WFDISTXP!M$7:M$1000),0))</f>
        <v>0</v>
      </c>
      <c r="Z62" s="298" cm="1">
        <f t="array" aca="1" ref="Z62" ca="1">IF($J$1="Labour","",IFERROR(_xlfn.XLOOKUP(_xlfn.XLOOKUP($J$1,Fct_labels,Fct_codes)&amp;"_"&amp;$C62,Raw_Factors_WFDISTXP!$B$7:$B$1000,Raw_Factors_WFDISTXP!N$7:N$1000),0))</f>
        <v>0</v>
      </c>
      <c r="AA62" s="104"/>
      <c r="AB62" s="104"/>
      <c r="AC62" s="104"/>
      <c r="AD62" s="104"/>
      <c r="AE62" s="104"/>
      <c r="AF62" s="104"/>
      <c r="AG62" s="104"/>
      <c r="AH62" s="104"/>
      <c r="AI62" s="54" t="str">
        <f ca="1"/>
        <v>sMND</v>
      </c>
      <c r="AJ62" s="54" t="str">
        <f ca="1"/>
        <v>sGDP</v>
      </c>
      <c r="AK62" s="133" t="str">
        <f ca="1"/>
        <v>a_053</v>
      </c>
      <c r="AL62" s="133">
        <f ca="1"/>
        <v>0</v>
      </c>
      <c r="AM62" s="133">
        <f ca="1"/>
        <v>0</v>
      </c>
      <c r="AN62" s="133">
        <f ca="1"/>
        <v>0</v>
      </c>
      <c r="AO62" s="133">
        <f ca="1"/>
        <v>0</v>
      </c>
      <c r="AP62" s="133">
        <f ca="1"/>
        <v>0</v>
      </c>
      <c r="AQ62" s="133">
        <f ca="1"/>
        <v>0</v>
      </c>
      <c r="AR62" s="133">
        <f ca="1"/>
        <v>0</v>
      </c>
      <c r="AS62" s="133">
        <f ca="1"/>
        <v>0</v>
      </c>
      <c r="AT62" s="133">
        <f ca="1"/>
        <v>0</v>
      </c>
      <c r="AU62" s="133">
        <f ca="1"/>
        <v>0</v>
      </c>
      <c r="AV62" s="133" t="e">
        <f t="shared" ca="1" si="18"/>
        <v>#DIV/0!</v>
      </c>
      <c r="AW62" s="133">
        <f t="shared" ca="1" si="19"/>
        <v>0</v>
      </c>
      <c r="AX62" s="59"/>
    </row>
    <row r="63" spans="2:62" hidden="1" outlineLevel="1" x14ac:dyDescent="0.2">
      <c r="B63" s="204" t="str" cm="1">
        <f t="array" aca="1" ref="B63" ca="1">IFERROR(_xlfn.XLOOKUP(C63,Act_codes_core,Act_labels_core),"")</f>
        <v>Feed for livestock, poultry and aquatic products</v>
      </c>
      <c r="C63" s="108" t="str">
        <f ca="1"/>
        <v>a_054</v>
      </c>
      <c r="D63" s="133" cm="1">
        <f t="array" aca="1" ref="D63" ca="1">IF($J$1="Labour",SUMIFS(Raw_Factors_QFXP!E$7:E$1000,Raw_Factors_QFXP!$A$7:$A$1000,_xlfn.XLOOKUP($J$1,Fct_labels,Fct_codes)&amp;"_"&amp;$C63),IFERROR(_xlfn.XLOOKUP(_xlfn.XLOOKUP($J$1,Fct_labels,Fct_codes)&amp;"_"&amp;$C63,Raw_Factors_QFXP!$B$7:$B$1000,Raw_Factors_QFXP!E$7:E$1000),0))</f>
        <v>0</v>
      </c>
      <c r="E63" s="168" cm="1">
        <f t="array" aca="1" ref="E63" ca="1">IF($J$1="Labour",SUMIFS(Raw_Factors_QFXP!F$7:F$1000,Raw_Factors_QFXP!$A$7:$A$1000,_xlfn.XLOOKUP($J$1,Fct_labels,Fct_codes)&amp;"_"&amp;$C63),IFERROR(_xlfn.XLOOKUP(_xlfn.XLOOKUP($J$1,Fct_labels,Fct_codes)&amp;"_"&amp;$C63,Raw_Factors_QFXP!$B$7:$B$1000,Raw_Factors_QFXP!F$7:F$1000),0))</f>
        <v>0</v>
      </c>
      <c r="F63" s="168" cm="1">
        <f t="array" aca="1" ref="F63" ca="1">IF($J$1="Labour",SUMIFS(Raw_Factors_QFXP!G$7:G$1000,Raw_Factors_QFXP!$A$7:$A$1000,_xlfn.XLOOKUP($J$1,Fct_labels,Fct_codes)&amp;"_"&amp;$C63),IFERROR(_xlfn.XLOOKUP(_xlfn.XLOOKUP($J$1,Fct_labels,Fct_codes)&amp;"_"&amp;$C63,Raw_Factors_QFXP!$B$7:$B$1000,Raw_Factors_QFXP!G$7:G$1000),0))</f>
        <v>0</v>
      </c>
      <c r="G63" s="168" cm="1">
        <f t="array" aca="1" ref="G63" ca="1">IF($J$1="Labour",SUMIFS(Raw_Factors_QFXP!H$7:H$1000,Raw_Factors_QFXP!$A$7:$A$1000,_xlfn.XLOOKUP($J$1,Fct_labels,Fct_codes)&amp;"_"&amp;$C63),IFERROR(_xlfn.XLOOKUP(_xlfn.XLOOKUP($J$1,Fct_labels,Fct_codes)&amp;"_"&amp;$C63,Raw_Factors_QFXP!$B$7:$B$1000,Raw_Factors_QFXP!H$7:H$1000),0))</f>
        <v>0</v>
      </c>
      <c r="H63" s="168" cm="1">
        <f t="array" aca="1" ref="H63" ca="1">IF($J$1="Labour",SUMIFS(Raw_Factors_QFXP!I$7:I$1000,Raw_Factors_QFXP!$A$7:$A$1000,_xlfn.XLOOKUP($J$1,Fct_labels,Fct_codes)&amp;"_"&amp;$C63),IFERROR(_xlfn.XLOOKUP(_xlfn.XLOOKUP($J$1,Fct_labels,Fct_codes)&amp;"_"&amp;$C63,Raw_Factors_QFXP!$B$7:$B$1000,Raw_Factors_QFXP!I$7:I$1000),0))</f>
        <v>0</v>
      </c>
      <c r="I63" s="168" cm="1">
        <f t="array" aca="1" ref="I63" ca="1">IF($J$1="Labour",SUMIFS(Raw_Factors_QFXP!J$7:J$1000,Raw_Factors_QFXP!$A$7:$A$1000,_xlfn.XLOOKUP($J$1,Fct_labels,Fct_codes)&amp;"_"&amp;$C63),IFERROR(_xlfn.XLOOKUP(_xlfn.XLOOKUP($J$1,Fct_labels,Fct_codes)&amp;"_"&amp;$C63,Raw_Factors_QFXP!$B$7:$B$1000,Raw_Factors_QFXP!J$7:J$1000),0))</f>
        <v>0</v>
      </c>
      <c r="J63" s="168" cm="1">
        <f t="array" aca="1" ref="J63" ca="1">IF($J$1="Labour",SUMIFS(Raw_Factors_QFXP!K$7:K$1000,Raw_Factors_QFXP!$A$7:$A$1000,_xlfn.XLOOKUP($J$1,Fct_labels,Fct_codes)&amp;"_"&amp;$C63),IFERROR(_xlfn.XLOOKUP(_xlfn.XLOOKUP($J$1,Fct_labels,Fct_codes)&amp;"_"&amp;$C63,Raw_Factors_QFXP!$B$7:$B$1000,Raw_Factors_QFXP!K$7:K$1000),0))</f>
        <v>0</v>
      </c>
      <c r="K63" s="168" cm="1">
        <f t="array" aca="1" ref="K63" ca="1">IF($J$1="Labour",SUMIFS(Raw_Factors_QFXP!L$7:L$1000,Raw_Factors_QFXP!$A$7:$A$1000,_xlfn.XLOOKUP($J$1,Fct_labels,Fct_codes)&amp;"_"&amp;$C63),IFERROR(_xlfn.XLOOKUP(_xlfn.XLOOKUP($J$1,Fct_labels,Fct_codes)&amp;"_"&amp;$C63,Raw_Factors_QFXP!$B$7:$B$1000,Raw_Factors_QFXP!L$7:L$1000),0))</f>
        <v>0</v>
      </c>
      <c r="L63" s="168" cm="1">
        <f t="array" aca="1" ref="L63" ca="1">IF($J$1="Labour",SUMIFS(Raw_Factors_QFXP!M$7:M$1000,Raw_Factors_QFXP!$A$7:$A$1000,_xlfn.XLOOKUP($J$1,Fct_labels,Fct_codes)&amp;"_"&amp;$C63),IFERROR(_xlfn.XLOOKUP(_xlfn.XLOOKUP($J$1,Fct_labels,Fct_codes)&amp;"_"&amp;$C63,Raw_Factors_QFXP!$B$7:$B$1000,Raw_Factors_QFXP!M$7:M$1000),0))</f>
        <v>0</v>
      </c>
      <c r="M63" s="168" cm="1">
        <f t="array" aca="1" ref="M63" ca="1">IF($J$1="Labour",SUMIFS(Raw_Factors_QFXP!N$7:N$1000,Raw_Factors_QFXP!$A$7:$A$1000,_xlfn.XLOOKUP($J$1,Fct_labels,Fct_codes)&amp;"_"&amp;$C63),IFERROR(_xlfn.XLOOKUP(_xlfn.XLOOKUP($J$1,Fct_labels,Fct_codes)&amp;"_"&amp;$C63,Raw_Factors_QFXP!$B$7:$B$1000,Raw_Factors_QFXP!N$7:N$1000),0))</f>
        <v>0</v>
      </c>
      <c r="O63" s="204" t="str" cm="1">
        <f t="array" aca="1" ref="O63" ca="1">IFERROR(_xlfn.XLOOKUP(P63,Act_codes_core,Act_labels_core),"")</f>
        <v>Feed for livestock, poultry and aquatic products</v>
      </c>
      <c r="P63" s="108" t="str">
        <f ca="1"/>
        <v>a_054</v>
      </c>
      <c r="Q63" s="281" cm="1">
        <f t="array" aca="1" ref="Q63" ca="1">IF($J$1="Labour","",IFERROR(_xlfn.XLOOKUP(_xlfn.XLOOKUP($J$1,Fct_labels,Fct_codes)&amp;"_"&amp;$C63,Raw_Factors_WFDISTXP!$B$7:$B$1000,Raw_Factors_WFDISTXP!E$7:E$1000),0))</f>
        <v>0</v>
      </c>
      <c r="R63" s="298" cm="1">
        <f t="array" aca="1" ref="R63" ca="1">IF($J$1="Labour","",IFERROR(_xlfn.XLOOKUP(_xlfn.XLOOKUP($J$1,Fct_labels,Fct_codes)&amp;"_"&amp;$C63,Raw_Factors_WFDISTXP!$B$7:$B$1000,Raw_Factors_WFDISTXP!F$7:F$1000),0))</f>
        <v>0</v>
      </c>
      <c r="S63" s="298" cm="1">
        <f t="array" aca="1" ref="S63" ca="1">IF($J$1="Labour","",IFERROR(_xlfn.XLOOKUP(_xlfn.XLOOKUP($J$1,Fct_labels,Fct_codes)&amp;"_"&amp;$C63,Raw_Factors_WFDISTXP!$B$7:$B$1000,Raw_Factors_WFDISTXP!G$7:G$1000),0))</f>
        <v>0</v>
      </c>
      <c r="T63" s="298" cm="1">
        <f t="array" aca="1" ref="T63" ca="1">IF($J$1="Labour","",IFERROR(_xlfn.XLOOKUP(_xlfn.XLOOKUP($J$1,Fct_labels,Fct_codes)&amp;"_"&amp;$C63,Raw_Factors_WFDISTXP!$B$7:$B$1000,Raw_Factors_WFDISTXP!H$7:H$1000),0))</f>
        <v>0</v>
      </c>
      <c r="U63" s="298" cm="1">
        <f t="array" aca="1" ref="U63" ca="1">IF($J$1="Labour","",IFERROR(_xlfn.XLOOKUP(_xlfn.XLOOKUP($J$1,Fct_labels,Fct_codes)&amp;"_"&amp;$C63,Raw_Factors_WFDISTXP!$B$7:$B$1000,Raw_Factors_WFDISTXP!I$7:I$1000),0))</f>
        <v>0</v>
      </c>
      <c r="V63" s="298" cm="1">
        <f t="array" aca="1" ref="V63" ca="1">IF($J$1="Labour","",IFERROR(_xlfn.XLOOKUP(_xlfn.XLOOKUP($J$1,Fct_labels,Fct_codes)&amp;"_"&amp;$C63,Raw_Factors_WFDISTXP!$B$7:$B$1000,Raw_Factors_WFDISTXP!J$7:J$1000),0))</f>
        <v>0</v>
      </c>
      <c r="W63" s="298" cm="1">
        <f t="array" aca="1" ref="W63" ca="1">IF($J$1="Labour","",IFERROR(_xlfn.XLOOKUP(_xlfn.XLOOKUP($J$1,Fct_labels,Fct_codes)&amp;"_"&amp;$C63,Raw_Factors_WFDISTXP!$B$7:$B$1000,Raw_Factors_WFDISTXP!K$7:K$1000),0))</f>
        <v>0</v>
      </c>
      <c r="X63" s="298" cm="1">
        <f t="array" aca="1" ref="X63" ca="1">IF($J$1="Labour","",IFERROR(_xlfn.XLOOKUP(_xlfn.XLOOKUP($J$1,Fct_labels,Fct_codes)&amp;"_"&amp;$C63,Raw_Factors_WFDISTXP!$B$7:$B$1000,Raw_Factors_WFDISTXP!L$7:L$1000),0))</f>
        <v>0</v>
      </c>
      <c r="Y63" s="298" cm="1">
        <f t="array" aca="1" ref="Y63" ca="1">IF($J$1="Labour","",IFERROR(_xlfn.XLOOKUP(_xlfn.XLOOKUP($J$1,Fct_labels,Fct_codes)&amp;"_"&amp;$C63,Raw_Factors_WFDISTXP!$B$7:$B$1000,Raw_Factors_WFDISTXP!M$7:M$1000),0))</f>
        <v>0</v>
      </c>
      <c r="Z63" s="298" cm="1">
        <f t="array" aca="1" ref="Z63" ca="1">IF($J$1="Labour","",IFERROR(_xlfn.XLOOKUP(_xlfn.XLOOKUP($J$1,Fct_labels,Fct_codes)&amp;"_"&amp;$C63,Raw_Factors_WFDISTXP!$B$7:$B$1000,Raw_Factors_WFDISTXP!N$7:N$1000),0))</f>
        <v>0</v>
      </c>
      <c r="AA63" s="104"/>
      <c r="AB63" s="104"/>
      <c r="AC63" s="104"/>
      <c r="AD63" s="104"/>
      <c r="AE63" s="104"/>
      <c r="AF63" s="104"/>
      <c r="AG63" s="104"/>
      <c r="AH63" s="104"/>
      <c r="AI63" s="54" t="str">
        <f ca="1"/>
        <v>sMND</v>
      </c>
      <c r="AJ63" s="54" t="str">
        <f ca="1"/>
        <v>sGDP</v>
      </c>
      <c r="AK63" s="133" t="str">
        <f ca="1"/>
        <v>a_054</v>
      </c>
      <c r="AL63" s="133">
        <f ca="1"/>
        <v>0</v>
      </c>
      <c r="AM63" s="133">
        <f ca="1"/>
        <v>0</v>
      </c>
      <c r="AN63" s="133">
        <f ca="1"/>
        <v>0</v>
      </c>
      <c r="AO63" s="133">
        <f ca="1"/>
        <v>0</v>
      </c>
      <c r="AP63" s="133">
        <f ca="1"/>
        <v>0</v>
      </c>
      <c r="AQ63" s="133">
        <f ca="1"/>
        <v>0</v>
      </c>
      <c r="AR63" s="133">
        <f ca="1"/>
        <v>0</v>
      </c>
      <c r="AS63" s="133">
        <f ca="1"/>
        <v>0</v>
      </c>
      <c r="AT63" s="133">
        <f ca="1"/>
        <v>0</v>
      </c>
      <c r="AU63" s="133">
        <f ca="1"/>
        <v>0</v>
      </c>
      <c r="AV63" s="133" t="e">
        <f t="shared" ca="1" si="18"/>
        <v>#DIV/0!</v>
      </c>
      <c r="AW63" s="133">
        <f t="shared" ca="1" si="19"/>
        <v>0</v>
      </c>
      <c r="AX63" s="59"/>
    </row>
    <row r="64" spans="2:62" hidden="1" outlineLevel="1" x14ac:dyDescent="0.2">
      <c r="B64" s="204" t="str" cm="1">
        <f t="array" aca="1" ref="B64" ca="1">IFERROR(_xlfn.XLOOKUP(C64,Act_codes_core,Act_labels_core),"")</f>
        <v>Wine of all kinds</v>
      </c>
      <c r="C64" s="108" t="str">
        <f ca="1"/>
        <v>a_055</v>
      </c>
      <c r="D64" s="133" cm="1">
        <f t="array" aca="1" ref="D64" ca="1">IF($J$1="Labour",SUMIFS(Raw_Factors_QFXP!E$7:E$1000,Raw_Factors_QFXP!$A$7:$A$1000,_xlfn.XLOOKUP($J$1,Fct_labels,Fct_codes)&amp;"_"&amp;$C64),IFERROR(_xlfn.XLOOKUP(_xlfn.XLOOKUP($J$1,Fct_labels,Fct_codes)&amp;"_"&amp;$C64,Raw_Factors_QFXP!$B$7:$B$1000,Raw_Factors_QFXP!E$7:E$1000),0))</f>
        <v>0</v>
      </c>
      <c r="E64" s="168" cm="1">
        <f t="array" aca="1" ref="E64" ca="1">IF($J$1="Labour",SUMIFS(Raw_Factors_QFXP!F$7:F$1000,Raw_Factors_QFXP!$A$7:$A$1000,_xlfn.XLOOKUP($J$1,Fct_labels,Fct_codes)&amp;"_"&amp;$C64),IFERROR(_xlfn.XLOOKUP(_xlfn.XLOOKUP($J$1,Fct_labels,Fct_codes)&amp;"_"&amp;$C64,Raw_Factors_QFXP!$B$7:$B$1000,Raw_Factors_QFXP!F$7:F$1000),0))</f>
        <v>0</v>
      </c>
      <c r="F64" s="168" cm="1">
        <f t="array" aca="1" ref="F64" ca="1">IF($J$1="Labour",SUMIFS(Raw_Factors_QFXP!G$7:G$1000,Raw_Factors_QFXP!$A$7:$A$1000,_xlfn.XLOOKUP($J$1,Fct_labels,Fct_codes)&amp;"_"&amp;$C64),IFERROR(_xlfn.XLOOKUP(_xlfn.XLOOKUP($J$1,Fct_labels,Fct_codes)&amp;"_"&amp;$C64,Raw_Factors_QFXP!$B$7:$B$1000,Raw_Factors_QFXP!G$7:G$1000),0))</f>
        <v>0</v>
      </c>
      <c r="G64" s="168" cm="1">
        <f t="array" aca="1" ref="G64" ca="1">IF($J$1="Labour",SUMIFS(Raw_Factors_QFXP!H$7:H$1000,Raw_Factors_QFXP!$A$7:$A$1000,_xlfn.XLOOKUP($J$1,Fct_labels,Fct_codes)&amp;"_"&amp;$C64),IFERROR(_xlfn.XLOOKUP(_xlfn.XLOOKUP($J$1,Fct_labels,Fct_codes)&amp;"_"&amp;$C64,Raw_Factors_QFXP!$B$7:$B$1000,Raw_Factors_QFXP!H$7:H$1000),0))</f>
        <v>0</v>
      </c>
      <c r="H64" s="168" cm="1">
        <f t="array" aca="1" ref="H64" ca="1">IF($J$1="Labour",SUMIFS(Raw_Factors_QFXP!I$7:I$1000,Raw_Factors_QFXP!$A$7:$A$1000,_xlfn.XLOOKUP($J$1,Fct_labels,Fct_codes)&amp;"_"&amp;$C64),IFERROR(_xlfn.XLOOKUP(_xlfn.XLOOKUP($J$1,Fct_labels,Fct_codes)&amp;"_"&amp;$C64,Raw_Factors_QFXP!$B$7:$B$1000,Raw_Factors_QFXP!I$7:I$1000),0))</f>
        <v>0</v>
      </c>
      <c r="I64" s="168" cm="1">
        <f t="array" aca="1" ref="I64" ca="1">IF($J$1="Labour",SUMIFS(Raw_Factors_QFXP!J$7:J$1000,Raw_Factors_QFXP!$A$7:$A$1000,_xlfn.XLOOKUP($J$1,Fct_labels,Fct_codes)&amp;"_"&amp;$C64),IFERROR(_xlfn.XLOOKUP(_xlfn.XLOOKUP($J$1,Fct_labels,Fct_codes)&amp;"_"&amp;$C64,Raw_Factors_QFXP!$B$7:$B$1000,Raw_Factors_QFXP!J$7:J$1000),0))</f>
        <v>0</v>
      </c>
      <c r="J64" s="168" cm="1">
        <f t="array" aca="1" ref="J64" ca="1">IF($J$1="Labour",SUMIFS(Raw_Factors_QFXP!K$7:K$1000,Raw_Factors_QFXP!$A$7:$A$1000,_xlfn.XLOOKUP($J$1,Fct_labels,Fct_codes)&amp;"_"&amp;$C64),IFERROR(_xlfn.XLOOKUP(_xlfn.XLOOKUP($J$1,Fct_labels,Fct_codes)&amp;"_"&amp;$C64,Raw_Factors_QFXP!$B$7:$B$1000,Raw_Factors_QFXP!K$7:K$1000),0))</f>
        <v>0</v>
      </c>
      <c r="K64" s="168" cm="1">
        <f t="array" aca="1" ref="K64" ca="1">IF($J$1="Labour",SUMIFS(Raw_Factors_QFXP!L$7:L$1000,Raw_Factors_QFXP!$A$7:$A$1000,_xlfn.XLOOKUP($J$1,Fct_labels,Fct_codes)&amp;"_"&amp;$C64),IFERROR(_xlfn.XLOOKUP(_xlfn.XLOOKUP($J$1,Fct_labels,Fct_codes)&amp;"_"&amp;$C64,Raw_Factors_QFXP!$B$7:$B$1000,Raw_Factors_QFXP!L$7:L$1000),0))</f>
        <v>0</v>
      </c>
      <c r="L64" s="168" cm="1">
        <f t="array" aca="1" ref="L64" ca="1">IF($J$1="Labour",SUMIFS(Raw_Factors_QFXP!M$7:M$1000,Raw_Factors_QFXP!$A$7:$A$1000,_xlfn.XLOOKUP($J$1,Fct_labels,Fct_codes)&amp;"_"&amp;$C64),IFERROR(_xlfn.XLOOKUP(_xlfn.XLOOKUP($J$1,Fct_labels,Fct_codes)&amp;"_"&amp;$C64,Raw_Factors_QFXP!$B$7:$B$1000,Raw_Factors_QFXP!M$7:M$1000),0))</f>
        <v>0</v>
      </c>
      <c r="M64" s="168" cm="1">
        <f t="array" aca="1" ref="M64" ca="1">IF($J$1="Labour",SUMIFS(Raw_Factors_QFXP!N$7:N$1000,Raw_Factors_QFXP!$A$7:$A$1000,_xlfn.XLOOKUP($J$1,Fct_labels,Fct_codes)&amp;"_"&amp;$C64),IFERROR(_xlfn.XLOOKUP(_xlfn.XLOOKUP($J$1,Fct_labels,Fct_codes)&amp;"_"&amp;$C64,Raw_Factors_QFXP!$B$7:$B$1000,Raw_Factors_QFXP!N$7:N$1000),0))</f>
        <v>0</v>
      </c>
      <c r="O64" s="204" t="str" cm="1">
        <f t="array" aca="1" ref="O64" ca="1">IFERROR(_xlfn.XLOOKUP(P64,Act_codes_core,Act_labels_core),"")</f>
        <v>Wine of all kinds</v>
      </c>
      <c r="P64" s="108" t="str">
        <f ca="1"/>
        <v>a_055</v>
      </c>
      <c r="Q64" s="281" cm="1">
        <f t="array" aca="1" ref="Q64" ca="1">IF($J$1="Labour","",IFERROR(_xlfn.XLOOKUP(_xlfn.XLOOKUP($J$1,Fct_labels,Fct_codes)&amp;"_"&amp;$C64,Raw_Factors_WFDISTXP!$B$7:$B$1000,Raw_Factors_WFDISTXP!E$7:E$1000),0))</f>
        <v>0</v>
      </c>
      <c r="R64" s="298" cm="1">
        <f t="array" aca="1" ref="R64" ca="1">IF($J$1="Labour","",IFERROR(_xlfn.XLOOKUP(_xlfn.XLOOKUP($J$1,Fct_labels,Fct_codes)&amp;"_"&amp;$C64,Raw_Factors_WFDISTXP!$B$7:$B$1000,Raw_Factors_WFDISTXP!F$7:F$1000),0))</f>
        <v>0</v>
      </c>
      <c r="S64" s="298" cm="1">
        <f t="array" aca="1" ref="S64" ca="1">IF($J$1="Labour","",IFERROR(_xlfn.XLOOKUP(_xlfn.XLOOKUP($J$1,Fct_labels,Fct_codes)&amp;"_"&amp;$C64,Raw_Factors_WFDISTXP!$B$7:$B$1000,Raw_Factors_WFDISTXP!G$7:G$1000),0))</f>
        <v>0</v>
      </c>
      <c r="T64" s="298" cm="1">
        <f t="array" aca="1" ref="T64" ca="1">IF($J$1="Labour","",IFERROR(_xlfn.XLOOKUP(_xlfn.XLOOKUP($J$1,Fct_labels,Fct_codes)&amp;"_"&amp;$C64,Raw_Factors_WFDISTXP!$B$7:$B$1000,Raw_Factors_WFDISTXP!H$7:H$1000),0))</f>
        <v>0</v>
      </c>
      <c r="U64" s="298" cm="1">
        <f t="array" aca="1" ref="U64" ca="1">IF($J$1="Labour","",IFERROR(_xlfn.XLOOKUP(_xlfn.XLOOKUP($J$1,Fct_labels,Fct_codes)&amp;"_"&amp;$C64,Raw_Factors_WFDISTXP!$B$7:$B$1000,Raw_Factors_WFDISTXP!I$7:I$1000),0))</f>
        <v>0</v>
      </c>
      <c r="V64" s="298" cm="1">
        <f t="array" aca="1" ref="V64" ca="1">IF($J$1="Labour","",IFERROR(_xlfn.XLOOKUP(_xlfn.XLOOKUP($J$1,Fct_labels,Fct_codes)&amp;"_"&amp;$C64,Raw_Factors_WFDISTXP!$B$7:$B$1000,Raw_Factors_WFDISTXP!J$7:J$1000),0))</f>
        <v>0</v>
      </c>
      <c r="W64" s="298" cm="1">
        <f t="array" aca="1" ref="W64" ca="1">IF($J$1="Labour","",IFERROR(_xlfn.XLOOKUP(_xlfn.XLOOKUP($J$1,Fct_labels,Fct_codes)&amp;"_"&amp;$C64,Raw_Factors_WFDISTXP!$B$7:$B$1000,Raw_Factors_WFDISTXP!K$7:K$1000),0))</f>
        <v>0</v>
      </c>
      <c r="X64" s="298" cm="1">
        <f t="array" aca="1" ref="X64" ca="1">IF($J$1="Labour","",IFERROR(_xlfn.XLOOKUP(_xlfn.XLOOKUP($J$1,Fct_labels,Fct_codes)&amp;"_"&amp;$C64,Raw_Factors_WFDISTXP!$B$7:$B$1000,Raw_Factors_WFDISTXP!L$7:L$1000),0))</f>
        <v>0</v>
      </c>
      <c r="Y64" s="298" cm="1">
        <f t="array" aca="1" ref="Y64" ca="1">IF($J$1="Labour","",IFERROR(_xlfn.XLOOKUP(_xlfn.XLOOKUP($J$1,Fct_labels,Fct_codes)&amp;"_"&amp;$C64,Raw_Factors_WFDISTXP!$B$7:$B$1000,Raw_Factors_WFDISTXP!M$7:M$1000),0))</f>
        <v>0</v>
      </c>
      <c r="Z64" s="298" cm="1">
        <f t="array" aca="1" ref="Z64" ca="1">IF($J$1="Labour","",IFERROR(_xlfn.XLOOKUP(_xlfn.XLOOKUP($J$1,Fct_labels,Fct_codes)&amp;"_"&amp;$C64,Raw_Factors_WFDISTXP!$B$7:$B$1000,Raw_Factors_WFDISTXP!N$7:N$1000),0))</f>
        <v>0</v>
      </c>
      <c r="AA64" s="104"/>
      <c r="AB64" s="104"/>
      <c r="AC64" s="104"/>
      <c r="AD64" s="104"/>
      <c r="AE64" s="104"/>
      <c r="AF64" s="104"/>
      <c r="AG64" s="104"/>
      <c r="AH64" s="104"/>
      <c r="AI64" s="54" t="str">
        <f ca="1"/>
        <v>sMND</v>
      </c>
      <c r="AJ64" s="54" t="str">
        <f ca="1"/>
        <v>sGDP</v>
      </c>
      <c r="AK64" s="133" t="str">
        <f ca="1"/>
        <v>a_055</v>
      </c>
      <c r="AL64" s="133">
        <f ca="1"/>
        <v>0</v>
      </c>
      <c r="AM64" s="133">
        <f ca="1"/>
        <v>0</v>
      </c>
      <c r="AN64" s="133">
        <f ca="1"/>
        <v>0</v>
      </c>
      <c r="AO64" s="133">
        <f ca="1"/>
        <v>0</v>
      </c>
      <c r="AP64" s="133">
        <f ca="1"/>
        <v>0</v>
      </c>
      <c r="AQ64" s="133">
        <f ca="1"/>
        <v>0</v>
      </c>
      <c r="AR64" s="133">
        <f ca="1"/>
        <v>0</v>
      </c>
      <c r="AS64" s="133">
        <f ca="1"/>
        <v>0</v>
      </c>
      <c r="AT64" s="133">
        <f ca="1"/>
        <v>0</v>
      </c>
      <c r="AU64" s="133">
        <f ca="1"/>
        <v>0</v>
      </c>
      <c r="AV64" s="133" t="e">
        <f t="shared" ca="1" si="18"/>
        <v>#DIV/0!</v>
      </c>
      <c r="AW64" s="133">
        <f t="shared" ca="1" si="19"/>
        <v>0</v>
      </c>
      <c r="AX64" s="59"/>
    </row>
    <row r="65" spans="2:50" hidden="1" outlineLevel="1" x14ac:dyDescent="0.2">
      <c r="B65" s="204" t="str" cm="1">
        <f t="array" aca="1" ref="B65" ca="1">IFERROR(_xlfn.XLOOKUP(C65,Act_codes_core,Act_labels_core),"")</f>
        <v>Beer</v>
      </c>
      <c r="C65" s="108" t="str">
        <f ca="1"/>
        <v>a_056</v>
      </c>
      <c r="D65" s="133" cm="1">
        <f t="array" aca="1" ref="D65" ca="1">IF($J$1="Labour",SUMIFS(Raw_Factors_QFXP!E$7:E$1000,Raw_Factors_QFXP!$A$7:$A$1000,_xlfn.XLOOKUP($J$1,Fct_labels,Fct_codes)&amp;"_"&amp;$C65),IFERROR(_xlfn.XLOOKUP(_xlfn.XLOOKUP($J$1,Fct_labels,Fct_codes)&amp;"_"&amp;$C65,Raw_Factors_QFXP!$B$7:$B$1000,Raw_Factors_QFXP!E$7:E$1000),0))</f>
        <v>0</v>
      </c>
      <c r="E65" s="168" cm="1">
        <f t="array" aca="1" ref="E65" ca="1">IF($J$1="Labour",SUMIFS(Raw_Factors_QFXP!F$7:F$1000,Raw_Factors_QFXP!$A$7:$A$1000,_xlfn.XLOOKUP($J$1,Fct_labels,Fct_codes)&amp;"_"&amp;$C65),IFERROR(_xlfn.XLOOKUP(_xlfn.XLOOKUP($J$1,Fct_labels,Fct_codes)&amp;"_"&amp;$C65,Raw_Factors_QFXP!$B$7:$B$1000,Raw_Factors_QFXP!F$7:F$1000),0))</f>
        <v>0</v>
      </c>
      <c r="F65" s="168" cm="1">
        <f t="array" aca="1" ref="F65" ca="1">IF($J$1="Labour",SUMIFS(Raw_Factors_QFXP!G$7:G$1000,Raw_Factors_QFXP!$A$7:$A$1000,_xlfn.XLOOKUP($J$1,Fct_labels,Fct_codes)&amp;"_"&amp;$C65),IFERROR(_xlfn.XLOOKUP(_xlfn.XLOOKUP($J$1,Fct_labels,Fct_codes)&amp;"_"&amp;$C65,Raw_Factors_QFXP!$B$7:$B$1000,Raw_Factors_QFXP!G$7:G$1000),0))</f>
        <v>0</v>
      </c>
      <c r="G65" s="168" cm="1">
        <f t="array" aca="1" ref="G65" ca="1">IF($J$1="Labour",SUMIFS(Raw_Factors_QFXP!H$7:H$1000,Raw_Factors_QFXP!$A$7:$A$1000,_xlfn.XLOOKUP($J$1,Fct_labels,Fct_codes)&amp;"_"&amp;$C65),IFERROR(_xlfn.XLOOKUP(_xlfn.XLOOKUP($J$1,Fct_labels,Fct_codes)&amp;"_"&amp;$C65,Raw_Factors_QFXP!$B$7:$B$1000,Raw_Factors_QFXP!H$7:H$1000),0))</f>
        <v>0</v>
      </c>
      <c r="H65" s="168" cm="1">
        <f t="array" aca="1" ref="H65" ca="1">IF($J$1="Labour",SUMIFS(Raw_Factors_QFXP!I$7:I$1000,Raw_Factors_QFXP!$A$7:$A$1000,_xlfn.XLOOKUP($J$1,Fct_labels,Fct_codes)&amp;"_"&amp;$C65),IFERROR(_xlfn.XLOOKUP(_xlfn.XLOOKUP($J$1,Fct_labels,Fct_codes)&amp;"_"&amp;$C65,Raw_Factors_QFXP!$B$7:$B$1000,Raw_Factors_QFXP!I$7:I$1000),0))</f>
        <v>0</v>
      </c>
      <c r="I65" s="168" cm="1">
        <f t="array" aca="1" ref="I65" ca="1">IF($J$1="Labour",SUMIFS(Raw_Factors_QFXP!J$7:J$1000,Raw_Factors_QFXP!$A$7:$A$1000,_xlfn.XLOOKUP($J$1,Fct_labels,Fct_codes)&amp;"_"&amp;$C65),IFERROR(_xlfn.XLOOKUP(_xlfn.XLOOKUP($J$1,Fct_labels,Fct_codes)&amp;"_"&amp;$C65,Raw_Factors_QFXP!$B$7:$B$1000,Raw_Factors_QFXP!J$7:J$1000),0))</f>
        <v>0</v>
      </c>
      <c r="J65" s="168" cm="1">
        <f t="array" aca="1" ref="J65" ca="1">IF($J$1="Labour",SUMIFS(Raw_Factors_QFXP!K$7:K$1000,Raw_Factors_QFXP!$A$7:$A$1000,_xlfn.XLOOKUP($J$1,Fct_labels,Fct_codes)&amp;"_"&amp;$C65),IFERROR(_xlfn.XLOOKUP(_xlfn.XLOOKUP($J$1,Fct_labels,Fct_codes)&amp;"_"&amp;$C65,Raw_Factors_QFXP!$B$7:$B$1000,Raw_Factors_QFXP!K$7:K$1000),0))</f>
        <v>0</v>
      </c>
      <c r="K65" s="168" cm="1">
        <f t="array" aca="1" ref="K65" ca="1">IF($J$1="Labour",SUMIFS(Raw_Factors_QFXP!L$7:L$1000,Raw_Factors_QFXP!$A$7:$A$1000,_xlfn.XLOOKUP($J$1,Fct_labels,Fct_codes)&amp;"_"&amp;$C65),IFERROR(_xlfn.XLOOKUP(_xlfn.XLOOKUP($J$1,Fct_labels,Fct_codes)&amp;"_"&amp;$C65,Raw_Factors_QFXP!$B$7:$B$1000,Raw_Factors_QFXP!L$7:L$1000),0))</f>
        <v>0</v>
      </c>
      <c r="L65" s="168" cm="1">
        <f t="array" aca="1" ref="L65" ca="1">IF($J$1="Labour",SUMIFS(Raw_Factors_QFXP!M$7:M$1000,Raw_Factors_QFXP!$A$7:$A$1000,_xlfn.XLOOKUP($J$1,Fct_labels,Fct_codes)&amp;"_"&amp;$C65),IFERROR(_xlfn.XLOOKUP(_xlfn.XLOOKUP($J$1,Fct_labels,Fct_codes)&amp;"_"&amp;$C65,Raw_Factors_QFXP!$B$7:$B$1000,Raw_Factors_QFXP!M$7:M$1000),0))</f>
        <v>0</v>
      </c>
      <c r="M65" s="168" cm="1">
        <f t="array" aca="1" ref="M65" ca="1">IF($J$1="Labour",SUMIFS(Raw_Factors_QFXP!N$7:N$1000,Raw_Factors_QFXP!$A$7:$A$1000,_xlfn.XLOOKUP($J$1,Fct_labels,Fct_codes)&amp;"_"&amp;$C65),IFERROR(_xlfn.XLOOKUP(_xlfn.XLOOKUP($J$1,Fct_labels,Fct_codes)&amp;"_"&amp;$C65,Raw_Factors_QFXP!$B$7:$B$1000,Raw_Factors_QFXP!N$7:N$1000),0))</f>
        <v>0</v>
      </c>
      <c r="O65" s="204" t="str" cm="1">
        <f t="array" aca="1" ref="O65" ca="1">IFERROR(_xlfn.XLOOKUP(P65,Act_codes_core,Act_labels_core),"")</f>
        <v>Beer</v>
      </c>
      <c r="P65" s="108" t="str">
        <f ca="1"/>
        <v>a_056</v>
      </c>
      <c r="Q65" s="281" cm="1">
        <f t="array" aca="1" ref="Q65" ca="1">IF($J$1="Labour","",IFERROR(_xlfn.XLOOKUP(_xlfn.XLOOKUP($J$1,Fct_labels,Fct_codes)&amp;"_"&amp;$C65,Raw_Factors_WFDISTXP!$B$7:$B$1000,Raw_Factors_WFDISTXP!E$7:E$1000),0))</f>
        <v>0</v>
      </c>
      <c r="R65" s="298" cm="1">
        <f t="array" aca="1" ref="R65" ca="1">IF($J$1="Labour","",IFERROR(_xlfn.XLOOKUP(_xlfn.XLOOKUP($J$1,Fct_labels,Fct_codes)&amp;"_"&amp;$C65,Raw_Factors_WFDISTXP!$B$7:$B$1000,Raw_Factors_WFDISTXP!F$7:F$1000),0))</f>
        <v>0</v>
      </c>
      <c r="S65" s="298" cm="1">
        <f t="array" aca="1" ref="S65" ca="1">IF($J$1="Labour","",IFERROR(_xlfn.XLOOKUP(_xlfn.XLOOKUP($J$1,Fct_labels,Fct_codes)&amp;"_"&amp;$C65,Raw_Factors_WFDISTXP!$B$7:$B$1000,Raw_Factors_WFDISTXP!G$7:G$1000),0))</f>
        <v>0</v>
      </c>
      <c r="T65" s="298" cm="1">
        <f t="array" aca="1" ref="T65" ca="1">IF($J$1="Labour","",IFERROR(_xlfn.XLOOKUP(_xlfn.XLOOKUP($J$1,Fct_labels,Fct_codes)&amp;"_"&amp;$C65,Raw_Factors_WFDISTXP!$B$7:$B$1000,Raw_Factors_WFDISTXP!H$7:H$1000),0))</f>
        <v>0</v>
      </c>
      <c r="U65" s="298" cm="1">
        <f t="array" aca="1" ref="U65" ca="1">IF($J$1="Labour","",IFERROR(_xlfn.XLOOKUP(_xlfn.XLOOKUP($J$1,Fct_labels,Fct_codes)&amp;"_"&amp;$C65,Raw_Factors_WFDISTXP!$B$7:$B$1000,Raw_Factors_WFDISTXP!I$7:I$1000),0))</f>
        <v>0</v>
      </c>
      <c r="V65" s="298" cm="1">
        <f t="array" aca="1" ref="V65" ca="1">IF($J$1="Labour","",IFERROR(_xlfn.XLOOKUP(_xlfn.XLOOKUP($J$1,Fct_labels,Fct_codes)&amp;"_"&amp;$C65,Raw_Factors_WFDISTXP!$B$7:$B$1000,Raw_Factors_WFDISTXP!J$7:J$1000),0))</f>
        <v>0</v>
      </c>
      <c r="W65" s="298" cm="1">
        <f t="array" aca="1" ref="W65" ca="1">IF($J$1="Labour","",IFERROR(_xlfn.XLOOKUP(_xlfn.XLOOKUP($J$1,Fct_labels,Fct_codes)&amp;"_"&amp;$C65,Raw_Factors_WFDISTXP!$B$7:$B$1000,Raw_Factors_WFDISTXP!K$7:K$1000),0))</f>
        <v>0</v>
      </c>
      <c r="X65" s="298" cm="1">
        <f t="array" aca="1" ref="X65" ca="1">IF($J$1="Labour","",IFERROR(_xlfn.XLOOKUP(_xlfn.XLOOKUP($J$1,Fct_labels,Fct_codes)&amp;"_"&amp;$C65,Raw_Factors_WFDISTXP!$B$7:$B$1000,Raw_Factors_WFDISTXP!L$7:L$1000),0))</f>
        <v>0</v>
      </c>
      <c r="Y65" s="298" cm="1">
        <f t="array" aca="1" ref="Y65" ca="1">IF($J$1="Labour","",IFERROR(_xlfn.XLOOKUP(_xlfn.XLOOKUP($J$1,Fct_labels,Fct_codes)&amp;"_"&amp;$C65,Raw_Factors_WFDISTXP!$B$7:$B$1000,Raw_Factors_WFDISTXP!M$7:M$1000),0))</f>
        <v>0</v>
      </c>
      <c r="Z65" s="298" cm="1">
        <f t="array" aca="1" ref="Z65" ca="1">IF($J$1="Labour","",IFERROR(_xlfn.XLOOKUP(_xlfn.XLOOKUP($J$1,Fct_labels,Fct_codes)&amp;"_"&amp;$C65,Raw_Factors_WFDISTXP!$B$7:$B$1000,Raw_Factors_WFDISTXP!N$7:N$1000),0))</f>
        <v>0</v>
      </c>
      <c r="AA65" s="104"/>
      <c r="AB65" s="104"/>
      <c r="AC65" s="104"/>
      <c r="AD65" s="104"/>
      <c r="AE65" s="104"/>
      <c r="AF65" s="104"/>
      <c r="AG65" s="104"/>
      <c r="AH65" s="104"/>
      <c r="AI65" s="54" t="str">
        <f ca="1"/>
        <v>sMND</v>
      </c>
      <c r="AJ65" s="54" t="str">
        <f ca="1"/>
        <v>sGDP</v>
      </c>
      <c r="AK65" s="133" t="str">
        <f ca="1"/>
        <v>a_056</v>
      </c>
      <c r="AL65" s="133">
        <f ca="1"/>
        <v>0</v>
      </c>
      <c r="AM65" s="133">
        <f ca="1"/>
        <v>0</v>
      </c>
      <c r="AN65" s="133">
        <f ca="1"/>
        <v>0</v>
      </c>
      <c r="AO65" s="133">
        <f ca="1"/>
        <v>0</v>
      </c>
      <c r="AP65" s="133">
        <f ca="1"/>
        <v>0</v>
      </c>
      <c r="AQ65" s="133">
        <f ca="1"/>
        <v>0</v>
      </c>
      <c r="AR65" s="133">
        <f ca="1"/>
        <v>0</v>
      </c>
      <c r="AS65" s="133">
        <f ca="1"/>
        <v>0</v>
      </c>
      <c r="AT65" s="133">
        <f ca="1"/>
        <v>0</v>
      </c>
      <c r="AU65" s="133">
        <f ca="1"/>
        <v>0</v>
      </c>
      <c r="AV65" s="133" t="e">
        <f t="shared" ca="1" si="18"/>
        <v>#DIV/0!</v>
      </c>
      <c r="AW65" s="133">
        <f t="shared" ca="1" si="19"/>
        <v>0</v>
      </c>
      <c r="AX65" s="59"/>
    </row>
    <row r="66" spans="2:50" hidden="1" outlineLevel="1" x14ac:dyDescent="0.2">
      <c r="B66" s="204" t="str" cm="1">
        <f t="array" aca="1" ref="B66" ca="1">IFERROR(_xlfn.XLOOKUP(C66,Act_codes_core,Act_labels_core),"")</f>
        <v>Non-alcoholic drinks, mineral water, purified water</v>
      </c>
      <c r="C66" s="108" t="str">
        <f ca="1"/>
        <v>a_057</v>
      </c>
      <c r="D66" s="133" cm="1">
        <f t="array" aca="1" ref="D66" ca="1">IF($J$1="Labour",SUMIFS(Raw_Factors_QFXP!E$7:E$1000,Raw_Factors_QFXP!$A$7:$A$1000,_xlfn.XLOOKUP($J$1,Fct_labels,Fct_codes)&amp;"_"&amp;$C66),IFERROR(_xlfn.XLOOKUP(_xlfn.XLOOKUP($J$1,Fct_labels,Fct_codes)&amp;"_"&amp;$C66,Raw_Factors_QFXP!$B$7:$B$1000,Raw_Factors_QFXP!E$7:E$1000),0))</f>
        <v>0</v>
      </c>
      <c r="E66" s="168" cm="1">
        <f t="array" aca="1" ref="E66" ca="1">IF($J$1="Labour",SUMIFS(Raw_Factors_QFXP!F$7:F$1000,Raw_Factors_QFXP!$A$7:$A$1000,_xlfn.XLOOKUP($J$1,Fct_labels,Fct_codes)&amp;"_"&amp;$C66),IFERROR(_xlfn.XLOOKUP(_xlfn.XLOOKUP($J$1,Fct_labels,Fct_codes)&amp;"_"&amp;$C66,Raw_Factors_QFXP!$B$7:$B$1000,Raw_Factors_QFXP!F$7:F$1000),0))</f>
        <v>0</v>
      </c>
      <c r="F66" s="168" cm="1">
        <f t="array" aca="1" ref="F66" ca="1">IF($J$1="Labour",SUMIFS(Raw_Factors_QFXP!G$7:G$1000,Raw_Factors_QFXP!$A$7:$A$1000,_xlfn.XLOOKUP($J$1,Fct_labels,Fct_codes)&amp;"_"&amp;$C66),IFERROR(_xlfn.XLOOKUP(_xlfn.XLOOKUP($J$1,Fct_labels,Fct_codes)&amp;"_"&amp;$C66,Raw_Factors_QFXP!$B$7:$B$1000,Raw_Factors_QFXP!G$7:G$1000),0))</f>
        <v>0</v>
      </c>
      <c r="G66" s="168" cm="1">
        <f t="array" aca="1" ref="G66" ca="1">IF($J$1="Labour",SUMIFS(Raw_Factors_QFXP!H$7:H$1000,Raw_Factors_QFXP!$A$7:$A$1000,_xlfn.XLOOKUP($J$1,Fct_labels,Fct_codes)&amp;"_"&amp;$C66),IFERROR(_xlfn.XLOOKUP(_xlfn.XLOOKUP($J$1,Fct_labels,Fct_codes)&amp;"_"&amp;$C66,Raw_Factors_QFXP!$B$7:$B$1000,Raw_Factors_QFXP!H$7:H$1000),0))</f>
        <v>0</v>
      </c>
      <c r="H66" s="168" cm="1">
        <f t="array" aca="1" ref="H66" ca="1">IF($J$1="Labour",SUMIFS(Raw_Factors_QFXP!I$7:I$1000,Raw_Factors_QFXP!$A$7:$A$1000,_xlfn.XLOOKUP($J$1,Fct_labels,Fct_codes)&amp;"_"&amp;$C66),IFERROR(_xlfn.XLOOKUP(_xlfn.XLOOKUP($J$1,Fct_labels,Fct_codes)&amp;"_"&amp;$C66,Raw_Factors_QFXP!$B$7:$B$1000,Raw_Factors_QFXP!I$7:I$1000),0))</f>
        <v>0</v>
      </c>
      <c r="I66" s="168" cm="1">
        <f t="array" aca="1" ref="I66" ca="1">IF($J$1="Labour",SUMIFS(Raw_Factors_QFXP!J$7:J$1000,Raw_Factors_QFXP!$A$7:$A$1000,_xlfn.XLOOKUP($J$1,Fct_labels,Fct_codes)&amp;"_"&amp;$C66),IFERROR(_xlfn.XLOOKUP(_xlfn.XLOOKUP($J$1,Fct_labels,Fct_codes)&amp;"_"&amp;$C66,Raw_Factors_QFXP!$B$7:$B$1000,Raw_Factors_QFXP!J$7:J$1000),0))</f>
        <v>0</v>
      </c>
      <c r="J66" s="168" cm="1">
        <f t="array" aca="1" ref="J66" ca="1">IF($J$1="Labour",SUMIFS(Raw_Factors_QFXP!K$7:K$1000,Raw_Factors_QFXP!$A$7:$A$1000,_xlfn.XLOOKUP($J$1,Fct_labels,Fct_codes)&amp;"_"&amp;$C66),IFERROR(_xlfn.XLOOKUP(_xlfn.XLOOKUP($J$1,Fct_labels,Fct_codes)&amp;"_"&amp;$C66,Raw_Factors_QFXP!$B$7:$B$1000,Raw_Factors_QFXP!K$7:K$1000),0))</f>
        <v>0</v>
      </c>
      <c r="K66" s="168" cm="1">
        <f t="array" aca="1" ref="K66" ca="1">IF($J$1="Labour",SUMIFS(Raw_Factors_QFXP!L$7:L$1000,Raw_Factors_QFXP!$A$7:$A$1000,_xlfn.XLOOKUP($J$1,Fct_labels,Fct_codes)&amp;"_"&amp;$C66),IFERROR(_xlfn.XLOOKUP(_xlfn.XLOOKUP($J$1,Fct_labels,Fct_codes)&amp;"_"&amp;$C66,Raw_Factors_QFXP!$B$7:$B$1000,Raw_Factors_QFXP!L$7:L$1000),0))</f>
        <v>0</v>
      </c>
      <c r="L66" s="168" cm="1">
        <f t="array" aca="1" ref="L66" ca="1">IF($J$1="Labour",SUMIFS(Raw_Factors_QFXP!M$7:M$1000,Raw_Factors_QFXP!$A$7:$A$1000,_xlfn.XLOOKUP($J$1,Fct_labels,Fct_codes)&amp;"_"&amp;$C66),IFERROR(_xlfn.XLOOKUP(_xlfn.XLOOKUP($J$1,Fct_labels,Fct_codes)&amp;"_"&amp;$C66,Raw_Factors_QFXP!$B$7:$B$1000,Raw_Factors_QFXP!M$7:M$1000),0))</f>
        <v>0</v>
      </c>
      <c r="M66" s="168" cm="1">
        <f t="array" aca="1" ref="M66" ca="1">IF($J$1="Labour",SUMIFS(Raw_Factors_QFXP!N$7:N$1000,Raw_Factors_QFXP!$A$7:$A$1000,_xlfn.XLOOKUP($J$1,Fct_labels,Fct_codes)&amp;"_"&amp;$C66),IFERROR(_xlfn.XLOOKUP(_xlfn.XLOOKUP($J$1,Fct_labels,Fct_codes)&amp;"_"&amp;$C66,Raw_Factors_QFXP!$B$7:$B$1000,Raw_Factors_QFXP!N$7:N$1000),0))</f>
        <v>0</v>
      </c>
      <c r="O66" s="204" t="str" cm="1">
        <f t="array" aca="1" ref="O66" ca="1">IFERROR(_xlfn.XLOOKUP(P66,Act_codes_core,Act_labels_core),"")</f>
        <v>Non-alcoholic drinks, mineral water, purified water</v>
      </c>
      <c r="P66" s="108" t="str">
        <f ca="1"/>
        <v>a_057</v>
      </c>
      <c r="Q66" s="281" cm="1">
        <f t="array" aca="1" ref="Q66" ca="1">IF($J$1="Labour","",IFERROR(_xlfn.XLOOKUP(_xlfn.XLOOKUP($J$1,Fct_labels,Fct_codes)&amp;"_"&amp;$C66,Raw_Factors_WFDISTXP!$B$7:$B$1000,Raw_Factors_WFDISTXP!E$7:E$1000),0))</f>
        <v>0</v>
      </c>
      <c r="R66" s="298" cm="1">
        <f t="array" aca="1" ref="R66" ca="1">IF($J$1="Labour","",IFERROR(_xlfn.XLOOKUP(_xlfn.XLOOKUP($J$1,Fct_labels,Fct_codes)&amp;"_"&amp;$C66,Raw_Factors_WFDISTXP!$B$7:$B$1000,Raw_Factors_WFDISTXP!F$7:F$1000),0))</f>
        <v>0</v>
      </c>
      <c r="S66" s="298" cm="1">
        <f t="array" aca="1" ref="S66" ca="1">IF($J$1="Labour","",IFERROR(_xlfn.XLOOKUP(_xlfn.XLOOKUP($J$1,Fct_labels,Fct_codes)&amp;"_"&amp;$C66,Raw_Factors_WFDISTXP!$B$7:$B$1000,Raw_Factors_WFDISTXP!G$7:G$1000),0))</f>
        <v>0</v>
      </c>
      <c r="T66" s="298" cm="1">
        <f t="array" aca="1" ref="T66" ca="1">IF($J$1="Labour","",IFERROR(_xlfn.XLOOKUP(_xlfn.XLOOKUP($J$1,Fct_labels,Fct_codes)&amp;"_"&amp;$C66,Raw_Factors_WFDISTXP!$B$7:$B$1000,Raw_Factors_WFDISTXP!H$7:H$1000),0))</f>
        <v>0</v>
      </c>
      <c r="U66" s="298" cm="1">
        <f t="array" aca="1" ref="U66" ca="1">IF($J$1="Labour","",IFERROR(_xlfn.XLOOKUP(_xlfn.XLOOKUP($J$1,Fct_labels,Fct_codes)&amp;"_"&amp;$C66,Raw_Factors_WFDISTXP!$B$7:$B$1000,Raw_Factors_WFDISTXP!I$7:I$1000),0))</f>
        <v>0</v>
      </c>
      <c r="V66" s="298" cm="1">
        <f t="array" aca="1" ref="V66" ca="1">IF($J$1="Labour","",IFERROR(_xlfn.XLOOKUP(_xlfn.XLOOKUP($J$1,Fct_labels,Fct_codes)&amp;"_"&amp;$C66,Raw_Factors_WFDISTXP!$B$7:$B$1000,Raw_Factors_WFDISTXP!J$7:J$1000),0))</f>
        <v>0</v>
      </c>
      <c r="W66" s="298" cm="1">
        <f t="array" aca="1" ref="W66" ca="1">IF($J$1="Labour","",IFERROR(_xlfn.XLOOKUP(_xlfn.XLOOKUP($J$1,Fct_labels,Fct_codes)&amp;"_"&amp;$C66,Raw_Factors_WFDISTXP!$B$7:$B$1000,Raw_Factors_WFDISTXP!K$7:K$1000),0))</f>
        <v>0</v>
      </c>
      <c r="X66" s="298" cm="1">
        <f t="array" aca="1" ref="X66" ca="1">IF($J$1="Labour","",IFERROR(_xlfn.XLOOKUP(_xlfn.XLOOKUP($J$1,Fct_labels,Fct_codes)&amp;"_"&amp;$C66,Raw_Factors_WFDISTXP!$B$7:$B$1000,Raw_Factors_WFDISTXP!L$7:L$1000),0))</f>
        <v>0</v>
      </c>
      <c r="Y66" s="298" cm="1">
        <f t="array" aca="1" ref="Y66" ca="1">IF($J$1="Labour","",IFERROR(_xlfn.XLOOKUP(_xlfn.XLOOKUP($J$1,Fct_labels,Fct_codes)&amp;"_"&amp;$C66,Raw_Factors_WFDISTXP!$B$7:$B$1000,Raw_Factors_WFDISTXP!M$7:M$1000),0))</f>
        <v>0</v>
      </c>
      <c r="Z66" s="298" cm="1">
        <f t="array" aca="1" ref="Z66" ca="1">IF($J$1="Labour","",IFERROR(_xlfn.XLOOKUP(_xlfn.XLOOKUP($J$1,Fct_labels,Fct_codes)&amp;"_"&amp;$C66,Raw_Factors_WFDISTXP!$B$7:$B$1000,Raw_Factors_WFDISTXP!N$7:N$1000),0))</f>
        <v>0</v>
      </c>
      <c r="AA66" s="104"/>
      <c r="AB66" s="104"/>
      <c r="AC66" s="104"/>
      <c r="AD66" s="104"/>
      <c r="AE66" s="104"/>
      <c r="AF66" s="104"/>
      <c r="AG66" s="104"/>
      <c r="AH66" s="104"/>
      <c r="AI66" s="54" t="str">
        <f ca="1"/>
        <v>sMND</v>
      </c>
      <c r="AJ66" s="54" t="str">
        <f ca="1"/>
        <v>sGDP</v>
      </c>
      <c r="AK66" s="133" t="str">
        <f ca="1"/>
        <v>a_057</v>
      </c>
      <c r="AL66" s="133">
        <f ca="1"/>
        <v>0</v>
      </c>
      <c r="AM66" s="133">
        <f ca="1"/>
        <v>0</v>
      </c>
      <c r="AN66" s="133">
        <f ca="1"/>
        <v>0</v>
      </c>
      <c r="AO66" s="133">
        <f ca="1"/>
        <v>0</v>
      </c>
      <c r="AP66" s="133">
        <f ca="1"/>
        <v>0</v>
      </c>
      <c r="AQ66" s="133">
        <f ca="1"/>
        <v>0</v>
      </c>
      <c r="AR66" s="133">
        <f ca="1"/>
        <v>0</v>
      </c>
      <c r="AS66" s="133">
        <f ca="1"/>
        <v>0</v>
      </c>
      <c r="AT66" s="133">
        <f ca="1"/>
        <v>0</v>
      </c>
      <c r="AU66" s="133">
        <f ca="1"/>
        <v>0</v>
      </c>
      <c r="AV66" s="133" t="e">
        <f t="shared" ca="1" si="18"/>
        <v>#DIV/0!</v>
      </c>
      <c r="AW66" s="133">
        <f t="shared" ca="1" si="19"/>
        <v>0</v>
      </c>
      <c r="AX66" s="59"/>
    </row>
    <row r="67" spans="2:50" hidden="1" outlineLevel="1" x14ac:dyDescent="0.2">
      <c r="B67" s="204" t="str" cm="1">
        <f t="array" aca="1" ref="B67" ca="1">IFERROR(_xlfn.XLOOKUP(C67,Act_codes_core,Act_labels_core),"")</f>
        <v>Tobacco products</v>
      </c>
      <c r="C67" s="108" t="str">
        <f ca="1"/>
        <v>a_058</v>
      </c>
      <c r="D67" s="133" cm="1">
        <f t="array" aca="1" ref="D67" ca="1">IF($J$1="Labour",SUMIFS(Raw_Factors_QFXP!E$7:E$1000,Raw_Factors_QFXP!$A$7:$A$1000,_xlfn.XLOOKUP($J$1,Fct_labels,Fct_codes)&amp;"_"&amp;$C67),IFERROR(_xlfn.XLOOKUP(_xlfn.XLOOKUP($J$1,Fct_labels,Fct_codes)&amp;"_"&amp;$C67,Raw_Factors_QFXP!$B$7:$B$1000,Raw_Factors_QFXP!E$7:E$1000),0))</f>
        <v>0</v>
      </c>
      <c r="E67" s="168" cm="1">
        <f t="array" aca="1" ref="E67" ca="1">IF($J$1="Labour",SUMIFS(Raw_Factors_QFXP!F$7:F$1000,Raw_Factors_QFXP!$A$7:$A$1000,_xlfn.XLOOKUP($J$1,Fct_labels,Fct_codes)&amp;"_"&amp;$C67),IFERROR(_xlfn.XLOOKUP(_xlfn.XLOOKUP($J$1,Fct_labels,Fct_codes)&amp;"_"&amp;$C67,Raw_Factors_QFXP!$B$7:$B$1000,Raw_Factors_QFXP!F$7:F$1000),0))</f>
        <v>0</v>
      </c>
      <c r="F67" s="168" cm="1">
        <f t="array" aca="1" ref="F67" ca="1">IF($J$1="Labour",SUMIFS(Raw_Factors_QFXP!G$7:G$1000,Raw_Factors_QFXP!$A$7:$A$1000,_xlfn.XLOOKUP($J$1,Fct_labels,Fct_codes)&amp;"_"&amp;$C67),IFERROR(_xlfn.XLOOKUP(_xlfn.XLOOKUP($J$1,Fct_labels,Fct_codes)&amp;"_"&amp;$C67,Raw_Factors_QFXP!$B$7:$B$1000,Raw_Factors_QFXP!G$7:G$1000),0))</f>
        <v>0</v>
      </c>
      <c r="G67" s="168" cm="1">
        <f t="array" aca="1" ref="G67" ca="1">IF($J$1="Labour",SUMIFS(Raw_Factors_QFXP!H$7:H$1000,Raw_Factors_QFXP!$A$7:$A$1000,_xlfn.XLOOKUP($J$1,Fct_labels,Fct_codes)&amp;"_"&amp;$C67),IFERROR(_xlfn.XLOOKUP(_xlfn.XLOOKUP($J$1,Fct_labels,Fct_codes)&amp;"_"&amp;$C67,Raw_Factors_QFXP!$B$7:$B$1000,Raw_Factors_QFXP!H$7:H$1000),0))</f>
        <v>0</v>
      </c>
      <c r="H67" s="168" cm="1">
        <f t="array" aca="1" ref="H67" ca="1">IF($J$1="Labour",SUMIFS(Raw_Factors_QFXP!I$7:I$1000,Raw_Factors_QFXP!$A$7:$A$1000,_xlfn.XLOOKUP($J$1,Fct_labels,Fct_codes)&amp;"_"&amp;$C67),IFERROR(_xlfn.XLOOKUP(_xlfn.XLOOKUP($J$1,Fct_labels,Fct_codes)&amp;"_"&amp;$C67,Raw_Factors_QFXP!$B$7:$B$1000,Raw_Factors_QFXP!I$7:I$1000),0))</f>
        <v>0</v>
      </c>
      <c r="I67" s="168" cm="1">
        <f t="array" aca="1" ref="I67" ca="1">IF($J$1="Labour",SUMIFS(Raw_Factors_QFXP!J$7:J$1000,Raw_Factors_QFXP!$A$7:$A$1000,_xlfn.XLOOKUP($J$1,Fct_labels,Fct_codes)&amp;"_"&amp;$C67),IFERROR(_xlfn.XLOOKUP(_xlfn.XLOOKUP($J$1,Fct_labels,Fct_codes)&amp;"_"&amp;$C67,Raw_Factors_QFXP!$B$7:$B$1000,Raw_Factors_QFXP!J$7:J$1000),0))</f>
        <v>0</v>
      </c>
      <c r="J67" s="168" cm="1">
        <f t="array" aca="1" ref="J67" ca="1">IF($J$1="Labour",SUMIFS(Raw_Factors_QFXP!K$7:K$1000,Raw_Factors_QFXP!$A$7:$A$1000,_xlfn.XLOOKUP($J$1,Fct_labels,Fct_codes)&amp;"_"&amp;$C67),IFERROR(_xlfn.XLOOKUP(_xlfn.XLOOKUP($J$1,Fct_labels,Fct_codes)&amp;"_"&amp;$C67,Raw_Factors_QFXP!$B$7:$B$1000,Raw_Factors_QFXP!K$7:K$1000),0))</f>
        <v>0</v>
      </c>
      <c r="K67" s="168" cm="1">
        <f t="array" aca="1" ref="K67" ca="1">IF($J$1="Labour",SUMIFS(Raw_Factors_QFXP!L$7:L$1000,Raw_Factors_QFXP!$A$7:$A$1000,_xlfn.XLOOKUP($J$1,Fct_labels,Fct_codes)&amp;"_"&amp;$C67),IFERROR(_xlfn.XLOOKUP(_xlfn.XLOOKUP($J$1,Fct_labels,Fct_codes)&amp;"_"&amp;$C67,Raw_Factors_QFXP!$B$7:$B$1000,Raw_Factors_QFXP!L$7:L$1000),0))</f>
        <v>0</v>
      </c>
      <c r="L67" s="168" cm="1">
        <f t="array" aca="1" ref="L67" ca="1">IF($J$1="Labour",SUMIFS(Raw_Factors_QFXP!M$7:M$1000,Raw_Factors_QFXP!$A$7:$A$1000,_xlfn.XLOOKUP($J$1,Fct_labels,Fct_codes)&amp;"_"&amp;$C67),IFERROR(_xlfn.XLOOKUP(_xlfn.XLOOKUP($J$1,Fct_labels,Fct_codes)&amp;"_"&amp;$C67,Raw_Factors_QFXP!$B$7:$B$1000,Raw_Factors_QFXP!M$7:M$1000),0))</f>
        <v>0</v>
      </c>
      <c r="M67" s="168" cm="1">
        <f t="array" aca="1" ref="M67" ca="1">IF($J$1="Labour",SUMIFS(Raw_Factors_QFXP!N$7:N$1000,Raw_Factors_QFXP!$A$7:$A$1000,_xlfn.XLOOKUP($J$1,Fct_labels,Fct_codes)&amp;"_"&amp;$C67),IFERROR(_xlfn.XLOOKUP(_xlfn.XLOOKUP($J$1,Fct_labels,Fct_codes)&amp;"_"&amp;$C67,Raw_Factors_QFXP!$B$7:$B$1000,Raw_Factors_QFXP!N$7:N$1000),0))</f>
        <v>0</v>
      </c>
      <c r="O67" s="204" t="str" cm="1">
        <f t="array" aca="1" ref="O67" ca="1">IFERROR(_xlfn.XLOOKUP(P67,Act_codes_core,Act_labels_core),"")</f>
        <v>Tobacco products</v>
      </c>
      <c r="P67" s="108" t="str">
        <f ca="1"/>
        <v>a_058</v>
      </c>
      <c r="Q67" s="281" cm="1">
        <f t="array" aca="1" ref="Q67" ca="1">IF($J$1="Labour","",IFERROR(_xlfn.XLOOKUP(_xlfn.XLOOKUP($J$1,Fct_labels,Fct_codes)&amp;"_"&amp;$C67,Raw_Factors_WFDISTXP!$B$7:$B$1000,Raw_Factors_WFDISTXP!E$7:E$1000),0))</f>
        <v>0</v>
      </c>
      <c r="R67" s="298" cm="1">
        <f t="array" aca="1" ref="R67" ca="1">IF($J$1="Labour","",IFERROR(_xlfn.XLOOKUP(_xlfn.XLOOKUP($J$1,Fct_labels,Fct_codes)&amp;"_"&amp;$C67,Raw_Factors_WFDISTXP!$B$7:$B$1000,Raw_Factors_WFDISTXP!F$7:F$1000),0))</f>
        <v>0</v>
      </c>
      <c r="S67" s="298" cm="1">
        <f t="array" aca="1" ref="S67" ca="1">IF($J$1="Labour","",IFERROR(_xlfn.XLOOKUP(_xlfn.XLOOKUP($J$1,Fct_labels,Fct_codes)&amp;"_"&amp;$C67,Raw_Factors_WFDISTXP!$B$7:$B$1000,Raw_Factors_WFDISTXP!G$7:G$1000),0))</f>
        <v>0</v>
      </c>
      <c r="T67" s="298" cm="1">
        <f t="array" aca="1" ref="T67" ca="1">IF($J$1="Labour","",IFERROR(_xlfn.XLOOKUP(_xlfn.XLOOKUP($J$1,Fct_labels,Fct_codes)&amp;"_"&amp;$C67,Raw_Factors_WFDISTXP!$B$7:$B$1000,Raw_Factors_WFDISTXP!H$7:H$1000),0))</f>
        <v>0</v>
      </c>
      <c r="U67" s="298" cm="1">
        <f t="array" aca="1" ref="U67" ca="1">IF($J$1="Labour","",IFERROR(_xlfn.XLOOKUP(_xlfn.XLOOKUP($J$1,Fct_labels,Fct_codes)&amp;"_"&amp;$C67,Raw_Factors_WFDISTXP!$B$7:$B$1000,Raw_Factors_WFDISTXP!I$7:I$1000),0))</f>
        <v>0</v>
      </c>
      <c r="V67" s="298" cm="1">
        <f t="array" aca="1" ref="V67" ca="1">IF($J$1="Labour","",IFERROR(_xlfn.XLOOKUP(_xlfn.XLOOKUP($J$1,Fct_labels,Fct_codes)&amp;"_"&amp;$C67,Raw_Factors_WFDISTXP!$B$7:$B$1000,Raw_Factors_WFDISTXP!J$7:J$1000),0))</f>
        <v>0</v>
      </c>
      <c r="W67" s="298" cm="1">
        <f t="array" aca="1" ref="W67" ca="1">IF($J$1="Labour","",IFERROR(_xlfn.XLOOKUP(_xlfn.XLOOKUP($J$1,Fct_labels,Fct_codes)&amp;"_"&amp;$C67,Raw_Factors_WFDISTXP!$B$7:$B$1000,Raw_Factors_WFDISTXP!K$7:K$1000),0))</f>
        <v>0</v>
      </c>
      <c r="X67" s="298" cm="1">
        <f t="array" aca="1" ref="X67" ca="1">IF($J$1="Labour","",IFERROR(_xlfn.XLOOKUP(_xlfn.XLOOKUP($J$1,Fct_labels,Fct_codes)&amp;"_"&amp;$C67,Raw_Factors_WFDISTXP!$B$7:$B$1000,Raw_Factors_WFDISTXP!L$7:L$1000),0))</f>
        <v>0</v>
      </c>
      <c r="Y67" s="298" cm="1">
        <f t="array" aca="1" ref="Y67" ca="1">IF($J$1="Labour","",IFERROR(_xlfn.XLOOKUP(_xlfn.XLOOKUP($J$1,Fct_labels,Fct_codes)&amp;"_"&amp;$C67,Raw_Factors_WFDISTXP!$B$7:$B$1000,Raw_Factors_WFDISTXP!M$7:M$1000),0))</f>
        <v>0</v>
      </c>
      <c r="Z67" s="298" cm="1">
        <f t="array" aca="1" ref="Z67" ca="1">IF($J$1="Labour","",IFERROR(_xlfn.XLOOKUP(_xlfn.XLOOKUP($J$1,Fct_labels,Fct_codes)&amp;"_"&amp;$C67,Raw_Factors_WFDISTXP!$B$7:$B$1000,Raw_Factors_WFDISTXP!N$7:N$1000),0))</f>
        <v>0</v>
      </c>
      <c r="AA67" s="104"/>
      <c r="AB67" s="104"/>
      <c r="AC67" s="104"/>
      <c r="AD67" s="104"/>
      <c r="AE67" s="104"/>
      <c r="AF67" s="104"/>
      <c r="AG67" s="104"/>
      <c r="AH67" s="104"/>
      <c r="AI67" s="54" t="str">
        <f ca="1"/>
        <v>sMND</v>
      </c>
      <c r="AJ67" s="54" t="str">
        <f ca="1"/>
        <v>sGDP</v>
      </c>
      <c r="AK67" s="133" t="str">
        <f ca="1"/>
        <v>a_058</v>
      </c>
      <c r="AL67" s="133">
        <f ca="1"/>
        <v>0</v>
      </c>
      <c r="AM67" s="133">
        <f ca="1"/>
        <v>0</v>
      </c>
      <c r="AN67" s="133">
        <f ca="1"/>
        <v>0</v>
      </c>
      <c r="AO67" s="133">
        <f ca="1"/>
        <v>0</v>
      </c>
      <c r="AP67" s="133">
        <f ca="1"/>
        <v>0</v>
      </c>
      <c r="AQ67" s="133">
        <f ca="1"/>
        <v>0</v>
      </c>
      <c r="AR67" s="133">
        <f ca="1"/>
        <v>0</v>
      </c>
      <c r="AS67" s="133">
        <f ca="1"/>
        <v>0</v>
      </c>
      <c r="AT67" s="133">
        <f ca="1"/>
        <v>0</v>
      </c>
      <c r="AU67" s="133">
        <f ca="1"/>
        <v>0</v>
      </c>
      <c r="AV67" s="133" t="e">
        <f t="shared" ca="1" si="18"/>
        <v>#DIV/0!</v>
      </c>
      <c r="AW67" s="133">
        <f t="shared" ca="1" si="19"/>
        <v>0</v>
      </c>
      <c r="AX67" s="59"/>
    </row>
    <row r="68" spans="2:50" hidden="1" outlineLevel="1" x14ac:dyDescent="0.2">
      <c r="B68" s="204" t="str" cm="1">
        <f t="array" aca="1" ref="B68" ca="1">IFERROR(_xlfn.XLOOKUP(C68,Act_codes_core,Act_labels_core),"")</f>
        <v>Yarn, woven fabric and finished textile products</v>
      </c>
      <c r="C68" s="108" t="str">
        <f ca="1"/>
        <v>a_059</v>
      </c>
      <c r="D68" s="133" cm="1">
        <f t="array" aca="1" ref="D68" ca="1">IF($J$1="Labour",SUMIFS(Raw_Factors_QFXP!E$7:E$1000,Raw_Factors_QFXP!$A$7:$A$1000,_xlfn.XLOOKUP($J$1,Fct_labels,Fct_codes)&amp;"_"&amp;$C68),IFERROR(_xlfn.XLOOKUP(_xlfn.XLOOKUP($J$1,Fct_labels,Fct_codes)&amp;"_"&amp;$C68,Raw_Factors_QFXP!$B$7:$B$1000,Raw_Factors_QFXP!E$7:E$1000),0))</f>
        <v>0</v>
      </c>
      <c r="E68" s="168" cm="1">
        <f t="array" aca="1" ref="E68" ca="1">IF($J$1="Labour",SUMIFS(Raw_Factors_QFXP!F$7:F$1000,Raw_Factors_QFXP!$A$7:$A$1000,_xlfn.XLOOKUP($J$1,Fct_labels,Fct_codes)&amp;"_"&amp;$C68),IFERROR(_xlfn.XLOOKUP(_xlfn.XLOOKUP($J$1,Fct_labels,Fct_codes)&amp;"_"&amp;$C68,Raw_Factors_QFXP!$B$7:$B$1000,Raw_Factors_QFXP!F$7:F$1000),0))</f>
        <v>0</v>
      </c>
      <c r="F68" s="168" cm="1">
        <f t="array" aca="1" ref="F68" ca="1">IF($J$1="Labour",SUMIFS(Raw_Factors_QFXP!G$7:G$1000,Raw_Factors_QFXP!$A$7:$A$1000,_xlfn.XLOOKUP($J$1,Fct_labels,Fct_codes)&amp;"_"&amp;$C68),IFERROR(_xlfn.XLOOKUP(_xlfn.XLOOKUP($J$1,Fct_labels,Fct_codes)&amp;"_"&amp;$C68,Raw_Factors_QFXP!$B$7:$B$1000,Raw_Factors_QFXP!G$7:G$1000),0))</f>
        <v>0</v>
      </c>
      <c r="G68" s="168" cm="1">
        <f t="array" aca="1" ref="G68" ca="1">IF($J$1="Labour",SUMIFS(Raw_Factors_QFXP!H$7:H$1000,Raw_Factors_QFXP!$A$7:$A$1000,_xlfn.XLOOKUP($J$1,Fct_labels,Fct_codes)&amp;"_"&amp;$C68),IFERROR(_xlfn.XLOOKUP(_xlfn.XLOOKUP($J$1,Fct_labels,Fct_codes)&amp;"_"&amp;$C68,Raw_Factors_QFXP!$B$7:$B$1000,Raw_Factors_QFXP!H$7:H$1000),0))</f>
        <v>0</v>
      </c>
      <c r="H68" s="168" cm="1">
        <f t="array" aca="1" ref="H68" ca="1">IF($J$1="Labour",SUMIFS(Raw_Factors_QFXP!I$7:I$1000,Raw_Factors_QFXP!$A$7:$A$1000,_xlfn.XLOOKUP($J$1,Fct_labels,Fct_codes)&amp;"_"&amp;$C68),IFERROR(_xlfn.XLOOKUP(_xlfn.XLOOKUP($J$1,Fct_labels,Fct_codes)&amp;"_"&amp;$C68,Raw_Factors_QFXP!$B$7:$B$1000,Raw_Factors_QFXP!I$7:I$1000),0))</f>
        <v>0</v>
      </c>
      <c r="I68" s="168" cm="1">
        <f t="array" aca="1" ref="I68" ca="1">IF($J$1="Labour",SUMIFS(Raw_Factors_QFXP!J$7:J$1000,Raw_Factors_QFXP!$A$7:$A$1000,_xlfn.XLOOKUP($J$1,Fct_labels,Fct_codes)&amp;"_"&amp;$C68),IFERROR(_xlfn.XLOOKUP(_xlfn.XLOOKUP($J$1,Fct_labels,Fct_codes)&amp;"_"&amp;$C68,Raw_Factors_QFXP!$B$7:$B$1000,Raw_Factors_QFXP!J$7:J$1000),0))</f>
        <v>0</v>
      </c>
      <c r="J68" s="168" cm="1">
        <f t="array" aca="1" ref="J68" ca="1">IF($J$1="Labour",SUMIFS(Raw_Factors_QFXP!K$7:K$1000,Raw_Factors_QFXP!$A$7:$A$1000,_xlfn.XLOOKUP($J$1,Fct_labels,Fct_codes)&amp;"_"&amp;$C68),IFERROR(_xlfn.XLOOKUP(_xlfn.XLOOKUP($J$1,Fct_labels,Fct_codes)&amp;"_"&amp;$C68,Raw_Factors_QFXP!$B$7:$B$1000,Raw_Factors_QFXP!K$7:K$1000),0))</f>
        <v>0</v>
      </c>
      <c r="K68" s="168" cm="1">
        <f t="array" aca="1" ref="K68" ca="1">IF($J$1="Labour",SUMIFS(Raw_Factors_QFXP!L$7:L$1000,Raw_Factors_QFXP!$A$7:$A$1000,_xlfn.XLOOKUP($J$1,Fct_labels,Fct_codes)&amp;"_"&amp;$C68),IFERROR(_xlfn.XLOOKUP(_xlfn.XLOOKUP($J$1,Fct_labels,Fct_codes)&amp;"_"&amp;$C68,Raw_Factors_QFXP!$B$7:$B$1000,Raw_Factors_QFXP!L$7:L$1000),0))</f>
        <v>0</v>
      </c>
      <c r="L68" s="168" cm="1">
        <f t="array" aca="1" ref="L68" ca="1">IF($J$1="Labour",SUMIFS(Raw_Factors_QFXP!M$7:M$1000,Raw_Factors_QFXP!$A$7:$A$1000,_xlfn.XLOOKUP($J$1,Fct_labels,Fct_codes)&amp;"_"&amp;$C68),IFERROR(_xlfn.XLOOKUP(_xlfn.XLOOKUP($J$1,Fct_labels,Fct_codes)&amp;"_"&amp;$C68,Raw_Factors_QFXP!$B$7:$B$1000,Raw_Factors_QFXP!M$7:M$1000),0))</f>
        <v>0</v>
      </c>
      <c r="M68" s="168" cm="1">
        <f t="array" aca="1" ref="M68" ca="1">IF($J$1="Labour",SUMIFS(Raw_Factors_QFXP!N$7:N$1000,Raw_Factors_QFXP!$A$7:$A$1000,_xlfn.XLOOKUP($J$1,Fct_labels,Fct_codes)&amp;"_"&amp;$C68),IFERROR(_xlfn.XLOOKUP(_xlfn.XLOOKUP($J$1,Fct_labels,Fct_codes)&amp;"_"&amp;$C68,Raw_Factors_QFXP!$B$7:$B$1000,Raw_Factors_QFXP!N$7:N$1000),0))</f>
        <v>0</v>
      </c>
      <c r="O68" s="204" t="str" cm="1">
        <f t="array" aca="1" ref="O68" ca="1">IFERROR(_xlfn.XLOOKUP(P68,Act_codes_core,Act_labels_core),"")</f>
        <v>Yarn, woven fabric and finished textile products</v>
      </c>
      <c r="P68" s="108" t="str">
        <f ca="1"/>
        <v>a_059</v>
      </c>
      <c r="Q68" s="281" cm="1">
        <f t="array" aca="1" ref="Q68" ca="1">IF($J$1="Labour","",IFERROR(_xlfn.XLOOKUP(_xlfn.XLOOKUP($J$1,Fct_labels,Fct_codes)&amp;"_"&amp;$C68,Raw_Factors_WFDISTXP!$B$7:$B$1000,Raw_Factors_WFDISTXP!E$7:E$1000),0))</f>
        <v>0</v>
      </c>
      <c r="R68" s="298" cm="1">
        <f t="array" aca="1" ref="R68" ca="1">IF($J$1="Labour","",IFERROR(_xlfn.XLOOKUP(_xlfn.XLOOKUP($J$1,Fct_labels,Fct_codes)&amp;"_"&amp;$C68,Raw_Factors_WFDISTXP!$B$7:$B$1000,Raw_Factors_WFDISTXP!F$7:F$1000),0))</f>
        <v>0</v>
      </c>
      <c r="S68" s="298" cm="1">
        <f t="array" aca="1" ref="S68" ca="1">IF($J$1="Labour","",IFERROR(_xlfn.XLOOKUP(_xlfn.XLOOKUP($J$1,Fct_labels,Fct_codes)&amp;"_"&amp;$C68,Raw_Factors_WFDISTXP!$B$7:$B$1000,Raw_Factors_WFDISTXP!G$7:G$1000),0))</f>
        <v>0</v>
      </c>
      <c r="T68" s="298" cm="1">
        <f t="array" aca="1" ref="T68" ca="1">IF($J$1="Labour","",IFERROR(_xlfn.XLOOKUP(_xlfn.XLOOKUP($J$1,Fct_labels,Fct_codes)&amp;"_"&amp;$C68,Raw_Factors_WFDISTXP!$B$7:$B$1000,Raw_Factors_WFDISTXP!H$7:H$1000),0))</f>
        <v>0</v>
      </c>
      <c r="U68" s="298" cm="1">
        <f t="array" aca="1" ref="U68" ca="1">IF($J$1="Labour","",IFERROR(_xlfn.XLOOKUP(_xlfn.XLOOKUP($J$1,Fct_labels,Fct_codes)&amp;"_"&amp;$C68,Raw_Factors_WFDISTXP!$B$7:$B$1000,Raw_Factors_WFDISTXP!I$7:I$1000),0))</f>
        <v>0</v>
      </c>
      <c r="V68" s="298" cm="1">
        <f t="array" aca="1" ref="V68" ca="1">IF($J$1="Labour","",IFERROR(_xlfn.XLOOKUP(_xlfn.XLOOKUP($J$1,Fct_labels,Fct_codes)&amp;"_"&amp;$C68,Raw_Factors_WFDISTXP!$B$7:$B$1000,Raw_Factors_WFDISTXP!J$7:J$1000),0))</f>
        <v>0</v>
      </c>
      <c r="W68" s="298" cm="1">
        <f t="array" aca="1" ref="W68" ca="1">IF($J$1="Labour","",IFERROR(_xlfn.XLOOKUP(_xlfn.XLOOKUP($J$1,Fct_labels,Fct_codes)&amp;"_"&amp;$C68,Raw_Factors_WFDISTXP!$B$7:$B$1000,Raw_Factors_WFDISTXP!K$7:K$1000),0))</f>
        <v>0</v>
      </c>
      <c r="X68" s="298" cm="1">
        <f t="array" aca="1" ref="X68" ca="1">IF($J$1="Labour","",IFERROR(_xlfn.XLOOKUP(_xlfn.XLOOKUP($J$1,Fct_labels,Fct_codes)&amp;"_"&amp;$C68,Raw_Factors_WFDISTXP!$B$7:$B$1000,Raw_Factors_WFDISTXP!L$7:L$1000),0))</f>
        <v>0</v>
      </c>
      <c r="Y68" s="298" cm="1">
        <f t="array" aca="1" ref="Y68" ca="1">IF($J$1="Labour","",IFERROR(_xlfn.XLOOKUP(_xlfn.XLOOKUP($J$1,Fct_labels,Fct_codes)&amp;"_"&amp;$C68,Raw_Factors_WFDISTXP!$B$7:$B$1000,Raw_Factors_WFDISTXP!M$7:M$1000),0))</f>
        <v>0</v>
      </c>
      <c r="Z68" s="298" cm="1">
        <f t="array" aca="1" ref="Z68" ca="1">IF($J$1="Labour","",IFERROR(_xlfn.XLOOKUP(_xlfn.XLOOKUP($J$1,Fct_labels,Fct_codes)&amp;"_"&amp;$C68,Raw_Factors_WFDISTXP!$B$7:$B$1000,Raw_Factors_WFDISTXP!N$7:N$1000),0))</f>
        <v>0</v>
      </c>
      <c r="AA68" s="104"/>
      <c r="AB68" s="104"/>
      <c r="AC68" s="104"/>
      <c r="AD68" s="104"/>
      <c r="AE68" s="104"/>
      <c r="AF68" s="104"/>
      <c r="AG68" s="104"/>
      <c r="AH68" s="104"/>
      <c r="AI68" s="54" t="str">
        <f ca="1"/>
        <v>sMND</v>
      </c>
      <c r="AJ68" s="54" t="str">
        <f ca="1"/>
        <v>sGDP</v>
      </c>
      <c r="AK68" s="133" t="str">
        <f ca="1"/>
        <v>a_059</v>
      </c>
      <c r="AL68" s="133">
        <f ca="1"/>
        <v>0</v>
      </c>
      <c r="AM68" s="133">
        <f ca="1"/>
        <v>0</v>
      </c>
      <c r="AN68" s="133">
        <f ca="1"/>
        <v>0</v>
      </c>
      <c r="AO68" s="133">
        <f ca="1"/>
        <v>0</v>
      </c>
      <c r="AP68" s="133">
        <f ca="1"/>
        <v>0</v>
      </c>
      <c r="AQ68" s="133">
        <f ca="1"/>
        <v>0</v>
      </c>
      <c r="AR68" s="133">
        <f ca="1"/>
        <v>0</v>
      </c>
      <c r="AS68" s="133">
        <f ca="1"/>
        <v>0</v>
      </c>
      <c r="AT68" s="133">
        <f ca="1"/>
        <v>0</v>
      </c>
      <c r="AU68" s="133">
        <f ca="1"/>
        <v>0</v>
      </c>
      <c r="AV68" s="133" t="e">
        <f t="shared" ca="1" si="18"/>
        <v>#DIV/0!</v>
      </c>
      <c r="AW68" s="133">
        <f t="shared" ca="1" si="19"/>
        <v>0</v>
      </c>
      <c r="AX68" s="59"/>
    </row>
    <row r="69" spans="2:50" hidden="1" outlineLevel="1" x14ac:dyDescent="0.2">
      <c r="B69" s="204" t="str" cm="1">
        <f t="array" aca="1" ref="B69" ca="1">IFERROR(_xlfn.XLOOKUP(C69,Act_codes_core,Act_labels_core),"")</f>
        <v>Other textile products</v>
      </c>
      <c r="C69" s="108" t="str">
        <f ca="1"/>
        <v>a_060</v>
      </c>
      <c r="D69" s="133" cm="1">
        <f t="array" aca="1" ref="D69" ca="1">IF($J$1="Labour",SUMIFS(Raw_Factors_QFXP!E$7:E$1000,Raw_Factors_QFXP!$A$7:$A$1000,_xlfn.XLOOKUP($J$1,Fct_labels,Fct_codes)&amp;"_"&amp;$C69),IFERROR(_xlfn.XLOOKUP(_xlfn.XLOOKUP($J$1,Fct_labels,Fct_codes)&amp;"_"&amp;$C69,Raw_Factors_QFXP!$B$7:$B$1000,Raw_Factors_QFXP!E$7:E$1000),0))</f>
        <v>0</v>
      </c>
      <c r="E69" s="168" cm="1">
        <f t="array" aca="1" ref="E69" ca="1">IF($J$1="Labour",SUMIFS(Raw_Factors_QFXP!F$7:F$1000,Raw_Factors_QFXP!$A$7:$A$1000,_xlfn.XLOOKUP($J$1,Fct_labels,Fct_codes)&amp;"_"&amp;$C69),IFERROR(_xlfn.XLOOKUP(_xlfn.XLOOKUP($J$1,Fct_labels,Fct_codes)&amp;"_"&amp;$C69,Raw_Factors_QFXP!$B$7:$B$1000,Raw_Factors_QFXP!F$7:F$1000),0))</f>
        <v>0</v>
      </c>
      <c r="F69" s="168" cm="1">
        <f t="array" aca="1" ref="F69" ca="1">IF($J$1="Labour",SUMIFS(Raw_Factors_QFXP!G$7:G$1000,Raw_Factors_QFXP!$A$7:$A$1000,_xlfn.XLOOKUP($J$1,Fct_labels,Fct_codes)&amp;"_"&amp;$C69),IFERROR(_xlfn.XLOOKUP(_xlfn.XLOOKUP($J$1,Fct_labels,Fct_codes)&amp;"_"&amp;$C69,Raw_Factors_QFXP!$B$7:$B$1000,Raw_Factors_QFXP!G$7:G$1000),0))</f>
        <v>0</v>
      </c>
      <c r="G69" s="168" cm="1">
        <f t="array" aca="1" ref="G69" ca="1">IF($J$1="Labour",SUMIFS(Raw_Factors_QFXP!H$7:H$1000,Raw_Factors_QFXP!$A$7:$A$1000,_xlfn.XLOOKUP($J$1,Fct_labels,Fct_codes)&amp;"_"&amp;$C69),IFERROR(_xlfn.XLOOKUP(_xlfn.XLOOKUP($J$1,Fct_labels,Fct_codes)&amp;"_"&amp;$C69,Raw_Factors_QFXP!$B$7:$B$1000,Raw_Factors_QFXP!H$7:H$1000),0))</f>
        <v>0</v>
      </c>
      <c r="H69" s="168" cm="1">
        <f t="array" aca="1" ref="H69" ca="1">IF($J$1="Labour",SUMIFS(Raw_Factors_QFXP!I$7:I$1000,Raw_Factors_QFXP!$A$7:$A$1000,_xlfn.XLOOKUP($J$1,Fct_labels,Fct_codes)&amp;"_"&amp;$C69),IFERROR(_xlfn.XLOOKUP(_xlfn.XLOOKUP($J$1,Fct_labels,Fct_codes)&amp;"_"&amp;$C69,Raw_Factors_QFXP!$B$7:$B$1000,Raw_Factors_QFXP!I$7:I$1000),0))</f>
        <v>0</v>
      </c>
      <c r="I69" s="168" cm="1">
        <f t="array" aca="1" ref="I69" ca="1">IF($J$1="Labour",SUMIFS(Raw_Factors_QFXP!J$7:J$1000,Raw_Factors_QFXP!$A$7:$A$1000,_xlfn.XLOOKUP($J$1,Fct_labels,Fct_codes)&amp;"_"&amp;$C69),IFERROR(_xlfn.XLOOKUP(_xlfn.XLOOKUP($J$1,Fct_labels,Fct_codes)&amp;"_"&amp;$C69,Raw_Factors_QFXP!$B$7:$B$1000,Raw_Factors_QFXP!J$7:J$1000),0))</f>
        <v>0</v>
      </c>
      <c r="J69" s="168" cm="1">
        <f t="array" aca="1" ref="J69" ca="1">IF($J$1="Labour",SUMIFS(Raw_Factors_QFXP!K$7:K$1000,Raw_Factors_QFXP!$A$7:$A$1000,_xlfn.XLOOKUP($J$1,Fct_labels,Fct_codes)&amp;"_"&amp;$C69),IFERROR(_xlfn.XLOOKUP(_xlfn.XLOOKUP($J$1,Fct_labels,Fct_codes)&amp;"_"&amp;$C69,Raw_Factors_QFXP!$B$7:$B$1000,Raw_Factors_QFXP!K$7:K$1000),0))</f>
        <v>0</v>
      </c>
      <c r="K69" s="168" cm="1">
        <f t="array" aca="1" ref="K69" ca="1">IF($J$1="Labour",SUMIFS(Raw_Factors_QFXP!L$7:L$1000,Raw_Factors_QFXP!$A$7:$A$1000,_xlfn.XLOOKUP($J$1,Fct_labels,Fct_codes)&amp;"_"&amp;$C69),IFERROR(_xlfn.XLOOKUP(_xlfn.XLOOKUP($J$1,Fct_labels,Fct_codes)&amp;"_"&amp;$C69,Raw_Factors_QFXP!$B$7:$B$1000,Raw_Factors_QFXP!L$7:L$1000),0))</f>
        <v>0</v>
      </c>
      <c r="L69" s="168" cm="1">
        <f t="array" aca="1" ref="L69" ca="1">IF($J$1="Labour",SUMIFS(Raw_Factors_QFXP!M$7:M$1000,Raw_Factors_QFXP!$A$7:$A$1000,_xlfn.XLOOKUP($J$1,Fct_labels,Fct_codes)&amp;"_"&amp;$C69),IFERROR(_xlfn.XLOOKUP(_xlfn.XLOOKUP($J$1,Fct_labels,Fct_codes)&amp;"_"&amp;$C69,Raw_Factors_QFXP!$B$7:$B$1000,Raw_Factors_QFXP!M$7:M$1000),0))</f>
        <v>0</v>
      </c>
      <c r="M69" s="168" cm="1">
        <f t="array" aca="1" ref="M69" ca="1">IF($J$1="Labour",SUMIFS(Raw_Factors_QFXP!N$7:N$1000,Raw_Factors_QFXP!$A$7:$A$1000,_xlfn.XLOOKUP($J$1,Fct_labels,Fct_codes)&amp;"_"&amp;$C69),IFERROR(_xlfn.XLOOKUP(_xlfn.XLOOKUP($J$1,Fct_labels,Fct_codes)&amp;"_"&amp;$C69,Raw_Factors_QFXP!$B$7:$B$1000,Raw_Factors_QFXP!N$7:N$1000),0))</f>
        <v>0</v>
      </c>
      <c r="O69" s="204" t="str" cm="1">
        <f t="array" aca="1" ref="O69" ca="1">IFERROR(_xlfn.XLOOKUP(P69,Act_codes_core,Act_labels_core),"")</f>
        <v>Other textile products</v>
      </c>
      <c r="P69" s="108" t="str">
        <f ca="1"/>
        <v>a_060</v>
      </c>
      <c r="Q69" s="281" cm="1">
        <f t="array" aca="1" ref="Q69" ca="1">IF($J$1="Labour","",IFERROR(_xlfn.XLOOKUP(_xlfn.XLOOKUP($J$1,Fct_labels,Fct_codes)&amp;"_"&amp;$C69,Raw_Factors_WFDISTXP!$B$7:$B$1000,Raw_Factors_WFDISTXP!E$7:E$1000),0))</f>
        <v>0</v>
      </c>
      <c r="R69" s="298" cm="1">
        <f t="array" aca="1" ref="R69" ca="1">IF($J$1="Labour","",IFERROR(_xlfn.XLOOKUP(_xlfn.XLOOKUP($J$1,Fct_labels,Fct_codes)&amp;"_"&amp;$C69,Raw_Factors_WFDISTXP!$B$7:$B$1000,Raw_Factors_WFDISTXP!F$7:F$1000),0))</f>
        <v>0</v>
      </c>
      <c r="S69" s="298" cm="1">
        <f t="array" aca="1" ref="S69" ca="1">IF($J$1="Labour","",IFERROR(_xlfn.XLOOKUP(_xlfn.XLOOKUP($J$1,Fct_labels,Fct_codes)&amp;"_"&amp;$C69,Raw_Factors_WFDISTXP!$B$7:$B$1000,Raw_Factors_WFDISTXP!G$7:G$1000),0))</f>
        <v>0</v>
      </c>
      <c r="T69" s="298" cm="1">
        <f t="array" aca="1" ref="T69" ca="1">IF($J$1="Labour","",IFERROR(_xlfn.XLOOKUP(_xlfn.XLOOKUP($J$1,Fct_labels,Fct_codes)&amp;"_"&amp;$C69,Raw_Factors_WFDISTXP!$B$7:$B$1000,Raw_Factors_WFDISTXP!H$7:H$1000),0))</f>
        <v>0</v>
      </c>
      <c r="U69" s="298" cm="1">
        <f t="array" aca="1" ref="U69" ca="1">IF($J$1="Labour","",IFERROR(_xlfn.XLOOKUP(_xlfn.XLOOKUP($J$1,Fct_labels,Fct_codes)&amp;"_"&amp;$C69,Raw_Factors_WFDISTXP!$B$7:$B$1000,Raw_Factors_WFDISTXP!I$7:I$1000),0))</f>
        <v>0</v>
      </c>
      <c r="V69" s="298" cm="1">
        <f t="array" aca="1" ref="V69" ca="1">IF($J$1="Labour","",IFERROR(_xlfn.XLOOKUP(_xlfn.XLOOKUP($J$1,Fct_labels,Fct_codes)&amp;"_"&amp;$C69,Raw_Factors_WFDISTXP!$B$7:$B$1000,Raw_Factors_WFDISTXP!J$7:J$1000),0))</f>
        <v>0</v>
      </c>
      <c r="W69" s="298" cm="1">
        <f t="array" aca="1" ref="W69" ca="1">IF($J$1="Labour","",IFERROR(_xlfn.XLOOKUP(_xlfn.XLOOKUP($J$1,Fct_labels,Fct_codes)&amp;"_"&amp;$C69,Raw_Factors_WFDISTXP!$B$7:$B$1000,Raw_Factors_WFDISTXP!K$7:K$1000),0))</f>
        <v>0</v>
      </c>
      <c r="X69" s="298" cm="1">
        <f t="array" aca="1" ref="X69" ca="1">IF($J$1="Labour","",IFERROR(_xlfn.XLOOKUP(_xlfn.XLOOKUP($J$1,Fct_labels,Fct_codes)&amp;"_"&amp;$C69,Raw_Factors_WFDISTXP!$B$7:$B$1000,Raw_Factors_WFDISTXP!L$7:L$1000),0))</f>
        <v>0</v>
      </c>
      <c r="Y69" s="298" cm="1">
        <f t="array" aca="1" ref="Y69" ca="1">IF($J$1="Labour","",IFERROR(_xlfn.XLOOKUP(_xlfn.XLOOKUP($J$1,Fct_labels,Fct_codes)&amp;"_"&amp;$C69,Raw_Factors_WFDISTXP!$B$7:$B$1000,Raw_Factors_WFDISTXP!M$7:M$1000),0))</f>
        <v>0</v>
      </c>
      <c r="Z69" s="298" cm="1">
        <f t="array" aca="1" ref="Z69" ca="1">IF($J$1="Labour","",IFERROR(_xlfn.XLOOKUP(_xlfn.XLOOKUP($J$1,Fct_labels,Fct_codes)&amp;"_"&amp;$C69,Raw_Factors_WFDISTXP!$B$7:$B$1000,Raw_Factors_WFDISTXP!N$7:N$1000),0))</f>
        <v>0</v>
      </c>
      <c r="AA69" s="104"/>
      <c r="AB69" s="104"/>
      <c r="AC69" s="104"/>
      <c r="AD69" s="104"/>
      <c r="AE69" s="104"/>
      <c r="AF69" s="104"/>
      <c r="AG69" s="104"/>
      <c r="AH69" s="104"/>
      <c r="AI69" s="54" t="str">
        <f ca="1"/>
        <v>sMND</v>
      </c>
      <c r="AJ69" s="54" t="str">
        <f ca="1"/>
        <v>sGDP</v>
      </c>
      <c r="AK69" s="133" t="str">
        <f ca="1"/>
        <v>a_060</v>
      </c>
      <c r="AL69" s="133">
        <f ca="1"/>
        <v>0</v>
      </c>
      <c r="AM69" s="133">
        <f ca="1"/>
        <v>0</v>
      </c>
      <c r="AN69" s="133">
        <f ca="1"/>
        <v>0</v>
      </c>
      <c r="AO69" s="133">
        <f ca="1"/>
        <v>0</v>
      </c>
      <c r="AP69" s="133">
        <f ca="1"/>
        <v>0</v>
      </c>
      <c r="AQ69" s="133">
        <f ca="1"/>
        <v>0</v>
      </c>
      <c r="AR69" s="133">
        <f ca="1"/>
        <v>0</v>
      </c>
      <c r="AS69" s="133">
        <f ca="1"/>
        <v>0</v>
      </c>
      <c r="AT69" s="133">
        <f ca="1"/>
        <v>0</v>
      </c>
      <c r="AU69" s="133">
        <f ca="1"/>
        <v>0</v>
      </c>
      <c r="AV69" s="133" t="e">
        <f t="shared" ca="1" si="18"/>
        <v>#DIV/0!</v>
      </c>
      <c r="AW69" s="133">
        <f t="shared" ca="1" si="19"/>
        <v>0</v>
      </c>
      <c r="AX69" s="59"/>
    </row>
    <row r="70" spans="2:50" hidden="1" outlineLevel="1" x14ac:dyDescent="0.2">
      <c r="B70" s="204" t="str" cm="1">
        <f t="array" aca="1" ref="B70" ca="1">IFERROR(_xlfn.XLOOKUP(C70,Act_codes_core,Act_labels_core),"")</f>
        <v>All types of clothing include clothing made of woven, knitted, crocheted fabrics, leather, synthetic leather, and fur.</v>
      </c>
      <c r="C70" s="108" t="str">
        <f ca="1"/>
        <v>a_061</v>
      </c>
      <c r="D70" s="133" cm="1">
        <f t="array" aca="1" ref="D70" ca="1">IF($J$1="Labour",SUMIFS(Raw_Factors_QFXP!E$7:E$1000,Raw_Factors_QFXP!$A$7:$A$1000,_xlfn.XLOOKUP($J$1,Fct_labels,Fct_codes)&amp;"_"&amp;$C70),IFERROR(_xlfn.XLOOKUP(_xlfn.XLOOKUP($J$1,Fct_labels,Fct_codes)&amp;"_"&amp;$C70,Raw_Factors_QFXP!$B$7:$B$1000,Raw_Factors_QFXP!E$7:E$1000),0))</f>
        <v>0</v>
      </c>
      <c r="E70" s="168" cm="1">
        <f t="array" aca="1" ref="E70" ca="1">IF($J$1="Labour",SUMIFS(Raw_Factors_QFXP!F$7:F$1000,Raw_Factors_QFXP!$A$7:$A$1000,_xlfn.XLOOKUP($J$1,Fct_labels,Fct_codes)&amp;"_"&amp;$C70),IFERROR(_xlfn.XLOOKUP(_xlfn.XLOOKUP($J$1,Fct_labels,Fct_codes)&amp;"_"&amp;$C70,Raw_Factors_QFXP!$B$7:$B$1000,Raw_Factors_QFXP!F$7:F$1000),0))</f>
        <v>0</v>
      </c>
      <c r="F70" s="168" cm="1">
        <f t="array" aca="1" ref="F70" ca="1">IF($J$1="Labour",SUMIFS(Raw_Factors_QFXP!G$7:G$1000,Raw_Factors_QFXP!$A$7:$A$1000,_xlfn.XLOOKUP($J$1,Fct_labels,Fct_codes)&amp;"_"&amp;$C70),IFERROR(_xlfn.XLOOKUP(_xlfn.XLOOKUP($J$1,Fct_labels,Fct_codes)&amp;"_"&amp;$C70,Raw_Factors_QFXP!$B$7:$B$1000,Raw_Factors_QFXP!G$7:G$1000),0))</f>
        <v>0</v>
      </c>
      <c r="G70" s="168" cm="1">
        <f t="array" aca="1" ref="G70" ca="1">IF($J$1="Labour",SUMIFS(Raw_Factors_QFXP!H$7:H$1000,Raw_Factors_QFXP!$A$7:$A$1000,_xlfn.XLOOKUP($J$1,Fct_labels,Fct_codes)&amp;"_"&amp;$C70),IFERROR(_xlfn.XLOOKUP(_xlfn.XLOOKUP($J$1,Fct_labels,Fct_codes)&amp;"_"&amp;$C70,Raw_Factors_QFXP!$B$7:$B$1000,Raw_Factors_QFXP!H$7:H$1000),0))</f>
        <v>0</v>
      </c>
      <c r="H70" s="168" cm="1">
        <f t="array" aca="1" ref="H70" ca="1">IF($J$1="Labour",SUMIFS(Raw_Factors_QFXP!I$7:I$1000,Raw_Factors_QFXP!$A$7:$A$1000,_xlfn.XLOOKUP($J$1,Fct_labels,Fct_codes)&amp;"_"&amp;$C70),IFERROR(_xlfn.XLOOKUP(_xlfn.XLOOKUP($J$1,Fct_labels,Fct_codes)&amp;"_"&amp;$C70,Raw_Factors_QFXP!$B$7:$B$1000,Raw_Factors_QFXP!I$7:I$1000),0))</f>
        <v>0</v>
      </c>
      <c r="I70" s="168" cm="1">
        <f t="array" aca="1" ref="I70" ca="1">IF($J$1="Labour",SUMIFS(Raw_Factors_QFXP!J$7:J$1000,Raw_Factors_QFXP!$A$7:$A$1000,_xlfn.XLOOKUP($J$1,Fct_labels,Fct_codes)&amp;"_"&amp;$C70),IFERROR(_xlfn.XLOOKUP(_xlfn.XLOOKUP($J$1,Fct_labels,Fct_codes)&amp;"_"&amp;$C70,Raw_Factors_QFXP!$B$7:$B$1000,Raw_Factors_QFXP!J$7:J$1000),0))</f>
        <v>0</v>
      </c>
      <c r="J70" s="168" cm="1">
        <f t="array" aca="1" ref="J70" ca="1">IF($J$1="Labour",SUMIFS(Raw_Factors_QFXP!K$7:K$1000,Raw_Factors_QFXP!$A$7:$A$1000,_xlfn.XLOOKUP($J$1,Fct_labels,Fct_codes)&amp;"_"&amp;$C70),IFERROR(_xlfn.XLOOKUP(_xlfn.XLOOKUP($J$1,Fct_labels,Fct_codes)&amp;"_"&amp;$C70,Raw_Factors_QFXP!$B$7:$B$1000,Raw_Factors_QFXP!K$7:K$1000),0))</f>
        <v>0</v>
      </c>
      <c r="K70" s="168" cm="1">
        <f t="array" aca="1" ref="K70" ca="1">IF($J$1="Labour",SUMIFS(Raw_Factors_QFXP!L$7:L$1000,Raw_Factors_QFXP!$A$7:$A$1000,_xlfn.XLOOKUP($J$1,Fct_labels,Fct_codes)&amp;"_"&amp;$C70),IFERROR(_xlfn.XLOOKUP(_xlfn.XLOOKUP($J$1,Fct_labels,Fct_codes)&amp;"_"&amp;$C70,Raw_Factors_QFXP!$B$7:$B$1000,Raw_Factors_QFXP!L$7:L$1000),0))</f>
        <v>0</v>
      </c>
      <c r="L70" s="168" cm="1">
        <f t="array" aca="1" ref="L70" ca="1">IF($J$1="Labour",SUMIFS(Raw_Factors_QFXP!M$7:M$1000,Raw_Factors_QFXP!$A$7:$A$1000,_xlfn.XLOOKUP($J$1,Fct_labels,Fct_codes)&amp;"_"&amp;$C70),IFERROR(_xlfn.XLOOKUP(_xlfn.XLOOKUP($J$1,Fct_labels,Fct_codes)&amp;"_"&amp;$C70,Raw_Factors_QFXP!$B$7:$B$1000,Raw_Factors_QFXP!M$7:M$1000),0))</f>
        <v>0</v>
      </c>
      <c r="M70" s="168" cm="1">
        <f t="array" aca="1" ref="M70" ca="1">IF($J$1="Labour",SUMIFS(Raw_Factors_QFXP!N$7:N$1000,Raw_Factors_QFXP!$A$7:$A$1000,_xlfn.XLOOKUP($J$1,Fct_labels,Fct_codes)&amp;"_"&amp;$C70),IFERROR(_xlfn.XLOOKUP(_xlfn.XLOOKUP($J$1,Fct_labels,Fct_codes)&amp;"_"&amp;$C70,Raw_Factors_QFXP!$B$7:$B$1000,Raw_Factors_QFXP!N$7:N$1000),0))</f>
        <v>0</v>
      </c>
      <c r="O70" s="204" t="str" cm="1">
        <f t="array" aca="1" ref="O70" ca="1">IFERROR(_xlfn.XLOOKUP(P70,Act_codes_core,Act_labels_core),"")</f>
        <v>All types of clothing include clothing made of woven, knitted, crocheted fabrics, leather, synthetic leather, and fur.</v>
      </c>
      <c r="P70" s="108" t="str">
        <f ca="1"/>
        <v>a_061</v>
      </c>
      <c r="Q70" s="281" cm="1">
        <f t="array" aca="1" ref="Q70" ca="1">IF($J$1="Labour","",IFERROR(_xlfn.XLOOKUP(_xlfn.XLOOKUP($J$1,Fct_labels,Fct_codes)&amp;"_"&amp;$C70,Raw_Factors_WFDISTXP!$B$7:$B$1000,Raw_Factors_WFDISTXP!E$7:E$1000),0))</f>
        <v>0</v>
      </c>
      <c r="R70" s="298" cm="1">
        <f t="array" aca="1" ref="R70" ca="1">IF($J$1="Labour","",IFERROR(_xlfn.XLOOKUP(_xlfn.XLOOKUP($J$1,Fct_labels,Fct_codes)&amp;"_"&amp;$C70,Raw_Factors_WFDISTXP!$B$7:$B$1000,Raw_Factors_WFDISTXP!F$7:F$1000),0))</f>
        <v>0</v>
      </c>
      <c r="S70" s="298" cm="1">
        <f t="array" aca="1" ref="S70" ca="1">IF($J$1="Labour","",IFERROR(_xlfn.XLOOKUP(_xlfn.XLOOKUP($J$1,Fct_labels,Fct_codes)&amp;"_"&amp;$C70,Raw_Factors_WFDISTXP!$B$7:$B$1000,Raw_Factors_WFDISTXP!G$7:G$1000),0))</f>
        <v>0</v>
      </c>
      <c r="T70" s="298" cm="1">
        <f t="array" aca="1" ref="T70" ca="1">IF($J$1="Labour","",IFERROR(_xlfn.XLOOKUP(_xlfn.XLOOKUP($J$1,Fct_labels,Fct_codes)&amp;"_"&amp;$C70,Raw_Factors_WFDISTXP!$B$7:$B$1000,Raw_Factors_WFDISTXP!H$7:H$1000),0))</f>
        <v>0</v>
      </c>
      <c r="U70" s="298" cm="1">
        <f t="array" aca="1" ref="U70" ca="1">IF($J$1="Labour","",IFERROR(_xlfn.XLOOKUP(_xlfn.XLOOKUP($J$1,Fct_labels,Fct_codes)&amp;"_"&amp;$C70,Raw_Factors_WFDISTXP!$B$7:$B$1000,Raw_Factors_WFDISTXP!I$7:I$1000),0))</f>
        <v>0</v>
      </c>
      <c r="V70" s="298" cm="1">
        <f t="array" aca="1" ref="V70" ca="1">IF($J$1="Labour","",IFERROR(_xlfn.XLOOKUP(_xlfn.XLOOKUP($J$1,Fct_labels,Fct_codes)&amp;"_"&amp;$C70,Raw_Factors_WFDISTXP!$B$7:$B$1000,Raw_Factors_WFDISTXP!J$7:J$1000),0))</f>
        <v>0</v>
      </c>
      <c r="W70" s="298" cm="1">
        <f t="array" aca="1" ref="W70" ca="1">IF($J$1="Labour","",IFERROR(_xlfn.XLOOKUP(_xlfn.XLOOKUP($J$1,Fct_labels,Fct_codes)&amp;"_"&amp;$C70,Raw_Factors_WFDISTXP!$B$7:$B$1000,Raw_Factors_WFDISTXP!K$7:K$1000),0))</f>
        <v>0</v>
      </c>
      <c r="X70" s="298" cm="1">
        <f t="array" aca="1" ref="X70" ca="1">IF($J$1="Labour","",IFERROR(_xlfn.XLOOKUP(_xlfn.XLOOKUP($J$1,Fct_labels,Fct_codes)&amp;"_"&amp;$C70,Raw_Factors_WFDISTXP!$B$7:$B$1000,Raw_Factors_WFDISTXP!L$7:L$1000),0))</f>
        <v>0</v>
      </c>
      <c r="Y70" s="298" cm="1">
        <f t="array" aca="1" ref="Y70" ca="1">IF($J$1="Labour","",IFERROR(_xlfn.XLOOKUP(_xlfn.XLOOKUP($J$1,Fct_labels,Fct_codes)&amp;"_"&amp;$C70,Raw_Factors_WFDISTXP!$B$7:$B$1000,Raw_Factors_WFDISTXP!M$7:M$1000),0))</f>
        <v>0</v>
      </c>
      <c r="Z70" s="298" cm="1">
        <f t="array" aca="1" ref="Z70" ca="1">IF($J$1="Labour","",IFERROR(_xlfn.XLOOKUP(_xlfn.XLOOKUP($J$1,Fct_labels,Fct_codes)&amp;"_"&amp;$C70,Raw_Factors_WFDISTXP!$B$7:$B$1000,Raw_Factors_WFDISTXP!N$7:N$1000),0))</f>
        <v>0</v>
      </c>
      <c r="AA70" s="104"/>
      <c r="AB70" s="104"/>
      <c r="AC70" s="104"/>
      <c r="AD70" s="104"/>
      <c r="AE70" s="104"/>
      <c r="AF70" s="104"/>
      <c r="AG70" s="104"/>
      <c r="AH70" s="104"/>
      <c r="AI70" s="54" t="str">
        <f ca="1"/>
        <v>sMND</v>
      </c>
      <c r="AJ70" s="54" t="str">
        <f ca="1"/>
        <v>sGDP</v>
      </c>
      <c r="AK70" s="133" t="str">
        <f ca="1"/>
        <v>a_061</v>
      </c>
      <c r="AL70" s="133">
        <f ca="1"/>
        <v>0</v>
      </c>
      <c r="AM70" s="133">
        <f ca="1"/>
        <v>0</v>
      </c>
      <c r="AN70" s="133">
        <f ca="1"/>
        <v>0</v>
      </c>
      <c r="AO70" s="133">
        <f ca="1"/>
        <v>0</v>
      </c>
      <c r="AP70" s="133">
        <f ca="1"/>
        <v>0</v>
      </c>
      <c r="AQ70" s="133">
        <f ca="1"/>
        <v>0</v>
      </c>
      <c r="AR70" s="133">
        <f ca="1"/>
        <v>0</v>
      </c>
      <c r="AS70" s="133">
        <f ca="1"/>
        <v>0</v>
      </c>
      <c r="AT70" s="133">
        <f ca="1"/>
        <v>0</v>
      </c>
      <c r="AU70" s="133">
        <f ca="1"/>
        <v>0</v>
      </c>
      <c r="AV70" s="133" t="e">
        <f t="shared" ca="1" si="18"/>
        <v>#DIV/0!</v>
      </c>
      <c r="AW70" s="133">
        <f t="shared" ca="1" si="19"/>
        <v>0</v>
      </c>
      <c r="AX70" s="59"/>
    </row>
    <row r="71" spans="2:50" hidden="1" outlineLevel="1" x14ac:dyDescent="0.2">
      <c r="B71" s="204" t="str" cm="1">
        <f t="array" aca="1" ref="B71" ca="1">IFERROR(_xlfn.XLOOKUP(C71,Act_codes_core,Act_labels_core),"")</f>
        <v>Leather, pre-processed; suitcases, handbags, saddle cushions; Preliminary and dyed fur skins</v>
      </c>
      <c r="C71" s="108" t="str">
        <f ca="1"/>
        <v>a_062</v>
      </c>
      <c r="D71" s="133" cm="1">
        <f t="array" aca="1" ref="D71" ca="1">IF($J$1="Labour",SUMIFS(Raw_Factors_QFXP!E$7:E$1000,Raw_Factors_QFXP!$A$7:$A$1000,_xlfn.XLOOKUP($J$1,Fct_labels,Fct_codes)&amp;"_"&amp;$C71),IFERROR(_xlfn.XLOOKUP(_xlfn.XLOOKUP($J$1,Fct_labels,Fct_codes)&amp;"_"&amp;$C71,Raw_Factors_QFXP!$B$7:$B$1000,Raw_Factors_QFXP!E$7:E$1000),0))</f>
        <v>0</v>
      </c>
      <c r="E71" s="168" cm="1">
        <f t="array" aca="1" ref="E71" ca="1">IF($J$1="Labour",SUMIFS(Raw_Factors_QFXP!F$7:F$1000,Raw_Factors_QFXP!$A$7:$A$1000,_xlfn.XLOOKUP($J$1,Fct_labels,Fct_codes)&amp;"_"&amp;$C71),IFERROR(_xlfn.XLOOKUP(_xlfn.XLOOKUP($J$1,Fct_labels,Fct_codes)&amp;"_"&amp;$C71,Raw_Factors_QFXP!$B$7:$B$1000,Raw_Factors_QFXP!F$7:F$1000),0))</f>
        <v>0</v>
      </c>
      <c r="F71" s="168" cm="1">
        <f t="array" aca="1" ref="F71" ca="1">IF($J$1="Labour",SUMIFS(Raw_Factors_QFXP!G$7:G$1000,Raw_Factors_QFXP!$A$7:$A$1000,_xlfn.XLOOKUP($J$1,Fct_labels,Fct_codes)&amp;"_"&amp;$C71),IFERROR(_xlfn.XLOOKUP(_xlfn.XLOOKUP($J$1,Fct_labels,Fct_codes)&amp;"_"&amp;$C71,Raw_Factors_QFXP!$B$7:$B$1000,Raw_Factors_QFXP!G$7:G$1000),0))</f>
        <v>0</v>
      </c>
      <c r="G71" s="168" cm="1">
        <f t="array" aca="1" ref="G71" ca="1">IF($J$1="Labour",SUMIFS(Raw_Factors_QFXP!H$7:H$1000,Raw_Factors_QFXP!$A$7:$A$1000,_xlfn.XLOOKUP($J$1,Fct_labels,Fct_codes)&amp;"_"&amp;$C71),IFERROR(_xlfn.XLOOKUP(_xlfn.XLOOKUP($J$1,Fct_labels,Fct_codes)&amp;"_"&amp;$C71,Raw_Factors_QFXP!$B$7:$B$1000,Raw_Factors_QFXP!H$7:H$1000),0))</f>
        <v>0</v>
      </c>
      <c r="H71" s="168" cm="1">
        <f t="array" aca="1" ref="H71" ca="1">IF($J$1="Labour",SUMIFS(Raw_Factors_QFXP!I$7:I$1000,Raw_Factors_QFXP!$A$7:$A$1000,_xlfn.XLOOKUP($J$1,Fct_labels,Fct_codes)&amp;"_"&amp;$C71),IFERROR(_xlfn.XLOOKUP(_xlfn.XLOOKUP($J$1,Fct_labels,Fct_codes)&amp;"_"&amp;$C71,Raw_Factors_QFXP!$B$7:$B$1000,Raw_Factors_QFXP!I$7:I$1000),0))</f>
        <v>0</v>
      </c>
      <c r="I71" s="168" cm="1">
        <f t="array" aca="1" ref="I71" ca="1">IF($J$1="Labour",SUMIFS(Raw_Factors_QFXP!J$7:J$1000,Raw_Factors_QFXP!$A$7:$A$1000,_xlfn.XLOOKUP($J$1,Fct_labels,Fct_codes)&amp;"_"&amp;$C71),IFERROR(_xlfn.XLOOKUP(_xlfn.XLOOKUP($J$1,Fct_labels,Fct_codes)&amp;"_"&amp;$C71,Raw_Factors_QFXP!$B$7:$B$1000,Raw_Factors_QFXP!J$7:J$1000),0))</f>
        <v>0</v>
      </c>
      <c r="J71" s="168" cm="1">
        <f t="array" aca="1" ref="J71" ca="1">IF($J$1="Labour",SUMIFS(Raw_Factors_QFXP!K$7:K$1000,Raw_Factors_QFXP!$A$7:$A$1000,_xlfn.XLOOKUP($J$1,Fct_labels,Fct_codes)&amp;"_"&amp;$C71),IFERROR(_xlfn.XLOOKUP(_xlfn.XLOOKUP($J$1,Fct_labels,Fct_codes)&amp;"_"&amp;$C71,Raw_Factors_QFXP!$B$7:$B$1000,Raw_Factors_QFXP!K$7:K$1000),0))</f>
        <v>0</v>
      </c>
      <c r="K71" s="168" cm="1">
        <f t="array" aca="1" ref="K71" ca="1">IF($J$1="Labour",SUMIFS(Raw_Factors_QFXP!L$7:L$1000,Raw_Factors_QFXP!$A$7:$A$1000,_xlfn.XLOOKUP($J$1,Fct_labels,Fct_codes)&amp;"_"&amp;$C71),IFERROR(_xlfn.XLOOKUP(_xlfn.XLOOKUP($J$1,Fct_labels,Fct_codes)&amp;"_"&amp;$C71,Raw_Factors_QFXP!$B$7:$B$1000,Raw_Factors_QFXP!L$7:L$1000),0))</f>
        <v>0</v>
      </c>
      <c r="L71" s="168" cm="1">
        <f t="array" aca="1" ref="L71" ca="1">IF($J$1="Labour",SUMIFS(Raw_Factors_QFXP!M$7:M$1000,Raw_Factors_QFXP!$A$7:$A$1000,_xlfn.XLOOKUP($J$1,Fct_labels,Fct_codes)&amp;"_"&amp;$C71),IFERROR(_xlfn.XLOOKUP(_xlfn.XLOOKUP($J$1,Fct_labels,Fct_codes)&amp;"_"&amp;$C71,Raw_Factors_QFXP!$B$7:$B$1000,Raw_Factors_QFXP!M$7:M$1000),0))</f>
        <v>0</v>
      </c>
      <c r="M71" s="168" cm="1">
        <f t="array" aca="1" ref="M71" ca="1">IF($J$1="Labour",SUMIFS(Raw_Factors_QFXP!N$7:N$1000,Raw_Factors_QFXP!$A$7:$A$1000,_xlfn.XLOOKUP($J$1,Fct_labels,Fct_codes)&amp;"_"&amp;$C71),IFERROR(_xlfn.XLOOKUP(_xlfn.XLOOKUP($J$1,Fct_labels,Fct_codes)&amp;"_"&amp;$C71,Raw_Factors_QFXP!$B$7:$B$1000,Raw_Factors_QFXP!N$7:N$1000),0))</f>
        <v>0</v>
      </c>
      <c r="O71" s="204" t="str" cm="1">
        <f t="array" aca="1" ref="O71" ca="1">IFERROR(_xlfn.XLOOKUP(P71,Act_codes_core,Act_labels_core),"")</f>
        <v>Leather, pre-processed; suitcases, handbags, saddle cushions; Preliminary and dyed fur skins</v>
      </c>
      <c r="P71" s="108" t="str">
        <f ca="1"/>
        <v>a_062</v>
      </c>
      <c r="Q71" s="281" cm="1">
        <f t="array" aca="1" ref="Q71" ca="1">IF($J$1="Labour","",IFERROR(_xlfn.XLOOKUP(_xlfn.XLOOKUP($J$1,Fct_labels,Fct_codes)&amp;"_"&amp;$C71,Raw_Factors_WFDISTXP!$B$7:$B$1000,Raw_Factors_WFDISTXP!E$7:E$1000),0))</f>
        <v>0</v>
      </c>
      <c r="R71" s="298" cm="1">
        <f t="array" aca="1" ref="R71" ca="1">IF($J$1="Labour","",IFERROR(_xlfn.XLOOKUP(_xlfn.XLOOKUP($J$1,Fct_labels,Fct_codes)&amp;"_"&amp;$C71,Raw_Factors_WFDISTXP!$B$7:$B$1000,Raw_Factors_WFDISTXP!F$7:F$1000),0))</f>
        <v>0</v>
      </c>
      <c r="S71" s="298" cm="1">
        <f t="array" aca="1" ref="S71" ca="1">IF($J$1="Labour","",IFERROR(_xlfn.XLOOKUP(_xlfn.XLOOKUP($J$1,Fct_labels,Fct_codes)&amp;"_"&amp;$C71,Raw_Factors_WFDISTXP!$B$7:$B$1000,Raw_Factors_WFDISTXP!G$7:G$1000),0))</f>
        <v>0</v>
      </c>
      <c r="T71" s="298" cm="1">
        <f t="array" aca="1" ref="T71" ca="1">IF($J$1="Labour","",IFERROR(_xlfn.XLOOKUP(_xlfn.XLOOKUP($J$1,Fct_labels,Fct_codes)&amp;"_"&amp;$C71,Raw_Factors_WFDISTXP!$B$7:$B$1000,Raw_Factors_WFDISTXP!H$7:H$1000),0))</f>
        <v>0</v>
      </c>
      <c r="U71" s="298" cm="1">
        <f t="array" aca="1" ref="U71" ca="1">IF($J$1="Labour","",IFERROR(_xlfn.XLOOKUP(_xlfn.XLOOKUP($J$1,Fct_labels,Fct_codes)&amp;"_"&amp;$C71,Raw_Factors_WFDISTXP!$B$7:$B$1000,Raw_Factors_WFDISTXP!I$7:I$1000),0))</f>
        <v>0</v>
      </c>
      <c r="V71" s="298" cm="1">
        <f t="array" aca="1" ref="V71" ca="1">IF($J$1="Labour","",IFERROR(_xlfn.XLOOKUP(_xlfn.XLOOKUP($J$1,Fct_labels,Fct_codes)&amp;"_"&amp;$C71,Raw_Factors_WFDISTXP!$B$7:$B$1000,Raw_Factors_WFDISTXP!J$7:J$1000),0))</f>
        <v>0</v>
      </c>
      <c r="W71" s="298" cm="1">
        <f t="array" aca="1" ref="W71" ca="1">IF($J$1="Labour","",IFERROR(_xlfn.XLOOKUP(_xlfn.XLOOKUP($J$1,Fct_labels,Fct_codes)&amp;"_"&amp;$C71,Raw_Factors_WFDISTXP!$B$7:$B$1000,Raw_Factors_WFDISTXP!K$7:K$1000),0))</f>
        <v>0</v>
      </c>
      <c r="X71" s="298" cm="1">
        <f t="array" aca="1" ref="X71" ca="1">IF($J$1="Labour","",IFERROR(_xlfn.XLOOKUP(_xlfn.XLOOKUP($J$1,Fct_labels,Fct_codes)&amp;"_"&amp;$C71,Raw_Factors_WFDISTXP!$B$7:$B$1000,Raw_Factors_WFDISTXP!L$7:L$1000),0))</f>
        <v>0</v>
      </c>
      <c r="Y71" s="298" cm="1">
        <f t="array" aca="1" ref="Y71" ca="1">IF($J$1="Labour","",IFERROR(_xlfn.XLOOKUP(_xlfn.XLOOKUP($J$1,Fct_labels,Fct_codes)&amp;"_"&amp;$C71,Raw_Factors_WFDISTXP!$B$7:$B$1000,Raw_Factors_WFDISTXP!M$7:M$1000),0))</f>
        <v>0</v>
      </c>
      <c r="Z71" s="298" cm="1">
        <f t="array" aca="1" ref="Z71" ca="1">IF($J$1="Labour","",IFERROR(_xlfn.XLOOKUP(_xlfn.XLOOKUP($J$1,Fct_labels,Fct_codes)&amp;"_"&amp;$C71,Raw_Factors_WFDISTXP!$B$7:$B$1000,Raw_Factors_WFDISTXP!N$7:N$1000),0))</f>
        <v>0</v>
      </c>
      <c r="AA71" s="104"/>
      <c r="AB71" s="104"/>
      <c r="AC71" s="104"/>
      <c r="AD71" s="104"/>
      <c r="AE71" s="104"/>
      <c r="AF71" s="104"/>
      <c r="AG71" s="104"/>
      <c r="AH71" s="104"/>
      <c r="AI71" s="54" t="str">
        <f ca="1"/>
        <v>sMND</v>
      </c>
      <c r="AJ71" s="54" t="str">
        <f ca="1"/>
        <v>sGDP</v>
      </c>
      <c r="AK71" s="133" t="str">
        <f ca="1"/>
        <v>a_062</v>
      </c>
      <c r="AL71" s="133">
        <f ca="1"/>
        <v>0</v>
      </c>
      <c r="AM71" s="133">
        <f ca="1"/>
        <v>0</v>
      </c>
      <c r="AN71" s="133">
        <f ca="1"/>
        <v>0</v>
      </c>
      <c r="AO71" s="133">
        <f ca="1"/>
        <v>0</v>
      </c>
      <c r="AP71" s="133">
        <f ca="1"/>
        <v>0</v>
      </c>
      <c r="AQ71" s="133">
        <f ca="1"/>
        <v>0</v>
      </c>
      <c r="AR71" s="133">
        <f ca="1"/>
        <v>0</v>
      </c>
      <c r="AS71" s="133">
        <f ca="1"/>
        <v>0</v>
      </c>
      <c r="AT71" s="133">
        <f ca="1"/>
        <v>0</v>
      </c>
      <c r="AU71" s="133">
        <f ca="1"/>
        <v>0</v>
      </c>
      <c r="AV71" s="133" t="e">
        <f t="shared" ca="1" si="18"/>
        <v>#DIV/0!</v>
      </c>
      <c r="AW71" s="133">
        <f t="shared" ca="1" si="19"/>
        <v>0</v>
      </c>
      <c r="AX71" s="59"/>
    </row>
    <row r="72" spans="2:50" hidden="1" outlineLevel="1" x14ac:dyDescent="0.2">
      <c r="B72" s="204" t="str" cm="1">
        <f t="array" aca="1" ref="B72" ca="1">IFERROR(_xlfn.XLOOKUP(C72,Act_codes_core,Act_labels_core),"")</f>
        <v>Shoes and sandals</v>
      </c>
      <c r="C72" s="108" t="str">
        <f ca="1"/>
        <v>a_063</v>
      </c>
      <c r="D72" s="133" cm="1">
        <f t="array" aca="1" ref="D72" ca="1">IF($J$1="Labour",SUMIFS(Raw_Factors_QFXP!E$7:E$1000,Raw_Factors_QFXP!$A$7:$A$1000,_xlfn.XLOOKUP($J$1,Fct_labels,Fct_codes)&amp;"_"&amp;$C72),IFERROR(_xlfn.XLOOKUP(_xlfn.XLOOKUP($J$1,Fct_labels,Fct_codes)&amp;"_"&amp;$C72,Raw_Factors_QFXP!$B$7:$B$1000,Raw_Factors_QFXP!E$7:E$1000),0))</f>
        <v>0</v>
      </c>
      <c r="E72" s="168" cm="1">
        <f t="array" aca="1" ref="E72" ca="1">IF($J$1="Labour",SUMIFS(Raw_Factors_QFXP!F$7:F$1000,Raw_Factors_QFXP!$A$7:$A$1000,_xlfn.XLOOKUP($J$1,Fct_labels,Fct_codes)&amp;"_"&amp;$C72),IFERROR(_xlfn.XLOOKUP(_xlfn.XLOOKUP($J$1,Fct_labels,Fct_codes)&amp;"_"&amp;$C72,Raw_Factors_QFXP!$B$7:$B$1000,Raw_Factors_QFXP!F$7:F$1000),0))</f>
        <v>0</v>
      </c>
      <c r="F72" s="168" cm="1">
        <f t="array" aca="1" ref="F72" ca="1">IF($J$1="Labour",SUMIFS(Raw_Factors_QFXP!G$7:G$1000,Raw_Factors_QFXP!$A$7:$A$1000,_xlfn.XLOOKUP($J$1,Fct_labels,Fct_codes)&amp;"_"&amp;$C72),IFERROR(_xlfn.XLOOKUP(_xlfn.XLOOKUP($J$1,Fct_labels,Fct_codes)&amp;"_"&amp;$C72,Raw_Factors_QFXP!$B$7:$B$1000,Raw_Factors_QFXP!G$7:G$1000),0))</f>
        <v>0</v>
      </c>
      <c r="G72" s="168" cm="1">
        <f t="array" aca="1" ref="G72" ca="1">IF($J$1="Labour",SUMIFS(Raw_Factors_QFXP!H$7:H$1000,Raw_Factors_QFXP!$A$7:$A$1000,_xlfn.XLOOKUP($J$1,Fct_labels,Fct_codes)&amp;"_"&amp;$C72),IFERROR(_xlfn.XLOOKUP(_xlfn.XLOOKUP($J$1,Fct_labels,Fct_codes)&amp;"_"&amp;$C72,Raw_Factors_QFXP!$B$7:$B$1000,Raw_Factors_QFXP!H$7:H$1000),0))</f>
        <v>0</v>
      </c>
      <c r="H72" s="168" cm="1">
        <f t="array" aca="1" ref="H72" ca="1">IF($J$1="Labour",SUMIFS(Raw_Factors_QFXP!I$7:I$1000,Raw_Factors_QFXP!$A$7:$A$1000,_xlfn.XLOOKUP($J$1,Fct_labels,Fct_codes)&amp;"_"&amp;$C72),IFERROR(_xlfn.XLOOKUP(_xlfn.XLOOKUP($J$1,Fct_labels,Fct_codes)&amp;"_"&amp;$C72,Raw_Factors_QFXP!$B$7:$B$1000,Raw_Factors_QFXP!I$7:I$1000),0))</f>
        <v>0</v>
      </c>
      <c r="I72" s="168" cm="1">
        <f t="array" aca="1" ref="I72" ca="1">IF($J$1="Labour",SUMIFS(Raw_Factors_QFXP!J$7:J$1000,Raw_Factors_QFXP!$A$7:$A$1000,_xlfn.XLOOKUP($J$1,Fct_labels,Fct_codes)&amp;"_"&amp;$C72),IFERROR(_xlfn.XLOOKUP(_xlfn.XLOOKUP($J$1,Fct_labels,Fct_codes)&amp;"_"&amp;$C72,Raw_Factors_QFXP!$B$7:$B$1000,Raw_Factors_QFXP!J$7:J$1000),0))</f>
        <v>0</v>
      </c>
      <c r="J72" s="168" cm="1">
        <f t="array" aca="1" ref="J72" ca="1">IF($J$1="Labour",SUMIFS(Raw_Factors_QFXP!K$7:K$1000,Raw_Factors_QFXP!$A$7:$A$1000,_xlfn.XLOOKUP($J$1,Fct_labels,Fct_codes)&amp;"_"&amp;$C72),IFERROR(_xlfn.XLOOKUP(_xlfn.XLOOKUP($J$1,Fct_labels,Fct_codes)&amp;"_"&amp;$C72,Raw_Factors_QFXP!$B$7:$B$1000,Raw_Factors_QFXP!K$7:K$1000),0))</f>
        <v>0</v>
      </c>
      <c r="K72" s="168" cm="1">
        <f t="array" aca="1" ref="K72" ca="1">IF($J$1="Labour",SUMIFS(Raw_Factors_QFXP!L$7:L$1000,Raw_Factors_QFXP!$A$7:$A$1000,_xlfn.XLOOKUP($J$1,Fct_labels,Fct_codes)&amp;"_"&amp;$C72),IFERROR(_xlfn.XLOOKUP(_xlfn.XLOOKUP($J$1,Fct_labels,Fct_codes)&amp;"_"&amp;$C72,Raw_Factors_QFXP!$B$7:$B$1000,Raw_Factors_QFXP!L$7:L$1000),0))</f>
        <v>0</v>
      </c>
      <c r="L72" s="168" cm="1">
        <f t="array" aca="1" ref="L72" ca="1">IF($J$1="Labour",SUMIFS(Raw_Factors_QFXP!M$7:M$1000,Raw_Factors_QFXP!$A$7:$A$1000,_xlfn.XLOOKUP($J$1,Fct_labels,Fct_codes)&amp;"_"&amp;$C72),IFERROR(_xlfn.XLOOKUP(_xlfn.XLOOKUP($J$1,Fct_labels,Fct_codes)&amp;"_"&amp;$C72,Raw_Factors_QFXP!$B$7:$B$1000,Raw_Factors_QFXP!M$7:M$1000),0))</f>
        <v>0</v>
      </c>
      <c r="M72" s="168" cm="1">
        <f t="array" aca="1" ref="M72" ca="1">IF($J$1="Labour",SUMIFS(Raw_Factors_QFXP!N$7:N$1000,Raw_Factors_QFXP!$A$7:$A$1000,_xlfn.XLOOKUP($J$1,Fct_labels,Fct_codes)&amp;"_"&amp;$C72),IFERROR(_xlfn.XLOOKUP(_xlfn.XLOOKUP($J$1,Fct_labels,Fct_codes)&amp;"_"&amp;$C72,Raw_Factors_QFXP!$B$7:$B$1000,Raw_Factors_QFXP!N$7:N$1000),0))</f>
        <v>0</v>
      </c>
      <c r="O72" s="204" t="str" cm="1">
        <f t="array" aca="1" ref="O72" ca="1">IFERROR(_xlfn.XLOOKUP(P72,Act_codes_core,Act_labels_core),"")</f>
        <v>Shoes and sandals</v>
      </c>
      <c r="P72" s="108" t="str">
        <f ca="1"/>
        <v>a_063</v>
      </c>
      <c r="Q72" s="281" cm="1">
        <f t="array" aca="1" ref="Q72" ca="1">IF($J$1="Labour","",IFERROR(_xlfn.XLOOKUP(_xlfn.XLOOKUP($J$1,Fct_labels,Fct_codes)&amp;"_"&amp;$C72,Raw_Factors_WFDISTXP!$B$7:$B$1000,Raw_Factors_WFDISTXP!E$7:E$1000),0))</f>
        <v>0</v>
      </c>
      <c r="R72" s="298" cm="1">
        <f t="array" aca="1" ref="R72" ca="1">IF($J$1="Labour","",IFERROR(_xlfn.XLOOKUP(_xlfn.XLOOKUP($J$1,Fct_labels,Fct_codes)&amp;"_"&amp;$C72,Raw_Factors_WFDISTXP!$B$7:$B$1000,Raw_Factors_WFDISTXP!F$7:F$1000),0))</f>
        <v>0</v>
      </c>
      <c r="S72" s="298" cm="1">
        <f t="array" aca="1" ref="S72" ca="1">IF($J$1="Labour","",IFERROR(_xlfn.XLOOKUP(_xlfn.XLOOKUP($J$1,Fct_labels,Fct_codes)&amp;"_"&amp;$C72,Raw_Factors_WFDISTXP!$B$7:$B$1000,Raw_Factors_WFDISTXP!G$7:G$1000),0))</f>
        <v>0</v>
      </c>
      <c r="T72" s="298" cm="1">
        <f t="array" aca="1" ref="T72" ca="1">IF($J$1="Labour","",IFERROR(_xlfn.XLOOKUP(_xlfn.XLOOKUP($J$1,Fct_labels,Fct_codes)&amp;"_"&amp;$C72,Raw_Factors_WFDISTXP!$B$7:$B$1000,Raw_Factors_WFDISTXP!H$7:H$1000),0))</f>
        <v>0</v>
      </c>
      <c r="U72" s="298" cm="1">
        <f t="array" aca="1" ref="U72" ca="1">IF($J$1="Labour","",IFERROR(_xlfn.XLOOKUP(_xlfn.XLOOKUP($J$1,Fct_labels,Fct_codes)&amp;"_"&amp;$C72,Raw_Factors_WFDISTXP!$B$7:$B$1000,Raw_Factors_WFDISTXP!I$7:I$1000),0))</f>
        <v>0</v>
      </c>
      <c r="V72" s="298" cm="1">
        <f t="array" aca="1" ref="V72" ca="1">IF($J$1="Labour","",IFERROR(_xlfn.XLOOKUP(_xlfn.XLOOKUP($J$1,Fct_labels,Fct_codes)&amp;"_"&amp;$C72,Raw_Factors_WFDISTXP!$B$7:$B$1000,Raw_Factors_WFDISTXP!J$7:J$1000),0))</f>
        <v>0</v>
      </c>
      <c r="W72" s="298" cm="1">
        <f t="array" aca="1" ref="W72" ca="1">IF($J$1="Labour","",IFERROR(_xlfn.XLOOKUP(_xlfn.XLOOKUP($J$1,Fct_labels,Fct_codes)&amp;"_"&amp;$C72,Raw_Factors_WFDISTXP!$B$7:$B$1000,Raw_Factors_WFDISTXP!K$7:K$1000),0))</f>
        <v>0</v>
      </c>
      <c r="X72" s="298" cm="1">
        <f t="array" aca="1" ref="X72" ca="1">IF($J$1="Labour","",IFERROR(_xlfn.XLOOKUP(_xlfn.XLOOKUP($J$1,Fct_labels,Fct_codes)&amp;"_"&amp;$C72,Raw_Factors_WFDISTXP!$B$7:$B$1000,Raw_Factors_WFDISTXP!L$7:L$1000),0))</f>
        <v>0</v>
      </c>
      <c r="Y72" s="298" cm="1">
        <f t="array" aca="1" ref="Y72" ca="1">IF($J$1="Labour","",IFERROR(_xlfn.XLOOKUP(_xlfn.XLOOKUP($J$1,Fct_labels,Fct_codes)&amp;"_"&amp;$C72,Raw_Factors_WFDISTXP!$B$7:$B$1000,Raw_Factors_WFDISTXP!M$7:M$1000),0))</f>
        <v>0</v>
      </c>
      <c r="Z72" s="298" cm="1">
        <f t="array" aca="1" ref="Z72" ca="1">IF($J$1="Labour","",IFERROR(_xlfn.XLOOKUP(_xlfn.XLOOKUP($J$1,Fct_labels,Fct_codes)&amp;"_"&amp;$C72,Raw_Factors_WFDISTXP!$B$7:$B$1000,Raw_Factors_WFDISTXP!N$7:N$1000),0))</f>
        <v>0</v>
      </c>
      <c r="AA72" s="104"/>
      <c r="AB72" s="104"/>
      <c r="AC72" s="104"/>
      <c r="AD72" s="104"/>
      <c r="AE72" s="104"/>
      <c r="AF72" s="104"/>
      <c r="AG72" s="104"/>
      <c r="AH72" s="104"/>
      <c r="AI72" s="54" t="str">
        <f ca="1"/>
        <v>sMND</v>
      </c>
      <c r="AJ72" s="54" t="str">
        <f ca="1"/>
        <v>sGDP</v>
      </c>
      <c r="AK72" s="133" t="str">
        <f ca="1"/>
        <v>a_063</v>
      </c>
      <c r="AL72" s="133">
        <f ca="1"/>
        <v>0</v>
      </c>
      <c r="AM72" s="133">
        <f ca="1"/>
        <v>0</v>
      </c>
      <c r="AN72" s="133">
        <f ca="1"/>
        <v>0</v>
      </c>
      <c r="AO72" s="133">
        <f ca="1"/>
        <v>0</v>
      </c>
      <c r="AP72" s="133">
        <f ca="1"/>
        <v>0</v>
      </c>
      <c r="AQ72" s="133">
        <f ca="1"/>
        <v>0</v>
      </c>
      <c r="AR72" s="133">
        <f ca="1"/>
        <v>0</v>
      </c>
      <c r="AS72" s="133">
        <f ca="1"/>
        <v>0</v>
      </c>
      <c r="AT72" s="133">
        <f ca="1"/>
        <v>0</v>
      </c>
      <c r="AU72" s="133">
        <f ca="1"/>
        <v>0</v>
      </c>
      <c r="AV72" s="133" t="e">
        <f t="shared" ca="1" si="18"/>
        <v>#DIV/0!</v>
      </c>
      <c r="AW72" s="133">
        <f t="shared" ca="1" si="19"/>
        <v>0</v>
      </c>
      <c r="AX72" s="59"/>
    </row>
    <row r="73" spans="2:50" hidden="1" outlineLevel="1" x14ac:dyDescent="0.2">
      <c r="B73" s="204" t="str" cm="1">
        <f t="array" aca="1" ref="B73" ca="1">IFERROR(_xlfn.XLOOKUP(C73,Act_codes_core,Act_labels_core),"")</f>
        <v>Wood processing products and products from wood, bamboo (except beds, cabinets, tables, chairs); of straw, thatch and plaiting materials</v>
      </c>
      <c r="C73" s="108" t="str">
        <f ca="1"/>
        <v>a_064</v>
      </c>
      <c r="D73" s="133" cm="1">
        <f t="array" aca="1" ref="D73" ca="1">IF($J$1="Labour",SUMIFS(Raw_Factors_QFXP!E$7:E$1000,Raw_Factors_QFXP!$A$7:$A$1000,_xlfn.XLOOKUP($J$1,Fct_labels,Fct_codes)&amp;"_"&amp;$C73),IFERROR(_xlfn.XLOOKUP(_xlfn.XLOOKUP($J$1,Fct_labels,Fct_codes)&amp;"_"&amp;$C73,Raw_Factors_QFXP!$B$7:$B$1000,Raw_Factors_QFXP!E$7:E$1000),0))</f>
        <v>0</v>
      </c>
      <c r="E73" s="168" cm="1">
        <f t="array" aca="1" ref="E73" ca="1">IF($J$1="Labour",SUMIFS(Raw_Factors_QFXP!F$7:F$1000,Raw_Factors_QFXP!$A$7:$A$1000,_xlfn.XLOOKUP($J$1,Fct_labels,Fct_codes)&amp;"_"&amp;$C73),IFERROR(_xlfn.XLOOKUP(_xlfn.XLOOKUP($J$1,Fct_labels,Fct_codes)&amp;"_"&amp;$C73,Raw_Factors_QFXP!$B$7:$B$1000,Raw_Factors_QFXP!F$7:F$1000),0))</f>
        <v>0</v>
      </c>
      <c r="F73" s="168" cm="1">
        <f t="array" aca="1" ref="F73" ca="1">IF($J$1="Labour",SUMIFS(Raw_Factors_QFXP!G$7:G$1000,Raw_Factors_QFXP!$A$7:$A$1000,_xlfn.XLOOKUP($J$1,Fct_labels,Fct_codes)&amp;"_"&amp;$C73),IFERROR(_xlfn.XLOOKUP(_xlfn.XLOOKUP($J$1,Fct_labels,Fct_codes)&amp;"_"&amp;$C73,Raw_Factors_QFXP!$B$7:$B$1000,Raw_Factors_QFXP!G$7:G$1000),0))</f>
        <v>0</v>
      </c>
      <c r="G73" s="168" cm="1">
        <f t="array" aca="1" ref="G73" ca="1">IF($J$1="Labour",SUMIFS(Raw_Factors_QFXP!H$7:H$1000,Raw_Factors_QFXP!$A$7:$A$1000,_xlfn.XLOOKUP($J$1,Fct_labels,Fct_codes)&amp;"_"&amp;$C73),IFERROR(_xlfn.XLOOKUP(_xlfn.XLOOKUP($J$1,Fct_labels,Fct_codes)&amp;"_"&amp;$C73,Raw_Factors_QFXP!$B$7:$B$1000,Raw_Factors_QFXP!H$7:H$1000),0))</f>
        <v>0</v>
      </c>
      <c r="H73" s="168" cm="1">
        <f t="array" aca="1" ref="H73" ca="1">IF($J$1="Labour",SUMIFS(Raw_Factors_QFXP!I$7:I$1000,Raw_Factors_QFXP!$A$7:$A$1000,_xlfn.XLOOKUP($J$1,Fct_labels,Fct_codes)&amp;"_"&amp;$C73),IFERROR(_xlfn.XLOOKUP(_xlfn.XLOOKUP($J$1,Fct_labels,Fct_codes)&amp;"_"&amp;$C73,Raw_Factors_QFXP!$B$7:$B$1000,Raw_Factors_QFXP!I$7:I$1000),0))</f>
        <v>0</v>
      </c>
      <c r="I73" s="168" cm="1">
        <f t="array" aca="1" ref="I73" ca="1">IF($J$1="Labour",SUMIFS(Raw_Factors_QFXP!J$7:J$1000,Raw_Factors_QFXP!$A$7:$A$1000,_xlfn.XLOOKUP($J$1,Fct_labels,Fct_codes)&amp;"_"&amp;$C73),IFERROR(_xlfn.XLOOKUP(_xlfn.XLOOKUP($J$1,Fct_labels,Fct_codes)&amp;"_"&amp;$C73,Raw_Factors_QFXP!$B$7:$B$1000,Raw_Factors_QFXP!J$7:J$1000),0))</f>
        <v>0</v>
      </c>
      <c r="J73" s="168" cm="1">
        <f t="array" aca="1" ref="J73" ca="1">IF($J$1="Labour",SUMIFS(Raw_Factors_QFXP!K$7:K$1000,Raw_Factors_QFXP!$A$7:$A$1000,_xlfn.XLOOKUP($J$1,Fct_labels,Fct_codes)&amp;"_"&amp;$C73),IFERROR(_xlfn.XLOOKUP(_xlfn.XLOOKUP($J$1,Fct_labels,Fct_codes)&amp;"_"&amp;$C73,Raw_Factors_QFXP!$B$7:$B$1000,Raw_Factors_QFXP!K$7:K$1000),0))</f>
        <v>0</v>
      </c>
      <c r="K73" s="168" cm="1">
        <f t="array" aca="1" ref="K73" ca="1">IF($J$1="Labour",SUMIFS(Raw_Factors_QFXP!L$7:L$1000,Raw_Factors_QFXP!$A$7:$A$1000,_xlfn.XLOOKUP($J$1,Fct_labels,Fct_codes)&amp;"_"&amp;$C73),IFERROR(_xlfn.XLOOKUP(_xlfn.XLOOKUP($J$1,Fct_labels,Fct_codes)&amp;"_"&amp;$C73,Raw_Factors_QFXP!$B$7:$B$1000,Raw_Factors_QFXP!L$7:L$1000),0))</f>
        <v>0</v>
      </c>
      <c r="L73" s="168" cm="1">
        <f t="array" aca="1" ref="L73" ca="1">IF($J$1="Labour",SUMIFS(Raw_Factors_QFXP!M$7:M$1000,Raw_Factors_QFXP!$A$7:$A$1000,_xlfn.XLOOKUP($J$1,Fct_labels,Fct_codes)&amp;"_"&amp;$C73),IFERROR(_xlfn.XLOOKUP(_xlfn.XLOOKUP($J$1,Fct_labels,Fct_codes)&amp;"_"&amp;$C73,Raw_Factors_QFXP!$B$7:$B$1000,Raw_Factors_QFXP!M$7:M$1000),0))</f>
        <v>0</v>
      </c>
      <c r="M73" s="168" cm="1">
        <f t="array" aca="1" ref="M73" ca="1">IF($J$1="Labour",SUMIFS(Raw_Factors_QFXP!N$7:N$1000,Raw_Factors_QFXP!$A$7:$A$1000,_xlfn.XLOOKUP($J$1,Fct_labels,Fct_codes)&amp;"_"&amp;$C73),IFERROR(_xlfn.XLOOKUP(_xlfn.XLOOKUP($J$1,Fct_labels,Fct_codes)&amp;"_"&amp;$C73,Raw_Factors_QFXP!$B$7:$B$1000,Raw_Factors_QFXP!N$7:N$1000),0))</f>
        <v>0</v>
      </c>
      <c r="O73" s="204" t="str" cm="1">
        <f t="array" aca="1" ref="O73" ca="1">IFERROR(_xlfn.XLOOKUP(P73,Act_codes_core,Act_labels_core),"")</f>
        <v>Wood processing products and products from wood, bamboo (except beds, cabinets, tables, chairs); of straw, thatch and plaiting materials</v>
      </c>
      <c r="P73" s="108" t="str">
        <f ca="1"/>
        <v>a_064</v>
      </c>
      <c r="Q73" s="281" cm="1">
        <f t="array" aca="1" ref="Q73" ca="1">IF($J$1="Labour","",IFERROR(_xlfn.XLOOKUP(_xlfn.XLOOKUP($J$1,Fct_labels,Fct_codes)&amp;"_"&amp;$C73,Raw_Factors_WFDISTXP!$B$7:$B$1000,Raw_Factors_WFDISTXP!E$7:E$1000),0))</f>
        <v>0</v>
      </c>
      <c r="R73" s="298" cm="1">
        <f t="array" aca="1" ref="R73" ca="1">IF($J$1="Labour","",IFERROR(_xlfn.XLOOKUP(_xlfn.XLOOKUP($J$1,Fct_labels,Fct_codes)&amp;"_"&amp;$C73,Raw_Factors_WFDISTXP!$B$7:$B$1000,Raw_Factors_WFDISTXP!F$7:F$1000),0))</f>
        <v>0</v>
      </c>
      <c r="S73" s="298" cm="1">
        <f t="array" aca="1" ref="S73" ca="1">IF($J$1="Labour","",IFERROR(_xlfn.XLOOKUP(_xlfn.XLOOKUP($J$1,Fct_labels,Fct_codes)&amp;"_"&amp;$C73,Raw_Factors_WFDISTXP!$B$7:$B$1000,Raw_Factors_WFDISTXP!G$7:G$1000),0))</f>
        <v>0</v>
      </c>
      <c r="T73" s="298" cm="1">
        <f t="array" aca="1" ref="T73" ca="1">IF($J$1="Labour","",IFERROR(_xlfn.XLOOKUP(_xlfn.XLOOKUP($J$1,Fct_labels,Fct_codes)&amp;"_"&amp;$C73,Raw_Factors_WFDISTXP!$B$7:$B$1000,Raw_Factors_WFDISTXP!H$7:H$1000),0))</f>
        <v>0</v>
      </c>
      <c r="U73" s="298" cm="1">
        <f t="array" aca="1" ref="U73" ca="1">IF($J$1="Labour","",IFERROR(_xlfn.XLOOKUP(_xlfn.XLOOKUP($J$1,Fct_labels,Fct_codes)&amp;"_"&amp;$C73,Raw_Factors_WFDISTXP!$B$7:$B$1000,Raw_Factors_WFDISTXP!I$7:I$1000),0))</f>
        <v>0</v>
      </c>
      <c r="V73" s="298" cm="1">
        <f t="array" aca="1" ref="V73" ca="1">IF($J$1="Labour","",IFERROR(_xlfn.XLOOKUP(_xlfn.XLOOKUP($J$1,Fct_labels,Fct_codes)&amp;"_"&amp;$C73,Raw_Factors_WFDISTXP!$B$7:$B$1000,Raw_Factors_WFDISTXP!J$7:J$1000),0))</f>
        <v>0</v>
      </c>
      <c r="W73" s="298" cm="1">
        <f t="array" aca="1" ref="W73" ca="1">IF($J$1="Labour","",IFERROR(_xlfn.XLOOKUP(_xlfn.XLOOKUP($J$1,Fct_labels,Fct_codes)&amp;"_"&amp;$C73,Raw_Factors_WFDISTXP!$B$7:$B$1000,Raw_Factors_WFDISTXP!K$7:K$1000),0))</f>
        <v>0</v>
      </c>
      <c r="X73" s="298" cm="1">
        <f t="array" aca="1" ref="X73" ca="1">IF($J$1="Labour","",IFERROR(_xlfn.XLOOKUP(_xlfn.XLOOKUP($J$1,Fct_labels,Fct_codes)&amp;"_"&amp;$C73,Raw_Factors_WFDISTXP!$B$7:$B$1000,Raw_Factors_WFDISTXP!L$7:L$1000),0))</f>
        <v>0</v>
      </c>
      <c r="Y73" s="298" cm="1">
        <f t="array" aca="1" ref="Y73" ca="1">IF($J$1="Labour","",IFERROR(_xlfn.XLOOKUP(_xlfn.XLOOKUP($J$1,Fct_labels,Fct_codes)&amp;"_"&amp;$C73,Raw_Factors_WFDISTXP!$B$7:$B$1000,Raw_Factors_WFDISTXP!M$7:M$1000),0))</f>
        <v>0</v>
      </c>
      <c r="Z73" s="298" cm="1">
        <f t="array" aca="1" ref="Z73" ca="1">IF($J$1="Labour","",IFERROR(_xlfn.XLOOKUP(_xlfn.XLOOKUP($J$1,Fct_labels,Fct_codes)&amp;"_"&amp;$C73,Raw_Factors_WFDISTXP!$B$7:$B$1000,Raw_Factors_WFDISTXP!N$7:N$1000),0))</f>
        <v>0</v>
      </c>
      <c r="AA73" s="104"/>
      <c r="AB73" s="104"/>
      <c r="AC73" s="104"/>
      <c r="AD73" s="104"/>
      <c r="AE73" s="104"/>
      <c r="AF73" s="104"/>
      <c r="AG73" s="104"/>
      <c r="AH73" s="104"/>
      <c r="AI73" s="54" t="str">
        <f ca="1"/>
        <v>sMND</v>
      </c>
      <c r="AJ73" s="54" t="str">
        <f ca="1"/>
        <v>sGDP</v>
      </c>
      <c r="AK73" s="133" t="str">
        <f ca="1"/>
        <v>a_064</v>
      </c>
      <c r="AL73" s="133">
        <f ca="1"/>
        <v>0</v>
      </c>
      <c r="AM73" s="133">
        <f ca="1"/>
        <v>0</v>
      </c>
      <c r="AN73" s="133">
        <f ca="1"/>
        <v>0</v>
      </c>
      <c r="AO73" s="133">
        <f ca="1"/>
        <v>0</v>
      </c>
      <c r="AP73" s="133">
        <f ca="1"/>
        <v>0</v>
      </c>
      <c r="AQ73" s="133">
        <f ca="1"/>
        <v>0</v>
      </c>
      <c r="AR73" s="133">
        <f ca="1"/>
        <v>0</v>
      </c>
      <c r="AS73" s="133">
        <f ca="1"/>
        <v>0</v>
      </c>
      <c r="AT73" s="133">
        <f ca="1"/>
        <v>0</v>
      </c>
      <c r="AU73" s="133">
        <f ca="1"/>
        <v>0</v>
      </c>
      <c r="AV73" s="133" t="e">
        <f t="shared" ca="1" si="18"/>
        <v>#DIV/0!</v>
      </c>
      <c r="AW73" s="133">
        <f t="shared" ca="1" si="19"/>
        <v>0</v>
      </c>
      <c r="AX73" s="59"/>
    </row>
    <row r="74" spans="2:50" hidden="1" outlineLevel="1" x14ac:dyDescent="0.2">
      <c r="B74" s="204" t="str" cm="1">
        <f t="array" aca="1" ref="B74" ca="1">IFERROR(_xlfn.XLOOKUP(C74,Act_codes_core,Act_labels_core),"")</f>
        <v>Paper and paper products</v>
      </c>
      <c r="C74" s="108" t="str">
        <f ca="1"/>
        <v>a_065</v>
      </c>
      <c r="D74" s="133" cm="1">
        <f t="array" aca="1" ref="D74" ca="1">IF($J$1="Labour",SUMIFS(Raw_Factors_QFXP!E$7:E$1000,Raw_Factors_QFXP!$A$7:$A$1000,_xlfn.XLOOKUP($J$1,Fct_labels,Fct_codes)&amp;"_"&amp;$C74),IFERROR(_xlfn.XLOOKUP(_xlfn.XLOOKUP($J$1,Fct_labels,Fct_codes)&amp;"_"&amp;$C74,Raw_Factors_QFXP!$B$7:$B$1000,Raw_Factors_QFXP!E$7:E$1000),0))</f>
        <v>0</v>
      </c>
      <c r="E74" s="168" cm="1">
        <f t="array" aca="1" ref="E74" ca="1">IF($J$1="Labour",SUMIFS(Raw_Factors_QFXP!F$7:F$1000,Raw_Factors_QFXP!$A$7:$A$1000,_xlfn.XLOOKUP($J$1,Fct_labels,Fct_codes)&amp;"_"&amp;$C74),IFERROR(_xlfn.XLOOKUP(_xlfn.XLOOKUP($J$1,Fct_labels,Fct_codes)&amp;"_"&amp;$C74,Raw_Factors_QFXP!$B$7:$B$1000,Raw_Factors_QFXP!F$7:F$1000),0))</f>
        <v>0</v>
      </c>
      <c r="F74" s="168" cm="1">
        <f t="array" aca="1" ref="F74" ca="1">IF($J$1="Labour",SUMIFS(Raw_Factors_QFXP!G$7:G$1000,Raw_Factors_QFXP!$A$7:$A$1000,_xlfn.XLOOKUP($J$1,Fct_labels,Fct_codes)&amp;"_"&amp;$C74),IFERROR(_xlfn.XLOOKUP(_xlfn.XLOOKUP($J$1,Fct_labels,Fct_codes)&amp;"_"&amp;$C74,Raw_Factors_QFXP!$B$7:$B$1000,Raw_Factors_QFXP!G$7:G$1000),0))</f>
        <v>0</v>
      </c>
      <c r="G74" s="168" cm="1">
        <f t="array" aca="1" ref="G74" ca="1">IF($J$1="Labour",SUMIFS(Raw_Factors_QFXP!H$7:H$1000,Raw_Factors_QFXP!$A$7:$A$1000,_xlfn.XLOOKUP($J$1,Fct_labels,Fct_codes)&amp;"_"&amp;$C74),IFERROR(_xlfn.XLOOKUP(_xlfn.XLOOKUP($J$1,Fct_labels,Fct_codes)&amp;"_"&amp;$C74,Raw_Factors_QFXP!$B$7:$B$1000,Raw_Factors_QFXP!H$7:H$1000),0))</f>
        <v>0</v>
      </c>
      <c r="H74" s="168" cm="1">
        <f t="array" aca="1" ref="H74" ca="1">IF($J$1="Labour",SUMIFS(Raw_Factors_QFXP!I$7:I$1000,Raw_Factors_QFXP!$A$7:$A$1000,_xlfn.XLOOKUP($J$1,Fct_labels,Fct_codes)&amp;"_"&amp;$C74),IFERROR(_xlfn.XLOOKUP(_xlfn.XLOOKUP($J$1,Fct_labels,Fct_codes)&amp;"_"&amp;$C74,Raw_Factors_QFXP!$B$7:$B$1000,Raw_Factors_QFXP!I$7:I$1000),0))</f>
        <v>0</v>
      </c>
      <c r="I74" s="168" cm="1">
        <f t="array" aca="1" ref="I74" ca="1">IF($J$1="Labour",SUMIFS(Raw_Factors_QFXP!J$7:J$1000,Raw_Factors_QFXP!$A$7:$A$1000,_xlfn.XLOOKUP($J$1,Fct_labels,Fct_codes)&amp;"_"&amp;$C74),IFERROR(_xlfn.XLOOKUP(_xlfn.XLOOKUP($J$1,Fct_labels,Fct_codes)&amp;"_"&amp;$C74,Raw_Factors_QFXP!$B$7:$B$1000,Raw_Factors_QFXP!J$7:J$1000),0))</f>
        <v>0</v>
      </c>
      <c r="J74" s="168" cm="1">
        <f t="array" aca="1" ref="J74" ca="1">IF($J$1="Labour",SUMIFS(Raw_Factors_QFXP!K$7:K$1000,Raw_Factors_QFXP!$A$7:$A$1000,_xlfn.XLOOKUP($J$1,Fct_labels,Fct_codes)&amp;"_"&amp;$C74),IFERROR(_xlfn.XLOOKUP(_xlfn.XLOOKUP($J$1,Fct_labels,Fct_codes)&amp;"_"&amp;$C74,Raw_Factors_QFXP!$B$7:$B$1000,Raw_Factors_QFXP!K$7:K$1000),0))</f>
        <v>0</v>
      </c>
      <c r="K74" s="168" cm="1">
        <f t="array" aca="1" ref="K74" ca="1">IF($J$1="Labour",SUMIFS(Raw_Factors_QFXP!L$7:L$1000,Raw_Factors_QFXP!$A$7:$A$1000,_xlfn.XLOOKUP($J$1,Fct_labels,Fct_codes)&amp;"_"&amp;$C74),IFERROR(_xlfn.XLOOKUP(_xlfn.XLOOKUP($J$1,Fct_labels,Fct_codes)&amp;"_"&amp;$C74,Raw_Factors_QFXP!$B$7:$B$1000,Raw_Factors_QFXP!L$7:L$1000),0))</f>
        <v>0</v>
      </c>
      <c r="L74" s="168" cm="1">
        <f t="array" aca="1" ref="L74" ca="1">IF($J$1="Labour",SUMIFS(Raw_Factors_QFXP!M$7:M$1000,Raw_Factors_QFXP!$A$7:$A$1000,_xlfn.XLOOKUP($J$1,Fct_labels,Fct_codes)&amp;"_"&amp;$C74),IFERROR(_xlfn.XLOOKUP(_xlfn.XLOOKUP($J$1,Fct_labels,Fct_codes)&amp;"_"&amp;$C74,Raw_Factors_QFXP!$B$7:$B$1000,Raw_Factors_QFXP!M$7:M$1000),0))</f>
        <v>0</v>
      </c>
      <c r="M74" s="168" cm="1">
        <f t="array" aca="1" ref="M74" ca="1">IF($J$1="Labour",SUMIFS(Raw_Factors_QFXP!N$7:N$1000,Raw_Factors_QFXP!$A$7:$A$1000,_xlfn.XLOOKUP($J$1,Fct_labels,Fct_codes)&amp;"_"&amp;$C74),IFERROR(_xlfn.XLOOKUP(_xlfn.XLOOKUP($J$1,Fct_labels,Fct_codes)&amp;"_"&amp;$C74,Raw_Factors_QFXP!$B$7:$B$1000,Raw_Factors_QFXP!N$7:N$1000),0))</f>
        <v>0</v>
      </c>
      <c r="O74" s="204" t="str" cm="1">
        <f t="array" aca="1" ref="O74" ca="1">IFERROR(_xlfn.XLOOKUP(P74,Act_codes_core,Act_labels_core),"")</f>
        <v>Paper and paper products</v>
      </c>
      <c r="P74" s="108" t="str">
        <f ca="1"/>
        <v>a_065</v>
      </c>
      <c r="Q74" s="281" cm="1">
        <f t="array" aca="1" ref="Q74" ca="1">IF($J$1="Labour","",IFERROR(_xlfn.XLOOKUP(_xlfn.XLOOKUP($J$1,Fct_labels,Fct_codes)&amp;"_"&amp;$C74,Raw_Factors_WFDISTXP!$B$7:$B$1000,Raw_Factors_WFDISTXP!E$7:E$1000),0))</f>
        <v>0</v>
      </c>
      <c r="R74" s="298" cm="1">
        <f t="array" aca="1" ref="R74" ca="1">IF($J$1="Labour","",IFERROR(_xlfn.XLOOKUP(_xlfn.XLOOKUP($J$1,Fct_labels,Fct_codes)&amp;"_"&amp;$C74,Raw_Factors_WFDISTXP!$B$7:$B$1000,Raw_Factors_WFDISTXP!F$7:F$1000),0))</f>
        <v>0</v>
      </c>
      <c r="S74" s="298" cm="1">
        <f t="array" aca="1" ref="S74" ca="1">IF($J$1="Labour","",IFERROR(_xlfn.XLOOKUP(_xlfn.XLOOKUP($J$1,Fct_labels,Fct_codes)&amp;"_"&amp;$C74,Raw_Factors_WFDISTXP!$B$7:$B$1000,Raw_Factors_WFDISTXP!G$7:G$1000),0))</f>
        <v>0</v>
      </c>
      <c r="T74" s="298" cm="1">
        <f t="array" aca="1" ref="T74" ca="1">IF($J$1="Labour","",IFERROR(_xlfn.XLOOKUP(_xlfn.XLOOKUP($J$1,Fct_labels,Fct_codes)&amp;"_"&amp;$C74,Raw_Factors_WFDISTXP!$B$7:$B$1000,Raw_Factors_WFDISTXP!H$7:H$1000),0))</f>
        <v>0</v>
      </c>
      <c r="U74" s="298" cm="1">
        <f t="array" aca="1" ref="U74" ca="1">IF($J$1="Labour","",IFERROR(_xlfn.XLOOKUP(_xlfn.XLOOKUP($J$1,Fct_labels,Fct_codes)&amp;"_"&amp;$C74,Raw_Factors_WFDISTXP!$B$7:$B$1000,Raw_Factors_WFDISTXP!I$7:I$1000),0))</f>
        <v>0</v>
      </c>
      <c r="V74" s="298" cm="1">
        <f t="array" aca="1" ref="V74" ca="1">IF($J$1="Labour","",IFERROR(_xlfn.XLOOKUP(_xlfn.XLOOKUP($J$1,Fct_labels,Fct_codes)&amp;"_"&amp;$C74,Raw_Factors_WFDISTXP!$B$7:$B$1000,Raw_Factors_WFDISTXP!J$7:J$1000),0))</f>
        <v>0</v>
      </c>
      <c r="W74" s="298" cm="1">
        <f t="array" aca="1" ref="W74" ca="1">IF($J$1="Labour","",IFERROR(_xlfn.XLOOKUP(_xlfn.XLOOKUP($J$1,Fct_labels,Fct_codes)&amp;"_"&amp;$C74,Raw_Factors_WFDISTXP!$B$7:$B$1000,Raw_Factors_WFDISTXP!K$7:K$1000),0))</f>
        <v>0</v>
      </c>
      <c r="X74" s="298" cm="1">
        <f t="array" aca="1" ref="X74" ca="1">IF($J$1="Labour","",IFERROR(_xlfn.XLOOKUP(_xlfn.XLOOKUP($J$1,Fct_labels,Fct_codes)&amp;"_"&amp;$C74,Raw_Factors_WFDISTXP!$B$7:$B$1000,Raw_Factors_WFDISTXP!L$7:L$1000),0))</f>
        <v>0</v>
      </c>
      <c r="Y74" s="298" cm="1">
        <f t="array" aca="1" ref="Y74" ca="1">IF($J$1="Labour","",IFERROR(_xlfn.XLOOKUP(_xlfn.XLOOKUP($J$1,Fct_labels,Fct_codes)&amp;"_"&amp;$C74,Raw_Factors_WFDISTXP!$B$7:$B$1000,Raw_Factors_WFDISTXP!M$7:M$1000),0))</f>
        <v>0</v>
      </c>
      <c r="Z74" s="298" cm="1">
        <f t="array" aca="1" ref="Z74" ca="1">IF($J$1="Labour","",IFERROR(_xlfn.XLOOKUP(_xlfn.XLOOKUP($J$1,Fct_labels,Fct_codes)&amp;"_"&amp;$C74,Raw_Factors_WFDISTXP!$B$7:$B$1000,Raw_Factors_WFDISTXP!N$7:N$1000),0))</f>
        <v>0</v>
      </c>
      <c r="AA74" s="104"/>
      <c r="AB74" s="104"/>
      <c r="AC74" s="104"/>
      <c r="AD74" s="104"/>
      <c r="AE74" s="104"/>
      <c r="AF74" s="104"/>
      <c r="AG74" s="104"/>
      <c r="AH74" s="104"/>
      <c r="AI74" s="54" t="str">
        <f ca="1"/>
        <v>sMND</v>
      </c>
      <c r="AJ74" s="54" t="str">
        <f ca="1"/>
        <v>sGDP</v>
      </c>
      <c r="AK74" s="133" t="str">
        <f ca="1"/>
        <v>a_065</v>
      </c>
      <c r="AL74" s="133">
        <f ca="1"/>
        <v>0</v>
      </c>
      <c r="AM74" s="133">
        <f ca="1"/>
        <v>0</v>
      </c>
      <c r="AN74" s="133">
        <f ca="1"/>
        <v>0</v>
      </c>
      <c r="AO74" s="133">
        <f ca="1"/>
        <v>0</v>
      </c>
      <c r="AP74" s="133">
        <f ca="1"/>
        <v>0</v>
      </c>
      <c r="AQ74" s="133">
        <f ca="1"/>
        <v>0</v>
      </c>
      <c r="AR74" s="133">
        <f ca="1"/>
        <v>0</v>
      </c>
      <c r="AS74" s="133">
        <f ca="1"/>
        <v>0</v>
      </c>
      <c r="AT74" s="133">
        <f ca="1"/>
        <v>0</v>
      </c>
      <c r="AU74" s="133">
        <f ca="1"/>
        <v>0</v>
      </c>
      <c r="AV74" s="133" t="e">
        <f t="shared" ca="1" si="18"/>
        <v>#DIV/0!</v>
      </c>
      <c r="AW74" s="133">
        <f t="shared" ca="1" si="19"/>
        <v>0</v>
      </c>
      <c r="AX74" s="59"/>
    </row>
    <row r="75" spans="2:50" hidden="1" outlineLevel="1" x14ac:dyDescent="0.2">
      <c r="B75" s="204" t="str" cm="1">
        <f t="array" aca="1" ref="B75" ca="1">IFERROR(_xlfn.XLOOKUP(C75,Act_codes_core,Act_labels_core),"")</f>
        <v>Printing and copying services of all types</v>
      </c>
      <c r="C75" s="108" t="str">
        <f ca="1"/>
        <v>a_066</v>
      </c>
      <c r="D75" s="133" cm="1">
        <f t="array" aca="1" ref="D75" ca="1">IF($J$1="Labour",SUMIFS(Raw_Factors_QFXP!E$7:E$1000,Raw_Factors_QFXP!$A$7:$A$1000,_xlfn.XLOOKUP($J$1,Fct_labels,Fct_codes)&amp;"_"&amp;$C75),IFERROR(_xlfn.XLOOKUP(_xlfn.XLOOKUP($J$1,Fct_labels,Fct_codes)&amp;"_"&amp;$C75,Raw_Factors_QFXP!$B$7:$B$1000,Raw_Factors_QFXP!E$7:E$1000),0))</f>
        <v>0</v>
      </c>
      <c r="E75" s="168" cm="1">
        <f t="array" aca="1" ref="E75" ca="1">IF($J$1="Labour",SUMIFS(Raw_Factors_QFXP!F$7:F$1000,Raw_Factors_QFXP!$A$7:$A$1000,_xlfn.XLOOKUP($J$1,Fct_labels,Fct_codes)&amp;"_"&amp;$C75),IFERROR(_xlfn.XLOOKUP(_xlfn.XLOOKUP($J$1,Fct_labels,Fct_codes)&amp;"_"&amp;$C75,Raw_Factors_QFXP!$B$7:$B$1000,Raw_Factors_QFXP!F$7:F$1000),0))</f>
        <v>0</v>
      </c>
      <c r="F75" s="168" cm="1">
        <f t="array" aca="1" ref="F75" ca="1">IF($J$1="Labour",SUMIFS(Raw_Factors_QFXP!G$7:G$1000,Raw_Factors_QFXP!$A$7:$A$1000,_xlfn.XLOOKUP($J$1,Fct_labels,Fct_codes)&amp;"_"&amp;$C75),IFERROR(_xlfn.XLOOKUP(_xlfn.XLOOKUP($J$1,Fct_labels,Fct_codes)&amp;"_"&amp;$C75,Raw_Factors_QFXP!$B$7:$B$1000,Raw_Factors_QFXP!G$7:G$1000),0))</f>
        <v>0</v>
      </c>
      <c r="G75" s="168" cm="1">
        <f t="array" aca="1" ref="G75" ca="1">IF($J$1="Labour",SUMIFS(Raw_Factors_QFXP!H$7:H$1000,Raw_Factors_QFXP!$A$7:$A$1000,_xlfn.XLOOKUP($J$1,Fct_labels,Fct_codes)&amp;"_"&amp;$C75),IFERROR(_xlfn.XLOOKUP(_xlfn.XLOOKUP($J$1,Fct_labels,Fct_codes)&amp;"_"&amp;$C75,Raw_Factors_QFXP!$B$7:$B$1000,Raw_Factors_QFXP!H$7:H$1000),0))</f>
        <v>0</v>
      </c>
      <c r="H75" s="168" cm="1">
        <f t="array" aca="1" ref="H75" ca="1">IF($J$1="Labour",SUMIFS(Raw_Factors_QFXP!I$7:I$1000,Raw_Factors_QFXP!$A$7:$A$1000,_xlfn.XLOOKUP($J$1,Fct_labels,Fct_codes)&amp;"_"&amp;$C75),IFERROR(_xlfn.XLOOKUP(_xlfn.XLOOKUP($J$1,Fct_labels,Fct_codes)&amp;"_"&amp;$C75,Raw_Factors_QFXP!$B$7:$B$1000,Raw_Factors_QFXP!I$7:I$1000),0))</f>
        <v>0</v>
      </c>
      <c r="I75" s="168" cm="1">
        <f t="array" aca="1" ref="I75" ca="1">IF($J$1="Labour",SUMIFS(Raw_Factors_QFXP!J$7:J$1000,Raw_Factors_QFXP!$A$7:$A$1000,_xlfn.XLOOKUP($J$1,Fct_labels,Fct_codes)&amp;"_"&amp;$C75),IFERROR(_xlfn.XLOOKUP(_xlfn.XLOOKUP($J$1,Fct_labels,Fct_codes)&amp;"_"&amp;$C75,Raw_Factors_QFXP!$B$7:$B$1000,Raw_Factors_QFXP!J$7:J$1000),0))</f>
        <v>0</v>
      </c>
      <c r="J75" s="168" cm="1">
        <f t="array" aca="1" ref="J75" ca="1">IF($J$1="Labour",SUMIFS(Raw_Factors_QFXP!K$7:K$1000,Raw_Factors_QFXP!$A$7:$A$1000,_xlfn.XLOOKUP($J$1,Fct_labels,Fct_codes)&amp;"_"&amp;$C75),IFERROR(_xlfn.XLOOKUP(_xlfn.XLOOKUP($J$1,Fct_labels,Fct_codes)&amp;"_"&amp;$C75,Raw_Factors_QFXP!$B$7:$B$1000,Raw_Factors_QFXP!K$7:K$1000),0))</f>
        <v>0</v>
      </c>
      <c r="K75" s="168" cm="1">
        <f t="array" aca="1" ref="K75" ca="1">IF($J$1="Labour",SUMIFS(Raw_Factors_QFXP!L$7:L$1000,Raw_Factors_QFXP!$A$7:$A$1000,_xlfn.XLOOKUP($J$1,Fct_labels,Fct_codes)&amp;"_"&amp;$C75),IFERROR(_xlfn.XLOOKUP(_xlfn.XLOOKUP($J$1,Fct_labels,Fct_codes)&amp;"_"&amp;$C75,Raw_Factors_QFXP!$B$7:$B$1000,Raw_Factors_QFXP!L$7:L$1000),0))</f>
        <v>0</v>
      </c>
      <c r="L75" s="168" cm="1">
        <f t="array" aca="1" ref="L75" ca="1">IF($J$1="Labour",SUMIFS(Raw_Factors_QFXP!M$7:M$1000,Raw_Factors_QFXP!$A$7:$A$1000,_xlfn.XLOOKUP($J$1,Fct_labels,Fct_codes)&amp;"_"&amp;$C75),IFERROR(_xlfn.XLOOKUP(_xlfn.XLOOKUP($J$1,Fct_labels,Fct_codes)&amp;"_"&amp;$C75,Raw_Factors_QFXP!$B$7:$B$1000,Raw_Factors_QFXP!M$7:M$1000),0))</f>
        <v>0</v>
      </c>
      <c r="M75" s="168" cm="1">
        <f t="array" aca="1" ref="M75" ca="1">IF($J$1="Labour",SUMIFS(Raw_Factors_QFXP!N$7:N$1000,Raw_Factors_QFXP!$A$7:$A$1000,_xlfn.XLOOKUP($J$1,Fct_labels,Fct_codes)&amp;"_"&amp;$C75),IFERROR(_xlfn.XLOOKUP(_xlfn.XLOOKUP($J$1,Fct_labels,Fct_codes)&amp;"_"&amp;$C75,Raw_Factors_QFXP!$B$7:$B$1000,Raw_Factors_QFXP!N$7:N$1000),0))</f>
        <v>0</v>
      </c>
      <c r="O75" s="204" t="str" cm="1">
        <f t="array" aca="1" ref="O75" ca="1">IFERROR(_xlfn.XLOOKUP(P75,Act_codes_core,Act_labels_core),"")</f>
        <v>Printing and copying services of all types</v>
      </c>
      <c r="P75" s="108" t="str">
        <f ca="1"/>
        <v>a_066</v>
      </c>
      <c r="Q75" s="281" cm="1">
        <f t="array" aca="1" ref="Q75" ca="1">IF($J$1="Labour","",IFERROR(_xlfn.XLOOKUP(_xlfn.XLOOKUP($J$1,Fct_labels,Fct_codes)&amp;"_"&amp;$C75,Raw_Factors_WFDISTXP!$B$7:$B$1000,Raw_Factors_WFDISTXP!E$7:E$1000),0))</f>
        <v>0</v>
      </c>
      <c r="R75" s="298" cm="1">
        <f t="array" aca="1" ref="R75" ca="1">IF($J$1="Labour","",IFERROR(_xlfn.XLOOKUP(_xlfn.XLOOKUP($J$1,Fct_labels,Fct_codes)&amp;"_"&amp;$C75,Raw_Factors_WFDISTXP!$B$7:$B$1000,Raw_Factors_WFDISTXP!F$7:F$1000),0))</f>
        <v>0</v>
      </c>
      <c r="S75" s="298" cm="1">
        <f t="array" aca="1" ref="S75" ca="1">IF($J$1="Labour","",IFERROR(_xlfn.XLOOKUP(_xlfn.XLOOKUP($J$1,Fct_labels,Fct_codes)&amp;"_"&amp;$C75,Raw_Factors_WFDISTXP!$B$7:$B$1000,Raw_Factors_WFDISTXP!G$7:G$1000),0))</f>
        <v>0</v>
      </c>
      <c r="T75" s="298" cm="1">
        <f t="array" aca="1" ref="T75" ca="1">IF($J$1="Labour","",IFERROR(_xlfn.XLOOKUP(_xlfn.XLOOKUP($J$1,Fct_labels,Fct_codes)&amp;"_"&amp;$C75,Raw_Factors_WFDISTXP!$B$7:$B$1000,Raw_Factors_WFDISTXP!H$7:H$1000),0))</f>
        <v>0</v>
      </c>
      <c r="U75" s="298" cm="1">
        <f t="array" aca="1" ref="U75" ca="1">IF($J$1="Labour","",IFERROR(_xlfn.XLOOKUP(_xlfn.XLOOKUP($J$1,Fct_labels,Fct_codes)&amp;"_"&amp;$C75,Raw_Factors_WFDISTXP!$B$7:$B$1000,Raw_Factors_WFDISTXP!I$7:I$1000),0))</f>
        <v>0</v>
      </c>
      <c r="V75" s="298" cm="1">
        <f t="array" aca="1" ref="V75" ca="1">IF($J$1="Labour","",IFERROR(_xlfn.XLOOKUP(_xlfn.XLOOKUP($J$1,Fct_labels,Fct_codes)&amp;"_"&amp;$C75,Raw_Factors_WFDISTXP!$B$7:$B$1000,Raw_Factors_WFDISTXP!J$7:J$1000),0))</f>
        <v>0</v>
      </c>
      <c r="W75" s="298" cm="1">
        <f t="array" aca="1" ref="W75" ca="1">IF($J$1="Labour","",IFERROR(_xlfn.XLOOKUP(_xlfn.XLOOKUP($J$1,Fct_labels,Fct_codes)&amp;"_"&amp;$C75,Raw_Factors_WFDISTXP!$B$7:$B$1000,Raw_Factors_WFDISTXP!K$7:K$1000),0))</f>
        <v>0</v>
      </c>
      <c r="X75" s="298" cm="1">
        <f t="array" aca="1" ref="X75" ca="1">IF($J$1="Labour","",IFERROR(_xlfn.XLOOKUP(_xlfn.XLOOKUP($J$1,Fct_labels,Fct_codes)&amp;"_"&amp;$C75,Raw_Factors_WFDISTXP!$B$7:$B$1000,Raw_Factors_WFDISTXP!L$7:L$1000),0))</f>
        <v>0</v>
      </c>
      <c r="Y75" s="298" cm="1">
        <f t="array" aca="1" ref="Y75" ca="1">IF($J$1="Labour","",IFERROR(_xlfn.XLOOKUP(_xlfn.XLOOKUP($J$1,Fct_labels,Fct_codes)&amp;"_"&amp;$C75,Raw_Factors_WFDISTXP!$B$7:$B$1000,Raw_Factors_WFDISTXP!M$7:M$1000),0))</f>
        <v>0</v>
      </c>
      <c r="Z75" s="298" cm="1">
        <f t="array" aca="1" ref="Z75" ca="1">IF($J$1="Labour","",IFERROR(_xlfn.XLOOKUP(_xlfn.XLOOKUP($J$1,Fct_labels,Fct_codes)&amp;"_"&amp;$C75,Raw_Factors_WFDISTXP!$B$7:$B$1000,Raw_Factors_WFDISTXP!N$7:N$1000),0))</f>
        <v>0</v>
      </c>
      <c r="AA75" s="104"/>
      <c r="AB75" s="104"/>
      <c r="AC75" s="104"/>
      <c r="AD75" s="104"/>
      <c r="AE75" s="104"/>
      <c r="AF75" s="104"/>
      <c r="AG75" s="104"/>
      <c r="AH75" s="104"/>
      <c r="AI75" s="54" t="str">
        <f ca="1"/>
        <v>sMND</v>
      </c>
      <c r="AJ75" s="54" t="str">
        <f ca="1"/>
        <v>sGDP</v>
      </c>
      <c r="AK75" s="133" t="str">
        <f ca="1"/>
        <v>a_066</v>
      </c>
      <c r="AL75" s="133">
        <f ca="1"/>
        <v>0</v>
      </c>
      <c r="AM75" s="133">
        <f ca="1"/>
        <v>0</v>
      </c>
      <c r="AN75" s="133">
        <f ca="1"/>
        <v>0</v>
      </c>
      <c r="AO75" s="133">
        <f ca="1"/>
        <v>0</v>
      </c>
      <c r="AP75" s="133">
        <f ca="1"/>
        <v>0</v>
      </c>
      <c r="AQ75" s="133">
        <f ca="1"/>
        <v>0</v>
      </c>
      <c r="AR75" s="133">
        <f ca="1"/>
        <v>0</v>
      </c>
      <c r="AS75" s="133">
        <f ca="1"/>
        <v>0</v>
      </c>
      <c r="AT75" s="133">
        <f ca="1"/>
        <v>0</v>
      </c>
      <c r="AU75" s="133">
        <f ca="1"/>
        <v>0</v>
      </c>
      <c r="AV75" s="133" t="e">
        <f t="shared" ref="AV75:AV138" ca="1" si="20">IF(OR(AI75="",AI75="Total"),"",100*AL75/SUMIFS($AL$10:$AL$246,$AI$10:$AI$246,AI75))</f>
        <v>#DIV/0!</v>
      </c>
      <c r="AW75" s="133">
        <f t="shared" ref="AW75:AW138" ca="1" si="21">IF(OR(AI75="",AI75="Total"),"",100*AL75/SUMIFS($AL$10:$AL$246,$AJ$10:$AJ$246,AJ75))</f>
        <v>0</v>
      </c>
      <c r="AX75" s="59"/>
    </row>
    <row r="76" spans="2:50" hidden="1" outlineLevel="1" x14ac:dyDescent="0.2">
      <c r="B76" s="204" t="str" cm="1">
        <f t="array" aca="1" ref="B76" ca="1">IFERROR(_xlfn.XLOOKUP(C76,Act_codes_core,Act_labels_core),"")</f>
        <v>Coke</v>
      </c>
      <c r="C76" s="108" t="str">
        <f ca="1"/>
        <v>a_067</v>
      </c>
      <c r="D76" s="133" cm="1">
        <f t="array" aca="1" ref="D76" ca="1">IF($J$1="Labour",SUMIFS(Raw_Factors_QFXP!E$7:E$1000,Raw_Factors_QFXP!$A$7:$A$1000,_xlfn.XLOOKUP($J$1,Fct_labels,Fct_codes)&amp;"_"&amp;$C76),IFERROR(_xlfn.XLOOKUP(_xlfn.XLOOKUP($J$1,Fct_labels,Fct_codes)&amp;"_"&amp;$C76,Raw_Factors_QFXP!$B$7:$B$1000,Raw_Factors_QFXP!E$7:E$1000),0))</f>
        <v>0</v>
      </c>
      <c r="E76" s="168" cm="1">
        <f t="array" aca="1" ref="E76" ca="1">IF($J$1="Labour",SUMIFS(Raw_Factors_QFXP!F$7:F$1000,Raw_Factors_QFXP!$A$7:$A$1000,_xlfn.XLOOKUP($J$1,Fct_labels,Fct_codes)&amp;"_"&amp;$C76),IFERROR(_xlfn.XLOOKUP(_xlfn.XLOOKUP($J$1,Fct_labels,Fct_codes)&amp;"_"&amp;$C76,Raw_Factors_QFXP!$B$7:$B$1000,Raw_Factors_QFXP!F$7:F$1000),0))</f>
        <v>0</v>
      </c>
      <c r="F76" s="168" cm="1">
        <f t="array" aca="1" ref="F76" ca="1">IF($J$1="Labour",SUMIFS(Raw_Factors_QFXP!G$7:G$1000,Raw_Factors_QFXP!$A$7:$A$1000,_xlfn.XLOOKUP($J$1,Fct_labels,Fct_codes)&amp;"_"&amp;$C76),IFERROR(_xlfn.XLOOKUP(_xlfn.XLOOKUP($J$1,Fct_labels,Fct_codes)&amp;"_"&amp;$C76,Raw_Factors_QFXP!$B$7:$B$1000,Raw_Factors_QFXP!G$7:G$1000),0))</f>
        <v>0</v>
      </c>
      <c r="G76" s="168" cm="1">
        <f t="array" aca="1" ref="G76" ca="1">IF($J$1="Labour",SUMIFS(Raw_Factors_QFXP!H$7:H$1000,Raw_Factors_QFXP!$A$7:$A$1000,_xlfn.XLOOKUP($J$1,Fct_labels,Fct_codes)&amp;"_"&amp;$C76),IFERROR(_xlfn.XLOOKUP(_xlfn.XLOOKUP($J$1,Fct_labels,Fct_codes)&amp;"_"&amp;$C76,Raw_Factors_QFXP!$B$7:$B$1000,Raw_Factors_QFXP!H$7:H$1000),0))</f>
        <v>0</v>
      </c>
      <c r="H76" s="168" cm="1">
        <f t="array" aca="1" ref="H76" ca="1">IF($J$1="Labour",SUMIFS(Raw_Factors_QFXP!I$7:I$1000,Raw_Factors_QFXP!$A$7:$A$1000,_xlfn.XLOOKUP($J$1,Fct_labels,Fct_codes)&amp;"_"&amp;$C76),IFERROR(_xlfn.XLOOKUP(_xlfn.XLOOKUP($J$1,Fct_labels,Fct_codes)&amp;"_"&amp;$C76,Raw_Factors_QFXP!$B$7:$B$1000,Raw_Factors_QFXP!I$7:I$1000),0))</f>
        <v>0</v>
      </c>
      <c r="I76" s="168" cm="1">
        <f t="array" aca="1" ref="I76" ca="1">IF($J$1="Labour",SUMIFS(Raw_Factors_QFXP!J$7:J$1000,Raw_Factors_QFXP!$A$7:$A$1000,_xlfn.XLOOKUP($J$1,Fct_labels,Fct_codes)&amp;"_"&amp;$C76),IFERROR(_xlfn.XLOOKUP(_xlfn.XLOOKUP($J$1,Fct_labels,Fct_codes)&amp;"_"&amp;$C76,Raw_Factors_QFXP!$B$7:$B$1000,Raw_Factors_QFXP!J$7:J$1000),0))</f>
        <v>0</v>
      </c>
      <c r="J76" s="168" cm="1">
        <f t="array" aca="1" ref="J76" ca="1">IF($J$1="Labour",SUMIFS(Raw_Factors_QFXP!K$7:K$1000,Raw_Factors_QFXP!$A$7:$A$1000,_xlfn.XLOOKUP($J$1,Fct_labels,Fct_codes)&amp;"_"&amp;$C76),IFERROR(_xlfn.XLOOKUP(_xlfn.XLOOKUP($J$1,Fct_labels,Fct_codes)&amp;"_"&amp;$C76,Raw_Factors_QFXP!$B$7:$B$1000,Raw_Factors_QFXP!K$7:K$1000),0))</f>
        <v>0</v>
      </c>
      <c r="K76" s="168" cm="1">
        <f t="array" aca="1" ref="K76" ca="1">IF($J$1="Labour",SUMIFS(Raw_Factors_QFXP!L$7:L$1000,Raw_Factors_QFXP!$A$7:$A$1000,_xlfn.XLOOKUP($J$1,Fct_labels,Fct_codes)&amp;"_"&amp;$C76),IFERROR(_xlfn.XLOOKUP(_xlfn.XLOOKUP($J$1,Fct_labels,Fct_codes)&amp;"_"&amp;$C76,Raw_Factors_QFXP!$B$7:$B$1000,Raw_Factors_QFXP!L$7:L$1000),0))</f>
        <v>0</v>
      </c>
      <c r="L76" s="168" cm="1">
        <f t="array" aca="1" ref="L76" ca="1">IF($J$1="Labour",SUMIFS(Raw_Factors_QFXP!M$7:M$1000,Raw_Factors_QFXP!$A$7:$A$1000,_xlfn.XLOOKUP($J$1,Fct_labels,Fct_codes)&amp;"_"&amp;$C76),IFERROR(_xlfn.XLOOKUP(_xlfn.XLOOKUP($J$1,Fct_labels,Fct_codes)&amp;"_"&amp;$C76,Raw_Factors_QFXP!$B$7:$B$1000,Raw_Factors_QFXP!M$7:M$1000),0))</f>
        <v>0</v>
      </c>
      <c r="M76" s="168" cm="1">
        <f t="array" aca="1" ref="M76" ca="1">IF($J$1="Labour",SUMIFS(Raw_Factors_QFXP!N$7:N$1000,Raw_Factors_QFXP!$A$7:$A$1000,_xlfn.XLOOKUP($J$1,Fct_labels,Fct_codes)&amp;"_"&amp;$C76),IFERROR(_xlfn.XLOOKUP(_xlfn.XLOOKUP($J$1,Fct_labels,Fct_codes)&amp;"_"&amp;$C76,Raw_Factors_QFXP!$B$7:$B$1000,Raw_Factors_QFXP!N$7:N$1000),0))</f>
        <v>0</v>
      </c>
      <c r="O76" s="204" t="str" cm="1">
        <f t="array" aca="1" ref="O76" ca="1">IFERROR(_xlfn.XLOOKUP(P76,Act_codes_core,Act_labels_core),"")</f>
        <v>Coke</v>
      </c>
      <c r="P76" s="108" t="str">
        <f ca="1"/>
        <v>a_067</v>
      </c>
      <c r="Q76" s="281" cm="1">
        <f t="array" aca="1" ref="Q76" ca="1">IF($J$1="Labour","",IFERROR(_xlfn.XLOOKUP(_xlfn.XLOOKUP($J$1,Fct_labels,Fct_codes)&amp;"_"&amp;$C76,Raw_Factors_WFDISTXP!$B$7:$B$1000,Raw_Factors_WFDISTXP!E$7:E$1000),0))</f>
        <v>0</v>
      </c>
      <c r="R76" s="298" cm="1">
        <f t="array" aca="1" ref="R76" ca="1">IF($J$1="Labour","",IFERROR(_xlfn.XLOOKUP(_xlfn.XLOOKUP($J$1,Fct_labels,Fct_codes)&amp;"_"&amp;$C76,Raw_Factors_WFDISTXP!$B$7:$B$1000,Raw_Factors_WFDISTXP!F$7:F$1000),0))</f>
        <v>0</v>
      </c>
      <c r="S76" s="298" cm="1">
        <f t="array" aca="1" ref="S76" ca="1">IF($J$1="Labour","",IFERROR(_xlfn.XLOOKUP(_xlfn.XLOOKUP($J$1,Fct_labels,Fct_codes)&amp;"_"&amp;$C76,Raw_Factors_WFDISTXP!$B$7:$B$1000,Raw_Factors_WFDISTXP!G$7:G$1000),0))</f>
        <v>0</v>
      </c>
      <c r="T76" s="298" cm="1">
        <f t="array" aca="1" ref="T76" ca="1">IF($J$1="Labour","",IFERROR(_xlfn.XLOOKUP(_xlfn.XLOOKUP($J$1,Fct_labels,Fct_codes)&amp;"_"&amp;$C76,Raw_Factors_WFDISTXP!$B$7:$B$1000,Raw_Factors_WFDISTXP!H$7:H$1000),0))</f>
        <v>0</v>
      </c>
      <c r="U76" s="298" cm="1">
        <f t="array" aca="1" ref="U76" ca="1">IF($J$1="Labour","",IFERROR(_xlfn.XLOOKUP(_xlfn.XLOOKUP($J$1,Fct_labels,Fct_codes)&amp;"_"&amp;$C76,Raw_Factors_WFDISTXP!$B$7:$B$1000,Raw_Factors_WFDISTXP!I$7:I$1000),0))</f>
        <v>0</v>
      </c>
      <c r="V76" s="298" cm="1">
        <f t="array" aca="1" ref="V76" ca="1">IF($J$1="Labour","",IFERROR(_xlfn.XLOOKUP(_xlfn.XLOOKUP($J$1,Fct_labels,Fct_codes)&amp;"_"&amp;$C76,Raw_Factors_WFDISTXP!$B$7:$B$1000,Raw_Factors_WFDISTXP!J$7:J$1000),0))</f>
        <v>0</v>
      </c>
      <c r="W76" s="298" cm="1">
        <f t="array" aca="1" ref="W76" ca="1">IF($J$1="Labour","",IFERROR(_xlfn.XLOOKUP(_xlfn.XLOOKUP($J$1,Fct_labels,Fct_codes)&amp;"_"&amp;$C76,Raw_Factors_WFDISTXP!$B$7:$B$1000,Raw_Factors_WFDISTXP!K$7:K$1000),0))</f>
        <v>0</v>
      </c>
      <c r="X76" s="298" cm="1">
        <f t="array" aca="1" ref="X76" ca="1">IF($J$1="Labour","",IFERROR(_xlfn.XLOOKUP(_xlfn.XLOOKUP($J$1,Fct_labels,Fct_codes)&amp;"_"&amp;$C76,Raw_Factors_WFDISTXP!$B$7:$B$1000,Raw_Factors_WFDISTXP!L$7:L$1000),0))</f>
        <v>0</v>
      </c>
      <c r="Y76" s="298" cm="1">
        <f t="array" aca="1" ref="Y76" ca="1">IF($J$1="Labour","",IFERROR(_xlfn.XLOOKUP(_xlfn.XLOOKUP($J$1,Fct_labels,Fct_codes)&amp;"_"&amp;$C76,Raw_Factors_WFDISTXP!$B$7:$B$1000,Raw_Factors_WFDISTXP!M$7:M$1000),0))</f>
        <v>0</v>
      </c>
      <c r="Z76" s="298" cm="1">
        <f t="array" aca="1" ref="Z76" ca="1">IF($J$1="Labour","",IFERROR(_xlfn.XLOOKUP(_xlfn.XLOOKUP($J$1,Fct_labels,Fct_codes)&amp;"_"&amp;$C76,Raw_Factors_WFDISTXP!$B$7:$B$1000,Raw_Factors_WFDISTXP!N$7:N$1000),0))</f>
        <v>0</v>
      </c>
      <c r="AA76" s="104"/>
      <c r="AB76" s="104"/>
      <c r="AC76" s="104"/>
      <c r="AD76" s="104"/>
      <c r="AE76" s="104"/>
      <c r="AF76" s="104"/>
      <c r="AG76" s="104"/>
      <c r="AH76" s="104"/>
      <c r="AI76" s="54" t="str">
        <f ca="1"/>
        <v>sMND</v>
      </c>
      <c r="AJ76" s="54" t="str">
        <f ca="1"/>
        <v>sGDP</v>
      </c>
      <c r="AK76" s="133" t="str">
        <f ca="1"/>
        <v>a_067</v>
      </c>
      <c r="AL76" s="133">
        <f ca="1"/>
        <v>0</v>
      </c>
      <c r="AM76" s="133">
        <f ca="1"/>
        <v>0</v>
      </c>
      <c r="AN76" s="133">
        <f ca="1"/>
        <v>0</v>
      </c>
      <c r="AO76" s="133">
        <f ca="1"/>
        <v>0</v>
      </c>
      <c r="AP76" s="133">
        <f ca="1"/>
        <v>0</v>
      </c>
      <c r="AQ76" s="133">
        <f ca="1"/>
        <v>0</v>
      </c>
      <c r="AR76" s="133">
        <f ca="1"/>
        <v>0</v>
      </c>
      <c r="AS76" s="133">
        <f ca="1"/>
        <v>0</v>
      </c>
      <c r="AT76" s="133">
        <f ca="1"/>
        <v>0</v>
      </c>
      <c r="AU76" s="133">
        <f ca="1"/>
        <v>0</v>
      </c>
      <c r="AV76" s="133" t="e">
        <f t="shared" ca="1" si="20"/>
        <v>#DIV/0!</v>
      </c>
      <c r="AW76" s="133">
        <f t="shared" ca="1" si="21"/>
        <v>0</v>
      </c>
      <c r="AX76" s="59"/>
    </row>
    <row r="77" spans="2:50" hidden="1" outlineLevel="1" x14ac:dyDescent="0.2">
      <c r="B77" s="204" t="str" cm="1">
        <f t="array" aca="1" ref="B77" ca="1">IFERROR(_xlfn.XLOOKUP(C77,Act_codes_core,Act_labels_core),"")</f>
        <v>Fuel oil and gasoline; lubricants</v>
      </c>
      <c r="C77" s="108" t="str">
        <f ca="1"/>
        <v>a_068</v>
      </c>
      <c r="D77" s="133" cm="1">
        <f t="array" aca="1" ref="D77" ca="1">IF($J$1="Labour",SUMIFS(Raw_Factors_QFXP!E$7:E$1000,Raw_Factors_QFXP!$A$7:$A$1000,_xlfn.XLOOKUP($J$1,Fct_labels,Fct_codes)&amp;"_"&amp;$C77),IFERROR(_xlfn.XLOOKUP(_xlfn.XLOOKUP($J$1,Fct_labels,Fct_codes)&amp;"_"&amp;$C77,Raw_Factors_QFXP!$B$7:$B$1000,Raw_Factors_QFXP!E$7:E$1000),0))</f>
        <v>0</v>
      </c>
      <c r="E77" s="168" cm="1">
        <f t="array" aca="1" ref="E77" ca="1">IF($J$1="Labour",SUMIFS(Raw_Factors_QFXP!F$7:F$1000,Raw_Factors_QFXP!$A$7:$A$1000,_xlfn.XLOOKUP($J$1,Fct_labels,Fct_codes)&amp;"_"&amp;$C77),IFERROR(_xlfn.XLOOKUP(_xlfn.XLOOKUP($J$1,Fct_labels,Fct_codes)&amp;"_"&amp;$C77,Raw_Factors_QFXP!$B$7:$B$1000,Raw_Factors_QFXP!F$7:F$1000),0))</f>
        <v>0</v>
      </c>
      <c r="F77" s="168" cm="1">
        <f t="array" aca="1" ref="F77" ca="1">IF($J$1="Labour",SUMIFS(Raw_Factors_QFXP!G$7:G$1000,Raw_Factors_QFXP!$A$7:$A$1000,_xlfn.XLOOKUP($J$1,Fct_labels,Fct_codes)&amp;"_"&amp;$C77),IFERROR(_xlfn.XLOOKUP(_xlfn.XLOOKUP($J$1,Fct_labels,Fct_codes)&amp;"_"&amp;$C77,Raw_Factors_QFXP!$B$7:$B$1000,Raw_Factors_QFXP!G$7:G$1000),0))</f>
        <v>0</v>
      </c>
      <c r="G77" s="168" cm="1">
        <f t="array" aca="1" ref="G77" ca="1">IF($J$1="Labour",SUMIFS(Raw_Factors_QFXP!H$7:H$1000,Raw_Factors_QFXP!$A$7:$A$1000,_xlfn.XLOOKUP($J$1,Fct_labels,Fct_codes)&amp;"_"&amp;$C77),IFERROR(_xlfn.XLOOKUP(_xlfn.XLOOKUP($J$1,Fct_labels,Fct_codes)&amp;"_"&amp;$C77,Raw_Factors_QFXP!$B$7:$B$1000,Raw_Factors_QFXP!H$7:H$1000),0))</f>
        <v>0</v>
      </c>
      <c r="H77" s="168" cm="1">
        <f t="array" aca="1" ref="H77" ca="1">IF($J$1="Labour",SUMIFS(Raw_Factors_QFXP!I$7:I$1000,Raw_Factors_QFXP!$A$7:$A$1000,_xlfn.XLOOKUP($J$1,Fct_labels,Fct_codes)&amp;"_"&amp;$C77),IFERROR(_xlfn.XLOOKUP(_xlfn.XLOOKUP($J$1,Fct_labels,Fct_codes)&amp;"_"&amp;$C77,Raw_Factors_QFXP!$B$7:$B$1000,Raw_Factors_QFXP!I$7:I$1000),0))</f>
        <v>0</v>
      </c>
      <c r="I77" s="168" cm="1">
        <f t="array" aca="1" ref="I77" ca="1">IF($J$1="Labour",SUMIFS(Raw_Factors_QFXP!J$7:J$1000,Raw_Factors_QFXP!$A$7:$A$1000,_xlfn.XLOOKUP($J$1,Fct_labels,Fct_codes)&amp;"_"&amp;$C77),IFERROR(_xlfn.XLOOKUP(_xlfn.XLOOKUP($J$1,Fct_labels,Fct_codes)&amp;"_"&amp;$C77,Raw_Factors_QFXP!$B$7:$B$1000,Raw_Factors_QFXP!J$7:J$1000),0))</f>
        <v>0</v>
      </c>
      <c r="J77" s="168" cm="1">
        <f t="array" aca="1" ref="J77" ca="1">IF($J$1="Labour",SUMIFS(Raw_Factors_QFXP!K$7:K$1000,Raw_Factors_QFXP!$A$7:$A$1000,_xlfn.XLOOKUP($J$1,Fct_labels,Fct_codes)&amp;"_"&amp;$C77),IFERROR(_xlfn.XLOOKUP(_xlfn.XLOOKUP($J$1,Fct_labels,Fct_codes)&amp;"_"&amp;$C77,Raw_Factors_QFXP!$B$7:$B$1000,Raw_Factors_QFXP!K$7:K$1000),0))</f>
        <v>0</v>
      </c>
      <c r="K77" s="168" cm="1">
        <f t="array" aca="1" ref="K77" ca="1">IF($J$1="Labour",SUMIFS(Raw_Factors_QFXP!L$7:L$1000,Raw_Factors_QFXP!$A$7:$A$1000,_xlfn.XLOOKUP($J$1,Fct_labels,Fct_codes)&amp;"_"&amp;$C77),IFERROR(_xlfn.XLOOKUP(_xlfn.XLOOKUP($J$1,Fct_labels,Fct_codes)&amp;"_"&amp;$C77,Raw_Factors_QFXP!$B$7:$B$1000,Raw_Factors_QFXP!L$7:L$1000),0))</f>
        <v>0</v>
      </c>
      <c r="L77" s="168" cm="1">
        <f t="array" aca="1" ref="L77" ca="1">IF($J$1="Labour",SUMIFS(Raw_Factors_QFXP!M$7:M$1000,Raw_Factors_QFXP!$A$7:$A$1000,_xlfn.XLOOKUP($J$1,Fct_labels,Fct_codes)&amp;"_"&amp;$C77),IFERROR(_xlfn.XLOOKUP(_xlfn.XLOOKUP($J$1,Fct_labels,Fct_codes)&amp;"_"&amp;$C77,Raw_Factors_QFXP!$B$7:$B$1000,Raw_Factors_QFXP!M$7:M$1000),0))</f>
        <v>0</v>
      </c>
      <c r="M77" s="168" cm="1">
        <f t="array" aca="1" ref="M77" ca="1">IF($J$1="Labour",SUMIFS(Raw_Factors_QFXP!N$7:N$1000,Raw_Factors_QFXP!$A$7:$A$1000,_xlfn.XLOOKUP($J$1,Fct_labels,Fct_codes)&amp;"_"&amp;$C77),IFERROR(_xlfn.XLOOKUP(_xlfn.XLOOKUP($J$1,Fct_labels,Fct_codes)&amp;"_"&amp;$C77,Raw_Factors_QFXP!$B$7:$B$1000,Raw_Factors_QFXP!N$7:N$1000),0))</f>
        <v>0</v>
      </c>
      <c r="O77" s="204" t="str" cm="1">
        <f t="array" aca="1" ref="O77" ca="1">IFERROR(_xlfn.XLOOKUP(P77,Act_codes_core,Act_labels_core),"")</f>
        <v>Fuel oil and gasoline; lubricants</v>
      </c>
      <c r="P77" s="108" t="str">
        <f ca="1"/>
        <v>a_068</v>
      </c>
      <c r="Q77" s="281" cm="1">
        <f t="array" aca="1" ref="Q77" ca="1">IF($J$1="Labour","",IFERROR(_xlfn.XLOOKUP(_xlfn.XLOOKUP($J$1,Fct_labels,Fct_codes)&amp;"_"&amp;$C77,Raw_Factors_WFDISTXP!$B$7:$B$1000,Raw_Factors_WFDISTXP!E$7:E$1000),0))</f>
        <v>0</v>
      </c>
      <c r="R77" s="298" cm="1">
        <f t="array" aca="1" ref="R77" ca="1">IF($J$1="Labour","",IFERROR(_xlfn.XLOOKUP(_xlfn.XLOOKUP($J$1,Fct_labels,Fct_codes)&amp;"_"&amp;$C77,Raw_Factors_WFDISTXP!$B$7:$B$1000,Raw_Factors_WFDISTXP!F$7:F$1000),0))</f>
        <v>0</v>
      </c>
      <c r="S77" s="298" cm="1">
        <f t="array" aca="1" ref="S77" ca="1">IF($J$1="Labour","",IFERROR(_xlfn.XLOOKUP(_xlfn.XLOOKUP($J$1,Fct_labels,Fct_codes)&amp;"_"&amp;$C77,Raw_Factors_WFDISTXP!$B$7:$B$1000,Raw_Factors_WFDISTXP!G$7:G$1000),0))</f>
        <v>0</v>
      </c>
      <c r="T77" s="298" cm="1">
        <f t="array" aca="1" ref="T77" ca="1">IF($J$1="Labour","",IFERROR(_xlfn.XLOOKUP(_xlfn.XLOOKUP($J$1,Fct_labels,Fct_codes)&amp;"_"&amp;$C77,Raw_Factors_WFDISTXP!$B$7:$B$1000,Raw_Factors_WFDISTXP!H$7:H$1000),0))</f>
        <v>0</v>
      </c>
      <c r="U77" s="298" cm="1">
        <f t="array" aca="1" ref="U77" ca="1">IF($J$1="Labour","",IFERROR(_xlfn.XLOOKUP(_xlfn.XLOOKUP($J$1,Fct_labels,Fct_codes)&amp;"_"&amp;$C77,Raw_Factors_WFDISTXP!$B$7:$B$1000,Raw_Factors_WFDISTXP!I$7:I$1000),0))</f>
        <v>0</v>
      </c>
      <c r="V77" s="298" cm="1">
        <f t="array" aca="1" ref="V77" ca="1">IF($J$1="Labour","",IFERROR(_xlfn.XLOOKUP(_xlfn.XLOOKUP($J$1,Fct_labels,Fct_codes)&amp;"_"&amp;$C77,Raw_Factors_WFDISTXP!$B$7:$B$1000,Raw_Factors_WFDISTXP!J$7:J$1000),0))</f>
        <v>0</v>
      </c>
      <c r="W77" s="298" cm="1">
        <f t="array" aca="1" ref="W77" ca="1">IF($J$1="Labour","",IFERROR(_xlfn.XLOOKUP(_xlfn.XLOOKUP($J$1,Fct_labels,Fct_codes)&amp;"_"&amp;$C77,Raw_Factors_WFDISTXP!$B$7:$B$1000,Raw_Factors_WFDISTXP!K$7:K$1000),0))</f>
        <v>0</v>
      </c>
      <c r="X77" s="298" cm="1">
        <f t="array" aca="1" ref="X77" ca="1">IF($J$1="Labour","",IFERROR(_xlfn.XLOOKUP(_xlfn.XLOOKUP($J$1,Fct_labels,Fct_codes)&amp;"_"&amp;$C77,Raw_Factors_WFDISTXP!$B$7:$B$1000,Raw_Factors_WFDISTXP!L$7:L$1000),0))</f>
        <v>0</v>
      </c>
      <c r="Y77" s="298" cm="1">
        <f t="array" aca="1" ref="Y77" ca="1">IF($J$1="Labour","",IFERROR(_xlfn.XLOOKUP(_xlfn.XLOOKUP($J$1,Fct_labels,Fct_codes)&amp;"_"&amp;$C77,Raw_Factors_WFDISTXP!$B$7:$B$1000,Raw_Factors_WFDISTXP!M$7:M$1000),0))</f>
        <v>0</v>
      </c>
      <c r="Z77" s="298" cm="1">
        <f t="array" aca="1" ref="Z77" ca="1">IF($J$1="Labour","",IFERROR(_xlfn.XLOOKUP(_xlfn.XLOOKUP($J$1,Fct_labels,Fct_codes)&amp;"_"&amp;$C77,Raw_Factors_WFDISTXP!$B$7:$B$1000,Raw_Factors_WFDISTXP!N$7:N$1000),0))</f>
        <v>0</v>
      </c>
      <c r="AA77" s="104"/>
      <c r="AB77" s="104"/>
      <c r="AC77" s="104"/>
      <c r="AD77" s="104"/>
      <c r="AE77" s="104"/>
      <c r="AF77" s="104"/>
      <c r="AG77" s="104"/>
      <c r="AH77" s="104"/>
      <c r="AI77" s="54" t="str">
        <f ca="1"/>
        <v>sMND</v>
      </c>
      <c r="AJ77" s="54" t="str">
        <f ca="1"/>
        <v>sGDP</v>
      </c>
      <c r="AK77" s="133" t="str">
        <f ca="1"/>
        <v>a_068</v>
      </c>
      <c r="AL77" s="133">
        <f ca="1"/>
        <v>0</v>
      </c>
      <c r="AM77" s="133">
        <f ca="1"/>
        <v>0</v>
      </c>
      <c r="AN77" s="133">
        <f ca="1"/>
        <v>0</v>
      </c>
      <c r="AO77" s="133">
        <f ca="1"/>
        <v>0</v>
      </c>
      <c r="AP77" s="133">
        <f ca="1"/>
        <v>0</v>
      </c>
      <c r="AQ77" s="133">
        <f ca="1"/>
        <v>0</v>
      </c>
      <c r="AR77" s="133">
        <f ca="1"/>
        <v>0</v>
      </c>
      <c r="AS77" s="133">
        <f ca="1"/>
        <v>0</v>
      </c>
      <c r="AT77" s="133">
        <f ca="1"/>
        <v>0</v>
      </c>
      <c r="AU77" s="133">
        <f ca="1"/>
        <v>0</v>
      </c>
      <c r="AV77" s="133" t="e">
        <f t="shared" ca="1" si="20"/>
        <v>#DIV/0!</v>
      </c>
      <c r="AW77" s="133">
        <f t="shared" ca="1" si="21"/>
        <v>0</v>
      </c>
      <c r="AX77" s="59"/>
    </row>
    <row r="78" spans="2:50" hidden="1" outlineLevel="1" x14ac:dyDescent="0.2">
      <c r="B78" s="204" t="str" cm="1">
        <f t="array" aca="1" ref="B78" ca="1">IFERROR(_xlfn.XLOOKUP(C78,Act_codes_core,Act_labels_core),"")</f>
        <v>Remaining petroleum products</v>
      </c>
      <c r="C78" s="108" t="str">
        <f ca="1"/>
        <v>a_069</v>
      </c>
      <c r="D78" s="133" cm="1">
        <f t="array" aca="1" ref="D78" ca="1">IF($J$1="Labour",SUMIFS(Raw_Factors_QFXP!E$7:E$1000,Raw_Factors_QFXP!$A$7:$A$1000,_xlfn.XLOOKUP($J$1,Fct_labels,Fct_codes)&amp;"_"&amp;$C78),IFERROR(_xlfn.XLOOKUP(_xlfn.XLOOKUP($J$1,Fct_labels,Fct_codes)&amp;"_"&amp;$C78,Raw_Factors_QFXP!$B$7:$B$1000,Raw_Factors_QFXP!E$7:E$1000),0))</f>
        <v>0</v>
      </c>
      <c r="E78" s="168" cm="1">
        <f t="array" aca="1" ref="E78" ca="1">IF($J$1="Labour",SUMIFS(Raw_Factors_QFXP!F$7:F$1000,Raw_Factors_QFXP!$A$7:$A$1000,_xlfn.XLOOKUP($J$1,Fct_labels,Fct_codes)&amp;"_"&amp;$C78),IFERROR(_xlfn.XLOOKUP(_xlfn.XLOOKUP($J$1,Fct_labels,Fct_codes)&amp;"_"&amp;$C78,Raw_Factors_QFXP!$B$7:$B$1000,Raw_Factors_QFXP!F$7:F$1000),0))</f>
        <v>0</v>
      </c>
      <c r="F78" s="168" cm="1">
        <f t="array" aca="1" ref="F78" ca="1">IF($J$1="Labour",SUMIFS(Raw_Factors_QFXP!G$7:G$1000,Raw_Factors_QFXP!$A$7:$A$1000,_xlfn.XLOOKUP($J$1,Fct_labels,Fct_codes)&amp;"_"&amp;$C78),IFERROR(_xlfn.XLOOKUP(_xlfn.XLOOKUP($J$1,Fct_labels,Fct_codes)&amp;"_"&amp;$C78,Raw_Factors_QFXP!$B$7:$B$1000,Raw_Factors_QFXP!G$7:G$1000),0))</f>
        <v>0</v>
      </c>
      <c r="G78" s="168" cm="1">
        <f t="array" aca="1" ref="G78" ca="1">IF($J$1="Labour",SUMIFS(Raw_Factors_QFXP!H$7:H$1000,Raw_Factors_QFXP!$A$7:$A$1000,_xlfn.XLOOKUP($J$1,Fct_labels,Fct_codes)&amp;"_"&amp;$C78),IFERROR(_xlfn.XLOOKUP(_xlfn.XLOOKUP($J$1,Fct_labels,Fct_codes)&amp;"_"&amp;$C78,Raw_Factors_QFXP!$B$7:$B$1000,Raw_Factors_QFXP!H$7:H$1000),0))</f>
        <v>0</v>
      </c>
      <c r="H78" s="168" cm="1">
        <f t="array" aca="1" ref="H78" ca="1">IF($J$1="Labour",SUMIFS(Raw_Factors_QFXP!I$7:I$1000,Raw_Factors_QFXP!$A$7:$A$1000,_xlfn.XLOOKUP($J$1,Fct_labels,Fct_codes)&amp;"_"&amp;$C78),IFERROR(_xlfn.XLOOKUP(_xlfn.XLOOKUP($J$1,Fct_labels,Fct_codes)&amp;"_"&amp;$C78,Raw_Factors_QFXP!$B$7:$B$1000,Raw_Factors_QFXP!I$7:I$1000),0))</f>
        <v>0</v>
      </c>
      <c r="I78" s="168" cm="1">
        <f t="array" aca="1" ref="I78" ca="1">IF($J$1="Labour",SUMIFS(Raw_Factors_QFXP!J$7:J$1000,Raw_Factors_QFXP!$A$7:$A$1000,_xlfn.XLOOKUP($J$1,Fct_labels,Fct_codes)&amp;"_"&amp;$C78),IFERROR(_xlfn.XLOOKUP(_xlfn.XLOOKUP($J$1,Fct_labels,Fct_codes)&amp;"_"&amp;$C78,Raw_Factors_QFXP!$B$7:$B$1000,Raw_Factors_QFXP!J$7:J$1000),0))</f>
        <v>0</v>
      </c>
      <c r="J78" s="168" cm="1">
        <f t="array" aca="1" ref="J78" ca="1">IF($J$1="Labour",SUMIFS(Raw_Factors_QFXP!K$7:K$1000,Raw_Factors_QFXP!$A$7:$A$1000,_xlfn.XLOOKUP($J$1,Fct_labels,Fct_codes)&amp;"_"&amp;$C78),IFERROR(_xlfn.XLOOKUP(_xlfn.XLOOKUP($J$1,Fct_labels,Fct_codes)&amp;"_"&amp;$C78,Raw_Factors_QFXP!$B$7:$B$1000,Raw_Factors_QFXP!K$7:K$1000),0))</f>
        <v>0</v>
      </c>
      <c r="K78" s="168" cm="1">
        <f t="array" aca="1" ref="K78" ca="1">IF($J$1="Labour",SUMIFS(Raw_Factors_QFXP!L$7:L$1000,Raw_Factors_QFXP!$A$7:$A$1000,_xlfn.XLOOKUP($J$1,Fct_labels,Fct_codes)&amp;"_"&amp;$C78),IFERROR(_xlfn.XLOOKUP(_xlfn.XLOOKUP($J$1,Fct_labels,Fct_codes)&amp;"_"&amp;$C78,Raw_Factors_QFXP!$B$7:$B$1000,Raw_Factors_QFXP!L$7:L$1000),0))</f>
        <v>0</v>
      </c>
      <c r="L78" s="168" cm="1">
        <f t="array" aca="1" ref="L78" ca="1">IF($J$1="Labour",SUMIFS(Raw_Factors_QFXP!M$7:M$1000,Raw_Factors_QFXP!$A$7:$A$1000,_xlfn.XLOOKUP($J$1,Fct_labels,Fct_codes)&amp;"_"&amp;$C78),IFERROR(_xlfn.XLOOKUP(_xlfn.XLOOKUP($J$1,Fct_labels,Fct_codes)&amp;"_"&amp;$C78,Raw_Factors_QFXP!$B$7:$B$1000,Raw_Factors_QFXP!M$7:M$1000),0))</f>
        <v>0</v>
      </c>
      <c r="M78" s="168" cm="1">
        <f t="array" aca="1" ref="M78" ca="1">IF($J$1="Labour",SUMIFS(Raw_Factors_QFXP!N$7:N$1000,Raw_Factors_QFXP!$A$7:$A$1000,_xlfn.XLOOKUP($J$1,Fct_labels,Fct_codes)&amp;"_"&amp;$C78),IFERROR(_xlfn.XLOOKUP(_xlfn.XLOOKUP($J$1,Fct_labels,Fct_codes)&amp;"_"&amp;$C78,Raw_Factors_QFXP!$B$7:$B$1000,Raw_Factors_QFXP!N$7:N$1000),0))</f>
        <v>0</v>
      </c>
      <c r="O78" s="204" t="str" cm="1">
        <f t="array" aca="1" ref="O78" ca="1">IFERROR(_xlfn.XLOOKUP(P78,Act_codes_core,Act_labels_core),"")</f>
        <v>Remaining petroleum products</v>
      </c>
      <c r="P78" s="108" t="str">
        <f ca="1"/>
        <v>a_069</v>
      </c>
      <c r="Q78" s="281" cm="1">
        <f t="array" aca="1" ref="Q78" ca="1">IF($J$1="Labour","",IFERROR(_xlfn.XLOOKUP(_xlfn.XLOOKUP($J$1,Fct_labels,Fct_codes)&amp;"_"&amp;$C78,Raw_Factors_WFDISTXP!$B$7:$B$1000,Raw_Factors_WFDISTXP!E$7:E$1000),0))</f>
        <v>0</v>
      </c>
      <c r="R78" s="298" cm="1">
        <f t="array" aca="1" ref="R78" ca="1">IF($J$1="Labour","",IFERROR(_xlfn.XLOOKUP(_xlfn.XLOOKUP($J$1,Fct_labels,Fct_codes)&amp;"_"&amp;$C78,Raw_Factors_WFDISTXP!$B$7:$B$1000,Raw_Factors_WFDISTXP!F$7:F$1000),0))</f>
        <v>0</v>
      </c>
      <c r="S78" s="298" cm="1">
        <f t="array" aca="1" ref="S78" ca="1">IF($J$1="Labour","",IFERROR(_xlfn.XLOOKUP(_xlfn.XLOOKUP($J$1,Fct_labels,Fct_codes)&amp;"_"&amp;$C78,Raw_Factors_WFDISTXP!$B$7:$B$1000,Raw_Factors_WFDISTXP!G$7:G$1000),0))</f>
        <v>0</v>
      </c>
      <c r="T78" s="298" cm="1">
        <f t="array" aca="1" ref="T78" ca="1">IF($J$1="Labour","",IFERROR(_xlfn.XLOOKUP(_xlfn.XLOOKUP($J$1,Fct_labels,Fct_codes)&amp;"_"&amp;$C78,Raw_Factors_WFDISTXP!$B$7:$B$1000,Raw_Factors_WFDISTXP!H$7:H$1000),0))</f>
        <v>0</v>
      </c>
      <c r="U78" s="298" cm="1">
        <f t="array" aca="1" ref="U78" ca="1">IF($J$1="Labour","",IFERROR(_xlfn.XLOOKUP(_xlfn.XLOOKUP($J$1,Fct_labels,Fct_codes)&amp;"_"&amp;$C78,Raw_Factors_WFDISTXP!$B$7:$B$1000,Raw_Factors_WFDISTXP!I$7:I$1000),0))</f>
        <v>0</v>
      </c>
      <c r="V78" s="298" cm="1">
        <f t="array" aca="1" ref="V78" ca="1">IF($J$1="Labour","",IFERROR(_xlfn.XLOOKUP(_xlfn.XLOOKUP($J$1,Fct_labels,Fct_codes)&amp;"_"&amp;$C78,Raw_Factors_WFDISTXP!$B$7:$B$1000,Raw_Factors_WFDISTXP!J$7:J$1000),0))</f>
        <v>0</v>
      </c>
      <c r="W78" s="298" cm="1">
        <f t="array" aca="1" ref="W78" ca="1">IF($J$1="Labour","",IFERROR(_xlfn.XLOOKUP(_xlfn.XLOOKUP($J$1,Fct_labels,Fct_codes)&amp;"_"&amp;$C78,Raw_Factors_WFDISTXP!$B$7:$B$1000,Raw_Factors_WFDISTXP!K$7:K$1000),0))</f>
        <v>0</v>
      </c>
      <c r="X78" s="298" cm="1">
        <f t="array" aca="1" ref="X78" ca="1">IF($J$1="Labour","",IFERROR(_xlfn.XLOOKUP(_xlfn.XLOOKUP($J$1,Fct_labels,Fct_codes)&amp;"_"&amp;$C78,Raw_Factors_WFDISTXP!$B$7:$B$1000,Raw_Factors_WFDISTXP!L$7:L$1000),0))</f>
        <v>0</v>
      </c>
      <c r="Y78" s="298" cm="1">
        <f t="array" aca="1" ref="Y78" ca="1">IF($J$1="Labour","",IFERROR(_xlfn.XLOOKUP(_xlfn.XLOOKUP($J$1,Fct_labels,Fct_codes)&amp;"_"&amp;$C78,Raw_Factors_WFDISTXP!$B$7:$B$1000,Raw_Factors_WFDISTXP!M$7:M$1000),0))</f>
        <v>0</v>
      </c>
      <c r="Z78" s="298" cm="1">
        <f t="array" aca="1" ref="Z78" ca="1">IF($J$1="Labour","",IFERROR(_xlfn.XLOOKUP(_xlfn.XLOOKUP($J$1,Fct_labels,Fct_codes)&amp;"_"&amp;$C78,Raw_Factors_WFDISTXP!$B$7:$B$1000,Raw_Factors_WFDISTXP!N$7:N$1000),0))</f>
        <v>0</v>
      </c>
      <c r="AA78" s="104"/>
      <c r="AB78" s="104"/>
      <c r="AC78" s="104"/>
      <c r="AD78" s="104"/>
      <c r="AE78" s="104"/>
      <c r="AF78" s="104"/>
      <c r="AG78" s="104"/>
      <c r="AH78" s="104"/>
      <c r="AI78" s="54" t="str">
        <f ca="1"/>
        <v>sMND</v>
      </c>
      <c r="AJ78" s="54" t="str">
        <f ca="1"/>
        <v>sGDP</v>
      </c>
      <c r="AK78" s="133" t="str">
        <f ca="1"/>
        <v>a_069</v>
      </c>
      <c r="AL78" s="133">
        <f ca="1"/>
        <v>0</v>
      </c>
      <c r="AM78" s="133">
        <f ca="1"/>
        <v>0</v>
      </c>
      <c r="AN78" s="133">
        <f ca="1"/>
        <v>0</v>
      </c>
      <c r="AO78" s="133">
        <f ca="1"/>
        <v>0</v>
      </c>
      <c r="AP78" s="133">
        <f ca="1"/>
        <v>0</v>
      </c>
      <c r="AQ78" s="133">
        <f ca="1"/>
        <v>0</v>
      </c>
      <c r="AR78" s="133">
        <f ca="1"/>
        <v>0</v>
      </c>
      <c r="AS78" s="133">
        <f ca="1"/>
        <v>0</v>
      </c>
      <c r="AT78" s="133">
        <f ca="1"/>
        <v>0</v>
      </c>
      <c r="AU78" s="133">
        <f ca="1"/>
        <v>0</v>
      </c>
      <c r="AV78" s="133" t="e">
        <f t="shared" ca="1" si="20"/>
        <v>#DIV/0!</v>
      </c>
      <c r="AW78" s="133">
        <f t="shared" ca="1" si="21"/>
        <v>0</v>
      </c>
      <c r="AX78" s="59"/>
    </row>
    <row r="79" spans="2:50" hidden="1" outlineLevel="1" x14ac:dyDescent="0.2">
      <c r="B79" s="204" t="str" cm="1">
        <f t="array" aca="1" ref="B79" ca="1">IFERROR(_xlfn.XLOOKUP(C79,Act_codes_core,Act_labels_core),"")</f>
        <v>Basic chemicals</v>
      </c>
      <c r="C79" s="108" t="str">
        <f ca="1"/>
        <v>a_070</v>
      </c>
      <c r="D79" s="133" cm="1">
        <f t="array" aca="1" ref="D79" ca="1">IF($J$1="Labour",SUMIFS(Raw_Factors_QFXP!E$7:E$1000,Raw_Factors_QFXP!$A$7:$A$1000,_xlfn.XLOOKUP($J$1,Fct_labels,Fct_codes)&amp;"_"&amp;$C79),IFERROR(_xlfn.XLOOKUP(_xlfn.XLOOKUP($J$1,Fct_labels,Fct_codes)&amp;"_"&amp;$C79,Raw_Factors_QFXP!$B$7:$B$1000,Raw_Factors_QFXP!E$7:E$1000),0))</f>
        <v>0</v>
      </c>
      <c r="E79" s="168" cm="1">
        <f t="array" aca="1" ref="E79" ca="1">IF($J$1="Labour",SUMIFS(Raw_Factors_QFXP!F$7:F$1000,Raw_Factors_QFXP!$A$7:$A$1000,_xlfn.XLOOKUP($J$1,Fct_labels,Fct_codes)&amp;"_"&amp;$C79),IFERROR(_xlfn.XLOOKUP(_xlfn.XLOOKUP($J$1,Fct_labels,Fct_codes)&amp;"_"&amp;$C79,Raw_Factors_QFXP!$B$7:$B$1000,Raw_Factors_QFXP!F$7:F$1000),0))</f>
        <v>0</v>
      </c>
      <c r="F79" s="168" cm="1">
        <f t="array" aca="1" ref="F79" ca="1">IF($J$1="Labour",SUMIFS(Raw_Factors_QFXP!G$7:G$1000,Raw_Factors_QFXP!$A$7:$A$1000,_xlfn.XLOOKUP($J$1,Fct_labels,Fct_codes)&amp;"_"&amp;$C79),IFERROR(_xlfn.XLOOKUP(_xlfn.XLOOKUP($J$1,Fct_labels,Fct_codes)&amp;"_"&amp;$C79,Raw_Factors_QFXP!$B$7:$B$1000,Raw_Factors_QFXP!G$7:G$1000),0))</f>
        <v>0</v>
      </c>
      <c r="G79" s="168" cm="1">
        <f t="array" aca="1" ref="G79" ca="1">IF($J$1="Labour",SUMIFS(Raw_Factors_QFXP!H$7:H$1000,Raw_Factors_QFXP!$A$7:$A$1000,_xlfn.XLOOKUP($J$1,Fct_labels,Fct_codes)&amp;"_"&amp;$C79),IFERROR(_xlfn.XLOOKUP(_xlfn.XLOOKUP($J$1,Fct_labels,Fct_codes)&amp;"_"&amp;$C79,Raw_Factors_QFXP!$B$7:$B$1000,Raw_Factors_QFXP!H$7:H$1000),0))</f>
        <v>0</v>
      </c>
      <c r="H79" s="168" cm="1">
        <f t="array" aca="1" ref="H79" ca="1">IF($J$1="Labour",SUMIFS(Raw_Factors_QFXP!I$7:I$1000,Raw_Factors_QFXP!$A$7:$A$1000,_xlfn.XLOOKUP($J$1,Fct_labels,Fct_codes)&amp;"_"&amp;$C79),IFERROR(_xlfn.XLOOKUP(_xlfn.XLOOKUP($J$1,Fct_labels,Fct_codes)&amp;"_"&amp;$C79,Raw_Factors_QFXP!$B$7:$B$1000,Raw_Factors_QFXP!I$7:I$1000),0))</f>
        <v>0</v>
      </c>
      <c r="I79" s="168" cm="1">
        <f t="array" aca="1" ref="I79" ca="1">IF($J$1="Labour",SUMIFS(Raw_Factors_QFXP!J$7:J$1000,Raw_Factors_QFXP!$A$7:$A$1000,_xlfn.XLOOKUP($J$1,Fct_labels,Fct_codes)&amp;"_"&amp;$C79),IFERROR(_xlfn.XLOOKUP(_xlfn.XLOOKUP($J$1,Fct_labels,Fct_codes)&amp;"_"&amp;$C79,Raw_Factors_QFXP!$B$7:$B$1000,Raw_Factors_QFXP!J$7:J$1000),0))</f>
        <v>0</v>
      </c>
      <c r="J79" s="168" cm="1">
        <f t="array" aca="1" ref="J79" ca="1">IF($J$1="Labour",SUMIFS(Raw_Factors_QFXP!K$7:K$1000,Raw_Factors_QFXP!$A$7:$A$1000,_xlfn.XLOOKUP($J$1,Fct_labels,Fct_codes)&amp;"_"&amp;$C79),IFERROR(_xlfn.XLOOKUP(_xlfn.XLOOKUP($J$1,Fct_labels,Fct_codes)&amp;"_"&amp;$C79,Raw_Factors_QFXP!$B$7:$B$1000,Raw_Factors_QFXP!K$7:K$1000),0))</f>
        <v>0</v>
      </c>
      <c r="K79" s="168" cm="1">
        <f t="array" aca="1" ref="K79" ca="1">IF($J$1="Labour",SUMIFS(Raw_Factors_QFXP!L$7:L$1000,Raw_Factors_QFXP!$A$7:$A$1000,_xlfn.XLOOKUP($J$1,Fct_labels,Fct_codes)&amp;"_"&amp;$C79),IFERROR(_xlfn.XLOOKUP(_xlfn.XLOOKUP($J$1,Fct_labels,Fct_codes)&amp;"_"&amp;$C79,Raw_Factors_QFXP!$B$7:$B$1000,Raw_Factors_QFXP!L$7:L$1000),0))</f>
        <v>0</v>
      </c>
      <c r="L79" s="168" cm="1">
        <f t="array" aca="1" ref="L79" ca="1">IF($J$1="Labour",SUMIFS(Raw_Factors_QFXP!M$7:M$1000,Raw_Factors_QFXP!$A$7:$A$1000,_xlfn.XLOOKUP($J$1,Fct_labels,Fct_codes)&amp;"_"&amp;$C79),IFERROR(_xlfn.XLOOKUP(_xlfn.XLOOKUP($J$1,Fct_labels,Fct_codes)&amp;"_"&amp;$C79,Raw_Factors_QFXP!$B$7:$B$1000,Raw_Factors_QFXP!M$7:M$1000),0))</f>
        <v>0</v>
      </c>
      <c r="M79" s="168" cm="1">
        <f t="array" aca="1" ref="M79" ca="1">IF($J$1="Labour",SUMIFS(Raw_Factors_QFXP!N$7:N$1000,Raw_Factors_QFXP!$A$7:$A$1000,_xlfn.XLOOKUP($J$1,Fct_labels,Fct_codes)&amp;"_"&amp;$C79),IFERROR(_xlfn.XLOOKUP(_xlfn.XLOOKUP($J$1,Fct_labels,Fct_codes)&amp;"_"&amp;$C79,Raw_Factors_QFXP!$B$7:$B$1000,Raw_Factors_QFXP!N$7:N$1000),0))</f>
        <v>0</v>
      </c>
      <c r="O79" s="204" t="str" cm="1">
        <f t="array" aca="1" ref="O79" ca="1">IFERROR(_xlfn.XLOOKUP(P79,Act_codes_core,Act_labels_core),"")</f>
        <v>Basic chemicals</v>
      </c>
      <c r="P79" s="108" t="str">
        <f ca="1"/>
        <v>a_070</v>
      </c>
      <c r="Q79" s="281" cm="1">
        <f t="array" aca="1" ref="Q79" ca="1">IF($J$1="Labour","",IFERROR(_xlfn.XLOOKUP(_xlfn.XLOOKUP($J$1,Fct_labels,Fct_codes)&amp;"_"&amp;$C79,Raw_Factors_WFDISTXP!$B$7:$B$1000,Raw_Factors_WFDISTXP!E$7:E$1000),0))</f>
        <v>0</v>
      </c>
      <c r="R79" s="298" cm="1">
        <f t="array" aca="1" ref="R79" ca="1">IF($J$1="Labour","",IFERROR(_xlfn.XLOOKUP(_xlfn.XLOOKUP($J$1,Fct_labels,Fct_codes)&amp;"_"&amp;$C79,Raw_Factors_WFDISTXP!$B$7:$B$1000,Raw_Factors_WFDISTXP!F$7:F$1000),0))</f>
        <v>0</v>
      </c>
      <c r="S79" s="298" cm="1">
        <f t="array" aca="1" ref="S79" ca="1">IF($J$1="Labour","",IFERROR(_xlfn.XLOOKUP(_xlfn.XLOOKUP($J$1,Fct_labels,Fct_codes)&amp;"_"&amp;$C79,Raw_Factors_WFDISTXP!$B$7:$B$1000,Raw_Factors_WFDISTXP!G$7:G$1000),0))</f>
        <v>0</v>
      </c>
      <c r="T79" s="298" cm="1">
        <f t="array" aca="1" ref="T79" ca="1">IF($J$1="Labour","",IFERROR(_xlfn.XLOOKUP(_xlfn.XLOOKUP($J$1,Fct_labels,Fct_codes)&amp;"_"&amp;$C79,Raw_Factors_WFDISTXP!$B$7:$B$1000,Raw_Factors_WFDISTXP!H$7:H$1000),0))</f>
        <v>0</v>
      </c>
      <c r="U79" s="298" cm="1">
        <f t="array" aca="1" ref="U79" ca="1">IF($J$1="Labour","",IFERROR(_xlfn.XLOOKUP(_xlfn.XLOOKUP($J$1,Fct_labels,Fct_codes)&amp;"_"&amp;$C79,Raw_Factors_WFDISTXP!$B$7:$B$1000,Raw_Factors_WFDISTXP!I$7:I$1000),0))</f>
        <v>0</v>
      </c>
      <c r="V79" s="298" cm="1">
        <f t="array" aca="1" ref="V79" ca="1">IF($J$1="Labour","",IFERROR(_xlfn.XLOOKUP(_xlfn.XLOOKUP($J$1,Fct_labels,Fct_codes)&amp;"_"&amp;$C79,Raw_Factors_WFDISTXP!$B$7:$B$1000,Raw_Factors_WFDISTXP!J$7:J$1000),0))</f>
        <v>0</v>
      </c>
      <c r="W79" s="298" cm="1">
        <f t="array" aca="1" ref="W79" ca="1">IF($J$1="Labour","",IFERROR(_xlfn.XLOOKUP(_xlfn.XLOOKUP($J$1,Fct_labels,Fct_codes)&amp;"_"&amp;$C79,Raw_Factors_WFDISTXP!$B$7:$B$1000,Raw_Factors_WFDISTXP!K$7:K$1000),0))</f>
        <v>0</v>
      </c>
      <c r="X79" s="298" cm="1">
        <f t="array" aca="1" ref="X79" ca="1">IF($J$1="Labour","",IFERROR(_xlfn.XLOOKUP(_xlfn.XLOOKUP($J$1,Fct_labels,Fct_codes)&amp;"_"&amp;$C79,Raw_Factors_WFDISTXP!$B$7:$B$1000,Raw_Factors_WFDISTXP!L$7:L$1000),0))</f>
        <v>0</v>
      </c>
      <c r="Y79" s="298" cm="1">
        <f t="array" aca="1" ref="Y79" ca="1">IF($J$1="Labour","",IFERROR(_xlfn.XLOOKUP(_xlfn.XLOOKUP($J$1,Fct_labels,Fct_codes)&amp;"_"&amp;$C79,Raw_Factors_WFDISTXP!$B$7:$B$1000,Raw_Factors_WFDISTXP!M$7:M$1000),0))</f>
        <v>0</v>
      </c>
      <c r="Z79" s="298" cm="1">
        <f t="array" aca="1" ref="Z79" ca="1">IF($J$1="Labour","",IFERROR(_xlfn.XLOOKUP(_xlfn.XLOOKUP($J$1,Fct_labels,Fct_codes)&amp;"_"&amp;$C79,Raw_Factors_WFDISTXP!$B$7:$B$1000,Raw_Factors_WFDISTXP!N$7:N$1000),0))</f>
        <v>0</v>
      </c>
      <c r="AA79" s="104"/>
      <c r="AB79" s="104"/>
      <c r="AC79" s="104"/>
      <c r="AD79" s="104"/>
      <c r="AE79" s="104"/>
      <c r="AF79" s="104"/>
      <c r="AG79" s="104"/>
      <c r="AH79" s="104"/>
      <c r="AI79" s="54" t="str">
        <f ca="1"/>
        <v>sMND</v>
      </c>
      <c r="AJ79" s="54" t="str">
        <f ca="1"/>
        <v>sGDP</v>
      </c>
      <c r="AK79" s="133" t="str">
        <f ca="1"/>
        <v>a_070</v>
      </c>
      <c r="AL79" s="133">
        <f ca="1"/>
        <v>0</v>
      </c>
      <c r="AM79" s="133">
        <f ca="1"/>
        <v>0</v>
      </c>
      <c r="AN79" s="133">
        <f ca="1"/>
        <v>0</v>
      </c>
      <c r="AO79" s="133">
        <f ca="1"/>
        <v>0</v>
      </c>
      <c r="AP79" s="133">
        <f ca="1"/>
        <v>0</v>
      </c>
      <c r="AQ79" s="133">
        <f ca="1"/>
        <v>0</v>
      </c>
      <c r="AR79" s="133">
        <f ca="1"/>
        <v>0</v>
      </c>
      <c r="AS79" s="133">
        <f ca="1"/>
        <v>0</v>
      </c>
      <c r="AT79" s="133">
        <f ca="1"/>
        <v>0</v>
      </c>
      <c r="AU79" s="133">
        <f ca="1"/>
        <v>0</v>
      </c>
      <c r="AV79" s="133" t="e">
        <f t="shared" ca="1" si="20"/>
        <v>#DIV/0!</v>
      </c>
      <c r="AW79" s="133">
        <f t="shared" ca="1" si="21"/>
        <v>0</v>
      </c>
      <c r="AX79" s="59"/>
    </row>
    <row r="80" spans="2:50" hidden="1" outlineLevel="1" x14ac:dyDescent="0.2">
      <c r="B80" s="204" t="str" cm="1">
        <f t="array" aca="1" ref="B80" ca="1">IFERROR(_xlfn.XLOOKUP(C80,Act_codes_core,Act_labels_core),"")</f>
        <v>Fertilizers and nitrogen compounds</v>
      </c>
      <c r="C80" s="108" t="str">
        <f ca="1"/>
        <v>a_071</v>
      </c>
      <c r="D80" s="133" cm="1">
        <f t="array" aca="1" ref="D80" ca="1">IF($J$1="Labour",SUMIFS(Raw_Factors_QFXP!E$7:E$1000,Raw_Factors_QFXP!$A$7:$A$1000,_xlfn.XLOOKUP($J$1,Fct_labels,Fct_codes)&amp;"_"&amp;$C80),IFERROR(_xlfn.XLOOKUP(_xlfn.XLOOKUP($J$1,Fct_labels,Fct_codes)&amp;"_"&amp;$C80,Raw_Factors_QFXP!$B$7:$B$1000,Raw_Factors_QFXP!E$7:E$1000),0))</f>
        <v>0</v>
      </c>
      <c r="E80" s="168" cm="1">
        <f t="array" aca="1" ref="E80" ca="1">IF($J$1="Labour",SUMIFS(Raw_Factors_QFXP!F$7:F$1000,Raw_Factors_QFXP!$A$7:$A$1000,_xlfn.XLOOKUP($J$1,Fct_labels,Fct_codes)&amp;"_"&amp;$C80),IFERROR(_xlfn.XLOOKUP(_xlfn.XLOOKUP($J$1,Fct_labels,Fct_codes)&amp;"_"&amp;$C80,Raw_Factors_QFXP!$B$7:$B$1000,Raw_Factors_QFXP!F$7:F$1000),0))</f>
        <v>0</v>
      </c>
      <c r="F80" s="168" cm="1">
        <f t="array" aca="1" ref="F80" ca="1">IF($J$1="Labour",SUMIFS(Raw_Factors_QFXP!G$7:G$1000,Raw_Factors_QFXP!$A$7:$A$1000,_xlfn.XLOOKUP($J$1,Fct_labels,Fct_codes)&amp;"_"&amp;$C80),IFERROR(_xlfn.XLOOKUP(_xlfn.XLOOKUP($J$1,Fct_labels,Fct_codes)&amp;"_"&amp;$C80,Raw_Factors_QFXP!$B$7:$B$1000,Raw_Factors_QFXP!G$7:G$1000),0))</f>
        <v>0</v>
      </c>
      <c r="G80" s="168" cm="1">
        <f t="array" aca="1" ref="G80" ca="1">IF($J$1="Labour",SUMIFS(Raw_Factors_QFXP!H$7:H$1000,Raw_Factors_QFXP!$A$7:$A$1000,_xlfn.XLOOKUP($J$1,Fct_labels,Fct_codes)&amp;"_"&amp;$C80),IFERROR(_xlfn.XLOOKUP(_xlfn.XLOOKUP($J$1,Fct_labels,Fct_codes)&amp;"_"&amp;$C80,Raw_Factors_QFXP!$B$7:$B$1000,Raw_Factors_QFXP!H$7:H$1000),0))</f>
        <v>0</v>
      </c>
      <c r="H80" s="168" cm="1">
        <f t="array" aca="1" ref="H80" ca="1">IF($J$1="Labour",SUMIFS(Raw_Factors_QFXP!I$7:I$1000,Raw_Factors_QFXP!$A$7:$A$1000,_xlfn.XLOOKUP($J$1,Fct_labels,Fct_codes)&amp;"_"&amp;$C80),IFERROR(_xlfn.XLOOKUP(_xlfn.XLOOKUP($J$1,Fct_labels,Fct_codes)&amp;"_"&amp;$C80,Raw_Factors_QFXP!$B$7:$B$1000,Raw_Factors_QFXP!I$7:I$1000),0))</f>
        <v>0</v>
      </c>
      <c r="I80" s="168" cm="1">
        <f t="array" aca="1" ref="I80" ca="1">IF($J$1="Labour",SUMIFS(Raw_Factors_QFXP!J$7:J$1000,Raw_Factors_QFXP!$A$7:$A$1000,_xlfn.XLOOKUP($J$1,Fct_labels,Fct_codes)&amp;"_"&amp;$C80),IFERROR(_xlfn.XLOOKUP(_xlfn.XLOOKUP($J$1,Fct_labels,Fct_codes)&amp;"_"&amp;$C80,Raw_Factors_QFXP!$B$7:$B$1000,Raw_Factors_QFXP!J$7:J$1000),0))</f>
        <v>0</v>
      </c>
      <c r="J80" s="168" cm="1">
        <f t="array" aca="1" ref="J80" ca="1">IF($J$1="Labour",SUMIFS(Raw_Factors_QFXP!K$7:K$1000,Raw_Factors_QFXP!$A$7:$A$1000,_xlfn.XLOOKUP($J$1,Fct_labels,Fct_codes)&amp;"_"&amp;$C80),IFERROR(_xlfn.XLOOKUP(_xlfn.XLOOKUP($J$1,Fct_labels,Fct_codes)&amp;"_"&amp;$C80,Raw_Factors_QFXP!$B$7:$B$1000,Raw_Factors_QFXP!K$7:K$1000),0))</f>
        <v>0</v>
      </c>
      <c r="K80" s="168" cm="1">
        <f t="array" aca="1" ref="K80" ca="1">IF($J$1="Labour",SUMIFS(Raw_Factors_QFXP!L$7:L$1000,Raw_Factors_QFXP!$A$7:$A$1000,_xlfn.XLOOKUP($J$1,Fct_labels,Fct_codes)&amp;"_"&amp;$C80),IFERROR(_xlfn.XLOOKUP(_xlfn.XLOOKUP($J$1,Fct_labels,Fct_codes)&amp;"_"&amp;$C80,Raw_Factors_QFXP!$B$7:$B$1000,Raw_Factors_QFXP!L$7:L$1000),0))</f>
        <v>0</v>
      </c>
      <c r="L80" s="168" cm="1">
        <f t="array" aca="1" ref="L80" ca="1">IF($J$1="Labour",SUMIFS(Raw_Factors_QFXP!M$7:M$1000,Raw_Factors_QFXP!$A$7:$A$1000,_xlfn.XLOOKUP($J$1,Fct_labels,Fct_codes)&amp;"_"&amp;$C80),IFERROR(_xlfn.XLOOKUP(_xlfn.XLOOKUP($J$1,Fct_labels,Fct_codes)&amp;"_"&amp;$C80,Raw_Factors_QFXP!$B$7:$B$1000,Raw_Factors_QFXP!M$7:M$1000),0))</f>
        <v>0</v>
      </c>
      <c r="M80" s="168" cm="1">
        <f t="array" aca="1" ref="M80" ca="1">IF($J$1="Labour",SUMIFS(Raw_Factors_QFXP!N$7:N$1000,Raw_Factors_QFXP!$A$7:$A$1000,_xlfn.XLOOKUP($J$1,Fct_labels,Fct_codes)&amp;"_"&amp;$C80),IFERROR(_xlfn.XLOOKUP(_xlfn.XLOOKUP($J$1,Fct_labels,Fct_codes)&amp;"_"&amp;$C80,Raw_Factors_QFXP!$B$7:$B$1000,Raw_Factors_QFXP!N$7:N$1000),0))</f>
        <v>0</v>
      </c>
      <c r="O80" s="204" t="str" cm="1">
        <f t="array" aca="1" ref="O80" ca="1">IFERROR(_xlfn.XLOOKUP(P80,Act_codes_core,Act_labels_core),"")</f>
        <v>Fertilizers and nitrogen compounds</v>
      </c>
      <c r="P80" s="108" t="str">
        <f ca="1"/>
        <v>a_071</v>
      </c>
      <c r="Q80" s="281" cm="1">
        <f t="array" aca="1" ref="Q80" ca="1">IF($J$1="Labour","",IFERROR(_xlfn.XLOOKUP(_xlfn.XLOOKUP($J$1,Fct_labels,Fct_codes)&amp;"_"&amp;$C80,Raw_Factors_WFDISTXP!$B$7:$B$1000,Raw_Factors_WFDISTXP!E$7:E$1000),0))</f>
        <v>0</v>
      </c>
      <c r="R80" s="298" cm="1">
        <f t="array" aca="1" ref="R80" ca="1">IF($J$1="Labour","",IFERROR(_xlfn.XLOOKUP(_xlfn.XLOOKUP($J$1,Fct_labels,Fct_codes)&amp;"_"&amp;$C80,Raw_Factors_WFDISTXP!$B$7:$B$1000,Raw_Factors_WFDISTXP!F$7:F$1000),0))</f>
        <v>0</v>
      </c>
      <c r="S80" s="298" cm="1">
        <f t="array" aca="1" ref="S80" ca="1">IF($J$1="Labour","",IFERROR(_xlfn.XLOOKUP(_xlfn.XLOOKUP($J$1,Fct_labels,Fct_codes)&amp;"_"&amp;$C80,Raw_Factors_WFDISTXP!$B$7:$B$1000,Raw_Factors_WFDISTXP!G$7:G$1000),0))</f>
        <v>0</v>
      </c>
      <c r="T80" s="298" cm="1">
        <f t="array" aca="1" ref="T80" ca="1">IF($J$1="Labour","",IFERROR(_xlfn.XLOOKUP(_xlfn.XLOOKUP($J$1,Fct_labels,Fct_codes)&amp;"_"&amp;$C80,Raw_Factors_WFDISTXP!$B$7:$B$1000,Raw_Factors_WFDISTXP!H$7:H$1000),0))</f>
        <v>0</v>
      </c>
      <c r="U80" s="298" cm="1">
        <f t="array" aca="1" ref="U80" ca="1">IF($J$1="Labour","",IFERROR(_xlfn.XLOOKUP(_xlfn.XLOOKUP($J$1,Fct_labels,Fct_codes)&amp;"_"&amp;$C80,Raw_Factors_WFDISTXP!$B$7:$B$1000,Raw_Factors_WFDISTXP!I$7:I$1000),0))</f>
        <v>0</v>
      </c>
      <c r="V80" s="298" cm="1">
        <f t="array" aca="1" ref="V80" ca="1">IF($J$1="Labour","",IFERROR(_xlfn.XLOOKUP(_xlfn.XLOOKUP($J$1,Fct_labels,Fct_codes)&amp;"_"&amp;$C80,Raw_Factors_WFDISTXP!$B$7:$B$1000,Raw_Factors_WFDISTXP!J$7:J$1000),0))</f>
        <v>0</v>
      </c>
      <c r="W80" s="298" cm="1">
        <f t="array" aca="1" ref="W80" ca="1">IF($J$1="Labour","",IFERROR(_xlfn.XLOOKUP(_xlfn.XLOOKUP($J$1,Fct_labels,Fct_codes)&amp;"_"&amp;$C80,Raw_Factors_WFDISTXP!$B$7:$B$1000,Raw_Factors_WFDISTXP!K$7:K$1000),0))</f>
        <v>0</v>
      </c>
      <c r="X80" s="298" cm="1">
        <f t="array" aca="1" ref="X80" ca="1">IF($J$1="Labour","",IFERROR(_xlfn.XLOOKUP(_xlfn.XLOOKUP($J$1,Fct_labels,Fct_codes)&amp;"_"&amp;$C80,Raw_Factors_WFDISTXP!$B$7:$B$1000,Raw_Factors_WFDISTXP!L$7:L$1000),0))</f>
        <v>0</v>
      </c>
      <c r="Y80" s="298" cm="1">
        <f t="array" aca="1" ref="Y80" ca="1">IF($J$1="Labour","",IFERROR(_xlfn.XLOOKUP(_xlfn.XLOOKUP($J$1,Fct_labels,Fct_codes)&amp;"_"&amp;$C80,Raw_Factors_WFDISTXP!$B$7:$B$1000,Raw_Factors_WFDISTXP!M$7:M$1000),0))</f>
        <v>0</v>
      </c>
      <c r="Z80" s="298" cm="1">
        <f t="array" aca="1" ref="Z80" ca="1">IF($J$1="Labour","",IFERROR(_xlfn.XLOOKUP(_xlfn.XLOOKUP($J$1,Fct_labels,Fct_codes)&amp;"_"&amp;$C80,Raw_Factors_WFDISTXP!$B$7:$B$1000,Raw_Factors_WFDISTXP!N$7:N$1000),0))</f>
        <v>0</v>
      </c>
      <c r="AA80" s="104"/>
      <c r="AB80" s="104"/>
      <c r="AC80" s="104"/>
      <c r="AD80" s="104"/>
      <c r="AE80" s="104"/>
      <c r="AF80" s="104"/>
      <c r="AG80" s="104"/>
      <c r="AH80" s="104"/>
      <c r="AI80" s="54" t="str">
        <f ca="1"/>
        <v>sMND</v>
      </c>
      <c r="AJ80" s="54" t="str">
        <f ca="1"/>
        <v>sGDP</v>
      </c>
      <c r="AK80" s="133" t="str">
        <f ca="1"/>
        <v>a_071</v>
      </c>
      <c r="AL80" s="133">
        <f ca="1"/>
        <v>0</v>
      </c>
      <c r="AM80" s="133">
        <f ca="1"/>
        <v>0</v>
      </c>
      <c r="AN80" s="133">
        <f ca="1"/>
        <v>0</v>
      </c>
      <c r="AO80" s="133">
        <f ca="1"/>
        <v>0</v>
      </c>
      <c r="AP80" s="133">
        <f ca="1"/>
        <v>0</v>
      </c>
      <c r="AQ80" s="133">
        <f ca="1"/>
        <v>0</v>
      </c>
      <c r="AR80" s="133">
        <f ca="1"/>
        <v>0</v>
      </c>
      <c r="AS80" s="133">
        <f ca="1"/>
        <v>0</v>
      </c>
      <c r="AT80" s="133">
        <f ca="1"/>
        <v>0</v>
      </c>
      <c r="AU80" s="133">
        <f ca="1"/>
        <v>0</v>
      </c>
      <c r="AV80" s="133" t="e">
        <f t="shared" ca="1" si="20"/>
        <v>#DIV/0!</v>
      </c>
      <c r="AW80" s="133">
        <f t="shared" ca="1" si="21"/>
        <v>0</v>
      </c>
      <c r="AX80" s="59"/>
    </row>
    <row r="81" spans="2:50" hidden="1" outlineLevel="1" x14ac:dyDescent="0.2">
      <c r="B81" s="204" t="str" cm="1">
        <f t="array" aca="1" ref="B81" ca="1">IFERROR(_xlfn.XLOOKUP(C81,Act_codes_core,Act_labels_core),"")</f>
        <v>Plastic and synthetic rubber in primary forms</v>
      </c>
      <c r="C81" s="108" t="str">
        <f ca="1"/>
        <v>a_072</v>
      </c>
      <c r="D81" s="133" cm="1">
        <f t="array" aca="1" ref="D81" ca="1">IF($J$1="Labour",SUMIFS(Raw_Factors_QFXP!E$7:E$1000,Raw_Factors_QFXP!$A$7:$A$1000,_xlfn.XLOOKUP($J$1,Fct_labels,Fct_codes)&amp;"_"&amp;$C81),IFERROR(_xlfn.XLOOKUP(_xlfn.XLOOKUP($J$1,Fct_labels,Fct_codes)&amp;"_"&amp;$C81,Raw_Factors_QFXP!$B$7:$B$1000,Raw_Factors_QFXP!E$7:E$1000),0))</f>
        <v>0</v>
      </c>
      <c r="E81" s="168" cm="1">
        <f t="array" aca="1" ref="E81" ca="1">IF($J$1="Labour",SUMIFS(Raw_Factors_QFXP!F$7:F$1000,Raw_Factors_QFXP!$A$7:$A$1000,_xlfn.XLOOKUP($J$1,Fct_labels,Fct_codes)&amp;"_"&amp;$C81),IFERROR(_xlfn.XLOOKUP(_xlfn.XLOOKUP($J$1,Fct_labels,Fct_codes)&amp;"_"&amp;$C81,Raw_Factors_QFXP!$B$7:$B$1000,Raw_Factors_QFXP!F$7:F$1000),0))</f>
        <v>0</v>
      </c>
      <c r="F81" s="168" cm="1">
        <f t="array" aca="1" ref="F81" ca="1">IF($J$1="Labour",SUMIFS(Raw_Factors_QFXP!G$7:G$1000,Raw_Factors_QFXP!$A$7:$A$1000,_xlfn.XLOOKUP($J$1,Fct_labels,Fct_codes)&amp;"_"&amp;$C81),IFERROR(_xlfn.XLOOKUP(_xlfn.XLOOKUP($J$1,Fct_labels,Fct_codes)&amp;"_"&amp;$C81,Raw_Factors_QFXP!$B$7:$B$1000,Raw_Factors_QFXP!G$7:G$1000),0))</f>
        <v>0</v>
      </c>
      <c r="G81" s="168" cm="1">
        <f t="array" aca="1" ref="G81" ca="1">IF($J$1="Labour",SUMIFS(Raw_Factors_QFXP!H$7:H$1000,Raw_Factors_QFXP!$A$7:$A$1000,_xlfn.XLOOKUP($J$1,Fct_labels,Fct_codes)&amp;"_"&amp;$C81),IFERROR(_xlfn.XLOOKUP(_xlfn.XLOOKUP($J$1,Fct_labels,Fct_codes)&amp;"_"&amp;$C81,Raw_Factors_QFXP!$B$7:$B$1000,Raw_Factors_QFXP!H$7:H$1000),0))</f>
        <v>0</v>
      </c>
      <c r="H81" s="168" cm="1">
        <f t="array" aca="1" ref="H81" ca="1">IF($J$1="Labour",SUMIFS(Raw_Factors_QFXP!I$7:I$1000,Raw_Factors_QFXP!$A$7:$A$1000,_xlfn.XLOOKUP($J$1,Fct_labels,Fct_codes)&amp;"_"&amp;$C81),IFERROR(_xlfn.XLOOKUP(_xlfn.XLOOKUP($J$1,Fct_labels,Fct_codes)&amp;"_"&amp;$C81,Raw_Factors_QFXP!$B$7:$B$1000,Raw_Factors_QFXP!I$7:I$1000),0))</f>
        <v>0</v>
      </c>
      <c r="I81" s="168" cm="1">
        <f t="array" aca="1" ref="I81" ca="1">IF($J$1="Labour",SUMIFS(Raw_Factors_QFXP!J$7:J$1000,Raw_Factors_QFXP!$A$7:$A$1000,_xlfn.XLOOKUP($J$1,Fct_labels,Fct_codes)&amp;"_"&amp;$C81),IFERROR(_xlfn.XLOOKUP(_xlfn.XLOOKUP($J$1,Fct_labels,Fct_codes)&amp;"_"&amp;$C81,Raw_Factors_QFXP!$B$7:$B$1000,Raw_Factors_QFXP!J$7:J$1000),0))</f>
        <v>0</v>
      </c>
      <c r="J81" s="168" cm="1">
        <f t="array" aca="1" ref="J81" ca="1">IF($J$1="Labour",SUMIFS(Raw_Factors_QFXP!K$7:K$1000,Raw_Factors_QFXP!$A$7:$A$1000,_xlfn.XLOOKUP($J$1,Fct_labels,Fct_codes)&amp;"_"&amp;$C81),IFERROR(_xlfn.XLOOKUP(_xlfn.XLOOKUP($J$1,Fct_labels,Fct_codes)&amp;"_"&amp;$C81,Raw_Factors_QFXP!$B$7:$B$1000,Raw_Factors_QFXP!K$7:K$1000),0))</f>
        <v>0</v>
      </c>
      <c r="K81" s="168" cm="1">
        <f t="array" aca="1" ref="K81" ca="1">IF($J$1="Labour",SUMIFS(Raw_Factors_QFXP!L$7:L$1000,Raw_Factors_QFXP!$A$7:$A$1000,_xlfn.XLOOKUP($J$1,Fct_labels,Fct_codes)&amp;"_"&amp;$C81),IFERROR(_xlfn.XLOOKUP(_xlfn.XLOOKUP($J$1,Fct_labels,Fct_codes)&amp;"_"&amp;$C81,Raw_Factors_QFXP!$B$7:$B$1000,Raw_Factors_QFXP!L$7:L$1000),0))</f>
        <v>0</v>
      </c>
      <c r="L81" s="168" cm="1">
        <f t="array" aca="1" ref="L81" ca="1">IF($J$1="Labour",SUMIFS(Raw_Factors_QFXP!M$7:M$1000,Raw_Factors_QFXP!$A$7:$A$1000,_xlfn.XLOOKUP($J$1,Fct_labels,Fct_codes)&amp;"_"&amp;$C81),IFERROR(_xlfn.XLOOKUP(_xlfn.XLOOKUP($J$1,Fct_labels,Fct_codes)&amp;"_"&amp;$C81,Raw_Factors_QFXP!$B$7:$B$1000,Raw_Factors_QFXP!M$7:M$1000),0))</f>
        <v>0</v>
      </c>
      <c r="M81" s="168" cm="1">
        <f t="array" aca="1" ref="M81" ca="1">IF($J$1="Labour",SUMIFS(Raw_Factors_QFXP!N$7:N$1000,Raw_Factors_QFXP!$A$7:$A$1000,_xlfn.XLOOKUP($J$1,Fct_labels,Fct_codes)&amp;"_"&amp;$C81),IFERROR(_xlfn.XLOOKUP(_xlfn.XLOOKUP($J$1,Fct_labels,Fct_codes)&amp;"_"&amp;$C81,Raw_Factors_QFXP!$B$7:$B$1000,Raw_Factors_QFXP!N$7:N$1000),0))</f>
        <v>0</v>
      </c>
      <c r="O81" s="204" t="str" cm="1">
        <f t="array" aca="1" ref="O81" ca="1">IFERROR(_xlfn.XLOOKUP(P81,Act_codes_core,Act_labels_core),"")</f>
        <v>Plastic and synthetic rubber in primary forms</v>
      </c>
      <c r="P81" s="108" t="str">
        <f ca="1"/>
        <v>a_072</v>
      </c>
      <c r="Q81" s="281" cm="1">
        <f t="array" aca="1" ref="Q81" ca="1">IF($J$1="Labour","",IFERROR(_xlfn.XLOOKUP(_xlfn.XLOOKUP($J$1,Fct_labels,Fct_codes)&amp;"_"&amp;$C81,Raw_Factors_WFDISTXP!$B$7:$B$1000,Raw_Factors_WFDISTXP!E$7:E$1000),0))</f>
        <v>0</v>
      </c>
      <c r="R81" s="298" cm="1">
        <f t="array" aca="1" ref="R81" ca="1">IF($J$1="Labour","",IFERROR(_xlfn.XLOOKUP(_xlfn.XLOOKUP($J$1,Fct_labels,Fct_codes)&amp;"_"&amp;$C81,Raw_Factors_WFDISTXP!$B$7:$B$1000,Raw_Factors_WFDISTXP!F$7:F$1000),0))</f>
        <v>0</v>
      </c>
      <c r="S81" s="298" cm="1">
        <f t="array" aca="1" ref="S81" ca="1">IF($J$1="Labour","",IFERROR(_xlfn.XLOOKUP(_xlfn.XLOOKUP($J$1,Fct_labels,Fct_codes)&amp;"_"&amp;$C81,Raw_Factors_WFDISTXP!$B$7:$B$1000,Raw_Factors_WFDISTXP!G$7:G$1000),0))</f>
        <v>0</v>
      </c>
      <c r="T81" s="298" cm="1">
        <f t="array" aca="1" ref="T81" ca="1">IF($J$1="Labour","",IFERROR(_xlfn.XLOOKUP(_xlfn.XLOOKUP($J$1,Fct_labels,Fct_codes)&amp;"_"&amp;$C81,Raw_Factors_WFDISTXP!$B$7:$B$1000,Raw_Factors_WFDISTXP!H$7:H$1000),0))</f>
        <v>0</v>
      </c>
      <c r="U81" s="298" cm="1">
        <f t="array" aca="1" ref="U81" ca="1">IF($J$1="Labour","",IFERROR(_xlfn.XLOOKUP(_xlfn.XLOOKUP($J$1,Fct_labels,Fct_codes)&amp;"_"&amp;$C81,Raw_Factors_WFDISTXP!$B$7:$B$1000,Raw_Factors_WFDISTXP!I$7:I$1000),0))</f>
        <v>0</v>
      </c>
      <c r="V81" s="298" cm="1">
        <f t="array" aca="1" ref="V81" ca="1">IF($J$1="Labour","",IFERROR(_xlfn.XLOOKUP(_xlfn.XLOOKUP($J$1,Fct_labels,Fct_codes)&amp;"_"&amp;$C81,Raw_Factors_WFDISTXP!$B$7:$B$1000,Raw_Factors_WFDISTXP!J$7:J$1000),0))</f>
        <v>0</v>
      </c>
      <c r="W81" s="298" cm="1">
        <f t="array" aca="1" ref="W81" ca="1">IF($J$1="Labour","",IFERROR(_xlfn.XLOOKUP(_xlfn.XLOOKUP($J$1,Fct_labels,Fct_codes)&amp;"_"&amp;$C81,Raw_Factors_WFDISTXP!$B$7:$B$1000,Raw_Factors_WFDISTXP!K$7:K$1000),0))</f>
        <v>0</v>
      </c>
      <c r="X81" s="298" cm="1">
        <f t="array" aca="1" ref="X81" ca="1">IF($J$1="Labour","",IFERROR(_xlfn.XLOOKUP(_xlfn.XLOOKUP($J$1,Fct_labels,Fct_codes)&amp;"_"&amp;$C81,Raw_Factors_WFDISTXP!$B$7:$B$1000,Raw_Factors_WFDISTXP!L$7:L$1000),0))</f>
        <v>0</v>
      </c>
      <c r="Y81" s="298" cm="1">
        <f t="array" aca="1" ref="Y81" ca="1">IF($J$1="Labour","",IFERROR(_xlfn.XLOOKUP(_xlfn.XLOOKUP($J$1,Fct_labels,Fct_codes)&amp;"_"&amp;$C81,Raw_Factors_WFDISTXP!$B$7:$B$1000,Raw_Factors_WFDISTXP!M$7:M$1000),0))</f>
        <v>0</v>
      </c>
      <c r="Z81" s="298" cm="1">
        <f t="array" aca="1" ref="Z81" ca="1">IF($J$1="Labour","",IFERROR(_xlfn.XLOOKUP(_xlfn.XLOOKUP($J$1,Fct_labels,Fct_codes)&amp;"_"&amp;$C81,Raw_Factors_WFDISTXP!$B$7:$B$1000,Raw_Factors_WFDISTXP!N$7:N$1000),0))</f>
        <v>0</v>
      </c>
      <c r="AA81" s="104"/>
      <c r="AB81" s="104"/>
      <c r="AC81" s="104"/>
      <c r="AD81" s="104"/>
      <c r="AE81" s="104"/>
      <c r="AF81" s="104"/>
      <c r="AG81" s="104"/>
      <c r="AH81" s="104"/>
      <c r="AI81" s="54" t="str">
        <f ca="1"/>
        <v>sMND</v>
      </c>
      <c r="AJ81" s="54" t="str">
        <f ca="1"/>
        <v>sGDP</v>
      </c>
      <c r="AK81" s="133" t="str">
        <f ca="1"/>
        <v>a_072</v>
      </c>
      <c r="AL81" s="133">
        <f ca="1"/>
        <v>0</v>
      </c>
      <c r="AM81" s="133">
        <f ca="1"/>
        <v>0</v>
      </c>
      <c r="AN81" s="133">
        <f ca="1"/>
        <v>0</v>
      </c>
      <c r="AO81" s="133">
        <f ca="1"/>
        <v>0</v>
      </c>
      <c r="AP81" s="133">
        <f ca="1"/>
        <v>0</v>
      </c>
      <c r="AQ81" s="133">
        <f ca="1"/>
        <v>0</v>
      </c>
      <c r="AR81" s="133">
        <f ca="1"/>
        <v>0</v>
      </c>
      <c r="AS81" s="133">
        <f ca="1"/>
        <v>0</v>
      </c>
      <c r="AT81" s="133">
        <f ca="1"/>
        <v>0</v>
      </c>
      <c r="AU81" s="133">
        <f ca="1"/>
        <v>0</v>
      </c>
      <c r="AV81" s="133" t="e">
        <f t="shared" ca="1" si="20"/>
        <v>#DIV/0!</v>
      </c>
      <c r="AW81" s="133">
        <f t="shared" ca="1" si="21"/>
        <v>0</v>
      </c>
      <c r="AX81" s="59"/>
    </row>
    <row r="82" spans="2:50" hidden="1" outlineLevel="1" x14ac:dyDescent="0.2">
      <c r="B82" s="204" t="str" cm="1">
        <f t="array" aca="1" ref="B82" ca="1">IFERROR(_xlfn.XLOOKUP(C82,Act_codes_core,Act_labels_core),"")</f>
        <v>Pesticides and other chemical products used in agriculture</v>
      </c>
      <c r="C82" s="108" t="str">
        <f ca="1"/>
        <v>a_073</v>
      </c>
      <c r="D82" s="133" cm="1">
        <f t="array" aca="1" ref="D82" ca="1">IF($J$1="Labour",SUMIFS(Raw_Factors_QFXP!E$7:E$1000,Raw_Factors_QFXP!$A$7:$A$1000,_xlfn.XLOOKUP($J$1,Fct_labels,Fct_codes)&amp;"_"&amp;$C82),IFERROR(_xlfn.XLOOKUP(_xlfn.XLOOKUP($J$1,Fct_labels,Fct_codes)&amp;"_"&amp;$C82,Raw_Factors_QFXP!$B$7:$B$1000,Raw_Factors_QFXP!E$7:E$1000),0))</f>
        <v>0</v>
      </c>
      <c r="E82" s="168" cm="1">
        <f t="array" aca="1" ref="E82" ca="1">IF($J$1="Labour",SUMIFS(Raw_Factors_QFXP!F$7:F$1000,Raw_Factors_QFXP!$A$7:$A$1000,_xlfn.XLOOKUP($J$1,Fct_labels,Fct_codes)&amp;"_"&amp;$C82),IFERROR(_xlfn.XLOOKUP(_xlfn.XLOOKUP($J$1,Fct_labels,Fct_codes)&amp;"_"&amp;$C82,Raw_Factors_QFXP!$B$7:$B$1000,Raw_Factors_QFXP!F$7:F$1000),0))</f>
        <v>0</v>
      </c>
      <c r="F82" s="168" cm="1">
        <f t="array" aca="1" ref="F82" ca="1">IF($J$1="Labour",SUMIFS(Raw_Factors_QFXP!G$7:G$1000,Raw_Factors_QFXP!$A$7:$A$1000,_xlfn.XLOOKUP($J$1,Fct_labels,Fct_codes)&amp;"_"&amp;$C82),IFERROR(_xlfn.XLOOKUP(_xlfn.XLOOKUP($J$1,Fct_labels,Fct_codes)&amp;"_"&amp;$C82,Raw_Factors_QFXP!$B$7:$B$1000,Raw_Factors_QFXP!G$7:G$1000),0))</f>
        <v>0</v>
      </c>
      <c r="G82" s="168" cm="1">
        <f t="array" aca="1" ref="G82" ca="1">IF($J$1="Labour",SUMIFS(Raw_Factors_QFXP!H$7:H$1000,Raw_Factors_QFXP!$A$7:$A$1000,_xlfn.XLOOKUP($J$1,Fct_labels,Fct_codes)&amp;"_"&amp;$C82),IFERROR(_xlfn.XLOOKUP(_xlfn.XLOOKUP($J$1,Fct_labels,Fct_codes)&amp;"_"&amp;$C82,Raw_Factors_QFXP!$B$7:$B$1000,Raw_Factors_QFXP!H$7:H$1000),0))</f>
        <v>0</v>
      </c>
      <c r="H82" s="168" cm="1">
        <f t="array" aca="1" ref="H82" ca="1">IF($J$1="Labour",SUMIFS(Raw_Factors_QFXP!I$7:I$1000,Raw_Factors_QFXP!$A$7:$A$1000,_xlfn.XLOOKUP($J$1,Fct_labels,Fct_codes)&amp;"_"&amp;$C82),IFERROR(_xlfn.XLOOKUP(_xlfn.XLOOKUP($J$1,Fct_labels,Fct_codes)&amp;"_"&amp;$C82,Raw_Factors_QFXP!$B$7:$B$1000,Raw_Factors_QFXP!I$7:I$1000),0))</f>
        <v>0</v>
      </c>
      <c r="I82" s="168" cm="1">
        <f t="array" aca="1" ref="I82" ca="1">IF($J$1="Labour",SUMIFS(Raw_Factors_QFXP!J$7:J$1000,Raw_Factors_QFXP!$A$7:$A$1000,_xlfn.XLOOKUP($J$1,Fct_labels,Fct_codes)&amp;"_"&amp;$C82),IFERROR(_xlfn.XLOOKUP(_xlfn.XLOOKUP($J$1,Fct_labels,Fct_codes)&amp;"_"&amp;$C82,Raw_Factors_QFXP!$B$7:$B$1000,Raw_Factors_QFXP!J$7:J$1000),0))</f>
        <v>0</v>
      </c>
      <c r="J82" s="168" cm="1">
        <f t="array" aca="1" ref="J82" ca="1">IF($J$1="Labour",SUMIFS(Raw_Factors_QFXP!K$7:K$1000,Raw_Factors_QFXP!$A$7:$A$1000,_xlfn.XLOOKUP($J$1,Fct_labels,Fct_codes)&amp;"_"&amp;$C82),IFERROR(_xlfn.XLOOKUP(_xlfn.XLOOKUP($J$1,Fct_labels,Fct_codes)&amp;"_"&amp;$C82,Raw_Factors_QFXP!$B$7:$B$1000,Raw_Factors_QFXP!K$7:K$1000),0))</f>
        <v>0</v>
      </c>
      <c r="K82" s="168" cm="1">
        <f t="array" aca="1" ref="K82" ca="1">IF($J$1="Labour",SUMIFS(Raw_Factors_QFXP!L$7:L$1000,Raw_Factors_QFXP!$A$7:$A$1000,_xlfn.XLOOKUP($J$1,Fct_labels,Fct_codes)&amp;"_"&amp;$C82),IFERROR(_xlfn.XLOOKUP(_xlfn.XLOOKUP($J$1,Fct_labels,Fct_codes)&amp;"_"&amp;$C82,Raw_Factors_QFXP!$B$7:$B$1000,Raw_Factors_QFXP!L$7:L$1000),0))</f>
        <v>0</v>
      </c>
      <c r="L82" s="168" cm="1">
        <f t="array" aca="1" ref="L82" ca="1">IF($J$1="Labour",SUMIFS(Raw_Factors_QFXP!M$7:M$1000,Raw_Factors_QFXP!$A$7:$A$1000,_xlfn.XLOOKUP($J$1,Fct_labels,Fct_codes)&amp;"_"&amp;$C82),IFERROR(_xlfn.XLOOKUP(_xlfn.XLOOKUP($J$1,Fct_labels,Fct_codes)&amp;"_"&amp;$C82,Raw_Factors_QFXP!$B$7:$B$1000,Raw_Factors_QFXP!M$7:M$1000),0))</f>
        <v>0</v>
      </c>
      <c r="M82" s="168" cm="1">
        <f t="array" aca="1" ref="M82" ca="1">IF($J$1="Labour",SUMIFS(Raw_Factors_QFXP!N$7:N$1000,Raw_Factors_QFXP!$A$7:$A$1000,_xlfn.XLOOKUP($J$1,Fct_labels,Fct_codes)&amp;"_"&amp;$C82),IFERROR(_xlfn.XLOOKUP(_xlfn.XLOOKUP($J$1,Fct_labels,Fct_codes)&amp;"_"&amp;$C82,Raw_Factors_QFXP!$B$7:$B$1000,Raw_Factors_QFXP!N$7:N$1000),0))</f>
        <v>0</v>
      </c>
      <c r="O82" s="204" t="str" cm="1">
        <f t="array" aca="1" ref="O82" ca="1">IFERROR(_xlfn.XLOOKUP(P82,Act_codes_core,Act_labels_core),"")</f>
        <v>Pesticides and other chemical products used in agriculture</v>
      </c>
      <c r="P82" s="108" t="str">
        <f ca="1"/>
        <v>a_073</v>
      </c>
      <c r="Q82" s="281" cm="1">
        <f t="array" aca="1" ref="Q82" ca="1">IF($J$1="Labour","",IFERROR(_xlfn.XLOOKUP(_xlfn.XLOOKUP($J$1,Fct_labels,Fct_codes)&amp;"_"&amp;$C82,Raw_Factors_WFDISTXP!$B$7:$B$1000,Raw_Factors_WFDISTXP!E$7:E$1000),0))</f>
        <v>0</v>
      </c>
      <c r="R82" s="298" cm="1">
        <f t="array" aca="1" ref="R82" ca="1">IF($J$1="Labour","",IFERROR(_xlfn.XLOOKUP(_xlfn.XLOOKUP($J$1,Fct_labels,Fct_codes)&amp;"_"&amp;$C82,Raw_Factors_WFDISTXP!$B$7:$B$1000,Raw_Factors_WFDISTXP!F$7:F$1000),0))</f>
        <v>0</v>
      </c>
      <c r="S82" s="298" cm="1">
        <f t="array" aca="1" ref="S82" ca="1">IF($J$1="Labour","",IFERROR(_xlfn.XLOOKUP(_xlfn.XLOOKUP($J$1,Fct_labels,Fct_codes)&amp;"_"&amp;$C82,Raw_Factors_WFDISTXP!$B$7:$B$1000,Raw_Factors_WFDISTXP!G$7:G$1000),0))</f>
        <v>0</v>
      </c>
      <c r="T82" s="298" cm="1">
        <f t="array" aca="1" ref="T82" ca="1">IF($J$1="Labour","",IFERROR(_xlfn.XLOOKUP(_xlfn.XLOOKUP($J$1,Fct_labels,Fct_codes)&amp;"_"&amp;$C82,Raw_Factors_WFDISTXP!$B$7:$B$1000,Raw_Factors_WFDISTXP!H$7:H$1000),0))</f>
        <v>0</v>
      </c>
      <c r="U82" s="298" cm="1">
        <f t="array" aca="1" ref="U82" ca="1">IF($J$1="Labour","",IFERROR(_xlfn.XLOOKUP(_xlfn.XLOOKUP($J$1,Fct_labels,Fct_codes)&amp;"_"&amp;$C82,Raw_Factors_WFDISTXP!$B$7:$B$1000,Raw_Factors_WFDISTXP!I$7:I$1000),0))</f>
        <v>0</v>
      </c>
      <c r="V82" s="298" cm="1">
        <f t="array" aca="1" ref="V82" ca="1">IF($J$1="Labour","",IFERROR(_xlfn.XLOOKUP(_xlfn.XLOOKUP($J$1,Fct_labels,Fct_codes)&amp;"_"&amp;$C82,Raw_Factors_WFDISTXP!$B$7:$B$1000,Raw_Factors_WFDISTXP!J$7:J$1000),0))</f>
        <v>0</v>
      </c>
      <c r="W82" s="298" cm="1">
        <f t="array" aca="1" ref="W82" ca="1">IF($J$1="Labour","",IFERROR(_xlfn.XLOOKUP(_xlfn.XLOOKUP($J$1,Fct_labels,Fct_codes)&amp;"_"&amp;$C82,Raw_Factors_WFDISTXP!$B$7:$B$1000,Raw_Factors_WFDISTXP!K$7:K$1000),0))</f>
        <v>0</v>
      </c>
      <c r="X82" s="298" cm="1">
        <f t="array" aca="1" ref="X82" ca="1">IF($J$1="Labour","",IFERROR(_xlfn.XLOOKUP(_xlfn.XLOOKUP($J$1,Fct_labels,Fct_codes)&amp;"_"&amp;$C82,Raw_Factors_WFDISTXP!$B$7:$B$1000,Raw_Factors_WFDISTXP!L$7:L$1000),0))</f>
        <v>0</v>
      </c>
      <c r="Y82" s="298" cm="1">
        <f t="array" aca="1" ref="Y82" ca="1">IF($J$1="Labour","",IFERROR(_xlfn.XLOOKUP(_xlfn.XLOOKUP($J$1,Fct_labels,Fct_codes)&amp;"_"&amp;$C82,Raw_Factors_WFDISTXP!$B$7:$B$1000,Raw_Factors_WFDISTXP!M$7:M$1000),0))</f>
        <v>0</v>
      </c>
      <c r="Z82" s="298" cm="1">
        <f t="array" aca="1" ref="Z82" ca="1">IF($J$1="Labour","",IFERROR(_xlfn.XLOOKUP(_xlfn.XLOOKUP($J$1,Fct_labels,Fct_codes)&amp;"_"&amp;$C82,Raw_Factors_WFDISTXP!$B$7:$B$1000,Raw_Factors_WFDISTXP!N$7:N$1000),0))</f>
        <v>0</v>
      </c>
      <c r="AA82" s="104"/>
      <c r="AB82" s="104"/>
      <c r="AC82" s="104"/>
      <c r="AD82" s="104"/>
      <c r="AE82" s="104"/>
      <c r="AF82" s="104"/>
      <c r="AG82" s="104"/>
      <c r="AH82" s="104"/>
      <c r="AI82" s="54" t="str">
        <f ca="1"/>
        <v>sMND</v>
      </c>
      <c r="AJ82" s="54" t="str">
        <f ca="1"/>
        <v>sGDP</v>
      </c>
      <c r="AK82" s="133" t="str">
        <f ca="1"/>
        <v>a_073</v>
      </c>
      <c r="AL82" s="133">
        <f ca="1"/>
        <v>0</v>
      </c>
      <c r="AM82" s="133">
        <f ca="1"/>
        <v>0</v>
      </c>
      <c r="AN82" s="133">
        <f ca="1"/>
        <v>0</v>
      </c>
      <c r="AO82" s="133">
        <f ca="1"/>
        <v>0</v>
      </c>
      <c r="AP82" s="133">
        <f ca="1"/>
        <v>0</v>
      </c>
      <c r="AQ82" s="133">
        <f ca="1"/>
        <v>0</v>
      </c>
      <c r="AR82" s="133">
        <f ca="1"/>
        <v>0</v>
      </c>
      <c r="AS82" s="133">
        <f ca="1"/>
        <v>0</v>
      </c>
      <c r="AT82" s="133">
        <f ca="1"/>
        <v>0</v>
      </c>
      <c r="AU82" s="133">
        <f ca="1"/>
        <v>0</v>
      </c>
      <c r="AV82" s="133" t="e">
        <f t="shared" ca="1" si="20"/>
        <v>#DIV/0!</v>
      </c>
      <c r="AW82" s="133">
        <f t="shared" ca="1" si="21"/>
        <v>0</v>
      </c>
      <c r="AX82" s="59"/>
    </row>
    <row r="83" spans="2:50" hidden="1" outlineLevel="1" x14ac:dyDescent="0.2">
      <c r="B83" s="204" t="str" cm="1">
        <f t="array" aca="1" ref="B83" ca="1">IFERROR(_xlfn.XLOOKUP(C83,Act_codes_core,Act_labels_core),"")</f>
        <v>Other chemical products; synthetic fibers, artificial fibers</v>
      </c>
      <c r="C83" s="108" t="str">
        <f ca="1"/>
        <v>a_074</v>
      </c>
      <c r="D83" s="133" cm="1">
        <f t="array" aca="1" ref="D83" ca="1">IF($J$1="Labour",SUMIFS(Raw_Factors_QFXP!E$7:E$1000,Raw_Factors_QFXP!$A$7:$A$1000,_xlfn.XLOOKUP($J$1,Fct_labels,Fct_codes)&amp;"_"&amp;$C83),IFERROR(_xlfn.XLOOKUP(_xlfn.XLOOKUP($J$1,Fct_labels,Fct_codes)&amp;"_"&amp;$C83,Raw_Factors_QFXP!$B$7:$B$1000,Raw_Factors_QFXP!E$7:E$1000),0))</f>
        <v>0</v>
      </c>
      <c r="E83" s="168" cm="1">
        <f t="array" aca="1" ref="E83" ca="1">IF($J$1="Labour",SUMIFS(Raw_Factors_QFXP!F$7:F$1000,Raw_Factors_QFXP!$A$7:$A$1000,_xlfn.XLOOKUP($J$1,Fct_labels,Fct_codes)&amp;"_"&amp;$C83),IFERROR(_xlfn.XLOOKUP(_xlfn.XLOOKUP($J$1,Fct_labels,Fct_codes)&amp;"_"&amp;$C83,Raw_Factors_QFXP!$B$7:$B$1000,Raw_Factors_QFXP!F$7:F$1000),0))</f>
        <v>0</v>
      </c>
      <c r="F83" s="168" cm="1">
        <f t="array" aca="1" ref="F83" ca="1">IF($J$1="Labour",SUMIFS(Raw_Factors_QFXP!G$7:G$1000,Raw_Factors_QFXP!$A$7:$A$1000,_xlfn.XLOOKUP($J$1,Fct_labels,Fct_codes)&amp;"_"&amp;$C83),IFERROR(_xlfn.XLOOKUP(_xlfn.XLOOKUP($J$1,Fct_labels,Fct_codes)&amp;"_"&amp;$C83,Raw_Factors_QFXP!$B$7:$B$1000,Raw_Factors_QFXP!G$7:G$1000),0))</f>
        <v>0</v>
      </c>
      <c r="G83" s="168" cm="1">
        <f t="array" aca="1" ref="G83" ca="1">IF($J$1="Labour",SUMIFS(Raw_Factors_QFXP!H$7:H$1000,Raw_Factors_QFXP!$A$7:$A$1000,_xlfn.XLOOKUP($J$1,Fct_labels,Fct_codes)&amp;"_"&amp;$C83),IFERROR(_xlfn.XLOOKUP(_xlfn.XLOOKUP($J$1,Fct_labels,Fct_codes)&amp;"_"&amp;$C83,Raw_Factors_QFXP!$B$7:$B$1000,Raw_Factors_QFXP!H$7:H$1000),0))</f>
        <v>0</v>
      </c>
      <c r="H83" s="168" cm="1">
        <f t="array" aca="1" ref="H83" ca="1">IF($J$1="Labour",SUMIFS(Raw_Factors_QFXP!I$7:I$1000,Raw_Factors_QFXP!$A$7:$A$1000,_xlfn.XLOOKUP($J$1,Fct_labels,Fct_codes)&amp;"_"&amp;$C83),IFERROR(_xlfn.XLOOKUP(_xlfn.XLOOKUP($J$1,Fct_labels,Fct_codes)&amp;"_"&amp;$C83,Raw_Factors_QFXP!$B$7:$B$1000,Raw_Factors_QFXP!I$7:I$1000),0))</f>
        <v>0</v>
      </c>
      <c r="I83" s="168" cm="1">
        <f t="array" aca="1" ref="I83" ca="1">IF($J$1="Labour",SUMIFS(Raw_Factors_QFXP!J$7:J$1000,Raw_Factors_QFXP!$A$7:$A$1000,_xlfn.XLOOKUP($J$1,Fct_labels,Fct_codes)&amp;"_"&amp;$C83),IFERROR(_xlfn.XLOOKUP(_xlfn.XLOOKUP($J$1,Fct_labels,Fct_codes)&amp;"_"&amp;$C83,Raw_Factors_QFXP!$B$7:$B$1000,Raw_Factors_QFXP!J$7:J$1000),0))</f>
        <v>0</v>
      </c>
      <c r="J83" s="168" cm="1">
        <f t="array" aca="1" ref="J83" ca="1">IF($J$1="Labour",SUMIFS(Raw_Factors_QFXP!K$7:K$1000,Raw_Factors_QFXP!$A$7:$A$1000,_xlfn.XLOOKUP($J$1,Fct_labels,Fct_codes)&amp;"_"&amp;$C83),IFERROR(_xlfn.XLOOKUP(_xlfn.XLOOKUP($J$1,Fct_labels,Fct_codes)&amp;"_"&amp;$C83,Raw_Factors_QFXP!$B$7:$B$1000,Raw_Factors_QFXP!K$7:K$1000),0))</f>
        <v>0</v>
      </c>
      <c r="K83" s="168" cm="1">
        <f t="array" aca="1" ref="K83" ca="1">IF($J$1="Labour",SUMIFS(Raw_Factors_QFXP!L$7:L$1000,Raw_Factors_QFXP!$A$7:$A$1000,_xlfn.XLOOKUP($J$1,Fct_labels,Fct_codes)&amp;"_"&amp;$C83),IFERROR(_xlfn.XLOOKUP(_xlfn.XLOOKUP($J$1,Fct_labels,Fct_codes)&amp;"_"&amp;$C83,Raw_Factors_QFXP!$B$7:$B$1000,Raw_Factors_QFXP!L$7:L$1000),0))</f>
        <v>0</v>
      </c>
      <c r="L83" s="168" cm="1">
        <f t="array" aca="1" ref="L83" ca="1">IF($J$1="Labour",SUMIFS(Raw_Factors_QFXP!M$7:M$1000,Raw_Factors_QFXP!$A$7:$A$1000,_xlfn.XLOOKUP($J$1,Fct_labels,Fct_codes)&amp;"_"&amp;$C83),IFERROR(_xlfn.XLOOKUP(_xlfn.XLOOKUP($J$1,Fct_labels,Fct_codes)&amp;"_"&amp;$C83,Raw_Factors_QFXP!$B$7:$B$1000,Raw_Factors_QFXP!M$7:M$1000),0))</f>
        <v>0</v>
      </c>
      <c r="M83" s="168" cm="1">
        <f t="array" aca="1" ref="M83" ca="1">IF($J$1="Labour",SUMIFS(Raw_Factors_QFXP!N$7:N$1000,Raw_Factors_QFXP!$A$7:$A$1000,_xlfn.XLOOKUP($J$1,Fct_labels,Fct_codes)&amp;"_"&amp;$C83),IFERROR(_xlfn.XLOOKUP(_xlfn.XLOOKUP($J$1,Fct_labels,Fct_codes)&amp;"_"&amp;$C83,Raw_Factors_QFXP!$B$7:$B$1000,Raw_Factors_QFXP!N$7:N$1000),0))</f>
        <v>0</v>
      </c>
      <c r="O83" s="204" t="str" cm="1">
        <f t="array" aca="1" ref="O83" ca="1">IFERROR(_xlfn.XLOOKUP(P83,Act_codes_core,Act_labels_core),"")</f>
        <v>Other chemical products; synthetic fibers, artificial fibers</v>
      </c>
      <c r="P83" s="108" t="str">
        <f ca="1"/>
        <v>a_074</v>
      </c>
      <c r="Q83" s="281" cm="1">
        <f t="array" aca="1" ref="Q83" ca="1">IF($J$1="Labour","",IFERROR(_xlfn.XLOOKUP(_xlfn.XLOOKUP($J$1,Fct_labels,Fct_codes)&amp;"_"&amp;$C83,Raw_Factors_WFDISTXP!$B$7:$B$1000,Raw_Factors_WFDISTXP!E$7:E$1000),0))</f>
        <v>0</v>
      </c>
      <c r="R83" s="298" cm="1">
        <f t="array" aca="1" ref="R83" ca="1">IF($J$1="Labour","",IFERROR(_xlfn.XLOOKUP(_xlfn.XLOOKUP($J$1,Fct_labels,Fct_codes)&amp;"_"&amp;$C83,Raw_Factors_WFDISTXP!$B$7:$B$1000,Raw_Factors_WFDISTXP!F$7:F$1000),0))</f>
        <v>0</v>
      </c>
      <c r="S83" s="298" cm="1">
        <f t="array" aca="1" ref="S83" ca="1">IF($J$1="Labour","",IFERROR(_xlfn.XLOOKUP(_xlfn.XLOOKUP($J$1,Fct_labels,Fct_codes)&amp;"_"&amp;$C83,Raw_Factors_WFDISTXP!$B$7:$B$1000,Raw_Factors_WFDISTXP!G$7:G$1000),0))</f>
        <v>0</v>
      </c>
      <c r="T83" s="298" cm="1">
        <f t="array" aca="1" ref="T83" ca="1">IF($J$1="Labour","",IFERROR(_xlfn.XLOOKUP(_xlfn.XLOOKUP($J$1,Fct_labels,Fct_codes)&amp;"_"&amp;$C83,Raw_Factors_WFDISTXP!$B$7:$B$1000,Raw_Factors_WFDISTXP!H$7:H$1000),0))</f>
        <v>0</v>
      </c>
      <c r="U83" s="298" cm="1">
        <f t="array" aca="1" ref="U83" ca="1">IF($J$1="Labour","",IFERROR(_xlfn.XLOOKUP(_xlfn.XLOOKUP($J$1,Fct_labels,Fct_codes)&amp;"_"&amp;$C83,Raw_Factors_WFDISTXP!$B$7:$B$1000,Raw_Factors_WFDISTXP!I$7:I$1000),0))</f>
        <v>0</v>
      </c>
      <c r="V83" s="298" cm="1">
        <f t="array" aca="1" ref="V83" ca="1">IF($J$1="Labour","",IFERROR(_xlfn.XLOOKUP(_xlfn.XLOOKUP($J$1,Fct_labels,Fct_codes)&amp;"_"&amp;$C83,Raw_Factors_WFDISTXP!$B$7:$B$1000,Raw_Factors_WFDISTXP!J$7:J$1000),0))</f>
        <v>0</v>
      </c>
      <c r="W83" s="298" cm="1">
        <f t="array" aca="1" ref="W83" ca="1">IF($J$1="Labour","",IFERROR(_xlfn.XLOOKUP(_xlfn.XLOOKUP($J$1,Fct_labels,Fct_codes)&amp;"_"&amp;$C83,Raw_Factors_WFDISTXP!$B$7:$B$1000,Raw_Factors_WFDISTXP!K$7:K$1000),0))</f>
        <v>0</v>
      </c>
      <c r="X83" s="298" cm="1">
        <f t="array" aca="1" ref="X83" ca="1">IF($J$1="Labour","",IFERROR(_xlfn.XLOOKUP(_xlfn.XLOOKUP($J$1,Fct_labels,Fct_codes)&amp;"_"&amp;$C83,Raw_Factors_WFDISTXP!$B$7:$B$1000,Raw_Factors_WFDISTXP!L$7:L$1000),0))</f>
        <v>0</v>
      </c>
      <c r="Y83" s="298" cm="1">
        <f t="array" aca="1" ref="Y83" ca="1">IF($J$1="Labour","",IFERROR(_xlfn.XLOOKUP(_xlfn.XLOOKUP($J$1,Fct_labels,Fct_codes)&amp;"_"&amp;$C83,Raw_Factors_WFDISTXP!$B$7:$B$1000,Raw_Factors_WFDISTXP!M$7:M$1000),0))</f>
        <v>0</v>
      </c>
      <c r="Z83" s="298" cm="1">
        <f t="array" aca="1" ref="Z83" ca="1">IF($J$1="Labour","",IFERROR(_xlfn.XLOOKUP(_xlfn.XLOOKUP($J$1,Fct_labels,Fct_codes)&amp;"_"&amp;$C83,Raw_Factors_WFDISTXP!$B$7:$B$1000,Raw_Factors_WFDISTXP!N$7:N$1000),0))</f>
        <v>0</v>
      </c>
      <c r="AA83" s="104"/>
      <c r="AB83" s="104"/>
      <c r="AC83" s="104"/>
      <c r="AD83" s="104"/>
      <c r="AE83" s="104"/>
      <c r="AF83" s="104"/>
      <c r="AG83" s="104"/>
      <c r="AH83" s="104"/>
      <c r="AI83" s="54" t="str">
        <f ca="1"/>
        <v>sMND</v>
      </c>
      <c r="AJ83" s="54" t="str">
        <f ca="1"/>
        <v>sGDP</v>
      </c>
      <c r="AK83" s="133" t="str">
        <f ca="1"/>
        <v>a_074</v>
      </c>
      <c r="AL83" s="133">
        <f ca="1"/>
        <v>0</v>
      </c>
      <c r="AM83" s="133">
        <f ca="1"/>
        <v>0</v>
      </c>
      <c r="AN83" s="133">
        <f ca="1"/>
        <v>0</v>
      </c>
      <c r="AO83" s="133">
        <f ca="1"/>
        <v>0</v>
      </c>
      <c r="AP83" s="133">
        <f ca="1"/>
        <v>0</v>
      </c>
      <c r="AQ83" s="133">
        <f ca="1"/>
        <v>0</v>
      </c>
      <c r="AR83" s="133">
        <f ca="1"/>
        <v>0</v>
      </c>
      <c r="AS83" s="133">
        <f ca="1"/>
        <v>0</v>
      </c>
      <c r="AT83" s="133">
        <f ca="1"/>
        <v>0</v>
      </c>
      <c r="AU83" s="133">
        <f ca="1"/>
        <v>0</v>
      </c>
      <c r="AV83" s="133" t="e">
        <f t="shared" ca="1" si="20"/>
        <v>#DIV/0!</v>
      </c>
      <c r="AW83" s="133">
        <f t="shared" ca="1" si="21"/>
        <v>0</v>
      </c>
      <c r="AX83" s="59"/>
    </row>
    <row r="84" spans="2:50" hidden="1" outlineLevel="1" x14ac:dyDescent="0.2">
      <c r="B84" s="204" t="str" cm="1">
        <f t="array" aca="1" ref="B84" ca="1">IFERROR(_xlfn.XLOOKUP(C84,Act_codes_core,Act_labels_core),"")</f>
        <v>Medicines of all kinds; Pharmaceutical chemistry and medicinal materials</v>
      </c>
      <c r="C84" s="108" t="str">
        <f ca="1"/>
        <v>a_075</v>
      </c>
      <c r="D84" s="133" cm="1">
        <f t="array" aca="1" ref="D84" ca="1">IF($J$1="Labour",SUMIFS(Raw_Factors_QFXP!E$7:E$1000,Raw_Factors_QFXP!$A$7:$A$1000,_xlfn.XLOOKUP($J$1,Fct_labels,Fct_codes)&amp;"_"&amp;$C84),IFERROR(_xlfn.XLOOKUP(_xlfn.XLOOKUP($J$1,Fct_labels,Fct_codes)&amp;"_"&amp;$C84,Raw_Factors_QFXP!$B$7:$B$1000,Raw_Factors_QFXP!E$7:E$1000),0))</f>
        <v>0</v>
      </c>
      <c r="E84" s="168" cm="1">
        <f t="array" aca="1" ref="E84" ca="1">IF($J$1="Labour",SUMIFS(Raw_Factors_QFXP!F$7:F$1000,Raw_Factors_QFXP!$A$7:$A$1000,_xlfn.XLOOKUP($J$1,Fct_labels,Fct_codes)&amp;"_"&amp;$C84),IFERROR(_xlfn.XLOOKUP(_xlfn.XLOOKUP($J$1,Fct_labels,Fct_codes)&amp;"_"&amp;$C84,Raw_Factors_QFXP!$B$7:$B$1000,Raw_Factors_QFXP!F$7:F$1000),0))</f>
        <v>0</v>
      </c>
      <c r="F84" s="168" cm="1">
        <f t="array" aca="1" ref="F84" ca="1">IF($J$1="Labour",SUMIFS(Raw_Factors_QFXP!G$7:G$1000,Raw_Factors_QFXP!$A$7:$A$1000,_xlfn.XLOOKUP($J$1,Fct_labels,Fct_codes)&amp;"_"&amp;$C84),IFERROR(_xlfn.XLOOKUP(_xlfn.XLOOKUP($J$1,Fct_labels,Fct_codes)&amp;"_"&amp;$C84,Raw_Factors_QFXP!$B$7:$B$1000,Raw_Factors_QFXP!G$7:G$1000),0))</f>
        <v>0</v>
      </c>
      <c r="G84" s="168" cm="1">
        <f t="array" aca="1" ref="G84" ca="1">IF($J$1="Labour",SUMIFS(Raw_Factors_QFXP!H$7:H$1000,Raw_Factors_QFXP!$A$7:$A$1000,_xlfn.XLOOKUP($J$1,Fct_labels,Fct_codes)&amp;"_"&amp;$C84),IFERROR(_xlfn.XLOOKUP(_xlfn.XLOOKUP($J$1,Fct_labels,Fct_codes)&amp;"_"&amp;$C84,Raw_Factors_QFXP!$B$7:$B$1000,Raw_Factors_QFXP!H$7:H$1000),0))</f>
        <v>0</v>
      </c>
      <c r="H84" s="168" cm="1">
        <f t="array" aca="1" ref="H84" ca="1">IF($J$1="Labour",SUMIFS(Raw_Factors_QFXP!I$7:I$1000,Raw_Factors_QFXP!$A$7:$A$1000,_xlfn.XLOOKUP($J$1,Fct_labels,Fct_codes)&amp;"_"&amp;$C84),IFERROR(_xlfn.XLOOKUP(_xlfn.XLOOKUP($J$1,Fct_labels,Fct_codes)&amp;"_"&amp;$C84,Raw_Factors_QFXP!$B$7:$B$1000,Raw_Factors_QFXP!I$7:I$1000),0))</f>
        <v>0</v>
      </c>
      <c r="I84" s="168" cm="1">
        <f t="array" aca="1" ref="I84" ca="1">IF($J$1="Labour",SUMIFS(Raw_Factors_QFXP!J$7:J$1000,Raw_Factors_QFXP!$A$7:$A$1000,_xlfn.XLOOKUP($J$1,Fct_labels,Fct_codes)&amp;"_"&amp;$C84),IFERROR(_xlfn.XLOOKUP(_xlfn.XLOOKUP($J$1,Fct_labels,Fct_codes)&amp;"_"&amp;$C84,Raw_Factors_QFXP!$B$7:$B$1000,Raw_Factors_QFXP!J$7:J$1000),0))</f>
        <v>0</v>
      </c>
      <c r="J84" s="168" cm="1">
        <f t="array" aca="1" ref="J84" ca="1">IF($J$1="Labour",SUMIFS(Raw_Factors_QFXP!K$7:K$1000,Raw_Factors_QFXP!$A$7:$A$1000,_xlfn.XLOOKUP($J$1,Fct_labels,Fct_codes)&amp;"_"&amp;$C84),IFERROR(_xlfn.XLOOKUP(_xlfn.XLOOKUP($J$1,Fct_labels,Fct_codes)&amp;"_"&amp;$C84,Raw_Factors_QFXP!$B$7:$B$1000,Raw_Factors_QFXP!K$7:K$1000),0))</f>
        <v>0</v>
      </c>
      <c r="K84" s="168" cm="1">
        <f t="array" aca="1" ref="K84" ca="1">IF($J$1="Labour",SUMIFS(Raw_Factors_QFXP!L$7:L$1000,Raw_Factors_QFXP!$A$7:$A$1000,_xlfn.XLOOKUP($J$1,Fct_labels,Fct_codes)&amp;"_"&amp;$C84),IFERROR(_xlfn.XLOOKUP(_xlfn.XLOOKUP($J$1,Fct_labels,Fct_codes)&amp;"_"&amp;$C84,Raw_Factors_QFXP!$B$7:$B$1000,Raw_Factors_QFXP!L$7:L$1000),0))</f>
        <v>0</v>
      </c>
      <c r="L84" s="168" cm="1">
        <f t="array" aca="1" ref="L84" ca="1">IF($J$1="Labour",SUMIFS(Raw_Factors_QFXP!M$7:M$1000,Raw_Factors_QFXP!$A$7:$A$1000,_xlfn.XLOOKUP($J$1,Fct_labels,Fct_codes)&amp;"_"&amp;$C84),IFERROR(_xlfn.XLOOKUP(_xlfn.XLOOKUP($J$1,Fct_labels,Fct_codes)&amp;"_"&amp;$C84,Raw_Factors_QFXP!$B$7:$B$1000,Raw_Factors_QFXP!M$7:M$1000),0))</f>
        <v>0</v>
      </c>
      <c r="M84" s="168" cm="1">
        <f t="array" aca="1" ref="M84" ca="1">IF($J$1="Labour",SUMIFS(Raw_Factors_QFXP!N$7:N$1000,Raw_Factors_QFXP!$A$7:$A$1000,_xlfn.XLOOKUP($J$1,Fct_labels,Fct_codes)&amp;"_"&amp;$C84),IFERROR(_xlfn.XLOOKUP(_xlfn.XLOOKUP($J$1,Fct_labels,Fct_codes)&amp;"_"&amp;$C84,Raw_Factors_QFXP!$B$7:$B$1000,Raw_Factors_QFXP!N$7:N$1000),0))</f>
        <v>0</v>
      </c>
      <c r="O84" s="204" t="str" cm="1">
        <f t="array" aca="1" ref="O84" ca="1">IFERROR(_xlfn.XLOOKUP(P84,Act_codes_core,Act_labels_core),"")</f>
        <v>Medicines of all kinds; Pharmaceutical chemistry and medicinal materials</v>
      </c>
      <c r="P84" s="108" t="str">
        <f ca="1"/>
        <v>a_075</v>
      </c>
      <c r="Q84" s="281" cm="1">
        <f t="array" aca="1" ref="Q84" ca="1">IF($J$1="Labour","",IFERROR(_xlfn.XLOOKUP(_xlfn.XLOOKUP($J$1,Fct_labels,Fct_codes)&amp;"_"&amp;$C84,Raw_Factors_WFDISTXP!$B$7:$B$1000,Raw_Factors_WFDISTXP!E$7:E$1000),0))</f>
        <v>0</v>
      </c>
      <c r="R84" s="298" cm="1">
        <f t="array" aca="1" ref="R84" ca="1">IF($J$1="Labour","",IFERROR(_xlfn.XLOOKUP(_xlfn.XLOOKUP($J$1,Fct_labels,Fct_codes)&amp;"_"&amp;$C84,Raw_Factors_WFDISTXP!$B$7:$B$1000,Raw_Factors_WFDISTXP!F$7:F$1000),0))</f>
        <v>0</v>
      </c>
      <c r="S84" s="298" cm="1">
        <f t="array" aca="1" ref="S84" ca="1">IF($J$1="Labour","",IFERROR(_xlfn.XLOOKUP(_xlfn.XLOOKUP($J$1,Fct_labels,Fct_codes)&amp;"_"&amp;$C84,Raw_Factors_WFDISTXP!$B$7:$B$1000,Raw_Factors_WFDISTXP!G$7:G$1000),0))</f>
        <v>0</v>
      </c>
      <c r="T84" s="298" cm="1">
        <f t="array" aca="1" ref="T84" ca="1">IF($J$1="Labour","",IFERROR(_xlfn.XLOOKUP(_xlfn.XLOOKUP($J$1,Fct_labels,Fct_codes)&amp;"_"&amp;$C84,Raw_Factors_WFDISTXP!$B$7:$B$1000,Raw_Factors_WFDISTXP!H$7:H$1000),0))</f>
        <v>0</v>
      </c>
      <c r="U84" s="298" cm="1">
        <f t="array" aca="1" ref="U84" ca="1">IF($J$1="Labour","",IFERROR(_xlfn.XLOOKUP(_xlfn.XLOOKUP($J$1,Fct_labels,Fct_codes)&amp;"_"&amp;$C84,Raw_Factors_WFDISTXP!$B$7:$B$1000,Raw_Factors_WFDISTXP!I$7:I$1000),0))</f>
        <v>0</v>
      </c>
      <c r="V84" s="298" cm="1">
        <f t="array" aca="1" ref="V84" ca="1">IF($J$1="Labour","",IFERROR(_xlfn.XLOOKUP(_xlfn.XLOOKUP($J$1,Fct_labels,Fct_codes)&amp;"_"&amp;$C84,Raw_Factors_WFDISTXP!$B$7:$B$1000,Raw_Factors_WFDISTXP!J$7:J$1000),0))</f>
        <v>0</v>
      </c>
      <c r="W84" s="298" cm="1">
        <f t="array" aca="1" ref="W84" ca="1">IF($J$1="Labour","",IFERROR(_xlfn.XLOOKUP(_xlfn.XLOOKUP($J$1,Fct_labels,Fct_codes)&amp;"_"&amp;$C84,Raw_Factors_WFDISTXP!$B$7:$B$1000,Raw_Factors_WFDISTXP!K$7:K$1000),0))</f>
        <v>0</v>
      </c>
      <c r="X84" s="298" cm="1">
        <f t="array" aca="1" ref="X84" ca="1">IF($J$1="Labour","",IFERROR(_xlfn.XLOOKUP(_xlfn.XLOOKUP($J$1,Fct_labels,Fct_codes)&amp;"_"&amp;$C84,Raw_Factors_WFDISTXP!$B$7:$B$1000,Raw_Factors_WFDISTXP!L$7:L$1000),0))</f>
        <v>0</v>
      </c>
      <c r="Y84" s="298" cm="1">
        <f t="array" aca="1" ref="Y84" ca="1">IF($J$1="Labour","",IFERROR(_xlfn.XLOOKUP(_xlfn.XLOOKUP($J$1,Fct_labels,Fct_codes)&amp;"_"&amp;$C84,Raw_Factors_WFDISTXP!$B$7:$B$1000,Raw_Factors_WFDISTXP!M$7:M$1000),0))</f>
        <v>0</v>
      </c>
      <c r="Z84" s="298" cm="1">
        <f t="array" aca="1" ref="Z84" ca="1">IF($J$1="Labour","",IFERROR(_xlfn.XLOOKUP(_xlfn.XLOOKUP($J$1,Fct_labels,Fct_codes)&amp;"_"&amp;$C84,Raw_Factors_WFDISTXP!$B$7:$B$1000,Raw_Factors_WFDISTXP!N$7:N$1000),0))</f>
        <v>0</v>
      </c>
      <c r="AA84" s="104"/>
      <c r="AB84" s="104"/>
      <c r="AC84" s="104"/>
      <c r="AD84" s="104"/>
      <c r="AE84" s="104"/>
      <c r="AF84" s="104"/>
      <c r="AG84" s="104"/>
      <c r="AH84" s="104"/>
      <c r="AI84" s="54" t="str">
        <f ca="1"/>
        <v>sMND</v>
      </c>
      <c r="AJ84" s="54" t="str">
        <f ca="1"/>
        <v>sGDP</v>
      </c>
      <c r="AK84" s="133" t="str">
        <f ca="1"/>
        <v>a_075</v>
      </c>
      <c r="AL84" s="133">
        <f ca="1"/>
        <v>0</v>
      </c>
      <c r="AM84" s="133">
        <f ca="1"/>
        <v>0</v>
      </c>
      <c r="AN84" s="133">
        <f ca="1"/>
        <v>0</v>
      </c>
      <c r="AO84" s="133">
        <f ca="1"/>
        <v>0</v>
      </c>
      <c r="AP84" s="133">
        <f ca="1"/>
        <v>0</v>
      </c>
      <c r="AQ84" s="133">
        <f ca="1"/>
        <v>0</v>
      </c>
      <c r="AR84" s="133">
        <f ca="1"/>
        <v>0</v>
      </c>
      <c r="AS84" s="133">
        <f ca="1"/>
        <v>0</v>
      </c>
      <c r="AT84" s="133">
        <f ca="1"/>
        <v>0</v>
      </c>
      <c r="AU84" s="133">
        <f ca="1"/>
        <v>0</v>
      </c>
      <c r="AV84" s="133" t="e">
        <f t="shared" ca="1" si="20"/>
        <v>#DIV/0!</v>
      </c>
      <c r="AW84" s="133">
        <f t="shared" ca="1" si="21"/>
        <v>0</v>
      </c>
      <c r="AX84" s="59"/>
    </row>
    <row r="85" spans="2:50" hidden="1" outlineLevel="1" x14ac:dyDescent="0.2">
      <c r="B85" s="204" t="str" cm="1">
        <f t="array" aca="1" ref="B85" ca="1">IFERROR(_xlfn.XLOOKUP(C85,Act_codes_core,Act_labels_core),"")</f>
        <v>Products from rubber</v>
      </c>
      <c r="C85" s="108" t="str">
        <f ca="1"/>
        <v>a_076</v>
      </c>
      <c r="D85" s="133" cm="1">
        <f t="array" aca="1" ref="D85" ca="1">IF($J$1="Labour",SUMIFS(Raw_Factors_QFXP!E$7:E$1000,Raw_Factors_QFXP!$A$7:$A$1000,_xlfn.XLOOKUP($J$1,Fct_labels,Fct_codes)&amp;"_"&amp;$C85),IFERROR(_xlfn.XLOOKUP(_xlfn.XLOOKUP($J$1,Fct_labels,Fct_codes)&amp;"_"&amp;$C85,Raw_Factors_QFXP!$B$7:$B$1000,Raw_Factors_QFXP!E$7:E$1000),0))</f>
        <v>0</v>
      </c>
      <c r="E85" s="168" cm="1">
        <f t="array" aca="1" ref="E85" ca="1">IF($J$1="Labour",SUMIFS(Raw_Factors_QFXP!F$7:F$1000,Raw_Factors_QFXP!$A$7:$A$1000,_xlfn.XLOOKUP($J$1,Fct_labels,Fct_codes)&amp;"_"&amp;$C85),IFERROR(_xlfn.XLOOKUP(_xlfn.XLOOKUP($J$1,Fct_labels,Fct_codes)&amp;"_"&amp;$C85,Raw_Factors_QFXP!$B$7:$B$1000,Raw_Factors_QFXP!F$7:F$1000),0))</f>
        <v>0</v>
      </c>
      <c r="F85" s="168" cm="1">
        <f t="array" aca="1" ref="F85" ca="1">IF($J$1="Labour",SUMIFS(Raw_Factors_QFXP!G$7:G$1000,Raw_Factors_QFXP!$A$7:$A$1000,_xlfn.XLOOKUP($J$1,Fct_labels,Fct_codes)&amp;"_"&amp;$C85),IFERROR(_xlfn.XLOOKUP(_xlfn.XLOOKUP($J$1,Fct_labels,Fct_codes)&amp;"_"&amp;$C85,Raw_Factors_QFXP!$B$7:$B$1000,Raw_Factors_QFXP!G$7:G$1000),0))</f>
        <v>0</v>
      </c>
      <c r="G85" s="168" cm="1">
        <f t="array" aca="1" ref="G85" ca="1">IF($J$1="Labour",SUMIFS(Raw_Factors_QFXP!H$7:H$1000,Raw_Factors_QFXP!$A$7:$A$1000,_xlfn.XLOOKUP($J$1,Fct_labels,Fct_codes)&amp;"_"&amp;$C85),IFERROR(_xlfn.XLOOKUP(_xlfn.XLOOKUP($J$1,Fct_labels,Fct_codes)&amp;"_"&amp;$C85,Raw_Factors_QFXP!$B$7:$B$1000,Raw_Factors_QFXP!H$7:H$1000),0))</f>
        <v>0</v>
      </c>
      <c r="H85" s="168" cm="1">
        <f t="array" aca="1" ref="H85" ca="1">IF($J$1="Labour",SUMIFS(Raw_Factors_QFXP!I$7:I$1000,Raw_Factors_QFXP!$A$7:$A$1000,_xlfn.XLOOKUP($J$1,Fct_labels,Fct_codes)&amp;"_"&amp;$C85),IFERROR(_xlfn.XLOOKUP(_xlfn.XLOOKUP($J$1,Fct_labels,Fct_codes)&amp;"_"&amp;$C85,Raw_Factors_QFXP!$B$7:$B$1000,Raw_Factors_QFXP!I$7:I$1000),0))</f>
        <v>0</v>
      </c>
      <c r="I85" s="168" cm="1">
        <f t="array" aca="1" ref="I85" ca="1">IF($J$1="Labour",SUMIFS(Raw_Factors_QFXP!J$7:J$1000,Raw_Factors_QFXP!$A$7:$A$1000,_xlfn.XLOOKUP($J$1,Fct_labels,Fct_codes)&amp;"_"&amp;$C85),IFERROR(_xlfn.XLOOKUP(_xlfn.XLOOKUP($J$1,Fct_labels,Fct_codes)&amp;"_"&amp;$C85,Raw_Factors_QFXP!$B$7:$B$1000,Raw_Factors_QFXP!J$7:J$1000),0))</f>
        <v>0</v>
      </c>
      <c r="J85" s="168" cm="1">
        <f t="array" aca="1" ref="J85" ca="1">IF($J$1="Labour",SUMIFS(Raw_Factors_QFXP!K$7:K$1000,Raw_Factors_QFXP!$A$7:$A$1000,_xlfn.XLOOKUP($J$1,Fct_labels,Fct_codes)&amp;"_"&amp;$C85),IFERROR(_xlfn.XLOOKUP(_xlfn.XLOOKUP($J$1,Fct_labels,Fct_codes)&amp;"_"&amp;$C85,Raw_Factors_QFXP!$B$7:$B$1000,Raw_Factors_QFXP!K$7:K$1000),0))</f>
        <v>0</v>
      </c>
      <c r="K85" s="168" cm="1">
        <f t="array" aca="1" ref="K85" ca="1">IF($J$1="Labour",SUMIFS(Raw_Factors_QFXP!L$7:L$1000,Raw_Factors_QFXP!$A$7:$A$1000,_xlfn.XLOOKUP($J$1,Fct_labels,Fct_codes)&amp;"_"&amp;$C85),IFERROR(_xlfn.XLOOKUP(_xlfn.XLOOKUP($J$1,Fct_labels,Fct_codes)&amp;"_"&amp;$C85,Raw_Factors_QFXP!$B$7:$B$1000,Raw_Factors_QFXP!L$7:L$1000),0))</f>
        <v>0</v>
      </c>
      <c r="L85" s="168" cm="1">
        <f t="array" aca="1" ref="L85" ca="1">IF($J$1="Labour",SUMIFS(Raw_Factors_QFXP!M$7:M$1000,Raw_Factors_QFXP!$A$7:$A$1000,_xlfn.XLOOKUP($J$1,Fct_labels,Fct_codes)&amp;"_"&amp;$C85),IFERROR(_xlfn.XLOOKUP(_xlfn.XLOOKUP($J$1,Fct_labels,Fct_codes)&amp;"_"&amp;$C85,Raw_Factors_QFXP!$B$7:$B$1000,Raw_Factors_QFXP!M$7:M$1000),0))</f>
        <v>0</v>
      </c>
      <c r="M85" s="168" cm="1">
        <f t="array" aca="1" ref="M85" ca="1">IF($J$1="Labour",SUMIFS(Raw_Factors_QFXP!N$7:N$1000,Raw_Factors_QFXP!$A$7:$A$1000,_xlfn.XLOOKUP($J$1,Fct_labels,Fct_codes)&amp;"_"&amp;$C85),IFERROR(_xlfn.XLOOKUP(_xlfn.XLOOKUP($J$1,Fct_labels,Fct_codes)&amp;"_"&amp;$C85,Raw_Factors_QFXP!$B$7:$B$1000,Raw_Factors_QFXP!N$7:N$1000),0))</f>
        <v>0</v>
      </c>
      <c r="O85" s="204" t="str" cm="1">
        <f t="array" aca="1" ref="O85" ca="1">IFERROR(_xlfn.XLOOKUP(P85,Act_codes_core,Act_labels_core),"")</f>
        <v>Products from rubber</v>
      </c>
      <c r="P85" s="108" t="str">
        <f ca="1"/>
        <v>a_076</v>
      </c>
      <c r="Q85" s="281" cm="1">
        <f t="array" aca="1" ref="Q85" ca="1">IF($J$1="Labour","",IFERROR(_xlfn.XLOOKUP(_xlfn.XLOOKUP($J$1,Fct_labels,Fct_codes)&amp;"_"&amp;$C85,Raw_Factors_WFDISTXP!$B$7:$B$1000,Raw_Factors_WFDISTXP!E$7:E$1000),0))</f>
        <v>0</v>
      </c>
      <c r="R85" s="298" cm="1">
        <f t="array" aca="1" ref="R85" ca="1">IF($J$1="Labour","",IFERROR(_xlfn.XLOOKUP(_xlfn.XLOOKUP($J$1,Fct_labels,Fct_codes)&amp;"_"&amp;$C85,Raw_Factors_WFDISTXP!$B$7:$B$1000,Raw_Factors_WFDISTXP!F$7:F$1000),0))</f>
        <v>0</v>
      </c>
      <c r="S85" s="298" cm="1">
        <f t="array" aca="1" ref="S85" ca="1">IF($J$1="Labour","",IFERROR(_xlfn.XLOOKUP(_xlfn.XLOOKUP($J$1,Fct_labels,Fct_codes)&amp;"_"&amp;$C85,Raw_Factors_WFDISTXP!$B$7:$B$1000,Raw_Factors_WFDISTXP!G$7:G$1000),0))</f>
        <v>0</v>
      </c>
      <c r="T85" s="298" cm="1">
        <f t="array" aca="1" ref="T85" ca="1">IF($J$1="Labour","",IFERROR(_xlfn.XLOOKUP(_xlfn.XLOOKUP($J$1,Fct_labels,Fct_codes)&amp;"_"&amp;$C85,Raw_Factors_WFDISTXP!$B$7:$B$1000,Raw_Factors_WFDISTXP!H$7:H$1000),0))</f>
        <v>0</v>
      </c>
      <c r="U85" s="298" cm="1">
        <f t="array" aca="1" ref="U85" ca="1">IF($J$1="Labour","",IFERROR(_xlfn.XLOOKUP(_xlfn.XLOOKUP($J$1,Fct_labels,Fct_codes)&amp;"_"&amp;$C85,Raw_Factors_WFDISTXP!$B$7:$B$1000,Raw_Factors_WFDISTXP!I$7:I$1000),0))</f>
        <v>0</v>
      </c>
      <c r="V85" s="298" cm="1">
        <f t="array" aca="1" ref="V85" ca="1">IF($J$1="Labour","",IFERROR(_xlfn.XLOOKUP(_xlfn.XLOOKUP($J$1,Fct_labels,Fct_codes)&amp;"_"&amp;$C85,Raw_Factors_WFDISTXP!$B$7:$B$1000,Raw_Factors_WFDISTXP!J$7:J$1000),0))</f>
        <v>0</v>
      </c>
      <c r="W85" s="298" cm="1">
        <f t="array" aca="1" ref="W85" ca="1">IF($J$1="Labour","",IFERROR(_xlfn.XLOOKUP(_xlfn.XLOOKUP($J$1,Fct_labels,Fct_codes)&amp;"_"&amp;$C85,Raw_Factors_WFDISTXP!$B$7:$B$1000,Raw_Factors_WFDISTXP!K$7:K$1000),0))</f>
        <v>0</v>
      </c>
      <c r="X85" s="298" cm="1">
        <f t="array" aca="1" ref="X85" ca="1">IF($J$1="Labour","",IFERROR(_xlfn.XLOOKUP(_xlfn.XLOOKUP($J$1,Fct_labels,Fct_codes)&amp;"_"&amp;$C85,Raw_Factors_WFDISTXP!$B$7:$B$1000,Raw_Factors_WFDISTXP!L$7:L$1000),0))</f>
        <v>0</v>
      </c>
      <c r="Y85" s="298" cm="1">
        <f t="array" aca="1" ref="Y85" ca="1">IF($J$1="Labour","",IFERROR(_xlfn.XLOOKUP(_xlfn.XLOOKUP($J$1,Fct_labels,Fct_codes)&amp;"_"&amp;$C85,Raw_Factors_WFDISTXP!$B$7:$B$1000,Raw_Factors_WFDISTXP!M$7:M$1000),0))</f>
        <v>0</v>
      </c>
      <c r="Z85" s="298" cm="1">
        <f t="array" aca="1" ref="Z85" ca="1">IF($J$1="Labour","",IFERROR(_xlfn.XLOOKUP(_xlfn.XLOOKUP($J$1,Fct_labels,Fct_codes)&amp;"_"&amp;$C85,Raw_Factors_WFDISTXP!$B$7:$B$1000,Raw_Factors_WFDISTXP!N$7:N$1000),0))</f>
        <v>0</v>
      </c>
      <c r="AA85" s="104"/>
      <c r="AB85" s="104"/>
      <c r="AC85" s="104"/>
      <c r="AD85" s="104"/>
      <c r="AE85" s="104"/>
      <c r="AF85" s="104"/>
      <c r="AG85" s="104"/>
      <c r="AH85" s="104"/>
      <c r="AI85" s="54" t="str">
        <f ca="1"/>
        <v>sMDU</v>
      </c>
      <c r="AJ85" s="54" t="str">
        <f ca="1"/>
        <v>sGDP</v>
      </c>
      <c r="AK85" s="133" t="str">
        <f ca="1"/>
        <v>a_076</v>
      </c>
      <c r="AL85" s="133">
        <f ca="1"/>
        <v>0</v>
      </c>
      <c r="AM85" s="133">
        <f ca="1"/>
        <v>0</v>
      </c>
      <c r="AN85" s="133">
        <f ca="1"/>
        <v>0</v>
      </c>
      <c r="AO85" s="133">
        <f ca="1"/>
        <v>0</v>
      </c>
      <c r="AP85" s="133">
        <f ca="1"/>
        <v>0</v>
      </c>
      <c r="AQ85" s="133">
        <f ca="1"/>
        <v>0</v>
      </c>
      <c r="AR85" s="133">
        <f ca="1"/>
        <v>0</v>
      </c>
      <c r="AS85" s="133">
        <f ca="1"/>
        <v>0</v>
      </c>
      <c r="AT85" s="133">
        <f ca="1"/>
        <v>0</v>
      </c>
      <c r="AU85" s="133">
        <f ca="1"/>
        <v>0</v>
      </c>
      <c r="AV85" s="133" t="e">
        <f t="shared" ca="1" si="20"/>
        <v>#DIV/0!</v>
      </c>
      <c r="AW85" s="133">
        <f t="shared" ca="1" si="21"/>
        <v>0</v>
      </c>
      <c r="AX85" s="59"/>
    </row>
    <row r="86" spans="2:50" hidden="1" outlineLevel="1" x14ac:dyDescent="0.2">
      <c r="B86" s="204" t="str" cm="1">
        <f t="array" aca="1" ref="B86" ca="1">IFERROR(_xlfn.XLOOKUP(C86,Act_codes_core,Act_labels_core),"")</f>
        <v>Products from plastic</v>
      </c>
      <c r="C86" s="108" t="str">
        <f ca="1"/>
        <v>a_077</v>
      </c>
      <c r="D86" s="133" cm="1">
        <f t="array" aca="1" ref="D86" ca="1">IF($J$1="Labour",SUMIFS(Raw_Factors_QFXP!E$7:E$1000,Raw_Factors_QFXP!$A$7:$A$1000,_xlfn.XLOOKUP($J$1,Fct_labels,Fct_codes)&amp;"_"&amp;$C86),IFERROR(_xlfn.XLOOKUP(_xlfn.XLOOKUP($J$1,Fct_labels,Fct_codes)&amp;"_"&amp;$C86,Raw_Factors_QFXP!$B$7:$B$1000,Raw_Factors_QFXP!E$7:E$1000),0))</f>
        <v>0</v>
      </c>
      <c r="E86" s="168" cm="1">
        <f t="array" aca="1" ref="E86" ca="1">IF($J$1="Labour",SUMIFS(Raw_Factors_QFXP!F$7:F$1000,Raw_Factors_QFXP!$A$7:$A$1000,_xlfn.XLOOKUP($J$1,Fct_labels,Fct_codes)&amp;"_"&amp;$C86),IFERROR(_xlfn.XLOOKUP(_xlfn.XLOOKUP($J$1,Fct_labels,Fct_codes)&amp;"_"&amp;$C86,Raw_Factors_QFXP!$B$7:$B$1000,Raw_Factors_QFXP!F$7:F$1000),0))</f>
        <v>0</v>
      </c>
      <c r="F86" s="168" cm="1">
        <f t="array" aca="1" ref="F86" ca="1">IF($J$1="Labour",SUMIFS(Raw_Factors_QFXP!G$7:G$1000,Raw_Factors_QFXP!$A$7:$A$1000,_xlfn.XLOOKUP($J$1,Fct_labels,Fct_codes)&amp;"_"&amp;$C86),IFERROR(_xlfn.XLOOKUP(_xlfn.XLOOKUP($J$1,Fct_labels,Fct_codes)&amp;"_"&amp;$C86,Raw_Factors_QFXP!$B$7:$B$1000,Raw_Factors_QFXP!G$7:G$1000),0))</f>
        <v>0</v>
      </c>
      <c r="G86" s="168" cm="1">
        <f t="array" aca="1" ref="G86" ca="1">IF($J$1="Labour",SUMIFS(Raw_Factors_QFXP!H$7:H$1000,Raw_Factors_QFXP!$A$7:$A$1000,_xlfn.XLOOKUP($J$1,Fct_labels,Fct_codes)&amp;"_"&amp;$C86),IFERROR(_xlfn.XLOOKUP(_xlfn.XLOOKUP($J$1,Fct_labels,Fct_codes)&amp;"_"&amp;$C86,Raw_Factors_QFXP!$B$7:$B$1000,Raw_Factors_QFXP!H$7:H$1000),0))</f>
        <v>0</v>
      </c>
      <c r="H86" s="168" cm="1">
        <f t="array" aca="1" ref="H86" ca="1">IF($J$1="Labour",SUMIFS(Raw_Factors_QFXP!I$7:I$1000,Raw_Factors_QFXP!$A$7:$A$1000,_xlfn.XLOOKUP($J$1,Fct_labels,Fct_codes)&amp;"_"&amp;$C86),IFERROR(_xlfn.XLOOKUP(_xlfn.XLOOKUP($J$1,Fct_labels,Fct_codes)&amp;"_"&amp;$C86,Raw_Factors_QFXP!$B$7:$B$1000,Raw_Factors_QFXP!I$7:I$1000),0))</f>
        <v>0</v>
      </c>
      <c r="I86" s="168" cm="1">
        <f t="array" aca="1" ref="I86" ca="1">IF($J$1="Labour",SUMIFS(Raw_Factors_QFXP!J$7:J$1000,Raw_Factors_QFXP!$A$7:$A$1000,_xlfn.XLOOKUP($J$1,Fct_labels,Fct_codes)&amp;"_"&amp;$C86),IFERROR(_xlfn.XLOOKUP(_xlfn.XLOOKUP($J$1,Fct_labels,Fct_codes)&amp;"_"&amp;$C86,Raw_Factors_QFXP!$B$7:$B$1000,Raw_Factors_QFXP!J$7:J$1000),0))</f>
        <v>0</v>
      </c>
      <c r="J86" s="168" cm="1">
        <f t="array" aca="1" ref="J86" ca="1">IF($J$1="Labour",SUMIFS(Raw_Factors_QFXP!K$7:K$1000,Raw_Factors_QFXP!$A$7:$A$1000,_xlfn.XLOOKUP($J$1,Fct_labels,Fct_codes)&amp;"_"&amp;$C86),IFERROR(_xlfn.XLOOKUP(_xlfn.XLOOKUP($J$1,Fct_labels,Fct_codes)&amp;"_"&amp;$C86,Raw_Factors_QFXP!$B$7:$B$1000,Raw_Factors_QFXP!K$7:K$1000),0))</f>
        <v>0</v>
      </c>
      <c r="K86" s="168" cm="1">
        <f t="array" aca="1" ref="K86" ca="1">IF($J$1="Labour",SUMIFS(Raw_Factors_QFXP!L$7:L$1000,Raw_Factors_QFXP!$A$7:$A$1000,_xlfn.XLOOKUP($J$1,Fct_labels,Fct_codes)&amp;"_"&amp;$C86),IFERROR(_xlfn.XLOOKUP(_xlfn.XLOOKUP($J$1,Fct_labels,Fct_codes)&amp;"_"&amp;$C86,Raw_Factors_QFXP!$B$7:$B$1000,Raw_Factors_QFXP!L$7:L$1000),0))</f>
        <v>0</v>
      </c>
      <c r="L86" s="168" cm="1">
        <f t="array" aca="1" ref="L86" ca="1">IF($J$1="Labour",SUMIFS(Raw_Factors_QFXP!M$7:M$1000,Raw_Factors_QFXP!$A$7:$A$1000,_xlfn.XLOOKUP($J$1,Fct_labels,Fct_codes)&amp;"_"&amp;$C86),IFERROR(_xlfn.XLOOKUP(_xlfn.XLOOKUP($J$1,Fct_labels,Fct_codes)&amp;"_"&amp;$C86,Raw_Factors_QFXP!$B$7:$B$1000,Raw_Factors_QFXP!M$7:M$1000),0))</f>
        <v>0</v>
      </c>
      <c r="M86" s="168" cm="1">
        <f t="array" aca="1" ref="M86" ca="1">IF($J$1="Labour",SUMIFS(Raw_Factors_QFXP!N$7:N$1000,Raw_Factors_QFXP!$A$7:$A$1000,_xlfn.XLOOKUP($J$1,Fct_labels,Fct_codes)&amp;"_"&amp;$C86),IFERROR(_xlfn.XLOOKUP(_xlfn.XLOOKUP($J$1,Fct_labels,Fct_codes)&amp;"_"&amp;$C86,Raw_Factors_QFXP!$B$7:$B$1000,Raw_Factors_QFXP!N$7:N$1000),0))</f>
        <v>0</v>
      </c>
      <c r="O86" s="204" t="str" cm="1">
        <f t="array" aca="1" ref="O86" ca="1">IFERROR(_xlfn.XLOOKUP(P86,Act_codes_core,Act_labels_core),"")</f>
        <v>Products from plastic</v>
      </c>
      <c r="P86" s="108" t="str">
        <f ca="1"/>
        <v>a_077</v>
      </c>
      <c r="Q86" s="281" cm="1">
        <f t="array" aca="1" ref="Q86" ca="1">IF($J$1="Labour","",IFERROR(_xlfn.XLOOKUP(_xlfn.XLOOKUP($J$1,Fct_labels,Fct_codes)&amp;"_"&amp;$C86,Raw_Factors_WFDISTXP!$B$7:$B$1000,Raw_Factors_WFDISTXP!E$7:E$1000),0))</f>
        <v>0</v>
      </c>
      <c r="R86" s="298" cm="1">
        <f t="array" aca="1" ref="R86" ca="1">IF($J$1="Labour","",IFERROR(_xlfn.XLOOKUP(_xlfn.XLOOKUP($J$1,Fct_labels,Fct_codes)&amp;"_"&amp;$C86,Raw_Factors_WFDISTXP!$B$7:$B$1000,Raw_Factors_WFDISTXP!F$7:F$1000),0))</f>
        <v>0</v>
      </c>
      <c r="S86" s="298" cm="1">
        <f t="array" aca="1" ref="S86" ca="1">IF($J$1="Labour","",IFERROR(_xlfn.XLOOKUP(_xlfn.XLOOKUP($J$1,Fct_labels,Fct_codes)&amp;"_"&amp;$C86,Raw_Factors_WFDISTXP!$B$7:$B$1000,Raw_Factors_WFDISTXP!G$7:G$1000),0))</f>
        <v>0</v>
      </c>
      <c r="T86" s="298" cm="1">
        <f t="array" aca="1" ref="T86" ca="1">IF($J$1="Labour","",IFERROR(_xlfn.XLOOKUP(_xlfn.XLOOKUP($J$1,Fct_labels,Fct_codes)&amp;"_"&amp;$C86,Raw_Factors_WFDISTXP!$B$7:$B$1000,Raw_Factors_WFDISTXP!H$7:H$1000),0))</f>
        <v>0</v>
      </c>
      <c r="U86" s="298" cm="1">
        <f t="array" aca="1" ref="U86" ca="1">IF($J$1="Labour","",IFERROR(_xlfn.XLOOKUP(_xlfn.XLOOKUP($J$1,Fct_labels,Fct_codes)&amp;"_"&amp;$C86,Raw_Factors_WFDISTXP!$B$7:$B$1000,Raw_Factors_WFDISTXP!I$7:I$1000),0))</f>
        <v>0</v>
      </c>
      <c r="V86" s="298" cm="1">
        <f t="array" aca="1" ref="V86" ca="1">IF($J$1="Labour","",IFERROR(_xlfn.XLOOKUP(_xlfn.XLOOKUP($J$1,Fct_labels,Fct_codes)&amp;"_"&amp;$C86,Raw_Factors_WFDISTXP!$B$7:$B$1000,Raw_Factors_WFDISTXP!J$7:J$1000),0))</f>
        <v>0</v>
      </c>
      <c r="W86" s="298" cm="1">
        <f t="array" aca="1" ref="W86" ca="1">IF($J$1="Labour","",IFERROR(_xlfn.XLOOKUP(_xlfn.XLOOKUP($J$1,Fct_labels,Fct_codes)&amp;"_"&amp;$C86,Raw_Factors_WFDISTXP!$B$7:$B$1000,Raw_Factors_WFDISTXP!K$7:K$1000),0))</f>
        <v>0</v>
      </c>
      <c r="X86" s="298" cm="1">
        <f t="array" aca="1" ref="X86" ca="1">IF($J$1="Labour","",IFERROR(_xlfn.XLOOKUP(_xlfn.XLOOKUP($J$1,Fct_labels,Fct_codes)&amp;"_"&amp;$C86,Raw_Factors_WFDISTXP!$B$7:$B$1000,Raw_Factors_WFDISTXP!L$7:L$1000),0))</f>
        <v>0</v>
      </c>
      <c r="Y86" s="298" cm="1">
        <f t="array" aca="1" ref="Y86" ca="1">IF($J$1="Labour","",IFERROR(_xlfn.XLOOKUP(_xlfn.XLOOKUP($J$1,Fct_labels,Fct_codes)&amp;"_"&amp;$C86,Raw_Factors_WFDISTXP!$B$7:$B$1000,Raw_Factors_WFDISTXP!M$7:M$1000),0))</f>
        <v>0</v>
      </c>
      <c r="Z86" s="298" cm="1">
        <f t="array" aca="1" ref="Z86" ca="1">IF($J$1="Labour","",IFERROR(_xlfn.XLOOKUP(_xlfn.XLOOKUP($J$1,Fct_labels,Fct_codes)&amp;"_"&amp;$C86,Raw_Factors_WFDISTXP!$B$7:$B$1000,Raw_Factors_WFDISTXP!N$7:N$1000),0))</f>
        <v>0</v>
      </c>
      <c r="AA86" s="104"/>
      <c r="AB86" s="104"/>
      <c r="AC86" s="104"/>
      <c r="AD86" s="104"/>
      <c r="AE86" s="104"/>
      <c r="AF86" s="104"/>
      <c r="AG86" s="104"/>
      <c r="AH86" s="104"/>
      <c r="AI86" s="54" t="str">
        <f ca="1"/>
        <v>sMDU</v>
      </c>
      <c r="AJ86" s="54" t="str">
        <f ca="1"/>
        <v>sGDP</v>
      </c>
      <c r="AK86" s="133" t="str">
        <f ca="1"/>
        <v>a_077</v>
      </c>
      <c r="AL86" s="133">
        <f ca="1"/>
        <v>0</v>
      </c>
      <c r="AM86" s="133">
        <f ca="1"/>
        <v>0</v>
      </c>
      <c r="AN86" s="133">
        <f ca="1"/>
        <v>0</v>
      </c>
      <c r="AO86" s="133">
        <f ca="1"/>
        <v>0</v>
      </c>
      <c r="AP86" s="133">
        <f ca="1"/>
        <v>0</v>
      </c>
      <c r="AQ86" s="133">
        <f ca="1"/>
        <v>0</v>
      </c>
      <c r="AR86" s="133">
        <f ca="1"/>
        <v>0</v>
      </c>
      <c r="AS86" s="133">
        <f ca="1"/>
        <v>0</v>
      </c>
      <c r="AT86" s="133">
        <f ca="1"/>
        <v>0</v>
      </c>
      <c r="AU86" s="133">
        <f ca="1"/>
        <v>0</v>
      </c>
      <c r="AV86" s="133" t="e">
        <f t="shared" ca="1" si="20"/>
        <v>#DIV/0!</v>
      </c>
      <c r="AW86" s="133">
        <f t="shared" ca="1" si="21"/>
        <v>0</v>
      </c>
      <c r="AX86" s="59"/>
    </row>
    <row r="87" spans="2:50" hidden="1" outlineLevel="1" x14ac:dyDescent="0.2">
      <c r="B87" s="204" t="str" cm="1">
        <f t="array" aca="1" ref="B87" ca="1">IFERROR(_xlfn.XLOOKUP(C87,Act_codes_core,Act_labels_core),"")</f>
        <v>Glass and products from glass</v>
      </c>
      <c r="C87" s="108" t="str">
        <f ca="1"/>
        <v>a_078</v>
      </c>
      <c r="D87" s="133" cm="1">
        <f t="array" aca="1" ref="D87" ca="1">IF($J$1="Labour",SUMIFS(Raw_Factors_QFXP!E$7:E$1000,Raw_Factors_QFXP!$A$7:$A$1000,_xlfn.XLOOKUP($J$1,Fct_labels,Fct_codes)&amp;"_"&amp;$C87),IFERROR(_xlfn.XLOOKUP(_xlfn.XLOOKUP($J$1,Fct_labels,Fct_codes)&amp;"_"&amp;$C87,Raw_Factors_QFXP!$B$7:$B$1000,Raw_Factors_QFXP!E$7:E$1000),0))</f>
        <v>0</v>
      </c>
      <c r="E87" s="168" cm="1">
        <f t="array" aca="1" ref="E87" ca="1">IF($J$1="Labour",SUMIFS(Raw_Factors_QFXP!F$7:F$1000,Raw_Factors_QFXP!$A$7:$A$1000,_xlfn.XLOOKUP($J$1,Fct_labels,Fct_codes)&amp;"_"&amp;$C87),IFERROR(_xlfn.XLOOKUP(_xlfn.XLOOKUP($J$1,Fct_labels,Fct_codes)&amp;"_"&amp;$C87,Raw_Factors_QFXP!$B$7:$B$1000,Raw_Factors_QFXP!F$7:F$1000),0))</f>
        <v>0</v>
      </c>
      <c r="F87" s="168" cm="1">
        <f t="array" aca="1" ref="F87" ca="1">IF($J$1="Labour",SUMIFS(Raw_Factors_QFXP!G$7:G$1000,Raw_Factors_QFXP!$A$7:$A$1000,_xlfn.XLOOKUP($J$1,Fct_labels,Fct_codes)&amp;"_"&amp;$C87),IFERROR(_xlfn.XLOOKUP(_xlfn.XLOOKUP($J$1,Fct_labels,Fct_codes)&amp;"_"&amp;$C87,Raw_Factors_QFXP!$B$7:$B$1000,Raw_Factors_QFXP!G$7:G$1000),0))</f>
        <v>0</v>
      </c>
      <c r="G87" s="168" cm="1">
        <f t="array" aca="1" ref="G87" ca="1">IF($J$1="Labour",SUMIFS(Raw_Factors_QFXP!H$7:H$1000,Raw_Factors_QFXP!$A$7:$A$1000,_xlfn.XLOOKUP($J$1,Fct_labels,Fct_codes)&amp;"_"&amp;$C87),IFERROR(_xlfn.XLOOKUP(_xlfn.XLOOKUP($J$1,Fct_labels,Fct_codes)&amp;"_"&amp;$C87,Raw_Factors_QFXP!$B$7:$B$1000,Raw_Factors_QFXP!H$7:H$1000),0))</f>
        <v>0</v>
      </c>
      <c r="H87" s="168" cm="1">
        <f t="array" aca="1" ref="H87" ca="1">IF($J$1="Labour",SUMIFS(Raw_Factors_QFXP!I$7:I$1000,Raw_Factors_QFXP!$A$7:$A$1000,_xlfn.XLOOKUP($J$1,Fct_labels,Fct_codes)&amp;"_"&amp;$C87),IFERROR(_xlfn.XLOOKUP(_xlfn.XLOOKUP($J$1,Fct_labels,Fct_codes)&amp;"_"&amp;$C87,Raw_Factors_QFXP!$B$7:$B$1000,Raw_Factors_QFXP!I$7:I$1000),0))</f>
        <v>0</v>
      </c>
      <c r="I87" s="168" cm="1">
        <f t="array" aca="1" ref="I87" ca="1">IF($J$1="Labour",SUMIFS(Raw_Factors_QFXP!J$7:J$1000,Raw_Factors_QFXP!$A$7:$A$1000,_xlfn.XLOOKUP($J$1,Fct_labels,Fct_codes)&amp;"_"&amp;$C87),IFERROR(_xlfn.XLOOKUP(_xlfn.XLOOKUP($J$1,Fct_labels,Fct_codes)&amp;"_"&amp;$C87,Raw_Factors_QFXP!$B$7:$B$1000,Raw_Factors_QFXP!J$7:J$1000),0))</f>
        <v>0</v>
      </c>
      <c r="J87" s="168" cm="1">
        <f t="array" aca="1" ref="J87" ca="1">IF($J$1="Labour",SUMIFS(Raw_Factors_QFXP!K$7:K$1000,Raw_Factors_QFXP!$A$7:$A$1000,_xlfn.XLOOKUP($J$1,Fct_labels,Fct_codes)&amp;"_"&amp;$C87),IFERROR(_xlfn.XLOOKUP(_xlfn.XLOOKUP($J$1,Fct_labels,Fct_codes)&amp;"_"&amp;$C87,Raw_Factors_QFXP!$B$7:$B$1000,Raw_Factors_QFXP!K$7:K$1000),0))</f>
        <v>0</v>
      </c>
      <c r="K87" s="168" cm="1">
        <f t="array" aca="1" ref="K87" ca="1">IF($J$1="Labour",SUMIFS(Raw_Factors_QFXP!L$7:L$1000,Raw_Factors_QFXP!$A$7:$A$1000,_xlfn.XLOOKUP($J$1,Fct_labels,Fct_codes)&amp;"_"&amp;$C87),IFERROR(_xlfn.XLOOKUP(_xlfn.XLOOKUP($J$1,Fct_labels,Fct_codes)&amp;"_"&amp;$C87,Raw_Factors_QFXP!$B$7:$B$1000,Raw_Factors_QFXP!L$7:L$1000),0))</f>
        <v>0</v>
      </c>
      <c r="L87" s="168" cm="1">
        <f t="array" aca="1" ref="L87" ca="1">IF($J$1="Labour",SUMIFS(Raw_Factors_QFXP!M$7:M$1000,Raw_Factors_QFXP!$A$7:$A$1000,_xlfn.XLOOKUP($J$1,Fct_labels,Fct_codes)&amp;"_"&amp;$C87),IFERROR(_xlfn.XLOOKUP(_xlfn.XLOOKUP($J$1,Fct_labels,Fct_codes)&amp;"_"&amp;$C87,Raw_Factors_QFXP!$B$7:$B$1000,Raw_Factors_QFXP!M$7:M$1000),0))</f>
        <v>0</v>
      </c>
      <c r="M87" s="168" cm="1">
        <f t="array" aca="1" ref="M87" ca="1">IF($J$1="Labour",SUMIFS(Raw_Factors_QFXP!N$7:N$1000,Raw_Factors_QFXP!$A$7:$A$1000,_xlfn.XLOOKUP($J$1,Fct_labels,Fct_codes)&amp;"_"&amp;$C87),IFERROR(_xlfn.XLOOKUP(_xlfn.XLOOKUP($J$1,Fct_labels,Fct_codes)&amp;"_"&amp;$C87,Raw_Factors_QFXP!$B$7:$B$1000,Raw_Factors_QFXP!N$7:N$1000),0))</f>
        <v>0</v>
      </c>
      <c r="O87" s="204" t="str" cm="1">
        <f t="array" aca="1" ref="O87" ca="1">IFERROR(_xlfn.XLOOKUP(P87,Act_codes_core,Act_labels_core),"")</f>
        <v>Glass and products from glass</v>
      </c>
      <c r="P87" s="108" t="str">
        <f ca="1"/>
        <v>a_078</v>
      </c>
      <c r="Q87" s="281" cm="1">
        <f t="array" aca="1" ref="Q87" ca="1">IF($J$1="Labour","",IFERROR(_xlfn.XLOOKUP(_xlfn.XLOOKUP($J$1,Fct_labels,Fct_codes)&amp;"_"&amp;$C87,Raw_Factors_WFDISTXP!$B$7:$B$1000,Raw_Factors_WFDISTXP!E$7:E$1000),0))</f>
        <v>0</v>
      </c>
      <c r="R87" s="298" cm="1">
        <f t="array" aca="1" ref="R87" ca="1">IF($J$1="Labour","",IFERROR(_xlfn.XLOOKUP(_xlfn.XLOOKUP($J$1,Fct_labels,Fct_codes)&amp;"_"&amp;$C87,Raw_Factors_WFDISTXP!$B$7:$B$1000,Raw_Factors_WFDISTXP!F$7:F$1000),0))</f>
        <v>0</v>
      </c>
      <c r="S87" s="298" cm="1">
        <f t="array" aca="1" ref="S87" ca="1">IF($J$1="Labour","",IFERROR(_xlfn.XLOOKUP(_xlfn.XLOOKUP($J$1,Fct_labels,Fct_codes)&amp;"_"&amp;$C87,Raw_Factors_WFDISTXP!$B$7:$B$1000,Raw_Factors_WFDISTXP!G$7:G$1000),0))</f>
        <v>0</v>
      </c>
      <c r="T87" s="298" cm="1">
        <f t="array" aca="1" ref="T87" ca="1">IF($J$1="Labour","",IFERROR(_xlfn.XLOOKUP(_xlfn.XLOOKUP($J$1,Fct_labels,Fct_codes)&amp;"_"&amp;$C87,Raw_Factors_WFDISTXP!$B$7:$B$1000,Raw_Factors_WFDISTXP!H$7:H$1000),0))</f>
        <v>0</v>
      </c>
      <c r="U87" s="298" cm="1">
        <f t="array" aca="1" ref="U87" ca="1">IF($J$1="Labour","",IFERROR(_xlfn.XLOOKUP(_xlfn.XLOOKUP($J$1,Fct_labels,Fct_codes)&amp;"_"&amp;$C87,Raw_Factors_WFDISTXP!$B$7:$B$1000,Raw_Factors_WFDISTXP!I$7:I$1000),0))</f>
        <v>0</v>
      </c>
      <c r="V87" s="298" cm="1">
        <f t="array" aca="1" ref="V87" ca="1">IF($J$1="Labour","",IFERROR(_xlfn.XLOOKUP(_xlfn.XLOOKUP($J$1,Fct_labels,Fct_codes)&amp;"_"&amp;$C87,Raw_Factors_WFDISTXP!$B$7:$B$1000,Raw_Factors_WFDISTXP!J$7:J$1000),0))</f>
        <v>0</v>
      </c>
      <c r="W87" s="298" cm="1">
        <f t="array" aca="1" ref="W87" ca="1">IF($J$1="Labour","",IFERROR(_xlfn.XLOOKUP(_xlfn.XLOOKUP($J$1,Fct_labels,Fct_codes)&amp;"_"&amp;$C87,Raw_Factors_WFDISTXP!$B$7:$B$1000,Raw_Factors_WFDISTXP!K$7:K$1000),0))</f>
        <v>0</v>
      </c>
      <c r="X87" s="298" cm="1">
        <f t="array" aca="1" ref="X87" ca="1">IF($J$1="Labour","",IFERROR(_xlfn.XLOOKUP(_xlfn.XLOOKUP($J$1,Fct_labels,Fct_codes)&amp;"_"&amp;$C87,Raw_Factors_WFDISTXP!$B$7:$B$1000,Raw_Factors_WFDISTXP!L$7:L$1000),0))</f>
        <v>0</v>
      </c>
      <c r="Y87" s="298" cm="1">
        <f t="array" aca="1" ref="Y87" ca="1">IF($J$1="Labour","",IFERROR(_xlfn.XLOOKUP(_xlfn.XLOOKUP($J$1,Fct_labels,Fct_codes)&amp;"_"&amp;$C87,Raw_Factors_WFDISTXP!$B$7:$B$1000,Raw_Factors_WFDISTXP!M$7:M$1000),0))</f>
        <v>0</v>
      </c>
      <c r="Z87" s="298" cm="1">
        <f t="array" aca="1" ref="Z87" ca="1">IF($J$1="Labour","",IFERROR(_xlfn.XLOOKUP(_xlfn.XLOOKUP($J$1,Fct_labels,Fct_codes)&amp;"_"&amp;$C87,Raw_Factors_WFDISTXP!$B$7:$B$1000,Raw_Factors_WFDISTXP!N$7:N$1000),0))</f>
        <v>0</v>
      </c>
      <c r="AA87" s="104"/>
      <c r="AB87" s="104"/>
      <c r="AC87" s="104"/>
      <c r="AD87" s="104"/>
      <c r="AE87" s="104"/>
      <c r="AF87" s="104"/>
      <c r="AG87" s="104"/>
      <c r="AH87" s="104"/>
      <c r="AI87" s="54" t="str">
        <f ca="1"/>
        <v>sMDU</v>
      </c>
      <c r="AJ87" s="54" t="str">
        <f ca="1"/>
        <v>sGDP</v>
      </c>
      <c r="AK87" s="133" t="str">
        <f ca="1"/>
        <v>a_078</v>
      </c>
      <c r="AL87" s="133">
        <f ca="1"/>
        <v>0</v>
      </c>
      <c r="AM87" s="133">
        <f ca="1"/>
        <v>0</v>
      </c>
      <c r="AN87" s="133">
        <f ca="1"/>
        <v>0</v>
      </c>
      <c r="AO87" s="133">
        <f ca="1"/>
        <v>0</v>
      </c>
      <c r="AP87" s="133">
        <f ca="1"/>
        <v>0</v>
      </c>
      <c r="AQ87" s="133">
        <f ca="1"/>
        <v>0</v>
      </c>
      <c r="AR87" s="133">
        <f ca="1"/>
        <v>0</v>
      </c>
      <c r="AS87" s="133">
        <f ca="1"/>
        <v>0</v>
      </c>
      <c r="AT87" s="133">
        <f ca="1"/>
        <v>0</v>
      </c>
      <c r="AU87" s="133">
        <f ca="1"/>
        <v>0</v>
      </c>
      <c r="AV87" s="133" t="e">
        <f t="shared" ca="1" si="20"/>
        <v>#DIV/0!</v>
      </c>
      <c r="AW87" s="133">
        <f t="shared" ca="1" si="21"/>
        <v>0</v>
      </c>
      <c r="AX87" s="59"/>
    </row>
    <row r="88" spans="2:50" hidden="1" outlineLevel="1" x14ac:dyDescent="0.2">
      <c r="B88" s="204" t="str" cm="1">
        <f t="array" aca="1" ref="B88" ca="1">IFERROR(_xlfn.XLOOKUP(C88,Act_codes_core,Act_labels_core),"")</f>
        <v>Refractory products; Construction material products from clay; Other ceramic products</v>
      </c>
      <c r="C88" s="108" t="str">
        <f ca="1"/>
        <v>a_079</v>
      </c>
      <c r="D88" s="133" cm="1">
        <f t="array" aca="1" ref="D88" ca="1">IF($J$1="Labour",SUMIFS(Raw_Factors_QFXP!E$7:E$1000,Raw_Factors_QFXP!$A$7:$A$1000,_xlfn.XLOOKUP($J$1,Fct_labels,Fct_codes)&amp;"_"&amp;$C88),IFERROR(_xlfn.XLOOKUP(_xlfn.XLOOKUP($J$1,Fct_labels,Fct_codes)&amp;"_"&amp;$C88,Raw_Factors_QFXP!$B$7:$B$1000,Raw_Factors_QFXP!E$7:E$1000),0))</f>
        <v>0</v>
      </c>
      <c r="E88" s="168" cm="1">
        <f t="array" aca="1" ref="E88" ca="1">IF($J$1="Labour",SUMIFS(Raw_Factors_QFXP!F$7:F$1000,Raw_Factors_QFXP!$A$7:$A$1000,_xlfn.XLOOKUP($J$1,Fct_labels,Fct_codes)&amp;"_"&amp;$C88),IFERROR(_xlfn.XLOOKUP(_xlfn.XLOOKUP($J$1,Fct_labels,Fct_codes)&amp;"_"&amp;$C88,Raw_Factors_QFXP!$B$7:$B$1000,Raw_Factors_QFXP!F$7:F$1000),0))</f>
        <v>0</v>
      </c>
      <c r="F88" s="168" cm="1">
        <f t="array" aca="1" ref="F88" ca="1">IF($J$1="Labour",SUMIFS(Raw_Factors_QFXP!G$7:G$1000,Raw_Factors_QFXP!$A$7:$A$1000,_xlfn.XLOOKUP($J$1,Fct_labels,Fct_codes)&amp;"_"&amp;$C88),IFERROR(_xlfn.XLOOKUP(_xlfn.XLOOKUP($J$1,Fct_labels,Fct_codes)&amp;"_"&amp;$C88,Raw_Factors_QFXP!$B$7:$B$1000,Raw_Factors_QFXP!G$7:G$1000),0))</f>
        <v>0</v>
      </c>
      <c r="G88" s="168" cm="1">
        <f t="array" aca="1" ref="G88" ca="1">IF($J$1="Labour",SUMIFS(Raw_Factors_QFXP!H$7:H$1000,Raw_Factors_QFXP!$A$7:$A$1000,_xlfn.XLOOKUP($J$1,Fct_labels,Fct_codes)&amp;"_"&amp;$C88),IFERROR(_xlfn.XLOOKUP(_xlfn.XLOOKUP($J$1,Fct_labels,Fct_codes)&amp;"_"&amp;$C88,Raw_Factors_QFXP!$B$7:$B$1000,Raw_Factors_QFXP!H$7:H$1000),0))</f>
        <v>0</v>
      </c>
      <c r="H88" s="168" cm="1">
        <f t="array" aca="1" ref="H88" ca="1">IF($J$1="Labour",SUMIFS(Raw_Factors_QFXP!I$7:I$1000,Raw_Factors_QFXP!$A$7:$A$1000,_xlfn.XLOOKUP($J$1,Fct_labels,Fct_codes)&amp;"_"&amp;$C88),IFERROR(_xlfn.XLOOKUP(_xlfn.XLOOKUP($J$1,Fct_labels,Fct_codes)&amp;"_"&amp;$C88,Raw_Factors_QFXP!$B$7:$B$1000,Raw_Factors_QFXP!I$7:I$1000),0))</f>
        <v>0</v>
      </c>
      <c r="I88" s="168" cm="1">
        <f t="array" aca="1" ref="I88" ca="1">IF($J$1="Labour",SUMIFS(Raw_Factors_QFXP!J$7:J$1000,Raw_Factors_QFXP!$A$7:$A$1000,_xlfn.XLOOKUP($J$1,Fct_labels,Fct_codes)&amp;"_"&amp;$C88),IFERROR(_xlfn.XLOOKUP(_xlfn.XLOOKUP($J$1,Fct_labels,Fct_codes)&amp;"_"&amp;$C88,Raw_Factors_QFXP!$B$7:$B$1000,Raw_Factors_QFXP!J$7:J$1000),0))</f>
        <v>0</v>
      </c>
      <c r="J88" s="168" cm="1">
        <f t="array" aca="1" ref="J88" ca="1">IF($J$1="Labour",SUMIFS(Raw_Factors_QFXP!K$7:K$1000,Raw_Factors_QFXP!$A$7:$A$1000,_xlfn.XLOOKUP($J$1,Fct_labels,Fct_codes)&amp;"_"&amp;$C88),IFERROR(_xlfn.XLOOKUP(_xlfn.XLOOKUP($J$1,Fct_labels,Fct_codes)&amp;"_"&amp;$C88,Raw_Factors_QFXP!$B$7:$B$1000,Raw_Factors_QFXP!K$7:K$1000),0))</f>
        <v>0</v>
      </c>
      <c r="K88" s="168" cm="1">
        <f t="array" aca="1" ref="K88" ca="1">IF($J$1="Labour",SUMIFS(Raw_Factors_QFXP!L$7:L$1000,Raw_Factors_QFXP!$A$7:$A$1000,_xlfn.XLOOKUP($J$1,Fct_labels,Fct_codes)&amp;"_"&amp;$C88),IFERROR(_xlfn.XLOOKUP(_xlfn.XLOOKUP($J$1,Fct_labels,Fct_codes)&amp;"_"&amp;$C88,Raw_Factors_QFXP!$B$7:$B$1000,Raw_Factors_QFXP!L$7:L$1000),0))</f>
        <v>0</v>
      </c>
      <c r="L88" s="168" cm="1">
        <f t="array" aca="1" ref="L88" ca="1">IF($J$1="Labour",SUMIFS(Raw_Factors_QFXP!M$7:M$1000,Raw_Factors_QFXP!$A$7:$A$1000,_xlfn.XLOOKUP($J$1,Fct_labels,Fct_codes)&amp;"_"&amp;$C88),IFERROR(_xlfn.XLOOKUP(_xlfn.XLOOKUP($J$1,Fct_labels,Fct_codes)&amp;"_"&amp;$C88,Raw_Factors_QFXP!$B$7:$B$1000,Raw_Factors_QFXP!M$7:M$1000),0))</f>
        <v>0</v>
      </c>
      <c r="M88" s="168" cm="1">
        <f t="array" aca="1" ref="M88" ca="1">IF($J$1="Labour",SUMIFS(Raw_Factors_QFXP!N$7:N$1000,Raw_Factors_QFXP!$A$7:$A$1000,_xlfn.XLOOKUP($J$1,Fct_labels,Fct_codes)&amp;"_"&amp;$C88),IFERROR(_xlfn.XLOOKUP(_xlfn.XLOOKUP($J$1,Fct_labels,Fct_codes)&amp;"_"&amp;$C88,Raw_Factors_QFXP!$B$7:$B$1000,Raw_Factors_QFXP!N$7:N$1000),0))</f>
        <v>0</v>
      </c>
      <c r="O88" s="204" t="str" cm="1">
        <f t="array" aca="1" ref="O88" ca="1">IFERROR(_xlfn.XLOOKUP(P88,Act_codes_core,Act_labels_core),"")</f>
        <v>Refractory products; Construction material products from clay; Other ceramic products</v>
      </c>
      <c r="P88" s="108" t="str">
        <f ca="1"/>
        <v>a_079</v>
      </c>
      <c r="Q88" s="281" cm="1">
        <f t="array" aca="1" ref="Q88" ca="1">IF($J$1="Labour","",IFERROR(_xlfn.XLOOKUP(_xlfn.XLOOKUP($J$1,Fct_labels,Fct_codes)&amp;"_"&amp;$C88,Raw_Factors_WFDISTXP!$B$7:$B$1000,Raw_Factors_WFDISTXP!E$7:E$1000),0))</f>
        <v>0</v>
      </c>
      <c r="R88" s="298" cm="1">
        <f t="array" aca="1" ref="R88" ca="1">IF($J$1="Labour","",IFERROR(_xlfn.XLOOKUP(_xlfn.XLOOKUP($J$1,Fct_labels,Fct_codes)&amp;"_"&amp;$C88,Raw_Factors_WFDISTXP!$B$7:$B$1000,Raw_Factors_WFDISTXP!F$7:F$1000),0))</f>
        <v>0</v>
      </c>
      <c r="S88" s="298" cm="1">
        <f t="array" aca="1" ref="S88" ca="1">IF($J$1="Labour","",IFERROR(_xlfn.XLOOKUP(_xlfn.XLOOKUP($J$1,Fct_labels,Fct_codes)&amp;"_"&amp;$C88,Raw_Factors_WFDISTXP!$B$7:$B$1000,Raw_Factors_WFDISTXP!G$7:G$1000),0))</f>
        <v>0</v>
      </c>
      <c r="T88" s="298" cm="1">
        <f t="array" aca="1" ref="T88" ca="1">IF($J$1="Labour","",IFERROR(_xlfn.XLOOKUP(_xlfn.XLOOKUP($J$1,Fct_labels,Fct_codes)&amp;"_"&amp;$C88,Raw_Factors_WFDISTXP!$B$7:$B$1000,Raw_Factors_WFDISTXP!H$7:H$1000),0))</f>
        <v>0</v>
      </c>
      <c r="U88" s="298" cm="1">
        <f t="array" aca="1" ref="U88" ca="1">IF($J$1="Labour","",IFERROR(_xlfn.XLOOKUP(_xlfn.XLOOKUP($J$1,Fct_labels,Fct_codes)&amp;"_"&amp;$C88,Raw_Factors_WFDISTXP!$B$7:$B$1000,Raw_Factors_WFDISTXP!I$7:I$1000),0))</f>
        <v>0</v>
      </c>
      <c r="V88" s="298" cm="1">
        <f t="array" aca="1" ref="V88" ca="1">IF($J$1="Labour","",IFERROR(_xlfn.XLOOKUP(_xlfn.XLOOKUP($J$1,Fct_labels,Fct_codes)&amp;"_"&amp;$C88,Raw_Factors_WFDISTXP!$B$7:$B$1000,Raw_Factors_WFDISTXP!J$7:J$1000),0))</f>
        <v>0</v>
      </c>
      <c r="W88" s="298" cm="1">
        <f t="array" aca="1" ref="W88" ca="1">IF($J$1="Labour","",IFERROR(_xlfn.XLOOKUP(_xlfn.XLOOKUP($J$1,Fct_labels,Fct_codes)&amp;"_"&amp;$C88,Raw_Factors_WFDISTXP!$B$7:$B$1000,Raw_Factors_WFDISTXP!K$7:K$1000),0))</f>
        <v>0</v>
      </c>
      <c r="X88" s="298" cm="1">
        <f t="array" aca="1" ref="X88" ca="1">IF($J$1="Labour","",IFERROR(_xlfn.XLOOKUP(_xlfn.XLOOKUP($J$1,Fct_labels,Fct_codes)&amp;"_"&amp;$C88,Raw_Factors_WFDISTXP!$B$7:$B$1000,Raw_Factors_WFDISTXP!L$7:L$1000),0))</f>
        <v>0</v>
      </c>
      <c r="Y88" s="298" cm="1">
        <f t="array" aca="1" ref="Y88" ca="1">IF($J$1="Labour","",IFERROR(_xlfn.XLOOKUP(_xlfn.XLOOKUP($J$1,Fct_labels,Fct_codes)&amp;"_"&amp;$C88,Raw_Factors_WFDISTXP!$B$7:$B$1000,Raw_Factors_WFDISTXP!M$7:M$1000),0))</f>
        <v>0</v>
      </c>
      <c r="Z88" s="298" cm="1">
        <f t="array" aca="1" ref="Z88" ca="1">IF($J$1="Labour","",IFERROR(_xlfn.XLOOKUP(_xlfn.XLOOKUP($J$1,Fct_labels,Fct_codes)&amp;"_"&amp;$C88,Raw_Factors_WFDISTXP!$B$7:$B$1000,Raw_Factors_WFDISTXP!N$7:N$1000),0))</f>
        <v>0</v>
      </c>
      <c r="AA88" s="104"/>
      <c r="AB88" s="104"/>
      <c r="AC88" s="104"/>
      <c r="AD88" s="104"/>
      <c r="AE88" s="104"/>
      <c r="AF88" s="104"/>
      <c r="AG88" s="104"/>
      <c r="AH88" s="104"/>
      <c r="AI88" s="54" t="str">
        <f ca="1"/>
        <v>sMDU</v>
      </c>
      <c r="AJ88" s="54" t="str">
        <f ca="1"/>
        <v>sGDP</v>
      </c>
      <c r="AK88" s="133" t="str">
        <f ca="1"/>
        <v>a_079</v>
      </c>
      <c r="AL88" s="133">
        <f ca="1"/>
        <v>0</v>
      </c>
      <c r="AM88" s="133">
        <f ca="1"/>
        <v>0</v>
      </c>
      <c r="AN88" s="133">
        <f ca="1"/>
        <v>0</v>
      </c>
      <c r="AO88" s="133">
        <f ca="1"/>
        <v>0</v>
      </c>
      <c r="AP88" s="133">
        <f ca="1"/>
        <v>0</v>
      </c>
      <c r="AQ88" s="133">
        <f ca="1"/>
        <v>0</v>
      </c>
      <c r="AR88" s="133">
        <f ca="1"/>
        <v>0</v>
      </c>
      <c r="AS88" s="133">
        <f ca="1"/>
        <v>0</v>
      </c>
      <c r="AT88" s="133">
        <f ca="1"/>
        <v>0</v>
      </c>
      <c r="AU88" s="133">
        <f ca="1"/>
        <v>0</v>
      </c>
      <c r="AV88" s="133" t="e">
        <f t="shared" ca="1" si="20"/>
        <v>#DIV/0!</v>
      </c>
      <c r="AW88" s="133">
        <f t="shared" ca="1" si="21"/>
        <v>0</v>
      </c>
      <c r="AX88" s="59"/>
    </row>
    <row r="89" spans="2:50" hidden="1" outlineLevel="1" x14ac:dyDescent="0.2">
      <c r="B89" s="204" t="str" cm="1">
        <f t="array" aca="1" ref="B89" ca="1">IFERROR(_xlfn.XLOOKUP(C89,Act_codes_core,Act_labels_core),"")</f>
        <v>Cement of all kinds</v>
      </c>
      <c r="C89" s="108" t="str">
        <f ca="1"/>
        <v>a_080</v>
      </c>
      <c r="D89" s="133" cm="1">
        <f t="array" aca="1" ref="D89" ca="1">IF($J$1="Labour",SUMIFS(Raw_Factors_QFXP!E$7:E$1000,Raw_Factors_QFXP!$A$7:$A$1000,_xlfn.XLOOKUP($J$1,Fct_labels,Fct_codes)&amp;"_"&amp;$C89),IFERROR(_xlfn.XLOOKUP(_xlfn.XLOOKUP($J$1,Fct_labels,Fct_codes)&amp;"_"&amp;$C89,Raw_Factors_QFXP!$B$7:$B$1000,Raw_Factors_QFXP!E$7:E$1000),0))</f>
        <v>0</v>
      </c>
      <c r="E89" s="168" cm="1">
        <f t="array" aca="1" ref="E89" ca="1">IF($J$1="Labour",SUMIFS(Raw_Factors_QFXP!F$7:F$1000,Raw_Factors_QFXP!$A$7:$A$1000,_xlfn.XLOOKUP($J$1,Fct_labels,Fct_codes)&amp;"_"&amp;$C89),IFERROR(_xlfn.XLOOKUP(_xlfn.XLOOKUP($J$1,Fct_labels,Fct_codes)&amp;"_"&amp;$C89,Raw_Factors_QFXP!$B$7:$B$1000,Raw_Factors_QFXP!F$7:F$1000),0))</f>
        <v>0</v>
      </c>
      <c r="F89" s="168" cm="1">
        <f t="array" aca="1" ref="F89" ca="1">IF($J$1="Labour",SUMIFS(Raw_Factors_QFXP!G$7:G$1000,Raw_Factors_QFXP!$A$7:$A$1000,_xlfn.XLOOKUP($J$1,Fct_labels,Fct_codes)&amp;"_"&amp;$C89),IFERROR(_xlfn.XLOOKUP(_xlfn.XLOOKUP($J$1,Fct_labels,Fct_codes)&amp;"_"&amp;$C89,Raw_Factors_QFXP!$B$7:$B$1000,Raw_Factors_QFXP!G$7:G$1000),0))</f>
        <v>0</v>
      </c>
      <c r="G89" s="168" cm="1">
        <f t="array" aca="1" ref="G89" ca="1">IF($J$1="Labour",SUMIFS(Raw_Factors_QFXP!H$7:H$1000,Raw_Factors_QFXP!$A$7:$A$1000,_xlfn.XLOOKUP($J$1,Fct_labels,Fct_codes)&amp;"_"&amp;$C89),IFERROR(_xlfn.XLOOKUP(_xlfn.XLOOKUP($J$1,Fct_labels,Fct_codes)&amp;"_"&amp;$C89,Raw_Factors_QFXP!$B$7:$B$1000,Raw_Factors_QFXP!H$7:H$1000),0))</f>
        <v>0</v>
      </c>
      <c r="H89" s="168" cm="1">
        <f t="array" aca="1" ref="H89" ca="1">IF($J$1="Labour",SUMIFS(Raw_Factors_QFXP!I$7:I$1000,Raw_Factors_QFXP!$A$7:$A$1000,_xlfn.XLOOKUP($J$1,Fct_labels,Fct_codes)&amp;"_"&amp;$C89),IFERROR(_xlfn.XLOOKUP(_xlfn.XLOOKUP($J$1,Fct_labels,Fct_codes)&amp;"_"&amp;$C89,Raw_Factors_QFXP!$B$7:$B$1000,Raw_Factors_QFXP!I$7:I$1000),0))</f>
        <v>0</v>
      </c>
      <c r="I89" s="168" cm="1">
        <f t="array" aca="1" ref="I89" ca="1">IF($J$1="Labour",SUMIFS(Raw_Factors_QFXP!J$7:J$1000,Raw_Factors_QFXP!$A$7:$A$1000,_xlfn.XLOOKUP($J$1,Fct_labels,Fct_codes)&amp;"_"&amp;$C89),IFERROR(_xlfn.XLOOKUP(_xlfn.XLOOKUP($J$1,Fct_labels,Fct_codes)&amp;"_"&amp;$C89,Raw_Factors_QFXP!$B$7:$B$1000,Raw_Factors_QFXP!J$7:J$1000),0))</f>
        <v>0</v>
      </c>
      <c r="J89" s="168" cm="1">
        <f t="array" aca="1" ref="J89" ca="1">IF($J$1="Labour",SUMIFS(Raw_Factors_QFXP!K$7:K$1000,Raw_Factors_QFXP!$A$7:$A$1000,_xlfn.XLOOKUP($J$1,Fct_labels,Fct_codes)&amp;"_"&amp;$C89),IFERROR(_xlfn.XLOOKUP(_xlfn.XLOOKUP($J$1,Fct_labels,Fct_codes)&amp;"_"&amp;$C89,Raw_Factors_QFXP!$B$7:$B$1000,Raw_Factors_QFXP!K$7:K$1000),0))</f>
        <v>0</v>
      </c>
      <c r="K89" s="168" cm="1">
        <f t="array" aca="1" ref="K89" ca="1">IF($J$1="Labour",SUMIFS(Raw_Factors_QFXP!L$7:L$1000,Raw_Factors_QFXP!$A$7:$A$1000,_xlfn.XLOOKUP($J$1,Fct_labels,Fct_codes)&amp;"_"&amp;$C89),IFERROR(_xlfn.XLOOKUP(_xlfn.XLOOKUP($J$1,Fct_labels,Fct_codes)&amp;"_"&amp;$C89,Raw_Factors_QFXP!$B$7:$B$1000,Raw_Factors_QFXP!L$7:L$1000),0))</f>
        <v>0</v>
      </c>
      <c r="L89" s="168" cm="1">
        <f t="array" aca="1" ref="L89" ca="1">IF($J$1="Labour",SUMIFS(Raw_Factors_QFXP!M$7:M$1000,Raw_Factors_QFXP!$A$7:$A$1000,_xlfn.XLOOKUP($J$1,Fct_labels,Fct_codes)&amp;"_"&amp;$C89),IFERROR(_xlfn.XLOOKUP(_xlfn.XLOOKUP($J$1,Fct_labels,Fct_codes)&amp;"_"&amp;$C89,Raw_Factors_QFXP!$B$7:$B$1000,Raw_Factors_QFXP!M$7:M$1000),0))</f>
        <v>0</v>
      </c>
      <c r="M89" s="168" cm="1">
        <f t="array" aca="1" ref="M89" ca="1">IF($J$1="Labour",SUMIFS(Raw_Factors_QFXP!N$7:N$1000,Raw_Factors_QFXP!$A$7:$A$1000,_xlfn.XLOOKUP($J$1,Fct_labels,Fct_codes)&amp;"_"&amp;$C89),IFERROR(_xlfn.XLOOKUP(_xlfn.XLOOKUP($J$1,Fct_labels,Fct_codes)&amp;"_"&amp;$C89,Raw_Factors_QFXP!$B$7:$B$1000,Raw_Factors_QFXP!N$7:N$1000),0))</f>
        <v>0</v>
      </c>
      <c r="O89" s="204" t="str" cm="1">
        <f t="array" aca="1" ref="O89" ca="1">IFERROR(_xlfn.XLOOKUP(P89,Act_codes_core,Act_labels_core),"")</f>
        <v>Cement of all kinds</v>
      </c>
      <c r="P89" s="108" t="str">
        <f ca="1"/>
        <v>a_080</v>
      </c>
      <c r="Q89" s="281" cm="1">
        <f t="array" aca="1" ref="Q89" ca="1">IF($J$1="Labour","",IFERROR(_xlfn.XLOOKUP(_xlfn.XLOOKUP($J$1,Fct_labels,Fct_codes)&amp;"_"&amp;$C89,Raw_Factors_WFDISTXP!$B$7:$B$1000,Raw_Factors_WFDISTXP!E$7:E$1000),0))</f>
        <v>0</v>
      </c>
      <c r="R89" s="298" cm="1">
        <f t="array" aca="1" ref="R89" ca="1">IF($J$1="Labour","",IFERROR(_xlfn.XLOOKUP(_xlfn.XLOOKUP($J$1,Fct_labels,Fct_codes)&amp;"_"&amp;$C89,Raw_Factors_WFDISTXP!$B$7:$B$1000,Raw_Factors_WFDISTXP!F$7:F$1000),0))</f>
        <v>0</v>
      </c>
      <c r="S89" s="298" cm="1">
        <f t="array" aca="1" ref="S89" ca="1">IF($J$1="Labour","",IFERROR(_xlfn.XLOOKUP(_xlfn.XLOOKUP($J$1,Fct_labels,Fct_codes)&amp;"_"&amp;$C89,Raw_Factors_WFDISTXP!$B$7:$B$1000,Raw_Factors_WFDISTXP!G$7:G$1000),0))</f>
        <v>0</v>
      </c>
      <c r="T89" s="298" cm="1">
        <f t="array" aca="1" ref="T89" ca="1">IF($J$1="Labour","",IFERROR(_xlfn.XLOOKUP(_xlfn.XLOOKUP($J$1,Fct_labels,Fct_codes)&amp;"_"&amp;$C89,Raw_Factors_WFDISTXP!$B$7:$B$1000,Raw_Factors_WFDISTXP!H$7:H$1000),0))</f>
        <v>0</v>
      </c>
      <c r="U89" s="298" cm="1">
        <f t="array" aca="1" ref="U89" ca="1">IF($J$1="Labour","",IFERROR(_xlfn.XLOOKUP(_xlfn.XLOOKUP($J$1,Fct_labels,Fct_codes)&amp;"_"&amp;$C89,Raw_Factors_WFDISTXP!$B$7:$B$1000,Raw_Factors_WFDISTXP!I$7:I$1000),0))</f>
        <v>0</v>
      </c>
      <c r="V89" s="298" cm="1">
        <f t="array" aca="1" ref="V89" ca="1">IF($J$1="Labour","",IFERROR(_xlfn.XLOOKUP(_xlfn.XLOOKUP($J$1,Fct_labels,Fct_codes)&amp;"_"&amp;$C89,Raw_Factors_WFDISTXP!$B$7:$B$1000,Raw_Factors_WFDISTXP!J$7:J$1000),0))</f>
        <v>0</v>
      </c>
      <c r="W89" s="298" cm="1">
        <f t="array" aca="1" ref="W89" ca="1">IF($J$1="Labour","",IFERROR(_xlfn.XLOOKUP(_xlfn.XLOOKUP($J$1,Fct_labels,Fct_codes)&amp;"_"&amp;$C89,Raw_Factors_WFDISTXP!$B$7:$B$1000,Raw_Factors_WFDISTXP!K$7:K$1000),0))</f>
        <v>0</v>
      </c>
      <c r="X89" s="298" cm="1">
        <f t="array" aca="1" ref="X89" ca="1">IF($J$1="Labour","",IFERROR(_xlfn.XLOOKUP(_xlfn.XLOOKUP($J$1,Fct_labels,Fct_codes)&amp;"_"&amp;$C89,Raw_Factors_WFDISTXP!$B$7:$B$1000,Raw_Factors_WFDISTXP!L$7:L$1000),0))</f>
        <v>0</v>
      </c>
      <c r="Y89" s="298" cm="1">
        <f t="array" aca="1" ref="Y89" ca="1">IF($J$1="Labour","",IFERROR(_xlfn.XLOOKUP(_xlfn.XLOOKUP($J$1,Fct_labels,Fct_codes)&amp;"_"&amp;$C89,Raw_Factors_WFDISTXP!$B$7:$B$1000,Raw_Factors_WFDISTXP!M$7:M$1000),0))</f>
        <v>0</v>
      </c>
      <c r="Z89" s="298" cm="1">
        <f t="array" aca="1" ref="Z89" ca="1">IF($J$1="Labour","",IFERROR(_xlfn.XLOOKUP(_xlfn.XLOOKUP($J$1,Fct_labels,Fct_codes)&amp;"_"&amp;$C89,Raw_Factors_WFDISTXP!$B$7:$B$1000,Raw_Factors_WFDISTXP!N$7:N$1000),0))</f>
        <v>0</v>
      </c>
      <c r="AA89" s="104"/>
      <c r="AB89" s="104"/>
      <c r="AC89" s="104"/>
      <c r="AD89" s="104"/>
      <c r="AE89" s="104"/>
      <c r="AF89" s="104"/>
      <c r="AG89" s="104"/>
      <c r="AH89" s="104"/>
      <c r="AI89" s="54" t="str">
        <f ca="1"/>
        <v>sMDU</v>
      </c>
      <c r="AJ89" s="54" t="str">
        <f ca="1"/>
        <v>sGDP</v>
      </c>
      <c r="AK89" s="133" t="str">
        <f ca="1"/>
        <v>a_080</v>
      </c>
      <c r="AL89" s="133">
        <f ca="1"/>
        <v>0</v>
      </c>
      <c r="AM89" s="133">
        <f ca="1"/>
        <v>0</v>
      </c>
      <c r="AN89" s="133">
        <f ca="1"/>
        <v>0</v>
      </c>
      <c r="AO89" s="133">
        <f ca="1"/>
        <v>0</v>
      </c>
      <c r="AP89" s="133">
        <f ca="1"/>
        <v>0</v>
      </c>
      <c r="AQ89" s="133">
        <f ca="1"/>
        <v>0</v>
      </c>
      <c r="AR89" s="133">
        <f ca="1"/>
        <v>0</v>
      </c>
      <c r="AS89" s="133">
        <f ca="1"/>
        <v>0</v>
      </c>
      <c r="AT89" s="133">
        <f ca="1"/>
        <v>0</v>
      </c>
      <c r="AU89" s="133">
        <f ca="1"/>
        <v>0</v>
      </c>
      <c r="AV89" s="133" t="e">
        <f t="shared" ca="1" si="20"/>
        <v>#DIV/0!</v>
      </c>
      <c r="AW89" s="133">
        <f t="shared" ca="1" si="21"/>
        <v>0</v>
      </c>
      <c r="AX89" s="59"/>
    </row>
    <row r="90" spans="2:50" hidden="1" outlineLevel="1" x14ac:dyDescent="0.2">
      <c r="B90" s="204" t="str" cm="1">
        <f t="array" aca="1" ref="B90" ca="1">IFERROR(_xlfn.XLOOKUP(C90,Act_codes_core,Act_labels_core),"")</f>
        <v>Uncategorized non-metallic mineral products (except cement; bricks, tiles, paving stones and baked clay construction products)</v>
      </c>
      <c r="C90" s="108" t="str">
        <f ca="1"/>
        <v>a_081</v>
      </c>
      <c r="D90" s="133" cm="1">
        <f t="array" aca="1" ref="D90" ca="1">IF($J$1="Labour",SUMIFS(Raw_Factors_QFXP!E$7:E$1000,Raw_Factors_QFXP!$A$7:$A$1000,_xlfn.XLOOKUP($J$1,Fct_labels,Fct_codes)&amp;"_"&amp;$C90),IFERROR(_xlfn.XLOOKUP(_xlfn.XLOOKUP($J$1,Fct_labels,Fct_codes)&amp;"_"&amp;$C90,Raw_Factors_QFXP!$B$7:$B$1000,Raw_Factors_QFXP!E$7:E$1000),0))</f>
        <v>0</v>
      </c>
      <c r="E90" s="168" cm="1">
        <f t="array" aca="1" ref="E90" ca="1">IF($J$1="Labour",SUMIFS(Raw_Factors_QFXP!F$7:F$1000,Raw_Factors_QFXP!$A$7:$A$1000,_xlfn.XLOOKUP($J$1,Fct_labels,Fct_codes)&amp;"_"&amp;$C90),IFERROR(_xlfn.XLOOKUP(_xlfn.XLOOKUP($J$1,Fct_labels,Fct_codes)&amp;"_"&amp;$C90,Raw_Factors_QFXP!$B$7:$B$1000,Raw_Factors_QFXP!F$7:F$1000),0))</f>
        <v>0</v>
      </c>
      <c r="F90" s="168" cm="1">
        <f t="array" aca="1" ref="F90" ca="1">IF($J$1="Labour",SUMIFS(Raw_Factors_QFXP!G$7:G$1000,Raw_Factors_QFXP!$A$7:$A$1000,_xlfn.XLOOKUP($J$1,Fct_labels,Fct_codes)&amp;"_"&amp;$C90),IFERROR(_xlfn.XLOOKUP(_xlfn.XLOOKUP($J$1,Fct_labels,Fct_codes)&amp;"_"&amp;$C90,Raw_Factors_QFXP!$B$7:$B$1000,Raw_Factors_QFXP!G$7:G$1000),0))</f>
        <v>0</v>
      </c>
      <c r="G90" s="168" cm="1">
        <f t="array" aca="1" ref="G90" ca="1">IF($J$1="Labour",SUMIFS(Raw_Factors_QFXP!H$7:H$1000,Raw_Factors_QFXP!$A$7:$A$1000,_xlfn.XLOOKUP($J$1,Fct_labels,Fct_codes)&amp;"_"&amp;$C90),IFERROR(_xlfn.XLOOKUP(_xlfn.XLOOKUP($J$1,Fct_labels,Fct_codes)&amp;"_"&amp;$C90,Raw_Factors_QFXP!$B$7:$B$1000,Raw_Factors_QFXP!H$7:H$1000),0))</f>
        <v>0</v>
      </c>
      <c r="H90" s="168" cm="1">
        <f t="array" aca="1" ref="H90" ca="1">IF($J$1="Labour",SUMIFS(Raw_Factors_QFXP!I$7:I$1000,Raw_Factors_QFXP!$A$7:$A$1000,_xlfn.XLOOKUP($J$1,Fct_labels,Fct_codes)&amp;"_"&amp;$C90),IFERROR(_xlfn.XLOOKUP(_xlfn.XLOOKUP($J$1,Fct_labels,Fct_codes)&amp;"_"&amp;$C90,Raw_Factors_QFXP!$B$7:$B$1000,Raw_Factors_QFXP!I$7:I$1000),0))</f>
        <v>0</v>
      </c>
      <c r="I90" s="168" cm="1">
        <f t="array" aca="1" ref="I90" ca="1">IF($J$1="Labour",SUMIFS(Raw_Factors_QFXP!J$7:J$1000,Raw_Factors_QFXP!$A$7:$A$1000,_xlfn.XLOOKUP($J$1,Fct_labels,Fct_codes)&amp;"_"&amp;$C90),IFERROR(_xlfn.XLOOKUP(_xlfn.XLOOKUP($J$1,Fct_labels,Fct_codes)&amp;"_"&amp;$C90,Raw_Factors_QFXP!$B$7:$B$1000,Raw_Factors_QFXP!J$7:J$1000),0))</f>
        <v>0</v>
      </c>
      <c r="J90" s="168" cm="1">
        <f t="array" aca="1" ref="J90" ca="1">IF($J$1="Labour",SUMIFS(Raw_Factors_QFXP!K$7:K$1000,Raw_Factors_QFXP!$A$7:$A$1000,_xlfn.XLOOKUP($J$1,Fct_labels,Fct_codes)&amp;"_"&amp;$C90),IFERROR(_xlfn.XLOOKUP(_xlfn.XLOOKUP($J$1,Fct_labels,Fct_codes)&amp;"_"&amp;$C90,Raw_Factors_QFXP!$B$7:$B$1000,Raw_Factors_QFXP!K$7:K$1000),0))</f>
        <v>0</v>
      </c>
      <c r="K90" s="168" cm="1">
        <f t="array" aca="1" ref="K90" ca="1">IF($J$1="Labour",SUMIFS(Raw_Factors_QFXP!L$7:L$1000,Raw_Factors_QFXP!$A$7:$A$1000,_xlfn.XLOOKUP($J$1,Fct_labels,Fct_codes)&amp;"_"&amp;$C90),IFERROR(_xlfn.XLOOKUP(_xlfn.XLOOKUP($J$1,Fct_labels,Fct_codes)&amp;"_"&amp;$C90,Raw_Factors_QFXP!$B$7:$B$1000,Raw_Factors_QFXP!L$7:L$1000),0))</f>
        <v>0</v>
      </c>
      <c r="L90" s="168" cm="1">
        <f t="array" aca="1" ref="L90" ca="1">IF($J$1="Labour",SUMIFS(Raw_Factors_QFXP!M$7:M$1000,Raw_Factors_QFXP!$A$7:$A$1000,_xlfn.XLOOKUP($J$1,Fct_labels,Fct_codes)&amp;"_"&amp;$C90),IFERROR(_xlfn.XLOOKUP(_xlfn.XLOOKUP($J$1,Fct_labels,Fct_codes)&amp;"_"&amp;$C90,Raw_Factors_QFXP!$B$7:$B$1000,Raw_Factors_QFXP!M$7:M$1000),0))</f>
        <v>0</v>
      </c>
      <c r="M90" s="168" cm="1">
        <f t="array" aca="1" ref="M90" ca="1">IF($J$1="Labour",SUMIFS(Raw_Factors_QFXP!N$7:N$1000,Raw_Factors_QFXP!$A$7:$A$1000,_xlfn.XLOOKUP($J$1,Fct_labels,Fct_codes)&amp;"_"&amp;$C90),IFERROR(_xlfn.XLOOKUP(_xlfn.XLOOKUP($J$1,Fct_labels,Fct_codes)&amp;"_"&amp;$C90,Raw_Factors_QFXP!$B$7:$B$1000,Raw_Factors_QFXP!N$7:N$1000),0))</f>
        <v>0</v>
      </c>
      <c r="O90" s="204" t="str" cm="1">
        <f t="array" aca="1" ref="O90" ca="1">IFERROR(_xlfn.XLOOKUP(P90,Act_codes_core,Act_labels_core),"")</f>
        <v>Uncategorized non-metallic mineral products (except cement; bricks, tiles, paving stones and baked clay construction products)</v>
      </c>
      <c r="P90" s="108" t="str">
        <f ca="1"/>
        <v>a_081</v>
      </c>
      <c r="Q90" s="281" cm="1">
        <f t="array" aca="1" ref="Q90" ca="1">IF($J$1="Labour","",IFERROR(_xlfn.XLOOKUP(_xlfn.XLOOKUP($J$1,Fct_labels,Fct_codes)&amp;"_"&amp;$C90,Raw_Factors_WFDISTXP!$B$7:$B$1000,Raw_Factors_WFDISTXP!E$7:E$1000),0))</f>
        <v>0</v>
      </c>
      <c r="R90" s="298" cm="1">
        <f t="array" aca="1" ref="R90" ca="1">IF($J$1="Labour","",IFERROR(_xlfn.XLOOKUP(_xlfn.XLOOKUP($J$1,Fct_labels,Fct_codes)&amp;"_"&amp;$C90,Raw_Factors_WFDISTXP!$B$7:$B$1000,Raw_Factors_WFDISTXP!F$7:F$1000),0))</f>
        <v>0</v>
      </c>
      <c r="S90" s="298" cm="1">
        <f t="array" aca="1" ref="S90" ca="1">IF($J$1="Labour","",IFERROR(_xlfn.XLOOKUP(_xlfn.XLOOKUP($J$1,Fct_labels,Fct_codes)&amp;"_"&amp;$C90,Raw_Factors_WFDISTXP!$B$7:$B$1000,Raw_Factors_WFDISTXP!G$7:G$1000),0))</f>
        <v>0</v>
      </c>
      <c r="T90" s="298" cm="1">
        <f t="array" aca="1" ref="T90" ca="1">IF($J$1="Labour","",IFERROR(_xlfn.XLOOKUP(_xlfn.XLOOKUP($J$1,Fct_labels,Fct_codes)&amp;"_"&amp;$C90,Raw_Factors_WFDISTXP!$B$7:$B$1000,Raw_Factors_WFDISTXP!H$7:H$1000),0))</f>
        <v>0</v>
      </c>
      <c r="U90" s="298" cm="1">
        <f t="array" aca="1" ref="U90" ca="1">IF($J$1="Labour","",IFERROR(_xlfn.XLOOKUP(_xlfn.XLOOKUP($J$1,Fct_labels,Fct_codes)&amp;"_"&amp;$C90,Raw_Factors_WFDISTXP!$B$7:$B$1000,Raw_Factors_WFDISTXP!I$7:I$1000),0))</f>
        <v>0</v>
      </c>
      <c r="V90" s="298" cm="1">
        <f t="array" aca="1" ref="V90" ca="1">IF($J$1="Labour","",IFERROR(_xlfn.XLOOKUP(_xlfn.XLOOKUP($J$1,Fct_labels,Fct_codes)&amp;"_"&amp;$C90,Raw_Factors_WFDISTXP!$B$7:$B$1000,Raw_Factors_WFDISTXP!J$7:J$1000),0))</f>
        <v>0</v>
      </c>
      <c r="W90" s="298" cm="1">
        <f t="array" aca="1" ref="W90" ca="1">IF($J$1="Labour","",IFERROR(_xlfn.XLOOKUP(_xlfn.XLOOKUP($J$1,Fct_labels,Fct_codes)&amp;"_"&amp;$C90,Raw_Factors_WFDISTXP!$B$7:$B$1000,Raw_Factors_WFDISTXP!K$7:K$1000),0))</f>
        <v>0</v>
      </c>
      <c r="X90" s="298" cm="1">
        <f t="array" aca="1" ref="X90" ca="1">IF($J$1="Labour","",IFERROR(_xlfn.XLOOKUP(_xlfn.XLOOKUP($J$1,Fct_labels,Fct_codes)&amp;"_"&amp;$C90,Raw_Factors_WFDISTXP!$B$7:$B$1000,Raw_Factors_WFDISTXP!L$7:L$1000),0))</f>
        <v>0</v>
      </c>
      <c r="Y90" s="298" cm="1">
        <f t="array" aca="1" ref="Y90" ca="1">IF($J$1="Labour","",IFERROR(_xlfn.XLOOKUP(_xlfn.XLOOKUP($J$1,Fct_labels,Fct_codes)&amp;"_"&amp;$C90,Raw_Factors_WFDISTXP!$B$7:$B$1000,Raw_Factors_WFDISTXP!M$7:M$1000),0))</f>
        <v>0</v>
      </c>
      <c r="Z90" s="298" cm="1">
        <f t="array" aca="1" ref="Z90" ca="1">IF($J$1="Labour","",IFERROR(_xlfn.XLOOKUP(_xlfn.XLOOKUP($J$1,Fct_labels,Fct_codes)&amp;"_"&amp;$C90,Raw_Factors_WFDISTXP!$B$7:$B$1000,Raw_Factors_WFDISTXP!N$7:N$1000),0))</f>
        <v>0</v>
      </c>
      <c r="AA90" s="104"/>
      <c r="AB90" s="104"/>
      <c r="AC90" s="104"/>
      <c r="AD90" s="104"/>
      <c r="AE90" s="104"/>
      <c r="AF90" s="104"/>
      <c r="AG90" s="104"/>
      <c r="AH90" s="104"/>
      <c r="AI90" s="54" t="str">
        <f ca="1"/>
        <v>sMDU</v>
      </c>
      <c r="AJ90" s="54" t="str">
        <f ca="1"/>
        <v>sGDP</v>
      </c>
      <c r="AK90" s="133" t="str">
        <f ca="1"/>
        <v>a_081</v>
      </c>
      <c r="AL90" s="133">
        <f ca="1"/>
        <v>0</v>
      </c>
      <c r="AM90" s="133">
        <f ca="1"/>
        <v>0</v>
      </c>
      <c r="AN90" s="133">
        <f ca="1"/>
        <v>0</v>
      </c>
      <c r="AO90" s="133">
        <f ca="1"/>
        <v>0</v>
      </c>
      <c r="AP90" s="133">
        <f ca="1"/>
        <v>0</v>
      </c>
      <c r="AQ90" s="133">
        <f ca="1"/>
        <v>0</v>
      </c>
      <c r="AR90" s="133">
        <f ca="1"/>
        <v>0</v>
      </c>
      <c r="AS90" s="133">
        <f ca="1"/>
        <v>0</v>
      </c>
      <c r="AT90" s="133">
        <f ca="1"/>
        <v>0</v>
      </c>
      <c r="AU90" s="133">
        <f ca="1"/>
        <v>0</v>
      </c>
      <c r="AV90" s="133" t="e">
        <f t="shared" ca="1" si="20"/>
        <v>#DIV/0!</v>
      </c>
      <c r="AW90" s="133">
        <f t="shared" ca="1" si="21"/>
        <v>0</v>
      </c>
      <c r="AX90" s="59"/>
    </row>
    <row r="91" spans="2:50" hidden="1" outlineLevel="1" x14ac:dyDescent="0.2">
      <c r="B91" s="204" t="str" cm="1">
        <f t="array" aca="1" ref="B91" ca="1">IFERROR(_xlfn.XLOOKUP(C91,Act_codes_core,Act_labels_core),"")</f>
        <v>Cast iron, iron and steel products</v>
      </c>
      <c r="C91" s="108" t="str">
        <f ca="1"/>
        <v>a_082</v>
      </c>
      <c r="D91" s="133" cm="1">
        <f t="array" aca="1" ref="D91" ca="1">IF($J$1="Labour",SUMIFS(Raw_Factors_QFXP!E$7:E$1000,Raw_Factors_QFXP!$A$7:$A$1000,_xlfn.XLOOKUP($J$1,Fct_labels,Fct_codes)&amp;"_"&amp;$C91),IFERROR(_xlfn.XLOOKUP(_xlfn.XLOOKUP($J$1,Fct_labels,Fct_codes)&amp;"_"&amp;$C91,Raw_Factors_QFXP!$B$7:$B$1000,Raw_Factors_QFXP!E$7:E$1000),0))</f>
        <v>0</v>
      </c>
      <c r="E91" s="168" cm="1">
        <f t="array" aca="1" ref="E91" ca="1">IF($J$1="Labour",SUMIFS(Raw_Factors_QFXP!F$7:F$1000,Raw_Factors_QFXP!$A$7:$A$1000,_xlfn.XLOOKUP($J$1,Fct_labels,Fct_codes)&amp;"_"&amp;$C91),IFERROR(_xlfn.XLOOKUP(_xlfn.XLOOKUP($J$1,Fct_labels,Fct_codes)&amp;"_"&amp;$C91,Raw_Factors_QFXP!$B$7:$B$1000,Raw_Factors_QFXP!F$7:F$1000),0))</f>
        <v>0</v>
      </c>
      <c r="F91" s="168" cm="1">
        <f t="array" aca="1" ref="F91" ca="1">IF($J$1="Labour",SUMIFS(Raw_Factors_QFXP!G$7:G$1000,Raw_Factors_QFXP!$A$7:$A$1000,_xlfn.XLOOKUP($J$1,Fct_labels,Fct_codes)&amp;"_"&amp;$C91),IFERROR(_xlfn.XLOOKUP(_xlfn.XLOOKUP($J$1,Fct_labels,Fct_codes)&amp;"_"&amp;$C91,Raw_Factors_QFXP!$B$7:$B$1000,Raw_Factors_QFXP!G$7:G$1000),0))</f>
        <v>0</v>
      </c>
      <c r="G91" s="168" cm="1">
        <f t="array" aca="1" ref="G91" ca="1">IF($J$1="Labour",SUMIFS(Raw_Factors_QFXP!H$7:H$1000,Raw_Factors_QFXP!$A$7:$A$1000,_xlfn.XLOOKUP($J$1,Fct_labels,Fct_codes)&amp;"_"&amp;$C91),IFERROR(_xlfn.XLOOKUP(_xlfn.XLOOKUP($J$1,Fct_labels,Fct_codes)&amp;"_"&amp;$C91,Raw_Factors_QFXP!$B$7:$B$1000,Raw_Factors_QFXP!H$7:H$1000),0))</f>
        <v>0</v>
      </c>
      <c r="H91" s="168" cm="1">
        <f t="array" aca="1" ref="H91" ca="1">IF($J$1="Labour",SUMIFS(Raw_Factors_QFXP!I$7:I$1000,Raw_Factors_QFXP!$A$7:$A$1000,_xlfn.XLOOKUP($J$1,Fct_labels,Fct_codes)&amp;"_"&amp;$C91),IFERROR(_xlfn.XLOOKUP(_xlfn.XLOOKUP($J$1,Fct_labels,Fct_codes)&amp;"_"&amp;$C91,Raw_Factors_QFXP!$B$7:$B$1000,Raw_Factors_QFXP!I$7:I$1000),0))</f>
        <v>0</v>
      </c>
      <c r="I91" s="168" cm="1">
        <f t="array" aca="1" ref="I91" ca="1">IF($J$1="Labour",SUMIFS(Raw_Factors_QFXP!J$7:J$1000,Raw_Factors_QFXP!$A$7:$A$1000,_xlfn.XLOOKUP($J$1,Fct_labels,Fct_codes)&amp;"_"&amp;$C91),IFERROR(_xlfn.XLOOKUP(_xlfn.XLOOKUP($J$1,Fct_labels,Fct_codes)&amp;"_"&amp;$C91,Raw_Factors_QFXP!$B$7:$B$1000,Raw_Factors_QFXP!J$7:J$1000),0))</f>
        <v>0</v>
      </c>
      <c r="J91" s="168" cm="1">
        <f t="array" aca="1" ref="J91" ca="1">IF($J$1="Labour",SUMIFS(Raw_Factors_QFXP!K$7:K$1000,Raw_Factors_QFXP!$A$7:$A$1000,_xlfn.XLOOKUP($J$1,Fct_labels,Fct_codes)&amp;"_"&amp;$C91),IFERROR(_xlfn.XLOOKUP(_xlfn.XLOOKUP($J$1,Fct_labels,Fct_codes)&amp;"_"&amp;$C91,Raw_Factors_QFXP!$B$7:$B$1000,Raw_Factors_QFXP!K$7:K$1000),0))</f>
        <v>0</v>
      </c>
      <c r="K91" s="168" cm="1">
        <f t="array" aca="1" ref="K91" ca="1">IF($J$1="Labour",SUMIFS(Raw_Factors_QFXP!L$7:L$1000,Raw_Factors_QFXP!$A$7:$A$1000,_xlfn.XLOOKUP($J$1,Fct_labels,Fct_codes)&amp;"_"&amp;$C91),IFERROR(_xlfn.XLOOKUP(_xlfn.XLOOKUP($J$1,Fct_labels,Fct_codes)&amp;"_"&amp;$C91,Raw_Factors_QFXP!$B$7:$B$1000,Raw_Factors_QFXP!L$7:L$1000),0))</f>
        <v>0</v>
      </c>
      <c r="L91" s="168" cm="1">
        <f t="array" aca="1" ref="L91" ca="1">IF($J$1="Labour",SUMIFS(Raw_Factors_QFXP!M$7:M$1000,Raw_Factors_QFXP!$A$7:$A$1000,_xlfn.XLOOKUP($J$1,Fct_labels,Fct_codes)&amp;"_"&amp;$C91),IFERROR(_xlfn.XLOOKUP(_xlfn.XLOOKUP($J$1,Fct_labels,Fct_codes)&amp;"_"&amp;$C91,Raw_Factors_QFXP!$B$7:$B$1000,Raw_Factors_QFXP!M$7:M$1000),0))</f>
        <v>0</v>
      </c>
      <c r="M91" s="168" cm="1">
        <f t="array" aca="1" ref="M91" ca="1">IF($J$1="Labour",SUMIFS(Raw_Factors_QFXP!N$7:N$1000,Raw_Factors_QFXP!$A$7:$A$1000,_xlfn.XLOOKUP($J$1,Fct_labels,Fct_codes)&amp;"_"&amp;$C91),IFERROR(_xlfn.XLOOKUP(_xlfn.XLOOKUP($J$1,Fct_labels,Fct_codes)&amp;"_"&amp;$C91,Raw_Factors_QFXP!$B$7:$B$1000,Raw_Factors_QFXP!N$7:N$1000),0))</f>
        <v>0</v>
      </c>
      <c r="O91" s="204" t="str" cm="1">
        <f t="array" aca="1" ref="O91" ca="1">IFERROR(_xlfn.XLOOKUP(P91,Act_codes_core,Act_labels_core),"")</f>
        <v>Cast iron, iron and steel products</v>
      </c>
      <c r="P91" s="108" t="str">
        <f ca="1"/>
        <v>a_082</v>
      </c>
      <c r="Q91" s="281" cm="1">
        <f t="array" aca="1" ref="Q91" ca="1">IF($J$1="Labour","",IFERROR(_xlfn.XLOOKUP(_xlfn.XLOOKUP($J$1,Fct_labels,Fct_codes)&amp;"_"&amp;$C91,Raw_Factors_WFDISTXP!$B$7:$B$1000,Raw_Factors_WFDISTXP!E$7:E$1000),0))</f>
        <v>0</v>
      </c>
      <c r="R91" s="298" cm="1">
        <f t="array" aca="1" ref="R91" ca="1">IF($J$1="Labour","",IFERROR(_xlfn.XLOOKUP(_xlfn.XLOOKUP($J$1,Fct_labels,Fct_codes)&amp;"_"&amp;$C91,Raw_Factors_WFDISTXP!$B$7:$B$1000,Raw_Factors_WFDISTXP!F$7:F$1000),0))</f>
        <v>0</v>
      </c>
      <c r="S91" s="298" cm="1">
        <f t="array" aca="1" ref="S91" ca="1">IF($J$1="Labour","",IFERROR(_xlfn.XLOOKUP(_xlfn.XLOOKUP($J$1,Fct_labels,Fct_codes)&amp;"_"&amp;$C91,Raw_Factors_WFDISTXP!$B$7:$B$1000,Raw_Factors_WFDISTXP!G$7:G$1000),0))</f>
        <v>0</v>
      </c>
      <c r="T91" s="298" cm="1">
        <f t="array" aca="1" ref="T91" ca="1">IF($J$1="Labour","",IFERROR(_xlfn.XLOOKUP(_xlfn.XLOOKUP($J$1,Fct_labels,Fct_codes)&amp;"_"&amp;$C91,Raw_Factors_WFDISTXP!$B$7:$B$1000,Raw_Factors_WFDISTXP!H$7:H$1000),0))</f>
        <v>0</v>
      </c>
      <c r="U91" s="298" cm="1">
        <f t="array" aca="1" ref="U91" ca="1">IF($J$1="Labour","",IFERROR(_xlfn.XLOOKUP(_xlfn.XLOOKUP($J$1,Fct_labels,Fct_codes)&amp;"_"&amp;$C91,Raw_Factors_WFDISTXP!$B$7:$B$1000,Raw_Factors_WFDISTXP!I$7:I$1000),0))</f>
        <v>0</v>
      </c>
      <c r="V91" s="298" cm="1">
        <f t="array" aca="1" ref="V91" ca="1">IF($J$1="Labour","",IFERROR(_xlfn.XLOOKUP(_xlfn.XLOOKUP($J$1,Fct_labels,Fct_codes)&amp;"_"&amp;$C91,Raw_Factors_WFDISTXP!$B$7:$B$1000,Raw_Factors_WFDISTXP!J$7:J$1000),0))</f>
        <v>0</v>
      </c>
      <c r="W91" s="298" cm="1">
        <f t="array" aca="1" ref="W91" ca="1">IF($J$1="Labour","",IFERROR(_xlfn.XLOOKUP(_xlfn.XLOOKUP($J$1,Fct_labels,Fct_codes)&amp;"_"&amp;$C91,Raw_Factors_WFDISTXP!$B$7:$B$1000,Raw_Factors_WFDISTXP!K$7:K$1000),0))</f>
        <v>0</v>
      </c>
      <c r="X91" s="298" cm="1">
        <f t="array" aca="1" ref="X91" ca="1">IF($J$1="Labour","",IFERROR(_xlfn.XLOOKUP(_xlfn.XLOOKUP($J$1,Fct_labels,Fct_codes)&amp;"_"&amp;$C91,Raw_Factors_WFDISTXP!$B$7:$B$1000,Raw_Factors_WFDISTXP!L$7:L$1000),0))</f>
        <v>0</v>
      </c>
      <c r="Y91" s="298" cm="1">
        <f t="array" aca="1" ref="Y91" ca="1">IF($J$1="Labour","",IFERROR(_xlfn.XLOOKUP(_xlfn.XLOOKUP($J$1,Fct_labels,Fct_codes)&amp;"_"&amp;$C91,Raw_Factors_WFDISTXP!$B$7:$B$1000,Raw_Factors_WFDISTXP!M$7:M$1000),0))</f>
        <v>0</v>
      </c>
      <c r="Z91" s="298" cm="1">
        <f t="array" aca="1" ref="Z91" ca="1">IF($J$1="Labour","",IFERROR(_xlfn.XLOOKUP(_xlfn.XLOOKUP($J$1,Fct_labels,Fct_codes)&amp;"_"&amp;$C91,Raw_Factors_WFDISTXP!$B$7:$B$1000,Raw_Factors_WFDISTXP!N$7:N$1000),0))</f>
        <v>0</v>
      </c>
      <c r="AA91" s="104"/>
      <c r="AB91" s="104"/>
      <c r="AC91" s="104"/>
      <c r="AD91" s="104"/>
      <c r="AE91" s="104"/>
      <c r="AF91" s="104"/>
      <c r="AG91" s="104"/>
      <c r="AH91" s="104"/>
      <c r="AI91" s="54" t="str">
        <f ca="1"/>
        <v>sMDU</v>
      </c>
      <c r="AJ91" s="54" t="str">
        <f ca="1"/>
        <v>sGDP</v>
      </c>
      <c r="AK91" s="133" t="str">
        <f ca="1"/>
        <v>a_082</v>
      </c>
      <c r="AL91" s="133">
        <f ca="1"/>
        <v>0</v>
      </c>
      <c r="AM91" s="133">
        <f ca="1"/>
        <v>0</v>
      </c>
      <c r="AN91" s="133">
        <f ca="1"/>
        <v>0</v>
      </c>
      <c r="AO91" s="133">
        <f ca="1"/>
        <v>0</v>
      </c>
      <c r="AP91" s="133">
        <f ca="1"/>
        <v>0</v>
      </c>
      <c r="AQ91" s="133">
        <f ca="1"/>
        <v>0</v>
      </c>
      <c r="AR91" s="133">
        <f ca="1"/>
        <v>0</v>
      </c>
      <c r="AS91" s="133">
        <f ca="1"/>
        <v>0</v>
      </c>
      <c r="AT91" s="133">
        <f ca="1"/>
        <v>0</v>
      </c>
      <c r="AU91" s="133">
        <f ca="1"/>
        <v>0</v>
      </c>
      <c r="AV91" s="133" t="e">
        <f t="shared" ca="1" si="20"/>
        <v>#DIV/0!</v>
      </c>
      <c r="AW91" s="133">
        <f t="shared" ca="1" si="21"/>
        <v>0</v>
      </c>
      <c r="AX91" s="59"/>
    </row>
    <row r="92" spans="2:50" hidden="1" outlineLevel="1" x14ac:dyDescent="0.2">
      <c r="B92" s="204" t="str" cm="1">
        <f t="array" aca="1" ref="B92" ca="1">IFERROR(_xlfn.XLOOKUP(C92,Act_codes_core,Act_labels_core),"")</f>
        <v>Non-ferrous metal products, precious metals and metal casting services</v>
      </c>
      <c r="C92" s="108" t="str">
        <f ca="1"/>
        <v>a_083</v>
      </c>
      <c r="D92" s="133" cm="1">
        <f t="array" aca="1" ref="D92" ca="1">IF($J$1="Labour",SUMIFS(Raw_Factors_QFXP!E$7:E$1000,Raw_Factors_QFXP!$A$7:$A$1000,_xlfn.XLOOKUP($J$1,Fct_labels,Fct_codes)&amp;"_"&amp;$C92),IFERROR(_xlfn.XLOOKUP(_xlfn.XLOOKUP($J$1,Fct_labels,Fct_codes)&amp;"_"&amp;$C92,Raw_Factors_QFXP!$B$7:$B$1000,Raw_Factors_QFXP!E$7:E$1000),0))</f>
        <v>0</v>
      </c>
      <c r="E92" s="168" cm="1">
        <f t="array" aca="1" ref="E92" ca="1">IF($J$1="Labour",SUMIFS(Raw_Factors_QFXP!F$7:F$1000,Raw_Factors_QFXP!$A$7:$A$1000,_xlfn.XLOOKUP($J$1,Fct_labels,Fct_codes)&amp;"_"&amp;$C92),IFERROR(_xlfn.XLOOKUP(_xlfn.XLOOKUP($J$1,Fct_labels,Fct_codes)&amp;"_"&amp;$C92,Raw_Factors_QFXP!$B$7:$B$1000,Raw_Factors_QFXP!F$7:F$1000),0))</f>
        <v>0</v>
      </c>
      <c r="F92" s="168" cm="1">
        <f t="array" aca="1" ref="F92" ca="1">IF($J$1="Labour",SUMIFS(Raw_Factors_QFXP!G$7:G$1000,Raw_Factors_QFXP!$A$7:$A$1000,_xlfn.XLOOKUP($J$1,Fct_labels,Fct_codes)&amp;"_"&amp;$C92),IFERROR(_xlfn.XLOOKUP(_xlfn.XLOOKUP($J$1,Fct_labels,Fct_codes)&amp;"_"&amp;$C92,Raw_Factors_QFXP!$B$7:$B$1000,Raw_Factors_QFXP!G$7:G$1000),0))</f>
        <v>0</v>
      </c>
      <c r="G92" s="168" cm="1">
        <f t="array" aca="1" ref="G92" ca="1">IF($J$1="Labour",SUMIFS(Raw_Factors_QFXP!H$7:H$1000,Raw_Factors_QFXP!$A$7:$A$1000,_xlfn.XLOOKUP($J$1,Fct_labels,Fct_codes)&amp;"_"&amp;$C92),IFERROR(_xlfn.XLOOKUP(_xlfn.XLOOKUP($J$1,Fct_labels,Fct_codes)&amp;"_"&amp;$C92,Raw_Factors_QFXP!$B$7:$B$1000,Raw_Factors_QFXP!H$7:H$1000),0))</f>
        <v>0</v>
      </c>
      <c r="H92" s="168" cm="1">
        <f t="array" aca="1" ref="H92" ca="1">IF($J$1="Labour",SUMIFS(Raw_Factors_QFXP!I$7:I$1000,Raw_Factors_QFXP!$A$7:$A$1000,_xlfn.XLOOKUP($J$1,Fct_labels,Fct_codes)&amp;"_"&amp;$C92),IFERROR(_xlfn.XLOOKUP(_xlfn.XLOOKUP($J$1,Fct_labels,Fct_codes)&amp;"_"&amp;$C92,Raw_Factors_QFXP!$B$7:$B$1000,Raw_Factors_QFXP!I$7:I$1000),0))</f>
        <v>0</v>
      </c>
      <c r="I92" s="168" cm="1">
        <f t="array" aca="1" ref="I92" ca="1">IF($J$1="Labour",SUMIFS(Raw_Factors_QFXP!J$7:J$1000,Raw_Factors_QFXP!$A$7:$A$1000,_xlfn.XLOOKUP($J$1,Fct_labels,Fct_codes)&amp;"_"&amp;$C92),IFERROR(_xlfn.XLOOKUP(_xlfn.XLOOKUP($J$1,Fct_labels,Fct_codes)&amp;"_"&amp;$C92,Raw_Factors_QFXP!$B$7:$B$1000,Raw_Factors_QFXP!J$7:J$1000),0))</f>
        <v>0</v>
      </c>
      <c r="J92" s="168" cm="1">
        <f t="array" aca="1" ref="J92" ca="1">IF($J$1="Labour",SUMIFS(Raw_Factors_QFXP!K$7:K$1000,Raw_Factors_QFXP!$A$7:$A$1000,_xlfn.XLOOKUP($J$1,Fct_labels,Fct_codes)&amp;"_"&amp;$C92),IFERROR(_xlfn.XLOOKUP(_xlfn.XLOOKUP($J$1,Fct_labels,Fct_codes)&amp;"_"&amp;$C92,Raw_Factors_QFXP!$B$7:$B$1000,Raw_Factors_QFXP!K$7:K$1000),0))</f>
        <v>0</v>
      </c>
      <c r="K92" s="168" cm="1">
        <f t="array" aca="1" ref="K92" ca="1">IF($J$1="Labour",SUMIFS(Raw_Factors_QFXP!L$7:L$1000,Raw_Factors_QFXP!$A$7:$A$1000,_xlfn.XLOOKUP($J$1,Fct_labels,Fct_codes)&amp;"_"&amp;$C92),IFERROR(_xlfn.XLOOKUP(_xlfn.XLOOKUP($J$1,Fct_labels,Fct_codes)&amp;"_"&amp;$C92,Raw_Factors_QFXP!$B$7:$B$1000,Raw_Factors_QFXP!L$7:L$1000),0))</f>
        <v>0</v>
      </c>
      <c r="L92" s="168" cm="1">
        <f t="array" aca="1" ref="L92" ca="1">IF($J$1="Labour",SUMIFS(Raw_Factors_QFXP!M$7:M$1000,Raw_Factors_QFXP!$A$7:$A$1000,_xlfn.XLOOKUP($J$1,Fct_labels,Fct_codes)&amp;"_"&amp;$C92),IFERROR(_xlfn.XLOOKUP(_xlfn.XLOOKUP($J$1,Fct_labels,Fct_codes)&amp;"_"&amp;$C92,Raw_Factors_QFXP!$B$7:$B$1000,Raw_Factors_QFXP!M$7:M$1000),0))</f>
        <v>0</v>
      </c>
      <c r="M92" s="168" cm="1">
        <f t="array" aca="1" ref="M92" ca="1">IF($J$1="Labour",SUMIFS(Raw_Factors_QFXP!N$7:N$1000,Raw_Factors_QFXP!$A$7:$A$1000,_xlfn.XLOOKUP($J$1,Fct_labels,Fct_codes)&amp;"_"&amp;$C92),IFERROR(_xlfn.XLOOKUP(_xlfn.XLOOKUP($J$1,Fct_labels,Fct_codes)&amp;"_"&amp;$C92,Raw_Factors_QFXP!$B$7:$B$1000,Raw_Factors_QFXP!N$7:N$1000),0))</f>
        <v>0</v>
      </c>
      <c r="O92" s="204" t="str" cm="1">
        <f t="array" aca="1" ref="O92" ca="1">IFERROR(_xlfn.XLOOKUP(P92,Act_codes_core,Act_labels_core),"")</f>
        <v>Non-ferrous metal products, precious metals and metal casting services</v>
      </c>
      <c r="P92" s="108" t="str">
        <f ca="1"/>
        <v>a_083</v>
      </c>
      <c r="Q92" s="281" cm="1">
        <f t="array" aca="1" ref="Q92" ca="1">IF($J$1="Labour","",IFERROR(_xlfn.XLOOKUP(_xlfn.XLOOKUP($J$1,Fct_labels,Fct_codes)&amp;"_"&amp;$C92,Raw_Factors_WFDISTXP!$B$7:$B$1000,Raw_Factors_WFDISTXP!E$7:E$1000),0))</f>
        <v>0</v>
      </c>
      <c r="R92" s="298" cm="1">
        <f t="array" aca="1" ref="R92" ca="1">IF($J$1="Labour","",IFERROR(_xlfn.XLOOKUP(_xlfn.XLOOKUP($J$1,Fct_labels,Fct_codes)&amp;"_"&amp;$C92,Raw_Factors_WFDISTXP!$B$7:$B$1000,Raw_Factors_WFDISTXP!F$7:F$1000),0))</f>
        <v>0</v>
      </c>
      <c r="S92" s="298" cm="1">
        <f t="array" aca="1" ref="S92" ca="1">IF($J$1="Labour","",IFERROR(_xlfn.XLOOKUP(_xlfn.XLOOKUP($J$1,Fct_labels,Fct_codes)&amp;"_"&amp;$C92,Raw_Factors_WFDISTXP!$B$7:$B$1000,Raw_Factors_WFDISTXP!G$7:G$1000),0))</f>
        <v>0</v>
      </c>
      <c r="T92" s="298" cm="1">
        <f t="array" aca="1" ref="T92" ca="1">IF($J$1="Labour","",IFERROR(_xlfn.XLOOKUP(_xlfn.XLOOKUP($J$1,Fct_labels,Fct_codes)&amp;"_"&amp;$C92,Raw_Factors_WFDISTXP!$B$7:$B$1000,Raw_Factors_WFDISTXP!H$7:H$1000),0))</f>
        <v>0</v>
      </c>
      <c r="U92" s="298" cm="1">
        <f t="array" aca="1" ref="U92" ca="1">IF($J$1="Labour","",IFERROR(_xlfn.XLOOKUP(_xlfn.XLOOKUP($J$1,Fct_labels,Fct_codes)&amp;"_"&amp;$C92,Raw_Factors_WFDISTXP!$B$7:$B$1000,Raw_Factors_WFDISTXP!I$7:I$1000),0))</f>
        <v>0</v>
      </c>
      <c r="V92" s="298" cm="1">
        <f t="array" aca="1" ref="V92" ca="1">IF($J$1="Labour","",IFERROR(_xlfn.XLOOKUP(_xlfn.XLOOKUP($J$1,Fct_labels,Fct_codes)&amp;"_"&amp;$C92,Raw_Factors_WFDISTXP!$B$7:$B$1000,Raw_Factors_WFDISTXP!J$7:J$1000),0))</f>
        <v>0</v>
      </c>
      <c r="W92" s="298" cm="1">
        <f t="array" aca="1" ref="W92" ca="1">IF($J$1="Labour","",IFERROR(_xlfn.XLOOKUP(_xlfn.XLOOKUP($J$1,Fct_labels,Fct_codes)&amp;"_"&amp;$C92,Raw_Factors_WFDISTXP!$B$7:$B$1000,Raw_Factors_WFDISTXP!K$7:K$1000),0))</f>
        <v>0</v>
      </c>
      <c r="X92" s="298" cm="1">
        <f t="array" aca="1" ref="X92" ca="1">IF($J$1="Labour","",IFERROR(_xlfn.XLOOKUP(_xlfn.XLOOKUP($J$1,Fct_labels,Fct_codes)&amp;"_"&amp;$C92,Raw_Factors_WFDISTXP!$B$7:$B$1000,Raw_Factors_WFDISTXP!L$7:L$1000),0))</f>
        <v>0</v>
      </c>
      <c r="Y92" s="298" cm="1">
        <f t="array" aca="1" ref="Y92" ca="1">IF($J$1="Labour","",IFERROR(_xlfn.XLOOKUP(_xlfn.XLOOKUP($J$1,Fct_labels,Fct_codes)&amp;"_"&amp;$C92,Raw_Factors_WFDISTXP!$B$7:$B$1000,Raw_Factors_WFDISTXP!M$7:M$1000),0))</f>
        <v>0</v>
      </c>
      <c r="Z92" s="298" cm="1">
        <f t="array" aca="1" ref="Z92" ca="1">IF($J$1="Labour","",IFERROR(_xlfn.XLOOKUP(_xlfn.XLOOKUP($J$1,Fct_labels,Fct_codes)&amp;"_"&amp;$C92,Raw_Factors_WFDISTXP!$B$7:$B$1000,Raw_Factors_WFDISTXP!N$7:N$1000),0))</f>
        <v>0</v>
      </c>
      <c r="AA92" s="104"/>
      <c r="AB92" s="104"/>
      <c r="AC92" s="104"/>
      <c r="AD92" s="104"/>
      <c r="AE92" s="104"/>
      <c r="AF92" s="104"/>
      <c r="AG92" s="104"/>
      <c r="AH92" s="104"/>
      <c r="AI92" s="54" t="str">
        <f ca="1"/>
        <v>sMDU</v>
      </c>
      <c r="AJ92" s="54" t="str">
        <f ca="1"/>
        <v>sGDP</v>
      </c>
      <c r="AK92" s="133" t="str">
        <f ca="1"/>
        <v>a_083</v>
      </c>
      <c r="AL92" s="133">
        <f ca="1"/>
        <v>0</v>
      </c>
      <c r="AM92" s="133">
        <f ca="1"/>
        <v>0</v>
      </c>
      <c r="AN92" s="133">
        <f ca="1"/>
        <v>0</v>
      </c>
      <c r="AO92" s="133">
        <f ca="1"/>
        <v>0</v>
      </c>
      <c r="AP92" s="133">
        <f ca="1"/>
        <v>0</v>
      </c>
      <c r="AQ92" s="133">
        <f ca="1"/>
        <v>0</v>
      </c>
      <c r="AR92" s="133">
        <f ca="1"/>
        <v>0</v>
      </c>
      <c r="AS92" s="133">
        <f ca="1"/>
        <v>0</v>
      </c>
      <c r="AT92" s="133">
        <f ca="1"/>
        <v>0</v>
      </c>
      <c r="AU92" s="133">
        <f ca="1"/>
        <v>0</v>
      </c>
      <c r="AV92" s="133" t="e">
        <f t="shared" ca="1" si="20"/>
        <v>#DIV/0!</v>
      </c>
      <c r="AW92" s="133">
        <f t="shared" ca="1" si="21"/>
        <v>0</v>
      </c>
      <c r="AX92" s="59"/>
    </row>
    <row r="93" spans="2:50" hidden="1" outlineLevel="1" x14ac:dyDescent="0.2">
      <c r="B93" s="204" t="str" cm="1">
        <f t="array" aca="1" ref="B93" ca="1">IFERROR(_xlfn.XLOOKUP(C93,Act_codes_core,Act_labels_core),"")</f>
        <v>Prefabricated metal products (except machinery and equipment)</v>
      </c>
      <c r="C93" s="108" t="str">
        <f ca="1"/>
        <v>a_084</v>
      </c>
      <c r="D93" s="133" cm="1">
        <f t="array" aca="1" ref="D93" ca="1">IF($J$1="Labour",SUMIFS(Raw_Factors_QFXP!E$7:E$1000,Raw_Factors_QFXP!$A$7:$A$1000,_xlfn.XLOOKUP($J$1,Fct_labels,Fct_codes)&amp;"_"&amp;$C93),IFERROR(_xlfn.XLOOKUP(_xlfn.XLOOKUP($J$1,Fct_labels,Fct_codes)&amp;"_"&amp;$C93,Raw_Factors_QFXP!$B$7:$B$1000,Raw_Factors_QFXP!E$7:E$1000),0))</f>
        <v>0</v>
      </c>
      <c r="E93" s="168" cm="1">
        <f t="array" aca="1" ref="E93" ca="1">IF($J$1="Labour",SUMIFS(Raw_Factors_QFXP!F$7:F$1000,Raw_Factors_QFXP!$A$7:$A$1000,_xlfn.XLOOKUP($J$1,Fct_labels,Fct_codes)&amp;"_"&amp;$C93),IFERROR(_xlfn.XLOOKUP(_xlfn.XLOOKUP($J$1,Fct_labels,Fct_codes)&amp;"_"&amp;$C93,Raw_Factors_QFXP!$B$7:$B$1000,Raw_Factors_QFXP!F$7:F$1000),0))</f>
        <v>0</v>
      </c>
      <c r="F93" s="168" cm="1">
        <f t="array" aca="1" ref="F93" ca="1">IF($J$1="Labour",SUMIFS(Raw_Factors_QFXP!G$7:G$1000,Raw_Factors_QFXP!$A$7:$A$1000,_xlfn.XLOOKUP($J$1,Fct_labels,Fct_codes)&amp;"_"&amp;$C93),IFERROR(_xlfn.XLOOKUP(_xlfn.XLOOKUP($J$1,Fct_labels,Fct_codes)&amp;"_"&amp;$C93,Raw_Factors_QFXP!$B$7:$B$1000,Raw_Factors_QFXP!G$7:G$1000),0))</f>
        <v>0</v>
      </c>
      <c r="G93" s="168" cm="1">
        <f t="array" aca="1" ref="G93" ca="1">IF($J$1="Labour",SUMIFS(Raw_Factors_QFXP!H$7:H$1000,Raw_Factors_QFXP!$A$7:$A$1000,_xlfn.XLOOKUP($J$1,Fct_labels,Fct_codes)&amp;"_"&amp;$C93),IFERROR(_xlfn.XLOOKUP(_xlfn.XLOOKUP($J$1,Fct_labels,Fct_codes)&amp;"_"&amp;$C93,Raw_Factors_QFXP!$B$7:$B$1000,Raw_Factors_QFXP!H$7:H$1000),0))</f>
        <v>0</v>
      </c>
      <c r="H93" s="168" cm="1">
        <f t="array" aca="1" ref="H93" ca="1">IF($J$1="Labour",SUMIFS(Raw_Factors_QFXP!I$7:I$1000,Raw_Factors_QFXP!$A$7:$A$1000,_xlfn.XLOOKUP($J$1,Fct_labels,Fct_codes)&amp;"_"&amp;$C93),IFERROR(_xlfn.XLOOKUP(_xlfn.XLOOKUP($J$1,Fct_labels,Fct_codes)&amp;"_"&amp;$C93,Raw_Factors_QFXP!$B$7:$B$1000,Raw_Factors_QFXP!I$7:I$1000),0))</f>
        <v>0</v>
      </c>
      <c r="I93" s="168" cm="1">
        <f t="array" aca="1" ref="I93" ca="1">IF($J$1="Labour",SUMIFS(Raw_Factors_QFXP!J$7:J$1000,Raw_Factors_QFXP!$A$7:$A$1000,_xlfn.XLOOKUP($J$1,Fct_labels,Fct_codes)&amp;"_"&amp;$C93),IFERROR(_xlfn.XLOOKUP(_xlfn.XLOOKUP($J$1,Fct_labels,Fct_codes)&amp;"_"&amp;$C93,Raw_Factors_QFXP!$B$7:$B$1000,Raw_Factors_QFXP!J$7:J$1000),0))</f>
        <v>0</v>
      </c>
      <c r="J93" s="168" cm="1">
        <f t="array" aca="1" ref="J93" ca="1">IF($J$1="Labour",SUMIFS(Raw_Factors_QFXP!K$7:K$1000,Raw_Factors_QFXP!$A$7:$A$1000,_xlfn.XLOOKUP($J$1,Fct_labels,Fct_codes)&amp;"_"&amp;$C93),IFERROR(_xlfn.XLOOKUP(_xlfn.XLOOKUP($J$1,Fct_labels,Fct_codes)&amp;"_"&amp;$C93,Raw_Factors_QFXP!$B$7:$B$1000,Raw_Factors_QFXP!K$7:K$1000),0))</f>
        <v>0</v>
      </c>
      <c r="K93" s="168" cm="1">
        <f t="array" aca="1" ref="K93" ca="1">IF($J$1="Labour",SUMIFS(Raw_Factors_QFXP!L$7:L$1000,Raw_Factors_QFXP!$A$7:$A$1000,_xlfn.XLOOKUP($J$1,Fct_labels,Fct_codes)&amp;"_"&amp;$C93),IFERROR(_xlfn.XLOOKUP(_xlfn.XLOOKUP($J$1,Fct_labels,Fct_codes)&amp;"_"&amp;$C93,Raw_Factors_QFXP!$B$7:$B$1000,Raw_Factors_QFXP!L$7:L$1000),0))</f>
        <v>0</v>
      </c>
      <c r="L93" s="168" cm="1">
        <f t="array" aca="1" ref="L93" ca="1">IF($J$1="Labour",SUMIFS(Raw_Factors_QFXP!M$7:M$1000,Raw_Factors_QFXP!$A$7:$A$1000,_xlfn.XLOOKUP($J$1,Fct_labels,Fct_codes)&amp;"_"&amp;$C93),IFERROR(_xlfn.XLOOKUP(_xlfn.XLOOKUP($J$1,Fct_labels,Fct_codes)&amp;"_"&amp;$C93,Raw_Factors_QFXP!$B$7:$B$1000,Raw_Factors_QFXP!M$7:M$1000),0))</f>
        <v>0</v>
      </c>
      <c r="M93" s="168" cm="1">
        <f t="array" aca="1" ref="M93" ca="1">IF($J$1="Labour",SUMIFS(Raw_Factors_QFXP!N$7:N$1000,Raw_Factors_QFXP!$A$7:$A$1000,_xlfn.XLOOKUP($J$1,Fct_labels,Fct_codes)&amp;"_"&amp;$C93),IFERROR(_xlfn.XLOOKUP(_xlfn.XLOOKUP($J$1,Fct_labels,Fct_codes)&amp;"_"&amp;$C93,Raw_Factors_QFXP!$B$7:$B$1000,Raw_Factors_QFXP!N$7:N$1000),0))</f>
        <v>0</v>
      </c>
      <c r="O93" s="204" t="str" cm="1">
        <f t="array" aca="1" ref="O93" ca="1">IFERROR(_xlfn.XLOOKUP(P93,Act_codes_core,Act_labels_core),"")</f>
        <v>Prefabricated metal products (except machinery and equipment)</v>
      </c>
      <c r="P93" s="108" t="str">
        <f ca="1"/>
        <v>a_084</v>
      </c>
      <c r="Q93" s="281" cm="1">
        <f t="array" aca="1" ref="Q93" ca="1">IF($J$1="Labour","",IFERROR(_xlfn.XLOOKUP(_xlfn.XLOOKUP($J$1,Fct_labels,Fct_codes)&amp;"_"&amp;$C93,Raw_Factors_WFDISTXP!$B$7:$B$1000,Raw_Factors_WFDISTXP!E$7:E$1000),0))</f>
        <v>0</v>
      </c>
      <c r="R93" s="298" cm="1">
        <f t="array" aca="1" ref="R93" ca="1">IF($J$1="Labour","",IFERROR(_xlfn.XLOOKUP(_xlfn.XLOOKUP($J$1,Fct_labels,Fct_codes)&amp;"_"&amp;$C93,Raw_Factors_WFDISTXP!$B$7:$B$1000,Raw_Factors_WFDISTXP!F$7:F$1000),0))</f>
        <v>0</v>
      </c>
      <c r="S93" s="298" cm="1">
        <f t="array" aca="1" ref="S93" ca="1">IF($J$1="Labour","",IFERROR(_xlfn.XLOOKUP(_xlfn.XLOOKUP($J$1,Fct_labels,Fct_codes)&amp;"_"&amp;$C93,Raw_Factors_WFDISTXP!$B$7:$B$1000,Raw_Factors_WFDISTXP!G$7:G$1000),0))</f>
        <v>0</v>
      </c>
      <c r="T93" s="298" cm="1">
        <f t="array" aca="1" ref="T93" ca="1">IF($J$1="Labour","",IFERROR(_xlfn.XLOOKUP(_xlfn.XLOOKUP($J$1,Fct_labels,Fct_codes)&amp;"_"&amp;$C93,Raw_Factors_WFDISTXP!$B$7:$B$1000,Raw_Factors_WFDISTXP!H$7:H$1000),0))</f>
        <v>0</v>
      </c>
      <c r="U93" s="298" cm="1">
        <f t="array" aca="1" ref="U93" ca="1">IF($J$1="Labour","",IFERROR(_xlfn.XLOOKUP(_xlfn.XLOOKUP($J$1,Fct_labels,Fct_codes)&amp;"_"&amp;$C93,Raw_Factors_WFDISTXP!$B$7:$B$1000,Raw_Factors_WFDISTXP!I$7:I$1000),0))</f>
        <v>0</v>
      </c>
      <c r="V93" s="298" cm="1">
        <f t="array" aca="1" ref="V93" ca="1">IF($J$1="Labour","",IFERROR(_xlfn.XLOOKUP(_xlfn.XLOOKUP($J$1,Fct_labels,Fct_codes)&amp;"_"&amp;$C93,Raw_Factors_WFDISTXP!$B$7:$B$1000,Raw_Factors_WFDISTXP!J$7:J$1000),0))</f>
        <v>0</v>
      </c>
      <c r="W93" s="298" cm="1">
        <f t="array" aca="1" ref="W93" ca="1">IF($J$1="Labour","",IFERROR(_xlfn.XLOOKUP(_xlfn.XLOOKUP($J$1,Fct_labels,Fct_codes)&amp;"_"&amp;$C93,Raw_Factors_WFDISTXP!$B$7:$B$1000,Raw_Factors_WFDISTXP!K$7:K$1000),0))</f>
        <v>0</v>
      </c>
      <c r="X93" s="298" cm="1">
        <f t="array" aca="1" ref="X93" ca="1">IF($J$1="Labour","",IFERROR(_xlfn.XLOOKUP(_xlfn.XLOOKUP($J$1,Fct_labels,Fct_codes)&amp;"_"&amp;$C93,Raw_Factors_WFDISTXP!$B$7:$B$1000,Raw_Factors_WFDISTXP!L$7:L$1000),0))</f>
        <v>0</v>
      </c>
      <c r="Y93" s="298" cm="1">
        <f t="array" aca="1" ref="Y93" ca="1">IF($J$1="Labour","",IFERROR(_xlfn.XLOOKUP(_xlfn.XLOOKUP($J$1,Fct_labels,Fct_codes)&amp;"_"&amp;$C93,Raw_Factors_WFDISTXP!$B$7:$B$1000,Raw_Factors_WFDISTXP!M$7:M$1000),0))</f>
        <v>0</v>
      </c>
      <c r="Z93" s="298" cm="1">
        <f t="array" aca="1" ref="Z93" ca="1">IF($J$1="Labour","",IFERROR(_xlfn.XLOOKUP(_xlfn.XLOOKUP($J$1,Fct_labels,Fct_codes)&amp;"_"&amp;$C93,Raw_Factors_WFDISTXP!$B$7:$B$1000,Raw_Factors_WFDISTXP!N$7:N$1000),0))</f>
        <v>0</v>
      </c>
      <c r="AA93" s="104"/>
      <c r="AB93" s="104"/>
      <c r="AC93" s="104"/>
      <c r="AD93" s="104"/>
      <c r="AE93" s="104"/>
      <c r="AF93" s="104"/>
      <c r="AG93" s="104"/>
      <c r="AH93" s="104"/>
      <c r="AI93" s="54" t="str">
        <f ca="1"/>
        <v>sMDU</v>
      </c>
      <c r="AJ93" s="54" t="str">
        <f ca="1"/>
        <v>sGDP</v>
      </c>
      <c r="AK93" s="133" t="str">
        <f ca="1"/>
        <v>a_084</v>
      </c>
      <c r="AL93" s="133">
        <f ca="1"/>
        <v>0</v>
      </c>
      <c r="AM93" s="133">
        <f ca="1"/>
        <v>0</v>
      </c>
      <c r="AN93" s="133">
        <f ca="1"/>
        <v>0</v>
      </c>
      <c r="AO93" s="133">
        <f ca="1"/>
        <v>0</v>
      </c>
      <c r="AP93" s="133">
        <f ca="1"/>
        <v>0</v>
      </c>
      <c r="AQ93" s="133">
        <f ca="1"/>
        <v>0</v>
      </c>
      <c r="AR93" s="133">
        <f ca="1"/>
        <v>0</v>
      </c>
      <c r="AS93" s="133">
        <f ca="1"/>
        <v>0</v>
      </c>
      <c r="AT93" s="133">
        <f ca="1"/>
        <v>0</v>
      </c>
      <c r="AU93" s="133">
        <f ca="1"/>
        <v>0</v>
      </c>
      <c r="AV93" s="133" t="e">
        <f t="shared" ca="1" si="20"/>
        <v>#DIV/0!</v>
      </c>
      <c r="AW93" s="133">
        <f t="shared" ca="1" si="21"/>
        <v>0</v>
      </c>
      <c r="AX93" s="59"/>
    </row>
    <row r="94" spans="2:50" hidden="1" outlineLevel="1" x14ac:dyDescent="0.2">
      <c r="B94" s="204" t="str" cm="1">
        <f t="array" aca="1" ref="B94" ca="1">IFERROR(_xlfn.XLOOKUP(C94,Act_codes_core,Act_labels_core),"")</f>
        <v>Electronic components products; Computer and computer peripheral equipment, Communication equipment</v>
      </c>
      <c r="C94" s="108" t="str">
        <f ca="1"/>
        <v>a_085</v>
      </c>
      <c r="D94" s="133" cm="1">
        <f t="array" aca="1" ref="D94" ca="1">IF($J$1="Labour",SUMIFS(Raw_Factors_QFXP!E$7:E$1000,Raw_Factors_QFXP!$A$7:$A$1000,_xlfn.XLOOKUP($J$1,Fct_labels,Fct_codes)&amp;"_"&amp;$C94),IFERROR(_xlfn.XLOOKUP(_xlfn.XLOOKUP($J$1,Fct_labels,Fct_codes)&amp;"_"&amp;$C94,Raw_Factors_QFXP!$B$7:$B$1000,Raw_Factors_QFXP!E$7:E$1000),0))</f>
        <v>0</v>
      </c>
      <c r="E94" s="168" cm="1">
        <f t="array" aca="1" ref="E94" ca="1">IF($J$1="Labour",SUMIFS(Raw_Factors_QFXP!F$7:F$1000,Raw_Factors_QFXP!$A$7:$A$1000,_xlfn.XLOOKUP($J$1,Fct_labels,Fct_codes)&amp;"_"&amp;$C94),IFERROR(_xlfn.XLOOKUP(_xlfn.XLOOKUP($J$1,Fct_labels,Fct_codes)&amp;"_"&amp;$C94,Raw_Factors_QFXP!$B$7:$B$1000,Raw_Factors_QFXP!F$7:F$1000),0))</f>
        <v>0</v>
      </c>
      <c r="F94" s="168" cm="1">
        <f t="array" aca="1" ref="F94" ca="1">IF($J$1="Labour",SUMIFS(Raw_Factors_QFXP!G$7:G$1000,Raw_Factors_QFXP!$A$7:$A$1000,_xlfn.XLOOKUP($J$1,Fct_labels,Fct_codes)&amp;"_"&amp;$C94),IFERROR(_xlfn.XLOOKUP(_xlfn.XLOOKUP($J$1,Fct_labels,Fct_codes)&amp;"_"&amp;$C94,Raw_Factors_QFXP!$B$7:$B$1000,Raw_Factors_QFXP!G$7:G$1000),0))</f>
        <v>0</v>
      </c>
      <c r="G94" s="168" cm="1">
        <f t="array" aca="1" ref="G94" ca="1">IF($J$1="Labour",SUMIFS(Raw_Factors_QFXP!H$7:H$1000,Raw_Factors_QFXP!$A$7:$A$1000,_xlfn.XLOOKUP($J$1,Fct_labels,Fct_codes)&amp;"_"&amp;$C94),IFERROR(_xlfn.XLOOKUP(_xlfn.XLOOKUP($J$1,Fct_labels,Fct_codes)&amp;"_"&amp;$C94,Raw_Factors_QFXP!$B$7:$B$1000,Raw_Factors_QFXP!H$7:H$1000),0))</f>
        <v>0</v>
      </c>
      <c r="H94" s="168" cm="1">
        <f t="array" aca="1" ref="H94" ca="1">IF($J$1="Labour",SUMIFS(Raw_Factors_QFXP!I$7:I$1000,Raw_Factors_QFXP!$A$7:$A$1000,_xlfn.XLOOKUP($J$1,Fct_labels,Fct_codes)&amp;"_"&amp;$C94),IFERROR(_xlfn.XLOOKUP(_xlfn.XLOOKUP($J$1,Fct_labels,Fct_codes)&amp;"_"&amp;$C94,Raw_Factors_QFXP!$B$7:$B$1000,Raw_Factors_QFXP!I$7:I$1000),0))</f>
        <v>0</v>
      </c>
      <c r="I94" s="168" cm="1">
        <f t="array" aca="1" ref="I94" ca="1">IF($J$1="Labour",SUMIFS(Raw_Factors_QFXP!J$7:J$1000,Raw_Factors_QFXP!$A$7:$A$1000,_xlfn.XLOOKUP($J$1,Fct_labels,Fct_codes)&amp;"_"&amp;$C94),IFERROR(_xlfn.XLOOKUP(_xlfn.XLOOKUP($J$1,Fct_labels,Fct_codes)&amp;"_"&amp;$C94,Raw_Factors_QFXP!$B$7:$B$1000,Raw_Factors_QFXP!J$7:J$1000),0))</f>
        <v>0</v>
      </c>
      <c r="J94" s="168" cm="1">
        <f t="array" aca="1" ref="J94" ca="1">IF($J$1="Labour",SUMIFS(Raw_Factors_QFXP!K$7:K$1000,Raw_Factors_QFXP!$A$7:$A$1000,_xlfn.XLOOKUP($J$1,Fct_labels,Fct_codes)&amp;"_"&amp;$C94),IFERROR(_xlfn.XLOOKUP(_xlfn.XLOOKUP($J$1,Fct_labels,Fct_codes)&amp;"_"&amp;$C94,Raw_Factors_QFXP!$B$7:$B$1000,Raw_Factors_QFXP!K$7:K$1000),0))</f>
        <v>0</v>
      </c>
      <c r="K94" s="168" cm="1">
        <f t="array" aca="1" ref="K94" ca="1">IF($J$1="Labour",SUMIFS(Raw_Factors_QFXP!L$7:L$1000,Raw_Factors_QFXP!$A$7:$A$1000,_xlfn.XLOOKUP($J$1,Fct_labels,Fct_codes)&amp;"_"&amp;$C94),IFERROR(_xlfn.XLOOKUP(_xlfn.XLOOKUP($J$1,Fct_labels,Fct_codes)&amp;"_"&amp;$C94,Raw_Factors_QFXP!$B$7:$B$1000,Raw_Factors_QFXP!L$7:L$1000),0))</f>
        <v>0</v>
      </c>
      <c r="L94" s="168" cm="1">
        <f t="array" aca="1" ref="L94" ca="1">IF($J$1="Labour",SUMIFS(Raw_Factors_QFXP!M$7:M$1000,Raw_Factors_QFXP!$A$7:$A$1000,_xlfn.XLOOKUP($J$1,Fct_labels,Fct_codes)&amp;"_"&amp;$C94),IFERROR(_xlfn.XLOOKUP(_xlfn.XLOOKUP($J$1,Fct_labels,Fct_codes)&amp;"_"&amp;$C94,Raw_Factors_QFXP!$B$7:$B$1000,Raw_Factors_QFXP!M$7:M$1000),0))</f>
        <v>0</v>
      </c>
      <c r="M94" s="168" cm="1">
        <f t="array" aca="1" ref="M94" ca="1">IF($J$1="Labour",SUMIFS(Raw_Factors_QFXP!N$7:N$1000,Raw_Factors_QFXP!$A$7:$A$1000,_xlfn.XLOOKUP($J$1,Fct_labels,Fct_codes)&amp;"_"&amp;$C94),IFERROR(_xlfn.XLOOKUP(_xlfn.XLOOKUP($J$1,Fct_labels,Fct_codes)&amp;"_"&amp;$C94,Raw_Factors_QFXP!$B$7:$B$1000,Raw_Factors_QFXP!N$7:N$1000),0))</f>
        <v>0</v>
      </c>
      <c r="O94" s="204" t="str" cm="1">
        <f t="array" aca="1" ref="O94" ca="1">IFERROR(_xlfn.XLOOKUP(P94,Act_codes_core,Act_labels_core),"")</f>
        <v>Electronic components products; Computer and computer peripheral equipment, Communication equipment</v>
      </c>
      <c r="P94" s="108" t="str">
        <f ca="1"/>
        <v>a_085</v>
      </c>
      <c r="Q94" s="281" cm="1">
        <f t="array" aca="1" ref="Q94" ca="1">IF($J$1="Labour","",IFERROR(_xlfn.XLOOKUP(_xlfn.XLOOKUP($J$1,Fct_labels,Fct_codes)&amp;"_"&amp;$C94,Raw_Factors_WFDISTXP!$B$7:$B$1000,Raw_Factors_WFDISTXP!E$7:E$1000),0))</f>
        <v>0</v>
      </c>
      <c r="R94" s="298" cm="1">
        <f t="array" aca="1" ref="R94" ca="1">IF($J$1="Labour","",IFERROR(_xlfn.XLOOKUP(_xlfn.XLOOKUP($J$1,Fct_labels,Fct_codes)&amp;"_"&amp;$C94,Raw_Factors_WFDISTXP!$B$7:$B$1000,Raw_Factors_WFDISTXP!F$7:F$1000),0))</f>
        <v>0</v>
      </c>
      <c r="S94" s="298" cm="1">
        <f t="array" aca="1" ref="S94" ca="1">IF($J$1="Labour","",IFERROR(_xlfn.XLOOKUP(_xlfn.XLOOKUP($J$1,Fct_labels,Fct_codes)&amp;"_"&amp;$C94,Raw_Factors_WFDISTXP!$B$7:$B$1000,Raw_Factors_WFDISTXP!G$7:G$1000),0))</f>
        <v>0</v>
      </c>
      <c r="T94" s="298" cm="1">
        <f t="array" aca="1" ref="T94" ca="1">IF($J$1="Labour","",IFERROR(_xlfn.XLOOKUP(_xlfn.XLOOKUP($J$1,Fct_labels,Fct_codes)&amp;"_"&amp;$C94,Raw_Factors_WFDISTXP!$B$7:$B$1000,Raw_Factors_WFDISTXP!H$7:H$1000),0))</f>
        <v>0</v>
      </c>
      <c r="U94" s="298" cm="1">
        <f t="array" aca="1" ref="U94" ca="1">IF($J$1="Labour","",IFERROR(_xlfn.XLOOKUP(_xlfn.XLOOKUP($J$1,Fct_labels,Fct_codes)&amp;"_"&amp;$C94,Raw_Factors_WFDISTXP!$B$7:$B$1000,Raw_Factors_WFDISTXP!I$7:I$1000),0))</f>
        <v>0</v>
      </c>
      <c r="V94" s="298" cm="1">
        <f t="array" aca="1" ref="V94" ca="1">IF($J$1="Labour","",IFERROR(_xlfn.XLOOKUP(_xlfn.XLOOKUP($J$1,Fct_labels,Fct_codes)&amp;"_"&amp;$C94,Raw_Factors_WFDISTXP!$B$7:$B$1000,Raw_Factors_WFDISTXP!J$7:J$1000),0))</f>
        <v>0</v>
      </c>
      <c r="W94" s="298" cm="1">
        <f t="array" aca="1" ref="W94" ca="1">IF($J$1="Labour","",IFERROR(_xlfn.XLOOKUP(_xlfn.XLOOKUP($J$1,Fct_labels,Fct_codes)&amp;"_"&amp;$C94,Raw_Factors_WFDISTXP!$B$7:$B$1000,Raw_Factors_WFDISTXP!K$7:K$1000),0))</f>
        <v>0</v>
      </c>
      <c r="X94" s="298" cm="1">
        <f t="array" aca="1" ref="X94" ca="1">IF($J$1="Labour","",IFERROR(_xlfn.XLOOKUP(_xlfn.XLOOKUP($J$1,Fct_labels,Fct_codes)&amp;"_"&amp;$C94,Raw_Factors_WFDISTXP!$B$7:$B$1000,Raw_Factors_WFDISTXP!L$7:L$1000),0))</f>
        <v>0</v>
      </c>
      <c r="Y94" s="298" cm="1">
        <f t="array" aca="1" ref="Y94" ca="1">IF($J$1="Labour","",IFERROR(_xlfn.XLOOKUP(_xlfn.XLOOKUP($J$1,Fct_labels,Fct_codes)&amp;"_"&amp;$C94,Raw_Factors_WFDISTXP!$B$7:$B$1000,Raw_Factors_WFDISTXP!M$7:M$1000),0))</f>
        <v>0</v>
      </c>
      <c r="Z94" s="298" cm="1">
        <f t="array" aca="1" ref="Z94" ca="1">IF($J$1="Labour","",IFERROR(_xlfn.XLOOKUP(_xlfn.XLOOKUP($J$1,Fct_labels,Fct_codes)&amp;"_"&amp;$C94,Raw_Factors_WFDISTXP!$B$7:$B$1000,Raw_Factors_WFDISTXP!N$7:N$1000),0))</f>
        <v>0</v>
      </c>
      <c r="AA94" s="104"/>
      <c r="AB94" s="104"/>
      <c r="AC94" s="104"/>
      <c r="AD94" s="104"/>
      <c r="AE94" s="104"/>
      <c r="AF94" s="104"/>
      <c r="AG94" s="104"/>
      <c r="AH94" s="104"/>
      <c r="AI94" s="54" t="str">
        <f ca="1"/>
        <v>sMDU</v>
      </c>
      <c r="AJ94" s="54" t="str">
        <f ca="1"/>
        <v>sGDP</v>
      </c>
      <c r="AK94" s="133" t="str">
        <f ca="1"/>
        <v>a_085</v>
      </c>
      <c r="AL94" s="133">
        <f ca="1"/>
        <v>0</v>
      </c>
      <c r="AM94" s="133">
        <f ca="1"/>
        <v>0</v>
      </c>
      <c r="AN94" s="133">
        <f ca="1"/>
        <v>0</v>
      </c>
      <c r="AO94" s="133">
        <f ca="1"/>
        <v>0</v>
      </c>
      <c r="AP94" s="133">
        <f ca="1"/>
        <v>0</v>
      </c>
      <c r="AQ94" s="133">
        <f ca="1"/>
        <v>0</v>
      </c>
      <c r="AR94" s="133">
        <f ca="1"/>
        <v>0</v>
      </c>
      <c r="AS94" s="133">
        <f ca="1"/>
        <v>0</v>
      </c>
      <c r="AT94" s="133">
        <f ca="1"/>
        <v>0</v>
      </c>
      <c r="AU94" s="133">
        <f ca="1"/>
        <v>0</v>
      </c>
      <c r="AV94" s="133" t="e">
        <f t="shared" ca="1" si="20"/>
        <v>#DIV/0!</v>
      </c>
      <c r="AW94" s="133">
        <f t="shared" ca="1" si="21"/>
        <v>0</v>
      </c>
      <c r="AX94" s="59"/>
    </row>
    <row r="95" spans="2:50" hidden="1" outlineLevel="1" x14ac:dyDescent="0.2">
      <c r="B95" s="204" t="str" cm="1">
        <f t="array" aca="1" ref="B95" ca="1">IFERROR(_xlfn.XLOOKUP(C95,Act_codes_core,Act_labels_core),"")</f>
        <v>Consumer electronic products</v>
      </c>
      <c r="C95" s="108" t="str">
        <f ca="1"/>
        <v>a_086</v>
      </c>
      <c r="D95" s="133" cm="1">
        <f t="array" aca="1" ref="D95" ca="1">IF($J$1="Labour",SUMIFS(Raw_Factors_QFXP!E$7:E$1000,Raw_Factors_QFXP!$A$7:$A$1000,_xlfn.XLOOKUP($J$1,Fct_labels,Fct_codes)&amp;"_"&amp;$C95),IFERROR(_xlfn.XLOOKUP(_xlfn.XLOOKUP($J$1,Fct_labels,Fct_codes)&amp;"_"&amp;$C95,Raw_Factors_QFXP!$B$7:$B$1000,Raw_Factors_QFXP!E$7:E$1000),0))</f>
        <v>0</v>
      </c>
      <c r="E95" s="168" cm="1">
        <f t="array" aca="1" ref="E95" ca="1">IF($J$1="Labour",SUMIFS(Raw_Factors_QFXP!F$7:F$1000,Raw_Factors_QFXP!$A$7:$A$1000,_xlfn.XLOOKUP($J$1,Fct_labels,Fct_codes)&amp;"_"&amp;$C95),IFERROR(_xlfn.XLOOKUP(_xlfn.XLOOKUP($J$1,Fct_labels,Fct_codes)&amp;"_"&amp;$C95,Raw_Factors_QFXP!$B$7:$B$1000,Raw_Factors_QFXP!F$7:F$1000),0))</f>
        <v>0</v>
      </c>
      <c r="F95" s="168" cm="1">
        <f t="array" aca="1" ref="F95" ca="1">IF($J$1="Labour",SUMIFS(Raw_Factors_QFXP!G$7:G$1000,Raw_Factors_QFXP!$A$7:$A$1000,_xlfn.XLOOKUP($J$1,Fct_labels,Fct_codes)&amp;"_"&amp;$C95),IFERROR(_xlfn.XLOOKUP(_xlfn.XLOOKUP($J$1,Fct_labels,Fct_codes)&amp;"_"&amp;$C95,Raw_Factors_QFXP!$B$7:$B$1000,Raw_Factors_QFXP!G$7:G$1000),0))</f>
        <v>0</v>
      </c>
      <c r="G95" s="168" cm="1">
        <f t="array" aca="1" ref="G95" ca="1">IF($J$1="Labour",SUMIFS(Raw_Factors_QFXP!H$7:H$1000,Raw_Factors_QFXP!$A$7:$A$1000,_xlfn.XLOOKUP($J$1,Fct_labels,Fct_codes)&amp;"_"&amp;$C95),IFERROR(_xlfn.XLOOKUP(_xlfn.XLOOKUP($J$1,Fct_labels,Fct_codes)&amp;"_"&amp;$C95,Raw_Factors_QFXP!$B$7:$B$1000,Raw_Factors_QFXP!H$7:H$1000),0))</f>
        <v>0</v>
      </c>
      <c r="H95" s="168" cm="1">
        <f t="array" aca="1" ref="H95" ca="1">IF($J$1="Labour",SUMIFS(Raw_Factors_QFXP!I$7:I$1000,Raw_Factors_QFXP!$A$7:$A$1000,_xlfn.XLOOKUP($J$1,Fct_labels,Fct_codes)&amp;"_"&amp;$C95),IFERROR(_xlfn.XLOOKUP(_xlfn.XLOOKUP($J$1,Fct_labels,Fct_codes)&amp;"_"&amp;$C95,Raw_Factors_QFXP!$B$7:$B$1000,Raw_Factors_QFXP!I$7:I$1000),0))</f>
        <v>0</v>
      </c>
      <c r="I95" s="168" cm="1">
        <f t="array" aca="1" ref="I95" ca="1">IF($J$1="Labour",SUMIFS(Raw_Factors_QFXP!J$7:J$1000,Raw_Factors_QFXP!$A$7:$A$1000,_xlfn.XLOOKUP($J$1,Fct_labels,Fct_codes)&amp;"_"&amp;$C95),IFERROR(_xlfn.XLOOKUP(_xlfn.XLOOKUP($J$1,Fct_labels,Fct_codes)&amp;"_"&amp;$C95,Raw_Factors_QFXP!$B$7:$B$1000,Raw_Factors_QFXP!J$7:J$1000),0))</f>
        <v>0</v>
      </c>
      <c r="J95" s="168" cm="1">
        <f t="array" aca="1" ref="J95" ca="1">IF($J$1="Labour",SUMIFS(Raw_Factors_QFXP!K$7:K$1000,Raw_Factors_QFXP!$A$7:$A$1000,_xlfn.XLOOKUP($J$1,Fct_labels,Fct_codes)&amp;"_"&amp;$C95),IFERROR(_xlfn.XLOOKUP(_xlfn.XLOOKUP($J$1,Fct_labels,Fct_codes)&amp;"_"&amp;$C95,Raw_Factors_QFXP!$B$7:$B$1000,Raw_Factors_QFXP!K$7:K$1000),0))</f>
        <v>0</v>
      </c>
      <c r="K95" s="168" cm="1">
        <f t="array" aca="1" ref="K95" ca="1">IF($J$1="Labour",SUMIFS(Raw_Factors_QFXP!L$7:L$1000,Raw_Factors_QFXP!$A$7:$A$1000,_xlfn.XLOOKUP($J$1,Fct_labels,Fct_codes)&amp;"_"&amp;$C95),IFERROR(_xlfn.XLOOKUP(_xlfn.XLOOKUP($J$1,Fct_labels,Fct_codes)&amp;"_"&amp;$C95,Raw_Factors_QFXP!$B$7:$B$1000,Raw_Factors_QFXP!L$7:L$1000),0))</f>
        <v>0</v>
      </c>
      <c r="L95" s="168" cm="1">
        <f t="array" aca="1" ref="L95" ca="1">IF($J$1="Labour",SUMIFS(Raw_Factors_QFXP!M$7:M$1000,Raw_Factors_QFXP!$A$7:$A$1000,_xlfn.XLOOKUP($J$1,Fct_labels,Fct_codes)&amp;"_"&amp;$C95),IFERROR(_xlfn.XLOOKUP(_xlfn.XLOOKUP($J$1,Fct_labels,Fct_codes)&amp;"_"&amp;$C95,Raw_Factors_QFXP!$B$7:$B$1000,Raw_Factors_QFXP!M$7:M$1000),0))</f>
        <v>0</v>
      </c>
      <c r="M95" s="168" cm="1">
        <f t="array" aca="1" ref="M95" ca="1">IF($J$1="Labour",SUMIFS(Raw_Factors_QFXP!N$7:N$1000,Raw_Factors_QFXP!$A$7:$A$1000,_xlfn.XLOOKUP($J$1,Fct_labels,Fct_codes)&amp;"_"&amp;$C95),IFERROR(_xlfn.XLOOKUP(_xlfn.XLOOKUP($J$1,Fct_labels,Fct_codes)&amp;"_"&amp;$C95,Raw_Factors_QFXP!$B$7:$B$1000,Raw_Factors_QFXP!N$7:N$1000),0))</f>
        <v>0</v>
      </c>
      <c r="O95" s="204" t="str" cm="1">
        <f t="array" aca="1" ref="O95" ca="1">IFERROR(_xlfn.XLOOKUP(P95,Act_codes_core,Act_labels_core),"")</f>
        <v>Consumer electronic products</v>
      </c>
      <c r="P95" s="108" t="str">
        <f ca="1"/>
        <v>a_086</v>
      </c>
      <c r="Q95" s="281" cm="1">
        <f t="array" aca="1" ref="Q95" ca="1">IF($J$1="Labour","",IFERROR(_xlfn.XLOOKUP(_xlfn.XLOOKUP($J$1,Fct_labels,Fct_codes)&amp;"_"&amp;$C95,Raw_Factors_WFDISTXP!$B$7:$B$1000,Raw_Factors_WFDISTXP!E$7:E$1000),0))</f>
        <v>0</v>
      </c>
      <c r="R95" s="298" cm="1">
        <f t="array" aca="1" ref="R95" ca="1">IF($J$1="Labour","",IFERROR(_xlfn.XLOOKUP(_xlfn.XLOOKUP($J$1,Fct_labels,Fct_codes)&amp;"_"&amp;$C95,Raw_Factors_WFDISTXP!$B$7:$B$1000,Raw_Factors_WFDISTXP!F$7:F$1000),0))</f>
        <v>0</v>
      </c>
      <c r="S95" s="298" cm="1">
        <f t="array" aca="1" ref="S95" ca="1">IF($J$1="Labour","",IFERROR(_xlfn.XLOOKUP(_xlfn.XLOOKUP($J$1,Fct_labels,Fct_codes)&amp;"_"&amp;$C95,Raw_Factors_WFDISTXP!$B$7:$B$1000,Raw_Factors_WFDISTXP!G$7:G$1000),0))</f>
        <v>0</v>
      </c>
      <c r="T95" s="298" cm="1">
        <f t="array" aca="1" ref="T95" ca="1">IF($J$1="Labour","",IFERROR(_xlfn.XLOOKUP(_xlfn.XLOOKUP($J$1,Fct_labels,Fct_codes)&amp;"_"&amp;$C95,Raw_Factors_WFDISTXP!$B$7:$B$1000,Raw_Factors_WFDISTXP!H$7:H$1000),0))</f>
        <v>0</v>
      </c>
      <c r="U95" s="298" cm="1">
        <f t="array" aca="1" ref="U95" ca="1">IF($J$1="Labour","",IFERROR(_xlfn.XLOOKUP(_xlfn.XLOOKUP($J$1,Fct_labels,Fct_codes)&amp;"_"&amp;$C95,Raw_Factors_WFDISTXP!$B$7:$B$1000,Raw_Factors_WFDISTXP!I$7:I$1000),0))</f>
        <v>0</v>
      </c>
      <c r="V95" s="298" cm="1">
        <f t="array" aca="1" ref="V95" ca="1">IF($J$1="Labour","",IFERROR(_xlfn.XLOOKUP(_xlfn.XLOOKUP($J$1,Fct_labels,Fct_codes)&amp;"_"&amp;$C95,Raw_Factors_WFDISTXP!$B$7:$B$1000,Raw_Factors_WFDISTXP!J$7:J$1000),0))</f>
        <v>0</v>
      </c>
      <c r="W95" s="298" cm="1">
        <f t="array" aca="1" ref="W95" ca="1">IF($J$1="Labour","",IFERROR(_xlfn.XLOOKUP(_xlfn.XLOOKUP($J$1,Fct_labels,Fct_codes)&amp;"_"&amp;$C95,Raw_Factors_WFDISTXP!$B$7:$B$1000,Raw_Factors_WFDISTXP!K$7:K$1000),0))</f>
        <v>0</v>
      </c>
      <c r="X95" s="298" cm="1">
        <f t="array" aca="1" ref="X95" ca="1">IF($J$1="Labour","",IFERROR(_xlfn.XLOOKUP(_xlfn.XLOOKUP($J$1,Fct_labels,Fct_codes)&amp;"_"&amp;$C95,Raw_Factors_WFDISTXP!$B$7:$B$1000,Raw_Factors_WFDISTXP!L$7:L$1000),0))</f>
        <v>0</v>
      </c>
      <c r="Y95" s="298" cm="1">
        <f t="array" aca="1" ref="Y95" ca="1">IF($J$1="Labour","",IFERROR(_xlfn.XLOOKUP(_xlfn.XLOOKUP($J$1,Fct_labels,Fct_codes)&amp;"_"&amp;$C95,Raw_Factors_WFDISTXP!$B$7:$B$1000,Raw_Factors_WFDISTXP!M$7:M$1000),0))</f>
        <v>0</v>
      </c>
      <c r="Z95" s="298" cm="1">
        <f t="array" aca="1" ref="Z95" ca="1">IF($J$1="Labour","",IFERROR(_xlfn.XLOOKUP(_xlfn.XLOOKUP($J$1,Fct_labels,Fct_codes)&amp;"_"&amp;$C95,Raw_Factors_WFDISTXP!$B$7:$B$1000,Raw_Factors_WFDISTXP!N$7:N$1000),0))</f>
        <v>0</v>
      </c>
      <c r="AA95" s="104"/>
      <c r="AB95" s="104"/>
      <c r="AC95" s="104"/>
      <c r="AD95" s="104"/>
      <c r="AE95" s="104"/>
      <c r="AF95" s="104"/>
      <c r="AG95" s="104"/>
      <c r="AH95" s="104"/>
      <c r="AI95" s="54" t="str">
        <f ca="1"/>
        <v>sMDU</v>
      </c>
      <c r="AJ95" s="54" t="str">
        <f ca="1"/>
        <v>sGDP</v>
      </c>
      <c r="AK95" s="133" t="str">
        <f ca="1"/>
        <v>a_086</v>
      </c>
      <c r="AL95" s="133">
        <f ca="1"/>
        <v>0</v>
      </c>
      <c r="AM95" s="133">
        <f ca="1"/>
        <v>0</v>
      </c>
      <c r="AN95" s="133">
        <f ca="1"/>
        <v>0</v>
      </c>
      <c r="AO95" s="133">
        <f ca="1"/>
        <v>0</v>
      </c>
      <c r="AP95" s="133">
        <f ca="1"/>
        <v>0</v>
      </c>
      <c r="AQ95" s="133">
        <f ca="1"/>
        <v>0</v>
      </c>
      <c r="AR95" s="133">
        <f ca="1"/>
        <v>0</v>
      </c>
      <c r="AS95" s="133">
        <f ca="1"/>
        <v>0</v>
      </c>
      <c r="AT95" s="133">
        <f ca="1"/>
        <v>0</v>
      </c>
      <c r="AU95" s="133">
        <f ca="1"/>
        <v>0</v>
      </c>
      <c r="AV95" s="133" t="e">
        <f t="shared" ca="1" si="20"/>
        <v>#DIV/0!</v>
      </c>
      <c r="AW95" s="133">
        <f t="shared" ca="1" si="21"/>
        <v>0</v>
      </c>
      <c r="AX95" s="59"/>
    </row>
    <row r="96" spans="2:50" hidden="1" outlineLevel="1" x14ac:dyDescent="0.2">
      <c r="B96" s="204" t="str" cm="1">
        <f t="array" aca="1" ref="B96" ca="1">IFERROR(_xlfn.XLOOKUP(C96,Act_codes_core,Act_labels_core),"")</f>
        <v>Measurement, testing, navigation and control equipment; clock; Radiation equipment, medical electronic equipment, electrotherapy; Optical equipment and instruments; tape, magnetic and optical disks</v>
      </c>
      <c r="C96" s="108" t="str">
        <f ca="1"/>
        <v>a_087</v>
      </c>
      <c r="D96" s="133" cm="1">
        <f t="array" aca="1" ref="D96" ca="1">IF($J$1="Labour",SUMIFS(Raw_Factors_QFXP!E$7:E$1000,Raw_Factors_QFXP!$A$7:$A$1000,_xlfn.XLOOKUP($J$1,Fct_labels,Fct_codes)&amp;"_"&amp;$C96),IFERROR(_xlfn.XLOOKUP(_xlfn.XLOOKUP($J$1,Fct_labels,Fct_codes)&amp;"_"&amp;$C96,Raw_Factors_QFXP!$B$7:$B$1000,Raw_Factors_QFXP!E$7:E$1000),0))</f>
        <v>0</v>
      </c>
      <c r="E96" s="168" cm="1">
        <f t="array" aca="1" ref="E96" ca="1">IF($J$1="Labour",SUMIFS(Raw_Factors_QFXP!F$7:F$1000,Raw_Factors_QFXP!$A$7:$A$1000,_xlfn.XLOOKUP($J$1,Fct_labels,Fct_codes)&amp;"_"&amp;$C96),IFERROR(_xlfn.XLOOKUP(_xlfn.XLOOKUP($J$1,Fct_labels,Fct_codes)&amp;"_"&amp;$C96,Raw_Factors_QFXP!$B$7:$B$1000,Raw_Factors_QFXP!F$7:F$1000),0))</f>
        <v>0</v>
      </c>
      <c r="F96" s="168" cm="1">
        <f t="array" aca="1" ref="F96" ca="1">IF($J$1="Labour",SUMIFS(Raw_Factors_QFXP!G$7:G$1000,Raw_Factors_QFXP!$A$7:$A$1000,_xlfn.XLOOKUP($J$1,Fct_labels,Fct_codes)&amp;"_"&amp;$C96),IFERROR(_xlfn.XLOOKUP(_xlfn.XLOOKUP($J$1,Fct_labels,Fct_codes)&amp;"_"&amp;$C96,Raw_Factors_QFXP!$B$7:$B$1000,Raw_Factors_QFXP!G$7:G$1000),0))</f>
        <v>0</v>
      </c>
      <c r="G96" s="168" cm="1">
        <f t="array" aca="1" ref="G96" ca="1">IF($J$1="Labour",SUMIFS(Raw_Factors_QFXP!H$7:H$1000,Raw_Factors_QFXP!$A$7:$A$1000,_xlfn.XLOOKUP($J$1,Fct_labels,Fct_codes)&amp;"_"&amp;$C96),IFERROR(_xlfn.XLOOKUP(_xlfn.XLOOKUP($J$1,Fct_labels,Fct_codes)&amp;"_"&amp;$C96,Raw_Factors_QFXP!$B$7:$B$1000,Raw_Factors_QFXP!H$7:H$1000),0))</f>
        <v>0</v>
      </c>
      <c r="H96" s="168" cm="1">
        <f t="array" aca="1" ref="H96" ca="1">IF($J$1="Labour",SUMIFS(Raw_Factors_QFXP!I$7:I$1000,Raw_Factors_QFXP!$A$7:$A$1000,_xlfn.XLOOKUP($J$1,Fct_labels,Fct_codes)&amp;"_"&amp;$C96),IFERROR(_xlfn.XLOOKUP(_xlfn.XLOOKUP($J$1,Fct_labels,Fct_codes)&amp;"_"&amp;$C96,Raw_Factors_QFXP!$B$7:$B$1000,Raw_Factors_QFXP!I$7:I$1000),0))</f>
        <v>0</v>
      </c>
      <c r="I96" s="168" cm="1">
        <f t="array" aca="1" ref="I96" ca="1">IF($J$1="Labour",SUMIFS(Raw_Factors_QFXP!J$7:J$1000,Raw_Factors_QFXP!$A$7:$A$1000,_xlfn.XLOOKUP($J$1,Fct_labels,Fct_codes)&amp;"_"&amp;$C96),IFERROR(_xlfn.XLOOKUP(_xlfn.XLOOKUP($J$1,Fct_labels,Fct_codes)&amp;"_"&amp;$C96,Raw_Factors_QFXP!$B$7:$B$1000,Raw_Factors_QFXP!J$7:J$1000),0))</f>
        <v>0</v>
      </c>
      <c r="J96" s="168" cm="1">
        <f t="array" aca="1" ref="J96" ca="1">IF($J$1="Labour",SUMIFS(Raw_Factors_QFXP!K$7:K$1000,Raw_Factors_QFXP!$A$7:$A$1000,_xlfn.XLOOKUP($J$1,Fct_labels,Fct_codes)&amp;"_"&amp;$C96),IFERROR(_xlfn.XLOOKUP(_xlfn.XLOOKUP($J$1,Fct_labels,Fct_codes)&amp;"_"&amp;$C96,Raw_Factors_QFXP!$B$7:$B$1000,Raw_Factors_QFXP!K$7:K$1000),0))</f>
        <v>0</v>
      </c>
      <c r="K96" s="168" cm="1">
        <f t="array" aca="1" ref="K96" ca="1">IF($J$1="Labour",SUMIFS(Raw_Factors_QFXP!L$7:L$1000,Raw_Factors_QFXP!$A$7:$A$1000,_xlfn.XLOOKUP($J$1,Fct_labels,Fct_codes)&amp;"_"&amp;$C96),IFERROR(_xlfn.XLOOKUP(_xlfn.XLOOKUP($J$1,Fct_labels,Fct_codes)&amp;"_"&amp;$C96,Raw_Factors_QFXP!$B$7:$B$1000,Raw_Factors_QFXP!L$7:L$1000),0))</f>
        <v>0</v>
      </c>
      <c r="L96" s="168" cm="1">
        <f t="array" aca="1" ref="L96" ca="1">IF($J$1="Labour",SUMIFS(Raw_Factors_QFXP!M$7:M$1000,Raw_Factors_QFXP!$A$7:$A$1000,_xlfn.XLOOKUP($J$1,Fct_labels,Fct_codes)&amp;"_"&amp;$C96),IFERROR(_xlfn.XLOOKUP(_xlfn.XLOOKUP($J$1,Fct_labels,Fct_codes)&amp;"_"&amp;$C96,Raw_Factors_QFXP!$B$7:$B$1000,Raw_Factors_QFXP!M$7:M$1000),0))</f>
        <v>0</v>
      </c>
      <c r="M96" s="168" cm="1">
        <f t="array" aca="1" ref="M96" ca="1">IF($J$1="Labour",SUMIFS(Raw_Factors_QFXP!N$7:N$1000,Raw_Factors_QFXP!$A$7:$A$1000,_xlfn.XLOOKUP($J$1,Fct_labels,Fct_codes)&amp;"_"&amp;$C96),IFERROR(_xlfn.XLOOKUP(_xlfn.XLOOKUP($J$1,Fct_labels,Fct_codes)&amp;"_"&amp;$C96,Raw_Factors_QFXP!$B$7:$B$1000,Raw_Factors_QFXP!N$7:N$1000),0))</f>
        <v>0</v>
      </c>
      <c r="O96" s="204" t="str" cm="1">
        <f t="array" aca="1" ref="O96" ca="1">IFERROR(_xlfn.XLOOKUP(P96,Act_codes_core,Act_labels_core),"")</f>
        <v>Measurement, testing, navigation and control equipment; clock; Radiation equipment, medical electronic equipment, electrotherapy; Optical equipment and instruments; tape, magnetic and optical disks</v>
      </c>
      <c r="P96" s="108" t="str">
        <f ca="1"/>
        <v>a_087</v>
      </c>
      <c r="Q96" s="281" cm="1">
        <f t="array" aca="1" ref="Q96" ca="1">IF($J$1="Labour","",IFERROR(_xlfn.XLOOKUP(_xlfn.XLOOKUP($J$1,Fct_labels,Fct_codes)&amp;"_"&amp;$C96,Raw_Factors_WFDISTXP!$B$7:$B$1000,Raw_Factors_WFDISTXP!E$7:E$1000),0))</f>
        <v>0</v>
      </c>
      <c r="R96" s="298" cm="1">
        <f t="array" aca="1" ref="R96" ca="1">IF($J$1="Labour","",IFERROR(_xlfn.XLOOKUP(_xlfn.XLOOKUP($J$1,Fct_labels,Fct_codes)&amp;"_"&amp;$C96,Raw_Factors_WFDISTXP!$B$7:$B$1000,Raw_Factors_WFDISTXP!F$7:F$1000),0))</f>
        <v>0</v>
      </c>
      <c r="S96" s="298" cm="1">
        <f t="array" aca="1" ref="S96" ca="1">IF($J$1="Labour","",IFERROR(_xlfn.XLOOKUP(_xlfn.XLOOKUP($J$1,Fct_labels,Fct_codes)&amp;"_"&amp;$C96,Raw_Factors_WFDISTXP!$B$7:$B$1000,Raw_Factors_WFDISTXP!G$7:G$1000),0))</f>
        <v>0</v>
      </c>
      <c r="T96" s="298" cm="1">
        <f t="array" aca="1" ref="T96" ca="1">IF($J$1="Labour","",IFERROR(_xlfn.XLOOKUP(_xlfn.XLOOKUP($J$1,Fct_labels,Fct_codes)&amp;"_"&amp;$C96,Raw_Factors_WFDISTXP!$B$7:$B$1000,Raw_Factors_WFDISTXP!H$7:H$1000),0))</f>
        <v>0</v>
      </c>
      <c r="U96" s="298" cm="1">
        <f t="array" aca="1" ref="U96" ca="1">IF($J$1="Labour","",IFERROR(_xlfn.XLOOKUP(_xlfn.XLOOKUP($J$1,Fct_labels,Fct_codes)&amp;"_"&amp;$C96,Raw_Factors_WFDISTXP!$B$7:$B$1000,Raw_Factors_WFDISTXP!I$7:I$1000),0))</f>
        <v>0</v>
      </c>
      <c r="V96" s="298" cm="1">
        <f t="array" aca="1" ref="V96" ca="1">IF($J$1="Labour","",IFERROR(_xlfn.XLOOKUP(_xlfn.XLOOKUP($J$1,Fct_labels,Fct_codes)&amp;"_"&amp;$C96,Raw_Factors_WFDISTXP!$B$7:$B$1000,Raw_Factors_WFDISTXP!J$7:J$1000),0))</f>
        <v>0</v>
      </c>
      <c r="W96" s="298" cm="1">
        <f t="array" aca="1" ref="W96" ca="1">IF($J$1="Labour","",IFERROR(_xlfn.XLOOKUP(_xlfn.XLOOKUP($J$1,Fct_labels,Fct_codes)&amp;"_"&amp;$C96,Raw_Factors_WFDISTXP!$B$7:$B$1000,Raw_Factors_WFDISTXP!K$7:K$1000),0))</f>
        <v>0</v>
      </c>
      <c r="X96" s="298" cm="1">
        <f t="array" aca="1" ref="X96" ca="1">IF($J$1="Labour","",IFERROR(_xlfn.XLOOKUP(_xlfn.XLOOKUP($J$1,Fct_labels,Fct_codes)&amp;"_"&amp;$C96,Raw_Factors_WFDISTXP!$B$7:$B$1000,Raw_Factors_WFDISTXP!L$7:L$1000),0))</f>
        <v>0</v>
      </c>
      <c r="Y96" s="298" cm="1">
        <f t="array" aca="1" ref="Y96" ca="1">IF($J$1="Labour","",IFERROR(_xlfn.XLOOKUP(_xlfn.XLOOKUP($J$1,Fct_labels,Fct_codes)&amp;"_"&amp;$C96,Raw_Factors_WFDISTXP!$B$7:$B$1000,Raw_Factors_WFDISTXP!M$7:M$1000),0))</f>
        <v>0</v>
      </c>
      <c r="Z96" s="298" cm="1">
        <f t="array" aca="1" ref="Z96" ca="1">IF($J$1="Labour","",IFERROR(_xlfn.XLOOKUP(_xlfn.XLOOKUP($J$1,Fct_labels,Fct_codes)&amp;"_"&amp;$C96,Raw_Factors_WFDISTXP!$B$7:$B$1000,Raw_Factors_WFDISTXP!N$7:N$1000),0))</f>
        <v>0</v>
      </c>
      <c r="AA96" s="104"/>
      <c r="AB96" s="104"/>
      <c r="AC96" s="104"/>
      <c r="AD96" s="104"/>
      <c r="AE96" s="104"/>
      <c r="AF96" s="104"/>
      <c r="AG96" s="104"/>
      <c r="AH96" s="104"/>
      <c r="AI96" s="54" t="str">
        <f ca="1"/>
        <v>sMDU</v>
      </c>
      <c r="AJ96" s="54" t="str">
        <f ca="1"/>
        <v>sGDP</v>
      </c>
      <c r="AK96" s="133" t="str">
        <f ca="1"/>
        <v>a_087</v>
      </c>
      <c r="AL96" s="133">
        <f ca="1"/>
        <v>0</v>
      </c>
      <c r="AM96" s="133">
        <f ca="1"/>
        <v>0</v>
      </c>
      <c r="AN96" s="133">
        <f ca="1"/>
        <v>0</v>
      </c>
      <c r="AO96" s="133">
        <f ca="1"/>
        <v>0</v>
      </c>
      <c r="AP96" s="133">
        <f ca="1"/>
        <v>0</v>
      </c>
      <c r="AQ96" s="133">
        <f ca="1"/>
        <v>0</v>
      </c>
      <c r="AR96" s="133">
        <f ca="1"/>
        <v>0</v>
      </c>
      <c r="AS96" s="133">
        <f ca="1"/>
        <v>0</v>
      </c>
      <c r="AT96" s="133">
        <f ca="1"/>
        <v>0</v>
      </c>
      <c r="AU96" s="133">
        <f ca="1"/>
        <v>0</v>
      </c>
      <c r="AV96" s="133" t="e">
        <f t="shared" ca="1" si="20"/>
        <v>#DIV/0!</v>
      </c>
      <c r="AW96" s="133">
        <f t="shared" ca="1" si="21"/>
        <v>0</v>
      </c>
      <c r="AX96" s="59"/>
    </row>
    <row r="97" spans="2:50" hidden="1" outlineLevel="1" x14ac:dyDescent="0.2">
      <c r="B97" s="204" t="str" cm="1">
        <f t="array" aca="1" ref="B97" ca="1">IFERROR(_xlfn.XLOOKUP(C97,Act_codes_core,Act_labels_core),"")</f>
        <v>Motors, generators, power transformers, power distribution and control equipment</v>
      </c>
      <c r="C97" s="108" t="str">
        <f ca="1"/>
        <v>a_088</v>
      </c>
      <c r="D97" s="133" cm="1">
        <f t="array" aca="1" ref="D97" ca="1">IF($J$1="Labour",SUMIFS(Raw_Factors_QFXP!E$7:E$1000,Raw_Factors_QFXP!$A$7:$A$1000,_xlfn.XLOOKUP($J$1,Fct_labels,Fct_codes)&amp;"_"&amp;$C97),IFERROR(_xlfn.XLOOKUP(_xlfn.XLOOKUP($J$1,Fct_labels,Fct_codes)&amp;"_"&amp;$C97,Raw_Factors_QFXP!$B$7:$B$1000,Raw_Factors_QFXP!E$7:E$1000),0))</f>
        <v>0</v>
      </c>
      <c r="E97" s="168" cm="1">
        <f t="array" aca="1" ref="E97" ca="1">IF($J$1="Labour",SUMIFS(Raw_Factors_QFXP!F$7:F$1000,Raw_Factors_QFXP!$A$7:$A$1000,_xlfn.XLOOKUP($J$1,Fct_labels,Fct_codes)&amp;"_"&amp;$C97),IFERROR(_xlfn.XLOOKUP(_xlfn.XLOOKUP($J$1,Fct_labels,Fct_codes)&amp;"_"&amp;$C97,Raw_Factors_QFXP!$B$7:$B$1000,Raw_Factors_QFXP!F$7:F$1000),0))</f>
        <v>0</v>
      </c>
      <c r="F97" s="168" cm="1">
        <f t="array" aca="1" ref="F97" ca="1">IF($J$1="Labour",SUMIFS(Raw_Factors_QFXP!G$7:G$1000,Raw_Factors_QFXP!$A$7:$A$1000,_xlfn.XLOOKUP($J$1,Fct_labels,Fct_codes)&amp;"_"&amp;$C97),IFERROR(_xlfn.XLOOKUP(_xlfn.XLOOKUP($J$1,Fct_labels,Fct_codes)&amp;"_"&amp;$C97,Raw_Factors_QFXP!$B$7:$B$1000,Raw_Factors_QFXP!G$7:G$1000),0))</f>
        <v>0</v>
      </c>
      <c r="G97" s="168" cm="1">
        <f t="array" aca="1" ref="G97" ca="1">IF($J$1="Labour",SUMIFS(Raw_Factors_QFXP!H$7:H$1000,Raw_Factors_QFXP!$A$7:$A$1000,_xlfn.XLOOKUP($J$1,Fct_labels,Fct_codes)&amp;"_"&amp;$C97),IFERROR(_xlfn.XLOOKUP(_xlfn.XLOOKUP($J$1,Fct_labels,Fct_codes)&amp;"_"&amp;$C97,Raw_Factors_QFXP!$B$7:$B$1000,Raw_Factors_QFXP!H$7:H$1000),0))</f>
        <v>0</v>
      </c>
      <c r="H97" s="168" cm="1">
        <f t="array" aca="1" ref="H97" ca="1">IF($J$1="Labour",SUMIFS(Raw_Factors_QFXP!I$7:I$1000,Raw_Factors_QFXP!$A$7:$A$1000,_xlfn.XLOOKUP($J$1,Fct_labels,Fct_codes)&amp;"_"&amp;$C97),IFERROR(_xlfn.XLOOKUP(_xlfn.XLOOKUP($J$1,Fct_labels,Fct_codes)&amp;"_"&amp;$C97,Raw_Factors_QFXP!$B$7:$B$1000,Raw_Factors_QFXP!I$7:I$1000),0))</f>
        <v>0</v>
      </c>
      <c r="I97" s="168" cm="1">
        <f t="array" aca="1" ref="I97" ca="1">IF($J$1="Labour",SUMIFS(Raw_Factors_QFXP!J$7:J$1000,Raw_Factors_QFXP!$A$7:$A$1000,_xlfn.XLOOKUP($J$1,Fct_labels,Fct_codes)&amp;"_"&amp;$C97),IFERROR(_xlfn.XLOOKUP(_xlfn.XLOOKUP($J$1,Fct_labels,Fct_codes)&amp;"_"&amp;$C97,Raw_Factors_QFXP!$B$7:$B$1000,Raw_Factors_QFXP!J$7:J$1000),0))</f>
        <v>0</v>
      </c>
      <c r="J97" s="168" cm="1">
        <f t="array" aca="1" ref="J97" ca="1">IF($J$1="Labour",SUMIFS(Raw_Factors_QFXP!K$7:K$1000,Raw_Factors_QFXP!$A$7:$A$1000,_xlfn.XLOOKUP($J$1,Fct_labels,Fct_codes)&amp;"_"&amp;$C97),IFERROR(_xlfn.XLOOKUP(_xlfn.XLOOKUP($J$1,Fct_labels,Fct_codes)&amp;"_"&amp;$C97,Raw_Factors_QFXP!$B$7:$B$1000,Raw_Factors_QFXP!K$7:K$1000),0))</f>
        <v>0</v>
      </c>
      <c r="K97" s="168" cm="1">
        <f t="array" aca="1" ref="K97" ca="1">IF($J$1="Labour",SUMIFS(Raw_Factors_QFXP!L$7:L$1000,Raw_Factors_QFXP!$A$7:$A$1000,_xlfn.XLOOKUP($J$1,Fct_labels,Fct_codes)&amp;"_"&amp;$C97),IFERROR(_xlfn.XLOOKUP(_xlfn.XLOOKUP($J$1,Fct_labels,Fct_codes)&amp;"_"&amp;$C97,Raw_Factors_QFXP!$B$7:$B$1000,Raw_Factors_QFXP!L$7:L$1000),0))</f>
        <v>0</v>
      </c>
      <c r="L97" s="168" cm="1">
        <f t="array" aca="1" ref="L97" ca="1">IF($J$1="Labour",SUMIFS(Raw_Factors_QFXP!M$7:M$1000,Raw_Factors_QFXP!$A$7:$A$1000,_xlfn.XLOOKUP($J$1,Fct_labels,Fct_codes)&amp;"_"&amp;$C97),IFERROR(_xlfn.XLOOKUP(_xlfn.XLOOKUP($J$1,Fct_labels,Fct_codes)&amp;"_"&amp;$C97,Raw_Factors_QFXP!$B$7:$B$1000,Raw_Factors_QFXP!M$7:M$1000),0))</f>
        <v>0</v>
      </c>
      <c r="M97" s="168" cm="1">
        <f t="array" aca="1" ref="M97" ca="1">IF($J$1="Labour",SUMIFS(Raw_Factors_QFXP!N$7:N$1000,Raw_Factors_QFXP!$A$7:$A$1000,_xlfn.XLOOKUP($J$1,Fct_labels,Fct_codes)&amp;"_"&amp;$C97),IFERROR(_xlfn.XLOOKUP(_xlfn.XLOOKUP($J$1,Fct_labels,Fct_codes)&amp;"_"&amp;$C97,Raw_Factors_QFXP!$B$7:$B$1000,Raw_Factors_QFXP!N$7:N$1000),0))</f>
        <v>0</v>
      </c>
      <c r="O97" s="204" t="str" cm="1">
        <f t="array" aca="1" ref="O97" ca="1">IFERROR(_xlfn.XLOOKUP(P97,Act_codes_core,Act_labels_core),"")</f>
        <v>Motors, generators, power transformers, power distribution and control equipment</v>
      </c>
      <c r="P97" s="108" t="str">
        <f ca="1"/>
        <v>a_088</v>
      </c>
      <c r="Q97" s="281" cm="1">
        <f t="array" aca="1" ref="Q97" ca="1">IF($J$1="Labour","",IFERROR(_xlfn.XLOOKUP(_xlfn.XLOOKUP($J$1,Fct_labels,Fct_codes)&amp;"_"&amp;$C97,Raw_Factors_WFDISTXP!$B$7:$B$1000,Raw_Factors_WFDISTXP!E$7:E$1000),0))</f>
        <v>0</v>
      </c>
      <c r="R97" s="298" cm="1">
        <f t="array" aca="1" ref="R97" ca="1">IF($J$1="Labour","",IFERROR(_xlfn.XLOOKUP(_xlfn.XLOOKUP($J$1,Fct_labels,Fct_codes)&amp;"_"&amp;$C97,Raw_Factors_WFDISTXP!$B$7:$B$1000,Raw_Factors_WFDISTXP!F$7:F$1000),0))</f>
        <v>0</v>
      </c>
      <c r="S97" s="298" cm="1">
        <f t="array" aca="1" ref="S97" ca="1">IF($J$1="Labour","",IFERROR(_xlfn.XLOOKUP(_xlfn.XLOOKUP($J$1,Fct_labels,Fct_codes)&amp;"_"&amp;$C97,Raw_Factors_WFDISTXP!$B$7:$B$1000,Raw_Factors_WFDISTXP!G$7:G$1000),0))</f>
        <v>0</v>
      </c>
      <c r="T97" s="298" cm="1">
        <f t="array" aca="1" ref="T97" ca="1">IF($J$1="Labour","",IFERROR(_xlfn.XLOOKUP(_xlfn.XLOOKUP($J$1,Fct_labels,Fct_codes)&amp;"_"&amp;$C97,Raw_Factors_WFDISTXP!$B$7:$B$1000,Raw_Factors_WFDISTXP!H$7:H$1000),0))</f>
        <v>0</v>
      </c>
      <c r="U97" s="298" cm="1">
        <f t="array" aca="1" ref="U97" ca="1">IF($J$1="Labour","",IFERROR(_xlfn.XLOOKUP(_xlfn.XLOOKUP($J$1,Fct_labels,Fct_codes)&amp;"_"&amp;$C97,Raw_Factors_WFDISTXP!$B$7:$B$1000,Raw_Factors_WFDISTXP!I$7:I$1000),0))</f>
        <v>0</v>
      </c>
      <c r="V97" s="298" cm="1">
        <f t="array" aca="1" ref="V97" ca="1">IF($J$1="Labour","",IFERROR(_xlfn.XLOOKUP(_xlfn.XLOOKUP($J$1,Fct_labels,Fct_codes)&amp;"_"&amp;$C97,Raw_Factors_WFDISTXP!$B$7:$B$1000,Raw_Factors_WFDISTXP!J$7:J$1000),0))</f>
        <v>0</v>
      </c>
      <c r="W97" s="298" cm="1">
        <f t="array" aca="1" ref="W97" ca="1">IF($J$1="Labour","",IFERROR(_xlfn.XLOOKUP(_xlfn.XLOOKUP($J$1,Fct_labels,Fct_codes)&amp;"_"&amp;$C97,Raw_Factors_WFDISTXP!$B$7:$B$1000,Raw_Factors_WFDISTXP!K$7:K$1000),0))</f>
        <v>0</v>
      </c>
      <c r="X97" s="298" cm="1">
        <f t="array" aca="1" ref="X97" ca="1">IF($J$1="Labour","",IFERROR(_xlfn.XLOOKUP(_xlfn.XLOOKUP($J$1,Fct_labels,Fct_codes)&amp;"_"&amp;$C97,Raw_Factors_WFDISTXP!$B$7:$B$1000,Raw_Factors_WFDISTXP!L$7:L$1000),0))</f>
        <v>0</v>
      </c>
      <c r="Y97" s="298" cm="1">
        <f t="array" aca="1" ref="Y97" ca="1">IF($J$1="Labour","",IFERROR(_xlfn.XLOOKUP(_xlfn.XLOOKUP($J$1,Fct_labels,Fct_codes)&amp;"_"&amp;$C97,Raw_Factors_WFDISTXP!$B$7:$B$1000,Raw_Factors_WFDISTXP!M$7:M$1000),0))</f>
        <v>0</v>
      </c>
      <c r="Z97" s="298" cm="1">
        <f t="array" aca="1" ref="Z97" ca="1">IF($J$1="Labour","",IFERROR(_xlfn.XLOOKUP(_xlfn.XLOOKUP($J$1,Fct_labels,Fct_codes)&amp;"_"&amp;$C97,Raw_Factors_WFDISTXP!$B$7:$B$1000,Raw_Factors_WFDISTXP!N$7:N$1000),0))</f>
        <v>0</v>
      </c>
      <c r="AA97" s="104"/>
      <c r="AB97" s="104"/>
      <c r="AC97" s="104"/>
      <c r="AD97" s="104"/>
      <c r="AE97" s="104"/>
      <c r="AF97" s="104"/>
      <c r="AG97" s="104"/>
      <c r="AH97" s="104"/>
      <c r="AI97" s="54" t="str">
        <f ca="1"/>
        <v>sMDU</v>
      </c>
      <c r="AJ97" s="54" t="str">
        <f ca="1"/>
        <v>sGDP</v>
      </c>
      <c r="AK97" s="133" t="str">
        <f ca="1"/>
        <v>a_088</v>
      </c>
      <c r="AL97" s="133">
        <f ca="1"/>
        <v>0</v>
      </c>
      <c r="AM97" s="133">
        <f ca="1"/>
        <v>0</v>
      </c>
      <c r="AN97" s="133">
        <f ca="1"/>
        <v>0</v>
      </c>
      <c r="AO97" s="133">
        <f ca="1"/>
        <v>0</v>
      </c>
      <c r="AP97" s="133">
        <f ca="1"/>
        <v>0</v>
      </c>
      <c r="AQ97" s="133">
        <f ca="1"/>
        <v>0</v>
      </c>
      <c r="AR97" s="133">
        <f ca="1"/>
        <v>0</v>
      </c>
      <c r="AS97" s="133">
        <f ca="1"/>
        <v>0</v>
      </c>
      <c r="AT97" s="133">
        <f ca="1"/>
        <v>0</v>
      </c>
      <c r="AU97" s="133">
        <f ca="1"/>
        <v>0</v>
      </c>
      <c r="AV97" s="133" t="e">
        <f t="shared" ca="1" si="20"/>
        <v>#DIV/0!</v>
      </c>
      <c r="AW97" s="133">
        <f t="shared" ca="1" si="21"/>
        <v>0</v>
      </c>
      <c r="AX97" s="59"/>
    </row>
    <row r="98" spans="2:50" hidden="1" outlineLevel="1" x14ac:dyDescent="0.2">
      <c r="B98" s="204" t="str" cm="1">
        <f t="array" aca="1" ref="B98" ca="1">IFERROR(_xlfn.XLOOKUP(C98,Act_codes_core,Act_labels_core),"")</f>
        <v>Batteries and accumulators</v>
      </c>
      <c r="C98" s="108" t="str">
        <f ca="1"/>
        <v>a_089</v>
      </c>
      <c r="D98" s="133" cm="1">
        <f t="array" aca="1" ref="D98" ca="1">IF($J$1="Labour",SUMIFS(Raw_Factors_QFXP!E$7:E$1000,Raw_Factors_QFXP!$A$7:$A$1000,_xlfn.XLOOKUP($J$1,Fct_labels,Fct_codes)&amp;"_"&amp;$C98),IFERROR(_xlfn.XLOOKUP(_xlfn.XLOOKUP($J$1,Fct_labels,Fct_codes)&amp;"_"&amp;$C98,Raw_Factors_QFXP!$B$7:$B$1000,Raw_Factors_QFXP!E$7:E$1000),0))</f>
        <v>0</v>
      </c>
      <c r="E98" s="168" cm="1">
        <f t="array" aca="1" ref="E98" ca="1">IF($J$1="Labour",SUMIFS(Raw_Factors_QFXP!F$7:F$1000,Raw_Factors_QFXP!$A$7:$A$1000,_xlfn.XLOOKUP($J$1,Fct_labels,Fct_codes)&amp;"_"&amp;$C98),IFERROR(_xlfn.XLOOKUP(_xlfn.XLOOKUP($J$1,Fct_labels,Fct_codes)&amp;"_"&amp;$C98,Raw_Factors_QFXP!$B$7:$B$1000,Raw_Factors_QFXP!F$7:F$1000),0))</f>
        <v>0</v>
      </c>
      <c r="F98" s="168" cm="1">
        <f t="array" aca="1" ref="F98" ca="1">IF($J$1="Labour",SUMIFS(Raw_Factors_QFXP!G$7:G$1000,Raw_Factors_QFXP!$A$7:$A$1000,_xlfn.XLOOKUP($J$1,Fct_labels,Fct_codes)&amp;"_"&amp;$C98),IFERROR(_xlfn.XLOOKUP(_xlfn.XLOOKUP($J$1,Fct_labels,Fct_codes)&amp;"_"&amp;$C98,Raw_Factors_QFXP!$B$7:$B$1000,Raw_Factors_QFXP!G$7:G$1000),0))</f>
        <v>0</v>
      </c>
      <c r="G98" s="168" cm="1">
        <f t="array" aca="1" ref="G98" ca="1">IF($J$1="Labour",SUMIFS(Raw_Factors_QFXP!H$7:H$1000,Raw_Factors_QFXP!$A$7:$A$1000,_xlfn.XLOOKUP($J$1,Fct_labels,Fct_codes)&amp;"_"&amp;$C98),IFERROR(_xlfn.XLOOKUP(_xlfn.XLOOKUP($J$1,Fct_labels,Fct_codes)&amp;"_"&amp;$C98,Raw_Factors_QFXP!$B$7:$B$1000,Raw_Factors_QFXP!H$7:H$1000),0))</f>
        <v>0</v>
      </c>
      <c r="H98" s="168" cm="1">
        <f t="array" aca="1" ref="H98" ca="1">IF($J$1="Labour",SUMIFS(Raw_Factors_QFXP!I$7:I$1000,Raw_Factors_QFXP!$A$7:$A$1000,_xlfn.XLOOKUP($J$1,Fct_labels,Fct_codes)&amp;"_"&amp;$C98),IFERROR(_xlfn.XLOOKUP(_xlfn.XLOOKUP($J$1,Fct_labels,Fct_codes)&amp;"_"&amp;$C98,Raw_Factors_QFXP!$B$7:$B$1000,Raw_Factors_QFXP!I$7:I$1000),0))</f>
        <v>0</v>
      </c>
      <c r="I98" s="168" cm="1">
        <f t="array" aca="1" ref="I98" ca="1">IF($J$1="Labour",SUMIFS(Raw_Factors_QFXP!J$7:J$1000,Raw_Factors_QFXP!$A$7:$A$1000,_xlfn.XLOOKUP($J$1,Fct_labels,Fct_codes)&amp;"_"&amp;$C98),IFERROR(_xlfn.XLOOKUP(_xlfn.XLOOKUP($J$1,Fct_labels,Fct_codes)&amp;"_"&amp;$C98,Raw_Factors_QFXP!$B$7:$B$1000,Raw_Factors_QFXP!J$7:J$1000),0))</f>
        <v>0</v>
      </c>
      <c r="J98" s="168" cm="1">
        <f t="array" aca="1" ref="J98" ca="1">IF($J$1="Labour",SUMIFS(Raw_Factors_QFXP!K$7:K$1000,Raw_Factors_QFXP!$A$7:$A$1000,_xlfn.XLOOKUP($J$1,Fct_labels,Fct_codes)&amp;"_"&amp;$C98),IFERROR(_xlfn.XLOOKUP(_xlfn.XLOOKUP($J$1,Fct_labels,Fct_codes)&amp;"_"&amp;$C98,Raw_Factors_QFXP!$B$7:$B$1000,Raw_Factors_QFXP!K$7:K$1000),0))</f>
        <v>0</v>
      </c>
      <c r="K98" s="168" cm="1">
        <f t="array" aca="1" ref="K98" ca="1">IF($J$1="Labour",SUMIFS(Raw_Factors_QFXP!L$7:L$1000,Raw_Factors_QFXP!$A$7:$A$1000,_xlfn.XLOOKUP($J$1,Fct_labels,Fct_codes)&amp;"_"&amp;$C98),IFERROR(_xlfn.XLOOKUP(_xlfn.XLOOKUP($J$1,Fct_labels,Fct_codes)&amp;"_"&amp;$C98,Raw_Factors_QFXP!$B$7:$B$1000,Raw_Factors_QFXP!L$7:L$1000),0))</f>
        <v>0</v>
      </c>
      <c r="L98" s="168" cm="1">
        <f t="array" aca="1" ref="L98" ca="1">IF($J$1="Labour",SUMIFS(Raw_Factors_QFXP!M$7:M$1000,Raw_Factors_QFXP!$A$7:$A$1000,_xlfn.XLOOKUP($J$1,Fct_labels,Fct_codes)&amp;"_"&amp;$C98),IFERROR(_xlfn.XLOOKUP(_xlfn.XLOOKUP($J$1,Fct_labels,Fct_codes)&amp;"_"&amp;$C98,Raw_Factors_QFXP!$B$7:$B$1000,Raw_Factors_QFXP!M$7:M$1000),0))</f>
        <v>0</v>
      </c>
      <c r="M98" s="168" cm="1">
        <f t="array" aca="1" ref="M98" ca="1">IF($J$1="Labour",SUMIFS(Raw_Factors_QFXP!N$7:N$1000,Raw_Factors_QFXP!$A$7:$A$1000,_xlfn.XLOOKUP($J$1,Fct_labels,Fct_codes)&amp;"_"&amp;$C98),IFERROR(_xlfn.XLOOKUP(_xlfn.XLOOKUP($J$1,Fct_labels,Fct_codes)&amp;"_"&amp;$C98,Raw_Factors_QFXP!$B$7:$B$1000,Raw_Factors_QFXP!N$7:N$1000),0))</f>
        <v>0</v>
      </c>
      <c r="O98" s="204" t="str" cm="1">
        <f t="array" aca="1" ref="O98" ca="1">IFERROR(_xlfn.XLOOKUP(P98,Act_codes_core,Act_labels_core),"")</f>
        <v>Batteries and accumulators</v>
      </c>
      <c r="P98" s="108" t="str">
        <f ca="1"/>
        <v>a_089</v>
      </c>
      <c r="Q98" s="281" cm="1">
        <f t="array" aca="1" ref="Q98" ca="1">IF($J$1="Labour","",IFERROR(_xlfn.XLOOKUP(_xlfn.XLOOKUP($J$1,Fct_labels,Fct_codes)&amp;"_"&amp;$C98,Raw_Factors_WFDISTXP!$B$7:$B$1000,Raw_Factors_WFDISTXP!E$7:E$1000),0))</f>
        <v>0</v>
      </c>
      <c r="R98" s="298" cm="1">
        <f t="array" aca="1" ref="R98" ca="1">IF($J$1="Labour","",IFERROR(_xlfn.XLOOKUP(_xlfn.XLOOKUP($J$1,Fct_labels,Fct_codes)&amp;"_"&amp;$C98,Raw_Factors_WFDISTXP!$B$7:$B$1000,Raw_Factors_WFDISTXP!F$7:F$1000),0))</f>
        <v>0</v>
      </c>
      <c r="S98" s="298" cm="1">
        <f t="array" aca="1" ref="S98" ca="1">IF($J$1="Labour","",IFERROR(_xlfn.XLOOKUP(_xlfn.XLOOKUP($J$1,Fct_labels,Fct_codes)&amp;"_"&amp;$C98,Raw_Factors_WFDISTXP!$B$7:$B$1000,Raw_Factors_WFDISTXP!G$7:G$1000),0))</f>
        <v>0</v>
      </c>
      <c r="T98" s="298" cm="1">
        <f t="array" aca="1" ref="T98" ca="1">IF($J$1="Labour","",IFERROR(_xlfn.XLOOKUP(_xlfn.XLOOKUP($J$1,Fct_labels,Fct_codes)&amp;"_"&amp;$C98,Raw_Factors_WFDISTXP!$B$7:$B$1000,Raw_Factors_WFDISTXP!H$7:H$1000),0))</f>
        <v>0</v>
      </c>
      <c r="U98" s="298" cm="1">
        <f t="array" aca="1" ref="U98" ca="1">IF($J$1="Labour","",IFERROR(_xlfn.XLOOKUP(_xlfn.XLOOKUP($J$1,Fct_labels,Fct_codes)&amp;"_"&amp;$C98,Raw_Factors_WFDISTXP!$B$7:$B$1000,Raw_Factors_WFDISTXP!I$7:I$1000),0))</f>
        <v>0</v>
      </c>
      <c r="V98" s="298" cm="1">
        <f t="array" aca="1" ref="V98" ca="1">IF($J$1="Labour","",IFERROR(_xlfn.XLOOKUP(_xlfn.XLOOKUP($J$1,Fct_labels,Fct_codes)&amp;"_"&amp;$C98,Raw_Factors_WFDISTXP!$B$7:$B$1000,Raw_Factors_WFDISTXP!J$7:J$1000),0))</f>
        <v>0</v>
      </c>
      <c r="W98" s="298" cm="1">
        <f t="array" aca="1" ref="W98" ca="1">IF($J$1="Labour","",IFERROR(_xlfn.XLOOKUP(_xlfn.XLOOKUP($J$1,Fct_labels,Fct_codes)&amp;"_"&amp;$C98,Raw_Factors_WFDISTXP!$B$7:$B$1000,Raw_Factors_WFDISTXP!K$7:K$1000),0))</f>
        <v>0</v>
      </c>
      <c r="X98" s="298" cm="1">
        <f t="array" aca="1" ref="X98" ca="1">IF($J$1="Labour","",IFERROR(_xlfn.XLOOKUP(_xlfn.XLOOKUP($J$1,Fct_labels,Fct_codes)&amp;"_"&amp;$C98,Raw_Factors_WFDISTXP!$B$7:$B$1000,Raw_Factors_WFDISTXP!L$7:L$1000),0))</f>
        <v>0</v>
      </c>
      <c r="Y98" s="298" cm="1">
        <f t="array" aca="1" ref="Y98" ca="1">IF($J$1="Labour","",IFERROR(_xlfn.XLOOKUP(_xlfn.XLOOKUP($J$1,Fct_labels,Fct_codes)&amp;"_"&amp;$C98,Raw_Factors_WFDISTXP!$B$7:$B$1000,Raw_Factors_WFDISTXP!M$7:M$1000),0))</f>
        <v>0</v>
      </c>
      <c r="Z98" s="298" cm="1">
        <f t="array" aca="1" ref="Z98" ca="1">IF($J$1="Labour","",IFERROR(_xlfn.XLOOKUP(_xlfn.XLOOKUP($J$1,Fct_labels,Fct_codes)&amp;"_"&amp;$C98,Raw_Factors_WFDISTXP!$B$7:$B$1000,Raw_Factors_WFDISTXP!N$7:N$1000),0))</f>
        <v>0</v>
      </c>
      <c r="AA98" s="104"/>
      <c r="AB98" s="104"/>
      <c r="AC98" s="104"/>
      <c r="AD98" s="104"/>
      <c r="AE98" s="104"/>
      <c r="AF98" s="104"/>
      <c r="AG98" s="104"/>
      <c r="AH98" s="104"/>
      <c r="AI98" s="54" t="str">
        <f ca="1"/>
        <v>sMDU</v>
      </c>
      <c r="AJ98" s="54" t="str">
        <f ca="1"/>
        <v>sGDP</v>
      </c>
      <c r="AK98" s="133" t="str">
        <f ca="1"/>
        <v>a_089</v>
      </c>
      <c r="AL98" s="133">
        <f ca="1"/>
        <v>0</v>
      </c>
      <c r="AM98" s="133">
        <f ca="1"/>
        <v>0</v>
      </c>
      <c r="AN98" s="133">
        <f ca="1"/>
        <v>0</v>
      </c>
      <c r="AO98" s="133">
        <f ca="1"/>
        <v>0</v>
      </c>
      <c r="AP98" s="133">
        <f ca="1"/>
        <v>0</v>
      </c>
      <c r="AQ98" s="133">
        <f ca="1"/>
        <v>0</v>
      </c>
      <c r="AR98" s="133">
        <f ca="1"/>
        <v>0</v>
      </c>
      <c r="AS98" s="133">
        <f ca="1"/>
        <v>0</v>
      </c>
      <c r="AT98" s="133">
        <f ca="1"/>
        <v>0</v>
      </c>
      <c r="AU98" s="133">
        <f ca="1"/>
        <v>0</v>
      </c>
      <c r="AV98" s="133" t="e">
        <f t="shared" ca="1" si="20"/>
        <v>#DIV/0!</v>
      </c>
      <c r="AW98" s="133">
        <f t="shared" ca="1" si="21"/>
        <v>0</v>
      </c>
      <c r="AX98" s="59"/>
    </row>
    <row r="99" spans="2:50" hidden="1" outlineLevel="1" x14ac:dyDescent="0.2">
      <c r="B99" s="204" t="str" cm="1">
        <f t="array" aca="1" ref="B99" ca="1">IFERROR(_xlfn.XLOOKUP(C99,Act_codes_core,Act_labels_core),"")</f>
        <v>Wires and wiring equipment</v>
      </c>
      <c r="C99" s="108" t="str">
        <f ca="1"/>
        <v>a_090</v>
      </c>
      <c r="D99" s="133" cm="1">
        <f t="array" aca="1" ref="D99" ca="1">IF($J$1="Labour",SUMIFS(Raw_Factors_QFXP!E$7:E$1000,Raw_Factors_QFXP!$A$7:$A$1000,_xlfn.XLOOKUP($J$1,Fct_labels,Fct_codes)&amp;"_"&amp;$C99),IFERROR(_xlfn.XLOOKUP(_xlfn.XLOOKUP($J$1,Fct_labels,Fct_codes)&amp;"_"&amp;$C99,Raw_Factors_QFXP!$B$7:$B$1000,Raw_Factors_QFXP!E$7:E$1000),0))</f>
        <v>0</v>
      </c>
      <c r="E99" s="168" cm="1">
        <f t="array" aca="1" ref="E99" ca="1">IF($J$1="Labour",SUMIFS(Raw_Factors_QFXP!F$7:F$1000,Raw_Factors_QFXP!$A$7:$A$1000,_xlfn.XLOOKUP($J$1,Fct_labels,Fct_codes)&amp;"_"&amp;$C99),IFERROR(_xlfn.XLOOKUP(_xlfn.XLOOKUP($J$1,Fct_labels,Fct_codes)&amp;"_"&amp;$C99,Raw_Factors_QFXP!$B$7:$B$1000,Raw_Factors_QFXP!F$7:F$1000),0))</f>
        <v>0</v>
      </c>
      <c r="F99" s="168" cm="1">
        <f t="array" aca="1" ref="F99" ca="1">IF($J$1="Labour",SUMIFS(Raw_Factors_QFXP!G$7:G$1000,Raw_Factors_QFXP!$A$7:$A$1000,_xlfn.XLOOKUP($J$1,Fct_labels,Fct_codes)&amp;"_"&amp;$C99),IFERROR(_xlfn.XLOOKUP(_xlfn.XLOOKUP($J$1,Fct_labels,Fct_codes)&amp;"_"&amp;$C99,Raw_Factors_QFXP!$B$7:$B$1000,Raw_Factors_QFXP!G$7:G$1000),0))</f>
        <v>0</v>
      </c>
      <c r="G99" s="168" cm="1">
        <f t="array" aca="1" ref="G99" ca="1">IF($J$1="Labour",SUMIFS(Raw_Factors_QFXP!H$7:H$1000,Raw_Factors_QFXP!$A$7:$A$1000,_xlfn.XLOOKUP($J$1,Fct_labels,Fct_codes)&amp;"_"&amp;$C99),IFERROR(_xlfn.XLOOKUP(_xlfn.XLOOKUP($J$1,Fct_labels,Fct_codes)&amp;"_"&amp;$C99,Raw_Factors_QFXP!$B$7:$B$1000,Raw_Factors_QFXP!H$7:H$1000),0))</f>
        <v>0</v>
      </c>
      <c r="H99" s="168" cm="1">
        <f t="array" aca="1" ref="H99" ca="1">IF($J$1="Labour",SUMIFS(Raw_Factors_QFXP!I$7:I$1000,Raw_Factors_QFXP!$A$7:$A$1000,_xlfn.XLOOKUP($J$1,Fct_labels,Fct_codes)&amp;"_"&amp;$C99),IFERROR(_xlfn.XLOOKUP(_xlfn.XLOOKUP($J$1,Fct_labels,Fct_codes)&amp;"_"&amp;$C99,Raw_Factors_QFXP!$B$7:$B$1000,Raw_Factors_QFXP!I$7:I$1000),0))</f>
        <v>0</v>
      </c>
      <c r="I99" s="168" cm="1">
        <f t="array" aca="1" ref="I99" ca="1">IF($J$1="Labour",SUMIFS(Raw_Factors_QFXP!J$7:J$1000,Raw_Factors_QFXP!$A$7:$A$1000,_xlfn.XLOOKUP($J$1,Fct_labels,Fct_codes)&amp;"_"&amp;$C99),IFERROR(_xlfn.XLOOKUP(_xlfn.XLOOKUP($J$1,Fct_labels,Fct_codes)&amp;"_"&amp;$C99,Raw_Factors_QFXP!$B$7:$B$1000,Raw_Factors_QFXP!J$7:J$1000),0))</f>
        <v>0</v>
      </c>
      <c r="J99" s="168" cm="1">
        <f t="array" aca="1" ref="J99" ca="1">IF($J$1="Labour",SUMIFS(Raw_Factors_QFXP!K$7:K$1000,Raw_Factors_QFXP!$A$7:$A$1000,_xlfn.XLOOKUP($J$1,Fct_labels,Fct_codes)&amp;"_"&amp;$C99),IFERROR(_xlfn.XLOOKUP(_xlfn.XLOOKUP($J$1,Fct_labels,Fct_codes)&amp;"_"&amp;$C99,Raw_Factors_QFXP!$B$7:$B$1000,Raw_Factors_QFXP!K$7:K$1000),0))</f>
        <v>0</v>
      </c>
      <c r="K99" s="168" cm="1">
        <f t="array" aca="1" ref="K99" ca="1">IF($J$1="Labour",SUMIFS(Raw_Factors_QFXP!L$7:L$1000,Raw_Factors_QFXP!$A$7:$A$1000,_xlfn.XLOOKUP($J$1,Fct_labels,Fct_codes)&amp;"_"&amp;$C99),IFERROR(_xlfn.XLOOKUP(_xlfn.XLOOKUP($J$1,Fct_labels,Fct_codes)&amp;"_"&amp;$C99,Raw_Factors_QFXP!$B$7:$B$1000,Raw_Factors_QFXP!L$7:L$1000),0))</f>
        <v>0</v>
      </c>
      <c r="L99" s="168" cm="1">
        <f t="array" aca="1" ref="L99" ca="1">IF($J$1="Labour",SUMIFS(Raw_Factors_QFXP!M$7:M$1000,Raw_Factors_QFXP!$A$7:$A$1000,_xlfn.XLOOKUP($J$1,Fct_labels,Fct_codes)&amp;"_"&amp;$C99),IFERROR(_xlfn.XLOOKUP(_xlfn.XLOOKUP($J$1,Fct_labels,Fct_codes)&amp;"_"&amp;$C99,Raw_Factors_QFXP!$B$7:$B$1000,Raw_Factors_QFXP!M$7:M$1000),0))</f>
        <v>0</v>
      </c>
      <c r="M99" s="168" cm="1">
        <f t="array" aca="1" ref="M99" ca="1">IF($J$1="Labour",SUMIFS(Raw_Factors_QFXP!N$7:N$1000,Raw_Factors_QFXP!$A$7:$A$1000,_xlfn.XLOOKUP($J$1,Fct_labels,Fct_codes)&amp;"_"&amp;$C99),IFERROR(_xlfn.XLOOKUP(_xlfn.XLOOKUP($J$1,Fct_labels,Fct_codes)&amp;"_"&amp;$C99,Raw_Factors_QFXP!$B$7:$B$1000,Raw_Factors_QFXP!N$7:N$1000),0))</f>
        <v>0</v>
      </c>
      <c r="O99" s="204" t="str" cm="1">
        <f t="array" aca="1" ref="O99" ca="1">IFERROR(_xlfn.XLOOKUP(P99,Act_codes_core,Act_labels_core),"")</f>
        <v>Wires and wiring equipment</v>
      </c>
      <c r="P99" s="108" t="str">
        <f ca="1"/>
        <v>a_090</v>
      </c>
      <c r="Q99" s="281" cm="1">
        <f t="array" aca="1" ref="Q99" ca="1">IF($J$1="Labour","",IFERROR(_xlfn.XLOOKUP(_xlfn.XLOOKUP($J$1,Fct_labels,Fct_codes)&amp;"_"&amp;$C99,Raw_Factors_WFDISTXP!$B$7:$B$1000,Raw_Factors_WFDISTXP!E$7:E$1000),0))</f>
        <v>0</v>
      </c>
      <c r="R99" s="298" cm="1">
        <f t="array" aca="1" ref="R99" ca="1">IF($J$1="Labour","",IFERROR(_xlfn.XLOOKUP(_xlfn.XLOOKUP($J$1,Fct_labels,Fct_codes)&amp;"_"&amp;$C99,Raw_Factors_WFDISTXP!$B$7:$B$1000,Raw_Factors_WFDISTXP!F$7:F$1000),0))</f>
        <v>0</v>
      </c>
      <c r="S99" s="298" cm="1">
        <f t="array" aca="1" ref="S99" ca="1">IF($J$1="Labour","",IFERROR(_xlfn.XLOOKUP(_xlfn.XLOOKUP($J$1,Fct_labels,Fct_codes)&amp;"_"&amp;$C99,Raw_Factors_WFDISTXP!$B$7:$B$1000,Raw_Factors_WFDISTXP!G$7:G$1000),0))</f>
        <v>0</v>
      </c>
      <c r="T99" s="298" cm="1">
        <f t="array" aca="1" ref="T99" ca="1">IF($J$1="Labour","",IFERROR(_xlfn.XLOOKUP(_xlfn.XLOOKUP($J$1,Fct_labels,Fct_codes)&amp;"_"&amp;$C99,Raw_Factors_WFDISTXP!$B$7:$B$1000,Raw_Factors_WFDISTXP!H$7:H$1000),0))</f>
        <v>0</v>
      </c>
      <c r="U99" s="298" cm="1">
        <f t="array" aca="1" ref="U99" ca="1">IF($J$1="Labour","",IFERROR(_xlfn.XLOOKUP(_xlfn.XLOOKUP($J$1,Fct_labels,Fct_codes)&amp;"_"&amp;$C99,Raw_Factors_WFDISTXP!$B$7:$B$1000,Raw_Factors_WFDISTXP!I$7:I$1000),0))</f>
        <v>0</v>
      </c>
      <c r="V99" s="298" cm="1">
        <f t="array" aca="1" ref="V99" ca="1">IF($J$1="Labour","",IFERROR(_xlfn.XLOOKUP(_xlfn.XLOOKUP($J$1,Fct_labels,Fct_codes)&amp;"_"&amp;$C99,Raw_Factors_WFDISTXP!$B$7:$B$1000,Raw_Factors_WFDISTXP!J$7:J$1000),0))</f>
        <v>0</v>
      </c>
      <c r="W99" s="298" cm="1">
        <f t="array" aca="1" ref="W99" ca="1">IF($J$1="Labour","",IFERROR(_xlfn.XLOOKUP(_xlfn.XLOOKUP($J$1,Fct_labels,Fct_codes)&amp;"_"&amp;$C99,Raw_Factors_WFDISTXP!$B$7:$B$1000,Raw_Factors_WFDISTXP!K$7:K$1000),0))</f>
        <v>0</v>
      </c>
      <c r="X99" s="298" cm="1">
        <f t="array" aca="1" ref="X99" ca="1">IF($J$1="Labour","",IFERROR(_xlfn.XLOOKUP(_xlfn.XLOOKUP($J$1,Fct_labels,Fct_codes)&amp;"_"&amp;$C99,Raw_Factors_WFDISTXP!$B$7:$B$1000,Raw_Factors_WFDISTXP!L$7:L$1000),0))</f>
        <v>0</v>
      </c>
      <c r="Y99" s="298" cm="1">
        <f t="array" aca="1" ref="Y99" ca="1">IF($J$1="Labour","",IFERROR(_xlfn.XLOOKUP(_xlfn.XLOOKUP($J$1,Fct_labels,Fct_codes)&amp;"_"&amp;$C99,Raw_Factors_WFDISTXP!$B$7:$B$1000,Raw_Factors_WFDISTXP!M$7:M$1000),0))</f>
        <v>0</v>
      </c>
      <c r="Z99" s="298" cm="1">
        <f t="array" aca="1" ref="Z99" ca="1">IF($J$1="Labour","",IFERROR(_xlfn.XLOOKUP(_xlfn.XLOOKUP($J$1,Fct_labels,Fct_codes)&amp;"_"&amp;$C99,Raw_Factors_WFDISTXP!$B$7:$B$1000,Raw_Factors_WFDISTXP!N$7:N$1000),0))</f>
        <v>0</v>
      </c>
      <c r="AA99" s="104"/>
      <c r="AB99" s="104"/>
      <c r="AC99" s="104"/>
      <c r="AD99" s="104"/>
      <c r="AE99" s="104"/>
      <c r="AF99" s="104"/>
      <c r="AG99" s="104"/>
      <c r="AH99" s="104"/>
      <c r="AI99" s="54" t="str">
        <f ca="1"/>
        <v>sMDU</v>
      </c>
      <c r="AJ99" s="54" t="str">
        <f ca="1"/>
        <v>sGDP</v>
      </c>
      <c r="AK99" s="133" t="str">
        <f ca="1"/>
        <v>a_090</v>
      </c>
      <c r="AL99" s="133">
        <f ca="1"/>
        <v>0</v>
      </c>
      <c r="AM99" s="133">
        <f ca="1"/>
        <v>0</v>
      </c>
      <c r="AN99" s="133">
        <f ca="1"/>
        <v>0</v>
      </c>
      <c r="AO99" s="133">
        <f ca="1"/>
        <v>0</v>
      </c>
      <c r="AP99" s="133">
        <f ca="1"/>
        <v>0</v>
      </c>
      <c r="AQ99" s="133">
        <f ca="1"/>
        <v>0</v>
      </c>
      <c r="AR99" s="133">
        <f ca="1"/>
        <v>0</v>
      </c>
      <c r="AS99" s="133">
        <f ca="1"/>
        <v>0</v>
      </c>
      <c r="AT99" s="133">
        <f ca="1"/>
        <v>0</v>
      </c>
      <c r="AU99" s="133">
        <f ca="1"/>
        <v>0</v>
      </c>
      <c r="AV99" s="133" t="e">
        <f t="shared" ca="1" si="20"/>
        <v>#DIV/0!</v>
      </c>
      <c r="AW99" s="133">
        <f t="shared" ca="1" si="21"/>
        <v>0</v>
      </c>
      <c r="AX99" s="59"/>
    </row>
    <row r="100" spans="2:50" hidden="1" outlineLevel="1" x14ac:dyDescent="0.2">
      <c r="B100" s="204" t="str" cm="1">
        <f t="array" aca="1" ref="B100" ca="1">IFERROR(_xlfn.XLOOKUP(C100,Act_codes_core,Act_labels_core),"")</f>
        <v>Electrical lighting equipment</v>
      </c>
      <c r="C100" s="108" t="str">
        <f ca="1"/>
        <v>a_091</v>
      </c>
      <c r="D100" s="133" cm="1">
        <f t="array" aca="1" ref="D100" ca="1">IF($J$1="Labour",SUMIFS(Raw_Factors_QFXP!E$7:E$1000,Raw_Factors_QFXP!$A$7:$A$1000,_xlfn.XLOOKUP($J$1,Fct_labels,Fct_codes)&amp;"_"&amp;$C100),IFERROR(_xlfn.XLOOKUP(_xlfn.XLOOKUP($J$1,Fct_labels,Fct_codes)&amp;"_"&amp;$C100,Raw_Factors_QFXP!$B$7:$B$1000,Raw_Factors_QFXP!E$7:E$1000),0))</f>
        <v>0</v>
      </c>
      <c r="E100" s="168" cm="1">
        <f t="array" aca="1" ref="E100" ca="1">IF($J$1="Labour",SUMIFS(Raw_Factors_QFXP!F$7:F$1000,Raw_Factors_QFXP!$A$7:$A$1000,_xlfn.XLOOKUP($J$1,Fct_labels,Fct_codes)&amp;"_"&amp;$C100),IFERROR(_xlfn.XLOOKUP(_xlfn.XLOOKUP($J$1,Fct_labels,Fct_codes)&amp;"_"&amp;$C100,Raw_Factors_QFXP!$B$7:$B$1000,Raw_Factors_QFXP!F$7:F$1000),0))</f>
        <v>0</v>
      </c>
      <c r="F100" s="168" cm="1">
        <f t="array" aca="1" ref="F100" ca="1">IF($J$1="Labour",SUMIFS(Raw_Factors_QFXP!G$7:G$1000,Raw_Factors_QFXP!$A$7:$A$1000,_xlfn.XLOOKUP($J$1,Fct_labels,Fct_codes)&amp;"_"&amp;$C100),IFERROR(_xlfn.XLOOKUP(_xlfn.XLOOKUP($J$1,Fct_labels,Fct_codes)&amp;"_"&amp;$C100,Raw_Factors_QFXP!$B$7:$B$1000,Raw_Factors_QFXP!G$7:G$1000),0))</f>
        <v>0</v>
      </c>
      <c r="G100" s="168" cm="1">
        <f t="array" aca="1" ref="G100" ca="1">IF($J$1="Labour",SUMIFS(Raw_Factors_QFXP!H$7:H$1000,Raw_Factors_QFXP!$A$7:$A$1000,_xlfn.XLOOKUP($J$1,Fct_labels,Fct_codes)&amp;"_"&amp;$C100),IFERROR(_xlfn.XLOOKUP(_xlfn.XLOOKUP($J$1,Fct_labels,Fct_codes)&amp;"_"&amp;$C100,Raw_Factors_QFXP!$B$7:$B$1000,Raw_Factors_QFXP!H$7:H$1000),0))</f>
        <v>0</v>
      </c>
      <c r="H100" s="168" cm="1">
        <f t="array" aca="1" ref="H100" ca="1">IF($J$1="Labour",SUMIFS(Raw_Factors_QFXP!I$7:I$1000,Raw_Factors_QFXP!$A$7:$A$1000,_xlfn.XLOOKUP($J$1,Fct_labels,Fct_codes)&amp;"_"&amp;$C100),IFERROR(_xlfn.XLOOKUP(_xlfn.XLOOKUP($J$1,Fct_labels,Fct_codes)&amp;"_"&amp;$C100,Raw_Factors_QFXP!$B$7:$B$1000,Raw_Factors_QFXP!I$7:I$1000),0))</f>
        <v>0</v>
      </c>
      <c r="I100" s="168" cm="1">
        <f t="array" aca="1" ref="I100" ca="1">IF($J$1="Labour",SUMIFS(Raw_Factors_QFXP!J$7:J$1000,Raw_Factors_QFXP!$A$7:$A$1000,_xlfn.XLOOKUP($J$1,Fct_labels,Fct_codes)&amp;"_"&amp;$C100),IFERROR(_xlfn.XLOOKUP(_xlfn.XLOOKUP($J$1,Fct_labels,Fct_codes)&amp;"_"&amp;$C100,Raw_Factors_QFXP!$B$7:$B$1000,Raw_Factors_QFXP!J$7:J$1000),0))</f>
        <v>0</v>
      </c>
      <c r="J100" s="168" cm="1">
        <f t="array" aca="1" ref="J100" ca="1">IF($J$1="Labour",SUMIFS(Raw_Factors_QFXP!K$7:K$1000,Raw_Factors_QFXP!$A$7:$A$1000,_xlfn.XLOOKUP($J$1,Fct_labels,Fct_codes)&amp;"_"&amp;$C100),IFERROR(_xlfn.XLOOKUP(_xlfn.XLOOKUP($J$1,Fct_labels,Fct_codes)&amp;"_"&amp;$C100,Raw_Factors_QFXP!$B$7:$B$1000,Raw_Factors_QFXP!K$7:K$1000),0))</f>
        <v>0</v>
      </c>
      <c r="K100" s="168" cm="1">
        <f t="array" aca="1" ref="K100" ca="1">IF($J$1="Labour",SUMIFS(Raw_Factors_QFXP!L$7:L$1000,Raw_Factors_QFXP!$A$7:$A$1000,_xlfn.XLOOKUP($J$1,Fct_labels,Fct_codes)&amp;"_"&amp;$C100),IFERROR(_xlfn.XLOOKUP(_xlfn.XLOOKUP($J$1,Fct_labels,Fct_codes)&amp;"_"&amp;$C100,Raw_Factors_QFXP!$B$7:$B$1000,Raw_Factors_QFXP!L$7:L$1000),0))</f>
        <v>0</v>
      </c>
      <c r="L100" s="168" cm="1">
        <f t="array" aca="1" ref="L100" ca="1">IF($J$1="Labour",SUMIFS(Raw_Factors_QFXP!M$7:M$1000,Raw_Factors_QFXP!$A$7:$A$1000,_xlfn.XLOOKUP($J$1,Fct_labels,Fct_codes)&amp;"_"&amp;$C100),IFERROR(_xlfn.XLOOKUP(_xlfn.XLOOKUP($J$1,Fct_labels,Fct_codes)&amp;"_"&amp;$C100,Raw_Factors_QFXP!$B$7:$B$1000,Raw_Factors_QFXP!M$7:M$1000),0))</f>
        <v>0</v>
      </c>
      <c r="M100" s="168" cm="1">
        <f t="array" aca="1" ref="M100" ca="1">IF($J$1="Labour",SUMIFS(Raw_Factors_QFXP!N$7:N$1000,Raw_Factors_QFXP!$A$7:$A$1000,_xlfn.XLOOKUP($J$1,Fct_labels,Fct_codes)&amp;"_"&amp;$C100),IFERROR(_xlfn.XLOOKUP(_xlfn.XLOOKUP($J$1,Fct_labels,Fct_codes)&amp;"_"&amp;$C100,Raw_Factors_QFXP!$B$7:$B$1000,Raw_Factors_QFXP!N$7:N$1000),0))</f>
        <v>0</v>
      </c>
      <c r="O100" s="204" t="str" cm="1">
        <f t="array" aca="1" ref="O100" ca="1">IFERROR(_xlfn.XLOOKUP(P100,Act_codes_core,Act_labels_core),"")</f>
        <v>Electrical lighting equipment</v>
      </c>
      <c r="P100" s="108" t="str">
        <f ca="1"/>
        <v>a_091</v>
      </c>
      <c r="Q100" s="281" cm="1">
        <f t="array" aca="1" ref="Q100" ca="1">IF($J$1="Labour","",IFERROR(_xlfn.XLOOKUP(_xlfn.XLOOKUP($J$1,Fct_labels,Fct_codes)&amp;"_"&amp;$C100,Raw_Factors_WFDISTXP!$B$7:$B$1000,Raw_Factors_WFDISTXP!E$7:E$1000),0))</f>
        <v>0</v>
      </c>
      <c r="R100" s="298" cm="1">
        <f t="array" aca="1" ref="R100" ca="1">IF($J$1="Labour","",IFERROR(_xlfn.XLOOKUP(_xlfn.XLOOKUP($J$1,Fct_labels,Fct_codes)&amp;"_"&amp;$C100,Raw_Factors_WFDISTXP!$B$7:$B$1000,Raw_Factors_WFDISTXP!F$7:F$1000),0))</f>
        <v>0</v>
      </c>
      <c r="S100" s="298" cm="1">
        <f t="array" aca="1" ref="S100" ca="1">IF($J$1="Labour","",IFERROR(_xlfn.XLOOKUP(_xlfn.XLOOKUP($J$1,Fct_labels,Fct_codes)&amp;"_"&amp;$C100,Raw_Factors_WFDISTXP!$B$7:$B$1000,Raw_Factors_WFDISTXP!G$7:G$1000),0))</f>
        <v>0</v>
      </c>
      <c r="T100" s="298" cm="1">
        <f t="array" aca="1" ref="T100" ca="1">IF($J$1="Labour","",IFERROR(_xlfn.XLOOKUP(_xlfn.XLOOKUP($J$1,Fct_labels,Fct_codes)&amp;"_"&amp;$C100,Raw_Factors_WFDISTXP!$B$7:$B$1000,Raw_Factors_WFDISTXP!H$7:H$1000),0))</f>
        <v>0</v>
      </c>
      <c r="U100" s="298" cm="1">
        <f t="array" aca="1" ref="U100" ca="1">IF($J$1="Labour","",IFERROR(_xlfn.XLOOKUP(_xlfn.XLOOKUP($J$1,Fct_labels,Fct_codes)&amp;"_"&amp;$C100,Raw_Factors_WFDISTXP!$B$7:$B$1000,Raw_Factors_WFDISTXP!I$7:I$1000),0))</f>
        <v>0</v>
      </c>
      <c r="V100" s="298" cm="1">
        <f t="array" aca="1" ref="V100" ca="1">IF($J$1="Labour","",IFERROR(_xlfn.XLOOKUP(_xlfn.XLOOKUP($J$1,Fct_labels,Fct_codes)&amp;"_"&amp;$C100,Raw_Factors_WFDISTXP!$B$7:$B$1000,Raw_Factors_WFDISTXP!J$7:J$1000),0))</f>
        <v>0</v>
      </c>
      <c r="W100" s="298" cm="1">
        <f t="array" aca="1" ref="W100" ca="1">IF($J$1="Labour","",IFERROR(_xlfn.XLOOKUP(_xlfn.XLOOKUP($J$1,Fct_labels,Fct_codes)&amp;"_"&amp;$C100,Raw_Factors_WFDISTXP!$B$7:$B$1000,Raw_Factors_WFDISTXP!K$7:K$1000),0))</f>
        <v>0</v>
      </c>
      <c r="X100" s="298" cm="1">
        <f t="array" aca="1" ref="X100" ca="1">IF($J$1="Labour","",IFERROR(_xlfn.XLOOKUP(_xlfn.XLOOKUP($J$1,Fct_labels,Fct_codes)&amp;"_"&amp;$C100,Raw_Factors_WFDISTXP!$B$7:$B$1000,Raw_Factors_WFDISTXP!L$7:L$1000),0))</f>
        <v>0</v>
      </c>
      <c r="Y100" s="298" cm="1">
        <f t="array" aca="1" ref="Y100" ca="1">IF($J$1="Labour","",IFERROR(_xlfn.XLOOKUP(_xlfn.XLOOKUP($J$1,Fct_labels,Fct_codes)&amp;"_"&amp;$C100,Raw_Factors_WFDISTXP!$B$7:$B$1000,Raw_Factors_WFDISTXP!M$7:M$1000),0))</f>
        <v>0</v>
      </c>
      <c r="Z100" s="298" cm="1">
        <f t="array" aca="1" ref="Z100" ca="1">IF($J$1="Labour","",IFERROR(_xlfn.XLOOKUP(_xlfn.XLOOKUP($J$1,Fct_labels,Fct_codes)&amp;"_"&amp;$C100,Raw_Factors_WFDISTXP!$B$7:$B$1000,Raw_Factors_WFDISTXP!N$7:N$1000),0))</f>
        <v>0</v>
      </c>
      <c r="AA100" s="104"/>
      <c r="AB100" s="104"/>
      <c r="AC100" s="104"/>
      <c r="AD100" s="104"/>
      <c r="AE100" s="104"/>
      <c r="AF100" s="104"/>
      <c r="AG100" s="104"/>
      <c r="AH100" s="104"/>
      <c r="AI100" s="54" t="str">
        <f ca="1"/>
        <v>sMDU</v>
      </c>
      <c r="AJ100" s="54" t="str">
        <f ca="1"/>
        <v>sGDP</v>
      </c>
      <c r="AK100" s="133" t="str">
        <f ca="1"/>
        <v>a_091</v>
      </c>
      <c r="AL100" s="133">
        <f ca="1"/>
        <v>0</v>
      </c>
      <c r="AM100" s="133">
        <f ca="1"/>
        <v>0</v>
      </c>
      <c r="AN100" s="133">
        <f ca="1"/>
        <v>0</v>
      </c>
      <c r="AO100" s="133">
        <f ca="1"/>
        <v>0</v>
      </c>
      <c r="AP100" s="133">
        <f ca="1"/>
        <v>0</v>
      </c>
      <c r="AQ100" s="133">
        <f ca="1"/>
        <v>0</v>
      </c>
      <c r="AR100" s="133">
        <f ca="1"/>
        <v>0</v>
      </c>
      <c r="AS100" s="133">
        <f ca="1"/>
        <v>0</v>
      </c>
      <c r="AT100" s="133">
        <f ca="1"/>
        <v>0</v>
      </c>
      <c r="AU100" s="133">
        <f ca="1"/>
        <v>0</v>
      </c>
      <c r="AV100" s="133" t="e">
        <f t="shared" ca="1" si="20"/>
        <v>#DIV/0!</v>
      </c>
      <c r="AW100" s="133">
        <f t="shared" ca="1" si="21"/>
        <v>0</v>
      </c>
      <c r="AX100" s="59"/>
    </row>
    <row r="101" spans="2:50" hidden="1" outlineLevel="1" x14ac:dyDescent="0.2">
      <c r="B101" s="204" t="str" cm="1">
        <f t="array" aca="1" ref="B101" ca="1">IFERROR(_xlfn.XLOOKUP(C101,Act_codes_core,Act_labels_core),"")</f>
        <v>Household electrical appliances (family refrigerators, dishwashers, washing machines, vacuum cleaners, etc.)</v>
      </c>
      <c r="C101" s="108" t="str">
        <f ca="1"/>
        <v>a_092</v>
      </c>
      <c r="D101" s="133" cm="1">
        <f t="array" aca="1" ref="D101" ca="1">IF($J$1="Labour",SUMIFS(Raw_Factors_QFXP!E$7:E$1000,Raw_Factors_QFXP!$A$7:$A$1000,_xlfn.XLOOKUP($J$1,Fct_labels,Fct_codes)&amp;"_"&amp;$C101),IFERROR(_xlfn.XLOOKUP(_xlfn.XLOOKUP($J$1,Fct_labels,Fct_codes)&amp;"_"&amp;$C101,Raw_Factors_QFXP!$B$7:$B$1000,Raw_Factors_QFXP!E$7:E$1000),0))</f>
        <v>0</v>
      </c>
      <c r="E101" s="168" cm="1">
        <f t="array" aca="1" ref="E101" ca="1">IF($J$1="Labour",SUMIFS(Raw_Factors_QFXP!F$7:F$1000,Raw_Factors_QFXP!$A$7:$A$1000,_xlfn.XLOOKUP($J$1,Fct_labels,Fct_codes)&amp;"_"&amp;$C101),IFERROR(_xlfn.XLOOKUP(_xlfn.XLOOKUP($J$1,Fct_labels,Fct_codes)&amp;"_"&amp;$C101,Raw_Factors_QFXP!$B$7:$B$1000,Raw_Factors_QFXP!F$7:F$1000),0))</f>
        <v>0</v>
      </c>
      <c r="F101" s="168" cm="1">
        <f t="array" aca="1" ref="F101" ca="1">IF($J$1="Labour",SUMIFS(Raw_Factors_QFXP!G$7:G$1000,Raw_Factors_QFXP!$A$7:$A$1000,_xlfn.XLOOKUP($J$1,Fct_labels,Fct_codes)&amp;"_"&amp;$C101),IFERROR(_xlfn.XLOOKUP(_xlfn.XLOOKUP($J$1,Fct_labels,Fct_codes)&amp;"_"&amp;$C101,Raw_Factors_QFXP!$B$7:$B$1000,Raw_Factors_QFXP!G$7:G$1000),0))</f>
        <v>0</v>
      </c>
      <c r="G101" s="168" cm="1">
        <f t="array" aca="1" ref="G101" ca="1">IF($J$1="Labour",SUMIFS(Raw_Factors_QFXP!H$7:H$1000,Raw_Factors_QFXP!$A$7:$A$1000,_xlfn.XLOOKUP($J$1,Fct_labels,Fct_codes)&amp;"_"&amp;$C101),IFERROR(_xlfn.XLOOKUP(_xlfn.XLOOKUP($J$1,Fct_labels,Fct_codes)&amp;"_"&amp;$C101,Raw_Factors_QFXP!$B$7:$B$1000,Raw_Factors_QFXP!H$7:H$1000),0))</f>
        <v>0</v>
      </c>
      <c r="H101" s="168" cm="1">
        <f t="array" aca="1" ref="H101" ca="1">IF($J$1="Labour",SUMIFS(Raw_Factors_QFXP!I$7:I$1000,Raw_Factors_QFXP!$A$7:$A$1000,_xlfn.XLOOKUP($J$1,Fct_labels,Fct_codes)&amp;"_"&amp;$C101),IFERROR(_xlfn.XLOOKUP(_xlfn.XLOOKUP($J$1,Fct_labels,Fct_codes)&amp;"_"&amp;$C101,Raw_Factors_QFXP!$B$7:$B$1000,Raw_Factors_QFXP!I$7:I$1000),0))</f>
        <v>0</v>
      </c>
      <c r="I101" s="168" cm="1">
        <f t="array" aca="1" ref="I101" ca="1">IF($J$1="Labour",SUMIFS(Raw_Factors_QFXP!J$7:J$1000,Raw_Factors_QFXP!$A$7:$A$1000,_xlfn.XLOOKUP($J$1,Fct_labels,Fct_codes)&amp;"_"&amp;$C101),IFERROR(_xlfn.XLOOKUP(_xlfn.XLOOKUP($J$1,Fct_labels,Fct_codes)&amp;"_"&amp;$C101,Raw_Factors_QFXP!$B$7:$B$1000,Raw_Factors_QFXP!J$7:J$1000),0))</f>
        <v>0</v>
      </c>
      <c r="J101" s="168" cm="1">
        <f t="array" aca="1" ref="J101" ca="1">IF($J$1="Labour",SUMIFS(Raw_Factors_QFXP!K$7:K$1000,Raw_Factors_QFXP!$A$7:$A$1000,_xlfn.XLOOKUP($J$1,Fct_labels,Fct_codes)&amp;"_"&amp;$C101),IFERROR(_xlfn.XLOOKUP(_xlfn.XLOOKUP($J$1,Fct_labels,Fct_codes)&amp;"_"&amp;$C101,Raw_Factors_QFXP!$B$7:$B$1000,Raw_Factors_QFXP!K$7:K$1000),0))</f>
        <v>0</v>
      </c>
      <c r="K101" s="168" cm="1">
        <f t="array" aca="1" ref="K101" ca="1">IF($J$1="Labour",SUMIFS(Raw_Factors_QFXP!L$7:L$1000,Raw_Factors_QFXP!$A$7:$A$1000,_xlfn.XLOOKUP($J$1,Fct_labels,Fct_codes)&amp;"_"&amp;$C101),IFERROR(_xlfn.XLOOKUP(_xlfn.XLOOKUP($J$1,Fct_labels,Fct_codes)&amp;"_"&amp;$C101,Raw_Factors_QFXP!$B$7:$B$1000,Raw_Factors_QFXP!L$7:L$1000),0))</f>
        <v>0</v>
      </c>
      <c r="L101" s="168" cm="1">
        <f t="array" aca="1" ref="L101" ca="1">IF($J$1="Labour",SUMIFS(Raw_Factors_QFXP!M$7:M$1000,Raw_Factors_QFXP!$A$7:$A$1000,_xlfn.XLOOKUP($J$1,Fct_labels,Fct_codes)&amp;"_"&amp;$C101),IFERROR(_xlfn.XLOOKUP(_xlfn.XLOOKUP($J$1,Fct_labels,Fct_codes)&amp;"_"&amp;$C101,Raw_Factors_QFXP!$B$7:$B$1000,Raw_Factors_QFXP!M$7:M$1000),0))</f>
        <v>0</v>
      </c>
      <c r="M101" s="168" cm="1">
        <f t="array" aca="1" ref="M101" ca="1">IF($J$1="Labour",SUMIFS(Raw_Factors_QFXP!N$7:N$1000,Raw_Factors_QFXP!$A$7:$A$1000,_xlfn.XLOOKUP($J$1,Fct_labels,Fct_codes)&amp;"_"&amp;$C101),IFERROR(_xlfn.XLOOKUP(_xlfn.XLOOKUP($J$1,Fct_labels,Fct_codes)&amp;"_"&amp;$C101,Raw_Factors_QFXP!$B$7:$B$1000,Raw_Factors_QFXP!N$7:N$1000),0))</f>
        <v>0</v>
      </c>
      <c r="O101" s="204" t="str" cm="1">
        <f t="array" aca="1" ref="O101" ca="1">IFERROR(_xlfn.XLOOKUP(P101,Act_codes_core,Act_labels_core),"")</f>
        <v>Household electrical appliances (family refrigerators, dishwashers, washing machines, vacuum cleaners, etc.)</v>
      </c>
      <c r="P101" s="108" t="str">
        <f ca="1"/>
        <v>a_092</v>
      </c>
      <c r="Q101" s="281" cm="1">
        <f t="array" aca="1" ref="Q101" ca="1">IF($J$1="Labour","",IFERROR(_xlfn.XLOOKUP(_xlfn.XLOOKUP($J$1,Fct_labels,Fct_codes)&amp;"_"&amp;$C101,Raw_Factors_WFDISTXP!$B$7:$B$1000,Raw_Factors_WFDISTXP!E$7:E$1000),0))</f>
        <v>0</v>
      </c>
      <c r="R101" s="298" cm="1">
        <f t="array" aca="1" ref="R101" ca="1">IF($J$1="Labour","",IFERROR(_xlfn.XLOOKUP(_xlfn.XLOOKUP($J$1,Fct_labels,Fct_codes)&amp;"_"&amp;$C101,Raw_Factors_WFDISTXP!$B$7:$B$1000,Raw_Factors_WFDISTXP!F$7:F$1000),0))</f>
        <v>0</v>
      </c>
      <c r="S101" s="298" cm="1">
        <f t="array" aca="1" ref="S101" ca="1">IF($J$1="Labour","",IFERROR(_xlfn.XLOOKUP(_xlfn.XLOOKUP($J$1,Fct_labels,Fct_codes)&amp;"_"&amp;$C101,Raw_Factors_WFDISTXP!$B$7:$B$1000,Raw_Factors_WFDISTXP!G$7:G$1000),0))</f>
        <v>0</v>
      </c>
      <c r="T101" s="298" cm="1">
        <f t="array" aca="1" ref="T101" ca="1">IF($J$1="Labour","",IFERROR(_xlfn.XLOOKUP(_xlfn.XLOOKUP($J$1,Fct_labels,Fct_codes)&amp;"_"&amp;$C101,Raw_Factors_WFDISTXP!$B$7:$B$1000,Raw_Factors_WFDISTXP!H$7:H$1000),0))</f>
        <v>0</v>
      </c>
      <c r="U101" s="298" cm="1">
        <f t="array" aca="1" ref="U101" ca="1">IF($J$1="Labour","",IFERROR(_xlfn.XLOOKUP(_xlfn.XLOOKUP($J$1,Fct_labels,Fct_codes)&amp;"_"&amp;$C101,Raw_Factors_WFDISTXP!$B$7:$B$1000,Raw_Factors_WFDISTXP!I$7:I$1000),0))</f>
        <v>0</v>
      </c>
      <c r="V101" s="298" cm="1">
        <f t="array" aca="1" ref="V101" ca="1">IF($J$1="Labour","",IFERROR(_xlfn.XLOOKUP(_xlfn.XLOOKUP($J$1,Fct_labels,Fct_codes)&amp;"_"&amp;$C101,Raw_Factors_WFDISTXP!$B$7:$B$1000,Raw_Factors_WFDISTXP!J$7:J$1000),0))</f>
        <v>0</v>
      </c>
      <c r="W101" s="298" cm="1">
        <f t="array" aca="1" ref="W101" ca="1">IF($J$1="Labour","",IFERROR(_xlfn.XLOOKUP(_xlfn.XLOOKUP($J$1,Fct_labels,Fct_codes)&amp;"_"&amp;$C101,Raw_Factors_WFDISTXP!$B$7:$B$1000,Raw_Factors_WFDISTXP!K$7:K$1000),0))</f>
        <v>0</v>
      </c>
      <c r="X101" s="298" cm="1">
        <f t="array" aca="1" ref="X101" ca="1">IF($J$1="Labour","",IFERROR(_xlfn.XLOOKUP(_xlfn.XLOOKUP($J$1,Fct_labels,Fct_codes)&amp;"_"&amp;$C101,Raw_Factors_WFDISTXP!$B$7:$B$1000,Raw_Factors_WFDISTXP!L$7:L$1000),0))</f>
        <v>0</v>
      </c>
      <c r="Y101" s="298" cm="1">
        <f t="array" aca="1" ref="Y101" ca="1">IF($J$1="Labour","",IFERROR(_xlfn.XLOOKUP(_xlfn.XLOOKUP($J$1,Fct_labels,Fct_codes)&amp;"_"&amp;$C101,Raw_Factors_WFDISTXP!$B$7:$B$1000,Raw_Factors_WFDISTXP!M$7:M$1000),0))</f>
        <v>0</v>
      </c>
      <c r="Z101" s="298" cm="1">
        <f t="array" aca="1" ref="Z101" ca="1">IF($J$1="Labour","",IFERROR(_xlfn.XLOOKUP(_xlfn.XLOOKUP($J$1,Fct_labels,Fct_codes)&amp;"_"&amp;$C101,Raw_Factors_WFDISTXP!$B$7:$B$1000,Raw_Factors_WFDISTXP!N$7:N$1000),0))</f>
        <v>0</v>
      </c>
      <c r="AA101" s="104"/>
      <c r="AB101" s="104"/>
      <c r="AC101" s="104"/>
      <c r="AD101" s="104"/>
      <c r="AE101" s="104"/>
      <c r="AF101" s="104"/>
      <c r="AG101" s="104"/>
      <c r="AH101" s="104"/>
      <c r="AI101" s="54" t="str">
        <f ca="1"/>
        <v>sMDU</v>
      </c>
      <c r="AJ101" s="54" t="str">
        <f ca="1"/>
        <v>sGDP</v>
      </c>
      <c r="AK101" s="133" t="str">
        <f ca="1"/>
        <v>a_092</v>
      </c>
      <c r="AL101" s="133">
        <f ca="1"/>
        <v>0</v>
      </c>
      <c r="AM101" s="133">
        <f ca="1"/>
        <v>0</v>
      </c>
      <c r="AN101" s="133">
        <f ca="1"/>
        <v>0</v>
      </c>
      <c r="AO101" s="133">
        <f ca="1"/>
        <v>0</v>
      </c>
      <c r="AP101" s="133">
        <f ca="1"/>
        <v>0</v>
      </c>
      <c r="AQ101" s="133">
        <f ca="1"/>
        <v>0</v>
      </c>
      <c r="AR101" s="133">
        <f ca="1"/>
        <v>0</v>
      </c>
      <c r="AS101" s="133">
        <f ca="1"/>
        <v>0</v>
      </c>
      <c r="AT101" s="133">
        <f ca="1"/>
        <v>0</v>
      </c>
      <c r="AU101" s="133">
        <f ca="1"/>
        <v>0</v>
      </c>
      <c r="AV101" s="133" t="e">
        <f t="shared" ca="1" si="20"/>
        <v>#DIV/0!</v>
      </c>
      <c r="AW101" s="133">
        <f t="shared" ca="1" si="21"/>
        <v>0</v>
      </c>
      <c r="AX101" s="59"/>
    </row>
    <row r="102" spans="2:50" hidden="1" outlineLevel="1" x14ac:dyDescent="0.2">
      <c r="B102" s="204" t="str" cm="1">
        <f t="array" aca="1" ref="B102" ca="1">IFERROR(_xlfn.XLOOKUP(C102,Act_codes_core,Act_labels_core),"")</f>
        <v>Other electrical equipment</v>
      </c>
      <c r="C102" s="108" t="str">
        <f ca="1"/>
        <v>a_093</v>
      </c>
      <c r="D102" s="133" cm="1">
        <f t="array" aca="1" ref="D102" ca="1">IF($J$1="Labour",SUMIFS(Raw_Factors_QFXP!E$7:E$1000,Raw_Factors_QFXP!$A$7:$A$1000,_xlfn.XLOOKUP($J$1,Fct_labels,Fct_codes)&amp;"_"&amp;$C102),IFERROR(_xlfn.XLOOKUP(_xlfn.XLOOKUP($J$1,Fct_labels,Fct_codes)&amp;"_"&amp;$C102,Raw_Factors_QFXP!$B$7:$B$1000,Raw_Factors_QFXP!E$7:E$1000),0))</f>
        <v>0</v>
      </c>
      <c r="E102" s="168" cm="1">
        <f t="array" aca="1" ref="E102" ca="1">IF($J$1="Labour",SUMIFS(Raw_Factors_QFXP!F$7:F$1000,Raw_Factors_QFXP!$A$7:$A$1000,_xlfn.XLOOKUP($J$1,Fct_labels,Fct_codes)&amp;"_"&amp;$C102),IFERROR(_xlfn.XLOOKUP(_xlfn.XLOOKUP($J$1,Fct_labels,Fct_codes)&amp;"_"&amp;$C102,Raw_Factors_QFXP!$B$7:$B$1000,Raw_Factors_QFXP!F$7:F$1000),0))</f>
        <v>0</v>
      </c>
      <c r="F102" s="168" cm="1">
        <f t="array" aca="1" ref="F102" ca="1">IF($J$1="Labour",SUMIFS(Raw_Factors_QFXP!G$7:G$1000,Raw_Factors_QFXP!$A$7:$A$1000,_xlfn.XLOOKUP($J$1,Fct_labels,Fct_codes)&amp;"_"&amp;$C102),IFERROR(_xlfn.XLOOKUP(_xlfn.XLOOKUP($J$1,Fct_labels,Fct_codes)&amp;"_"&amp;$C102,Raw_Factors_QFXP!$B$7:$B$1000,Raw_Factors_QFXP!G$7:G$1000),0))</f>
        <v>0</v>
      </c>
      <c r="G102" s="168" cm="1">
        <f t="array" aca="1" ref="G102" ca="1">IF($J$1="Labour",SUMIFS(Raw_Factors_QFXP!H$7:H$1000,Raw_Factors_QFXP!$A$7:$A$1000,_xlfn.XLOOKUP($J$1,Fct_labels,Fct_codes)&amp;"_"&amp;$C102),IFERROR(_xlfn.XLOOKUP(_xlfn.XLOOKUP($J$1,Fct_labels,Fct_codes)&amp;"_"&amp;$C102,Raw_Factors_QFXP!$B$7:$B$1000,Raw_Factors_QFXP!H$7:H$1000),0))</f>
        <v>0</v>
      </c>
      <c r="H102" s="168" cm="1">
        <f t="array" aca="1" ref="H102" ca="1">IF($J$1="Labour",SUMIFS(Raw_Factors_QFXP!I$7:I$1000,Raw_Factors_QFXP!$A$7:$A$1000,_xlfn.XLOOKUP($J$1,Fct_labels,Fct_codes)&amp;"_"&amp;$C102),IFERROR(_xlfn.XLOOKUP(_xlfn.XLOOKUP($J$1,Fct_labels,Fct_codes)&amp;"_"&amp;$C102,Raw_Factors_QFXP!$B$7:$B$1000,Raw_Factors_QFXP!I$7:I$1000),0))</f>
        <v>0</v>
      </c>
      <c r="I102" s="168" cm="1">
        <f t="array" aca="1" ref="I102" ca="1">IF($J$1="Labour",SUMIFS(Raw_Factors_QFXP!J$7:J$1000,Raw_Factors_QFXP!$A$7:$A$1000,_xlfn.XLOOKUP($J$1,Fct_labels,Fct_codes)&amp;"_"&amp;$C102),IFERROR(_xlfn.XLOOKUP(_xlfn.XLOOKUP($J$1,Fct_labels,Fct_codes)&amp;"_"&amp;$C102,Raw_Factors_QFXP!$B$7:$B$1000,Raw_Factors_QFXP!J$7:J$1000),0))</f>
        <v>0</v>
      </c>
      <c r="J102" s="168" cm="1">
        <f t="array" aca="1" ref="J102" ca="1">IF($J$1="Labour",SUMIFS(Raw_Factors_QFXP!K$7:K$1000,Raw_Factors_QFXP!$A$7:$A$1000,_xlfn.XLOOKUP($J$1,Fct_labels,Fct_codes)&amp;"_"&amp;$C102),IFERROR(_xlfn.XLOOKUP(_xlfn.XLOOKUP($J$1,Fct_labels,Fct_codes)&amp;"_"&amp;$C102,Raw_Factors_QFXP!$B$7:$B$1000,Raw_Factors_QFXP!K$7:K$1000),0))</f>
        <v>0</v>
      </c>
      <c r="K102" s="168" cm="1">
        <f t="array" aca="1" ref="K102" ca="1">IF($J$1="Labour",SUMIFS(Raw_Factors_QFXP!L$7:L$1000,Raw_Factors_QFXP!$A$7:$A$1000,_xlfn.XLOOKUP($J$1,Fct_labels,Fct_codes)&amp;"_"&amp;$C102),IFERROR(_xlfn.XLOOKUP(_xlfn.XLOOKUP($J$1,Fct_labels,Fct_codes)&amp;"_"&amp;$C102,Raw_Factors_QFXP!$B$7:$B$1000,Raw_Factors_QFXP!L$7:L$1000),0))</f>
        <v>0</v>
      </c>
      <c r="L102" s="168" cm="1">
        <f t="array" aca="1" ref="L102" ca="1">IF($J$1="Labour",SUMIFS(Raw_Factors_QFXP!M$7:M$1000,Raw_Factors_QFXP!$A$7:$A$1000,_xlfn.XLOOKUP($J$1,Fct_labels,Fct_codes)&amp;"_"&amp;$C102),IFERROR(_xlfn.XLOOKUP(_xlfn.XLOOKUP($J$1,Fct_labels,Fct_codes)&amp;"_"&amp;$C102,Raw_Factors_QFXP!$B$7:$B$1000,Raw_Factors_QFXP!M$7:M$1000),0))</f>
        <v>0</v>
      </c>
      <c r="M102" s="168" cm="1">
        <f t="array" aca="1" ref="M102" ca="1">IF($J$1="Labour",SUMIFS(Raw_Factors_QFXP!N$7:N$1000,Raw_Factors_QFXP!$A$7:$A$1000,_xlfn.XLOOKUP($J$1,Fct_labels,Fct_codes)&amp;"_"&amp;$C102),IFERROR(_xlfn.XLOOKUP(_xlfn.XLOOKUP($J$1,Fct_labels,Fct_codes)&amp;"_"&amp;$C102,Raw_Factors_QFXP!$B$7:$B$1000,Raw_Factors_QFXP!N$7:N$1000),0))</f>
        <v>0</v>
      </c>
      <c r="O102" s="204" t="str" cm="1">
        <f t="array" aca="1" ref="O102" ca="1">IFERROR(_xlfn.XLOOKUP(P102,Act_codes_core,Act_labels_core),"")</f>
        <v>Other electrical equipment</v>
      </c>
      <c r="P102" s="108" t="str">
        <f ca="1"/>
        <v>a_093</v>
      </c>
      <c r="Q102" s="281" cm="1">
        <f t="array" aca="1" ref="Q102" ca="1">IF($J$1="Labour","",IFERROR(_xlfn.XLOOKUP(_xlfn.XLOOKUP($J$1,Fct_labels,Fct_codes)&amp;"_"&amp;$C102,Raw_Factors_WFDISTXP!$B$7:$B$1000,Raw_Factors_WFDISTXP!E$7:E$1000),0))</f>
        <v>0</v>
      </c>
      <c r="R102" s="298" cm="1">
        <f t="array" aca="1" ref="R102" ca="1">IF($J$1="Labour","",IFERROR(_xlfn.XLOOKUP(_xlfn.XLOOKUP($J$1,Fct_labels,Fct_codes)&amp;"_"&amp;$C102,Raw_Factors_WFDISTXP!$B$7:$B$1000,Raw_Factors_WFDISTXP!F$7:F$1000),0))</f>
        <v>0</v>
      </c>
      <c r="S102" s="298" cm="1">
        <f t="array" aca="1" ref="S102" ca="1">IF($J$1="Labour","",IFERROR(_xlfn.XLOOKUP(_xlfn.XLOOKUP($J$1,Fct_labels,Fct_codes)&amp;"_"&amp;$C102,Raw_Factors_WFDISTXP!$B$7:$B$1000,Raw_Factors_WFDISTXP!G$7:G$1000),0))</f>
        <v>0</v>
      </c>
      <c r="T102" s="298" cm="1">
        <f t="array" aca="1" ref="T102" ca="1">IF($J$1="Labour","",IFERROR(_xlfn.XLOOKUP(_xlfn.XLOOKUP($J$1,Fct_labels,Fct_codes)&amp;"_"&amp;$C102,Raw_Factors_WFDISTXP!$B$7:$B$1000,Raw_Factors_WFDISTXP!H$7:H$1000),0))</f>
        <v>0</v>
      </c>
      <c r="U102" s="298" cm="1">
        <f t="array" aca="1" ref="U102" ca="1">IF($J$1="Labour","",IFERROR(_xlfn.XLOOKUP(_xlfn.XLOOKUP($J$1,Fct_labels,Fct_codes)&amp;"_"&amp;$C102,Raw_Factors_WFDISTXP!$B$7:$B$1000,Raw_Factors_WFDISTXP!I$7:I$1000),0))</f>
        <v>0</v>
      </c>
      <c r="V102" s="298" cm="1">
        <f t="array" aca="1" ref="V102" ca="1">IF($J$1="Labour","",IFERROR(_xlfn.XLOOKUP(_xlfn.XLOOKUP($J$1,Fct_labels,Fct_codes)&amp;"_"&amp;$C102,Raw_Factors_WFDISTXP!$B$7:$B$1000,Raw_Factors_WFDISTXP!J$7:J$1000),0))</f>
        <v>0</v>
      </c>
      <c r="W102" s="298" cm="1">
        <f t="array" aca="1" ref="W102" ca="1">IF($J$1="Labour","",IFERROR(_xlfn.XLOOKUP(_xlfn.XLOOKUP($J$1,Fct_labels,Fct_codes)&amp;"_"&amp;$C102,Raw_Factors_WFDISTXP!$B$7:$B$1000,Raw_Factors_WFDISTXP!K$7:K$1000),0))</f>
        <v>0</v>
      </c>
      <c r="X102" s="298" cm="1">
        <f t="array" aca="1" ref="X102" ca="1">IF($J$1="Labour","",IFERROR(_xlfn.XLOOKUP(_xlfn.XLOOKUP($J$1,Fct_labels,Fct_codes)&amp;"_"&amp;$C102,Raw_Factors_WFDISTXP!$B$7:$B$1000,Raw_Factors_WFDISTXP!L$7:L$1000),0))</f>
        <v>0</v>
      </c>
      <c r="Y102" s="298" cm="1">
        <f t="array" aca="1" ref="Y102" ca="1">IF($J$1="Labour","",IFERROR(_xlfn.XLOOKUP(_xlfn.XLOOKUP($J$1,Fct_labels,Fct_codes)&amp;"_"&amp;$C102,Raw_Factors_WFDISTXP!$B$7:$B$1000,Raw_Factors_WFDISTXP!M$7:M$1000),0))</f>
        <v>0</v>
      </c>
      <c r="Z102" s="298" cm="1">
        <f t="array" aca="1" ref="Z102" ca="1">IF($J$1="Labour","",IFERROR(_xlfn.XLOOKUP(_xlfn.XLOOKUP($J$1,Fct_labels,Fct_codes)&amp;"_"&amp;$C102,Raw_Factors_WFDISTXP!$B$7:$B$1000,Raw_Factors_WFDISTXP!N$7:N$1000),0))</f>
        <v>0</v>
      </c>
      <c r="AA102" s="104"/>
      <c r="AB102" s="104"/>
      <c r="AC102" s="104"/>
      <c r="AD102" s="104"/>
      <c r="AE102" s="104"/>
      <c r="AF102" s="104"/>
      <c r="AG102" s="104"/>
      <c r="AH102" s="104"/>
      <c r="AI102" s="54" t="str">
        <f ca="1"/>
        <v>sMDU</v>
      </c>
      <c r="AJ102" s="54" t="str">
        <f ca="1"/>
        <v>sGDP</v>
      </c>
      <c r="AK102" s="133" t="str">
        <f ca="1"/>
        <v>a_093</v>
      </c>
      <c r="AL102" s="133">
        <f ca="1"/>
        <v>0</v>
      </c>
      <c r="AM102" s="133">
        <f ca="1"/>
        <v>0</v>
      </c>
      <c r="AN102" s="133">
        <f ca="1"/>
        <v>0</v>
      </c>
      <c r="AO102" s="133">
        <f ca="1"/>
        <v>0</v>
      </c>
      <c r="AP102" s="133">
        <f ca="1"/>
        <v>0</v>
      </c>
      <c r="AQ102" s="133">
        <f ca="1"/>
        <v>0</v>
      </c>
      <c r="AR102" s="133">
        <f ca="1"/>
        <v>0</v>
      </c>
      <c r="AS102" s="133">
        <f ca="1"/>
        <v>0</v>
      </c>
      <c r="AT102" s="133">
        <f ca="1"/>
        <v>0</v>
      </c>
      <c r="AU102" s="133">
        <f ca="1"/>
        <v>0</v>
      </c>
      <c r="AV102" s="133" t="e">
        <f t="shared" ca="1" si="20"/>
        <v>#DIV/0!</v>
      </c>
      <c r="AW102" s="133">
        <f t="shared" ca="1" si="21"/>
        <v>0</v>
      </c>
      <c r="AX102" s="59"/>
    </row>
    <row r="103" spans="2:50" hidden="1" outlineLevel="1" x14ac:dyDescent="0.2">
      <c r="B103" s="204" t="str" cm="1">
        <f t="array" aca="1" ref="B103" ca="1">IFERROR(_xlfn.XLOOKUP(C103,Act_codes_core,Act_labels_core),"")</f>
        <v>Common machine</v>
      </c>
      <c r="C103" s="108" t="str">
        <f ca="1"/>
        <v>a_094</v>
      </c>
      <c r="D103" s="133" cm="1">
        <f t="array" aca="1" ref="D103" ca="1">IF($J$1="Labour",SUMIFS(Raw_Factors_QFXP!E$7:E$1000,Raw_Factors_QFXP!$A$7:$A$1000,_xlfn.XLOOKUP($J$1,Fct_labels,Fct_codes)&amp;"_"&amp;$C103),IFERROR(_xlfn.XLOOKUP(_xlfn.XLOOKUP($J$1,Fct_labels,Fct_codes)&amp;"_"&amp;$C103,Raw_Factors_QFXP!$B$7:$B$1000,Raw_Factors_QFXP!E$7:E$1000),0))</f>
        <v>0</v>
      </c>
      <c r="E103" s="168" cm="1">
        <f t="array" aca="1" ref="E103" ca="1">IF($J$1="Labour",SUMIFS(Raw_Factors_QFXP!F$7:F$1000,Raw_Factors_QFXP!$A$7:$A$1000,_xlfn.XLOOKUP($J$1,Fct_labels,Fct_codes)&amp;"_"&amp;$C103),IFERROR(_xlfn.XLOOKUP(_xlfn.XLOOKUP($J$1,Fct_labels,Fct_codes)&amp;"_"&amp;$C103,Raw_Factors_QFXP!$B$7:$B$1000,Raw_Factors_QFXP!F$7:F$1000),0))</f>
        <v>0</v>
      </c>
      <c r="F103" s="168" cm="1">
        <f t="array" aca="1" ref="F103" ca="1">IF($J$1="Labour",SUMIFS(Raw_Factors_QFXP!G$7:G$1000,Raw_Factors_QFXP!$A$7:$A$1000,_xlfn.XLOOKUP($J$1,Fct_labels,Fct_codes)&amp;"_"&amp;$C103),IFERROR(_xlfn.XLOOKUP(_xlfn.XLOOKUP($J$1,Fct_labels,Fct_codes)&amp;"_"&amp;$C103,Raw_Factors_QFXP!$B$7:$B$1000,Raw_Factors_QFXP!G$7:G$1000),0))</f>
        <v>0</v>
      </c>
      <c r="G103" s="168" cm="1">
        <f t="array" aca="1" ref="G103" ca="1">IF($J$1="Labour",SUMIFS(Raw_Factors_QFXP!H$7:H$1000,Raw_Factors_QFXP!$A$7:$A$1000,_xlfn.XLOOKUP($J$1,Fct_labels,Fct_codes)&amp;"_"&amp;$C103),IFERROR(_xlfn.XLOOKUP(_xlfn.XLOOKUP($J$1,Fct_labels,Fct_codes)&amp;"_"&amp;$C103,Raw_Factors_QFXP!$B$7:$B$1000,Raw_Factors_QFXP!H$7:H$1000),0))</f>
        <v>0</v>
      </c>
      <c r="H103" s="168" cm="1">
        <f t="array" aca="1" ref="H103" ca="1">IF($J$1="Labour",SUMIFS(Raw_Factors_QFXP!I$7:I$1000,Raw_Factors_QFXP!$A$7:$A$1000,_xlfn.XLOOKUP($J$1,Fct_labels,Fct_codes)&amp;"_"&amp;$C103),IFERROR(_xlfn.XLOOKUP(_xlfn.XLOOKUP($J$1,Fct_labels,Fct_codes)&amp;"_"&amp;$C103,Raw_Factors_QFXP!$B$7:$B$1000,Raw_Factors_QFXP!I$7:I$1000),0))</f>
        <v>0</v>
      </c>
      <c r="I103" s="168" cm="1">
        <f t="array" aca="1" ref="I103" ca="1">IF($J$1="Labour",SUMIFS(Raw_Factors_QFXP!J$7:J$1000,Raw_Factors_QFXP!$A$7:$A$1000,_xlfn.XLOOKUP($J$1,Fct_labels,Fct_codes)&amp;"_"&amp;$C103),IFERROR(_xlfn.XLOOKUP(_xlfn.XLOOKUP($J$1,Fct_labels,Fct_codes)&amp;"_"&amp;$C103,Raw_Factors_QFXP!$B$7:$B$1000,Raw_Factors_QFXP!J$7:J$1000),0))</f>
        <v>0</v>
      </c>
      <c r="J103" s="168" cm="1">
        <f t="array" aca="1" ref="J103" ca="1">IF($J$1="Labour",SUMIFS(Raw_Factors_QFXP!K$7:K$1000,Raw_Factors_QFXP!$A$7:$A$1000,_xlfn.XLOOKUP($J$1,Fct_labels,Fct_codes)&amp;"_"&amp;$C103),IFERROR(_xlfn.XLOOKUP(_xlfn.XLOOKUP($J$1,Fct_labels,Fct_codes)&amp;"_"&amp;$C103,Raw_Factors_QFXP!$B$7:$B$1000,Raw_Factors_QFXP!K$7:K$1000),0))</f>
        <v>0</v>
      </c>
      <c r="K103" s="168" cm="1">
        <f t="array" aca="1" ref="K103" ca="1">IF($J$1="Labour",SUMIFS(Raw_Factors_QFXP!L$7:L$1000,Raw_Factors_QFXP!$A$7:$A$1000,_xlfn.XLOOKUP($J$1,Fct_labels,Fct_codes)&amp;"_"&amp;$C103),IFERROR(_xlfn.XLOOKUP(_xlfn.XLOOKUP($J$1,Fct_labels,Fct_codes)&amp;"_"&amp;$C103,Raw_Factors_QFXP!$B$7:$B$1000,Raw_Factors_QFXP!L$7:L$1000),0))</f>
        <v>0</v>
      </c>
      <c r="L103" s="168" cm="1">
        <f t="array" aca="1" ref="L103" ca="1">IF($J$1="Labour",SUMIFS(Raw_Factors_QFXP!M$7:M$1000,Raw_Factors_QFXP!$A$7:$A$1000,_xlfn.XLOOKUP($J$1,Fct_labels,Fct_codes)&amp;"_"&amp;$C103),IFERROR(_xlfn.XLOOKUP(_xlfn.XLOOKUP($J$1,Fct_labels,Fct_codes)&amp;"_"&amp;$C103,Raw_Factors_QFXP!$B$7:$B$1000,Raw_Factors_QFXP!M$7:M$1000),0))</f>
        <v>0</v>
      </c>
      <c r="M103" s="168" cm="1">
        <f t="array" aca="1" ref="M103" ca="1">IF($J$1="Labour",SUMIFS(Raw_Factors_QFXP!N$7:N$1000,Raw_Factors_QFXP!$A$7:$A$1000,_xlfn.XLOOKUP($J$1,Fct_labels,Fct_codes)&amp;"_"&amp;$C103),IFERROR(_xlfn.XLOOKUP(_xlfn.XLOOKUP($J$1,Fct_labels,Fct_codes)&amp;"_"&amp;$C103,Raw_Factors_QFXP!$B$7:$B$1000,Raw_Factors_QFXP!N$7:N$1000),0))</f>
        <v>0</v>
      </c>
      <c r="O103" s="204" t="str" cm="1">
        <f t="array" aca="1" ref="O103" ca="1">IFERROR(_xlfn.XLOOKUP(P103,Act_codes_core,Act_labels_core),"")</f>
        <v>Common machine</v>
      </c>
      <c r="P103" s="108" t="str">
        <f ca="1"/>
        <v>a_094</v>
      </c>
      <c r="Q103" s="281" cm="1">
        <f t="array" aca="1" ref="Q103" ca="1">IF($J$1="Labour","",IFERROR(_xlfn.XLOOKUP(_xlfn.XLOOKUP($J$1,Fct_labels,Fct_codes)&amp;"_"&amp;$C103,Raw_Factors_WFDISTXP!$B$7:$B$1000,Raw_Factors_WFDISTXP!E$7:E$1000),0))</f>
        <v>0</v>
      </c>
      <c r="R103" s="298" cm="1">
        <f t="array" aca="1" ref="R103" ca="1">IF($J$1="Labour","",IFERROR(_xlfn.XLOOKUP(_xlfn.XLOOKUP($J$1,Fct_labels,Fct_codes)&amp;"_"&amp;$C103,Raw_Factors_WFDISTXP!$B$7:$B$1000,Raw_Factors_WFDISTXP!F$7:F$1000),0))</f>
        <v>0</v>
      </c>
      <c r="S103" s="298" cm="1">
        <f t="array" aca="1" ref="S103" ca="1">IF($J$1="Labour","",IFERROR(_xlfn.XLOOKUP(_xlfn.XLOOKUP($J$1,Fct_labels,Fct_codes)&amp;"_"&amp;$C103,Raw_Factors_WFDISTXP!$B$7:$B$1000,Raw_Factors_WFDISTXP!G$7:G$1000),0))</f>
        <v>0</v>
      </c>
      <c r="T103" s="298" cm="1">
        <f t="array" aca="1" ref="T103" ca="1">IF($J$1="Labour","",IFERROR(_xlfn.XLOOKUP(_xlfn.XLOOKUP($J$1,Fct_labels,Fct_codes)&amp;"_"&amp;$C103,Raw_Factors_WFDISTXP!$B$7:$B$1000,Raw_Factors_WFDISTXP!H$7:H$1000),0))</f>
        <v>0</v>
      </c>
      <c r="U103" s="298" cm="1">
        <f t="array" aca="1" ref="U103" ca="1">IF($J$1="Labour","",IFERROR(_xlfn.XLOOKUP(_xlfn.XLOOKUP($J$1,Fct_labels,Fct_codes)&amp;"_"&amp;$C103,Raw_Factors_WFDISTXP!$B$7:$B$1000,Raw_Factors_WFDISTXP!I$7:I$1000),0))</f>
        <v>0</v>
      </c>
      <c r="V103" s="298" cm="1">
        <f t="array" aca="1" ref="V103" ca="1">IF($J$1="Labour","",IFERROR(_xlfn.XLOOKUP(_xlfn.XLOOKUP($J$1,Fct_labels,Fct_codes)&amp;"_"&amp;$C103,Raw_Factors_WFDISTXP!$B$7:$B$1000,Raw_Factors_WFDISTXP!J$7:J$1000),0))</f>
        <v>0</v>
      </c>
      <c r="W103" s="298" cm="1">
        <f t="array" aca="1" ref="W103" ca="1">IF($J$1="Labour","",IFERROR(_xlfn.XLOOKUP(_xlfn.XLOOKUP($J$1,Fct_labels,Fct_codes)&amp;"_"&amp;$C103,Raw_Factors_WFDISTXP!$B$7:$B$1000,Raw_Factors_WFDISTXP!K$7:K$1000),0))</f>
        <v>0</v>
      </c>
      <c r="X103" s="298" cm="1">
        <f t="array" aca="1" ref="X103" ca="1">IF($J$1="Labour","",IFERROR(_xlfn.XLOOKUP(_xlfn.XLOOKUP($J$1,Fct_labels,Fct_codes)&amp;"_"&amp;$C103,Raw_Factors_WFDISTXP!$B$7:$B$1000,Raw_Factors_WFDISTXP!L$7:L$1000),0))</f>
        <v>0</v>
      </c>
      <c r="Y103" s="298" cm="1">
        <f t="array" aca="1" ref="Y103" ca="1">IF($J$1="Labour","",IFERROR(_xlfn.XLOOKUP(_xlfn.XLOOKUP($J$1,Fct_labels,Fct_codes)&amp;"_"&amp;$C103,Raw_Factors_WFDISTXP!$B$7:$B$1000,Raw_Factors_WFDISTXP!M$7:M$1000),0))</f>
        <v>0</v>
      </c>
      <c r="Z103" s="298" cm="1">
        <f t="array" aca="1" ref="Z103" ca="1">IF($J$1="Labour","",IFERROR(_xlfn.XLOOKUP(_xlfn.XLOOKUP($J$1,Fct_labels,Fct_codes)&amp;"_"&amp;$C103,Raw_Factors_WFDISTXP!$B$7:$B$1000,Raw_Factors_WFDISTXP!N$7:N$1000),0))</f>
        <v>0</v>
      </c>
      <c r="AA103" s="104"/>
      <c r="AB103" s="104"/>
      <c r="AC103" s="104"/>
      <c r="AD103" s="104"/>
      <c r="AE103" s="104"/>
      <c r="AF103" s="104"/>
      <c r="AG103" s="104"/>
      <c r="AH103" s="104"/>
      <c r="AI103" s="54" t="str">
        <f ca="1"/>
        <v>sMDU</v>
      </c>
      <c r="AJ103" s="54" t="str">
        <f ca="1"/>
        <v>sGDP</v>
      </c>
      <c r="AK103" s="133" t="str">
        <f ca="1"/>
        <v>a_094</v>
      </c>
      <c r="AL103" s="133">
        <f ca="1"/>
        <v>0</v>
      </c>
      <c r="AM103" s="133">
        <f ca="1"/>
        <v>0</v>
      </c>
      <c r="AN103" s="133">
        <f ca="1"/>
        <v>0</v>
      </c>
      <c r="AO103" s="133">
        <f ca="1"/>
        <v>0</v>
      </c>
      <c r="AP103" s="133">
        <f ca="1"/>
        <v>0</v>
      </c>
      <c r="AQ103" s="133">
        <f ca="1"/>
        <v>0</v>
      </c>
      <c r="AR103" s="133">
        <f ca="1"/>
        <v>0</v>
      </c>
      <c r="AS103" s="133">
        <f ca="1"/>
        <v>0</v>
      </c>
      <c r="AT103" s="133">
        <f ca="1"/>
        <v>0</v>
      </c>
      <c r="AU103" s="133">
        <f ca="1"/>
        <v>0</v>
      </c>
      <c r="AV103" s="133" t="e">
        <f t="shared" ca="1" si="20"/>
        <v>#DIV/0!</v>
      </c>
      <c r="AW103" s="133">
        <f t="shared" ca="1" si="21"/>
        <v>0</v>
      </c>
      <c r="AX103" s="59"/>
    </row>
    <row r="104" spans="2:50" hidden="1" outlineLevel="1" x14ac:dyDescent="0.2">
      <c r="B104" s="204" t="str" cm="1">
        <f t="array" aca="1" ref="B104" ca="1">IFERROR(_xlfn.XLOOKUP(C104,Act_codes_core,Act_labels_core),"")</f>
        <v>Specialized machine</v>
      </c>
      <c r="C104" s="108" t="str">
        <f ca="1"/>
        <v>a_095</v>
      </c>
      <c r="D104" s="133" cm="1">
        <f t="array" aca="1" ref="D104" ca="1">IF($J$1="Labour",SUMIFS(Raw_Factors_QFXP!E$7:E$1000,Raw_Factors_QFXP!$A$7:$A$1000,_xlfn.XLOOKUP($J$1,Fct_labels,Fct_codes)&amp;"_"&amp;$C104),IFERROR(_xlfn.XLOOKUP(_xlfn.XLOOKUP($J$1,Fct_labels,Fct_codes)&amp;"_"&amp;$C104,Raw_Factors_QFXP!$B$7:$B$1000,Raw_Factors_QFXP!E$7:E$1000),0))</f>
        <v>0</v>
      </c>
      <c r="E104" s="168" cm="1">
        <f t="array" aca="1" ref="E104" ca="1">IF($J$1="Labour",SUMIFS(Raw_Factors_QFXP!F$7:F$1000,Raw_Factors_QFXP!$A$7:$A$1000,_xlfn.XLOOKUP($J$1,Fct_labels,Fct_codes)&amp;"_"&amp;$C104),IFERROR(_xlfn.XLOOKUP(_xlfn.XLOOKUP($J$1,Fct_labels,Fct_codes)&amp;"_"&amp;$C104,Raw_Factors_QFXP!$B$7:$B$1000,Raw_Factors_QFXP!F$7:F$1000),0))</f>
        <v>0</v>
      </c>
      <c r="F104" s="168" cm="1">
        <f t="array" aca="1" ref="F104" ca="1">IF($J$1="Labour",SUMIFS(Raw_Factors_QFXP!G$7:G$1000,Raw_Factors_QFXP!$A$7:$A$1000,_xlfn.XLOOKUP($J$1,Fct_labels,Fct_codes)&amp;"_"&amp;$C104),IFERROR(_xlfn.XLOOKUP(_xlfn.XLOOKUP($J$1,Fct_labels,Fct_codes)&amp;"_"&amp;$C104,Raw_Factors_QFXP!$B$7:$B$1000,Raw_Factors_QFXP!G$7:G$1000),0))</f>
        <v>0</v>
      </c>
      <c r="G104" s="168" cm="1">
        <f t="array" aca="1" ref="G104" ca="1">IF($J$1="Labour",SUMIFS(Raw_Factors_QFXP!H$7:H$1000,Raw_Factors_QFXP!$A$7:$A$1000,_xlfn.XLOOKUP($J$1,Fct_labels,Fct_codes)&amp;"_"&amp;$C104),IFERROR(_xlfn.XLOOKUP(_xlfn.XLOOKUP($J$1,Fct_labels,Fct_codes)&amp;"_"&amp;$C104,Raw_Factors_QFXP!$B$7:$B$1000,Raw_Factors_QFXP!H$7:H$1000),0))</f>
        <v>0</v>
      </c>
      <c r="H104" s="168" cm="1">
        <f t="array" aca="1" ref="H104" ca="1">IF($J$1="Labour",SUMIFS(Raw_Factors_QFXP!I$7:I$1000,Raw_Factors_QFXP!$A$7:$A$1000,_xlfn.XLOOKUP($J$1,Fct_labels,Fct_codes)&amp;"_"&amp;$C104),IFERROR(_xlfn.XLOOKUP(_xlfn.XLOOKUP($J$1,Fct_labels,Fct_codes)&amp;"_"&amp;$C104,Raw_Factors_QFXP!$B$7:$B$1000,Raw_Factors_QFXP!I$7:I$1000),0))</f>
        <v>0</v>
      </c>
      <c r="I104" s="168" cm="1">
        <f t="array" aca="1" ref="I104" ca="1">IF($J$1="Labour",SUMIFS(Raw_Factors_QFXP!J$7:J$1000,Raw_Factors_QFXP!$A$7:$A$1000,_xlfn.XLOOKUP($J$1,Fct_labels,Fct_codes)&amp;"_"&amp;$C104),IFERROR(_xlfn.XLOOKUP(_xlfn.XLOOKUP($J$1,Fct_labels,Fct_codes)&amp;"_"&amp;$C104,Raw_Factors_QFXP!$B$7:$B$1000,Raw_Factors_QFXP!J$7:J$1000),0))</f>
        <v>0</v>
      </c>
      <c r="J104" s="168" cm="1">
        <f t="array" aca="1" ref="J104" ca="1">IF($J$1="Labour",SUMIFS(Raw_Factors_QFXP!K$7:K$1000,Raw_Factors_QFXP!$A$7:$A$1000,_xlfn.XLOOKUP($J$1,Fct_labels,Fct_codes)&amp;"_"&amp;$C104),IFERROR(_xlfn.XLOOKUP(_xlfn.XLOOKUP($J$1,Fct_labels,Fct_codes)&amp;"_"&amp;$C104,Raw_Factors_QFXP!$B$7:$B$1000,Raw_Factors_QFXP!K$7:K$1000),0))</f>
        <v>0</v>
      </c>
      <c r="K104" s="168" cm="1">
        <f t="array" aca="1" ref="K104" ca="1">IF($J$1="Labour",SUMIFS(Raw_Factors_QFXP!L$7:L$1000,Raw_Factors_QFXP!$A$7:$A$1000,_xlfn.XLOOKUP($J$1,Fct_labels,Fct_codes)&amp;"_"&amp;$C104),IFERROR(_xlfn.XLOOKUP(_xlfn.XLOOKUP($J$1,Fct_labels,Fct_codes)&amp;"_"&amp;$C104,Raw_Factors_QFXP!$B$7:$B$1000,Raw_Factors_QFXP!L$7:L$1000),0))</f>
        <v>0</v>
      </c>
      <c r="L104" s="168" cm="1">
        <f t="array" aca="1" ref="L104" ca="1">IF($J$1="Labour",SUMIFS(Raw_Factors_QFXP!M$7:M$1000,Raw_Factors_QFXP!$A$7:$A$1000,_xlfn.XLOOKUP($J$1,Fct_labels,Fct_codes)&amp;"_"&amp;$C104),IFERROR(_xlfn.XLOOKUP(_xlfn.XLOOKUP($J$1,Fct_labels,Fct_codes)&amp;"_"&amp;$C104,Raw_Factors_QFXP!$B$7:$B$1000,Raw_Factors_QFXP!M$7:M$1000),0))</f>
        <v>0</v>
      </c>
      <c r="M104" s="168" cm="1">
        <f t="array" aca="1" ref="M104" ca="1">IF($J$1="Labour",SUMIFS(Raw_Factors_QFXP!N$7:N$1000,Raw_Factors_QFXP!$A$7:$A$1000,_xlfn.XLOOKUP($J$1,Fct_labels,Fct_codes)&amp;"_"&amp;$C104),IFERROR(_xlfn.XLOOKUP(_xlfn.XLOOKUP($J$1,Fct_labels,Fct_codes)&amp;"_"&amp;$C104,Raw_Factors_QFXP!$B$7:$B$1000,Raw_Factors_QFXP!N$7:N$1000),0))</f>
        <v>0</v>
      </c>
      <c r="O104" s="204" t="str" cm="1">
        <f t="array" aca="1" ref="O104" ca="1">IFERROR(_xlfn.XLOOKUP(P104,Act_codes_core,Act_labels_core),"")</f>
        <v>Specialized machine</v>
      </c>
      <c r="P104" s="108" t="str">
        <f ca="1"/>
        <v>a_095</v>
      </c>
      <c r="Q104" s="281" cm="1">
        <f t="array" aca="1" ref="Q104" ca="1">IF($J$1="Labour","",IFERROR(_xlfn.XLOOKUP(_xlfn.XLOOKUP($J$1,Fct_labels,Fct_codes)&amp;"_"&amp;$C104,Raw_Factors_WFDISTXP!$B$7:$B$1000,Raw_Factors_WFDISTXP!E$7:E$1000),0))</f>
        <v>0</v>
      </c>
      <c r="R104" s="298" cm="1">
        <f t="array" aca="1" ref="R104" ca="1">IF($J$1="Labour","",IFERROR(_xlfn.XLOOKUP(_xlfn.XLOOKUP($J$1,Fct_labels,Fct_codes)&amp;"_"&amp;$C104,Raw_Factors_WFDISTXP!$B$7:$B$1000,Raw_Factors_WFDISTXP!F$7:F$1000),0))</f>
        <v>0</v>
      </c>
      <c r="S104" s="298" cm="1">
        <f t="array" aca="1" ref="S104" ca="1">IF($J$1="Labour","",IFERROR(_xlfn.XLOOKUP(_xlfn.XLOOKUP($J$1,Fct_labels,Fct_codes)&amp;"_"&amp;$C104,Raw_Factors_WFDISTXP!$B$7:$B$1000,Raw_Factors_WFDISTXP!G$7:G$1000),0))</f>
        <v>0</v>
      </c>
      <c r="T104" s="298" cm="1">
        <f t="array" aca="1" ref="T104" ca="1">IF($J$1="Labour","",IFERROR(_xlfn.XLOOKUP(_xlfn.XLOOKUP($J$1,Fct_labels,Fct_codes)&amp;"_"&amp;$C104,Raw_Factors_WFDISTXP!$B$7:$B$1000,Raw_Factors_WFDISTXP!H$7:H$1000),0))</f>
        <v>0</v>
      </c>
      <c r="U104" s="298" cm="1">
        <f t="array" aca="1" ref="U104" ca="1">IF($J$1="Labour","",IFERROR(_xlfn.XLOOKUP(_xlfn.XLOOKUP($J$1,Fct_labels,Fct_codes)&amp;"_"&amp;$C104,Raw_Factors_WFDISTXP!$B$7:$B$1000,Raw_Factors_WFDISTXP!I$7:I$1000),0))</f>
        <v>0</v>
      </c>
      <c r="V104" s="298" cm="1">
        <f t="array" aca="1" ref="V104" ca="1">IF($J$1="Labour","",IFERROR(_xlfn.XLOOKUP(_xlfn.XLOOKUP($J$1,Fct_labels,Fct_codes)&amp;"_"&amp;$C104,Raw_Factors_WFDISTXP!$B$7:$B$1000,Raw_Factors_WFDISTXP!J$7:J$1000),0))</f>
        <v>0</v>
      </c>
      <c r="W104" s="298" cm="1">
        <f t="array" aca="1" ref="W104" ca="1">IF($J$1="Labour","",IFERROR(_xlfn.XLOOKUP(_xlfn.XLOOKUP($J$1,Fct_labels,Fct_codes)&amp;"_"&amp;$C104,Raw_Factors_WFDISTXP!$B$7:$B$1000,Raw_Factors_WFDISTXP!K$7:K$1000),0))</f>
        <v>0</v>
      </c>
      <c r="X104" s="298" cm="1">
        <f t="array" aca="1" ref="X104" ca="1">IF($J$1="Labour","",IFERROR(_xlfn.XLOOKUP(_xlfn.XLOOKUP($J$1,Fct_labels,Fct_codes)&amp;"_"&amp;$C104,Raw_Factors_WFDISTXP!$B$7:$B$1000,Raw_Factors_WFDISTXP!L$7:L$1000),0))</f>
        <v>0</v>
      </c>
      <c r="Y104" s="298" cm="1">
        <f t="array" aca="1" ref="Y104" ca="1">IF($J$1="Labour","",IFERROR(_xlfn.XLOOKUP(_xlfn.XLOOKUP($J$1,Fct_labels,Fct_codes)&amp;"_"&amp;$C104,Raw_Factors_WFDISTXP!$B$7:$B$1000,Raw_Factors_WFDISTXP!M$7:M$1000),0))</f>
        <v>0</v>
      </c>
      <c r="Z104" s="298" cm="1">
        <f t="array" aca="1" ref="Z104" ca="1">IF($J$1="Labour","",IFERROR(_xlfn.XLOOKUP(_xlfn.XLOOKUP($J$1,Fct_labels,Fct_codes)&amp;"_"&amp;$C104,Raw_Factors_WFDISTXP!$B$7:$B$1000,Raw_Factors_WFDISTXP!N$7:N$1000),0))</f>
        <v>0</v>
      </c>
      <c r="AA104" s="104"/>
      <c r="AB104" s="104"/>
      <c r="AC104" s="104"/>
      <c r="AD104" s="104"/>
      <c r="AE104" s="104"/>
      <c r="AF104" s="104"/>
      <c r="AG104" s="104"/>
      <c r="AH104" s="104"/>
      <c r="AI104" s="54" t="str">
        <f ca="1"/>
        <v>sMDU</v>
      </c>
      <c r="AJ104" s="54" t="str">
        <f ca="1"/>
        <v>sGDP</v>
      </c>
      <c r="AK104" s="133" t="str">
        <f ca="1"/>
        <v>a_095</v>
      </c>
      <c r="AL104" s="133">
        <f ca="1"/>
        <v>0</v>
      </c>
      <c r="AM104" s="133">
        <f ca="1"/>
        <v>0</v>
      </c>
      <c r="AN104" s="133">
        <f ca="1"/>
        <v>0</v>
      </c>
      <c r="AO104" s="133">
        <f ca="1"/>
        <v>0</v>
      </c>
      <c r="AP104" s="133">
        <f ca="1"/>
        <v>0</v>
      </c>
      <c r="AQ104" s="133">
        <f ca="1"/>
        <v>0</v>
      </c>
      <c r="AR104" s="133">
        <f ca="1"/>
        <v>0</v>
      </c>
      <c r="AS104" s="133">
        <f ca="1"/>
        <v>0</v>
      </c>
      <c r="AT104" s="133">
        <f ca="1"/>
        <v>0</v>
      </c>
      <c r="AU104" s="133">
        <f ca="1"/>
        <v>0</v>
      </c>
      <c r="AV104" s="133" t="e">
        <f t="shared" ca="1" si="20"/>
        <v>#DIV/0!</v>
      </c>
      <c r="AW104" s="133">
        <f t="shared" ca="1" si="21"/>
        <v>0</v>
      </c>
      <c r="AX104" s="59"/>
    </row>
    <row r="105" spans="2:50" hidden="1" outlineLevel="1" x14ac:dyDescent="0.2">
      <c r="B105" s="204" t="str" cm="1">
        <f t="array" aca="1" ref="B105" ca="1">IFERROR(_xlfn.XLOOKUP(C105,Act_codes_core,Act_labels_core),"")</f>
        <v>Cars of all kinds</v>
      </c>
      <c r="C105" s="108" t="str">
        <f ca="1"/>
        <v>a_096</v>
      </c>
      <c r="D105" s="133" cm="1">
        <f t="array" aca="1" ref="D105" ca="1">IF($J$1="Labour",SUMIFS(Raw_Factors_QFXP!E$7:E$1000,Raw_Factors_QFXP!$A$7:$A$1000,_xlfn.XLOOKUP($J$1,Fct_labels,Fct_codes)&amp;"_"&amp;$C105),IFERROR(_xlfn.XLOOKUP(_xlfn.XLOOKUP($J$1,Fct_labels,Fct_codes)&amp;"_"&amp;$C105,Raw_Factors_QFXP!$B$7:$B$1000,Raw_Factors_QFXP!E$7:E$1000),0))</f>
        <v>0</v>
      </c>
      <c r="E105" s="168" cm="1">
        <f t="array" aca="1" ref="E105" ca="1">IF($J$1="Labour",SUMIFS(Raw_Factors_QFXP!F$7:F$1000,Raw_Factors_QFXP!$A$7:$A$1000,_xlfn.XLOOKUP($J$1,Fct_labels,Fct_codes)&amp;"_"&amp;$C105),IFERROR(_xlfn.XLOOKUP(_xlfn.XLOOKUP($J$1,Fct_labels,Fct_codes)&amp;"_"&amp;$C105,Raw_Factors_QFXP!$B$7:$B$1000,Raw_Factors_QFXP!F$7:F$1000),0))</f>
        <v>0</v>
      </c>
      <c r="F105" s="168" cm="1">
        <f t="array" aca="1" ref="F105" ca="1">IF($J$1="Labour",SUMIFS(Raw_Factors_QFXP!G$7:G$1000,Raw_Factors_QFXP!$A$7:$A$1000,_xlfn.XLOOKUP($J$1,Fct_labels,Fct_codes)&amp;"_"&amp;$C105),IFERROR(_xlfn.XLOOKUP(_xlfn.XLOOKUP($J$1,Fct_labels,Fct_codes)&amp;"_"&amp;$C105,Raw_Factors_QFXP!$B$7:$B$1000,Raw_Factors_QFXP!G$7:G$1000),0))</f>
        <v>0</v>
      </c>
      <c r="G105" s="168" cm="1">
        <f t="array" aca="1" ref="G105" ca="1">IF($J$1="Labour",SUMIFS(Raw_Factors_QFXP!H$7:H$1000,Raw_Factors_QFXP!$A$7:$A$1000,_xlfn.XLOOKUP($J$1,Fct_labels,Fct_codes)&amp;"_"&amp;$C105),IFERROR(_xlfn.XLOOKUP(_xlfn.XLOOKUP($J$1,Fct_labels,Fct_codes)&amp;"_"&amp;$C105,Raw_Factors_QFXP!$B$7:$B$1000,Raw_Factors_QFXP!H$7:H$1000),0))</f>
        <v>0</v>
      </c>
      <c r="H105" s="168" cm="1">
        <f t="array" aca="1" ref="H105" ca="1">IF($J$1="Labour",SUMIFS(Raw_Factors_QFXP!I$7:I$1000,Raw_Factors_QFXP!$A$7:$A$1000,_xlfn.XLOOKUP($J$1,Fct_labels,Fct_codes)&amp;"_"&amp;$C105),IFERROR(_xlfn.XLOOKUP(_xlfn.XLOOKUP($J$1,Fct_labels,Fct_codes)&amp;"_"&amp;$C105,Raw_Factors_QFXP!$B$7:$B$1000,Raw_Factors_QFXP!I$7:I$1000),0))</f>
        <v>0</v>
      </c>
      <c r="I105" s="168" cm="1">
        <f t="array" aca="1" ref="I105" ca="1">IF($J$1="Labour",SUMIFS(Raw_Factors_QFXP!J$7:J$1000,Raw_Factors_QFXP!$A$7:$A$1000,_xlfn.XLOOKUP($J$1,Fct_labels,Fct_codes)&amp;"_"&amp;$C105),IFERROR(_xlfn.XLOOKUP(_xlfn.XLOOKUP($J$1,Fct_labels,Fct_codes)&amp;"_"&amp;$C105,Raw_Factors_QFXP!$B$7:$B$1000,Raw_Factors_QFXP!J$7:J$1000),0))</f>
        <v>0</v>
      </c>
      <c r="J105" s="168" cm="1">
        <f t="array" aca="1" ref="J105" ca="1">IF($J$1="Labour",SUMIFS(Raw_Factors_QFXP!K$7:K$1000,Raw_Factors_QFXP!$A$7:$A$1000,_xlfn.XLOOKUP($J$1,Fct_labels,Fct_codes)&amp;"_"&amp;$C105),IFERROR(_xlfn.XLOOKUP(_xlfn.XLOOKUP($J$1,Fct_labels,Fct_codes)&amp;"_"&amp;$C105,Raw_Factors_QFXP!$B$7:$B$1000,Raw_Factors_QFXP!K$7:K$1000),0))</f>
        <v>0</v>
      </c>
      <c r="K105" s="168" cm="1">
        <f t="array" aca="1" ref="K105" ca="1">IF($J$1="Labour",SUMIFS(Raw_Factors_QFXP!L$7:L$1000,Raw_Factors_QFXP!$A$7:$A$1000,_xlfn.XLOOKUP($J$1,Fct_labels,Fct_codes)&amp;"_"&amp;$C105),IFERROR(_xlfn.XLOOKUP(_xlfn.XLOOKUP($J$1,Fct_labels,Fct_codes)&amp;"_"&amp;$C105,Raw_Factors_QFXP!$B$7:$B$1000,Raw_Factors_QFXP!L$7:L$1000),0))</f>
        <v>0</v>
      </c>
      <c r="L105" s="168" cm="1">
        <f t="array" aca="1" ref="L105" ca="1">IF($J$1="Labour",SUMIFS(Raw_Factors_QFXP!M$7:M$1000,Raw_Factors_QFXP!$A$7:$A$1000,_xlfn.XLOOKUP($J$1,Fct_labels,Fct_codes)&amp;"_"&amp;$C105),IFERROR(_xlfn.XLOOKUP(_xlfn.XLOOKUP($J$1,Fct_labels,Fct_codes)&amp;"_"&amp;$C105,Raw_Factors_QFXP!$B$7:$B$1000,Raw_Factors_QFXP!M$7:M$1000),0))</f>
        <v>0</v>
      </c>
      <c r="M105" s="168" cm="1">
        <f t="array" aca="1" ref="M105" ca="1">IF($J$1="Labour",SUMIFS(Raw_Factors_QFXP!N$7:N$1000,Raw_Factors_QFXP!$A$7:$A$1000,_xlfn.XLOOKUP($J$1,Fct_labels,Fct_codes)&amp;"_"&amp;$C105),IFERROR(_xlfn.XLOOKUP(_xlfn.XLOOKUP($J$1,Fct_labels,Fct_codes)&amp;"_"&amp;$C105,Raw_Factors_QFXP!$B$7:$B$1000,Raw_Factors_QFXP!N$7:N$1000),0))</f>
        <v>0</v>
      </c>
      <c r="O105" s="204" t="str" cm="1">
        <f t="array" aca="1" ref="O105" ca="1">IFERROR(_xlfn.XLOOKUP(P105,Act_codes_core,Act_labels_core),"")</f>
        <v>Cars of all kinds</v>
      </c>
      <c r="P105" s="108" t="str">
        <f ca="1"/>
        <v>a_096</v>
      </c>
      <c r="Q105" s="281" cm="1">
        <f t="array" aca="1" ref="Q105" ca="1">IF($J$1="Labour","",IFERROR(_xlfn.XLOOKUP(_xlfn.XLOOKUP($J$1,Fct_labels,Fct_codes)&amp;"_"&amp;$C105,Raw_Factors_WFDISTXP!$B$7:$B$1000,Raw_Factors_WFDISTXP!E$7:E$1000),0))</f>
        <v>0</v>
      </c>
      <c r="R105" s="298" cm="1">
        <f t="array" aca="1" ref="R105" ca="1">IF($J$1="Labour","",IFERROR(_xlfn.XLOOKUP(_xlfn.XLOOKUP($J$1,Fct_labels,Fct_codes)&amp;"_"&amp;$C105,Raw_Factors_WFDISTXP!$B$7:$B$1000,Raw_Factors_WFDISTXP!F$7:F$1000),0))</f>
        <v>0</v>
      </c>
      <c r="S105" s="298" cm="1">
        <f t="array" aca="1" ref="S105" ca="1">IF($J$1="Labour","",IFERROR(_xlfn.XLOOKUP(_xlfn.XLOOKUP($J$1,Fct_labels,Fct_codes)&amp;"_"&amp;$C105,Raw_Factors_WFDISTXP!$B$7:$B$1000,Raw_Factors_WFDISTXP!G$7:G$1000),0))</f>
        <v>0</v>
      </c>
      <c r="T105" s="298" cm="1">
        <f t="array" aca="1" ref="T105" ca="1">IF($J$1="Labour","",IFERROR(_xlfn.XLOOKUP(_xlfn.XLOOKUP($J$1,Fct_labels,Fct_codes)&amp;"_"&amp;$C105,Raw_Factors_WFDISTXP!$B$7:$B$1000,Raw_Factors_WFDISTXP!H$7:H$1000),0))</f>
        <v>0</v>
      </c>
      <c r="U105" s="298" cm="1">
        <f t="array" aca="1" ref="U105" ca="1">IF($J$1="Labour","",IFERROR(_xlfn.XLOOKUP(_xlfn.XLOOKUP($J$1,Fct_labels,Fct_codes)&amp;"_"&amp;$C105,Raw_Factors_WFDISTXP!$B$7:$B$1000,Raw_Factors_WFDISTXP!I$7:I$1000),0))</f>
        <v>0</v>
      </c>
      <c r="V105" s="298" cm="1">
        <f t="array" aca="1" ref="V105" ca="1">IF($J$1="Labour","",IFERROR(_xlfn.XLOOKUP(_xlfn.XLOOKUP($J$1,Fct_labels,Fct_codes)&amp;"_"&amp;$C105,Raw_Factors_WFDISTXP!$B$7:$B$1000,Raw_Factors_WFDISTXP!J$7:J$1000),0))</f>
        <v>0</v>
      </c>
      <c r="W105" s="298" cm="1">
        <f t="array" aca="1" ref="W105" ca="1">IF($J$1="Labour","",IFERROR(_xlfn.XLOOKUP(_xlfn.XLOOKUP($J$1,Fct_labels,Fct_codes)&amp;"_"&amp;$C105,Raw_Factors_WFDISTXP!$B$7:$B$1000,Raw_Factors_WFDISTXP!K$7:K$1000),0))</f>
        <v>0</v>
      </c>
      <c r="X105" s="298" cm="1">
        <f t="array" aca="1" ref="X105" ca="1">IF($J$1="Labour","",IFERROR(_xlfn.XLOOKUP(_xlfn.XLOOKUP($J$1,Fct_labels,Fct_codes)&amp;"_"&amp;$C105,Raw_Factors_WFDISTXP!$B$7:$B$1000,Raw_Factors_WFDISTXP!L$7:L$1000),0))</f>
        <v>0</v>
      </c>
      <c r="Y105" s="298" cm="1">
        <f t="array" aca="1" ref="Y105" ca="1">IF($J$1="Labour","",IFERROR(_xlfn.XLOOKUP(_xlfn.XLOOKUP($J$1,Fct_labels,Fct_codes)&amp;"_"&amp;$C105,Raw_Factors_WFDISTXP!$B$7:$B$1000,Raw_Factors_WFDISTXP!M$7:M$1000),0))</f>
        <v>0</v>
      </c>
      <c r="Z105" s="298" cm="1">
        <f t="array" aca="1" ref="Z105" ca="1">IF($J$1="Labour","",IFERROR(_xlfn.XLOOKUP(_xlfn.XLOOKUP($J$1,Fct_labels,Fct_codes)&amp;"_"&amp;$C105,Raw_Factors_WFDISTXP!$B$7:$B$1000,Raw_Factors_WFDISTXP!N$7:N$1000),0))</f>
        <v>0</v>
      </c>
      <c r="AA105" s="104"/>
      <c r="AB105" s="104"/>
      <c r="AC105" s="104"/>
      <c r="AD105" s="104"/>
      <c r="AE105" s="104"/>
      <c r="AF105" s="104"/>
      <c r="AG105" s="104"/>
      <c r="AH105" s="104"/>
      <c r="AI105" s="54" t="str">
        <f ca="1"/>
        <v>sMDU</v>
      </c>
      <c r="AJ105" s="54" t="str">
        <f ca="1"/>
        <v>sGDP</v>
      </c>
      <c r="AK105" s="133" t="str">
        <f ca="1"/>
        <v>a_096</v>
      </c>
      <c r="AL105" s="133">
        <f ca="1"/>
        <v>0</v>
      </c>
      <c r="AM105" s="133">
        <f ca="1"/>
        <v>0</v>
      </c>
      <c r="AN105" s="133">
        <f ca="1"/>
        <v>0</v>
      </c>
      <c r="AO105" s="133">
        <f ca="1"/>
        <v>0</v>
      </c>
      <c r="AP105" s="133">
        <f ca="1"/>
        <v>0</v>
      </c>
      <c r="AQ105" s="133">
        <f ca="1"/>
        <v>0</v>
      </c>
      <c r="AR105" s="133">
        <f ca="1"/>
        <v>0</v>
      </c>
      <c r="AS105" s="133">
        <f ca="1"/>
        <v>0</v>
      </c>
      <c r="AT105" s="133">
        <f ca="1"/>
        <v>0</v>
      </c>
      <c r="AU105" s="133">
        <f ca="1"/>
        <v>0</v>
      </c>
      <c r="AV105" s="133" t="e">
        <f t="shared" ca="1" si="20"/>
        <v>#DIV/0!</v>
      </c>
      <c r="AW105" s="133">
        <f t="shared" ca="1" si="21"/>
        <v>0</v>
      </c>
      <c r="AX105" s="59"/>
    </row>
    <row r="106" spans="2:50" hidden="1" outlineLevel="1" x14ac:dyDescent="0.2">
      <c r="B106" s="204" t="str" cm="1">
        <f t="array" aca="1" ref="B106" ca="1">IFERROR(_xlfn.XLOOKUP(C106,Act_codes_core,Act_labels_core),"")</f>
        <v>Remaining motor vehicles (except cars of all kinds), car bodies and other motor vehicles, trailers and semi-trailers; Spare parts and accessories for cars and other motor vehicles</v>
      </c>
      <c r="C106" s="108" t="str">
        <f ca="1"/>
        <v>a_097</v>
      </c>
      <c r="D106" s="133" cm="1">
        <f t="array" aca="1" ref="D106" ca="1">IF($J$1="Labour",SUMIFS(Raw_Factors_QFXP!E$7:E$1000,Raw_Factors_QFXP!$A$7:$A$1000,_xlfn.XLOOKUP($J$1,Fct_labels,Fct_codes)&amp;"_"&amp;$C106),IFERROR(_xlfn.XLOOKUP(_xlfn.XLOOKUP($J$1,Fct_labels,Fct_codes)&amp;"_"&amp;$C106,Raw_Factors_QFXP!$B$7:$B$1000,Raw_Factors_QFXP!E$7:E$1000),0))</f>
        <v>0</v>
      </c>
      <c r="E106" s="168" cm="1">
        <f t="array" aca="1" ref="E106" ca="1">IF($J$1="Labour",SUMIFS(Raw_Factors_QFXP!F$7:F$1000,Raw_Factors_QFXP!$A$7:$A$1000,_xlfn.XLOOKUP($J$1,Fct_labels,Fct_codes)&amp;"_"&amp;$C106),IFERROR(_xlfn.XLOOKUP(_xlfn.XLOOKUP($J$1,Fct_labels,Fct_codes)&amp;"_"&amp;$C106,Raw_Factors_QFXP!$B$7:$B$1000,Raw_Factors_QFXP!F$7:F$1000),0))</f>
        <v>0</v>
      </c>
      <c r="F106" s="168" cm="1">
        <f t="array" aca="1" ref="F106" ca="1">IF($J$1="Labour",SUMIFS(Raw_Factors_QFXP!G$7:G$1000,Raw_Factors_QFXP!$A$7:$A$1000,_xlfn.XLOOKUP($J$1,Fct_labels,Fct_codes)&amp;"_"&amp;$C106),IFERROR(_xlfn.XLOOKUP(_xlfn.XLOOKUP($J$1,Fct_labels,Fct_codes)&amp;"_"&amp;$C106,Raw_Factors_QFXP!$B$7:$B$1000,Raw_Factors_QFXP!G$7:G$1000),0))</f>
        <v>0</v>
      </c>
      <c r="G106" s="168" cm="1">
        <f t="array" aca="1" ref="G106" ca="1">IF($J$1="Labour",SUMIFS(Raw_Factors_QFXP!H$7:H$1000,Raw_Factors_QFXP!$A$7:$A$1000,_xlfn.XLOOKUP($J$1,Fct_labels,Fct_codes)&amp;"_"&amp;$C106),IFERROR(_xlfn.XLOOKUP(_xlfn.XLOOKUP($J$1,Fct_labels,Fct_codes)&amp;"_"&amp;$C106,Raw_Factors_QFXP!$B$7:$B$1000,Raw_Factors_QFXP!H$7:H$1000),0))</f>
        <v>0</v>
      </c>
      <c r="H106" s="168" cm="1">
        <f t="array" aca="1" ref="H106" ca="1">IF($J$1="Labour",SUMIFS(Raw_Factors_QFXP!I$7:I$1000,Raw_Factors_QFXP!$A$7:$A$1000,_xlfn.XLOOKUP($J$1,Fct_labels,Fct_codes)&amp;"_"&amp;$C106),IFERROR(_xlfn.XLOOKUP(_xlfn.XLOOKUP($J$1,Fct_labels,Fct_codes)&amp;"_"&amp;$C106,Raw_Factors_QFXP!$B$7:$B$1000,Raw_Factors_QFXP!I$7:I$1000),0))</f>
        <v>0</v>
      </c>
      <c r="I106" s="168" cm="1">
        <f t="array" aca="1" ref="I106" ca="1">IF($J$1="Labour",SUMIFS(Raw_Factors_QFXP!J$7:J$1000,Raw_Factors_QFXP!$A$7:$A$1000,_xlfn.XLOOKUP($J$1,Fct_labels,Fct_codes)&amp;"_"&amp;$C106),IFERROR(_xlfn.XLOOKUP(_xlfn.XLOOKUP($J$1,Fct_labels,Fct_codes)&amp;"_"&amp;$C106,Raw_Factors_QFXP!$B$7:$B$1000,Raw_Factors_QFXP!J$7:J$1000),0))</f>
        <v>0</v>
      </c>
      <c r="J106" s="168" cm="1">
        <f t="array" aca="1" ref="J106" ca="1">IF($J$1="Labour",SUMIFS(Raw_Factors_QFXP!K$7:K$1000,Raw_Factors_QFXP!$A$7:$A$1000,_xlfn.XLOOKUP($J$1,Fct_labels,Fct_codes)&amp;"_"&amp;$C106),IFERROR(_xlfn.XLOOKUP(_xlfn.XLOOKUP($J$1,Fct_labels,Fct_codes)&amp;"_"&amp;$C106,Raw_Factors_QFXP!$B$7:$B$1000,Raw_Factors_QFXP!K$7:K$1000),0))</f>
        <v>0</v>
      </c>
      <c r="K106" s="168" cm="1">
        <f t="array" aca="1" ref="K106" ca="1">IF($J$1="Labour",SUMIFS(Raw_Factors_QFXP!L$7:L$1000,Raw_Factors_QFXP!$A$7:$A$1000,_xlfn.XLOOKUP($J$1,Fct_labels,Fct_codes)&amp;"_"&amp;$C106),IFERROR(_xlfn.XLOOKUP(_xlfn.XLOOKUP($J$1,Fct_labels,Fct_codes)&amp;"_"&amp;$C106,Raw_Factors_QFXP!$B$7:$B$1000,Raw_Factors_QFXP!L$7:L$1000),0))</f>
        <v>0</v>
      </c>
      <c r="L106" s="168" cm="1">
        <f t="array" aca="1" ref="L106" ca="1">IF($J$1="Labour",SUMIFS(Raw_Factors_QFXP!M$7:M$1000,Raw_Factors_QFXP!$A$7:$A$1000,_xlfn.XLOOKUP($J$1,Fct_labels,Fct_codes)&amp;"_"&amp;$C106),IFERROR(_xlfn.XLOOKUP(_xlfn.XLOOKUP($J$1,Fct_labels,Fct_codes)&amp;"_"&amp;$C106,Raw_Factors_QFXP!$B$7:$B$1000,Raw_Factors_QFXP!M$7:M$1000),0))</f>
        <v>0</v>
      </c>
      <c r="M106" s="168" cm="1">
        <f t="array" aca="1" ref="M106" ca="1">IF($J$1="Labour",SUMIFS(Raw_Factors_QFXP!N$7:N$1000,Raw_Factors_QFXP!$A$7:$A$1000,_xlfn.XLOOKUP($J$1,Fct_labels,Fct_codes)&amp;"_"&amp;$C106),IFERROR(_xlfn.XLOOKUP(_xlfn.XLOOKUP($J$1,Fct_labels,Fct_codes)&amp;"_"&amp;$C106,Raw_Factors_QFXP!$B$7:$B$1000,Raw_Factors_QFXP!N$7:N$1000),0))</f>
        <v>0</v>
      </c>
      <c r="O106" s="204" t="str" cm="1">
        <f t="array" aca="1" ref="O106" ca="1">IFERROR(_xlfn.XLOOKUP(P106,Act_codes_core,Act_labels_core),"")</f>
        <v>Remaining motor vehicles (except cars of all kinds), car bodies and other motor vehicles, trailers and semi-trailers; Spare parts and accessories for cars and other motor vehicles</v>
      </c>
      <c r="P106" s="108" t="str">
        <f ca="1"/>
        <v>a_097</v>
      </c>
      <c r="Q106" s="281" cm="1">
        <f t="array" aca="1" ref="Q106" ca="1">IF($J$1="Labour","",IFERROR(_xlfn.XLOOKUP(_xlfn.XLOOKUP($J$1,Fct_labels,Fct_codes)&amp;"_"&amp;$C106,Raw_Factors_WFDISTXP!$B$7:$B$1000,Raw_Factors_WFDISTXP!E$7:E$1000),0))</f>
        <v>0</v>
      </c>
      <c r="R106" s="298" cm="1">
        <f t="array" aca="1" ref="R106" ca="1">IF($J$1="Labour","",IFERROR(_xlfn.XLOOKUP(_xlfn.XLOOKUP($J$1,Fct_labels,Fct_codes)&amp;"_"&amp;$C106,Raw_Factors_WFDISTXP!$B$7:$B$1000,Raw_Factors_WFDISTXP!F$7:F$1000),0))</f>
        <v>0</v>
      </c>
      <c r="S106" s="298" cm="1">
        <f t="array" aca="1" ref="S106" ca="1">IF($J$1="Labour","",IFERROR(_xlfn.XLOOKUP(_xlfn.XLOOKUP($J$1,Fct_labels,Fct_codes)&amp;"_"&amp;$C106,Raw_Factors_WFDISTXP!$B$7:$B$1000,Raw_Factors_WFDISTXP!G$7:G$1000),0))</f>
        <v>0</v>
      </c>
      <c r="T106" s="298" cm="1">
        <f t="array" aca="1" ref="T106" ca="1">IF($J$1="Labour","",IFERROR(_xlfn.XLOOKUP(_xlfn.XLOOKUP($J$1,Fct_labels,Fct_codes)&amp;"_"&amp;$C106,Raw_Factors_WFDISTXP!$B$7:$B$1000,Raw_Factors_WFDISTXP!H$7:H$1000),0))</f>
        <v>0</v>
      </c>
      <c r="U106" s="298" cm="1">
        <f t="array" aca="1" ref="U106" ca="1">IF($J$1="Labour","",IFERROR(_xlfn.XLOOKUP(_xlfn.XLOOKUP($J$1,Fct_labels,Fct_codes)&amp;"_"&amp;$C106,Raw_Factors_WFDISTXP!$B$7:$B$1000,Raw_Factors_WFDISTXP!I$7:I$1000),0))</f>
        <v>0</v>
      </c>
      <c r="V106" s="298" cm="1">
        <f t="array" aca="1" ref="V106" ca="1">IF($J$1="Labour","",IFERROR(_xlfn.XLOOKUP(_xlfn.XLOOKUP($J$1,Fct_labels,Fct_codes)&amp;"_"&amp;$C106,Raw_Factors_WFDISTXP!$B$7:$B$1000,Raw_Factors_WFDISTXP!J$7:J$1000),0))</f>
        <v>0</v>
      </c>
      <c r="W106" s="298" cm="1">
        <f t="array" aca="1" ref="W106" ca="1">IF($J$1="Labour","",IFERROR(_xlfn.XLOOKUP(_xlfn.XLOOKUP($J$1,Fct_labels,Fct_codes)&amp;"_"&amp;$C106,Raw_Factors_WFDISTXP!$B$7:$B$1000,Raw_Factors_WFDISTXP!K$7:K$1000),0))</f>
        <v>0</v>
      </c>
      <c r="X106" s="298" cm="1">
        <f t="array" aca="1" ref="X106" ca="1">IF($J$1="Labour","",IFERROR(_xlfn.XLOOKUP(_xlfn.XLOOKUP($J$1,Fct_labels,Fct_codes)&amp;"_"&amp;$C106,Raw_Factors_WFDISTXP!$B$7:$B$1000,Raw_Factors_WFDISTXP!L$7:L$1000),0))</f>
        <v>0</v>
      </c>
      <c r="Y106" s="298" cm="1">
        <f t="array" aca="1" ref="Y106" ca="1">IF($J$1="Labour","",IFERROR(_xlfn.XLOOKUP(_xlfn.XLOOKUP($J$1,Fct_labels,Fct_codes)&amp;"_"&amp;$C106,Raw_Factors_WFDISTXP!$B$7:$B$1000,Raw_Factors_WFDISTXP!M$7:M$1000),0))</f>
        <v>0</v>
      </c>
      <c r="Z106" s="298" cm="1">
        <f t="array" aca="1" ref="Z106" ca="1">IF($J$1="Labour","",IFERROR(_xlfn.XLOOKUP(_xlfn.XLOOKUP($J$1,Fct_labels,Fct_codes)&amp;"_"&amp;$C106,Raw_Factors_WFDISTXP!$B$7:$B$1000,Raw_Factors_WFDISTXP!N$7:N$1000),0))</f>
        <v>0</v>
      </c>
      <c r="AA106" s="104"/>
      <c r="AB106" s="104"/>
      <c r="AC106" s="104"/>
      <c r="AD106" s="104"/>
      <c r="AE106" s="104"/>
      <c r="AF106" s="104"/>
      <c r="AG106" s="104"/>
      <c r="AH106" s="104"/>
      <c r="AI106" s="54" t="str">
        <f ca="1"/>
        <v>sMDU</v>
      </c>
      <c r="AJ106" s="54" t="str">
        <f ca="1"/>
        <v>sGDP</v>
      </c>
      <c r="AK106" s="133" t="str">
        <f ca="1"/>
        <v>a_097</v>
      </c>
      <c r="AL106" s="133">
        <f ca="1"/>
        <v>0</v>
      </c>
      <c r="AM106" s="133">
        <f ca="1"/>
        <v>0</v>
      </c>
      <c r="AN106" s="133">
        <f ca="1"/>
        <v>0</v>
      </c>
      <c r="AO106" s="133">
        <f ca="1"/>
        <v>0</v>
      </c>
      <c r="AP106" s="133">
        <f ca="1"/>
        <v>0</v>
      </c>
      <c r="AQ106" s="133">
        <f ca="1"/>
        <v>0</v>
      </c>
      <c r="AR106" s="133">
        <f ca="1"/>
        <v>0</v>
      </c>
      <c r="AS106" s="133">
        <f ca="1"/>
        <v>0</v>
      </c>
      <c r="AT106" s="133">
        <f ca="1"/>
        <v>0</v>
      </c>
      <c r="AU106" s="133">
        <f ca="1"/>
        <v>0</v>
      </c>
      <c r="AV106" s="133" t="e">
        <f t="shared" ca="1" si="20"/>
        <v>#DIV/0!</v>
      </c>
      <c r="AW106" s="133">
        <f t="shared" ca="1" si="21"/>
        <v>0</v>
      </c>
      <c r="AX106" s="59"/>
    </row>
    <row r="107" spans="2:50" hidden="1" outlineLevel="1" x14ac:dyDescent="0.2">
      <c r="B107" s="204" t="str" cm="1">
        <f t="array" aca="1" ref="B107" ca="1">IFERROR(_xlfn.XLOOKUP(C107,Act_codes_core,Act_labels_core),"")</f>
        <v>Ships and boats; Locomotives, trams and rolling stock; Aircraft, spacecraft and related machinery, Combat vehicles used in the military</v>
      </c>
      <c r="C107" s="108" t="str">
        <f ca="1"/>
        <v>a_098</v>
      </c>
      <c r="D107" s="133" cm="1">
        <f t="array" aca="1" ref="D107" ca="1">IF($J$1="Labour",SUMIFS(Raw_Factors_QFXP!E$7:E$1000,Raw_Factors_QFXP!$A$7:$A$1000,_xlfn.XLOOKUP($J$1,Fct_labels,Fct_codes)&amp;"_"&amp;$C107),IFERROR(_xlfn.XLOOKUP(_xlfn.XLOOKUP($J$1,Fct_labels,Fct_codes)&amp;"_"&amp;$C107,Raw_Factors_QFXP!$B$7:$B$1000,Raw_Factors_QFXP!E$7:E$1000),0))</f>
        <v>0</v>
      </c>
      <c r="E107" s="168" cm="1">
        <f t="array" aca="1" ref="E107" ca="1">IF($J$1="Labour",SUMIFS(Raw_Factors_QFXP!F$7:F$1000,Raw_Factors_QFXP!$A$7:$A$1000,_xlfn.XLOOKUP($J$1,Fct_labels,Fct_codes)&amp;"_"&amp;$C107),IFERROR(_xlfn.XLOOKUP(_xlfn.XLOOKUP($J$1,Fct_labels,Fct_codes)&amp;"_"&amp;$C107,Raw_Factors_QFXP!$B$7:$B$1000,Raw_Factors_QFXP!F$7:F$1000),0))</f>
        <v>0</v>
      </c>
      <c r="F107" s="168" cm="1">
        <f t="array" aca="1" ref="F107" ca="1">IF($J$1="Labour",SUMIFS(Raw_Factors_QFXP!G$7:G$1000,Raw_Factors_QFXP!$A$7:$A$1000,_xlfn.XLOOKUP($J$1,Fct_labels,Fct_codes)&amp;"_"&amp;$C107),IFERROR(_xlfn.XLOOKUP(_xlfn.XLOOKUP($J$1,Fct_labels,Fct_codes)&amp;"_"&amp;$C107,Raw_Factors_QFXP!$B$7:$B$1000,Raw_Factors_QFXP!G$7:G$1000),0))</f>
        <v>0</v>
      </c>
      <c r="G107" s="168" cm="1">
        <f t="array" aca="1" ref="G107" ca="1">IF($J$1="Labour",SUMIFS(Raw_Factors_QFXP!H$7:H$1000,Raw_Factors_QFXP!$A$7:$A$1000,_xlfn.XLOOKUP($J$1,Fct_labels,Fct_codes)&amp;"_"&amp;$C107),IFERROR(_xlfn.XLOOKUP(_xlfn.XLOOKUP($J$1,Fct_labels,Fct_codes)&amp;"_"&amp;$C107,Raw_Factors_QFXP!$B$7:$B$1000,Raw_Factors_QFXP!H$7:H$1000),0))</f>
        <v>0</v>
      </c>
      <c r="H107" s="168" cm="1">
        <f t="array" aca="1" ref="H107" ca="1">IF($J$1="Labour",SUMIFS(Raw_Factors_QFXP!I$7:I$1000,Raw_Factors_QFXP!$A$7:$A$1000,_xlfn.XLOOKUP($J$1,Fct_labels,Fct_codes)&amp;"_"&amp;$C107),IFERROR(_xlfn.XLOOKUP(_xlfn.XLOOKUP($J$1,Fct_labels,Fct_codes)&amp;"_"&amp;$C107,Raw_Factors_QFXP!$B$7:$B$1000,Raw_Factors_QFXP!I$7:I$1000),0))</f>
        <v>0</v>
      </c>
      <c r="I107" s="168" cm="1">
        <f t="array" aca="1" ref="I107" ca="1">IF($J$1="Labour",SUMIFS(Raw_Factors_QFXP!J$7:J$1000,Raw_Factors_QFXP!$A$7:$A$1000,_xlfn.XLOOKUP($J$1,Fct_labels,Fct_codes)&amp;"_"&amp;$C107),IFERROR(_xlfn.XLOOKUP(_xlfn.XLOOKUP($J$1,Fct_labels,Fct_codes)&amp;"_"&amp;$C107,Raw_Factors_QFXP!$B$7:$B$1000,Raw_Factors_QFXP!J$7:J$1000),0))</f>
        <v>0</v>
      </c>
      <c r="J107" s="168" cm="1">
        <f t="array" aca="1" ref="J107" ca="1">IF($J$1="Labour",SUMIFS(Raw_Factors_QFXP!K$7:K$1000,Raw_Factors_QFXP!$A$7:$A$1000,_xlfn.XLOOKUP($J$1,Fct_labels,Fct_codes)&amp;"_"&amp;$C107),IFERROR(_xlfn.XLOOKUP(_xlfn.XLOOKUP($J$1,Fct_labels,Fct_codes)&amp;"_"&amp;$C107,Raw_Factors_QFXP!$B$7:$B$1000,Raw_Factors_QFXP!K$7:K$1000),0))</f>
        <v>0</v>
      </c>
      <c r="K107" s="168" cm="1">
        <f t="array" aca="1" ref="K107" ca="1">IF($J$1="Labour",SUMIFS(Raw_Factors_QFXP!L$7:L$1000,Raw_Factors_QFXP!$A$7:$A$1000,_xlfn.XLOOKUP($J$1,Fct_labels,Fct_codes)&amp;"_"&amp;$C107),IFERROR(_xlfn.XLOOKUP(_xlfn.XLOOKUP($J$1,Fct_labels,Fct_codes)&amp;"_"&amp;$C107,Raw_Factors_QFXP!$B$7:$B$1000,Raw_Factors_QFXP!L$7:L$1000),0))</f>
        <v>0</v>
      </c>
      <c r="L107" s="168" cm="1">
        <f t="array" aca="1" ref="L107" ca="1">IF($J$1="Labour",SUMIFS(Raw_Factors_QFXP!M$7:M$1000,Raw_Factors_QFXP!$A$7:$A$1000,_xlfn.XLOOKUP($J$1,Fct_labels,Fct_codes)&amp;"_"&amp;$C107),IFERROR(_xlfn.XLOOKUP(_xlfn.XLOOKUP($J$1,Fct_labels,Fct_codes)&amp;"_"&amp;$C107,Raw_Factors_QFXP!$B$7:$B$1000,Raw_Factors_QFXP!M$7:M$1000),0))</f>
        <v>0</v>
      </c>
      <c r="M107" s="168" cm="1">
        <f t="array" aca="1" ref="M107" ca="1">IF($J$1="Labour",SUMIFS(Raw_Factors_QFXP!N$7:N$1000,Raw_Factors_QFXP!$A$7:$A$1000,_xlfn.XLOOKUP($J$1,Fct_labels,Fct_codes)&amp;"_"&amp;$C107),IFERROR(_xlfn.XLOOKUP(_xlfn.XLOOKUP($J$1,Fct_labels,Fct_codes)&amp;"_"&amp;$C107,Raw_Factors_QFXP!$B$7:$B$1000,Raw_Factors_QFXP!N$7:N$1000),0))</f>
        <v>0</v>
      </c>
      <c r="O107" s="204" t="str" cm="1">
        <f t="array" aca="1" ref="O107" ca="1">IFERROR(_xlfn.XLOOKUP(P107,Act_codes_core,Act_labels_core),"")</f>
        <v>Ships and boats; Locomotives, trams and rolling stock; Aircraft, spacecraft and related machinery, Combat vehicles used in the military</v>
      </c>
      <c r="P107" s="108" t="str">
        <f ca="1"/>
        <v>a_098</v>
      </c>
      <c r="Q107" s="281" cm="1">
        <f t="array" aca="1" ref="Q107" ca="1">IF($J$1="Labour","",IFERROR(_xlfn.XLOOKUP(_xlfn.XLOOKUP($J$1,Fct_labels,Fct_codes)&amp;"_"&amp;$C107,Raw_Factors_WFDISTXP!$B$7:$B$1000,Raw_Factors_WFDISTXP!E$7:E$1000),0))</f>
        <v>0</v>
      </c>
      <c r="R107" s="298" cm="1">
        <f t="array" aca="1" ref="R107" ca="1">IF($J$1="Labour","",IFERROR(_xlfn.XLOOKUP(_xlfn.XLOOKUP($J$1,Fct_labels,Fct_codes)&amp;"_"&amp;$C107,Raw_Factors_WFDISTXP!$B$7:$B$1000,Raw_Factors_WFDISTXP!F$7:F$1000),0))</f>
        <v>0</v>
      </c>
      <c r="S107" s="298" cm="1">
        <f t="array" aca="1" ref="S107" ca="1">IF($J$1="Labour","",IFERROR(_xlfn.XLOOKUP(_xlfn.XLOOKUP($J$1,Fct_labels,Fct_codes)&amp;"_"&amp;$C107,Raw_Factors_WFDISTXP!$B$7:$B$1000,Raw_Factors_WFDISTXP!G$7:G$1000),0))</f>
        <v>0</v>
      </c>
      <c r="T107" s="298" cm="1">
        <f t="array" aca="1" ref="T107" ca="1">IF($J$1="Labour","",IFERROR(_xlfn.XLOOKUP(_xlfn.XLOOKUP($J$1,Fct_labels,Fct_codes)&amp;"_"&amp;$C107,Raw_Factors_WFDISTXP!$B$7:$B$1000,Raw_Factors_WFDISTXP!H$7:H$1000),0))</f>
        <v>0</v>
      </c>
      <c r="U107" s="298" cm="1">
        <f t="array" aca="1" ref="U107" ca="1">IF($J$1="Labour","",IFERROR(_xlfn.XLOOKUP(_xlfn.XLOOKUP($J$1,Fct_labels,Fct_codes)&amp;"_"&amp;$C107,Raw_Factors_WFDISTXP!$B$7:$B$1000,Raw_Factors_WFDISTXP!I$7:I$1000),0))</f>
        <v>0</v>
      </c>
      <c r="V107" s="298" cm="1">
        <f t="array" aca="1" ref="V107" ca="1">IF($J$1="Labour","",IFERROR(_xlfn.XLOOKUP(_xlfn.XLOOKUP($J$1,Fct_labels,Fct_codes)&amp;"_"&amp;$C107,Raw_Factors_WFDISTXP!$B$7:$B$1000,Raw_Factors_WFDISTXP!J$7:J$1000),0))</f>
        <v>0</v>
      </c>
      <c r="W107" s="298" cm="1">
        <f t="array" aca="1" ref="W107" ca="1">IF($J$1="Labour","",IFERROR(_xlfn.XLOOKUP(_xlfn.XLOOKUP($J$1,Fct_labels,Fct_codes)&amp;"_"&amp;$C107,Raw_Factors_WFDISTXP!$B$7:$B$1000,Raw_Factors_WFDISTXP!K$7:K$1000),0))</f>
        <v>0</v>
      </c>
      <c r="X107" s="298" cm="1">
        <f t="array" aca="1" ref="X107" ca="1">IF($J$1="Labour","",IFERROR(_xlfn.XLOOKUP(_xlfn.XLOOKUP($J$1,Fct_labels,Fct_codes)&amp;"_"&amp;$C107,Raw_Factors_WFDISTXP!$B$7:$B$1000,Raw_Factors_WFDISTXP!L$7:L$1000),0))</f>
        <v>0</v>
      </c>
      <c r="Y107" s="298" cm="1">
        <f t="array" aca="1" ref="Y107" ca="1">IF($J$1="Labour","",IFERROR(_xlfn.XLOOKUP(_xlfn.XLOOKUP($J$1,Fct_labels,Fct_codes)&amp;"_"&amp;$C107,Raw_Factors_WFDISTXP!$B$7:$B$1000,Raw_Factors_WFDISTXP!M$7:M$1000),0))</f>
        <v>0</v>
      </c>
      <c r="Z107" s="298" cm="1">
        <f t="array" aca="1" ref="Z107" ca="1">IF($J$1="Labour","",IFERROR(_xlfn.XLOOKUP(_xlfn.XLOOKUP($J$1,Fct_labels,Fct_codes)&amp;"_"&amp;$C107,Raw_Factors_WFDISTXP!$B$7:$B$1000,Raw_Factors_WFDISTXP!N$7:N$1000),0))</f>
        <v>0</v>
      </c>
      <c r="AA107" s="104"/>
      <c r="AB107" s="104"/>
      <c r="AC107" s="104"/>
      <c r="AD107" s="104"/>
      <c r="AE107" s="104"/>
      <c r="AF107" s="104"/>
      <c r="AG107" s="104"/>
      <c r="AH107" s="104"/>
      <c r="AI107" s="54" t="str">
        <f ca="1"/>
        <v>sMDU</v>
      </c>
      <c r="AJ107" s="54" t="str">
        <f ca="1"/>
        <v>sGDP</v>
      </c>
      <c r="AK107" s="133" t="str">
        <f ca="1"/>
        <v>a_098</v>
      </c>
      <c r="AL107" s="133">
        <f ca="1"/>
        <v>0</v>
      </c>
      <c r="AM107" s="133">
        <f ca="1"/>
        <v>0</v>
      </c>
      <c r="AN107" s="133">
        <f ca="1"/>
        <v>0</v>
      </c>
      <c r="AO107" s="133">
        <f ca="1"/>
        <v>0</v>
      </c>
      <c r="AP107" s="133">
        <f ca="1"/>
        <v>0</v>
      </c>
      <c r="AQ107" s="133">
        <f ca="1"/>
        <v>0</v>
      </c>
      <c r="AR107" s="133">
        <f ca="1"/>
        <v>0</v>
      </c>
      <c r="AS107" s="133">
        <f ca="1"/>
        <v>0</v>
      </c>
      <c r="AT107" s="133">
        <f ca="1"/>
        <v>0</v>
      </c>
      <c r="AU107" s="133">
        <f ca="1"/>
        <v>0</v>
      </c>
      <c r="AV107" s="133" t="e">
        <f t="shared" ca="1" si="20"/>
        <v>#DIV/0!</v>
      </c>
      <c r="AW107" s="133">
        <f t="shared" ca="1" si="21"/>
        <v>0</v>
      </c>
      <c r="AX107" s="59"/>
    </row>
    <row r="108" spans="2:50" hidden="1" outlineLevel="1" x14ac:dyDescent="0.2">
      <c r="B108" s="204" t="str" cm="1">
        <f t="array" aca="1" ref="B108" ca="1">IFERROR(_xlfn.XLOOKUP(C108,Act_codes_core,Act_labels_core),"")</f>
        <v>Motorcycles, motorbikes</v>
      </c>
      <c r="C108" s="108" t="str">
        <f ca="1"/>
        <v>a_099</v>
      </c>
      <c r="D108" s="133" cm="1">
        <f t="array" aca="1" ref="D108" ca="1">IF($J$1="Labour",SUMIFS(Raw_Factors_QFXP!E$7:E$1000,Raw_Factors_QFXP!$A$7:$A$1000,_xlfn.XLOOKUP($J$1,Fct_labels,Fct_codes)&amp;"_"&amp;$C108),IFERROR(_xlfn.XLOOKUP(_xlfn.XLOOKUP($J$1,Fct_labels,Fct_codes)&amp;"_"&amp;$C108,Raw_Factors_QFXP!$B$7:$B$1000,Raw_Factors_QFXP!E$7:E$1000),0))</f>
        <v>0</v>
      </c>
      <c r="E108" s="168" cm="1">
        <f t="array" aca="1" ref="E108" ca="1">IF($J$1="Labour",SUMIFS(Raw_Factors_QFXP!F$7:F$1000,Raw_Factors_QFXP!$A$7:$A$1000,_xlfn.XLOOKUP($J$1,Fct_labels,Fct_codes)&amp;"_"&amp;$C108),IFERROR(_xlfn.XLOOKUP(_xlfn.XLOOKUP($J$1,Fct_labels,Fct_codes)&amp;"_"&amp;$C108,Raw_Factors_QFXP!$B$7:$B$1000,Raw_Factors_QFXP!F$7:F$1000),0))</f>
        <v>0</v>
      </c>
      <c r="F108" s="168" cm="1">
        <f t="array" aca="1" ref="F108" ca="1">IF($J$1="Labour",SUMIFS(Raw_Factors_QFXP!G$7:G$1000,Raw_Factors_QFXP!$A$7:$A$1000,_xlfn.XLOOKUP($J$1,Fct_labels,Fct_codes)&amp;"_"&amp;$C108),IFERROR(_xlfn.XLOOKUP(_xlfn.XLOOKUP($J$1,Fct_labels,Fct_codes)&amp;"_"&amp;$C108,Raw_Factors_QFXP!$B$7:$B$1000,Raw_Factors_QFXP!G$7:G$1000),0))</f>
        <v>0</v>
      </c>
      <c r="G108" s="168" cm="1">
        <f t="array" aca="1" ref="G108" ca="1">IF($J$1="Labour",SUMIFS(Raw_Factors_QFXP!H$7:H$1000,Raw_Factors_QFXP!$A$7:$A$1000,_xlfn.XLOOKUP($J$1,Fct_labels,Fct_codes)&amp;"_"&amp;$C108),IFERROR(_xlfn.XLOOKUP(_xlfn.XLOOKUP($J$1,Fct_labels,Fct_codes)&amp;"_"&amp;$C108,Raw_Factors_QFXP!$B$7:$B$1000,Raw_Factors_QFXP!H$7:H$1000),0))</f>
        <v>0</v>
      </c>
      <c r="H108" s="168" cm="1">
        <f t="array" aca="1" ref="H108" ca="1">IF($J$1="Labour",SUMIFS(Raw_Factors_QFXP!I$7:I$1000,Raw_Factors_QFXP!$A$7:$A$1000,_xlfn.XLOOKUP($J$1,Fct_labels,Fct_codes)&amp;"_"&amp;$C108),IFERROR(_xlfn.XLOOKUP(_xlfn.XLOOKUP($J$1,Fct_labels,Fct_codes)&amp;"_"&amp;$C108,Raw_Factors_QFXP!$B$7:$B$1000,Raw_Factors_QFXP!I$7:I$1000),0))</f>
        <v>0</v>
      </c>
      <c r="I108" s="168" cm="1">
        <f t="array" aca="1" ref="I108" ca="1">IF($J$1="Labour",SUMIFS(Raw_Factors_QFXP!J$7:J$1000,Raw_Factors_QFXP!$A$7:$A$1000,_xlfn.XLOOKUP($J$1,Fct_labels,Fct_codes)&amp;"_"&amp;$C108),IFERROR(_xlfn.XLOOKUP(_xlfn.XLOOKUP($J$1,Fct_labels,Fct_codes)&amp;"_"&amp;$C108,Raw_Factors_QFXP!$B$7:$B$1000,Raw_Factors_QFXP!J$7:J$1000),0))</f>
        <v>0</v>
      </c>
      <c r="J108" s="168" cm="1">
        <f t="array" aca="1" ref="J108" ca="1">IF($J$1="Labour",SUMIFS(Raw_Factors_QFXP!K$7:K$1000,Raw_Factors_QFXP!$A$7:$A$1000,_xlfn.XLOOKUP($J$1,Fct_labels,Fct_codes)&amp;"_"&amp;$C108),IFERROR(_xlfn.XLOOKUP(_xlfn.XLOOKUP($J$1,Fct_labels,Fct_codes)&amp;"_"&amp;$C108,Raw_Factors_QFXP!$B$7:$B$1000,Raw_Factors_QFXP!K$7:K$1000),0))</f>
        <v>0</v>
      </c>
      <c r="K108" s="168" cm="1">
        <f t="array" aca="1" ref="K108" ca="1">IF($J$1="Labour",SUMIFS(Raw_Factors_QFXP!L$7:L$1000,Raw_Factors_QFXP!$A$7:$A$1000,_xlfn.XLOOKUP($J$1,Fct_labels,Fct_codes)&amp;"_"&amp;$C108),IFERROR(_xlfn.XLOOKUP(_xlfn.XLOOKUP($J$1,Fct_labels,Fct_codes)&amp;"_"&amp;$C108,Raw_Factors_QFXP!$B$7:$B$1000,Raw_Factors_QFXP!L$7:L$1000),0))</f>
        <v>0</v>
      </c>
      <c r="L108" s="168" cm="1">
        <f t="array" aca="1" ref="L108" ca="1">IF($J$1="Labour",SUMIFS(Raw_Factors_QFXP!M$7:M$1000,Raw_Factors_QFXP!$A$7:$A$1000,_xlfn.XLOOKUP($J$1,Fct_labels,Fct_codes)&amp;"_"&amp;$C108),IFERROR(_xlfn.XLOOKUP(_xlfn.XLOOKUP($J$1,Fct_labels,Fct_codes)&amp;"_"&amp;$C108,Raw_Factors_QFXP!$B$7:$B$1000,Raw_Factors_QFXP!M$7:M$1000),0))</f>
        <v>0</v>
      </c>
      <c r="M108" s="168" cm="1">
        <f t="array" aca="1" ref="M108" ca="1">IF($J$1="Labour",SUMIFS(Raw_Factors_QFXP!N$7:N$1000,Raw_Factors_QFXP!$A$7:$A$1000,_xlfn.XLOOKUP($J$1,Fct_labels,Fct_codes)&amp;"_"&amp;$C108),IFERROR(_xlfn.XLOOKUP(_xlfn.XLOOKUP($J$1,Fct_labels,Fct_codes)&amp;"_"&amp;$C108,Raw_Factors_QFXP!$B$7:$B$1000,Raw_Factors_QFXP!N$7:N$1000),0))</f>
        <v>0</v>
      </c>
      <c r="O108" s="204" t="str" cm="1">
        <f t="array" aca="1" ref="O108" ca="1">IFERROR(_xlfn.XLOOKUP(P108,Act_codes_core,Act_labels_core),"")</f>
        <v>Motorcycles, motorbikes</v>
      </c>
      <c r="P108" s="108" t="str">
        <f ca="1"/>
        <v>a_099</v>
      </c>
      <c r="Q108" s="281" cm="1">
        <f t="array" aca="1" ref="Q108" ca="1">IF($J$1="Labour","",IFERROR(_xlfn.XLOOKUP(_xlfn.XLOOKUP($J$1,Fct_labels,Fct_codes)&amp;"_"&amp;$C108,Raw_Factors_WFDISTXP!$B$7:$B$1000,Raw_Factors_WFDISTXP!E$7:E$1000),0))</f>
        <v>0</v>
      </c>
      <c r="R108" s="298" cm="1">
        <f t="array" aca="1" ref="R108" ca="1">IF($J$1="Labour","",IFERROR(_xlfn.XLOOKUP(_xlfn.XLOOKUP($J$1,Fct_labels,Fct_codes)&amp;"_"&amp;$C108,Raw_Factors_WFDISTXP!$B$7:$B$1000,Raw_Factors_WFDISTXP!F$7:F$1000),0))</f>
        <v>0</v>
      </c>
      <c r="S108" s="298" cm="1">
        <f t="array" aca="1" ref="S108" ca="1">IF($J$1="Labour","",IFERROR(_xlfn.XLOOKUP(_xlfn.XLOOKUP($J$1,Fct_labels,Fct_codes)&amp;"_"&amp;$C108,Raw_Factors_WFDISTXP!$B$7:$B$1000,Raw_Factors_WFDISTXP!G$7:G$1000),0))</f>
        <v>0</v>
      </c>
      <c r="T108" s="298" cm="1">
        <f t="array" aca="1" ref="T108" ca="1">IF($J$1="Labour","",IFERROR(_xlfn.XLOOKUP(_xlfn.XLOOKUP($J$1,Fct_labels,Fct_codes)&amp;"_"&amp;$C108,Raw_Factors_WFDISTXP!$B$7:$B$1000,Raw_Factors_WFDISTXP!H$7:H$1000),0))</f>
        <v>0</v>
      </c>
      <c r="U108" s="298" cm="1">
        <f t="array" aca="1" ref="U108" ca="1">IF($J$1="Labour","",IFERROR(_xlfn.XLOOKUP(_xlfn.XLOOKUP($J$1,Fct_labels,Fct_codes)&amp;"_"&amp;$C108,Raw_Factors_WFDISTXP!$B$7:$B$1000,Raw_Factors_WFDISTXP!I$7:I$1000),0))</f>
        <v>0</v>
      </c>
      <c r="V108" s="298" cm="1">
        <f t="array" aca="1" ref="V108" ca="1">IF($J$1="Labour","",IFERROR(_xlfn.XLOOKUP(_xlfn.XLOOKUP($J$1,Fct_labels,Fct_codes)&amp;"_"&amp;$C108,Raw_Factors_WFDISTXP!$B$7:$B$1000,Raw_Factors_WFDISTXP!J$7:J$1000),0))</f>
        <v>0</v>
      </c>
      <c r="W108" s="298" cm="1">
        <f t="array" aca="1" ref="W108" ca="1">IF($J$1="Labour","",IFERROR(_xlfn.XLOOKUP(_xlfn.XLOOKUP($J$1,Fct_labels,Fct_codes)&amp;"_"&amp;$C108,Raw_Factors_WFDISTXP!$B$7:$B$1000,Raw_Factors_WFDISTXP!K$7:K$1000),0))</f>
        <v>0</v>
      </c>
      <c r="X108" s="298" cm="1">
        <f t="array" aca="1" ref="X108" ca="1">IF($J$1="Labour","",IFERROR(_xlfn.XLOOKUP(_xlfn.XLOOKUP($J$1,Fct_labels,Fct_codes)&amp;"_"&amp;$C108,Raw_Factors_WFDISTXP!$B$7:$B$1000,Raw_Factors_WFDISTXP!L$7:L$1000),0))</f>
        <v>0</v>
      </c>
      <c r="Y108" s="298" cm="1">
        <f t="array" aca="1" ref="Y108" ca="1">IF($J$1="Labour","",IFERROR(_xlfn.XLOOKUP(_xlfn.XLOOKUP($J$1,Fct_labels,Fct_codes)&amp;"_"&amp;$C108,Raw_Factors_WFDISTXP!$B$7:$B$1000,Raw_Factors_WFDISTXP!M$7:M$1000),0))</f>
        <v>0</v>
      </c>
      <c r="Z108" s="298" cm="1">
        <f t="array" aca="1" ref="Z108" ca="1">IF($J$1="Labour","",IFERROR(_xlfn.XLOOKUP(_xlfn.XLOOKUP($J$1,Fct_labels,Fct_codes)&amp;"_"&amp;$C108,Raw_Factors_WFDISTXP!$B$7:$B$1000,Raw_Factors_WFDISTXP!N$7:N$1000),0))</f>
        <v>0</v>
      </c>
      <c r="AA108" s="104"/>
      <c r="AB108" s="104"/>
      <c r="AC108" s="104"/>
      <c r="AD108" s="104"/>
      <c r="AE108" s="104"/>
      <c r="AF108" s="104"/>
      <c r="AG108" s="104"/>
      <c r="AH108" s="104"/>
      <c r="AI108" s="54" t="str">
        <f ca="1"/>
        <v>sMDU</v>
      </c>
      <c r="AJ108" s="54" t="str">
        <f ca="1"/>
        <v>sGDP</v>
      </c>
      <c r="AK108" s="133" t="str">
        <f ca="1"/>
        <v>a_099</v>
      </c>
      <c r="AL108" s="133">
        <f ca="1"/>
        <v>0</v>
      </c>
      <c r="AM108" s="133">
        <f ca="1"/>
        <v>0</v>
      </c>
      <c r="AN108" s="133">
        <f ca="1"/>
        <v>0</v>
      </c>
      <c r="AO108" s="133">
        <f ca="1"/>
        <v>0</v>
      </c>
      <c r="AP108" s="133">
        <f ca="1"/>
        <v>0</v>
      </c>
      <c r="AQ108" s="133">
        <f ca="1"/>
        <v>0</v>
      </c>
      <c r="AR108" s="133">
        <f ca="1"/>
        <v>0</v>
      </c>
      <c r="AS108" s="133">
        <f ca="1"/>
        <v>0</v>
      </c>
      <c r="AT108" s="133">
        <f ca="1"/>
        <v>0</v>
      </c>
      <c r="AU108" s="133">
        <f ca="1"/>
        <v>0</v>
      </c>
      <c r="AV108" s="133" t="e">
        <f t="shared" ca="1" si="20"/>
        <v>#DIV/0!</v>
      </c>
      <c r="AW108" s="133">
        <f t="shared" ca="1" si="21"/>
        <v>0</v>
      </c>
      <c r="AX108" s="59"/>
    </row>
    <row r="109" spans="2:50" hidden="1" outlineLevel="1" x14ac:dyDescent="0.2">
      <c r="B109" s="204" t="str" cm="1">
        <f t="array" aca="1" ref="B109" ca="1">IFERROR(_xlfn.XLOOKUP(C109,Act_codes_core,Act_labels_core),"")</f>
        <v>Other means of transport remain</v>
      </c>
      <c r="C109" s="108" t="str">
        <f ca="1"/>
        <v>a_100</v>
      </c>
      <c r="D109" s="133" cm="1">
        <f t="array" aca="1" ref="D109" ca="1">IF($J$1="Labour",SUMIFS(Raw_Factors_QFXP!E$7:E$1000,Raw_Factors_QFXP!$A$7:$A$1000,_xlfn.XLOOKUP($J$1,Fct_labels,Fct_codes)&amp;"_"&amp;$C109),IFERROR(_xlfn.XLOOKUP(_xlfn.XLOOKUP($J$1,Fct_labels,Fct_codes)&amp;"_"&amp;$C109,Raw_Factors_QFXP!$B$7:$B$1000,Raw_Factors_QFXP!E$7:E$1000),0))</f>
        <v>0</v>
      </c>
      <c r="E109" s="168" cm="1">
        <f t="array" aca="1" ref="E109" ca="1">IF($J$1="Labour",SUMIFS(Raw_Factors_QFXP!F$7:F$1000,Raw_Factors_QFXP!$A$7:$A$1000,_xlfn.XLOOKUP($J$1,Fct_labels,Fct_codes)&amp;"_"&amp;$C109),IFERROR(_xlfn.XLOOKUP(_xlfn.XLOOKUP($J$1,Fct_labels,Fct_codes)&amp;"_"&amp;$C109,Raw_Factors_QFXP!$B$7:$B$1000,Raw_Factors_QFXP!F$7:F$1000),0))</f>
        <v>0</v>
      </c>
      <c r="F109" s="168" cm="1">
        <f t="array" aca="1" ref="F109" ca="1">IF($J$1="Labour",SUMIFS(Raw_Factors_QFXP!G$7:G$1000,Raw_Factors_QFXP!$A$7:$A$1000,_xlfn.XLOOKUP($J$1,Fct_labels,Fct_codes)&amp;"_"&amp;$C109),IFERROR(_xlfn.XLOOKUP(_xlfn.XLOOKUP($J$1,Fct_labels,Fct_codes)&amp;"_"&amp;$C109,Raw_Factors_QFXP!$B$7:$B$1000,Raw_Factors_QFXP!G$7:G$1000),0))</f>
        <v>0</v>
      </c>
      <c r="G109" s="168" cm="1">
        <f t="array" aca="1" ref="G109" ca="1">IF($J$1="Labour",SUMIFS(Raw_Factors_QFXP!H$7:H$1000,Raw_Factors_QFXP!$A$7:$A$1000,_xlfn.XLOOKUP($J$1,Fct_labels,Fct_codes)&amp;"_"&amp;$C109),IFERROR(_xlfn.XLOOKUP(_xlfn.XLOOKUP($J$1,Fct_labels,Fct_codes)&amp;"_"&amp;$C109,Raw_Factors_QFXP!$B$7:$B$1000,Raw_Factors_QFXP!H$7:H$1000),0))</f>
        <v>0</v>
      </c>
      <c r="H109" s="168" cm="1">
        <f t="array" aca="1" ref="H109" ca="1">IF($J$1="Labour",SUMIFS(Raw_Factors_QFXP!I$7:I$1000,Raw_Factors_QFXP!$A$7:$A$1000,_xlfn.XLOOKUP($J$1,Fct_labels,Fct_codes)&amp;"_"&amp;$C109),IFERROR(_xlfn.XLOOKUP(_xlfn.XLOOKUP($J$1,Fct_labels,Fct_codes)&amp;"_"&amp;$C109,Raw_Factors_QFXP!$B$7:$B$1000,Raw_Factors_QFXP!I$7:I$1000),0))</f>
        <v>0</v>
      </c>
      <c r="I109" s="168" cm="1">
        <f t="array" aca="1" ref="I109" ca="1">IF($J$1="Labour",SUMIFS(Raw_Factors_QFXP!J$7:J$1000,Raw_Factors_QFXP!$A$7:$A$1000,_xlfn.XLOOKUP($J$1,Fct_labels,Fct_codes)&amp;"_"&amp;$C109),IFERROR(_xlfn.XLOOKUP(_xlfn.XLOOKUP($J$1,Fct_labels,Fct_codes)&amp;"_"&amp;$C109,Raw_Factors_QFXP!$B$7:$B$1000,Raw_Factors_QFXP!J$7:J$1000),0))</f>
        <v>0</v>
      </c>
      <c r="J109" s="168" cm="1">
        <f t="array" aca="1" ref="J109" ca="1">IF($J$1="Labour",SUMIFS(Raw_Factors_QFXP!K$7:K$1000,Raw_Factors_QFXP!$A$7:$A$1000,_xlfn.XLOOKUP($J$1,Fct_labels,Fct_codes)&amp;"_"&amp;$C109),IFERROR(_xlfn.XLOOKUP(_xlfn.XLOOKUP($J$1,Fct_labels,Fct_codes)&amp;"_"&amp;$C109,Raw_Factors_QFXP!$B$7:$B$1000,Raw_Factors_QFXP!K$7:K$1000),0))</f>
        <v>0</v>
      </c>
      <c r="K109" s="168" cm="1">
        <f t="array" aca="1" ref="K109" ca="1">IF($J$1="Labour",SUMIFS(Raw_Factors_QFXP!L$7:L$1000,Raw_Factors_QFXP!$A$7:$A$1000,_xlfn.XLOOKUP($J$1,Fct_labels,Fct_codes)&amp;"_"&amp;$C109),IFERROR(_xlfn.XLOOKUP(_xlfn.XLOOKUP($J$1,Fct_labels,Fct_codes)&amp;"_"&amp;$C109,Raw_Factors_QFXP!$B$7:$B$1000,Raw_Factors_QFXP!L$7:L$1000),0))</f>
        <v>0</v>
      </c>
      <c r="L109" s="168" cm="1">
        <f t="array" aca="1" ref="L109" ca="1">IF($J$1="Labour",SUMIFS(Raw_Factors_QFXP!M$7:M$1000,Raw_Factors_QFXP!$A$7:$A$1000,_xlfn.XLOOKUP($J$1,Fct_labels,Fct_codes)&amp;"_"&amp;$C109),IFERROR(_xlfn.XLOOKUP(_xlfn.XLOOKUP($J$1,Fct_labels,Fct_codes)&amp;"_"&amp;$C109,Raw_Factors_QFXP!$B$7:$B$1000,Raw_Factors_QFXP!M$7:M$1000),0))</f>
        <v>0</v>
      </c>
      <c r="M109" s="168" cm="1">
        <f t="array" aca="1" ref="M109" ca="1">IF($J$1="Labour",SUMIFS(Raw_Factors_QFXP!N$7:N$1000,Raw_Factors_QFXP!$A$7:$A$1000,_xlfn.XLOOKUP($J$1,Fct_labels,Fct_codes)&amp;"_"&amp;$C109),IFERROR(_xlfn.XLOOKUP(_xlfn.XLOOKUP($J$1,Fct_labels,Fct_codes)&amp;"_"&amp;$C109,Raw_Factors_QFXP!$B$7:$B$1000,Raw_Factors_QFXP!N$7:N$1000),0))</f>
        <v>0</v>
      </c>
      <c r="O109" s="204" t="str" cm="1">
        <f t="array" aca="1" ref="O109" ca="1">IFERROR(_xlfn.XLOOKUP(P109,Act_codes_core,Act_labels_core),"")</f>
        <v>Other means of transport remain</v>
      </c>
      <c r="P109" s="108" t="str">
        <f ca="1"/>
        <v>a_100</v>
      </c>
      <c r="Q109" s="281" cm="1">
        <f t="array" aca="1" ref="Q109" ca="1">IF($J$1="Labour","",IFERROR(_xlfn.XLOOKUP(_xlfn.XLOOKUP($J$1,Fct_labels,Fct_codes)&amp;"_"&amp;$C109,Raw_Factors_WFDISTXP!$B$7:$B$1000,Raw_Factors_WFDISTXP!E$7:E$1000),0))</f>
        <v>0</v>
      </c>
      <c r="R109" s="298" cm="1">
        <f t="array" aca="1" ref="R109" ca="1">IF($J$1="Labour","",IFERROR(_xlfn.XLOOKUP(_xlfn.XLOOKUP($J$1,Fct_labels,Fct_codes)&amp;"_"&amp;$C109,Raw_Factors_WFDISTXP!$B$7:$B$1000,Raw_Factors_WFDISTXP!F$7:F$1000),0))</f>
        <v>0</v>
      </c>
      <c r="S109" s="298" cm="1">
        <f t="array" aca="1" ref="S109" ca="1">IF($J$1="Labour","",IFERROR(_xlfn.XLOOKUP(_xlfn.XLOOKUP($J$1,Fct_labels,Fct_codes)&amp;"_"&amp;$C109,Raw_Factors_WFDISTXP!$B$7:$B$1000,Raw_Factors_WFDISTXP!G$7:G$1000),0))</f>
        <v>0</v>
      </c>
      <c r="T109" s="298" cm="1">
        <f t="array" aca="1" ref="T109" ca="1">IF($J$1="Labour","",IFERROR(_xlfn.XLOOKUP(_xlfn.XLOOKUP($J$1,Fct_labels,Fct_codes)&amp;"_"&amp;$C109,Raw_Factors_WFDISTXP!$B$7:$B$1000,Raw_Factors_WFDISTXP!H$7:H$1000),0))</f>
        <v>0</v>
      </c>
      <c r="U109" s="298" cm="1">
        <f t="array" aca="1" ref="U109" ca="1">IF($J$1="Labour","",IFERROR(_xlfn.XLOOKUP(_xlfn.XLOOKUP($J$1,Fct_labels,Fct_codes)&amp;"_"&amp;$C109,Raw_Factors_WFDISTXP!$B$7:$B$1000,Raw_Factors_WFDISTXP!I$7:I$1000),0))</f>
        <v>0</v>
      </c>
      <c r="V109" s="298" cm="1">
        <f t="array" aca="1" ref="V109" ca="1">IF($J$1="Labour","",IFERROR(_xlfn.XLOOKUP(_xlfn.XLOOKUP($J$1,Fct_labels,Fct_codes)&amp;"_"&amp;$C109,Raw_Factors_WFDISTXP!$B$7:$B$1000,Raw_Factors_WFDISTXP!J$7:J$1000),0))</f>
        <v>0</v>
      </c>
      <c r="W109" s="298" cm="1">
        <f t="array" aca="1" ref="W109" ca="1">IF($J$1="Labour","",IFERROR(_xlfn.XLOOKUP(_xlfn.XLOOKUP($J$1,Fct_labels,Fct_codes)&amp;"_"&amp;$C109,Raw_Factors_WFDISTXP!$B$7:$B$1000,Raw_Factors_WFDISTXP!K$7:K$1000),0))</f>
        <v>0</v>
      </c>
      <c r="X109" s="298" cm="1">
        <f t="array" aca="1" ref="X109" ca="1">IF($J$1="Labour","",IFERROR(_xlfn.XLOOKUP(_xlfn.XLOOKUP($J$1,Fct_labels,Fct_codes)&amp;"_"&amp;$C109,Raw_Factors_WFDISTXP!$B$7:$B$1000,Raw_Factors_WFDISTXP!L$7:L$1000),0))</f>
        <v>0</v>
      </c>
      <c r="Y109" s="298" cm="1">
        <f t="array" aca="1" ref="Y109" ca="1">IF($J$1="Labour","",IFERROR(_xlfn.XLOOKUP(_xlfn.XLOOKUP($J$1,Fct_labels,Fct_codes)&amp;"_"&amp;$C109,Raw_Factors_WFDISTXP!$B$7:$B$1000,Raw_Factors_WFDISTXP!M$7:M$1000),0))</f>
        <v>0</v>
      </c>
      <c r="Z109" s="298" cm="1">
        <f t="array" aca="1" ref="Z109" ca="1">IF($J$1="Labour","",IFERROR(_xlfn.XLOOKUP(_xlfn.XLOOKUP($J$1,Fct_labels,Fct_codes)&amp;"_"&amp;$C109,Raw_Factors_WFDISTXP!$B$7:$B$1000,Raw_Factors_WFDISTXP!N$7:N$1000),0))</f>
        <v>0</v>
      </c>
      <c r="AA109" s="104"/>
      <c r="AB109" s="104"/>
      <c r="AC109" s="104"/>
      <c r="AD109" s="104"/>
      <c r="AE109" s="104"/>
      <c r="AF109" s="104"/>
      <c r="AG109" s="104"/>
      <c r="AH109" s="104"/>
      <c r="AI109" s="54" t="str">
        <f ca="1"/>
        <v>sMDU</v>
      </c>
      <c r="AJ109" s="54" t="str">
        <f ca="1"/>
        <v>sGDP</v>
      </c>
      <c r="AK109" s="133" t="str">
        <f ca="1"/>
        <v>a_100</v>
      </c>
      <c r="AL109" s="133">
        <f ca="1"/>
        <v>0</v>
      </c>
      <c r="AM109" s="133">
        <f ca="1"/>
        <v>0</v>
      </c>
      <c r="AN109" s="133">
        <f ca="1"/>
        <v>0</v>
      </c>
      <c r="AO109" s="133">
        <f ca="1"/>
        <v>0</v>
      </c>
      <c r="AP109" s="133">
        <f ca="1"/>
        <v>0</v>
      </c>
      <c r="AQ109" s="133">
        <f ca="1"/>
        <v>0</v>
      </c>
      <c r="AR109" s="133">
        <f ca="1"/>
        <v>0</v>
      </c>
      <c r="AS109" s="133">
        <f ca="1"/>
        <v>0</v>
      </c>
      <c r="AT109" s="133">
        <f ca="1"/>
        <v>0</v>
      </c>
      <c r="AU109" s="133">
        <f ca="1"/>
        <v>0</v>
      </c>
      <c r="AV109" s="133" t="e">
        <f t="shared" ca="1" si="20"/>
        <v>#DIV/0!</v>
      </c>
      <c r="AW109" s="133">
        <f t="shared" ca="1" si="21"/>
        <v>0</v>
      </c>
      <c r="AX109" s="59"/>
    </row>
    <row r="110" spans="2:50" hidden="1" outlineLevel="1" x14ac:dyDescent="0.2">
      <c r="B110" s="204" t="str" cm="1">
        <f t="array" aca="1" ref="B110" ca="1">IFERROR(_xlfn.XLOOKUP(C110,Act_codes_core,Act_labels_core),"")</f>
        <v>Bed, wardrobe, table, chair</v>
      </c>
      <c r="C110" s="108" t="str">
        <f ca="1"/>
        <v>a_101</v>
      </c>
      <c r="D110" s="133" cm="1">
        <f t="array" aca="1" ref="D110" ca="1">IF($J$1="Labour",SUMIFS(Raw_Factors_QFXP!E$7:E$1000,Raw_Factors_QFXP!$A$7:$A$1000,_xlfn.XLOOKUP($J$1,Fct_labels,Fct_codes)&amp;"_"&amp;$C110),IFERROR(_xlfn.XLOOKUP(_xlfn.XLOOKUP($J$1,Fct_labels,Fct_codes)&amp;"_"&amp;$C110,Raw_Factors_QFXP!$B$7:$B$1000,Raw_Factors_QFXP!E$7:E$1000),0))</f>
        <v>0</v>
      </c>
      <c r="E110" s="168" cm="1">
        <f t="array" aca="1" ref="E110" ca="1">IF($J$1="Labour",SUMIFS(Raw_Factors_QFXP!F$7:F$1000,Raw_Factors_QFXP!$A$7:$A$1000,_xlfn.XLOOKUP($J$1,Fct_labels,Fct_codes)&amp;"_"&amp;$C110),IFERROR(_xlfn.XLOOKUP(_xlfn.XLOOKUP($J$1,Fct_labels,Fct_codes)&amp;"_"&amp;$C110,Raw_Factors_QFXP!$B$7:$B$1000,Raw_Factors_QFXP!F$7:F$1000),0))</f>
        <v>0</v>
      </c>
      <c r="F110" s="168" cm="1">
        <f t="array" aca="1" ref="F110" ca="1">IF($J$1="Labour",SUMIFS(Raw_Factors_QFXP!G$7:G$1000,Raw_Factors_QFXP!$A$7:$A$1000,_xlfn.XLOOKUP($J$1,Fct_labels,Fct_codes)&amp;"_"&amp;$C110),IFERROR(_xlfn.XLOOKUP(_xlfn.XLOOKUP($J$1,Fct_labels,Fct_codes)&amp;"_"&amp;$C110,Raw_Factors_QFXP!$B$7:$B$1000,Raw_Factors_QFXP!G$7:G$1000),0))</f>
        <v>0</v>
      </c>
      <c r="G110" s="168" cm="1">
        <f t="array" aca="1" ref="G110" ca="1">IF($J$1="Labour",SUMIFS(Raw_Factors_QFXP!H$7:H$1000,Raw_Factors_QFXP!$A$7:$A$1000,_xlfn.XLOOKUP($J$1,Fct_labels,Fct_codes)&amp;"_"&amp;$C110),IFERROR(_xlfn.XLOOKUP(_xlfn.XLOOKUP($J$1,Fct_labels,Fct_codes)&amp;"_"&amp;$C110,Raw_Factors_QFXP!$B$7:$B$1000,Raw_Factors_QFXP!H$7:H$1000),0))</f>
        <v>0</v>
      </c>
      <c r="H110" s="168" cm="1">
        <f t="array" aca="1" ref="H110" ca="1">IF($J$1="Labour",SUMIFS(Raw_Factors_QFXP!I$7:I$1000,Raw_Factors_QFXP!$A$7:$A$1000,_xlfn.XLOOKUP($J$1,Fct_labels,Fct_codes)&amp;"_"&amp;$C110),IFERROR(_xlfn.XLOOKUP(_xlfn.XLOOKUP($J$1,Fct_labels,Fct_codes)&amp;"_"&amp;$C110,Raw_Factors_QFXP!$B$7:$B$1000,Raw_Factors_QFXP!I$7:I$1000),0))</f>
        <v>0</v>
      </c>
      <c r="I110" s="168" cm="1">
        <f t="array" aca="1" ref="I110" ca="1">IF($J$1="Labour",SUMIFS(Raw_Factors_QFXP!J$7:J$1000,Raw_Factors_QFXP!$A$7:$A$1000,_xlfn.XLOOKUP($J$1,Fct_labels,Fct_codes)&amp;"_"&amp;$C110),IFERROR(_xlfn.XLOOKUP(_xlfn.XLOOKUP($J$1,Fct_labels,Fct_codes)&amp;"_"&amp;$C110,Raw_Factors_QFXP!$B$7:$B$1000,Raw_Factors_QFXP!J$7:J$1000),0))</f>
        <v>0</v>
      </c>
      <c r="J110" s="168" cm="1">
        <f t="array" aca="1" ref="J110" ca="1">IF($J$1="Labour",SUMIFS(Raw_Factors_QFXP!K$7:K$1000,Raw_Factors_QFXP!$A$7:$A$1000,_xlfn.XLOOKUP($J$1,Fct_labels,Fct_codes)&amp;"_"&amp;$C110),IFERROR(_xlfn.XLOOKUP(_xlfn.XLOOKUP($J$1,Fct_labels,Fct_codes)&amp;"_"&amp;$C110,Raw_Factors_QFXP!$B$7:$B$1000,Raw_Factors_QFXP!K$7:K$1000),0))</f>
        <v>0</v>
      </c>
      <c r="K110" s="168" cm="1">
        <f t="array" aca="1" ref="K110" ca="1">IF($J$1="Labour",SUMIFS(Raw_Factors_QFXP!L$7:L$1000,Raw_Factors_QFXP!$A$7:$A$1000,_xlfn.XLOOKUP($J$1,Fct_labels,Fct_codes)&amp;"_"&amp;$C110),IFERROR(_xlfn.XLOOKUP(_xlfn.XLOOKUP($J$1,Fct_labels,Fct_codes)&amp;"_"&amp;$C110,Raw_Factors_QFXP!$B$7:$B$1000,Raw_Factors_QFXP!L$7:L$1000),0))</f>
        <v>0</v>
      </c>
      <c r="L110" s="168" cm="1">
        <f t="array" aca="1" ref="L110" ca="1">IF($J$1="Labour",SUMIFS(Raw_Factors_QFXP!M$7:M$1000,Raw_Factors_QFXP!$A$7:$A$1000,_xlfn.XLOOKUP($J$1,Fct_labels,Fct_codes)&amp;"_"&amp;$C110),IFERROR(_xlfn.XLOOKUP(_xlfn.XLOOKUP($J$1,Fct_labels,Fct_codes)&amp;"_"&amp;$C110,Raw_Factors_QFXP!$B$7:$B$1000,Raw_Factors_QFXP!M$7:M$1000),0))</f>
        <v>0</v>
      </c>
      <c r="M110" s="168" cm="1">
        <f t="array" aca="1" ref="M110" ca="1">IF($J$1="Labour",SUMIFS(Raw_Factors_QFXP!N$7:N$1000,Raw_Factors_QFXP!$A$7:$A$1000,_xlfn.XLOOKUP($J$1,Fct_labels,Fct_codes)&amp;"_"&amp;$C110),IFERROR(_xlfn.XLOOKUP(_xlfn.XLOOKUP($J$1,Fct_labels,Fct_codes)&amp;"_"&amp;$C110,Raw_Factors_QFXP!$B$7:$B$1000,Raw_Factors_QFXP!N$7:N$1000),0))</f>
        <v>0</v>
      </c>
      <c r="O110" s="204" t="str" cm="1">
        <f t="array" aca="1" ref="O110" ca="1">IFERROR(_xlfn.XLOOKUP(P110,Act_codes_core,Act_labels_core),"")</f>
        <v>Bed, wardrobe, table, chair</v>
      </c>
      <c r="P110" s="108" t="str">
        <f ca="1"/>
        <v>a_101</v>
      </c>
      <c r="Q110" s="281" cm="1">
        <f t="array" aca="1" ref="Q110" ca="1">IF($J$1="Labour","",IFERROR(_xlfn.XLOOKUP(_xlfn.XLOOKUP($J$1,Fct_labels,Fct_codes)&amp;"_"&amp;$C110,Raw_Factors_WFDISTXP!$B$7:$B$1000,Raw_Factors_WFDISTXP!E$7:E$1000),0))</f>
        <v>0</v>
      </c>
      <c r="R110" s="298" cm="1">
        <f t="array" aca="1" ref="R110" ca="1">IF($J$1="Labour","",IFERROR(_xlfn.XLOOKUP(_xlfn.XLOOKUP($J$1,Fct_labels,Fct_codes)&amp;"_"&amp;$C110,Raw_Factors_WFDISTXP!$B$7:$B$1000,Raw_Factors_WFDISTXP!F$7:F$1000),0))</f>
        <v>0</v>
      </c>
      <c r="S110" s="298" cm="1">
        <f t="array" aca="1" ref="S110" ca="1">IF($J$1="Labour","",IFERROR(_xlfn.XLOOKUP(_xlfn.XLOOKUP($J$1,Fct_labels,Fct_codes)&amp;"_"&amp;$C110,Raw_Factors_WFDISTXP!$B$7:$B$1000,Raw_Factors_WFDISTXP!G$7:G$1000),0))</f>
        <v>0</v>
      </c>
      <c r="T110" s="298" cm="1">
        <f t="array" aca="1" ref="T110" ca="1">IF($J$1="Labour","",IFERROR(_xlfn.XLOOKUP(_xlfn.XLOOKUP($J$1,Fct_labels,Fct_codes)&amp;"_"&amp;$C110,Raw_Factors_WFDISTXP!$B$7:$B$1000,Raw_Factors_WFDISTXP!H$7:H$1000),0))</f>
        <v>0</v>
      </c>
      <c r="U110" s="298" cm="1">
        <f t="array" aca="1" ref="U110" ca="1">IF($J$1="Labour","",IFERROR(_xlfn.XLOOKUP(_xlfn.XLOOKUP($J$1,Fct_labels,Fct_codes)&amp;"_"&amp;$C110,Raw_Factors_WFDISTXP!$B$7:$B$1000,Raw_Factors_WFDISTXP!I$7:I$1000),0))</f>
        <v>0</v>
      </c>
      <c r="V110" s="298" cm="1">
        <f t="array" aca="1" ref="V110" ca="1">IF($J$1="Labour","",IFERROR(_xlfn.XLOOKUP(_xlfn.XLOOKUP($J$1,Fct_labels,Fct_codes)&amp;"_"&amp;$C110,Raw_Factors_WFDISTXP!$B$7:$B$1000,Raw_Factors_WFDISTXP!J$7:J$1000),0))</f>
        <v>0</v>
      </c>
      <c r="W110" s="298" cm="1">
        <f t="array" aca="1" ref="W110" ca="1">IF($J$1="Labour","",IFERROR(_xlfn.XLOOKUP(_xlfn.XLOOKUP($J$1,Fct_labels,Fct_codes)&amp;"_"&amp;$C110,Raw_Factors_WFDISTXP!$B$7:$B$1000,Raw_Factors_WFDISTXP!K$7:K$1000),0))</f>
        <v>0</v>
      </c>
      <c r="X110" s="298" cm="1">
        <f t="array" aca="1" ref="X110" ca="1">IF($J$1="Labour","",IFERROR(_xlfn.XLOOKUP(_xlfn.XLOOKUP($J$1,Fct_labels,Fct_codes)&amp;"_"&amp;$C110,Raw_Factors_WFDISTXP!$B$7:$B$1000,Raw_Factors_WFDISTXP!L$7:L$1000),0))</f>
        <v>0</v>
      </c>
      <c r="Y110" s="298" cm="1">
        <f t="array" aca="1" ref="Y110" ca="1">IF($J$1="Labour","",IFERROR(_xlfn.XLOOKUP(_xlfn.XLOOKUP($J$1,Fct_labels,Fct_codes)&amp;"_"&amp;$C110,Raw_Factors_WFDISTXP!$B$7:$B$1000,Raw_Factors_WFDISTXP!M$7:M$1000),0))</f>
        <v>0</v>
      </c>
      <c r="Z110" s="298" cm="1">
        <f t="array" aca="1" ref="Z110" ca="1">IF($J$1="Labour","",IFERROR(_xlfn.XLOOKUP(_xlfn.XLOOKUP($J$1,Fct_labels,Fct_codes)&amp;"_"&amp;$C110,Raw_Factors_WFDISTXP!$B$7:$B$1000,Raw_Factors_WFDISTXP!N$7:N$1000),0))</f>
        <v>0</v>
      </c>
      <c r="AA110" s="104"/>
      <c r="AB110" s="104"/>
      <c r="AC110" s="104"/>
      <c r="AD110" s="104"/>
      <c r="AE110" s="104"/>
      <c r="AF110" s="104"/>
      <c r="AG110" s="104"/>
      <c r="AH110" s="104"/>
      <c r="AI110" s="54" t="str">
        <f ca="1"/>
        <v>sMDU</v>
      </c>
      <c r="AJ110" s="54" t="str">
        <f ca="1"/>
        <v>sGDP</v>
      </c>
      <c r="AK110" s="133" t="str">
        <f ca="1"/>
        <v>a_101</v>
      </c>
      <c r="AL110" s="133">
        <f ca="1"/>
        <v>0</v>
      </c>
      <c r="AM110" s="133">
        <f ca="1"/>
        <v>0</v>
      </c>
      <c r="AN110" s="133">
        <f ca="1"/>
        <v>0</v>
      </c>
      <c r="AO110" s="133">
        <f ca="1"/>
        <v>0</v>
      </c>
      <c r="AP110" s="133">
        <f ca="1"/>
        <v>0</v>
      </c>
      <c r="AQ110" s="133">
        <f ca="1"/>
        <v>0</v>
      </c>
      <c r="AR110" s="133">
        <f ca="1"/>
        <v>0</v>
      </c>
      <c r="AS110" s="133">
        <f ca="1"/>
        <v>0</v>
      </c>
      <c r="AT110" s="133">
        <f ca="1"/>
        <v>0</v>
      </c>
      <c r="AU110" s="133">
        <f ca="1"/>
        <v>0</v>
      </c>
      <c r="AV110" s="133" t="e">
        <f t="shared" ca="1" si="20"/>
        <v>#DIV/0!</v>
      </c>
      <c r="AW110" s="133">
        <f t="shared" ca="1" si="21"/>
        <v>0</v>
      </c>
      <c r="AX110" s="59"/>
    </row>
    <row r="111" spans="2:50" hidden="1" outlineLevel="1" x14ac:dyDescent="0.2">
      <c r="B111" s="204" t="str" cm="1">
        <f t="array" aca="1" ref="B111" ca="1">IFERROR(_xlfn.XLOOKUP(C111,Act_codes_core,Act_labels_core),"")</f>
        <v>Jewelry, imitation jewelry and related details; Musical instrument; Sports Instruments; Toys, games</v>
      </c>
      <c r="C111" s="108" t="str">
        <f ca="1"/>
        <v>a_102</v>
      </c>
      <c r="D111" s="133" cm="1">
        <f t="array" aca="1" ref="D111" ca="1">IF($J$1="Labour",SUMIFS(Raw_Factors_QFXP!E$7:E$1000,Raw_Factors_QFXP!$A$7:$A$1000,_xlfn.XLOOKUP($J$1,Fct_labels,Fct_codes)&amp;"_"&amp;$C111),IFERROR(_xlfn.XLOOKUP(_xlfn.XLOOKUP($J$1,Fct_labels,Fct_codes)&amp;"_"&amp;$C111,Raw_Factors_QFXP!$B$7:$B$1000,Raw_Factors_QFXP!E$7:E$1000),0))</f>
        <v>0</v>
      </c>
      <c r="E111" s="168" cm="1">
        <f t="array" aca="1" ref="E111" ca="1">IF($J$1="Labour",SUMIFS(Raw_Factors_QFXP!F$7:F$1000,Raw_Factors_QFXP!$A$7:$A$1000,_xlfn.XLOOKUP($J$1,Fct_labels,Fct_codes)&amp;"_"&amp;$C111),IFERROR(_xlfn.XLOOKUP(_xlfn.XLOOKUP($J$1,Fct_labels,Fct_codes)&amp;"_"&amp;$C111,Raw_Factors_QFXP!$B$7:$B$1000,Raw_Factors_QFXP!F$7:F$1000),0))</f>
        <v>0</v>
      </c>
      <c r="F111" s="168" cm="1">
        <f t="array" aca="1" ref="F111" ca="1">IF($J$1="Labour",SUMIFS(Raw_Factors_QFXP!G$7:G$1000,Raw_Factors_QFXP!$A$7:$A$1000,_xlfn.XLOOKUP($J$1,Fct_labels,Fct_codes)&amp;"_"&amp;$C111),IFERROR(_xlfn.XLOOKUP(_xlfn.XLOOKUP($J$1,Fct_labels,Fct_codes)&amp;"_"&amp;$C111,Raw_Factors_QFXP!$B$7:$B$1000,Raw_Factors_QFXP!G$7:G$1000),0))</f>
        <v>0</v>
      </c>
      <c r="G111" s="168" cm="1">
        <f t="array" aca="1" ref="G111" ca="1">IF($J$1="Labour",SUMIFS(Raw_Factors_QFXP!H$7:H$1000,Raw_Factors_QFXP!$A$7:$A$1000,_xlfn.XLOOKUP($J$1,Fct_labels,Fct_codes)&amp;"_"&amp;$C111),IFERROR(_xlfn.XLOOKUP(_xlfn.XLOOKUP($J$1,Fct_labels,Fct_codes)&amp;"_"&amp;$C111,Raw_Factors_QFXP!$B$7:$B$1000,Raw_Factors_QFXP!H$7:H$1000),0))</f>
        <v>0</v>
      </c>
      <c r="H111" s="168" cm="1">
        <f t="array" aca="1" ref="H111" ca="1">IF($J$1="Labour",SUMIFS(Raw_Factors_QFXP!I$7:I$1000,Raw_Factors_QFXP!$A$7:$A$1000,_xlfn.XLOOKUP($J$1,Fct_labels,Fct_codes)&amp;"_"&amp;$C111),IFERROR(_xlfn.XLOOKUP(_xlfn.XLOOKUP($J$1,Fct_labels,Fct_codes)&amp;"_"&amp;$C111,Raw_Factors_QFXP!$B$7:$B$1000,Raw_Factors_QFXP!I$7:I$1000),0))</f>
        <v>0</v>
      </c>
      <c r="I111" s="168" cm="1">
        <f t="array" aca="1" ref="I111" ca="1">IF($J$1="Labour",SUMIFS(Raw_Factors_QFXP!J$7:J$1000,Raw_Factors_QFXP!$A$7:$A$1000,_xlfn.XLOOKUP($J$1,Fct_labels,Fct_codes)&amp;"_"&amp;$C111),IFERROR(_xlfn.XLOOKUP(_xlfn.XLOOKUP($J$1,Fct_labels,Fct_codes)&amp;"_"&amp;$C111,Raw_Factors_QFXP!$B$7:$B$1000,Raw_Factors_QFXP!J$7:J$1000),0))</f>
        <v>0</v>
      </c>
      <c r="J111" s="168" cm="1">
        <f t="array" aca="1" ref="J111" ca="1">IF($J$1="Labour",SUMIFS(Raw_Factors_QFXP!K$7:K$1000,Raw_Factors_QFXP!$A$7:$A$1000,_xlfn.XLOOKUP($J$1,Fct_labels,Fct_codes)&amp;"_"&amp;$C111),IFERROR(_xlfn.XLOOKUP(_xlfn.XLOOKUP($J$1,Fct_labels,Fct_codes)&amp;"_"&amp;$C111,Raw_Factors_QFXP!$B$7:$B$1000,Raw_Factors_QFXP!K$7:K$1000),0))</f>
        <v>0</v>
      </c>
      <c r="K111" s="168" cm="1">
        <f t="array" aca="1" ref="K111" ca="1">IF($J$1="Labour",SUMIFS(Raw_Factors_QFXP!L$7:L$1000,Raw_Factors_QFXP!$A$7:$A$1000,_xlfn.XLOOKUP($J$1,Fct_labels,Fct_codes)&amp;"_"&amp;$C111),IFERROR(_xlfn.XLOOKUP(_xlfn.XLOOKUP($J$1,Fct_labels,Fct_codes)&amp;"_"&amp;$C111,Raw_Factors_QFXP!$B$7:$B$1000,Raw_Factors_QFXP!L$7:L$1000),0))</f>
        <v>0</v>
      </c>
      <c r="L111" s="168" cm="1">
        <f t="array" aca="1" ref="L111" ca="1">IF($J$1="Labour",SUMIFS(Raw_Factors_QFXP!M$7:M$1000,Raw_Factors_QFXP!$A$7:$A$1000,_xlfn.XLOOKUP($J$1,Fct_labels,Fct_codes)&amp;"_"&amp;$C111),IFERROR(_xlfn.XLOOKUP(_xlfn.XLOOKUP($J$1,Fct_labels,Fct_codes)&amp;"_"&amp;$C111,Raw_Factors_QFXP!$B$7:$B$1000,Raw_Factors_QFXP!M$7:M$1000),0))</f>
        <v>0</v>
      </c>
      <c r="M111" s="168" cm="1">
        <f t="array" aca="1" ref="M111" ca="1">IF($J$1="Labour",SUMIFS(Raw_Factors_QFXP!N$7:N$1000,Raw_Factors_QFXP!$A$7:$A$1000,_xlfn.XLOOKUP($J$1,Fct_labels,Fct_codes)&amp;"_"&amp;$C111),IFERROR(_xlfn.XLOOKUP(_xlfn.XLOOKUP($J$1,Fct_labels,Fct_codes)&amp;"_"&amp;$C111,Raw_Factors_QFXP!$B$7:$B$1000,Raw_Factors_QFXP!N$7:N$1000),0))</f>
        <v>0</v>
      </c>
      <c r="O111" s="204" t="str" cm="1">
        <f t="array" aca="1" ref="O111" ca="1">IFERROR(_xlfn.XLOOKUP(P111,Act_codes_core,Act_labels_core),"")</f>
        <v>Jewelry, imitation jewelry and related details; Musical instrument; Sports Instruments; Toys, games</v>
      </c>
      <c r="P111" s="108" t="str">
        <f ca="1"/>
        <v>a_102</v>
      </c>
      <c r="Q111" s="281" cm="1">
        <f t="array" aca="1" ref="Q111" ca="1">IF($J$1="Labour","",IFERROR(_xlfn.XLOOKUP(_xlfn.XLOOKUP($J$1,Fct_labels,Fct_codes)&amp;"_"&amp;$C111,Raw_Factors_WFDISTXP!$B$7:$B$1000,Raw_Factors_WFDISTXP!E$7:E$1000),0))</f>
        <v>0</v>
      </c>
      <c r="R111" s="298" cm="1">
        <f t="array" aca="1" ref="R111" ca="1">IF($J$1="Labour","",IFERROR(_xlfn.XLOOKUP(_xlfn.XLOOKUP($J$1,Fct_labels,Fct_codes)&amp;"_"&amp;$C111,Raw_Factors_WFDISTXP!$B$7:$B$1000,Raw_Factors_WFDISTXP!F$7:F$1000),0))</f>
        <v>0</v>
      </c>
      <c r="S111" s="298" cm="1">
        <f t="array" aca="1" ref="S111" ca="1">IF($J$1="Labour","",IFERROR(_xlfn.XLOOKUP(_xlfn.XLOOKUP($J$1,Fct_labels,Fct_codes)&amp;"_"&amp;$C111,Raw_Factors_WFDISTXP!$B$7:$B$1000,Raw_Factors_WFDISTXP!G$7:G$1000),0))</f>
        <v>0</v>
      </c>
      <c r="T111" s="298" cm="1">
        <f t="array" aca="1" ref="T111" ca="1">IF($J$1="Labour","",IFERROR(_xlfn.XLOOKUP(_xlfn.XLOOKUP($J$1,Fct_labels,Fct_codes)&amp;"_"&amp;$C111,Raw_Factors_WFDISTXP!$B$7:$B$1000,Raw_Factors_WFDISTXP!H$7:H$1000),0))</f>
        <v>0</v>
      </c>
      <c r="U111" s="298" cm="1">
        <f t="array" aca="1" ref="U111" ca="1">IF($J$1="Labour","",IFERROR(_xlfn.XLOOKUP(_xlfn.XLOOKUP($J$1,Fct_labels,Fct_codes)&amp;"_"&amp;$C111,Raw_Factors_WFDISTXP!$B$7:$B$1000,Raw_Factors_WFDISTXP!I$7:I$1000),0))</f>
        <v>0</v>
      </c>
      <c r="V111" s="298" cm="1">
        <f t="array" aca="1" ref="V111" ca="1">IF($J$1="Labour","",IFERROR(_xlfn.XLOOKUP(_xlfn.XLOOKUP($J$1,Fct_labels,Fct_codes)&amp;"_"&amp;$C111,Raw_Factors_WFDISTXP!$B$7:$B$1000,Raw_Factors_WFDISTXP!J$7:J$1000),0))</f>
        <v>0</v>
      </c>
      <c r="W111" s="298" cm="1">
        <f t="array" aca="1" ref="W111" ca="1">IF($J$1="Labour","",IFERROR(_xlfn.XLOOKUP(_xlfn.XLOOKUP($J$1,Fct_labels,Fct_codes)&amp;"_"&amp;$C111,Raw_Factors_WFDISTXP!$B$7:$B$1000,Raw_Factors_WFDISTXP!K$7:K$1000),0))</f>
        <v>0</v>
      </c>
      <c r="X111" s="298" cm="1">
        <f t="array" aca="1" ref="X111" ca="1">IF($J$1="Labour","",IFERROR(_xlfn.XLOOKUP(_xlfn.XLOOKUP($J$1,Fct_labels,Fct_codes)&amp;"_"&amp;$C111,Raw_Factors_WFDISTXP!$B$7:$B$1000,Raw_Factors_WFDISTXP!L$7:L$1000),0))</f>
        <v>0</v>
      </c>
      <c r="Y111" s="298" cm="1">
        <f t="array" aca="1" ref="Y111" ca="1">IF($J$1="Labour","",IFERROR(_xlfn.XLOOKUP(_xlfn.XLOOKUP($J$1,Fct_labels,Fct_codes)&amp;"_"&amp;$C111,Raw_Factors_WFDISTXP!$B$7:$B$1000,Raw_Factors_WFDISTXP!M$7:M$1000),0))</f>
        <v>0</v>
      </c>
      <c r="Z111" s="298" cm="1">
        <f t="array" aca="1" ref="Z111" ca="1">IF($J$1="Labour","",IFERROR(_xlfn.XLOOKUP(_xlfn.XLOOKUP($J$1,Fct_labels,Fct_codes)&amp;"_"&amp;$C111,Raw_Factors_WFDISTXP!$B$7:$B$1000,Raw_Factors_WFDISTXP!N$7:N$1000),0))</f>
        <v>0</v>
      </c>
      <c r="AA111" s="104"/>
      <c r="AB111" s="104"/>
      <c r="AC111" s="104"/>
      <c r="AD111" s="104"/>
      <c r="AE111" s="104"/>
      <c r="AF111" s="104"/>
      <c r="AG111" s="104"/>
      <c r="AH111" s="104"/>
      <c r="AI111" s="54" t="str">
        <f ca="1"/>
        <v>sMDU</v>
      </c>
      <c r="AJ111" s="54" t="str">
        <f ca="1"/>
        <v>sGDP</v>
      </c>
      <c r="AK111" s="133" t="str">
        <f ca="1"/>
        <v>a_102</v>
      </c>
      <c r="AL111" s="133">
        <f ca="1"/>
        <v>0</v>
      </c>
      <c r="AM111" s="133">
        <f ca="1"/>
        <v>0</v>
      </c>
      <c r="AN111" s="133">
        <f ca="1"/>
        <v>0</v>
      </c>
      <c r="AO111" s="133">
        <f ca="1"/>
        <v>0</v>
      </c>
      <c r="AP111" s="133">
        <f ca="1"/>
        <v>0</v>
      </c>
      <c r="AQ111" s="133">
        <f ca="1"/>
        <v>0</v>
      </c>
      <c r="AR111" s="133">
        <f ca="1"/>
        <v>0</v>
      </c>
      <c r="AS111" s="133">
        <f ca="1"/>
        <v>0</v>
      </c>
      <c r="AT111" s="133">
        <f ca="1"/>
        <v>0</v>
      </c>
      <c r="AU111" s="133">
        <f ca="1"/>
        <v>0</v>
      </c>
      <c r="AV111" s="133" t="e">
        <f t="shared" ca="1" si="20"/>
        <v>#DIV/0!</v>
      </c>
      <c r="AW111" s="133">
        <f t="shared" ca="1" si="21"/>
        <v>0</v>
      </c>
      <c r="AX111" s="59"/>
    </row>
    <row r="112" spans="2:50" hidden="1" outlineLevel="1" x14ac:dyDescent="0.2">
      <c r="B112" s="204" t="str" cm="1">
        <f t="array" aca="1" ref="B112" ca="1">IFERROR(_xlfn.XLOOKUP(C112,Act_codes_core,Act_labels_core),"")</f>
        <v>Medical, dental, orthopedic and rehabilitation equipment and instruments</v>
      </c>
      <c r="C112" s="108" t="str">
        <f ca="1"/>
        <v>a_103</v>
      </c>
      <c r="D112" s="133" cm="1">
        <f t="array" aca="1" ref="D112" ca="1">IF($J$1="Labour",SUMIFS(Raw_Factors_QFXP!E$7:E$1000,Raw_Factors_QFXP!$A$7:$A$1000,_xlfn.XLOOKUP($J$1,Fct_labels,Fct_codes)&amp;"_"&amp;$C112),IFERROR(_xlfn.XLOOKUP(_xlfn.XLOOKUP($J$1,Fct_labels,Fct_codes)&amp;"_"&amp;$C112,Raw_Factors_QFXP!$B$7:$B$1000,Raw_Factors_QFXP!E$7:E$1000),0))</f>
        <v>0</v>
      </c>
      <c r="E112" s="168" cm="1">
        <f t="array" aca="1" ref="E112" ca="1">IF($J$1="Labour",SUMIFS(Raw_Factors_QFXP!F$7:F$1000,Raw_Factors_QFXP!$A$7:$A$1000,_xlfn.XLOOKUP($J$1,Fct_labels,Fct_codes)&amp;"_"&amp;$C112),IFERROR(_xlfn.XLOOKUP(_xlfn.XLOOKUP($J$1,Fct_labels,Fct_codes)&amp;"_"&amp;$C112,Raw_Factors_QFXP!$B$7:$B$1000,Raw_Factors_QFXP!F$7:F$1000),0))</f>
        <v>0</v>
      </c>
      <c r="F112" s="168" cm="1">
        <f t="array" aca="1" ref="F112" ca="1">IF($J$1="Labour",SUMIFS(Raw_Factors_QFXP!G$7:G$1000,Raw_Factors_QFXP!$A$7:$A$1000,_xlfn.XLOOKUP($J$1,Fct_labels,Fct_codes)&amp;"_"&amp;$C112),IFERROR(_xlfn.XLOOKUP(_xlfn.XLOOKUP($J$1,Fct_labels,Fct_codes)&amp;"_"&amp;$C112,Raw_Factors_QFXP!$B$7:$B$1000,Raw_Factors_QFXP!G$7:G$1000),0))</f>
        <v>0</v>
      </c>
      <c r="G112" s="168" cm="1">
        <f t="array" aca="1" ref="G112" ca="1">IF($J$1="Labour",SUMIFS(Raw_Factors_QFXP!H$7:H$1000,Raw_Factors_QFXP!$A$7:$A$1000,_xlfn.XLOOKUP($J$1,Fct_labels,Fct_codes)&amp;"_"&amp;$C112),IFERROR(_xlfn.XLOOKUP(_xlfn.XLOOKUP($J$1,Fct_labels,Fct_codes)&amp;"_"&amp;$C112,Raw_Factors_QFXP!$B$7:$B$1000,Raw_Factors_QFXP!H$7:H$1000),0))</f>
        <v>0</v>
      </c>
      <c r="H112" s="168" cm="1">
        <f t="array" aca="1" ref="H112" ca="1">IF($J$1="Labour",SUMIFS(Raw_Factors_QFXP!I$7:I$1000,Raw_Factors_QFXP!$A$7:$A$1000,_xlfn.XLOOKUP($J$1,Fct_labels,Fct_codes)&amp;"_"&amp;$C112),IFERROR(_xlfn.XLOOKUP(_xlfn.XLOOKUP($J$1,Fct_labels,Fct_codes)&amp;"_"&amp;$C112,Raw_Factors_QFXP!$B$7:$B$1000,Raw_Factors_QFXP!I$7:I$1000),0))</f>
        <v>0</v>
      </c>
      <c r="I112" s="168" cm="1">
        <f t="array" aca="1" ref="I112" ca="1">IF($J$1="Labour",SUMIFS(Raw_Factors_QFXP!J$7:J$1000,Raw_Factors_QFXP!$A$7:$A$1000,_xlfn.XLOOKUP($J$1,Fct_labels,Fct_codes)&amp;"_"&amp;$C112),IFERROR(_xlfn.XLOOKUP(_xlfn.XLOOKUP($J$1,Fct_labels,Fct_codes)&amp;"_"&amp;$C112,Raw_Factors_QFXP!$B$7:$B$1000,Raw_Factors_QFXP!J$7:J$1000),0))</f>
        <v>0</v>
      </c>
      <c r="J112" s="168" cm="1">
        <f t="array" aca="1" ref="J112" ca="1">IF($J$1="Labour",SUMIFS(Raw_Factors_QFXP!K$7:K$1000,Raw_Factors_QFXP!$A$7:$A$1000,_xlfn.XLOOKUP($J$1,Fct_labels,Fct_codes)&amp;"_"&amp;$C112),IFERROR(_xlfn.XLOOKUP(_xlfn.XLOOKUP($J$1,Fct_labels,Fct_codes)&amp;"_"&amp;$C112,Raw_Factors_QFXP!$B$7:$B$1000,Raw_Factors_QFXP!K$7:K$1000),0))</f>
        <v>0</v>
      </c>
      <c r="K112" s="168" cm="1">
        <f t="array" aca="1" ref="K112" ca="1">IF($J$1="Labour",SUMIFS(Raw_Factors_QFXP!L$7:L$1000,Raw_Factors_QFXP!$A$7:$A$1000,_xlfn.XLOOKUP($J$1,Fct_labels,Fct_codes)&amp;"_"&amp;$C112),IFERROR(_xlfn.XLOOKUP(_xlfn.XLOOKUP($J$1,Fct_labels,Fct_codes)&amp;"_"&amp;$C112,Raw_Factors_QFXP!$B$7:$B$1000,Raw_Factors_QFXP!L$7:L$1000),0))</f>
        <v>0</v>
      </c>
      <c r="L112" s="168" cm="1">
        <f t="array" aca="1" ref="L112" ca="1">IF($J$1="Labour",SUMIFS(Raw_Factors_QFXP!M$7:M$1000,Raw_Factors_QFXP!$A$7:$A$1000,_xlfn.XLOOKUP($J$1,Fct_labels,Fct_codes)&amp;"_"&amp;$C112),IFERROR(_xlfn.XLOOKUP(_xlfn.XLOOKUP($J$1,Fct_labels,Fct_codes)&amp;"_"&amp;$C112,Raw_Factors_QFXP!$B$7:$B$1000,Raw_Factors_QFXP!M$7:M$1000),0))</f>
        <v>0</v>
      </c>
      <c r="M112" s="168" cm="1">
        <f t="array" aca="1" ref="M112" ca="1">IF($J$1="Labour",SUMIFS(Raw_Factors_QFXP!N$7:N$1000,Raw_Factors_QFXP!$A$7:$A$1000,_xlfn.XLOOKUP($J$1,Fct_labels,Fct_codes)&amp;"_"&amp;$C112),IFERROR(_xlfn.XLOOKUP(_xlfn.XLOOKUP($J$1,Fct_labels,Fct_codes)&amp;"_"&amp;$C112,Raw_Factors_QFXP!$B$7:$B$1000,Raw_Factors_QFXP!N$7:N$1000),0))</f>
        <v>0</v>
      </c>
      <c r="O112" s="204" t="str" cm="1">
        <f t="array" aca="1" ref="O112" ca="1">IFERROR(_xlfn.XLOOKUP(P112,Act_codes_core,Act_labels_core),"")</f>
        <v>Medical, dental, orthopedic and rehabilitation equipment and instruments</v>
      </c>
      <c r="P112" s="108" t="str">
        <f ca="1"/>
        <v>a_103</v>
      </c>
      <c r="Q112" s="281" cm="1">
        <f t="array" aca="1" ref="Q112" ca="1">IF($J$1="Labour","",IFERROR(_xlfn.XLOOKUP(_xlfn.XLOOKUP($J$1,Fct_labels,Fct_codes)&amp;"_"&amp;$C112,Raw_Factors_WFDISTXP!$B$7:$B$1000,Raw_Factors_WFDISTXP!E$7:E$1000),0))</f>
        <v>0</v>
      </c>
      <c r="R112" s="298" cm="1">
        <f t="array" aca="1" ref="R112" ca="1">IF($J$1="Labour","",IFERROR(_xlfn.XLOOKUP(_xlfn.XLOOKUP($J$1,Fct_labels,Fct_codes)&amp;"_"&amp;$C112,Raw_Factors_WFDISTXP!$B$7:$B$1000,Raw_Factors_WFDISTXP!F$7:F$1000),0))</f>
        <v>0</v>
      </c>
      <c r="S112" s="298" cm="1">
        <f t="array" aca="1" ref="S112" ca="1">IF($J$1="Labour","",IFERROR(_xlfn.XLOOKUP(_xlfn.XLOOKUP($J$1,Fct_labels,Fct_codes)&amp;"_"&amp;$C112,Raw_Factors_WFDISTXP!$B$7:$B$1000,Raw_Factors_WFDISTXP!G$7:G$1000),0))</f>
        <v>0</v>
      </c>
      <c r="T112" s="298" cm="1">
        <f t="array" aca="1" ref="T112" ca="1">IF($J$1="Labour","",IFERROR(_xlfn.XLOOKUP(_xlfn.XLOOKUP($J$1,Fct_labels,Fct_codes)&amp;"_"&amp;$C112,Raw_Factors_WFDISTXP!$B$7:$B$1000,Raw_Factors_WFDISTXP!H$7:H$1000),0))</f>
        <v>0</v>
      </c>
      <c r="U112" s="298" cm="1">
        <f t="array" aca="1" ref="U112" ca="1">IF($J$1="Labour","",IFERROR(_xlfn.XLOOKUP(_xlfn.XLOOKUP($J$1,Fct_labels,Fct_codes)&amp;"_"&amp;$C112,Raw_Factors_WFDISTXP!$B$7:$B$1000,Raw_Factors_WFDISTXP!I$7:I$1000),0))</f>
        <v>0</v>
      </c>
      <c r="V112" s="298" cm="1">
        <f t="array" aca="1" ref="V112" ca="1">IF($J$1="Labour","",IFERROR(_xlfn.XLOOKUP(_xlfn.XLOOKUP($J$1,Fct_labels,Fct_codes)&amp;"_"&amp;$C112,Raw_Factors_WFDISTXP!$B$7:$B$1000,Raw_Factors_WFDISTXP!J$7:J$1000),0))</f>
        <v>0</v>
      </c>
      <c r="W112" s="298" cm="1">
        <f t="array" aca="1" ref="W112" ca="1">IF($J$1="Labour","",IFERROR(_xlfn.XLOOKUP(_xlfn.XLOOKUP($J$1,Fct_labels,Fct_codes)&amp;"_"&amp;$C112,Raw_Factors_WFDISTXP!$B$7:$B$1000,Raw_Factors_WFDISTXP!K$7:K$1000),0))</f>
        <v>0</v>
      </c>
      <c r="X112" s="298" cm="1">
        <f t="array" aca="1" ref="X112" ca="1">IF($J$1="Labour","",IFERROR(_xlfn.XLOOKUP(_xlfn.XLOOKUP($J$1,Fct_labels,Fct_codes)&amp;"_"&amp;$C112,Raw_Factors_WFDISTXP!$B$7:$B$1000,Raw_Factors_WFDISTXP!L$7:L$1000),0))</f>
        <v>0</v>
      </c>
      <c r="Y112" s="298" cm="1">
        <f t="array" aca="1" ref="Y112" ca="1">IF($J$1="Labour","",IFERROR(_xlfn.XLOOKUP(_xlfn.XLOOKUP($J$1,Fct_labels,Fct_codes)&amp;"_"&amp;$C112,Raw_Factors_WFDISTXP!$B$7:$B$1000,Raw_Factors_WFDISTXP!M$7:M$1000),0))</f>
        <v>0</v>
      </c>
      <c r="Z112" s="298" cm="1">
        <f t="array" aca="1" ref="Z112" ca="1">IF($J$1="Labour","",IFERROR(_xlfn.XLOOKUP(_xlfn.XLOOKUP($J$1,Fct_labels,Fct_codes)&amp;"_"&amp;$C112,Raw_Factors_WFDISTXP!$B$7:$B$1000,Raw_Factors_WFDISTXP!N$7:N$1000),0))</f>
        <v>0</v>
      </c>
      <c r="AA112" s="104"/>
      <c r="AB112" s="104"/>
      <c r="AC112" s="104"/>
      <c r="AD112" s="104"/>
      <c r="AE112" s="104"/>
      <c r="AF112" s="104"/>
      <c r="AG112" s="104"/>
      <c r="AH112" s="104"/>
      <c r="AI112" s="54" t="str">
        <f ca="1"/>
        <v>sMDU</v>
      </c>
      <c r="AJ112" s="54" t="str">
        <f ca="1"/>
        <v>sGDP</v>
      </c>
      <c r="AK112" s="133" t="str">
        <f ca="1"/>
        <v>a_103</v>
      </c>
      <c r="AL112" s="133">
        <f ca="1"/>
        <v>0</v>
      </c>
      <c r="AM112" s="133">
        <f ca="1"/>
        <v>0</v>
      </c>
      <c r="AN112" s="133">
        <f ca="1"/>
        <v>0</v>
      </c>
      <c r="AO112" s="133">
        <f ca="1"/>
        <v>0</v>
      </c>
      <c r="AP112" s="133">
        <f ca="1"/>
        <v>0</v>
      </c>
      <c r="AQ112" s="133">
        <f ca="1"/>
        <v>0</v>
      </c>
      <c r="AR112" s="133">
        <f ca="1"/>
        <v>0</v>
      </c>
      <c r="AS112" s="133">
        <f ca="1"/>
        <v>0</v>
      </c>
      <c r="AT112" s="133">
        <f ca="1"/>
        <v>0</v>
      </c>
      <c r="AU112" s="133">
        <f ca="1"/>
        <v>0</v>
      </c>
      <c r="AV112" s="133" t="e">
        <f t="shared" ca="1" si="20"/>
        <v>#DIV/0!</v>
      </c>
      <c r="AW112" s="133">
        <f t="shared" ca="1" si="21"/>
        <v>0</v>
      </c>
      <c r="AX112" s="59"/>
    </row>
    <row r="113" spans="2:50" hidden="1" outlineLevel="1" x14ac:dyDescent="0.2">
      <c r="B113" s="204" t="str" cm="1">
        <f t="array" aca="1" ref="B113" ca="1">IFERROR(_xlfn.XLOOKUP(C113,Act_codes_core,Act_labels_core),"")</f>
        <v>Other processing and manufacturing products not yet classified</v>
      </c>
      <c r="C113" s="108" t="str">
        <f ca="1"/>
        <v>a_104</v>
      </c>
      <c r="D113" s="133" cm="1">
        <f t="array" aca="1" ref="D113" ca="1">IF($J$1="Labour",SUMIFS(Raw_Factors_QFXP!E$7:E$1000,Raw_Factors_QFXP!$A$7:$A$1000,_xlfn.XLOOKUP($J$1,Fct_labels,Fct_codes)&amp;"_"&amp;$C113),IFERROR(_xlfn.XLOOKUP(_xlfn.XLOOKUP($J$1,Fct_labels,Fct_codes)&amp;"_"&amp;$C113,Raw_Factors_QFXP!$B$7:$B$1000,Raw_Factors_QFXP!E$7:E$1000),0))</f>
        <v>0</v>
      </c>
      <c r="E113" s="168" cm="1">
        <f t="array" aca="1" ref="E113" ca="1">IF($J$1="Labour",SUMIFS(Raw_Factors_QFXP!F$7:F$1000,Raw_Factors_QFXP!$A$7:$A$1000,_xlfn.XLOOKUP($J$1,Fct_labels,Fct_codes)&amp;"_"&amp;$C113),IFERROR(_xlfn.XLOOKUP(_xlfn.XLOOKUP($J$1,Fct_labels,Fct_codes)&amp;"_"&amp;$C113,Raw_Factors_QFXP!$B$7:$B$1000,Raw_Factors_QFXP!F$7:F$1000),0))</f>
        <v>0</v>
      </c>
      <c r="F113" s="168" cm="1">
        <f t="array" aca="1" ref="F113" ca="1">IF($J$1="Labour",SUMIFS(Raw_Factors_QFXP!G$7:G$1000,Raw_Factors_QFXP!$A$7:$A$1000,_xlfn.XLOOKUP($J$1,Fct_labels,Fct_codes)&amp;"_"&amp;$C113),IFERROR(_xlfn.XLOOKUP(_xlfn.XLOOKUP($J$1,Fct_labels,Fct_codes)&amp;"_"&amp;$C113,Raw_Factors_QFXP!$B$7:$B$1000,Raw_Factors_QFXP!G$7:G$1000),0))</f>
        <v>0</v>
      </c>
      <c r="G113" s="168" cm="1">
        <f t="array" aca="1" ref="G113" ca="1">IF($J$1="Labour",SUMIFS(Raw_Factors_QFXP!H$7:H$1000,Raw_Factors_QFXP!$A$7:$A$1000,_xlfn.XLOOKUP($J$1,Fct_labels,Fct_codes)&amp;"_"&amp;$C113),IFERROR(_xlfn.XLOOKUP(_xlfn.XLOOKUP($J$1,Fct_labels,Fct_codes)&amp;"_"&amp;$C113,Raw_Factors_QFXP!$B$7:$B$1000,Raw_Factors_QFXP!H$7:H$1000),0))</f>
        <v>0</v>
      </c>
      <c r="H113" s="168" cm="1">
        <f t="array" aca="1" ref="H113" ca="1">IF($J$1="Labour",SUMIFS(Raw_Factors_QFXP!I$7:I$1000,Raw_Factors_QFXP!$A$7:$A$1000,_xlfn.XLOOKUP($J$1,Fct_labels,Fct_codes)&amp;"_"&amp;$C113),IFERROR(_xlfn.XLOOKUP(_xlfn.XLOOKUP($J$1,Fct_labels,Fct_codes)&amp;"_"&amp;$C113,Raw_Factors_QFXP!$B$7:$B$1000,Raw_Factors_QFXP!I$7:I$1000),0))</f>
        <v>0</v>
      </c>
      <c r="I113" s="168" cm="1">
        <f t="array" aca="1" ref="I113" ca="1">IF($J$1="Labour",SUMIFS(Raw_Factors_QFXP!J$7:J$1000,Raw_Factors_QFXP!$A$7:$A$1000,_xlfn.XLOOKUP($J$1,Fct_labels,Fct_codes)&amp;"_"&amp;$C113),IFERROR(_xlfn.XLOOKUP(_xlfn.XLOOKUP($J$1,Fct_labels,Fct_codes)&amp;"_"&amp;$C113,Raw_Factors_QFXP!$B$7:$B$1000,Raw_Factors_QFXP!J$7:J$1000),0))</f>
        <v>0</v>
      </c>
      <c r="J113" s="168" cm="1">
        <f t="array" aca="1" ref="J113" ca="1">IF($J$1="Labour",SUMIFS(Raw_Factors_QFXP!K$7:K$1000,Raw_Factors_QFXP!$A$7:$A$1000,_xlfn.XLOOKUP($J$1,Fct_labels,Fct_codes)&amp;"_"&amp;$C113),IFERROR(_xlfn.XLOOKUP(_xlfn.XLOOKUP($J$1,Fct_labels,Fct_codes)&amp;"_"&amp;$C113,Raw_Factors_QFXP!$B$7:$B$1000,Raw_Factors_QFXP!K$7:K$1000),0))</f>
        <v>0</v>
      </c>
      <c r="K113" s="168" cm="1">
        <f t="array" aca="1" ref="K113" ca="1">IF($J$1="Labour",SUMIFS(Raw_Factors_QFXP!L$7:L$1000,Raw_Factors_QFXP!$A$7:$A$1000,_xlfn.XLOOKUP($J$1,Fct_labels,Fct_codes)&amp;"_"&amp;$C113),IFERROR(_xlfn.XLOOKUP(_xlfn.XLOOKUP($J$1,Fct_labels,Fct_codes)&amp;"_"&amp;$C113,Raw_Factors_QFXP!$B$7:$B$1000,Raw_Factors_QFXP!L$7:L$1000),0))</f>
        <v>0</v>
      </c>
      <c r="L113" s="168" cm="1">
        <f t="array" aca="1" ref="L113" ca="1">IF($J$1="Labour",SUMIFS(Raw_Factors_QFXP!M$7:M$1000,Raw_Factors_QFXP!$A$7:$A$1000,_xlfn.XLOOKUP($J$1,Fct_labels,Fct_codes)&amp;"_"&amp;$C113),IFERROR(_xlfn.XLOOKUP(_xlfn.XLOOKUP($J$1,Fct_labels,Fct_codes)&amp;"_"&amp;$C113,Raw_Factors_QFXP!$B$7:$B$1000,Raw_Factors_QFXP!M$7:M$1000),0))</f>
        <v>0</v>
      </c>
      <c r="M113" s="168" cm="1">
        <f t="array" aca="1" ref="M113" ca="1">IF($J$1="Labour",SUMIFS(Raw_Factors_QFXP!N$7:N$1000,Raw_Factors_QFXP!$A$7:$A$1000,_xlfn.XLOOKUP($J$1,Fct_labels,Fct_codes)&amp;"_"&amp;$C113),IFERROR(_xlfn.XLOOKUP(_xlfn.XLOOKUP($J$1,Fct_labels,Fct_codes)&amp;"_"&amp;$C113,Raw_Factors_QFXP!$B$7:$B$1000,Raw_Factors_QFXP!N$7:N$1000),0))</f>
        <v>0</v>
      </c>
      <c r="O113" s="204" t="str" cm="1">
        <f t="array" aca="1" ref="O113" ca="1">IFERROR(_xlfn.XLOOKUP(P113,Act_codes_core,Act_labels_core),"")</f>
        <v>Other processing and manufacturing products not yet classified</v>
      </c>
      <c r="P113" s="108" t="str">
        <f ca="1"/>
        <v>a_104</v>
      </c>
      <c r="Q113" s="281" cm="1">
        <f t="array" aca="1" ref="Q113" ca="1">IF($J$1="Labour","",IFERROR(_xlfn.XLOOKUP(_xlfn.XLOOKUP($J$1,Fct_labels,Fct_codes)&amp;"_"&amp;$C113,Raw_Factors_WFDISTXP!$B$7:$B$1000,Raw_Factors_WFDISTXP!E$7:E$1000),0))</f>
        <v>0</v>
      </c>
      <c r="R113" s="298" cm="1">
        <f t="array" aca="1" ref="R113" ca="1">IF($J$1="Labour","",IFERROR(_xlfn.XLOOKUP(_xlfn.XLOOKUP($J$1,Fct_labels,Fct_codes)&amp;"_"&amp;$C113,Raw_Factors_WFDISTXP!$B$7:$B$1000,Raw_Factors_WFDISTXP!F$7:F$1000),0))</f>
        <v>0</v>
      </c>
      <c r="S113" s="298" cm="1">
        <f t="array" aca="1" ref="S113" ca="1">IF($J$1="Labour","",IFERROR(_xlfn.XLOOKUP(_xlfn.XLOOKUP($J$1,Fct_labels,Fct_codes)&amp;"_"&amp;$C113,Raw_Factors_WFDISTXP!$B$7:$B$1000,Raw_Factors_WFDISTXP!G$7:G$1000),0))</f>
        <v>0</v>
      </c>
      <c r="T113" s="298" cm="1">
        <f t="array" aca="1" ref="T113" ca="1">IF($J$1="Labour","",IFERROR(_xlfn.XLOOKUP(_xlfn.XLOOKUP($J$1,Fct_labels,Fct_codes)&amp;"_"&amp;$C113,Raw_Factors_WFDISTXP!$B$7:$B$1000,Raw_Factors_WFDISTXP!H$7:H$1000),0))</f>
        <v>0</v>
      </c>
      <c r="U113" s="298" cm="1">
        <f t="array" aca="1" ref="U113" ca="1">IF($J$1="Labour","",IFERROR(_xlfn.XLOOKUP(_xlfn.XLOOKUP($J$1,Fct_labels,Fct_codes)&amp;"_"&amp;$C113,Raw_Factors_WFDISTXP!$B$7:$B$1000,Raw_Factors_WFDISTXP!I$7:I$1000),0))</f>
        <v>0</v>
      </c>
      <c r="V113" s="298" cm="1">
        <f t="array" aca="1" ref="V113" ca="1">IF($J$1="Labour","",IFERROR(_xlfn.XLOOKUP(_xlfn.XLOOKUP($J$1,Fct_labels,Fct_codes)&amp;"_"&amp;$C113,Raw_Factors_WFDISTXP!$B$7:$B$1000,Raw_Factors_WFDISTXP!J$7:J$1000),0))</f>
        <v>0</v>
      </c>
      <c r="W113" s="298" cm="1">
        <f t="array" aca="1" ref="W113" ca="1">IF($J$1="Labour","",IFERROR(_xlfn.XLOOKUP(_xlfn.XLOOKUP($J$1,Fct_labels,Fct_codes)&amp;"_"&amp;$C113,Raw_Factors_WFDISTXP!$B$7:$B$1000,Raw_Factors_WFDISTXP!K$7:K$1000),0))</f>
        <v>0</v>
      </c>
      <c r="X113" s="298" cm="1">
        <f t="array" aca="1" ref="X113" ca="1">IF($J$1="Labour","",IFERROR(_xlfn.XLOOKUP(_xlfn.XLOOKUP($J$1,Fct_labels,Fct_codes)&amp;"_"&amp;$C113,Raw_Factors_WFDISTXP!$B$7:$B$1000,Raw_Factors_WFDISTXP!L$7:L$1000),0))</f>
        <v>0</v>
      </c>
      <c r="Y113" s="298" cm="1">
        <f t="array" aca="1" ref="Y113" ca="1">IF($J$1="Labour","",IFERROR(_xlfn.XLOOKUP(_xlfn.XLOOKUP($J$1,Fct_labels,Fct_codes)&amp;"_"&amp;$C113,Raw_Factors_WFDISTXP!$B$7:$B$1000,Raw_Factors_WFDISTXP!M$7:M$1000),0))</f>
        <v>0</v>
      </c>
      <c r="Z113" s="298" cm="1">
        <f t="array" aca="1" ref="Z113" ca="1">IF($J$1="Labour","",IFERROR(_xlfn.XLOOKUP(_xlfn.XLOOKUP($J$1,Fct_labels,Fct_codes)&amp;"_"&amp;$C113,Raw_Factors_WFDISTXP!$B$7:$B$1000,Raw_Factors_WFDISTXP!N$7:N$1000),0))</f>
        <v>0</v>
      </c>
      <c r="AA113" s="104"/>
      <c r="AB113" s="104"/>
      <c r="AC113" s="104"/>
      <c r="AD113" s="104"/>
      <c r="AE113" s="104"/>
      <c r="AF113" s="104"/>
      <c r="AG113" s="104"/>
      <c r="AH113" s="104"/>
      <c r="AI113" s="54" t="str">
        <f ca="1"/>
        <v>sMDU</v>
      </c>
      <c r="AJ113" s="54" t="str">
        <f ca="1"/>
        <v>sGDP</v>
      </c>
      <c r="AK113" s="133" t="str">
        <f ca="1"/>
        <v>a_104</v>
      </c>
      <c r="AL113" s="133">
        <f ca="1"/>
        <v>0</v>
      </c>
      <c r="AM113" s="133">
        <f ca="1"/>
        <v>0</v>
      </c>
      <c r="AN113" s="133">
        <f ca="1"/>
        <v>0</v>
      </c>
      <c r="AO113" s="133">
        <f ca="1"/>
        <v>0</v>
      </c>
      <c r="AP113" s="133">
        <f ca="1"/>
        <v>0</v>
      </c>
      <c r="AQ113" s="133">
        <f ca="1"/>
        <v>0</v>
      </c>
      <c r="AR113" s="133">
        <f ca="1"/>
        <v>0</v>
      </c>
      <c r="AS113" s="133">
        <f ca="1"/>
        <v>0</v>
      </c>
      <c r="AT113" s="133">
        <f ca="1"/>
        <v>0</v>
      </c>
      <c r="AU113" s="133">
        <f ca="1"/>
        <v>0</v>
      </c>
      <c r="AV113" s="133" t="e">
        <f t="shared" ca="1" si="20"/>
        <v>#DIV/0!</v>
      </c>
      <c r="AW113" s="133">
        <f t="shared" ca="1" si="21"/>
        <v>0</v>
      </c>
      <c r="AX113" s="59"/>
    </row>
    <row r="114" spans="2:50" hidden="1" outlineLevel="1" x14ac:dyDescent="0.2">
      <c r="B114" s="204" t="str" cm="1">
        <f t="array" aca="1" ref="B114" ca="1">IFERROR(_xlfn.XLOOKUP(C114,Act_codes_core,Act_labels_core),"")</f>
        <v>Repair, maintenance and installation services of machinery and equipment</v>
      </c>
      <c r="C114" s="108" t="str">
        <f ca="1"/>
        <v>a_105</v>
      </c>
      <c r="D114" s="133" cm="1">
        <f t="array" aca="1" ref="D114" ca="1">IF($J$1="Labour",SUMIFS(Raw_Factors_QFXP!E$7:E$1000,Raw_Factors_QFXP!$A$7:$A$1000,_xlfn.XLOOKUP($J$1,Fct_labels,Fct_codes)&amp;"_"&amp;$C114),IFERROR(_xlfn.XLOOKUP(_xlfn.XLOOKUP($J$1,Fct_labels,Fct_codes)&amp;"_"&amp;$C114,Raw_Factors_QFXP!$B$7:$B$1000,Raw_Factors_QFXP!E$7:E$1000),0))</f>
        <v>0</v>
      </c>
      <c r="E114" s="168" cm="1">
        <f t="array" aca="1" ref="E114" ca="1">IF($J$1="Labour",SUMIFS(Raw_Factors_QFXP!F$7:F$1000,Raw_Factors_QFXP!$A$7:$A$1000,_xlfn.XLOOKUP($J$1,Fct_labels,Fct_codes)&amp;"_"&amp;$C114),IFERROR(_xlfn.XLOOKUP(_xlfn.XLOOKUP($J$1,Fct_labels,Fct_codes)&amp;"_"&amp;$C114,Raw_Factors_QFXP!$B$7:$B$1000,Raw_Factors_QFXP!F$7:F$1000),0))</f>
        <v>0</v>
      </c>
      <c r="F114" s="168" cm="1">
        <f t="array" aca="1" ref="F114" ca="1">IF($J$1="Labour",SUMIFS(Raw_Factors_QFXP!G$7:G$1000,Raw_Factors_QFXP!$A$7:$A$1000,_xlfn.XLOOKUP($J$1,Fct_labels,Fct_codes)&amp;"_"&amp;$C114),IFERROR(_xlfn.XLOOKUP(_xlfn.XLOOKUP($J$1,Fct_labels,Fct_codes)&amp;"_"&amp;$C114,Raw_Factors_QFXP!$B$7:$B$1000,Raw_Factors_QFXP!G$7:G$1000),0))</f>
        <v>0</v>
      </c>
      <c r="G114" s="168" cm="1">
        <f t="array" aca="1" ref="G114" ca="1">IF($J$1="Labour",SUMIFS(Raw_Factors_QFXP!H$7:H$1000,Raw_Factors_QFXP!$A$7:$A$1000,_xlfn.XLOOKUP($J$1,Fct_labels,Fct_codes)&amp;"_"&amp;$C114),IFERROR(_xlfn.XLOOKUP(_xlfn.XLOOKUP($J$1,Fct_labels,Fct_codes)&amp;"_"&amp;$C114,Raw_Factors_QFXP!$B$7:$B$1000,Raw_Factors_QFXP!H$7:H$1000),0))</f>
        <v>0</v>
      </c>
      <c r="H114" s="168" cm="1">
        <f t="array" aca="1" ref="H114" ca="1">IF($J$1="Labour",SUMIFS(Raw_Factors_QFXP!I$7:I$1000,Raw_Factors_QFXP!$A$7:$A$1000,_xlfn.XLOOKUP($J$1,Fct_labels,Fct_codes)&amp;"_"&amp;$C114),IFERROR(_xlfn.XLOOKUP(_xlfn.XLOOKUP($J$1,Fct_labels,Fct_codes)&amp;"_"&amp;$C114,Raw_Factors_QFXP!$B$7:$B$1000,Raw_Factors_QFXP!I$7:I$1000),0))</f>
        <v>0</v>
      </c>
      <c r="I114" s="168" cm="1">
        <f t="array" aca="1" ref="I114" ca="1">IF($J$1="Labour",SUMIFS(Raw_Factors_QFXP!J$7:J$1000,Raw_Factors_QFXP!$A$7:$A$1000,_xlfn.XLOOKUP($J$1,Fct_labels,Fct_codes)&amp;"_"&amp;$C114),IFERROR(_xlfn.XLOOKUP(_xlfn.XLOOKUP($J$1,Fct_labels,Fct_codes)&amp;"_"&amp;$C114,Raw_Factors_QFXP!$B$7:$B$1000,Raw_Factors_QFXP!J$7:J$1000),0))</f>
        <v>0</v>
      </c>
      <c r="J114" s="168" cm="1">
        <f t="array" aca="1" ref="J114" ca="1">IF($J$1="Labour",SUMIFS(Raw_Factors_QFXP!K$7:K$1000,Raw_Factors_QFXP!$A$7:$A$1000,_xlfn.XLOOKUP($J$1,Fct_labels,Fct_codes)&amp;"_"&amp;$C114),IFERROR(_xlfn.XLOOKUP(_xlfn.XLOOKUP($J$1,Fct_labels,Fct_codes)&amp;"_"&amp;$C114,Raw_Factors_QFXP!$B$7:$B$1000,Raw_Factors_QFXP!K$7:K$1000),0))</f>
        <v>0</v>
      </c>
      <c r="K114" s="168" cm="1">
        <f t="array" aca="1" ref="K114" ca="1">IF($J$1="Labour",SUMIFS(Raw_Factors_QFXP!L$7:L$1000,Raw_Factors_QFXP!$A$7:$A$1000,_xlfn.XLOOKUP($J$1,Fct_labels,Fct_codes)&amp;"_"&amp;$C114),IFERROR(_xlfn.XLOOKUP(_xlfn.XLOOKUP($J$1,Fct_labels,Fct_codes)&amp;"_"&amp;$C114,Raw_Factors_QFXP!$B$7:$B$1000,Raw_Factors_QFXP!L$7:L$1000),0))</f>
        <v>0</v>
      </c>
      <c r="L114" s="168" cm="1">
        <f t="array" aca="1" ref="L114" ca="1">IF($J$1="Labour",SUMIFS(Raw_Factors_QFXP!M$7:M$1000,Raw_Factors_QFXP!$A$7:$A$1000,_xlfn.XLOOKUP($J$1,Fct_labels,Fct_codes)&amp;"_"&amp;$C114),IFERROR(_xlfn.XLOOKUP(_xlfn.XLOOKUP($J$1,Fct_labels,Fct_codes)&amp;"_"&amp;$C114,Raw_Factors_QFXP!$B$7:$B$1000,Raw_Factors_QFXP!M$7:M$1000),0))</f>
        <v>0</v>
      </c>
      <c r="M114" s="168" cm="1">
        <f t="array" aca="1" ref="M114" ca="1">IF($J$1="Labour",SUMIFS(Raw_Factors_QFXP!N$7:N$1000,Raw_Factors_QFXP!$A$7:$A$1000,_xlfn.XLOOKUP($J$1,Fct_labels,Fct_codes)&amp;"_"&amp;$C114),IFERROR(_xlfn.XLOOKUP(_xlfn.XLOOKUP($J$1,Fct_labels,Fct_codes)&amp;"_"&amp;$C114,Raw_Factors_QFXP!$B$7:$B$1000,Raw_Factors_QFXP!N$7:N$1000),0))</f>
        <v>0</v>
      </c>
      <c r="O114" s="204" t="str" cm="1">
        <f t="array" aca="1" ref="O114" ca="1">IFERROR(_xlfn.XLOOKUP(P114,Act_codes_core,Act_labels_core),"")</f>
        <v>Repair, maintenance and installation services of machinery and equipment</v>
      </c>
      <c r="P114" s="108" t="str">
        <f ca="1"/>
        <v>a_105</v>
      </c>
      <c r="Q114" s="281" cm="1">
        <f t="array" aca="1" ref="Q114" ca="1">IF($J$1="Labour","",IFERROR(_xlfn.XLOOKUP(_xlfn.XLOOKUP($J$1,Fct_labels,Fct_codes)&amp;"_"&amp;$C114,Raw_Factors_WFDISTXP!$B$7:$B$1000,Raw_Factors_WFDISTXP!E$7:E$1000),0))</f>
        <v>0</v>
      </c>
      <c r="R114" s="298" cm="1">
        <f t="array" aca="1" ref="R114" ca="1">IF($J$1="Labour","",IFERROR(_xlfn.XLOOKUP(_xlfn.XLOOKUP($J$1,Fct_labels,Fct_codes)&amp;"_"&amp;$C114,Raw_Factors_WFDISTXP!$B$7:$B$1000,Raw_Factors_WFDISTXP!F$7:F$1000),0))</f>
        <v>0</v>
      </c>
      <c r="S114" s="298" cm="1">
        <f t="array" aca="1" ref="S114" ca="1">IF($J$1="Labour","",IFERROR(_xlfn.XLOOKUP(_xlfn.XLOOKUP($J$1,Fct_labels,Fct_codes)&amp;"_"&amp;$C114,Raw_Factors_WFDISTXP!$B$7:$B$1000,Raw_Factors_WFDISTXP!G$7:G$1000),0))</f>
        <v>0</v>
      </c>
      <c r="T114" s="298" cm="1">
        <f t="array" aca="1" ref="T114" ca="1">IF($J$1="Labour","",IFERROR(_xlfn.XLOOKUP(_xlfn.XLOOKUP($J$1,Fct_labels,Fct_codes)&amp;"_"&amp;$C114,Raw_Factors_WFDISTXP!$B$7:$B$1000,Raw_Factors_WFDISTXP!H$7:H$1000),0))</f>
        <v>0</v>
      </c>
      <c r="U114" s="298" cm="1">
        <f t="array" aca="1" ref="U114" ca="1">IF($J$1="Labour","",IFERROR(_xlfn.XLOOKUP(_xlfn.XLOOKUP($J$1,Fct_labels,Fct_codes)&amp;"_"&amp;$C114,Raw_Factors_WFDISTXP!$B$7:$B$1000,Raw_Factors_WFDISTXP!I$7:I$1000),0))</f>
        <v>0</v>
      </c>
      <c r="V114" s="298" cm="1">
        <f t="array" aca="1" ref="V114" ca="1">IF($J$1="Labour","",IFERROR(_xlfn.XLOOKUP(_xlfn.XLOOKUP($J$1,Fct_labels,Fct_codes)&amp;"_"&amp;$C114,Raw_Factors_WFDISTXP!$B$7:$B$1000,Raw_Factors_WFDISTXP!J$7:J$1000),0))</f>
        <v>0</v>
      </c>
      <c r="W114" s="298" cm="1">
        <f t="array" aca="1" ref="W114" ca="1">IF($J$1="Labour","",IFERROR(_xlfn.XLOOKUP(_xlfn.XLOOKUP($J$1,Fct_labels,Fct_codes)&amp;"_"&amp;$C114,Raw_Factors_WFDISTXP!$B$7:$B$1000,Raw_Factors_WFDISTXP!K$7:K$1000),0))</f>
        <v>0</v>
      </c>
      <c r="X114" s="298" cm="1">
        <f t="array" aca="1" ref="X114" ca="1">IF($J$1="Labour","",IFERROR(_xlfn.XLOOKUP(_xlfn.XLOOKUP($J$1,Fct_labels,Fct_codes)&amp;"_"&amp;$C114,Raw_Factors_WFDISTXP!$B$7:$B$1000,Raw_Factors_WFDISTXP!L$7:L$1000),0))</f>
        <v>0</v>
      </c>
      <c r="Y114" s="298" cm="1">
        <f t="array" aca="1" ref="Y114" ca="1">IF($J$1="Labour","",IFERROR(_xlfn.XLOOKUP(_xlfn.XLOOKUP($J$1,Fct_labels,Fct_codes)&amp;"_"&amp;$C114,Raw_Factors_WFDISTXP!$B$7:$B$1000,Raw_Factors_WFDISTXP!M$7:M$1000),0))</f>
        <v>0</v>
      </c>
      <c r="Z114" s="298" cm="1">
        <f t="array" aca="1" ref="Z114" ca="1">IF($J$1="Labour","",IFERROR(_xlfn.XLOOKUP(_xlfn.XLOOKUP($J$1,Fct_labels,Fct_codes)&amp;"_"&amp;$C114,Raw_Factors_WFDISTXP!$B$7:$B$1000,Raw_Factors_WFDISTXP!N$7:N$1000),0))</f>
        <v>0</v>
      </c>
      <c r="AA114" s="104"/>
      <c r="AB114" s="104"/>
      <c r="AC114" s="104"/>
      <c r="AD114" s="104"/>
      <c r="AE114" s="104"/>
      <c r="AF114" s="104"/>
      <c r="AG114" s="104"/>
      <c r="AH114" s="104"/>
      <c r="AI114" s="54" t="str">
        <f ca="1"/>
        <v>sPSV</v>
      </c>
      <c r="AJ114" s="54" t="str">
        <f ca="1"/>
        <v>sGDP</v>
      </c>
      <c r="AK114" s="133" t="str">
        <f ca="1"/>
        <v>a_105</v>
      </c>
      <c r="AL114" s="133">
        <f ca="1"/>
        <v>0</v>
      </c>
      <c r="AM114" s="133">
        <f ca="1"/>
        <v>0</v>
      </c>
      <c r="AN114" s="133">
        <f ca="1"/>
        <v>0</v>
      </c>
      <c r="AO114" s="133">
        <f ca="1"/>
        <v>0</v>
      </c>
      <c r="AP114" s="133">
        <f ca="1"/>
        <v>0</v>
      </c>
      <c r="AQ114" s="133">
        <f ca="1"/>
        <v>0</v>
      </c>
      <c r="AR114" s="133">
        <f ca="1"/>
        <v>0</v>
      </c>
      <c r="AS114" s="133">
        <f ca="1"/>
        <v>0</v>
      </c>
      <c r="AT114" s="133">
        <f ca="1"/>
        <v>0</v>
      </c>
      <c r="AU114" s="133">
        <f ca="1"/>
        <v>0</v>
      </c>
      <c r="AV114" s="133">
        <f t="shared" ca="1" si="20"/>
        <v>0</v>
      </c>
      <c r="AW114" s="133">
        <f t="shared" ca="1" si="21"/>
        <v>0</v>
      </c>
      <c r="AX114" s="59"/>
    </row>
    <row r="115" spans="2:50" hidden="1" outlineLevel="1" x14ac:dyDescent="0.2">
      <c r="B115" s="204" t="str" cm="1">
        <f t="array" aca="1" ref="B115" ca="1">IFERROR(_xlfn.XLOOKUP(C115,Act_codes_core,Act_labels_core),"")</f>
        <v>Hydropower</v>
      </c>
      <c r="C115" s="108" t="str">
        <f ca="1"/>
        <v>a_106</v>
      </c>
      <c r="D115" s="133" cm="1">
        <f t="array" aca="1" ref="D115" ca="1">IF($J$1="Labour",SUMIFS(Raw_Factors_QFXP!E$7:E$1000,Raw_Factors_QFXP!$A$7:$A$1000,_xlfn.XLOOKUP($J$1,Fct_labels,Fct_codes)&amp;"_"&amp;$C115),IFERROR(_xlfn.XLOOKUP(_xlfn.XLOOKUP($J$1,Fct_labels,Fct_codes)&amp;"_"&amp;$C115,Raw_Factors_QFXP!$B$7:$B$1000,Raw_Factors_QFXP!E$7:E$1000),0))</f>
        <v>0</v>
      </c>
      <c r="E115" s="168" cm="1">
        <f t="array" aca="1" ref="E115" ca="1">IF($J$1="Labour",SUMIFS(Raw_Factors_QFXP!F$7:F$1000,Raw_Factors_QFXP!$A$7:$A$1000,_xlfn.XLOOKUP($J$1,Fct_labels,Fct_codes)&amp;"_"&amp;$C115),IFERROR(_xlfn.XLOOKUP(_xlfn.XLOOKUP($J$1,Fct_labels,Fct_codes)&amp;"_"&amp;$C115,Raw_Factors_QFXP!$B$7:$B$1000,Raw_Factors_QFXP!F$7:F$1000),0))</f>
        <v>0</v>
      </c>
      <c r="F115" s="168" cm="1">
        <f t="array" aca="1" ref="F115" ca="1">IF($J$1="Labour",SUMIFS(Raw_Factors_QFXP!G$7:G$1000,Raw_Factors_QFXP!$A$7:$A$1000,_xlfn.XLOOKUP($J$1,Fct_labels,Fct_codes)&amp;"_"&amp;$C115),IFERROR(_xlfn.XLOOKUP(_xlfn.XLOOKUP($J$1,Fct_labels,Fct_codes)&amp;"_"&amp;$C115,Raw_Factors_QFXP!$B$7:$B$1000,Raw_Factors_QFXP!G$7:G$1000),0))</f>
        <v>0</v>
      </c>
      <c r="G115" s="168" cm="1">
        <f t="array" aca="1" ref="G115" ca="1">IF($J$1="Labour",SUMIFS(Raw_Factors_QFXP!H$7:H$1000,Raw_Factors_QFXP!$A$7:$A$1000,_xlfn.XLOOKUP($J$1,Fct_labels,Fct_codes)&amp;"_"&amp;$C115),IFERROR(_xlfn.XLOOKUP(_xlfn.XLOOKUP($J$1,Fct_labels,Fct_codes)&amp;"_"&amp;$C115,Raw_Factors_QFXP!$B$7:$B$1000,Raw_Factors_QFXP!H$7:H$1000),0))</f>
        <v>0</v>
      </c>
      <c r="H115" s="168" cm="1">
        <f t="array" aca="1" ref="H115" ca="1">IF($J$1="Labour",SUMIFS(Raw_Factors_QFXP!I$7:I$1000,Raw_Factors_QFXP!$A$7:$A$1000,_xlfn.XLOOKUP($J$1,Fct_labels,Fct_codes)&amp;"_"&amp;$C115),IFERROR(_xlfn.XLOOKUP(_xlfn.XLOOKUP($J$1,Fct_labels,Fct_codes)&amp;"_"&amp;$C115,Raw_Factors_QFXP!$B$7:$B$1000,Raw_Factors_QFXP!I$7:I$1000),0))</f>
        <v>0</v>
      </c>
      <c r="I115" s="168" cm="1">
        <f t="array" aca="1" ref="I115" ca="1">IF($J$1="Labour",SUMIFS(Raw_Factors_QFXP!J$7:J$1000,Raw_Factors_QFXP!$A$7:$A$1000,_xlfn.XLOOKUP($J$1,Fct_labels,Fct_codes)&amp;"_"&amp;$C115),IFERROR(_xlfn.XLOOKUP(_xlfn.XLOOKUP($J$1,Fct_labels,Fct_codes)&amp;"_"&amp;$C115,Raw_Factors_QFXP!$B$7:$B$1000,Raw_Factors_QFXP!J$7:J$1000),0))</f>
        <v>0</v>
      </c>
      <c r="J115" s="168" cm="1">
        <f t="array" aca="1" ref="J115" ca="1">IF($J$1="Labour",SUMIFS(Raw_Factors_QFXP!K$7:K$1000,Raw_Factors_QFXP!$A$7:$A$1000,_xlfn.XLOOKUP($J$1,Fct_labels,Fct_codes)&amp;"_"&amp;$C115),IFERROR(_xlfn.XLOOKUP(_xlfn.XLOOKUP($J$1,Fct_labels,Fct_codes)&amp;"_"&amp;$C115,Raw_Factors_QFXP!$B$7:$B$1000,Raw_Factors_QFXP!K$7:K$1000),0))</f>
        <v>0</v>
      </c>
      <c r="K115" s="168" cm="1">
        <f t="array" aca="1" ref="K115" ca="1">IF($J$1="Labour",SUMIFS(Raw_Factors_QFXP!L$7:L$1000,Raw_Factors_QFXP!$A$7:$A$1000,_xlfn.XLOOKUP($J$1,Fct_labels,Fct_codes)&amp;"_"&amp;$C115),IFERROR(_xlfn.XLOOKUP(_xlfn.XLOOKUP($J$1,Fct_labels,Fct_codes)&amp;"_"&amp;$C115,Raw_Factors_QFXP!$B$7:$B$1000,Raw_Factors_QFXP!L$7:L$1000),0))</f>
        <v>0</v>
      </c>
      <c r="L115" s="168" cm="1">
        <f t="array" aca="1" ref="L115" ca="1">IF($J$1="Labour",SUMIFS(Raw_Factors_QFXP!M$7:M$1000,Raw_Factors_QFXP!$A$7:$A$1000,_xlfn.XLOOKUP($J$1,Fct_labels,Fct_codes)&amp;"_"&amp;$C115),IFERROR(_xlfn.XLOOKUP(_xlfn.XLOOKUP($J$1,Fct_labels,Fct_codes)&amp;"_"&amp;$C115,Raw_Factors_QFXP!$B$7:$B$1000,Raw_Factors_QFXP!M$7:M$1000),0))</f>
        <v>0</v>
      </c>
      <c r="M115" s="168" cm="1">
        <f t="array" aca="1" ref="M115" ca="1">IF($J$1="Labour",SUMIFS(Raw_Factors_QFXP!N$7:N$1000,Raw_Factors_QFXP!$A$7:$A$1000,_xlfn.XLOOKUP($J$1,Fct_labels,Fct_codes)&amp;"_"&amp;$C115),IFERROR(_xlfn.XLOOKUP(_xlfn.XLOOKUP($J$1,Fct_labels,Fct_codes)&amp;"_"&amp;$C115,Raw_Factors_QFXP!$B$7:$B$1000,Raw_Factors_QFXP!N$7:N$1000),0))</f>
        <v>0</v>
      </c>
      <c r="O115" s="204" t="str" cm="1">
        <f t="array" aca="1" ref="O115" ca="1">IFERROR(_xlfn.XLOOKUP(P115,Act_codes_core,Act_labels_core),"")</f>
        <v>Hydropower</v>
      </c>
      <c r="P115" s="108" t="str">
        <f ca="1"/>
        <v>a_106</v>
      </c>
      <c r="Q115" s="281" cm="1">
        <f t="array" aca="1" ref="Q115" ca="1">IF($J$1="Labour","",IFERROR(_xlfn.XLOOKUP(_xlfn.XLOOKUP($J$1,Fct_labels,Fct_codes)&amp;"_"&amp;$C115,Raw_Factors_WFDISTXP!$B$7:$B$1000,Raw_Factors_WFDISTXP!E$7:E$1000),0))</f>
        <v>0</v>
      </c>
      <c r="R115" s="298" cm="1">
        <f t="array" aca="1" ref="R115" ca="1">IF($J$1="Labour","",IFERROR(_xlfn.XLOOKUP(_xlfn.XLOOKUP($J$1,Fct_labels,Fct_codes)&amp;"_"&amp;$C115,Raw_Factors_WFDISTXP!$B$7:$B$1000,Raw_Factors_WFDISTXP!F$7:F$1000),0))</f>
        <v>0</v>
      </c>
      <c r="S115" s="298" cm="1">
        <f t="array" aca="1" ref="S115" ca="1">IF($J$1="Labour","",IFERROR(_xlfn.XLOOKUP(_xlfn.XLOOKUP($J$1,Fct_labels,Fct_codes)&amp;"_"&amp;$C115,Raw_Factors_WFDISTXP!$B$7:$B$1000,Raw_Factors_WFDISTXP!G$7:G$1000),0))</f>
        <v>0</v>
      </c>
      <c r="T115" s="298" cm="1">
        <f t="array" aca="1" ref="T115" ca="1">IF($J$1="Labour","",IFERROR(_xlfn.XLOOKUP(_xlfn.XLOOKUP($J$1,Fct_labels,Fct_codes)&amp;"_"&amp;$C115,Raw_Factors_WFDISTXP!$B$7:$B$1000,Raw_Factors_WFDISTXP!H$7:H$1000),0))</f>
        <v>0</v>
      </c>
      <c r="U115" s="298" cm="1">
        <f t="array" aca="1" ref="U115" ca="1">IF($J$1="Labour","",IFERROR(_xlfn.XLOOKUP(_xlfn.XLOOKUP($J$1,Fct_labels,Fct_codes)&amp;"_"&amp;$C115,Raw_Factors_WFDISTXP!$B$7:$B$1000,Raw_Factors_WFDISTXP!I$7:I$1000),0))</f>
        <v>0</v>
      </c>
      <c r="V115" s="298" cm="1">
        <f t="array" aca="1" ref="V115" ca="1">IF($J$1="Labour","",IFERROR(_xlfn.XLOOKUP(_xlfn.XLOOKUP($J$1,Fct_labels,Fct_codes)&amp;"_"&amp;$C115,Raw_Factors_WFDISTXP!$B$7:$B$1000,Raw_Factors_WFDISTXP!J$7:J$1000),0))</f>
        <v>0</v>
      </c>
      <c r="W115" s="298" cm="1">
        <f t="array" aca="1" ref="W115" ca="1">IF($J$1="Labour","",IFERROR(_xlfn.XLOOKUP(_xlfn.XLOOKUP($J$1,Fct_labels,Fct_codes)&amp;"_"&amp;$C115,Raw_Factors_WFDISTXP!$B$7:$B$1000,Raw_Factors_WFDISTXP!K$7:K$1000),0))</f>
        <v>0</v>
      </c>
      <c r="X115" s="298" cm="1">
        <f t="array" aca="1" ref="X115" ca="1">IF($J$1="Labour","",IFERROR(_xlfn.XLOOKUP(_xlfn.XLOOKUP($J$1,Fct_labels,Fct_codes)&amp;"_"&amp;$C115,Raw_Factors_WFDISTXP!$B$7:$B$1000,Raw_Factors_WFDISTXP!L$7:L$1000),0))</f>
        <v>0</v>
      </c>
      <c r="Y115" s="298" cm="1">
        <f t="array" aca="1" ref="Y115" ca="1">IF($J$1="Labour","",IFERROR(_xlfn.XLOOKUP(_xlfn.XLOOKUP($J$1,Fct_labels,Fct_codes)&amp;"_"&amp;$C115,Raw_Factors_WFDISTXP!$B$7:$B$1000,Raw_Factors_WFDISTXP!M$7:M$1000),0))</f>
        <v>0</v>
      </c>
      <c r="Z115" s="298" cm="1">
        <f t="array" aca="1" ref="Z115" ca="1">IF($J$1="Labour","",IFERROR(_xlfn.XLOOKUP(_xlfn.XLOOKUP($J$1,Fct_labels,Fct_codes)&amp;"_"&amp;$C115,Raw_Factors_WFDISTXP!$B$7:$B$1000,Raw_Factors_WFDISTXP!N$7:N$1000),0))</f>
        <v>0</v>
      </c>
      <c r="AA115" s="104"/>
      <c r="AB115" s="104"/>
      <c r="AC115" s="104"/>
      <c r="AD115" s="104"/>
      <c r="AE115" s="104"/>
      <c r="AF115" s="104"/>
      <c r="AG115" s="104"/>
      <c r="AH115" s="104"/>
      <c r="AI115" s="54" t="str">
        <f ca="1"/>
        <v>sELR</v>
      </c>
      <c r="AJ115" s="54" t="str">
        <f ca="1"/>
        <v>sGDP</v>
      </c>
      <c r="AK115" s="133" t="str">
        <f ca="1"/>
        <v>a_106</v>
      </c>
      <c r="AL115" s="133">
        <f ca="1"/>
        <v>0</v>
      </c>
      <c r="AM115" s="133">
        <f ca="1"/>
        <v>0</v>
      </c>
      <c r="AN115" s="133">
        <f ca="1"/>
        <v>0</v>
      </c>
      <c r="AO115" s="133">
        <f ca="1"/>
        <v>0</v>
      </c>
      <c r="AP115" s="133">
        <f ca="1"/>
        <v>0</v>
      </c>
      <c r="AQ115" s="133">
        <f ca="1"/>
        <v>0</v>
      </c>
      <c r="AR115" s="133">
        <f ca="1"/>
        <v>0</v>
      </c>
      <c r="AS115" s="133">
        <f ca="1"/>
        <v>0</v>
      </c>
      <c r="AT115" s="133">
        <f ca="1"/>
        <v>0</v>
      </c>
      <c r="AU115" s="133">
        <f ca="1"/>
        <v>0</v>
      </c>
      <c r="AV115" s="133" t="e">
        <f t="shared" ca="1" si="20"/>
        <v>#DIV/0!</v>
      </c>
      <c r="AW115" s="133">
        <f t="shared" ca="1" si="21"/>
        <v>0</v>
      </c>
      <c r="AX115" s="59"/>
    </row>
    <row r="116" spans="2:50" hidden="1" outlineLevel="1" x14ac:dyDescent="0.2">
      <c r="B116" s="204" t="str" cm="1">
        <f t="array" aca="1" ref="B116" ca="1">IFERROR(_xlfn.XLOOKUP(C116,Act_codes_core,Act_labels_core),"")</f>
        <v>Coal thermal power</v>
      </c>
      <c r="C116" s="108" t="str">
        <f ca="1"/>
        <v>a_107</v>
      </c>
      <c r="D116" s="133" cm="1">
        <f t="array" aca="1" ref="D116" ca="1">IF($J$1="Labour",SUMIFS(Raw_Factors_QFXP!E$7:E$1000,Raw_Factors_QFXP!$A$7:$A$1000,_xlfn.XLOOKUP($J$1,Fct_labels,Fct_codes)&amp;"_"&amp;$C116),IFERROR(_xlfn.XLOOKUP(_xlfn.XLOOKUP($J$1,Fct_labels,Fct_codes)&amp;"_"&amp;$C116,Raw_Factors_QFXP!$B$7:$B$1000,Raw_Factors_QFXP!E$7:E$1000),0))</f>
        <v>0</v>
      </c>
      <c r="E116" s="168" cm="1">
        <f t="array" aca="1" ref="E116" ca="1">IF($J$1="Labour",SUMIFS(Raw_Factors_QFXP!F$7:F$1000,Raw_Factors_QFXP!$A$7:$A$1000,_xlfn.XLOOKUP($J$1,Fct_labels,Fct_codes)&amp;"_"&amp;$C116),IFERROR(_xlfn.XLOOKUP(_xlfn.XLOOKUP($J$1,Fct_labels,Fct_codes)&amp;"_"&amp;$C116,Raw_Factors_QFXP!$B$7:$B$1000,Raw_Factors_QFXP!F$7:F$1000),0))</f>
        <v>0</v>
      </c>
      <c r="F116" s="168" cm="1">
        <f t="array" aca="1" ref="F116" ca="1">IF($J$1="Labour",SUMIFS(Raw_Factors_QFXP!G$7:G$1000,Raw_Factors_QFXP!$A$7:$A$1000,_xlfn.XLOOKUP($J$1,Fct_labels,Fct_codes)&amp;"_"&amp;$C116),IFERROR(_xlfn.XLOOKUP(_xlfn.XLOOKUP($J$1,Fct_labels,Fct_codes)&amp;"_"&amp;$C116,Raw_Factors_QFXP!$B$7:$B$1000,Raw_Factors_QFXP!G$7:G$1000),0))</f>
        <v>0</v>
      </c>
      <c r="G116" s="168" cm="1">
        <f t="array" aca="1" ref="G116" ca="1">IF($J$1="Labour",SUMIFS(Raw_Factors_QFXP!H$7:H$1000,Raw_Factors_QFXP!$A$7:$A$1000,_xlfn.XLOOKUP($J$1,Fct_labels,Fct_codes)&amp;"_"&amp;$C116),IFERROR(_xlfn.XLOOKUP(_xlfn.XLOOKUP($J$1,Fct_labels,Fct_codes)&amp;"_"&amp;$C116,Raw_Factors_QFXP!$B$7:$B$1000,Raw_Factors_QFXP!H$7:H$1000),0))</f>
        <v>0</v>
      </c>
      <c r="H116" s="168" cm="1">
        <f t="array" aca="1" ref="H116" ca="1">IF($J$1="Labour",SUMIFS(Raw_Factors_QFXP!I$7:I$1000,Raw_Factors_QFXP!$A$7:$A$1000,_xlfn.XLOOKUP($J$1,Fct_labels,Fct_codes)&amp;"_"&amp;$C116),IFERROR(_xlfn.XLOOKUP(_xlfn.XLOOKUP($J$1,Fct_labels,Fct_codes)&amp;"_"&amp;$C116,Raw_Factors_QFXP!$B$7:$B$1000,Raw_Factors_QFXP!I$7:I$1000),0))</f>
        <v>0</v>
      </c>
      <c r="I116" s="168" cm="1">
        <f t="array" aca="1" ref="I116" ca="1">IF($J$1="Labour",SUMIFS(Raw_Factors_QFXP!J$7:J$1000,Raw_Factors_QFXP!$A$7:$A$1000,_xlfn.XLOOKUP($J$1,Fct_labels,Fct_codes)&amp;"_"&amp;$C116),IFERROR(_xlfn.XLOOKUP(_xlfn.XLOOKUP($J$1,Fct_labels,Fct_codes)&amp;"_"&amp;$C116,Raw_Factors_QFXP!$B$7:$B$1000,Raw_Factors_QFXP!J$7:J$1000),0))</f>
        <v>0</v>
      </c>
      <c r="J116" s="168" cm="1">
        <f t="array" aca="1" ref="J116" ca="1">IF($J$1="Labour",SUMIFS(Raw_Factors_QFXP!K$7:K$1000,Raw_Factors_QFXP!$A$7:$A$1000,_xlfn.XLOOKUP($J$1,Fct_labels,Fct_codes)&amp;"_"&amp;$C116),IFERROR(_xlfn.XLOOKUP(_xlfn.XLOOKUP($J$1,Fct_labels,Fct_codes)&amp;"_"&amp;$C116,Raw_Factors_QFXP!$B$7:$B$1000,Raw_Factors_QFXP!K$7:K$1000),0))</f>
        <v>0</v>
      </c>
      <c r="K116" s="168" cm="1">
        <f t="array" aca="1" ref="K116" ca="1">IF($J$1="Labour",SUMIFS(Raw_Factors_QFXP!L$7:L$1000,Raw_Factors_QFXP!$A$7:$A$1000,_xlfn.XLOOKUP($J$1,Fct_labels,Fct_codes)&amp;"_"&amp;$C116),IFERROR(_xlfn.XLOOKUP(_xlfn.XLOOKUP($J$1,Fct_labels,Fct_codes)&amp;"_"&amp;$C116,Raw_Factors_QFXP!$B$7:$B$1000,Raw_Factors_QFXP!L$7:L$1000),0))</f>
        <v>0</v>
      </c>
      <c r="L116" s="168" cm="1">
        <f t="array" aca="1" ref="L116" ca="1">IF($J$1="Labour",SUMIFS(Raw_Factors_QFXP!M$7:M$1000,Raw_Factors_QFXP!$A$7:$A$1000,_xlfn.XLOOKUP($J$1,Fct_labels,Fct_codes)&amp;"_"&amp;$C116),IFERROR(_xlfn.XLOOKUP(_xlfn.XLOOKUP($J$1,Fct_labels,Fct_codes)&amp;"_"&amp;$C116,Raw_Factors_QFXP!$B$7:$B$1000,Raw_Factors_QFXP!M$7:M$1000),0))</f>
        <v>0</v>
      </c>
      <c r="M116" s="168" cm="1">
        <f t="array" aca="1" ref="M116" ca="1">IF($J$1="Labour",SUMIFS(Raw_Factors_QFXP!N$7:N$1000,Raw_Factors_QFXP!$A$7:$A$1000,_xlfn.XLOOKUP($J$1,Fct_labels,Fct_codes)&amp;"_"&amp;$C116),IFERROR(_xlfn.XLOOKUP(_xlfn.XLOOKUP($J$1,Fct_labels,Fct_codes)&amp;"_"&amp;$C116,Raw_Factors_QFXP!$B$7:$B$1000,Raw_Factors_QFXP!N$7:N$1000),0))</f>
        <v>0</v>
      </c>
      <c r="O116" s="204" t="str" cm="1">
        <f t="array" aca="1" ref="O116" ca="1">IFERROR(_xlfn.XLOOKUP(P116,Act_codes_core,Act_labels_core),"")</f>
        <v>Coal thermal power</v>
      </c>
      <c r="P116" s="108" t="str">
        <f ca="1"/>
        <v>a_107</v>
      </c>
      <c r="Q116" s="281" cm="1">
        <f t="array" aca="1" ref="Q116" ca="1">IF($J$1="Labour","",IFERROR(_xlfn.XLOOKUP(_xlfn.XLOOKUP($J$1,Fct_labels,Fct_codes)&amp;"_"&amp;$C116,Raw_Factors_WFDISTXP!$B$7:$B$1000,Raw_Factors_WFDISTXP!E$7:E$1000),0))</f>
        <v>0</v>
      </c>
      <c r="R116" s="298" cm="1">
        <f t="array" aca="1" ref="R116" ca="1">IF($J$1="Labour","",IFERROR(_xlfn.XLOOKUP(_xlfn.XLOOKUP($J$1,Fct_labels,Fct_codes)&amp;"_"&amp;$C116,Raw_Factors_WFDISTXP!$B$7:$B$1000,Raw_Factors_WFDISTXP!F$7:F$1000),0))</f>
        <v>0</v>
      </c>
      <c r="S116" s="298" cm="1">
        <f t="array" aca="1" ref="S116" ca="1">IF($J$1="Labour","",IFERROR(_xlfn.XLOOKUP(_xlfn.XLOOKUP($J$1,Fct_labels,Fct_codes)&amp;"_"&amp;$C116,Raw_Factors_WFDISTXP!$B$7:$B$1000,Raw_Factors_WFDISTXP!G$7:G$1000),0))</f>
        <v>0</v>
      </c>
      <c r="T116" s="298" cm="1">
        <f t="array" aca="1" ref="T116" ca="1">IF($J$1="Labour","",IFERROR(_xlfn.XLOOKUP(_xlfn.XLOOKUP($J$1,Fct_labels,Fct_codes)&amp;"_"&amp;$C116,Raw_Factors_WFDISTXP!$B$7:$B$1000,Raw_Factors_WFDISTXP!H$7:H$1000),0))</f>
        <v>0</v>
      </c>
      <c r="U116" s="298" cm="1">
        <f t="array" aca="1" ref="U116" ca="1">IF($J$1="Labour","",IFERROR(_xlfn.XLOOKUP(_xlfn.XLOOKUP($J$1,Fct_labels,Fct_codes)&amp;"_"&amp;$C116,Raw_Factors_WFDISTXP!$B$7:$B$1000,Raw_Factors_WFDISTXP!I$7:I$1000),0))</f>
        <v>0</v>
      </c>
      <c r="V116" s="298" cm="1">
        <f t="array" aca="1" ref="V116" ca="1">IF($J$1="Labour","",IFERROR(_xlfn.XLOOKUP(_xlfn.XLOOKUP($J$1,Fct_labels,Fct_codes)&amp;"_"&amp;$C116,Raw_Factors_WFDISTXP!$B$7:$B$1000,Raw_Factors_WFDISTXP!J$7:J$1000),0))</f>
        <v>0</v>
      </c>
      <c r="W116" s="298" cm="1">
        <f t="array" aca="1" ref="W116" ca="1">IF($J$1="Labour","",IFERROR(_xlfn.XLOOKUP(_xlfn.XLOOKUP($J$1,Fct_labels,Fct_codes)&amp;"_"&amp;$C116,Raw_Factors_WFDISTXP!$B$7:$B$1000,Raw_Factors_WFDISTXP!K$7:K$1000),0))</f>
        <v>0</v>
      </c>
      <c r="X116" s="298" cm="1">
        <f t="array" aca="1" ref="X116" ca="1">IF($J$1="Labour","",IFERROR(_xlfn.XLOOKUP(_xlfn.XLOOKUP($J$1,Fct_labels,Fct_codes)&amp;"_"&amp;$C116,Raw_Factors_WFDISTXP!$B$7:$B$1000,Raw_Factors_WFDISTXP!L$7:L$1000),0))</f>
        <v>0</v>
      </c>
      <c r="Y116" s="298" cm="1">
        <f t="array" aca="1" ref="Y116" ca="1">IF($J$1="Labour","",IFERROR(_xlfn.XLOOKUP(_xlfn.XLOOKUP($J$1,Fct_labels,Fct_codes)&amp;"_"&amp;$C116,Raw_Factors_WFDISTXP!$B$7:$B$1000,Raw_Factors_WFDISTXP!M$7:M$1000),0))</f>
        <v>0</v>
      </c>
      <c r="Z116" s="298" cm="1">
        <f t="array" aca="1" ref="Z116" ca="1">IF($J$1="Labour","",IFERROR(_xlfn.XLOOKUP(_xlfn.XLOOKUP($J$1,Fct_labels,Fct_codes)&amp;"_"&amp;$C116,Raw_Factors_WFDISTXP!$B$7:$B$1000,Raw_Factors_WFDISTXP!N$7:N$1000),0))</f>
        <v>0</v>
      </c>
      <c r="AA116" s="104"/>
      <c r="AB116" s="104"/>
      <c r="AC116" s="104"/>
      <c r="AD116" s="104"/>
      <c r="AE116" s="104"/>
      <c r="AF116" s="104"/>
      <c r="AG116" s="104"/>
      <c r="AH116" s="104"/>
      <c r="AI116" s="54" t="str">
        <f ca="1"/>
        <v>sELN</v>
      </c>
      <c r="AJ116" s="54" t="str">
        <f ca="1"/>
        <v>sGDP</v>
      </c>
      <c r="AK116" s="133" t="str">
        <f ca="1"/>
        <v>a_107</v>
      </c>
      <c r="AL116" s="133">
        <f ca="1"/>
        <v>0</v>
      </c>
      <c r="AM116" s="133">
        <f ca="1"/>
        <v>0</v>
      </c>
      <c r="AN116" s="133">
        <f ca="1"/>
        <v>0</v>
      </c>
      <c r="AO116" s="133">
        <f ca="1"/>
        <v>0</v>
      </c>
      <c r="AP116" s="133">
        <f ca="1"/>
        <v>0</v>
      </c>
      <c r="AQ116" s="133">
        <f ca="1"/>
        <v>0</v>
      </c>
      <c r="AR116" s="133">
        <f ca="1"/>
        <v>0</v>
      </c>
      <c r="AS116" s="133">
        <f ca="1"/>
        <v>0</v>
      </c>
      <c r="AT116" s="133">
        <f ca="1"/>
        <v>0</v>
      </c>
      <c r="AU116" s="133">
        <f ca="1"/>
        <v>0</v>
      </c>
      <c r="AV116" s="133" t="e">
        <f t="shared" ca="1" si="20"/>
        <v>#DIV/0!</v>
      </c>
      <c r="AW116" s="133">
        <f t="shared" ca="1" si="21"/>
        <v>0</v>
      </c>
      <c r="AX116" s="59"/>
    </row>
    <row r="117" spans="2:50" hidden="1" outlineLevel="1" x14ac:dyDescent="0.2">
      <c r="B117" s="204" t="str" cm="1">
        <f t="array" aca="1" ref="B117" ca="1">IFERROR(_xlfn.XLOOKUP(C117,Act_codes_core,Act_labels_core),"")</f>
        <v>Gas thermal power</v>
      </c>
      <c r="C117" s="108" t="str">
        <f ca="1"/>
        <v>a_108</v>
      </c>
      <c r="D117" s="133" cm="1">
        <f t="array" aca="1" ref="D117" ca="1">IF($J$1="Labour",SUMIFS(Raw_Factors_QFXP!E$7:E$1000,Raw_Factors_QFXP!$A$7:$A$1000,_xlfn.XLOOKUP($J$1,Fct_labels,Fct_codes)&amp;"_"&amp;$C117),IFERROR(_xlfn.XLOOKUP(_xlfn.XLOOKUP($J$1,Fct_labels,Fct_codes)&amp;"_"&amp;$C117,Raw_Factors_QFXP!$B$7:$B$1000,Raw_Factors_QFXP!E$7:E$1000),0))</f>
        <v>0</v>
      </c>
      <c r="E117" s="168" cm="1">
        <f t="array" aca="1" ref="E117" ca="1">IF($J$1="Labour",SUMIFS(Raw_Factors_QFXP!F$7:F$1000,Raw_Factors_QFXP!$A$7:$A$1000,_xlfn.XLOOKUP($J$1,Fct_labels,Fct_codes)&amp;"_"&amp;$C117),IFERROR(_xlfn.XLOOKUP(_xlfn.XLOOKUP($J$1,Fct_labels,Fct_codes)&amp;"_"&amp;$C117,Raw_Factors_QFXP!$B$7:$B$1000,Raw_Factors_QFXP!F$7:F$1000),0))</f>
        <v>0</v>
      </c>
      <c r="F117" s="168" cm="1">
        <f t="array" aca="1" ref="F117" ca="1">IF($J$1="Labour",SUMIFS(Raw_Factors_QFXP!G$7:G$1000,Raw_Factors_QFXP!$A$7:$A$1000,_xlfn.XLOOKUP($J$1,Fct_labels,Fct_codes)&amp;"_"&amp;$C117),IFERROR(_xlfn.XLOOKUP(_xlfn.XLOOKUP($J$1,Fct_labels,Fct_codes)&amp;"_"&amp;$C117,Raw_Factors_QFXP!$B$7:$B$1000,Raw_Factors_QFXP!G$7:G$1000),0))</f>
        <v>0</v>
      </c>
      <c r="G117" s="168" cm="1">
        <f t="array" aca="1" ref="G117" ca="1">IF($J$1="Labour",SUMIFS(Raw_Factors_QFXP!H$7:H$1000,Raw_Factors_QFXP!$A$7:$A$1000,_xlfn.XLOOKUP($J$1,Fct_labels,Fct_codes)&amp;"_"&amp;$C117),IFERROR(_xlfn.XLOOKUP(_xlfn.XLOOKUP($J$1,Fct_labels,Fct_codes)&amp;"_"&amp;$C117,Raw_Factors_QFXP!$B$7:$B$1000,Raw_Factors_QFXP!H$7:H$1000),0))</f>
        <v>0</v>
      </c>
      <c r="H117" s="168" cm="1">
        <f t="array" aca="1" ref="H117" ca="1">IF($J$1="Labour",SUMIFS(Raw_Factors_QFXP!I$7:I$1000,Raw_Factors_QFXP!$A$7:$A$1000,_xlfn.XLOOKUP($J$1,Fct_labels,Fct_codes)&amp;"_"&amp;$C117),IFERROR(_xlfn.XLOOKUP(_xlfn.XLOOKUP($J$1,Fct_labels,Fct_codes)&amp;"_"&amp;$C117,Raw_Factors_QFXP!$B$7:$B$1000,Raw_Factors_QFXP!I$7:I$1000),0))</f>
        <v>0</v>
      </c>
      <c r="I117" s="168" cm="1">
        <f t="array" aca="1" ref="I117" ca="1">IF($J$1="Labour",SUMIFS(Raw_Factors_QFXP!J$7:J$1000,Raw_Factors_QFXP!$A$7:$A$1000,_xlfn.XLOOKUP($J$1,Fct_labels,Fct_codes)&amp;"_"&amp;$C117),IFERROR(_xlfn.XLOOKUP(_xlfn.XLOOKUP($J$1,Fct_labels,Fct_codes)&amp;"_"&amp;$C117,Raw_Factors_QFXP!$B$7:$B$1000,Raw_Factors_QFXP!J$7:J$1000),0))</f>
        <v>0</v>
      </c>
      <c r="J117" s="168" cm="1">
        <f t="array" aca="1" ref="J117" ca="1">IF($J$1="Labour",SUMIFS(Raw_Factors_QFXP!K$7:K$1000,Raw_Factors_QFXP!$A$7:$A$1000,_xlfn.XLOOKUP($J$1,Fct_labels,Fct_codes)&amp;"_"&amp;$C117),IFERROR(_xlfn.XLOOKUP(_xlfn.XLOOKUP($J$1,Fct_labels,Fct_codes)&amp;"_"&amp;$C117,Raw_Factors_QFXP!$B$7:$B$1000,Raw_Factors_QFXP!K$7:K$1000),0))</f>
        <v>0</v>
      </c>
      <c r="K117" s="168" cm="1">
        <f t="array" aca="1" ref="K117" ca="1">IF($J$1="Labour",SUMIFS(Raw_Factors_QFXP!L$7:L$1000,Raw_Factors_QFXP!$A$7:$A$1000,_xlfn.XLOOKUP($J$1,Fct_labels,Fct_codes)&amp;"_"&amp;$C117),IFERROR(_xlfn.XLOOKUP(_xlfn.XLOOKUP($J$1,Fct_labels,Fct_codes)&amp;"_"&amp;$C117,Raw_Factors_QFXP!$B$7:$B$1000,Raw_Factors_QFXP!L$7:L$1000),0))</f>
        <v>0</v>
      </c>
      <c r="L117" s="168" cm="1">
        <f t="array" aca="1" ref="L117" ca="1">IF($J$1="Labour",SUMIFS(Raw_Factors_QFXP!M$7:M$1000,Raw_Factors_QFXP!$A$7:$A$1000,_xlfn.XLOOKUP($J$1,Fct_labels,Fct_codes)&amp;"_"&amp;$C117),IFERROR(_xlfn.XLOOKUP(_xlfn.XLOOKUP($J$1,Fct_labels,Fct_codes)&amp;"_"&amp;$C117,Raw_Factors_QFXP!$B$7:$B$1000,Raw_Factors_QFXP!M$7:M$1000),0))</f>
        <v>0</v>
      </c>
      <c r="M117" s="168" cm="1">
        <f t="array" aca="1" ref="M117" ca="1">IF($J$1="Labour",SUMIFS(Raw_Factors_QFXP!N$7:N$1000,Raw_Factors_QFXP!$A$7:$A$1000,_xlfn.XLOOKUP($J$1,Fct_labels,Fct_codes)&amp;"_"&amp;$C117),IFERROR(_xlfn.XLOOKUP(_xlfn.XLOOKUP($J$1,Fct_labels,Fct_codes)&amp;"_"&amp;$C117,Raw_Factors_QFXP!$B$7:$B$1000,Raw_Factors_QFXP!N$7:N$1000),0))</f>
        <v>0</v>
      </c>
      <c r="O117" s="204" t="str" cm="1">
        <f t="array" aca="1" ref="O117" ca="1">IFERROR(_xlfn.XLOOKUP(P117,Act_codes_core,Act_labels_core),"")</f>
        <v>Gas thermal power</v>
      </c>
      <c r="P117" s="108" t="str">
        <f ca="1"/>
        <v>a_108</v>
      </c>
      <c r="Q117" s="281" cm="1">
        <f t="array" aca="1" ref="Q117" ca="1">IF($J$1="Labour","",IFERROR(_xlfn.XLOOKUP(_xlfn.XLOOKUP($J$1,Fct_labels,Fct_codes)&amp;"_"&amp;$C117,Raw_Factors_WFDISTXP!$B$7:$B$1000,Raw_Factors_WFDISTXP!E$7:E$1000),0))</f>
        <v>0</v>
      </c>
      <c r="R117" s="298" cm="1">
        <f t="array" aca="1" ref="R117" ca="1">IF($J$1="Labour","",IFERROR(_xlfn.XLOOKUP(_xlfn.XLOOKUP($J$1,Fct_labels,Fct_codes)&amp;"_"&amp;$C117,Raw_Factors_WFDISTXP!$B$7:$B$1000,Raw_Factors_WFDISTXP!F$7:F$1000),0))</f>
        <v>0</v>
      </c>
      <c r="S117" s="298" cm="1">
        <f t="array" aca="1" ref="S117" ca="1">IF($J$1="Labour","",IFERROR(_xlfn.XLOOKUP(_xlfn.XLOOKUP($J$1,Fct_labels,Fct_codes)&amp;"_"&amp;$C117,Raw_Factors_WFDISTXP!$B$7:$B$1000,Raw_Factors_WFDISTXP!G$7:G$1000),0))</f>
        <v>0</v>
      </c>
      <c r="T117" s="298" cm="1">
        <f t="array" aca="1" ref="T117" ca="1">IF($J$1="Labour","",IFERROR(_xlfn.XLOOKUP(_xlfn.XLOOKUP($J$1,Fct_labels,Fct_codes)&amp;"_"&amp;$C117,Raw_Factors_WFDISTXP!$B$7:$B$1000,Raw_Factors_WFDISTXP!H$7:H$1000),0))</f>
        <v>0</v>
      </c>
      <c r="U117" s="298" cm="1">
        <f t="array" aca="1" ref="U117" ca="1">IF($J$1="Labour","",IFERROR(_xlfn.XLOOKUP(_xlfn.XLOOKUP($J$1,Fct_labels,Fct_codes)&amp;"_"&amp;$C117,Raw_Factors_WFDISTXP!$B$7:$B$1000,Raw_Factors_WFDISTXP!I$7:I$1000),0))</f>
        <v>0</v>
      </c>
      <c r="V117" s="298" cm="1">
        <f t="array" aca="1" ref="V117" ca="1">IF($J$1="Labour","",IFERROR(_xlfn.XLOOKUP(_xlfn.XLOOKUP($J$1,Fct_labels,Fct_codes)&amp;"_"&amp;$C117,Raw_Factors_WFDISTXP!$B$7:$B$1000,Raw_Factors_WFDISTXP!J$7:J$1000),0))</f>
        <v>0</v>
      </c>
      <c r="W117" s="298" cm="1">
        <f t="array" aca="1" ref="W117" ca="1">IF($J$1="Labour","",IFERROR(_xlfn.XLOOKUP(_xlfn.XLOOKUP($J$1,Fct_labels,Fct_codes)&amp;"_"&amp;$C117,Raw_Factors_WFDISTXP!$B$7:$B$1000,Raw_Factors_WFDISTXP!K$7:K$1000),0))</f>
        <v>0</v>
      </c>
      <c r="X117" s="298" cm="1">
        <f t="array" aca="1" ref="X117" ca="1">IF($J$1="Labour","",IFERROR(_xlfn.XLOOKUP(_xlfn.XLOOKUP($J$1,Fct_labels,Fct_codes)&amp;"_"&amp;$C117,Raw_Factors_WFDISTXP!$B$7:$B$1000,Raw_Factors_WFDISTXP!L$7:L$1000),0))</f>
        <v>0</v>
      </c>
      <c r="Y117" s="298" cm="1">
        <f t="array" aca="1" ref="Y117" ca="1">IF($J$1="Labour","",IFERROR(_xlfn.XLOOKUP(_xlfn.XLOOKUP($J$1,Fct_labels,Fct_codes)&amp;"_"&amp;$C117,Raw_Factors_WFDISTXP!$B$7:$B$1000,Raw_Factors_WFDISTXP!M$7:M$1000),0))</f>
        <v>0</v>
      </c>
      <c r="Z117" s="298" cm="1">
        <f t="array" aca="1" ref="Z117" ca="1">IF($J$1="Labour","",IFERROR(_xlfn.XLOOKUP(_xlfn.XLOOKUP($J$1,Fct_labels,Fct_codes)&amp;"_"&amp;$C117,Raw_Factors_WFDISTXP!$B$7:$B$1000,Raw_Factors_WFDISTXP!N$7:N$1000),0))</f>
        <v>0</v>
      </c>
      <c r="AA117" s="104"/>
      <c r="AB117" s="104"/>
      <c r="AC117" s="104"/>
      <c r="AD117" s="104"/>
      <c r="AE117" s="104"/>
      <c r="AF117" s="104"/>
      <c r="AG117" s="104"/>
      <c r="AH117" s="104"/>
      <c r="AI117" s="54" t="str">
        <f ca="1"/>
        <v>sELN</v>
      </c>
      <c r="AJ117" s="54" t="str">
        <f ca="1"/>
        <v>sGDP</v>
      </c>
      <c r="AK117" s="133" t="str">
        <f ca="1"/>
        <v>a_108</v>
      </c>
      <c r="AL117" s="133">
        <f ca="1"/>
        <v>0</v>
      </c>
      <c r="AM117" s="133">
        <f ca="1"/>
        <v>0</v>
      </c>
      <c r="AN117" s="133">
        <f ca="1"/>
        <v>0</v>
      </c>
      <c r="AO117" s="133">
        <f ca="1"/>
        <v>0</v>
      </c>
      <c r="AP117" s="133">
        <f ca="1"/>
        <v>0</v>
      </c>
      <c r="AQ117" s="133">
        <f ca="1"/>
        <v>0</v>
      </c>
      <c r="AR117" s="133">
        <f ca="1"/>
        <v>0</v>
      </c>
      <c r="AS117" s="133">
        <f ca="1"/>
        <v>0</v>
      </c>
      <c r="AT117" s="133">
        <f ca="1"/>
        <v>0</v>
      </c>
      <c r="AU117" s="133">
        <f ca="1"/>
        <v>0</v>
      </c>
      <c r="AV117" s="133" t="e">
        <f t="shared" ca="1" si="20"/>
        <v>#DIV/0!</v>
      </c>
      <c r="AW117" s="133">
        <f t="shared" ca="1" si="21"/>
        <v>0</v>
      </c>
      <c r="AX117" s="59"/>
    </row>
    <row r="118" spans="2:50" hidden="1" outlineLevel="1" x14ac:dyDescent="0.2">
      <c r="B118" s="204" t="str" cm="1">
        <f t="array" aca="1" ref="B118" ca="1">IFERROR(_xlfn.XLOOKUP(C118,Act_codes_core,Act_labels_core),"")</f>
        <v>Wind electricity</v>
      </c>
      <c r="C118" s="108" t="str">
        <f ca="1"/>
        <v>a_109</v>
      </c>
      <c r="D118" s="133" cm="1">
        <f t="array" aca="1" ref="D118" ca="1">IF($J$1="Labour",SUMIFS(Raw_Factors_QFXP!E$7:E$1000,Raw_Factors_QFXP!$A$7:$A$1000,_xlfn.XLOOKUP($J$1,Fct_labels,Fct_codes)&amp;"_"&amp;$C118),IFERROR(_xlfn.XLOOKUP(_xlfn.XLOOKUP($J$1,Fct_labels,Fct_codes)&amp;"_"&amp;$C118,Raw_Factors_QFXP!$B$7:$B$1000,Raw_Factors_QFXP!E$7:E$1000),0))</f>
        <v>0</v>
      </c>
      <c r="E118" s="168" cm="1">
        <f t="array" aca="1" ref="E118" ca="1">IF($J$1="Labour",SUMIFS(Raw_Factors_QFXP!F$7:F$1000,Raw_Factors_QFXP!$A$7:$A$1000,_xlfn.XLOOKUP($J$1,Fct_labels,Fct_codes)&amp;"_"&amp;$C118),IFERROR(_xlfn.XLOOKUP(_xlfn.XLOOKUP($J$1,Fct_labels,Fct_codes)&amp;"_"&amp;$C118,Raw_Factors_QFXP!$B$7:$B$1000,Raw_Factors_QFXP!F$7:F$1000),0))</f>
        <v>0</v>
      </c>
      <c r="F118" s="168" cm="1">
        <f t="array" aca="1" ref="F118" ca="1">IF($J$1="Labour",SUMIFS(Raw_Factors_QFXP!G$7:G$1000,Raw_Factors_QFXP!$A$7:$A$1000,_xlfn.XLOOKUP($J$1,Fct_labels,Fct_codes)&amp;"_"&amp;$C118),IFERROR(_xlfn.XLOOKUP(_xlfn.XLOOKUP($J$1,Fct_labels,Fct_codes)&amp;"_"&amp;$C118,Raw_Factors_QFXP!$B$7:$B$1000,Raw_Factors_QFXP!G$7:G$1000),0))</f>
        <v>0</v>
      </c>
      <c r="G118" s="168" cm="1">
        <f t="array" aca="1" ref="G118" ca="1">IF($J$1="Labour",SUMIFS(Raw_Factors_QFXP!H$7:H$1000,Raw_Factors_QFXP!$A$7:$A$1000,_xlfn.XLOOKUP($J$1,Fct_labels,Fct_codes)&amp;"_"&amp;$C118),IFERROR(_xlfn.XLOOKUP(_xlfn.XLOOKUP($J$1,Fct_labels,Fct_codes)&amp;"_"&amp;$C118,Raw_Factors_QFXP!$B$7:$B$1000,Raw_Factors_QFXP!H$7:H$1000),0))</f>
        <v>0</v>
      </c>
      <c r="H118" s="168" cm="1">
        <f t="array" aca="1" ref="H118" ca="1">IF($J$1="Labour",SUMIFS(Raw_Factors_QFXP!I$7:I$1000,Raw_Factors_QFXP!$A$7:$A$1000,_xlfn.XLOOKUP($J$1,Fct_labels,Fct_codes)&amp;"_"&amp;$C118),IFERROR(_xlfn.XLOOKUP(_xlfn.XLOOKUP($J$1,Fct_labels,Fct_codes)&amp;"_"&amp;$C118,Raw_Factors_QFXP!$B$7:$B$1000,Raw_Factors_QFXP!I$7:I$1000),0))</f>
        <v>0</v>
      </c>
      <c r="I118" s="168" cm="1">
        <f t="array" aca="1" ref="I118" ca="1">IF($J$1="Labour",SUMIFS(Raw_Factors_QFXP!J$7:J$1000,Raw_Factors_QFXP!$A$7:$A$1000,_xlfn.XLOOKUP($J$1,Fct_labels,Fct_codes)&amp;"_"&amp;$C118),IFERROR(_xlfn.XLOOKUP(_xlfn.XLOOKUP($J$1,Fct_labels,Fct_codes)&amp;"_"&amp;$C118,Raw_Factors_QFXP!$B$7:$B$1000,Raw_Factors_QFXP!J$7:J$1000),0))</f>
        <v>0</v>
      </c>
      <c r="J118" s="168" cm="1">
        <f t="array" aca="1" ref="J118" ca="1">IF($J$1="Labour",SUMIFS(Raw_Factors_QFXP!K$7:K$1000,Raw_Factors_QFXP!$A$7:$A$1000,_xlfn.XLOOKUP($J$1,Fct_labels,Fct_codes)&amp;"_"&amp;$C118),IFERROR(_xlfn.XLOOKUP(_xlfn.XLOOKUP($J$1,Fct_labels,Fct_codes)&amp;"_"&amp;$C118,Raw_Factors_QFXP!$B$7:$B$1000,Raw_Factors_QFXP!K$7:K$1000),0))</f>
        <v>0</v>
      </c>
      <c r="K118" s="168" cm="1">
        <f t="array" aca="1" ref="K118" ca="1">IF($J$1="Labour",SUMIFS(Raw_Factors_QFXP!L$7:L$1000,Raw_Factors_QFXP!$A$7:$A$1000,_xlfn.XLOOKUP($J$1,Fct_labels,Fct_codes)&amp;"_"&amp;$C118),IFERROR(_xlfn.XLOOKUP(_xlfn.XLOOKUP($J$1,Fct_labels,Fct_codes)&amp;"_"&amp;$C118,Raw_Factors_QFXP!$B$7:$B$1000,Raw_Factors_QFXP!L$7:L$1000),0))</f>
        <v>0</v>
      </c>
      <c r="L118" s="168" cm="1">
        <f t="array" aca="1" ref="L118" ca="1">IF($J$1="Labour",SUMIFS(Raw_Factors_QFXP!M$7:M$1000,Raw_Factors_QFXP!$A$7:$A$1000,_xlfn.XLOOKUP($J$1,Fct_labels,Fct_codes)&amp;"_"&amp;$C118),IFERROR(_xlfn.XLOOKUP(_xlfn.XLOOKUP($J$1,Fct_labels,Fct_codes)&amp;"_"&amp;$C118,Raw_Factors_QFXP!$B$7:$B$1000,Raw_Factors_QFXP!M$7:M$1000),0))</f>
        <v>0</v>
      </c>
      <c r="M118" s="168" cm="1">
        <f t="array" aca="1" ref="M118" ca="1">IF($J$1="Labour",SUMIFS(Raw_Factors_QFXP!N$7:N$1000,Raw_Factors_QFXP!$A$7:$A$1000,_xlfn.XLOOKUP($J$1,Fct_labels,Fct_codes)&amp;"_"&amp;$C118),IFERROR(_xlfn.XLOOKUP(_xlfn.XLOOKUP($J$1,Fct_labels,Fct_codes)&amp;"_"&amp;$C118,Raw_Factors_QFXP!$B$7:$B$1000,Raw_Factors_QFXP!N$7:N$1000),0))</f>
        <v>0</v>
      </c>
      <c r="O118" s="204" t="str" cm="1">
        <f t="array" aca="1" ref="O118" ca="1">IFERROR(_xlfn.XLOOKUP(P118,Act_codes_core,Act_labels_core),"")</f>
        <v>Wind electricity</v>
      </c>
      <c r="P118" s="108" t="str">
        <f ca="1"/>
        <v>a_109</v>
      </c>
      <c r="Q118" s="281" cm="1">
        <f t="array" aca="1" ref="Q118" ca="1">IF($J$1="Labour","",IFERROR(_xlfn.XLOOKUP(_xlfn.XLOOKUP($J$1,Fct_labels,Fct_codes)&amp;"_"&amp;$C118,Raw_Factors_WFDISTXP!$B$7:$B$1000,Raw_Factors_WFDISTXP!E$7:E$1000),0))</f>
        <v>0</v>
      </c>
      <c r="R118" s="298" cm="1">
        <f t="array" aca="1" ref="R118" ca="1">IF($J$1="Labour","",IFERROR(_xlfn.XLOOKUP(_xlfn.XLOOKUP($J$1,Fct_labels,Fct_codes)&amp;"_"&amp;$C118,Raw_Factors_WFDISTXP!$B$7:$B$1000,Raw_Factors_WFDISTXP!F$7:F$1000),0))</f>
        <v>0</v>
      </c>
      <c r="S118" s="298" cm="1">
        <f t="array" aca="1" ref="S118" ca="1">IF($J$1="Labour","",IFERROR(_xlfn.XLOOKUP(_xlfn.XLOOKUP($J$1,Fct_labels,Fct_codes)&amp;"_"&amp;$C118,Raw_Factors_WFDISTXP!$B$7:$B$1000,Raw_Factors_WFDISTXP!G$7:G$1000),0))</f>
        <v>0</v>
      </c>
      <c r="T118" s="298" cm="1">
        <f t="array" aca="1" ref="T118" ca="1">IF($J$1="Labour","",IFERROR(_xlfn.XLOOKUP(_xlfn.XLOOKUP($J$1,Fct_labels,Fct_codes)&amp;"_"&amp;$C118,Raw_Factors_WFDISTXP!$B$7:$B$1000,Raw_Factors_WFDISTXP!H$7:H$1000),0))</f>
        <v>0</v>
      </c>
      <c r="U118" s="298" cm="1">
        <f t="array" aca="1" ref="U118" ca="1">IF($J$1="Labour","",IFERROR(_xlfn.XLOOKUP(_xlfn.XLOOKUP($J$1,Fct_labels,Fct_codes)&amp;"_"&amp;$C118,Raw_Factors_WFDISTXP!$B$7:$B$1000,Raw_Factors_WFDISTXP!I$7:I$1000),0))</f>
        <v>0</v>
      </c>
      <c r="V118" s="298" cm="1">
        <f t="array" aca="1" ref="V118" ca="1">IF($J$1="Labour","",IFERROR(_xlfn.XLOOKUP(_xlfn.XLOOKUP($J$1,Fct_labels,Fct_codes)&amp;"_"&amp;$C118,Raw_Factors_WFDISTXP!$B$7:$B$1000,Raw_Factors_WFDISTXP!J$7:J$1000),0))</f>
        <v>0</v>
      </c>
      <c r="W118" s="298" cm="1">
        <f t="array" aca="1" ref="W118" ca="1">IF($J$1="Labour","",IFERROR(_xlfn.XLOOKUP(_xlfn.XLOOKUP($J$1,Fct_labels,Fct_codes)&amp;"_"&amp;$C118,Raw_Factors_WFDISTXP!$B$7:$B$1000,Raw_Factors_WFDISTXP!K$7:K$1000),0))</f>
        <v>0</v>
      </c>
      <c r="X118" s="298" cm="1">
        <f t="array" aca="1" ref="X118" ca="1">IF($J$1="Labour","",IFERROR(_xlfn.XLOOKUP(_xlfn.XLOOKUP($J$1,Fct_labels,Fct_codes)&amp;"_"&amp;$C118,Raw_Factors_WFDISTXP!$B$7:$B$1000,Raw_Factors_WFDISTXP!L$7:L$1000),0))</f>
        <v>0</v>
      </c>
      <c r="Y118" s="298" cm="1">
        <f t="array" aca="1" ref="Y118" ca="1">IF($J$1="Labour","",IFERROR(_xlfn.XLOOKUP(_xlfn.XLOOKUP($J$1,Fct_labels,Fct_codes)&amp;"_"&amp;$C118,Raw_Factors_WFDISTXP!$B$7:$B$1000,Raw_Factors_WFDISTXP!M$7:M$1000),0))</f>
        <v>0</v>
      </c>
      <c r="Z118" s="298" cm="1">
        <f t="array" aca="1" ref="Z118" ca="1">IF($J$1="Labour","",IFERROR(_xlfn.XLOOKUP(_xlfn.XLOOKUP($J$1,Fct_labels,Fct_codes)&amp;"_"&amp;$C118,Raw_Factors_WFDISTXP!$B$7:$B$1000,Raw_Factors_WFDISTXP!N$7:N$1000),0))</f>
        <v>0</v>
      </c>
      <c r="AA118" s="104"/>
      <c r="AB118" s="104"/>
      <c r="AC118" s="104"/>
      <c r="AD118" s="104"/>
      <c r="AE118" s="104"/>
      <c r="AF118" s="104"/>
      <c r="AG118" s="104"/>
      <c r="AH118" s="104"/>
      <c r="AI118" s="54" t="str">
        <f ca="1"/>
        <v>sELR</v>
      </c>
      <c r="AJ118" s="54" t="str">
        <f ca="1"/>
        <v>sGDP</v>
      </c>
      <c r="AK118" s="133" t="str">
        <f ca="1"/>
        <v>a_109</v>
      </c>
      <c r="AL118" s="133">
        <f ca="1"/>
        <v>0</v>
      </c>
      <c r="AM118" s="133">
        <f ca="1"/>
        <v>0</v>
      </c>
      <c r="AN118" s="133">
        <f ca="1"/>
        <v>0</v>
      </c>
      <c r="AO118" s="133">
        <f ca="1"/>
        <v>0</v>
      </c>
      <c r="AP118" s="133">
        <f ca="1"/>
        <v>0</v>
      </c>
      <c r="AQ118" s="133">
        <f ca="1"/>
        <v>0</v>
      </c>
      <c r="AR118" s="133">
        <f ca="1"/>
        <v>0</v>
      </c>
      <c r="AS118" s="133">
        <f ca="1"/>
        <v>0</v>
      </c>
      <c r="AT118" s="133">
        <f ca="1"/>
        <v>0</v>
      </c>
      <c r="AU118" s="133">
        <f ca="1"/>
        <v>0</v>
      </c>
      <c r="AV118" s="133" t="e">
        <f t="shared" ca="1" si="20"/>
        <v>#DIV/0!</v>
      </c>
      <c r="AW118" s="133">
        <f t="shared" ca="1" si="21"/>
        <v>0</v>
      </c>
      <c r="AX118" s="59"/>
    </row>
    <row r="119" spans="2:50" hidden="1" outlineLevel="1" x14ac:dyDescent="0.2">
      <c r="B119" s="204" t="str" cm="1">
        <f t="array" aca="1" ref="B119" ca="1">IFERROR(_xlfn.XLOOKUP(C119,Act_codes_core,Act_labels_core),"")</f>
        <v xml:space="preserve">Solar power  </v>
      </c>
      <c r="C119" s="108" t="str">
        <f ca="1"/>
        <v>a_110</v>
      </c>
      <c r="D119" s="133" cm="1">
        <f t="array" aca="1" ref="D119" ca="1">IF($J$1="Labour",SUMIFS(Raw_Factors_QFXP!E$7:E$1000,Raw_Factors_QFXP!$A$7:$A$1000,_xlfn.XLOOKUP($J$1,Fct_labels,Fct_codes)&amp;"_"&amp;$C119),IFERROR(_xlfn.XLOOKUP(_xlfn.XLOOKUP($J$1,Fct_labels,Fct_codes)&amp;"_"&amp;$C119,Raw_Factors_QFXP!$B$7:$B$1000,Raw_Factors_QFXP!E$7:E$1000),0))</f>
        <v>0</v>
      </c>
      <c r="E119" s="168" cm="1">
        <f t="array" aca="1" ref="E119" ca="1">IF($J$1="Labour",SUMIFS(Raw_Factors_QFXP!F$7:F$1000,Raw_Factors_QFXP!$A$7:$A$1000,_xlfn.XLOOKUP($J$1,Fct_labels,Fct_codes)&amp;"_"&amp;$C119),IFERROR(_xlfn.XLOOKUP(_xlfn.XLOOKUP($J$1,Fct_labels,Fct_codes)&amp;"_"&amp;$C119,Raw_Factors_QFXP!$B$7:$B$1000,Raw_Factors_QFXP!F$7:F$1000),0))</f>
        <v>0</v>
      </c>
      <c r="F119" s="168" cm="1">
        <f t="array" aca="1" ref="F119" ca="1">IF($J$1="Labour",SUMIFS(Raw_Factors_QFXP!G$7:G$1000,Raw_Factors_QFXP!$A$7:$A$1000,_xlfn.XLOOKUP($J$1,Fct_labels,Fct_codes)&amp;"_"&amp;$C119),IFERROR(_xlfn.XLOOKUP(_xlfn.XLOOKUP($J$1,Fct_labels,Fct_codes)&amp;"_"&amp;$C119,Raw_Factors_QFXP!$B$7:$B$1000,Raw_Factors_QFXP!G$7:G$1000),0))</f>
        <v>0</v>
      </c>
      <c r="G119" s="168" cm="1">
        <f t="array" aca="1" ref="G119" ca="1">IF($J$1="Labour",SUMIFS(Raw_Factors_QFXP!H$7:H$1000,Raw_Factors_QFXP!$A$7:$A$1000,_xlfn.XLOOKUP($J$1,Fct_labels,Fct_codes)&amp;"_"&amp;$C119),IFERROR(_xlfn.XLOOKUP(_xlfn.XLOOKUP($J$1,Fct_labels,Fct_codes)&amp;"_"&amp;$C119,Raw_Factors_QFXP!$B$7:$B$1000,Raw_Factors_QFXP!H$7:H$1000),0))</f>
        <v>0</v>
      </c>
      <c r="H119" s="168" cm="1">
        <f t="array" aca="1" ref="H119" ca="1">IF($J$1="Labour",SUMIFS(Raw_Factors_QFXP!I$7:I$1000,Raw_Factors_QFXP!$A$7:$A$1000,_xlfn.XLOOKUP($J$1,Fct_labels,Fct_codes)&amp;"_"&amp;$C119),IFERROR(_xlfn.XLOOKUP(_xlfn.XLOOKUP($J$1,Fct_labels,Fct_codes)&amp;"_"&amp;$C119,Raw_Factors_QFXP!$B$7:$B$1000,Raw_Factors_QFXP!I$7:I$1000),0))</f>
        <v>0</v>
      </c>
      <c r="I119" s="168" cm="1">
        <f t="array" aca="1" ref="I119" ca="1">IF($J$1="Labour",SUMIFS(Raw_Factors_QFXP!J$7:J$1000,Raw_Factors_QFXP!$A$7:$A$1000,_xlfn.XLOOKUP($J$1,Fct_labels,Fct_codes)&amp;"_"&amp;$C119),IFERROR(_xlfn.XLOOKUP(_xlfn.XLOOKUP($J$1,Fct_labels,Fct_codes)&amp;"_"&amp;$C119,Raw_Factors_QFXP!$B$7:$B$1000,Raw_Factors_QFXP!J$7:J$1000),0))</f>
        <v>0</v>
      </c>
      <c r="J119" s="168" cm="1">
        <f t="array" aca="1" ref="J119" ca="1">IF($J$1="Labour",SUMIFS(Raw_Factors_QFXP!K$7:K$1000,Raw_Factors_QFXP!$A$7:$A$1000,_xlfn.XLOOKUP($J$1,Fct_labels,Fct_codes)&amp;"_"&amp;$C119),IFERROR(_xlfn.XLOOKUP(_xlfn.XLOOKUP($J$1,Fct_labels,Fct_codes)&amp;"_"&amp;$C119,Raw_Factors_QFXP!$B$7:$B$1000,Raw_Factors_QFXP!K$7:K$1000),0))</f>
        <v>0</v>
      </c>
      <c r="K119" s="168" cm="1">
        <f t="array" aca="1" ref="K119" ca="1">IF($J$1="Labour",SUMIFS(Raw_Factors_QFXP!L$7:L$1000,Raw_Factors_QFXP!$A$7:$A$1000,_xlfn.XLOOKUP($J$1,Fct_labels,Fct_codes)&amp;"_"&amp;$C119),IFERROR(_xlfn.XLOOKUP(_xlfn.XLOOKUP($J$1,Fct_labels,Fct_codes)&amp;"_"&amp;$C119,Raw_Factors_QFXP!$B$7:$B$1000,Raw_Factors_QFXP!L$7:L$1000),0))</f>
        <v>0</v>
      </c>
      <c r="L119" s="168" cm="1">
        <f t="array" aca="1" ref="L119" ca="1">IF($J$1="Labour",SUMIFS(Raw_Factors_QFXP!M$7:M$1000,Raw_Factors_QFXP!$A$7:$A$1000,_xlfn.XLOOKUP($J$1,Fct_labels,Fct_codes)&amp;"_"&amp;$C119),IFERROR(_xlfn.XLOOKUP(_xlfn.XLOOKUP($J$1,Fct_labels,Fct_codes)&amp;"_"&amp;$C119,Raw_Factors_QFXP!$B$7:$B$1000,Raw_Factors_QFXP!M$7:M$1000),0))</f>
        <v>0</v>
      </c>
      <c r="M119" s="168" cm="1">
        <f t="array" aca="1" ref="M119" ca="1">IF($J$1="Labour",SUMIFS(Raw_Factors_QFXP!N$7:N$1000,Raw_Factors_QFXP!$A$7:$A$1000,_xlfn.XLOOKUP($J$1,Fct_labels,Fct_codes)&amp;"_"&amp;$C119),IFERROR(_xlfn.XLOOKUP(_xlfn.XLOOKUP($J$1,Fct_labels,Fct_codes)&amp;"_"&amp;$C119,Raw_Factors_QFXP!$B$7:$B$1000,Raw_Factors_QFXP!N$7:N$1000),0))</f>
        <v>0</v>
      </c>
      <c r="O119" s="204" t="str" cm="1">
        <f t="array" aca="1" ref="O119" ca="1">IFERROR(_xlfn.XLOOKUP(P119,Act_codes_core,Act_labels_core),"")</f>
        <v xml:space="preserve">Solar power  </v>
      </c>
      <c r="P119" s="108" t="str">
        <f ca="1"/>
        <v>a_110</v>
      </c>
      <c r="Q119" s="281" cm="1">
        <f t="array" aca="1" ref="Q119" ca="1">IF($J$1="Labour","",IFERROR(_xlfn.XLOOKUP(_xlfn.XLOOKUP($J$1,Fct_labels,Fct_codes)&amp;"_"&amp;$C119,Raw_Factors_WFDISTXP!$B$7:$B$1000,Raw_Factors_WFDISTXP!E$7:E$1000),0))</f>
        <v>0</v>
      </c>
      <c r="R119" s="298" cm="1">
        <f t="array" aca="1" ref="R119" ca="1">IF($J$1="Labour","",IFERROR(_xlfn.XLOOKUP(_xlfn.XLOOKUP($J$1,Fct_labels,Fct_codes)&amp;"_"&amp;$C119,Raw_Factors_WFDISTXP!$B$7:$B$1000,Raw_Factors_WFDISTXP!F$7:F$1000),0))</f>
        <v>0</v>
      </c>
      <c r="S119" s="298" cm="1">
        <f t="array" aca="1" ref="S119" ca="1">IF($J$1="Labour","",IFERROR(_xlfn.XLOOKUP(_xlfn.XLOOKUP($J$1,Fct_labels,Fct_codes)&amp;"_"&amp;$C119,Raw_Factors_WFDISTXP!$B$7:$B$1000,Raw_Factors_WFDISTXP!G$7:G$1000),0))</f>
        <v>0</v>
      </c>
      <c r="T119" s="298" cm="1">
        <f t="array" aca="1" ref="T119" ca="1">IF($J$1="Labour","",IFERROR(_xlfn.XLOOKUP(_xlfn.XLOOKUP($J$1,Fct_labels,Fct_codes)&amp;"_"&amp;$C119,Raw_Factors_WFDISTXP!$B$7:$B$1000,Raw_Factors_WFDISTXP!H$7:H$1000),0))</f>
        <v>0</v>
      </c>
      <c r="U119" s="298" cm="1">
        <f t="array" aca="1" ref="U119" ca="1">IF($J$1="Labour","",IFERROR(_xlfn.XLOOKUP(_xlfn.XLOOKUP($J$1,Fct_labels,Fct_codes)&amp;"_"&amp;$C119,Raw_Factors_WFDISTXP!$B$7:$B$1000,Raw_Factors_WFDISTXP!I$7:I$1000),0))</f>
        <v>0</v>
      </c>
      <c r="V119" s="298" cm="1">
        <f t="array" aca="1" ref="V119" ca="1">IF($J$1="Labour","",IFERROR(_xlfn.XLOOKUP(_xlfn.XLOOKUP($J$1,Fct_labels,Fct_codes)&amp;"_"&amp;$C119,Raw_Factors_WFDISTXP!$B$7:$B$1000,Raw_Factors_WFDISTXP!J$7:J$1000),0))</f>
        <v>0</v>
      </c>
      <c r="W119" s="298" cm="1">
        <f t="array" aca="1" ref="W119" ca="1">IF($J$1="Labour","",IFERROR(_xlfn.XLOOKUP(_xlfn.XLOOKUP($J$1,Fct_labels,Fct_codes)&amp;"_"&amp;$C119,Raw_Factors_WFDISTXP!$B$7:$B$1000,Raw_Factors_WFDISTXP!K$7:K$1000),0))</f>
        <v>0</v>
      </c>
      <c r="X119" s="298" cm="1">
        <f t="array" aca="1" ref="X119" ca="1">IF($J$1="Labour","",IFERROR(_xlfn.XLOOKUP(_xlfn.XLOOKUP($J$1,Fct_labels,Fct_codes)&amp;"_"&amp;$C119,Raw_Factors_WFDISTXP!$B$7:$B$1000,Raw_Factors_WFDISTXP!L$7:L$1000),0))</f>
        <v>0</v>
      </c>
      <c r="Y119" s="298" cm="1">
        <f t="array" aca="1" ref="Y119" ca="1">IF($J$1="Labour","",IFERROR(_xlfn.XLOOKUP(_xlfn.XLOOKUP($J$1,Fct_labels,Fct_codes)&amp;"_"&amp;$C119,Raw_Factors_WFDISTXP!$B$7:$B$1000,Raw_Factors_WFDISTXP!M$7:M$1000),0))</f>
        <v>0</v>
      </c>
      <c r="Z119" s="298" cm="1">
        <f t="array" aca="1" ref="Z119" ca="1">IF($J$1="Labour","",IFERROR(_xlfn.XLOOKUP(_xlfn.XLOOKUP($J$1,Fct_labels,Fct_codes)&amp;"_"&amp;$C119,Raw_Factors_WFDISTXP!$B$7:$B$1000,Raw_Factors_WFDISTXP!N$7:N$1000),0))</f>
        <v>0</v>
      </c>
      <c r="AA119" s="104"/>
      <c r="AB119" s="104"/>
      <c r="AC119" s="104"/>
      <c r="AD119" s="104"/>
      <c r="AE119" s="104"/>
      <c r="AF119" s="104"/>
      <c r="AG119" s="104"/>
      <c r="AH119" s="104"/>
      <c r="AI119" s="54" t="str">
        <f ca="1"/>
        <v>sELR</v>
      </c>
      <c r="AJ119" s="54" t="str">
        <f ca="1"/>
        <v>sGDP</v>
      </c>
      <c r="AK119" s="133" t="str">
        <f ca="1"/>
        <v>a_110</v>
      </c>
      <c r="AL119" s="133">
        <f ca="1"/>
        <v>0</v>
      </c>
      <c r="AM119" s="133">
        <f ca="1"/>
        <v>0</v>
      </c>
      <c r="AN119" s="133">
        <f ca="1"/>
        <v>0</v>
      </c>
      <c r="AO119" s="133">
        <f ca="1"/>
        <v>0</v>
      </c>
      <c r="AP119" s="133">
        <f ca="1"/>
        <v>0</v>
      </c>
      <c r="AQ119" s="133">
        <f ca="1"/>
        <v>0</v>
      </c>
      <c r="AR119" s="133">
        <f ca="1"/>
        <v>0</v>
      </c>
      <c r="AS119" s="133">
        <f ca="1"/>
        <v>0</v>
      </c>
      <c r="AT119" s="133">
        <f ca="1"/>
        <v>0</v>
      </c>
      <c r="AU119" s="133">
        <f ca="1"/>
        <v>0</v>
      </c>
      <c r="AV119" s="133" t="e">
        <f t="shared" ca="1" si="20"/>
        <v>#DIV/0!</v>
      </c>
      <c r="AW119" s="133">
        <f t="shared" ca="1" si="21"/>
        <v>0</v>
      </c>
      <c r="AX119" s="59"/>
    </row>
    <row r="120" spans="2:50" hidden="1" outlineLevel="1" x14ac:dyDescent="0.2">
      <c r="B120" s="204" t="str" cm="1">
        <f t="array" aca="1" ref="B120" ca="1">IFERROR(_xlfn.XLOOKUP(C120,Act_codes_core,Act_labels_core),"")</f>
        <v>Other electricity</v>
      </c>
      <c r="C120" s="108" t="str">
        <f ca="1"/>
        <v>a_111</v>
      </c>
      <c r="D120" s="133" cm="1">
        <f t="array" aca="1" ref="D120" ca="1">IF($J$1="Labour",SUMIFS(Raw_Factors_QFXP!E$7:E$1000,Raw_Factors_QFXP!$A$7:$A$1000,_xlfn.XLOOKUP($J$1,Fct_labels,Fct_codes)&amp;"_"&amp;$C120),IFERROR(_xlfn.XLOOKUP(_xlfn.XLOOKUP($J$1,Fct_labels,Fct_codes)&amp;"_"&amp;$C120,Raw_Factors_QFXP!$B$7:$B$1000,Raw_Factors_QFXP!E$7:E$1000),0))</f>
        <v>0</v>
      </c>
      <c r="E120" s="168" cm="1">
        <f t="array" aca="1" ref="E120" ca="1">IF($J$1="Labour",SUMIFS(Raw_Factors_QFXP!F$7:F$1000,Raw_Factors_QFXP!$A$7:$A$1000,_xlfn.XLOOKUP($J$1,Fct_labels,Fct_codes)&amp;"_"&amp;$C120),IFERROR(_xlfn.XLOOKUP(_xlfn.XLOOKUP($J$1,Fct_labels,Fct_codes)&amp;"_"&amp;$C120,Raw_Factors_QFXP!$B$7:$B$1000,Raw_Factors_QFXP!F$7:F$1000),0))</f>
        <v>0</v>
      </c>
      <c r="F120" s="168" cm="1">
        <f t="array" aca="1" ref="F120" ca="1">IF($J$1="Labour",SUMIFS(Raw_Factors_QFXP!G$7:G$1000,Raw_Factors_QFXP!$A$7:$A$1000,_xlfn.XLOOKUP($J$1,Fct_labels,Fct_codes)&amp;"_"&amp;$C120),IFERROR(_xlfn.XLOOKUP(_xlfn.XLOOKUP($J$1,Fct_labels,Fct_codes)&amp;"_"&amp;$C120,Raw_Factors_QFXP!$B$7:$B$1000,Raw_Factors_QFXP!G$7:G$1000),0))</f>
        <v>0</v>
      </c>
      <c r="G120" s="168" cm="1">
        <f t="array" aca="1" ref="G120" ca="1">IF($J$1="Labour",SUMIFS(Raw_Factors_QFXP!H$7:H$1000,Raw_Factors_QFXP!$A$7:$A$1000,_xlfn.XLOOKUP($J$1,Fct_labels,Fct_codes)&amp;"_"&amp;$C120),IFERROR(_xlfn.XLOOKUP(_xlfn.XLOOKUP($J$1,Fct_labels,Fct_codes)&amp;"_"&amp;$C120,Raw_Factors_QFXP!$B$7:$B$1000,Raw_Factors_QFXP!H$7:H$1000),0))</f>
        <v>0</v>
      </c>
      <c r="H120" s="168" cm="1">
        <f t="array" aca="1" ref="H120" ca="1">IF($J$1="Labour",SUMIFS(Raw_Factors_QFXP!I$7:I$1000,Raw_Factors_QFXP!$A$7:$A$1000,_xlfn.XLOOKUP($J$1,Fct_labels,Fct_codes)&amp;"_"&amp;$C120),IFERROR(_xlfn.XLOOKUP(_xlfn.XLOOKUP($J$1,Fct_labels,Fct_codes)&amp;"_"&amp;$C120,Raw_Factors_QFXP!$B$7:$B$1000,Raw_Factors_QFXP!I$7:I$1000),0))</f>
        <v>0</v>
      </c>
      <c r="I120" s="168" cm="1">
        <f t="array" aca="1" ref="I120" ca="1">IF($J$1="Labour",SUMIFS(Raw_Factors_QFXP!J$7:J$1000,Raw_Factors_QFXP!$A$7:$A$1000,_xlfn.XLOOKUP($J$1,Fct_labels,Fct_codes)&amp;"_"&amp;$C120),IFERROR(_xlfn.XLOOKUP(_xlfn.XLOOKUP($J$1,Fct_labels,Fct_codes)&amp;"_"&amp;$C120,Raw_Factors_QFXP!$B$7:$B$1000,Raw_Factors_QFXP!J$7:J$1000),0))</f>
        <v>0</v>
      </c>
      <c r="J120" s="168" cm="1">
        <f t="array" aca="1" ref="J120" ca="1">IF($J$1="Labour",SUMIFS(Raw_Factors_QFXP!K$7:K$1000,Raw_Factors_QFXP!$A$7:$A$1000,_xlfn.XLOOKUP($J$1,Fct_labels,Fct_codes)&amp;"_"&amp;$C120),IFERROR(_xlfn.XLOOKUP(_xlfn.XLOOKUP($J$1,Fct_labels,Fct_codes)&amp;"_"&amp;$C120,Raw_Factors_QFXP!$B$7:$B$1000,Raw_Factors_QFXP!K$7:K$1000),0))</f>
        <v>0</v>
      </c>
      <c r="K120" s="168" cm="1">
        <f t="array" aca="1" ref="K120" ca="1">IF($J$1="Labour",SUMIFS(Raw_Factors_QFXP!L$7:L$1000,Raw_Factors_QFXP!$A$7:$A$1000,_xlfn.XLOOKUP($J$1,Fct_labels,Fct_codes)&amp;"_"&amp;$C120),IFERROR(_xlfn.XLOOKUP(_xlfn.XLOOKUP($J$1,Fct_labels,Fct_codes)&amp;"_"&amp;$C120,Raw_Factors_QFXP!$B$7:$B$1000,Raw_Factors_QFXP!L$7:L$1000),0))</f>
        <v>0</v>
      </c>
      <c r="L120" s="168" cm="1">
        <f t="array" aca="1" ref="L120" ca="1">IF($J$1="Labour",SUMIFS(Raw_Factors_QFXP!M$7:M$1000,Raw_Factors_QFXP!$A$7:$A$1000,_xlfn.XLOOKUP($J$1,Fct_labels,Fct_codes)&amp;"_"&amp;$C120),IFERROR(_xlfn.XLOOKUP(_xlfn.XLOOKUP($J$1,Fct_labels,Fct_codes)&amp;"_"&amp;$C120,Raw_Factors_QFXP!$B$7:$B$1000,Raw_Factors_QFXP!M$7:M$1000),0))</f>
        <v>0</v>
      </c>
      <c r="M120" s="168" cm="1">
        <f t="array" aca="1" ref="M120" ca="1">IF($J$1="Labour",SUMIFS(Raw_Factors_QFXP!N$7:N$1000,Raw_Factors_QFXP!$A$7:$A$1000,_xlfn.XLOOKUP($J$1,Fct_labels,Fct_codes)&amp;"_"&amp;$C120),IFERROR(_xlfn.XLOOKUP(_xlfn.XLOOKUP($J$1,Fct_labels,Fct_codes)&amp;"_"&amp;$C120,Raw_Factors_QFXP!$B$7:$B$1000,Raw_Factors_QFXP!N$7:N$1000),0))</f>
        <v>0</v>
      </c>
      <c r="O120" s="204" t="str" cm="1">
        <f t="array" aca="1" ref="O120" ca="1">IFERROR(_xlfn.XLOOKUP(P120,Act_codes_core,Act_labels_core),"")</f>
        <v>Other electricity</v>
      </c>
      <c r="P120" s="108" t="str">
        <f ca="1"/>
        <v>a_111</v>
      </c>
      <c r="Q120" s="281" cm="1">
        <f t="array" aca="1" ref="Q120" ca="1">IF($J$1="Labour","",IFERROR(_xlfn.XLOOKUP(_xlfn.XLOOKUP($J$1,Fct_labels,Fct_codes)&amp;"_"&amp;$C120,Raw_Factors_WFDISTXP!$B$7:$B$1000,Raw_Factors_WFDISTXP!E$7:E$1000),0))</f>
        <v>0</v>
      </c>
      <c r="R120" s="298" cm="1">
        <f t="array" aca="1" ref="R120" ca="1">IF($J$1="Labour","",IFERROR(_xlfn.XLOOKUP(_xlfn.XLOOKUP($J$1,Fct_labels,Fct_codes)&amp;"_"&amp;$C120,Raw_Factors_WFDISTXP!$B$7:$B$1000,Raw_Factors_WFDISTXP!F$7:F$1000),0))</f>
        <v>0</v>
      </c>
      <c r="S120" s="298" cm="1">
        <f t="array" aca="1" ref="S120" ca="1">IF($J$1="Labour","",IFERROR(_xlfn.XLOOKUP(_xlfn.XLOOKUP($J$1,Fct_labels,Fct_codes)&amp;"_"&amp;$C120,Raw_Factors_WFDISTXP!$B$7:$B$1000,Raw_Factors_WFDISTXP!G$7:G$1000),0))</f>
        <v>0</v>
      </c>
      <c r="T120" s="298" cm="1">
        <f t="array" aca="1" ref="T120" ca="1">IF($J$1="Labour","",IFERROR(_xlfn.XLOOKUP(_xlfn.XLOOKUP($J$1,Fct_labels,Fct_codes)&amp;"_"&amp;$C120,Raw_Factors_WFDISTXP!$B$7:$B$1000,Raw_Factors_WFDISTXP!H$7:H$1000),0))</f>
        <v>0</v>
      </c>
      <c r="U120" s="298" cm="1">
        <f t="array" aca="1" ref="U120" ca="1">IF($J$1="Labour","",IFERROR(_xlfn.XLOOKUP(_xlfn.XLOOKUP($J$1,Fct_labels,Fct_codes)&amp;"_"&amp;$C120,Raw_Factors_WFDISTXP!$B$7:$B$1000,Raw_Factors_WFDISTXP!I$7:I$1000),0))</f>
        <v>0</v>
      </c>
      <c r="V120" s="298" cm="1">
        <f t="array" aca="1" ref="V120" ca="1">IF($J$1="Labour","",IFERROR(_xlfn.XLOOKUP(_xlfn.XLOOKUP($J$1,Fct_labels,Fct_codes)&amp;"_"&amp;$C120,Raw_Factors_WFDISTXP!$B$7:$B$1000,Raw_Factors_WFDISTXP!J$7:J$1000),0))</f>
        <v>0</v>
      </c>
      <c r="W120" s="298" cm="1">
        <f t="array" aca="1" ref="W120" ca="1">IF($J$1="Labour","",IFERROR(_xlfn.XLOOKUP(_xlfn.XLOOKUP($J$1,Fct_labels,Fct_codes)&amp;"_"&amp;$C120,Raw_Factors_WFDISTXP!$B$7:$B$1000,Raw_Factors_WFDISTXP!K$7:K$1000),0))</f>
        <v>0</v>
      </c>
      <c r="X120" s="298" cm="1">
        <f t="array" aca="1" ref="X120" ca="1">IF($J$1="Labour","",IFERROR(_xlfn.XLOOKUP(_xlfn.XLOOKUP($J$1,Fct_labels,Fct_codes)&amp;"_"&amp;$C120,Raw_Factors_WFDISTXP!$B$7:$B$1000,Raw_Factors_WFDISTXP!L$7:L$1000),0))</f>
        <v>0</v>
      </c>
      <c r="Y120" s="298" cm="1">
        <f t="array" aca="1" ref="Y120" ca="1">IF($J$1="Labour","",IFERROR(_xlfn.XLOOKUP(_xlfn.XLOOKUP($J$1,Fct_labels,Fct_codes)&amp;"_"&amp;$C120,Raw_Factors_WFDISTXP!$B$7:$B$1000,Raw_Factors_WFDISTXP!M$7:M$1000),0))</f>
        <v>0</v>
      </c>
      <c r="Z120" s="298" cm="1">
        <f t="array" aca="1" ref="Z120" ca="1">IF($J$1="Labour","",IFERROR(_xlfn.XLOOKUP(_xlfn.XLOOKUP($J$1,Fct_labels,Fct_codes)&amp;"_"&amp;$C120,Raw_Factors_WFDISTXP!$B$7:$B$1000,Raw_Factors_WFDISTXP!N$7:N$1000),0))</f>
        <v>0</v>
      </c>
      <c r="AA120" s="104"/>
      <c r="AB120" s="104"/>
      <c r="AC120" s="104"/>
      <c r="AD120" s="104"/>
      <c r="AE120" s="104"/>
      <c r="AF120" s="104"/>
      <c r="AG120" s="104"/>
      <c r="AH120" s="104"/>
      <c r="AI120" s="54" t="str">
        <f ca="1"/>
        <v>sELN</v>
      </c>
      <c r="AJ120" s="54" t="str">
        <f ca="1"/>
        <v>sGDP</v>
      </c>
      <c r="AK120" s="133" t="str">
        <f ca="1"/>
        <v>a_111</v>
      </c>
      <c r="AL120" s="133">
        <f ca="1"/>
        <v>0</v>
      </c>
      <c r="AM120" s="133">
        <f ca="1"/>
        <v>0</v>
      </c>
      <c r="AN120" s="133">
        <f ca="1"/>
        <v>0</v>
      </c>
      <c r="AO120" s="133">
        <f ca="1"/>
        <v>0</v>
      </c>
      <c r="AP120" s="133">
        <f ca="1"/>
        <v>0</v>
      </c>
      <c r="AQ120" s="133">
        <f ca="1"/>
        <v>0</v>
      </c>
      <c r="AR120" s="133">
        <f ca="1"/>
        <v>0</v>
      </c>
      <c r="AS120" s="133">
        <f ca="1"/>
        <v>0</v>
      </c>
      <c r="AT120" s="133">
        <f ca="1"/>
        <v>0</v>
      </c>
      <c r="AU120" s="133">
        <f ca="1"/>
        <v>0</v>
      </c>
      <c r="AV120" s="133" t="e">
        <f t="shared" ca="1" si="20"/>
        <v>#DIV/0!</v>
      </c>
      <c r="AW120" s="133">
        <f t="shared" ca="1" si="21"/>
        <v>0</v>
      </c>
      <c r="AX120" s="59"/>
    </row>
    <row r="121" spans="2:50" hidden="1" outlineLevel="1" x14ac:dyDescent="0.2">
      <c r="B121" s="204" t="str" cm="1">
        <f t="array" aca="1" ref="B121" ca="1">IFERROR(_xlfn.XLOOKUP(C121,Act_codes_core,Act_labels_core),"")</f>
        <v>Electricity transmission service</v>
      </c>
      <c r="C121" s="108" t="str">
        <f ca="1"/>
        <v>a_112</v>
      </c>
      <c r="D121" s="133" cm="1">
        <f t="array" aca="1" ref="D121" ca="1">IF($J$1="Labour",SUMIFS(Raw_Factors_QFXP!E$7:E$1000,Raw_Factors_QFXP!$A$7:$A$1000,_xlfn.XLOOKUP($J$1,Fct_labels,Fct_codes)&amp;"_"&amp;$C121),IFERROR(_xlfn.XLOOKUP(_xlfn.XLOOKUP($J$1,Fct_labels,Fct_codes)&amp;"_"&amp;$C121,Raw_Factors_QFXP!$B$7:$B$1000,Raw_Factors_QFXP!E$7:E$1000),0))</f>
        <v>0</v>
      </c>
      <c r="E121" s="168" cm="1">
        <f t="array" aca="1" ref="E121" ca="1">IF($J$1="Labour",SUMIFS(Raw_Factors_QFXP!F$7:F$1000,Raw_Factors_QFXP!$A$7:$A$1000,_xlfn.XLOOKUP($J$1,Fct_labels,Fct_codes)&amp;"_"&amp;$C121),IFERROR(_xlfn.XLOOKUP(_xlfn.XLOOKUP($J$1,Fct_labels,Fct_codes)&amp;"_"&amp;$C121,Raw_Factors_QFXP!$B$7:$B$1000,Raw_Factors_QFXP!F$7:F$1000),0))</f>
        <v>0</v>
      </c>
      <c r="F121" s="168" cm="1">
        <f t="array" aca="1" ref="F121" ca="1">IF($J$1="Labour",SUMIFS(Raw_Factors_QFXP!G$7:G$1000,Raw_Factors_QFXP!$A$7:$A$1000,_xlfn.XLOOKUP($J$1,Fct_labels,Fct_codes)&amp;"_"&amp;$C121),IFERROR(_xlfn.XLOOKUP(_xlfn.XLOOKUP($J$1,Fct_labels,Fct_codes)&amp;"_"&amp;$C121,Raw_Factors_QFXP!$B$7:$B$1000,Raw_Factors_QFXP!G$7:G$1000),0))</f>
        <v>0</v>
      </c>
      <c r="G121" s="168" cm="1">
        <f t="array" aca="1" ref="G121" ca="1">IF($J$1="Labour",SUMIFS(Raw_Factors_QFXP!H$7:H$1000,Raw_Factors_QFXP!$A$7:$A$1000,_xlfn.XLOOKUP($J$1,Fct_labels,Fct_codes)&amp;"_"&amp;$C121),IFERROR(_xlfn.XLOOKUP(_xlfn.XLOOKUP($J$1,Fct_labels,Fct_codes)&amp;"_"&amp;$C121,Raw_Factors_QFXP!$B$7:$B$1000,Raw_Factors_QFXP!H$7:H$1000),0))</f>
        <v>0</v>
      </c>
      <c r="H121" s="168" cm="1">
        <f t="array" aca="1" ref="H121" ca="1">IF($J$1="Labour",SUMIFS(Raw_Factors_QFXP!I$7:I$1000,Raw_Factors_QFXP!$A$7:$A$1000,_xlfn.XLOOKUP($J$1,Fct_labels,Fct_codes)&amp;"_"&amp;$C121),IFERROR(_xlfn.XLOOKUP(_xlfn.XLOOKUP($J$1,Fct_labels,Fct_codes)&amp;"_"&amp;$C121,Raw_Factors_QFXP!$B$7:$B$1000,Raw_Factors_QFXP!I$7:I$1000),0))</f>
        <v>0</v>
      </c>
      <c r="I121" s="168" cm="1">
        <f t="array" aca="1" ref="I121" ca="1">IF($J$1="Labour",SUMIFS(Raw_Factors_QFXP!J$7:J$1000,Raw_Factors_QFXP!$A$7:$A$1000,_xlfn.XLOOKUP($J$1,Fct_labels,Fct_codes)&amp;"_"&amp;$C121),IFERROR(_xlfn.XLOOKUP(_xlfn.XLOOKUP($J$1,Fct_labels,Fct_codes)&amp;"_"&amp;$C121,Raw_Factors_QFXP!$B$7:$B$1000,Raw_Factors_QFXP!J$7:J$1000),0))</f>
        <v>0</v>
      </c>
      <c r="J121" s="168" cm="1">
        <f t="array" aca="1" ref="J121" ca="1">IF($J$1="Labour",SUMIFS(Raw_Factors_QFXP!K$7:K$1000,Raw_Factors_QFXP!$A$7:$A$1000,_xlfn.XLOOKUP($J$1,Fct_labels,Fct_codes)&amp;"_"&amp;$C121),IFERROR(_xlfn.XLOOKUP(_xlfn.XLOOKUP($J$1,Fct_labels,Fct_codes)&amp;"_"&amp;$C121,Raw_Factors_QFXP!$B$7:$B$1000,Raw_Factors_QFXP!K$7:K$1000),0))</f>
        <v>0</v>
      </c>
      <c r="K121" s="168" cm="1">
        <f t="array" aca="1" ref="K121" ca="1">IF($J$1="Labour",SUMIFS(Raw_Factors_QFXP!L$7:L$1000,Raw_Factors_QFXP!$A$7:$A$1000,_xlfn.XLOOKUP($J$1,Fct_labels,Fct_codes)&amp;"_"&amp;$C121),IFERROR(_xlfn.XLOOKUP(_xlfn.XLOOKUP($J$1,Fct_labels,Fct_codes)&amp;"_"&amp;$C121,Raw_Factors_QFXP!$B$7:$B$1000,Raw_Factors_QFXP!L$7:L$1000),0))</f>
        <v>0</v>
      </c>
      <c r="L121" s="168" cm="1">
        <f t="array" aca="1" ref="L121" ca="1">IF($J$1="Labour",SUMIFS(Raw_Factors_QFXP!M$7:M$1000,Raw_Factors_QFXP!$A$7:$A$1000,_xlfn.XLOOKUP($J$1,Fct_labels,Fct_codes)&amp;"_"&amp;$C121),IFERROR(_xlfn.XLOOKUP(_xlfn.XLOOKUP($J$1,Fct_labels,Fct_codes)&amp;"_"&amp;$C121,Raw_Factors_QFXP!$B$7:$B$1000,Raw_Factors_QFXP!M$7:M$1000),0))</f>
        <v>0</v>
      </c>
      <c r="M121" s="168" cm="1">
        <f t="array" aca="1" ref="M121" ca="1">IF($J$1="Labour",SUMIFS(Raw_Factors_QFXP!N$7:N$1000,Raw_Factors_QFXP!$A$7:$A$1000,_xlfn.XLOOKUP($J$1,Fct_labels,Fct_codes)&amp;"_"&amp;$C121),IFERROR(_xlfn.XLOOKUP(_xlfn.XLOOKUP($J$1,Fct_labels,Fct_codes)&amp;"_"&amp;$C121,Raw_Factors_QFXP!$B$7:$B$1000,Raw_Factors_QFXP!N$7:N$1000),0))</f>
        <v>0</v>
      </c>
      <c r="O121" s="204" t="str" cm="1">
        <f t="array" aca="1" ref="O121" ca="1">IFERROR(_xlfn.XLOOKUP(P121,Act_codes_core,Act_labels_core),"")</f>
        <v>Electricity transmission service</v>
      </c>
      <c r="P121" s="108" t="str">
        <f ca="1"/>
        <v>a_112</v>
      </c>
      <c r="Q121" s="281" cm="1">
        <f t="array" aca="1" ref="Q121" ca="1">IF($J$1="Labour","",IFERROR(_xlfn.XLOOKUP(_xlfn.XLOOKUP($J$1,Fct_labels,Fct_codes)&amp;"_"&amp;$C121,Raw_Factors_WFDISTXP!$B$7:$B$1000,Raw_Factors_WFDISTXP!E$7:E$1000),0))</f>
        <v>0</v>
      </c>
      <c r="R121" s="298" cm="1">
        <f t="array" aca="1" ref="R121" ca="1">IF($J$1="Labour","",IFERROR(_xlfn.XLOOKUP(_xlfn.XLOOKUP($J$1,Fct_labels,Fct_codes)&amp;"_"&amp;$C121,Raw_Factors_WFDISTXP!$B$7:$B$1000,Raw_Factors_WFDISTXP!F$7:F$1000),0))</f>
        <v>0</v>
      </c>
      <c r="S121" s="298" cm="1">
        <f t="array" aca="1" ref="S121" ca="1">IF($J$1="Labour","",IFERROR(_xlfn.XLOOKUP(_xlfn.XLOOKUP($J$1,Fct_labels,Fct_codes)&amp;"_"&amp;$C121,Raw_Factors_WFDISTXP!$B$7:$B$1000,Raw_Factors_WFDISTXP!G$7:G$1000),0))</f>
        <v>0</v>
      </c>
      <c r="T121" s="298" cm="1">
        <f t="array" aca="1" ref="T121" ca="1">IF($J$1="Labour","",IFERROR(_xlfn.XLOOKUP(_xlfn.XLOOKUP($J$1,Fct_labels,Fct_codes)&amp;"_"&amp;$C121,Raw_Factors_WFDISTXP!$B$7:$B$1000,Raw_Factors_WFDISTXP!H$7:H$1000),0))</f>
        <v>0</v>
      </c>
      <c r="U121" s="298" cm="1">
        <f t="array" aca="1" ref="U121" ca="1">IF($J$1="Labour","",IFERROR(_xlfn.XLOOKUP(_xlfn.XLOOKUP($J$1,Fct_labels,Fct_codes)&amp;"_"&amp;$C121,Raw_Factors_WFDISTXP!$B$7:$B$1000,Raw_Factors_WFDISTXP!I$7:I$1000),0))</f>
        <v>0</v>
      </c>
      <c r="V121" s="298" cm="1">
        <f t="array" aca="1" ref="V121" ca="1">IF($J$1="Labour","",IFERROR(_xlfn.XLOOKUP(_xlfn.XLOOKUP($J$1,Fct_labels,Fct_codes)&amp;"_"&amp;$C121,Raw_Factors_WFDISTXP!$B$7:$B$1000,Raw_Factors_WFDISTXP!J$7:J$1000),0))</f>
        <v>0</v>
      </c>
      <c r="W121" s="298" cm="1">
        <f t="array" aca="1" ref="W121" ca="1">IF($J$1="Labour","",IFERROR(_xlfn.XLOOKUP(_xlfn.XLOOKUP($J$1,Fct_labels,Fct_codes)&amp;"_"&amp;$C121,Raw_Factors_WFDISTXP!$B$7:$B$1000,Raw_Factors_WFDISTXP!K$7:K$1000),0))</f>
        <v>0</v>
      </c>
      <c r="X121" s="298" cm="1">
        <f t="array" aca="1" ref="X121" ca="1">IF($J$1="Labour","",IFERROR(_xlfn.XLOOKUP(_xlfn.XLOOKUP($J$1,Fct_labels,Fct_codes)&amp;"_"&amp;$C121,Raw_Factors_WFDISTXP!$B$7:$B$1000,Raw_Factors_WFDISTXP!L$7:L$1000),0))</f>
        <v>0</v>
      </c>
      <c r="Y121" s="298" cm="1">
        <f t="array" aca="1" ref="Y121" ca="1">IF($J$1="Labour","",IFERROR(_xlfn.XLOOKUP(_xlfn.XLOOKUP($J$1,Fct_labels,Fct_codes)&amp;"_"&amp;$C121,Raw_Factors_WFDISTXP!$B$7:$B$1000,Raw_Factors_WFDISTXP!M$7:M$1000),0))</f>
        <v>0</v>
      </c>
      <c r="Z121" s="298" cm="1">
        <f t="array" aca="1" ref="Z121" ca="1">IF($J$1="Labour","",IFERROR(_xlfn.XLOOKUP(_xlfn.XLOOKUP($J$1,Fct_labels,Fct_codes)&amp;"_"&amp;$C121,Raw_Factors_WFDISTXP!$B$7:$B$1000,Raw_Factors_WFDISTXP!N$7:N$1000),0))</f>
        <v>0</v>
      </c>
      <c r="AA121" s="104"/>
      <c r="AB121" s="104"/>
      <c r="AC121" s="104"/>
      <c r="AD121" s="104"/>
      <c r="AE121" s="104"/>
      <c r="AF121" s="104"/>
      <c r="AG121" s="104"/>
      <c r="AH121" s="104"/>
      <c r="AI121" s="54" t="str">
        <f ca="1"/>
        <v>sETD</v>
      </c>
      <c r="AJ121" s="54" t="str">
        <f ca="1"/>
        <v>sGDP</v>
      </c>
      <c r="AK121" s="133" t="str">
        <f ca="1"/>
        <v>a_112</v>
      </c>
      <c r="AL121" s="133">
        <f ca="1"/>
        <v>0</v>
      </c>
      <c r="AM121" s="133">
        <f ca="1"/>
        <v>0</v>
      </c>
      <c r="AN121" s="133">
        <f ca="1"/>
        <v>0</v>
      </c>
      <c r="AO121" s="133">
        <f ca="1"/>
        <v>0</v>
      </c>
      <c r="AP121" s="133">
        <f ca="1"/>
        <v>0</v>
      </c>
      <c r="AQ121" s="133">
        <f ca="1"/>
        <v>0</v>
      </c>
      <c r="AR121" s="133">
        <f ca="1"/>
        <v>0</v>
      </c>
      <c r="AS121" s="133">
        <f ca="1"/>
        <v>0</v>
      </c>
      <c r="AT121" s="133">
        <f ca="1"/>
        <v>0</v>
      </c>
      <c r="AU121" s="133">
        <f ca="1"/>
        <v>0</v>
      </c>
      <c r="AV121" s="133" t="e">
        <f t="shared" ca="1" si="20"/>
        <v>#DIV/0!</v>
      </c>
      <c r="AW121" s="133">
        <f t="shared" ca="1" si="21"/>
        <v>0</v>
      </c>
      <c r="AX121" s="59"/>
    </row>
    <row r="122" spans="2:50" hidden="1" outlineLevel="1" x14ac:dyDescent="0.2">
      <c r="B122" s="204" t="str" cm="1">
        <f t="array" aca="1" ref="B122" ca="1">IFERROR(_xlfn.XLOOKUP(C122,Act_codes_core,Act_labels_core),"")</f>
        <v>Electricity distribution service</v>
      </c>
      <c r="C122" s="108" t="str">
        <f ca="1"/>
        <v>a_113</v>
      </c>
      <c r="D122" s="133" cm="1">
        <f t="array" aca="1" ref="D122" ca="1">IF($J$1="Labour",SUMIFS(Raw_Factors_QFXP!E$7:E$1000,Raw_Factors_QFXP!$A$7:$A$1000,_xlfn.XLOOKUP($J$1,Fct_labels,Fct_codes)&amp;"_"&amp;$C122),IFERROR(_xlfn.XLOOKUP(_xlfn.XLOOKUP($J$1,Fct_labels,Fct_codes)&amp;"_"&amp;$C122,Raw_Factors_QFXP!$B$7:$B$1000,Raw_Factors_QFXP!E$7:E$1000),0))</f>
        <v>0</v>
      </c>
      <c r="E122" s="168" cm="1">
        <f t="array" aca="1" ref="E122" ca="1">IF($J$1="Labour",SUMIFS(Raw_Factors_QFXP!F$7:F$1000,Raw_Factors_QFXP!$A$7:$A$1000,_xlfn.XLOOKUP($J$1,Fct_labels,Fct_codes)&amp;"_"&amp;$C122),IFERROR(_xlfn.XLOOKUP(_xlfn.XLOOKUP($J$1,Fct_labels,Fct_codes)&amp;"_"&amp;$C122,Raw_Factors_QFXP!$B$7:$B$1000,Raw_Factors_QFXP!F$7:F$1000),0))</f>
        <v>0</v>
      </c>
      <c r="F122" s="168" cm="1">
        <f t="array" aca="1" ref="F122" ca="1">IF($J$1="Labour",SUMIFS(Raw_Factors_QFXP!G$7:G$1000,Raw_Factors_QFXP!$A$7:$A$1000,_xlfn.XLOOKUP($J$1,Fct_labels,Fct_codes)&amp;"_"&amp;$C122),IFERROR(_xlfn.XLOOKUP(_xlfn.XLOOKUP($J$1,Fct_labels,Fct_codes)&amp;"_"&amp;$C122,Raw_Factors_QFXP!$B$7:$B$1000,Raw_Factors_QFXP!G$7:G$1000),0))</f>
        <v>0</v>
      </c>
      <c r="G122" s="168" cm="1">
        <f t="array" aca="1" ref="G122" ca="1">IF($J$1="Labour",SUMIFS(Raw_Factors_QFXP!H$7:H$1000,Raw_Factors_QFXP!$A$7:$A$1000,_xlfn.XLOOKUP($J$1,Fct_labels,Fct_codes)&amp;"_"&amp;$C122),IFERROR(_xlfn.XLOOKUP(_xlfn.XLOOKUP($J$1,Fct_labels,Fct_codes)&amp;"_"&amp;$C122,Raw_Factors_QFXP!$B$7:$B$1000,Raw_Factors_QFXP!H$7:H$1000),0))</f>
        <v>0</v>
      </c>
      <c r="H122" s="168" cm="1">
        <f t="array" aca="1" ref="H122" ca="1">IF($J$1="Labour",SUMIFS(Raw_Factors_QFXP!I$7:I$1000,Raw_Factors_QFXP!$A$7:$A$1000,_xlfn.XLOOKUP($J$1,Fct_labels,Fct_codes)&amp;"_"&amp;$C122),IFERROR(_xlfn.XLOOKUP(_xlfn.XLOOKUP($J$1,Fct_labels,Fct_codes)&amp;"_"&amp;$C122,Raw_Factors_QFXP!$B$7:$B$1000,Raw_Factors_QFXP!I$7:I$1000),0))</f>
        <v>0</v>
      </c>
      <c r="I122" s="168" cm="1">
        <f t="array" aca="1" ref="I122" ca="1">IF($J$1="Labour",SUMIFS(Raw_Factors_QFXP!J$7:J$1000,Raw_Factors_QFXP!$A$7:$A$1000,_xlfn.XLOOKUP($J$1,Fct_labels,Fct_codes)&amp;"_"&amp;$C122),IFERROR(_xlfn.XLOOKUP(_xlfn.XLOOKUP($J$1,Fct_labels,Fct_codes)&amp;"_"&amp;$C122,Raw_Factors_QFXP!$B$7:$B$1000,Raw_Factors_QFXP!J$7:J$1000),0))</f>
        <v>0</v>
      </c>
      <c r="J122" s="168" cm="1">
        <f t="array" aca="1" ref="J122" ca="1">IF($J$1="Labour",SUMIFS(Raw_Factors_QFXP!K$7:K$1000,Raw_Factors_QFXP!$A$7:$A$1000,_xlfn.XLOOKUP($J$1,Fct_labels,Fct_codes)&amp;"_"&amp;$C122),IFERROR(_xlfn.XLOOKUP(_xlfn.XLOOKUP($J$1,Fct_labels,Fct_codes)&amp;"_"&amp;$C122,Raw_Factors_QFXP!$B$7:$B$1000,Raw_Factors_QFXP!K$7:K$1000),0))</f>
        <v>0</v>
      </c>
      <c r="K122" s="168" cm="1">
        <f t="array" aca="1" ref="K122" ca="1">IF($J$1="Labour",SUMIFS(Raw_Factors_QFXP!L$7:L$1000,Raw_Factors_QFXP!$A$7:$A$1000,_xlfn.XLOOKUP($J$1,Fct_labels,Fct_codes)&amp;"_"&amp;$C122),IFERROR(_xlfn.XLOOKUP(_xlfn.XLOOKUP($J$1,Fct_labels,Fct_codes)&amp;"_"&amp;$C122,Raw_Factors_QFXP!$B$7:$B$1000,Raw_Factors_QFXP!L$7:L$1000),0))</f>
        <v>0</v>
      </c>
      <c r="L122" s="168" cm="1">
        <f t="array" aca="1" ref="L122" ca="1">IF($J$1="Labour",SUMIFS(Raw_Factors_QFXP!M$7:M$1000,Raw_Factors_QFXP!$A$7:$A$1000,_xlfn.XLOOKUP($J$1,Fct_labels,Fct_codes)&amp;"_"&amp;$C122),IFERROR(_xlfn.XLOOKUP(_xlfn.XLOOKUP($J$1,Fct_labels,Fct_codes)&amp;"_"&amp;$C122,Raw_Factors_QFXP!$B$7:$B$1000,Raw_Factors_QFXP!M$7:M$1000),0))</f>
        <v>0</v>
      </c>
      <c r="M122" s="168" cm="1">
        <f t="array" aca="1" ref="M122" ca="1">IF($J$1="Labour",SUMIFS(Raw_Factors_QFXP!N$7:N$1000,Raw_Factors_QFXP!$A$7:$A$1000,_xlfn.XLOOKUP($J$1,Fct_labels,Fct_codes)&amp;"_"&amp;$C122),IFERROR(_xlfn.XLOOKUP(_xlfn.XLOOKUP($J$1,Fct_labels,Fct_codes)&amp;"_"&amp;$C122,Raw_Factors_QFXP!$B$7:$B$1000,Raw_Factors_QFXP!N$7:N$1000),0))</f>
        <v>0</v>
      </c>
      <c r="O122" s="204" t="str" cm="1">
        <f t="array" aca="1" ref="O122" ca="1">IFERROR(_xlfn.XLOOKUP(P122,Act_codes_core,Act_labels_core),"")</f>
        <v>Electricity distribution service</v>
      </c>
      <c r="P122" s="108" t="str">
        <f ca="1"/>
        <v>a_113</v>
      </c>
      <c r="Q122" s="281" cm="1">
        <f t="array" aca="1" ref="Q122" ca="1">IF($J$1="Labour","",IFERROR(_xlfn.XLOOKUP(_xlfn.XLOOKUP($J$1,Fct_labels,Fct_codes)&amp;"_"&amp;$C122,Raw_Factors_WFDISTXP!$B$7:$B$1000,Raw_Factors_WFDISTXP!E$7:E$1000),0))</f>
        <v>0</v>
      </c>
      <c r="R122" s="298" cm="1">
        <f t="array" aca="1" ref="R122" ca="1">IF($J$1="Labour","",IFERROR(_xlfn.XLOOKUP(_xlfn.XLOOKUP($J$1,Fct_labels,Fct_codes)&amp;"_"&amp;$C122,Raw_Factors_WFDISTXP!$B$7:$B$1000,Raw_Factors_WFDISTXP!F$7:F$1000),0))</f>
        <v>0</v>
      </c>
      <c r="S122" s="298" cm="1">
        <f t="array" aca="1" ref="S122" ca="1">IF($J$1="Labour","",IFERROR(_xlfn.XLOOKUP(_xlfn.XLOOKUP($J$1,Fct_labels,Fct_codes)&amp;"_"&amp;$C122,Raw_Factors_WFDISTXP!$B$7:$B$1000,Raw_Factors_WFDISTXP!G$7:G$1000),0))</f>
        <v>0</v>
      </c>
      <c r="T122" s="298" cm="1">
        <f t="array" aca="1" ref="T122" ca="1">IF($J$1="Labour","",IFERROR(_xlfn.XLOOKUP(_xlfn.XLOOKUP($J$1,Fct_labels,Fct_codes)&amp;"_"&amp;$C122,Raw_Factors_WFDISTXP!$B$7:$B$1000,Raw_Factors_WFDISTXP!H$7:H$1000),0))</f>
        <v>0</v>
      </c>
      <c r="U122" s="298" cm="1">
        <f t="array" aca="1" ref="U122" ca="1">IF($J$1="Labour","",IFERROR(_xlfn.XLOOKUP(_xlfn.XLOOKUP($J$1,Fct_labels,Fct_codes)&amp;"_"&amp;$C122,Raw_Factors_WFDISTXP!$B$7:$B$1000,Raw_Factors_WFDISTXP!I$7:I$1000),0))</f>
        <v>0</v>
      </c>
      <c r="V122" s="298" cm="1">
        <f t="array" aca="1" ref="V122" ca="1">IF($J$1="Labour","",IFERROR(_xlfn.XLOOKUP(_xlfn.XLOOKUP($J$1,Fct_labels,Fct_codes)&amp;"_"&amp;$C122,Raw_Factors_WFDISTXP!$B$7:$B$1000,Raw_Factors_WFDISTXP!J$7:J$1000),0))</f>
        <v>0</v>
      </c>
      <c r="W122" s="298" cm="1">
        <f t="array" aca="1" ref="W122" ca="1">IF($J$1="Labour","",IFERROR(_xlfn.XLOOKUP(_xlfn.XLOOKUP($J$1,Fct_labels,Fct_codes)&amp;"_"&amp;$C122,Raw_Factors_WFDISTXP!$B$7:$B$1000,Raw_Factors_WFDISTXP!K$7:K$1000),0))</f>
        <v>0</v>
      </c>
      <c r="X122" s="298" cm="1">
        <f t="array" aca="1" ref="X122" ca="1">IF($J$1="Labour","",IFERROR(_xlfn.XLOOKUP(_xlfn.XLOOKUP($J$1,Fct_labels,Fct_codes)&amp;"_"&amp;$C122,Raw_Factors_WFDISTXP!$B$7:$B$1000,Raw_Factors_WFDISTXP!L$7:L$1000),0))</f>
        <v>0</v>
      </c>
      <c r="Y122" s="298" cm="1">
        <f t="array" aca="1" ref="Y122" ca="1">IF($J$1="Labour","",IFERROR(_xlfn.XLOOKUP(_xlfn.XLOOKUP($J$1,Fct_labels,Fct_codes)&amp;"_"&amp;$C122,Raw_Factors_WFDISTXP!$B$7:$B$1000,Raw_Factors_WFDISTXP!M$7:M$1000),0))</f>
        <v>0</v>
      </c>
      <c r="Z122" s="298" cm="1">
        <f t="array" aca="1" ref="Z122" ca="1">IF($J$1="Labour","",IFERROR(_xlfn.XLOOKUP(_xlfn.XLOOKUP($J$1,Fct_labels,Fct_codes)&amp;"_"&amp;$C122,Raw_Factors_WFDISTXP!$B$7:$B$1000,Raw_Factors_WFDISTXP!N$7:N$1000),0))</f>
        <v>0</v>
      </c>
      <c r="AA122" s="104"/>
      <c r="AB122" s="104"/>
      <c r="AC122" s="104"/>
      <c r="AD122" s="104"/>
      <c r="AE122" s="104"/>
      <c r="AF122" s="104"/>
      <c r="AG122" s="104"/>
      <c r="AH122" s="104"/>
      <c r="AI122" s="54" t="str">
        <f ca="1"/>
        <v>sETD</v>
      </c>
      <c r="AJ122" s="54" t="str">
        <f ca="1"/>
        <v>sGDP</v>
      </c>
      <c r="AK122" s="133" t="str">
        <f ca="1"/>
        <v>a_113</v>
      </c>
      <c r="AL122" s="133">
        <f ca="1"/>
        <v>0</v>
      </c>
      <c r="AM122" s="133">
        <f ca="1"/>
        <v>0</v>
      </c>
      <c r="AN122" s="133">
        <f ca="1"/>
        <v>0</v>
      </c>
      <c r="AO122" s="133">
        <f ca="1"/>
        <v>0</v>
      </c>
      <c r="AP122" s="133">
        <f ca="1"/>
        <v>0</v>
      </c>
      <c r="AQ122" s="133">
        <f ca="1"/>
        <v>0</v>
      </c>
      <c r="AR122" s="133">
        <f ca="1"/>
        <v>0</v>
      </c>
      <c r="AS122" s="133">
        <f ca="1"/>
        <v>0</v>
      </c>
      <c r="AT122" s="133">
        <f ca="1"/>
        <v>0</v>
      </c>
      <c r="AU122" s="133">
        <f ca="1"/>
        <v>0</v>
      </c>
      <c r="AV122" s="133" t="e">
        <f t="shared" ca="1" si="20"/>
        <v>#DIV/0!</v>
      </c>
      <c r="AW122" s="133">
        <f t="shared" ca="1" si="21"/>
        <v>0</v>
      </c>
      <c r="AX122" s="59"/>
    </row>
    <row r="123" spans="2:50" hidden="1" outlineLevel="1" x14ac:dyDescent="0.2">
      <c r="B123" s="204" t="str" cm="1">
        <f t="array" aca="1" ref="B123" ca="1">IFERROR(_xlfn.XLOOKUP(C123,Act_codes_core,Act_labels_core),"")</f>
        <v>Gas, gas fuel distribution services by pipeline</v>
      </c>
      <c r="C123" s="108" t="str">
        <f ca="1"/>
        <v>a_114</v>
      </c>
      <c r="D123" s="133" cm="1">
        <f t="array" aca="1" ref="D123" ca="1">IF($J$1="Labour",SUMIFS(Raw_Factors_QFXP!E$7:E$1000,Raw_Factors_QFXP!$A$7:$A$1000,_xlfn.XLOOKUP($J$1,Fct_labels,Fct_codes)&amp;"_"&amp;$C123),IFERROR(_xlfn.XLOOKUP(_xlfn.XLOOKUP($J$1,Fct_labels,Fct_codes)&amp;"_"&amp;$C123,Raw_Factors_QFXP!$B$7:$B$1000,Raw_Factors_QFXP!E$7:E$1000),0))</f>
        <v>0</v>
      </c>
      <c r="E123" s="168" cm="1">
        <f t="array" aca="1" ref="E123" ca="1">IF($J$1="Labour",SUMIFS(Raw_Factors_QFXP!F$7:F$1000,Raw_Factors_QFXP!$A$7:$A$1000,_xlfn.XLOOKUP($J$1,Fct_labels,Fct_codes)&amp;"_"&amp;$C123),IFERROR(_xlfn.XLOOKUP(_xlfn.XLOOKUP($J$1,Fct_labels,Fct_codes)&amp;"_"&amp;$C123,Raw_Factors_QFXP!$B$7:$B$1000,Raw_Factors_QFXP!F$7:F$1000),0))</f>
        <v>0</v>
      </c>
      <c r="F123" s="168" cm="1">
        <f t="array" aca="1" ref="F123" ca="1">IF($J$1="Labour",SUMIFS(Raw_Factors_QFXP!G$7:G$1000,Raw_Factors_QFXP!$A$7:$A$1000,_xlfn.XLOOKUP($J$1,Fct_labels,Fct_codes)&amp;"_"&amp;$C123),IFERROR(_xlfn.XLOOKUP(_xlfn.XLOOKUP($J$1,Fct_labels,Fct_codes)&amp;"_"&amp;$C123,Raw_Factors_QFXP!$B$7:$B$1000,Raw_Factors_QFXP!G$7:G$1000),0))</f>
        <v>0</v>
      </c>
      <c r="G123" s="168" cm="1">
        <f t="array" aca="1" ref="G123" ca="1">IF($J$1="Labour",SUMIFS(Raw_Factors_QFXP!H$7:H$1000,Raw_Factors_QFXP!$A$7:$A$1000,_xlfn.XLOOKUP($J$1,Fct_labels,Fct_codes)&amp;"_"&amp;$C123),IFERROR(_xlfn.XLOOKUP(_xlfn.XLOOKUP($J$1,Fct_labels,Fct_codes)&amp;"_"&amp;$C123,Raw_Factors_QFXP!$B$7:$B$1000,Raw_Factors_QFXP!H$7:H$1000),0))</f>
        <v>0</v>
      </c>
      <c r="H123" s="168" cm="1">
        <f t="array" aca="1" ref="H123" ca="1">IF($J$1="Labour",SUMIFS(Raw_Factors_QFXP!I$7:I$1000,Raw_Factors_QFXP!$A$7:$A$1000,_xlfn.XLOOKUP($J$1,Fct_labels,Fct_codes)&amp;"_"&amp;$C123),IFERROR(_xlfn.XLOOKUP(_xlfn.XLOOKUP($J$1,Fct_labels,Fct_codes)&amp;"_"&amp;$C123,Raw_Factors_QFXP!$B$7:$B$1000,Raw_Factors_QFXP!I$7:I$1000),0))</f>
        <v>0</v>
      </c>
      <c r="I123" s="168" cm="1">
        <f t="array" aca="1" ref="I123" ca="1">IF($J$1="Labour",SUMIFS(Raw_Factors_QFXP!J$7:J$1000,Raw_Factors_QFXP!$A$7:$A$1000,_xlfn.XLOOKUP($J$1,Fct_labels,Fct_codes)&amp;"_"&amp;$C123),IFERROR(_xlfn.XLOOKUP(_xlfn.XLOOKUP($J$1,Fct_labels,Fct_codes)&amp;"_"&amp;$C123,Raw_Factors_QFXP!$B$7:$B$1000,Raw_Factors_QFXP!J$7:J$1000),0))</f>
        <v>0</v>
      </c>
      <c r="J123" s="168" cm="1">
        <f t="array" aca="1" ref="J123" ca="1">IF($J$1="Labour",SUMIFS(Raw_Factors_QFXP!K$7:K$1000,Raw_Factors_QFXP!$A$7:$A$1000,_xlfn.XLOOKUP($J$1,Fct_labels,Fct_codes)&amp;"_"&amp;$C123),IFERROR(_xlfn.XLOOKUP(_xlfn.XLOOKUP($J$1,Fct_labels,Fct_codes)&amp;"_"&amp;$C123,Raw_Factors_QFXP!$B$7:$B$1000,Raw_Factors_QFXP!K$7:K$1000),0))</f>
        <v>0</v>
      </c>
      <c r="K123" s="168" cm="1">
        <f t="array" aca="1" ref="K123" ca="1">IF($J$1="Labour",SUMIFS(Raw_Factors_QFXP!L$7:L$1000,Raw_Factors_QFXP!$A$7:$A$1000,_xlfn.XLOOKUP($J$1,Fct_labels,Fct_codes)&amp;"_"&amp;$C123),IFERROR(_xlfn.XLOOKUP(_xlfn.XLOOKUP($J$1,Fct_labels,Fct_codes)&amp;"_"&amp;$C123,Raw_Factors_QFXP!$B$7:$B$1000,Raw_Factors_QFXP!L$7:L$1000),0))</f>
        <v>0</v>
      </c>
      <c r="L123" s="168" cm="1">
        <f t="array" aca="1" ref="L123" ca="1">IF($J$1="Labour",SUMIFS(Raw_Factors_QFXP!M$7:M$1000,Raw_Factors_QFXP!$A$7:$A$1000,_xlfn.XLOOKUP($J$1,Fct_labels,Fct_codes)&amp;"_"&amp;$C123),IFERROR(_xlfn.XLOOKUP(_xlfn.XLOOKUP($J$1,Fct_labels,Fct_codes)&amp;"_"&amp;$C123,Raw_Factors_QFXP!$B$7:$B$1000,Raw_Factors_QFXP!M$7:M$1000),0))</f>
        <v>0</v>
      </c>
      <c r="M123" s="168" cm="1">
        <f t="array" aca="1" ref="M123" ca="1">IF($J$1="Labour",SUMIFS(Raw_Factors_QFXP!N$7:N$1000,Raw_Factors_QFXP!$A$7:$A$1000,_xlfn.XLOOKUP($J$1,Fct_labels,Fct_codes)&amp;"_"&amp;$C123),IFERROR(_xlfn.XLOOKUP(_xlfn.XLOOKUP($J$1,Fct_labels,Fct_codes)&amp;"_"&amp;$C123,Raw_Factors_QFXP!$B$7:$B$1000,Raw_Factors_QFXP!N$7:N$1000),0))</f>
        <v>0</v>
      </c>
      <c r="O123" s="204" t="str" cm="1">
        <f t="array" aca="1" ref="O123" ca="1">IFERROR(_xlfn.XLOOKUP(P123,Act_codes_core,Act_labels_core),"")</f>
        <v>Gas, gas fuel distribution services by pipeline</v>
      </c>
      <c r="P123" s="108" t="str">
        <f ca="1"/>
        <v>a_114</v>
      </c>
      <c r="Q123" s="281" cm="1">
        <f t="array" aca="1" ref="Q123" ca="1">IF($J$1="Labour","",IFERROR(_xlfn.XLOOKUP(_xlfn.XLOOKUP($J$1,Fct_labels,Fct_codes)&amp;"_"&amp;$C123,Raw_Factors_WFDISTXP!$B$7:$B$1000,Raw_Factors_WFDISTXP!E$7:E$1000),0))</f>
        <v>0</v>
      </c>
      <c r="R123" s="298" cm="1">
        <f t="array" aca="1" ref="R123" ca="1">IF($J$1="Labour","",IFERROR(_xlfn.XLOOKUP(_xlfn.XLOOKUP($J$1,Fct_labels,Fct_codes)&amp;"_"&amp;$C123,Raw_Factors_WFDISTXP!$B$7:$B$1000,Raw_Factors_WFDISTXP!F$7:F$1000),0))</f>
        <v>0</v>
      </c>
      <c r="S123" s="298" cm="1">
        <f t="array" aca="1" ref="S123" ca="1">IF($J$1="Labour","",IFERROR(_xlfn.XLOOKUP(_xlfn.XLOOKUP($J$1,Fct_labels,Fct_codes)&amp;"_"&amp;$C123,Raw_Factors_WFDISTXP!$B$7:$B$1000,Raw_Factors_WFDISTXP!G$7:G$1000),0))</f>
        <v>0</v>
      </c>
      <c r="T123" s="298" cm="1">
        <f t="array" aca="1" ref="T123" ca="1">IF($J$1="Labour","",IFERROR(_xlfn.XLOOKUP(_xlfn.XLOOKUP($J$1,Fct_labels,Fct_codes)&amp;"_"&amp;$C123,Raw_Factors_WFDISTXP!$B$7:$B$1000,Raw_Factors_WFDISTXP!H$7:H$1000),0))</f>
        <v>0</v>
      </c>
      <c r="U123" s="298" cm="1">
        <f t="array" aca="1" ref="U123" ca="1">IF($J$1="Labour","",IFERROR(_xlfn.XLOOKUP(_xlfn.XLOOKUP($J$1,Fct_labels,Fct_codes)&amp;"_"&amp;$C123,Raw_Factors_WFDISTXP!$B$7:$B$1000,Raw_Factors_WFDISTXP!I$7:I$1000),0))</f>
        <v>0</v>
      </c>
      <c r="V123" s="298" cm="1">
        <f t="array" aca="1" ref="V123" ca="1">IF($J$1="Labour","",IFERROR(_xlfn.XLOOKUP(_xlfn.XLOOKUP($J$1,Fct_labels,Fct_codes)&amp;"_"&amp;$C123,Raw_Factors_WFDISTXP!$B$7:$B$1000,Raw_Factors_WFDISTXP!J$7:J$1000),0))</f>
        <v>0</v>
      </c>
      <c r="W123" s="298" cm="1">
        <f t="array" aca="1" ref="W123" ca="1">IF($J$1="Labour","",IFERROR(_xlfn.XLOOKUP(_xlfn.XLOOKUP($J$1,Fct_labels,Fct_codes)&amp;"_"&amp;$C123,Raw_Factors_WFDISTXP!$B$7:$B$1000,Raw_Factors_WFDISTXP!K$7:K$1000),0))</f>
        <v>0</v>
      </c>
      <c r="X123" s="298" cm="1">
        <f t="array" aca="1" ref="X123" ca="1">IF($J$1="Labour","",IFERROR(_xlfn.XLOOKUP(_xlfn.XLOOKUP($J$1,Fct_labels,Fct_codes)&amp;"_"&amp;$C123,Raw_Factors_WFDISTXP!$B$7:$B$1000,Raw_Factors_WFDISTXP!L$7:L$1000),0))</f>
        <v>0</v>
      </c>
      <c r="Y123" s="298" cm="1">
        <f t="array" aca="1" ref="Y123" ca="1">IF($J$1="Labour","",IFERROR(_xlfn.XLOOKUP(_xlfn.XLOOKUP($J$1,Fct_labels,Fct_codes)&amp;"_"&amp;$C123,Raw_Factors_WFDISTXP!$B$7:$B$1000,Raw_Factors_WFDISTXP!M$7:M$1000),0))</f>
        <v>0</v>
      </c>
      <c r="Z123" s="298" cm="1">
        <f t="array" aca="1" ref="Z123" ca="1">IF($J$1="Labour","",IFERROR(_xlfn.XLOOKUP(_xlfn.XLOOKUP($J$1,Fct_labels,Fct_codes)&amp;"_"&amp;$C123,Raw_Factors_WFDISTXP!$B$7:$B$1000,Raw_Factors_WFDISTXP!N$7:N$1000),0))</f>
        <v>0</v>
      </c>
      <c r="AA123" s="104"/>
      <c r="AB123" s="104"/>
      <c r="AC123" s="104"/>
      <c r="AD123" s="104"/>
      <c r="AE123" s="104"/>
      <c r="AF123" s="104"/>
      <c r="AG123" s="104"/>
      <c r="AH123" s="104"/>
      <c r="AI123" s="54" t="str">
        <f ca="1"/>
        <v>sMND</v>
      </c>
      <c r="AJ123" s="54" t="str">
        <f ca="1"/>
        <v>sGDP</v>
      </c>
      <c r="AK123" s="133" t="str">
        <f ca="1"/>
        <v>a_114</v>
      </c>
      <c r="AL123" s="133">
        <f ca="1"/>
        <v>0</v>
      </c>
      <c r="AM123" s="133">
        <f ca="1"/>
        <v>0</v>
      </c>
      <c r="AN123" s="133">
        <f ca="1"/>
        <v>0</v>
      </c>
      <c r="AO123" s="133">
        <f ca="1"/>
        <v>0</v>
      </c>
      <c r="AP123" s="133">
        <f ca="1"/>
        <v>0</v>
      </c>
      <c r="AQ123" s="133">
        <f ca="1"/>
        <v>0</v>
      </c>
      <c r="AR123" s="133">
        <f ca="1"/>
        <v>0</v>
      </c>
      <c r="AS123" s="133">
        <f ca="1"/>
        <v>0</v>
      </c>
      <c r="AT123" s="133">
        <f ca="1"/>
        <v>0</v>
      </c>
      <c r="AU123" s="133">
        <f ca="1"/>
        <v>0</v>
      </c>
      <c r="AV123" s="133" t="e">
        <f t="shared" ca="1" si="20"/>
        <v>#DIV/0!</v>
      </c>
      <c r="AW123" s="133">
        <f t="shared" ca="1" si="21"/>
        <v>0</v>
      </c>
      <c r="AX123" s="59"/>
    </row>
    <row r="124" spans="2:50" hidden="1" outlineLevel="1" x14ac:dyDescent="0.2">
      <c r="B124" s="204" t="str" cm="1">
        <f t="array" aca="1" ref="B124" ca="1">IFERROR(_xlfn.XLOOKUP(C124,Act_codes_core,Act_labels_core),"")</f>
        <v>Steam, hot water, ice; Steam, hot water, ice and air conditioning distribution services by pipes</v>
      </c>
      <c r="C124" s="108" t="str">
        <f ca="1"/>
        <v>a_115</v>
      </c>
      <c r="D124" s="133" cm="1">
        <f t="array" aca="1" ref="D124" ca="1">IF($J$1="Labour",SUMIFS(Raw_Factors_QFXP!E$7:E$1000,Raw_Factors_QFXP!$A$7:$A$1000,_xlfn.XLOOKUP($J$1,Fct_labels,Fct_codes)&amp;"_"&amp;$C124),IFERROR(_xlfn.XLOOKUP(_xlfn.XLOOKUP($J$1,Fct_labels,Fct_codes)&amp;"_"&amp;$C124,Raw_Factors_QFXP!$B$7:$B$1000,Raw_Factors_QFXP!E$7:E$1000),0))</f>
        <v>0</v>
      </c>
      <c r="E124" s="168" cm="1">
        <f t="array" aca="1" ref="E124" ca="1">IF($J$1="Labour",SUMIFS(Raw_Factors_QFXP!F$7:F$1000,Raw_Factors_QFXP!$A$7:$A$1000,_xlfn.XLOOKUP($J$1,Fct_labels,Fct_codes)&amp;"_"&amp;$C124),IFERROR(_xlfn.XLOOKUP(_xlfn.XLOOKUP($J$1,Fct_labels,Fct_codes)&amp;"_"&amp;$C124,Raw_Factors_QFXP!$B$7:$B$1000,Raw_Factors_QFXP!F$7:F$1000),0))</f>
        <v>0</v>
      </c>
      <c r="F124" s="168" cm="1">
        <f t="array" aca="1" ref="F124" ca="1">IF($J$1="Labour",SUMIFS(Raw_Factors_QFXP!G$7:G$1000,Raw_Factors_QFXP!$A$7:$A$1000,_xlfn.XLOOKUP($J$1,Fct_labels,Fct_codes)&amp;"_"&amp;$C124),IFERROR(_xlfn.XLOOKUP(_xlfn.XLOOKUP($J$1,Fct_labels,Fct_codes)&amp;"_"&amp;$C124,Raw_Factors_QFXP!$B$7:$B$1000,Raw_Factors_QFXP!G$7:G$1000),0))</f>
        <v>0</v>
      </c>
      <c r="G124" s="168" cm="1">
        <f t="array" aca="1" ref="G124" ca="1">IF($J$1="Labour",SUMIFS(Raw_Factors_QFXP!H$7:H$1000,Raw_Factors_QFXP!$A$7:$A$1000,_xlfn.XLOOKUP($J$1,Fct_labels,Fct_codes)&amp;"_"&amp;$C124),IFERROR(_xlfn.XLOOKUP(_xlfn.XLOOKUP($J$1,Fct_labels,Fct_codes)&amp;"_"&amp;$C124,Raw_Factors_QFXP!$B$7:$B$1000,Raw_Factors_QFXP!H$7:H$1000),0))</f>
        <v>0</v>
      </c>
      <c r="H124" s="168" cm="1">
        <f t="array" aca="1" ref="H124" ca="1">IF($J$1="Labour",SUMIFS(Raw_Factors_QFXP!I$7:I$1000,Raw_Factors_QFXP!$A$7:$A$1000,_xlfn.XLOOKUP($J$1,Fct_labels,Fct_codes)&amp;"_"&amp;$C124),IFERROR(_xlfn.XLOOKUP(_xlfn.XLOOKUP($J$1,Fct_labels,Fct_codes)&amp;"_"&amp;$C124,Raw_Factors_QFXP!$B$7:$B$1000,Raw_Factors_QFXP!I$7:I$1000),0))</f>
        <v>0</v>
      </c>
      <c r="I124" s="168" cm="1">
        <f t="array" aca="1" ref="I124" ca="1">IF($J$1="Labour",SUMIFS(Raw_Factors_QFXP!J$7:J$1000,Raw_Factors_QFXP!$A$7:$A$1000,_xlfn.XLOOKUP($J$1,Fct_labels,Fct_codes)&amp;"_"&amp;$C124),IFERROR(_xlfn.XLOOKUP(_xlfn.XLOOKUP($J$1,Fct_labels,Fct_codes)&amp;"_"&amp;$C124,Raw_Factors_QFXP!$B$7:$B$1000,Raw_Factors_QFXP!J$7:J$1000),0))</f>
        <v>0</v>
      </c>
      <c r="J124" s="168" cm="1">
        <f t="array" aca="1" ref="J124" ca="1">IF($J$1="Labour",SUMIFS(Raw_Factors_QFXP!K$7:K$1000,Raw_Factors_QFXP!$A$7:$A$1000,_xlfn.XLOOKUP($J$1,Fct_labels,Fct_codes)&amp;"_"&amp;$C124),IFERROR(_xlfn.XLOOKUP(_xlfn.XLOOKUP($J$1,Fct_labels,Fct_codes)&amp;"_"&amp;$C124,Raw_Factors_QFXP!$B$7:$B$1000,Raw_Factors_QFXP!K$7:K$1000),0))</f>
        <v>0</v>
      </c>
      <c r="K124" s="168" cm="1">
        <f t="array" aca="1" ref="K124" ca="1">IF($J$1="Labour",SUMIFS(Raw_Factors_QFXP!L$7:L$1000,Raw_Factors_QFXP!$A$7:$A$1000,_xlfn.XLOOKUP($J$1,Fct_labels,Fct_codes)&amp;"_"&amp;$C124),IFERROR(_xlfn.XLOOKUP(_xlfn.XLOOKUP($J$1,Fct_labels,Fct_codes)&amp;"_"&amp;$C124,Raw_Factors_QFXP!$B$7:$B$1000,Raw_Factors_QFXP!L$7:L$1000),0))</f>
        <v>0</v>
      </c>
      <c r="L124" s="168" cm="1">
        <f t="array" aca="1" ref="L124" ca="1">IF($J$1="Labour",SUMIFS(Raw_Factors_QFXP!M$7:M$1000,Raw_Factors_QFXP!$A$7:$A$1000,_xlfn.XLOOKUP($J$1,Fct_labels,Fct_codes)&amp;"_"&amp;$C124),IFERROR(_xlfn.XLOOKUP(_xlfn.XLOOKUP($J$1,Fct_labels,Fct_codes)&amp;"_"&amp;$C124,Raw_Factors_QFXP!$B$7:$B$1000,Raw_Factors_QFXP!M$7:M$1000),0))</f>
        <v>0</v>
      </c>
      <c r="M124" s="168" cm="1">
        <f t="array" aca="1" ref="M124" ca="1">IF($J$1="Labour",SUMIFS(Raw_Factors_QFXP!N$7:N$1000,Raw_Factors_QFXP!$A$7:$A$1000,_xlfn.XLOOKUP($J$1,Fct_labels,Fct_codes)&amp;"_"&amp;$C124),IFERROR(_xlfn.XLOOKUP(_xlfn.XLOOKUP($J$1,Fct_labels,Fct_codes)&amp;"_"&amp;$C124,Raw_Factors_QFXP!$B$7:$B$1000,Raw_Factors_QFXP!N$7:N$1000),0))</f>
        <v>0</v>
      </c>
      <c r="O124" s="204" t="str" cm="1">
        <f t="array" aca="1" ref="O124" ca="1">IFERROR(_xlfn.XLOOKUP(P124,Act_codes_core,Act_labels_core),"")</f>
        <v>Steam, hot water, ice; Steam, hot water, ice and air conditioning distribution services by pipes</v>
      </c>
      <c r="P124" s="108" t="str">
        <f ca="1"/>
        <v>a_115</v>
      </c>
      <c r="Q124" s="281" cm="1">
        <f t="array" aca="1" ref="Q124" ca="1">IF($J$1="Labour","",IFERROR(_xlfn.XLOOKUP(_xlfn.XLOOKUP($J$1,Fct_labels,Fct_codes)&amp;"_"&amp;$C124,Raw_Factors_WFDISTXP!$B$7:$B$1000,Raw_Factors_WFDISTXP!E$7:E$1000),0))</f>
        <v>0</v>
      </c>
      <c r="R124" s="298" cm="1">
        <f t="array" aca="1" ref="R124" ca="1">IF($J$1="Labour","",IFERROR(_xlfn.XLOOKUP(_xlfn.XLOOKUP($J$1,Fct_labels,Fct_codes)&amp;"_"&amp;$C124,Raw_Factors_WFDISTXP!$B$7:$B$1000,Raw_Factors_WFDISTXP!F$7:F$1000),0))</f>
        <v>0</v>
      </c>
      <c r="S124" s="298" cm="1">
        <f t="array" aca="1" ref="S124" ca="1">IF($J$1="Labour","",IFERROR(_xlfn.XLOOKUP(_xlfn.XLOOKUP($J$1,Fct_labels,Fct_codes)&amp;"_"&amp;$C124,Raw_Factors_WFDISTXP!$B$7:$B$1000,Raw_Factors_WFDISTXP!G$7:G$1000),0))</f>
        <v>0</v>
      </c>
      <c r="T124" s="298" cm="1">
        <f t="array" aca="1" ref="T124" ca="1">IF($J$1="Labour","",IFERROR(_xlfn.XLOOKUP(_xlfn.XLOOKUP($J$1,Fct_labels,Fct_codes)&amp;"_"&amp;$C124,Raw_Factors_WFDISTXP!$B$7:$B$1000,Raw_Factors_WFDISTXP!H$7:H$1000),0))</f>
        <v>0</v>
      </c>
      <c r="U124" s="298" cm="1">
        <f t="array" aca="1" ref="U124" ca="1">IF($J$1="Labour","",IFERROR(_xlfn.XLOOKUP(_xlfn.XLOOKUP($J$1,Fct_labels,Fct_codes)&amp;"_"&amp;$C124,Raw_Factors_WFDISTXP!$B$7:$B$1000,Raw_Factors_WFDISTXP!I$7:I$1000),0))</f>
        <v>0</v>
      </c>
      <c r="V124" s="298" cm="1">
        <f t="array" aca="1" ref="V124" ca="1">IF($J$1="Labour","",IFERROR(_xlfn.XLOOKUP(_xlfn.XLOOKUP($J$1,Fct_labels,Fct_codes)&amp;"_"&amp;$C124,Raw_Factors_WFDISTXP!$B$7:$B$1000,Raw_Factors_WFDISTXP!J$7:J$1000),0))</f>
        <v>0</v>
      </c>
      <c r="W124" s="298" cm="1">
        <f t="array" aca="1" ref="W124" ca="1">IF($J$1="Labour","",IFERROR(_xlfn.XLOOKUP(_xlfn.XLOOKUP($J$1,Fct_labels,Fct_codes)&amp;"_"&amp;$C124,Raw_Factors_WFDISTXP!$B$7:$B$1000,Raw_Factors_WFDISTXP!K$7:K$1000),0))</f>
        <v>0</v>
      </c>
      <c r="X124" s="298" cm="1">
        <f t="array" aca="1" ref="X124" ca="1">IF($J$1="Labour","",IFERROR(_xlfn.XLOOKUP(_xlfn.XLOOKUP($J$1,Fct_labels,Fct_codes)&amp;"_"&amp;$C124,Raw_Factors_WFDISTXP!$B$7:$B$1000,Raw_Factors_WFDISTXP!L$7:L$1000),0))</f>
        <v>0</v>
      </c>
      <c r="Y124" s="298" cm="1">
        <f t="array" aca="1" ref="Y124" ca="1">IF($J$1="Labour","",IFERROR(_xlfn.XLOOKUP(_xlfn.XLOOKUP($J$1,Fct_labels,Fct_codes)&amp;"_"&amp;$C124,Raw_Factors_WFDISTXP!$B$7:$B$1000,Raw_Factors_WFDISTXP!M$7:M$1000),0))</f>
        <v>0</v>
      </c>
      <c r="Z124" s="298" cm="1">
        <f t="array" aca="1" ref="Z124" ca="1">IF($J$1="Labour","",IFERROR(_xlfn.XLOOKUP(_xlfn.XLOOKUP($J$1,Fct_labels,Fct_codes)&amp;"_"&amp;$C124,Raw_Factors_WFDISTXP!$B$7:$B$1000,Raw_Factors_WFDISTXP!N$7:N$1000),0))</f>
        <v>0</v>
      </c>
      <c r="AA124" s="104"/>
      <c r="AB124" s="104"/>
      <c r="AC124" s="104"/>
      <c r="AD124" s="104"/>
      <c r="AE124" s="104"/>
      <c r="AF124" s="104"/>
      <c r="AG124" s="104"/>
      <c r="AH124" s="104"/>
      <c r="AI124" s="54" t="str">
        <f ca="1"/>
        <v>sMND</v>
      </c>
      <c r="AJ124" s="54" t="str">
        <f ca="1"/>
        <v>sGDP</v>
      </c>
      <c r="AK124" s="133" t="str">
        <f ca="1"/>
        <v>a_115</v>
      </c>
      <c r="AL124" s="133">
        <f ca="1"/>
        <v>0</v>
      </c>
      <c r="AM124" s="133">
        <f ca="1"/>
        <v>0</v>
      </c>
      <c r="AN124" s="133">
        <f ca="1"/>
        <v>0</v>
      </c>
      <c r="AO124" s="133">
        <f ca="1"/>
        <v>0</v>
      </c>
      <c r="AP124" s="133">
        <f ca="1"/>
        <v>0</v>
      </c>
      <c r="AQ124" s="133">
        <f ca="1"/>
        <v>0</v>
      </c>
      <c r="AR124" s="133">
        <f ca="1"/>
        <v>0</v>
      </c>
      <c r="AS124" s="133">
        <f ca="1"/>
        <v>0</v>
      </c>
      <c r="AT124" s="133">
        <f ca="1"/>
        <v>0</v>
      </c>
      <c r="AU124" s="133">
        <f ca="1"/>
        <v>0</v>
      </c>
      <c r="AV124" s="133" t="e">
        <f t="shared" ca="1" si="20"/>
        <v>#DIV/0!</v>
      </c>
      <c r="AW124" s="133">
        <f t="shared" ca="1" si="21"/>
        <v>0</v>
      </c>
      <c r="AX124" s="59"/>
    </row>
    <row r="125" spans="2:50" hidden="1" outlineLevel="1" x14ac:dyDescent="0.2">
      <c r="B125" s="204" t="str" cm="1">
        <f t="array" aca="1" ref="B125" ca="1">IFERROR(_xlfn.XLOOKUP(C125,Act_codes_core,Act_labels_core),"")</f>
        <v>Natural water is exploited</v>
      </c>
      <c r="C125" s="108" t="str">
        <f ca="1"/>
        <v>a_116</v>
      </c>
      <c r="D125" s="133" cm="1">
        <f t="array" aca="1" ref="D125" ca="1">IF($J$1="Labour",SUMIFS(Raw_Factors_QFXP!E$7:E$1000,Raw_Factors_QFXP!$A$7:$A$1000,_xlfn.XLOOKUP($J$1,Fct_labels,Fct_codes)&amp;"_"&amp;$C125),IFERROR(_xlfn.XLOOKUP(_xlfn.XLOOKUP($J$1,Fct_labels,Fct_codes)&amp;"_"&amp;$C125,Raw_Factors_QFXP!$B$7:$B$1000,Raw_Factors_QFXP!E$7:E$1000),0))</f>
        <v>0</v>
      </c>
      <c r="E125" s="168" cm="1">
        <f t="array" aca="1" ref="E125" ca="1">IF($J$1="Labour",SUMIFS(Raw_Factors_QFXP!F$7:F$1000,Raw_Factors_QFXP!$A$7:$A$1000,_xlfn.XLOOKUP($J$1,Fct_labels,Fct_codes)&amp;"_"&amp;$C125),IFERROR(_xlfn.XLOOKUP(_xlfn.XLOOKUP($J$1,Fct_labels,Fct_codes)&amp;"_"&amp;$C125,Raw_Factors_QFXP!$B$7:$B$1000,Raw_Factors_QFXP!F$7:F$1000),0))</f>
        <v>0</v>
      </c>
      <c r="F125" s="168" cm="1">
        <f t="array" aca="1" ref="F125" ca="1">IF($J$1="Labour",SUMIFS(Raw_Factors_QFXP!G$7:G$1000,Raw_Factors_QFXP!$A$7:$A$1000,_xlfn.XLOOKUP($J$1,Fct_labels,Fct_codes)&amp;"_"&amp;$C125),IFERROR(_xlfn.XLOOKUP(_xlfn.XLOOKUP($J$1,Fct_labels,Fct_codes)&amp;"_"&amp;$C125,Raw_Factors_QFXP!$B$7:$B$1000,Raw_Factors_QFXP!G$7:G$1000),0))</f>
        <v>0</v>
      </c>
      <c r="G125" s="168" cm="1">
        <f t="array" aca="1" ref="G125" ca="1">IF($J$1="Labour",SUMIFS(Raw_Factors_QFXP!H$7:H$1000,Raw_Factors_QFXP!$A$7:$A$1000,_xlfn.XLOOKUP($J$1,Fct_labels,Fct_codes)&amp;"_"&amp;$C125),IFERROR(_xlfn.XLOOKUP(_xlfn.XLOOKUP($J$1,Fct_labels,Fct_codes)&amp;"_"&amp;$C125,Raw_Factors_QFXP!$B$7:$B$1000,Raw_Factors_QFXP!H$7:H$1000),0))</f>
        <v>0</v>
      </c>
      <c r="H125" s="168" cm="1">
        <f t="array" aca="1" ref="H125" ca="1">IF($J$1="Labour",SUMIFS(Raw_Factors_QFXP!I$7:I$1000,Raw_Factors_QFXP!$A$7:$A$1000,_xlfn.XLOOKUP($J$1,Fct_labels,Fct_codes)&amp;"_"&amp;$C125),IFERROR(_xlfn.XLOOKUP(_xlfn.XLOOKUP($J$1,Fct_labels,Fct_codes)&amp;"_"&amp;$C125,Raw_Factors_QFXP!$B$7:$B$1000,Raw_Factors_QFXP!I$7:I$1000),0))</f>
        <v>0</v>
      </c>
      <c r="I125" s="168" cm="1">
        <f t="array" aca="1" ref="I125" ca="1">IF($J$1="Labour",SUMIFS(Raw_Factors_QFXP!J$7:J$1000,Raw_Factors_QFXP!$A$7:$A$1000,_xlfn.XLOOKUP($J$1,Fct_labels,Fct_codes)&amp;"_"&amp;$C125),IFERROR(_xlfn.XLOOKUP(_xlfn.XLOOKUP($J$1,Fct_labels,Fct_codes)&amp;"_"&amp;$C125,Raw_Factors_QFXP!$B$7:$B$1000,Raw_Factors_QFXP!J$7:J$1000),0))</f>
        <v>0</v>
      </c>
      <c r="J125" s="168" cm="1">
        <f t="array" aca="1" ref="J125" ca="1">IF($J$1="Labour",SUMIFS(Raw_Factors_QFXP!K$7:K$1000,Raw_Factors_QFXP!$A$7:$A$1000,_xlfn.XLOOKUP($J$1,Fct_labels,Fct_codes)&amp;"_"&amp;$C125),IFERROR(_xlfn.XLOOKUP(_xlfn.XLOOKUP($J$1,Fct_labels,Fct_codes)&amp;"_"&amp;$C125,Raw_Factors_QFXP!$B$7:$B$1000,Raw_Factors_QFXP!K$7:K$1000),0))</f>
        <v>0</v>
      </c>
      <c r="K125" s="168" cm="1">
        <f t="array" aca="1" ref="K125" ca="1">IF($J$1="Labour",SUMIFS(Raw_Factors_QFXP!L$7:L$1000,Raw_Factors_QFXP!$A$7:$A$1000,_xlfn.XLOOKUP($J$1,Fct_labels,Fct_codes)&amp;"_"&amp;$C125),IFERROR(_xlfn.XLOOKUP(_xlfn.XLOOKUP($J$1,Fct_labels,Fct_codes)&amp;"_"&amp;$C125,Raw_Factors_QFXP!$B$7:$B$1000,Raw_Factors_QFXP!L$7:L$1000),0))</f>
        <v>0</v>
      </c>
      <c r="L125" s="168" cm="1">
        <f t="array" aca="1" ref="L125" ca="1">IF($J$1="Labour",SUMIFS(Raw_Factors_QFXP!M$7:M$1000,Raw_Factors_QFXP!$A$7:$A$1000,_xlfn.XLOOKUP($J$1,Fct_labels,Fct_codes)&amp;"_"&amp;$C125),IFERROR(_xlfn.XLOOKUP(_xlfn.XLOOKUP($J$1,Fct_labels,Fct_codes)&amp;"_"&amp;$C125,Raw_Factors_QFXP!$B$7:$B$1000,Raw_Factors_QFXP!M$7:M$1000),0))</f>
        <v>0</v>
      </c>
      <c r="M125" s="168" cm="1">
        <f t="array" aca="1" ref="M125" ca="1">IF($J$1="Labour",SUMIFS(Raw_Factors_QFXP!N$7:N$1000,Raw_Factors_QFXP!$A$7:$A$1000,_xlfn.XLOOKUP($J$1,Fct_labels,Fct_codes)&amp;"_"&amp;$C125),IFERROR(_xlfn.XLOOKUP(_xlfn.XLOOKUP($J$1,Fct_labels,Fct_codes)&amp;"_"&amp;$C125,Raw_Factors_QFXP!$B$7:$B$1000,Raw_Factors_QFXP!N$7:N$1000),0))</f>
        <v>0</v>
      </c>
      <c r="O125" s="204" t="str" cm="1">
        <f t="array" aca="1" ref="O125" ca="1">IFERROR(_xlfn.XLOOKUP(P125,Act_codes_core,Act_labels_core),"")</f>
        <v>Natural water is exploited</v>
      </c>
      <c r="P125" s="108" t="str">
        <f ca="1"/>
        <v>a_116</v>
      </c>
      <c r="Q125" s="281" cm="1">
        <f t="array" aca="1" ref="Q125" ca="1">IF($J$1="Labour","",IFERROR(_xlfn.XLOOKUP(_xlfn.XLOOKUP($J$1,Fct_labels,Fct_codes)&amp;"_"&amp;$C125,Raw_Factors_WFDISTXP!$B$7:$B$1000,Raw_Factors_WFDISTXP!E$7:E$1000),0))</f>
        <v>0</v>
      </c>
      <c r="R125" s="298" cm="1">
        <f t="array" aca="1" ref="R125" ca="1">IF($J$1="Labour","",IFERROR(_xlfn.XLOOKUP(_xlfn.XLOOKUP($J$1,Fct_labels,Fct_codes)&amp;"_"&amp;$C125,Raw_Factors_WFDISTXP!$B$7:$B$1000,Raw_Factors_WFDISTXP!F$7:F$1000),0))</f>
        <v>0</v>
      </c>
      <c r="S125" s="298" cm="1">
        <f t="array" aca="1" ref="S125" ca="1">IF($J$1="Labour","",IFERROR(_xlfn.XLOOKUP(_xlfn.XLOOKUP($J$1,Fct_labels,Fct_codes)&amp;"_"&amp;$C125,Raw_Factors_WFDISTXP!$B$7:$B$1000,Raw_Factors_WFDISTXP!G$7:G$1000),0))</f>
        <v>0</v>
      </c>
      <c r="T125" s="298" cm="1">
        <f t="array" aca="1" ref="T125" ca="1">IF($J$1="Labour","",IFERROR(_xlfn.XLOOKUP(_xlfn.XLOOKUP($J$1,Fct_labels,Fct_codes)&amp;"_"&amp;$C125,Raw_Factors_WFDISTXP!$B$7:$B$1000,Raw_Factors_WFDISTXP!H$7:H$1000),0))</f>
        <v>0</v>
      </c>
      <c r="U125" s="298" cm="1">
        <f t="array" aca="1" ref="U125" ca="1">IF($J$1="Labour","",IFERROR(_xlfn.XLOOKUP(_xlfn.XLOOKUP($J$1,Fct_labels,Fct_codes)&amp;"_"&amp;$C125,Raw_Factors_WFDISTXP!$B$7:$B$1000,Raw_Factors_WFDISTXP!I$7:I$1000),0))</f>
        <v>0</v>
      </c>
      <c r="V125" s="298" cm="1">
        <f t="array" aca="1" ref="V125" ca="1">IF($J$1="Labour","",IFERROR(_xlfn.XLOOKUP(_xlfn.XLOOKUP($J$1,Fct_labels,Fct_codes)&amp;"_"&amp;$C125,Raw_Factors_WFDISTXP!$B$7:$B$1000,Raw_Factors_WFDISTXP!J$7:J$1000),0))</f>
        <v>0</v>
      </c>
      <c r="W125" s="298" cm="1">
        <f t="array" aca="1" ref="W125" ca="1">IF($J$1="Labour","",IFERROR(_xlfn.XLOOKUP(_xlfn.XLOOKUP($J$1,Fct_labels,Fct_codes)&amp;"_"&amp;$C125,Raw_Factors_WFDISTXP!$B$7:$B$1000,Raw_Factors_WFDISTXP!K$7:K$1000),0))</f>
        <v>0</v>
      </c>
      <c r="X125" s="298" cm="1">
        <f t="array" aca="1" ref="X125" ca="1">IF($J$1="Labour","",IFERROR(_xlfn.XLOOKUP(_xlfn.XLOOKUP($J$1,Fct_labels,Fct_codes)&amp;"_"&amp;$C125,Raw_Factors_WFDISTXP!$B$7:$B$1000,Raw_Factors_WFDISTXP!L$7:L$1000),0))</f>
        <v>0</v>
      </c>
      <c r="Y125" s="298" cm="1">
        <f t="array" aca="1" ref="Y125" ca="1">IF($J$1="Labour","",IFERROR(_xlfn.XLOOKUP(_xlfn.XLOOKUP($J$1,Fct_labels,Fct_codes)&amp;"_"&amp;$C125,Raw_Factors_WFDISTXP!$B$7:$B$1000,Raw_Factors_WFDISTXP!M$7:M$1000),0))</f>
        <v>0</v>
      </c>
      <c r="Z125" s="298" cm="1">
        <f t="array" aca="1" ref="Z125" ca="1">IF($J$1="Labour","",IFERROR(_xlfn.XLOOKUP(_xlfn.XLOOKUP($J$1,Fct_labels,Fct_codes)&amp;"_"&amp;$C125,Raw_Factors_WFDISTXP!$B$7:$B$1000,Raw_Factors_WFDISTXP!N$7:N$1000),0))</f>
        <v>0</v>
      </c>
      <c r="AA125" s="104"/>
      <c r="AB125" s="104"/>
      <c r="AC125" s="104"/>
      <c r="AD125" s="104"/>
      <c r="AE125" s="104"/>
      <c r="AF125" s="104"/>
      <c r="AG125" s="104"/>
      <c r="AH125" s="104"/>
      <c r="AI125" s="54" t="str">
        <f ca="1"/>
        <v>sMND</v>
      </c>
      <c r="AJ125" s="54" t="str">
        <f ca="1"/>
        <v>sGDP</v>
      </c>
      <c r="AK125" s="133" t="str">
        <f ca="1"/>
        <v>a_116</v>
      </c>
      <c r="AL125" s="133">
        <f ca="1"/>
        <v>0</v>
      </c>
      <c r="AM125" s="133">
        <f ca="1"/>
        <v>0</v>
      </c>
      <c r="AN125" s="133">
        <f ca="1"/>
        <v>0</v>
      </c>
      <c r="AO125" s="133">
        <f ca="1"/>
        <v>0</v>
      </c>
      <c r="AP125" s="133">
        <f ca="1"/>
        <v>0</v>
      </c>
      <c r="AQ125" s="133">
        <f ca="1"/>
        <v>0</v>
      </c>
      <c r="AR125" s="133">
        <f ca="1"/>
        <v>0</v>
      </c>
      <c r="AS125" s="133">
        <f ca="1"/>
        <v>0</v>
      </c>
      <c r="AT125" s="133">
        <f ca="1"/>
        <v>0</v>
      </c>
      <c r="AU125" s="133">
        <f ca="1"/>
        <v>0</v>
      </c>
      <c r="AV125" s="133" t="e">
        <f t="shared" ca="1" si="20"/>
        <v>#DIV/0!</v>
      </c>
      <c r="AW125" s="133">
        <f t="shared" ca="1" si="21"/>
        <v>0</v>
      </c>
      <c r="AX125" s="59"/>
    </row>
    <row r="126" spans="2:50" hidden="1" outlineLevel="1" collapsed="1" x14ac:dyDescent="0.2">
      <c r="B126" s="204" t="str" cm="1">
        <f t="array" aca="1" ref="B126" ca="1">IFERROR(_xlfn.XLOOKUP(C126,Act_codes_core,Act_labels_core),"")</f>
        <v>Drainage and wastewater treatment services</v>
      </c>
      <c r="C126" s="108" t="str">
        <f ca="1"/>
        <v>a_117</v>
      </c>
      <c r="D126" s="133" cm="1">
        <f t="array" aca="1" ref="D126" ca="1">IF($J$1="Labour",SUMIFS(Raw_Factors_QFXP!E$7:E$1000,Raw_Factors_QFXP!$A$7:$A$1000,_xlfn.XLOOKUP($J$1,Fct_labels,Fct_codes)&amp;"_"&amp;$C126),IFERROR(_xlfn.XLOOKUP(_xlfn.XLOOKUP($J$1,Fct_labels,Fct_codes)&amp;"_"&amp;$C126,Raw_Factors_QFXP!$B$7:$B$1000,Raw_Factors_QFXP!E$7:E$1000),0))</f>
        <v>0</v>
      </c>
      <c r="E126" s="168" cm="1">
        <f t="array" aca="1" ref="E126" ca="1">IF($J$1="Labour",SUMIFS(Raw_Factors_QFXP!F$7:F$1000,Raw_Factors_QFXP!$A$7:$A$1000,_xlfn.XLOOKUP($J$1,Fct_labels,Fct_codes)&amp;"_"&amp;$C126),IFERROR(_xlfn.XLOOKUP(_xlfn.XLOOKUP($J$1,Fct_labels,Fct_codes)&amp;"_"&amp;$C126,Raw_Factors_QFXP!$B$7:$B$1000,Raw_Factors_QFXP!F$7:F$1000),0))</f>
        <v>0</v>
      </c>
      <c r="F126" s="168" cm="1">
        <f t="array" aca="1" ref="F126" ca="1">IF($J$1="Labour",SUMIFS(Raw_Factors_QFXP!G$7:G$1000,Raw_Factors_QFXP!$A$7:$A$1000,_xlfn.XLOOKUP($J$1,Fct_labels,Fct_codes)&amp;"_"&amp;$C126),IFERROR(_xlfn.XLOOKUP(_xlfn.XLOOKUP($J$1,Fct_labels,Fct_codes)&amp;"_"&amp;$C126,Raw_Factors_QFXP!$B$7:$B$1000,Raw_Factors_QFXP!G$7:G$1000),0))</f>
        <v>0</v>
      </c>
      <c r="G126" s="168" cm="1">
        <f t="array" aca="1" ref="G126" ca="1">IF($J$1="Labour",SUMIFS(Raw_Factors_QFXP!H$7:H$1000,Raw_Factors_QFXP!$A$7:$A$1000,_xlfn.XLOOKUP($J$1,Fct_labels,Fct_codes)&amp;"_"&amp;$C126),IFERROR(_xlfn.XLOOKUP(_xlfn.XLOOKUP($J$1,Fct_labels,Fct_codes)&amp;"_"&amp;$C126,Raw_Factors_QFXP!$B$7:$B$1000,Raw_Factors_QFXP!H$7:H$1000),0))</f>
        <v>0</v>
      </c>
      <c r="H126" s="168" cm="1">
        <f t="array" aca="1" ref="H126" ca="1">IF($J$1="Labour",SUMIFS(Raw_Factors_QFXP!I$7:I$1000,Raw_Factors_QFXP!$A$7:$A$1000,_xlfn.XLOOKUP($J$1,Fct_labels,Fct_codes)&amp;"_"&amp;$C126),IFERROR(_xlfn.XLOOKUP(_xlfn.XLOOKUP($J$1,Fct_labels,Fct_codes)&amp;"_"&amp;$C126,Raw_Factors_QFXP!$B$7:$B$1000,Raw_Factors_QFXP!I$7:I$1000),0))</f>
        <v>0</v>
      </c>
      <c r="I126" s="168" cm="1">
        <f t="array" aca="1" ref="I126" ca="1">IF($J$1="Labour",SUMIFS(Raw_Factors_QFXP!J$7:J$1000,Raw_Factors_QFXP!$A$7:$A$1000,_xlfn.XLOOKUP($J$1,Fct_labels,Fct_codes)&amp;"_"&amp;$C126),IFERROR(_xlfn.XLOOKUP(_xlfn.XLOOKUP($J$1,Fct_labels,Fct_codes)&amp;"_"&amp;$C126,Raw_Factors_QFXP!$B$7:$B$1000,Raw_Factors_QFXP!J$7:J$1000),0))</f>
        <v>0</v>
      </c>
      <c r="J126" s="168" cm="1">
        <f t="array" aca="1" ref="J126" ca="1">IF($J$1="Labour",SUMIFS(Raw_Factors_QFXP!K$7:K$1000,Raw_Factors_QFXP!$A$7:$A$1000,_xlfn.XLOOKUP($J$1,Fct_labels,Fct_codes)&amp;"_"&amp;$C126),IFERROR(_xlfn.XLOOKUP(_xlfn.XLOOKUP($J$1,Fct_labels,Fct_codes)&amp;"_"&amp;$C126,Raw_Factors_QFXP!$B$7:$B$1000,Raw_Factors_QFXP!K$7:K$1000),0))</f>
        <v>0</v>
      </c>
      <c r="K126" s="168" cm="1">
        <f t="array" aca="1" ref="K126" ca="1">IF($J$1="Labour",SUMIFS(Raw_Factors_QFXP!L$7:L$1000,Raw_Factors_QFXP!$A$7:$A$1000,_xlfn.XLOOKUP($J$1,Fct_labels,Fct_codes)&amp;"_"&amp;$C126),IFERROR(_xlfn.XLOOKUP(_xlfn.XLOOKUP($J$1,Fct_labels,Fct_codes)&amp;"_"&amp;$C126,Raw_Factors_QFXP!$B$7:$B$1000,Raw_Factors_QFXP!L$7:L$1000),0))</f>
        <v>0</v>
      </c>
      <c r="L126" s="168" cm="1">
        <f t="array" aca="1" ref="L126" ca="1">IF($J$1="Labour",SUMIFS(Raw_Factors_QFXP!M$7:M$1000,Raw_Factors_QFXP!$A$7:$A$1000,_xlfn.XLOOKUP($J$1,Fct_labels,Fct_codes)&amp;"_"&amp;$C126),IFERROR(_xlfn.XLOOKUP(_xlfn.XLOOKUP($J$1,Fct_labels,Fct_codes)&amp;"_"&amp;$C126,Raw_Factors_QFXP!$B$7:$B$1000,Raw_Factors_QFXP!M$7:M$1000),0))</f>
        <v>0</v>
      </c>
      <c r="M126" s="168" cm="1">
        <f t="array" aca="1" ref="M126" ca="1">IF($J$1="Labour",SUMIFS(Raw_Factors_QFXP!N$7:N$1000,Raw_Factors_QFXP!$A$7:$A$1000,_xlfn.XLOOKUP($J$1,Fct_labels,Fct_codes)&amp;"_"&amp;$C126),IFERROR(_xlfn.XLOOKUP(_xlfn.XLOOKUP($J$1,Fct_labels,Fct_codes)&amp;"_"&amp;$C126,Raw_Factors_QFXP!$B$7:$B$1000,Raw_Factors_QFXP!N$7:N$1000),0))</f>
        <v>0</v>
      </c>
      <c r="O126" s="204" t="str" cm="1">
        <f t="array" aca="1" ref="O126" ca="1">IFERROR(_xlfn.XLOOKUP(P126,Act_codes_core,Act_labels_core),"")</f>
        <v>Drainage and wastewater treatment services</v>
      </c>
      <c r="P126" s="108" t="str">
        <f ca="1"/>
        <v>a_117</v>
      </c>
      <c r="Q126" s="281" cm="1">
        <f t="array" aca="1" ref="Q126" ca="1">IF($J$1="Labour","",IFERROR(_xlfn.XLOOKUP(_xlfn.XLOOKUP($J$1,Fct_labels,Fct_codes)&amp;"_"&amp;$C126,Raw_Factors_WFDISTXP!$B$7:$B$1000,Raw_Factors_WFDISTXP!E$7:E$1000),0))</f>
        <v>0</v>
      </c>
      <c r="R126" s="298" cm="1">
        <f t="array" aca="1" ref="R126" ca="1">IF($J$1="Labour","",IFERROR(_xlfn.XLOOKUP(_xlfn.XLOOKUP($J$1,Fct_labels,Fct_codes)&amp;"_"&amp;$C126,Raw_Factors_WFDISTXP!$B$7:$B$1000,Raw_Factors_WFDISTXP!F$7:F$1000),0))</f>
        <v>0</v>
      </c>
      <c r="S126" s="298" cm="1">
        <f t="array" aca="1" ref="S126" ca="1">IF($J$1="Labour","",IFERROR(_xlfn.XLOOKUP(_xlfn.XLOOKUP($J$1,Fct_labels,Fct_codes)&amp;"_"&amp;$C126,Raw_Factors_WFDISTXP!$B$7:$B$1000,Raw_Factors_WFDISTXP!G$7:G$1000),0))</f>
        <v>0</v>
      </c>
      <c r="T126" s="298" cm="1">
        <f t="array" aca="1" ref="T126" ca="1">IF($J$1="Labour","",IFERROR(_xlfn.XLOOKUP(_xlfn.XLOOKUP($J$1,Fct_labels,Fct_codes)&amp;"_"&amp;$C126,Raw_Factors_WFDISTXP!$B$7:$B$1000,Raw_Factors_WFDISTXP!H$7:H$1000),0))</f>
        <v>0</v>
      </c>
      <c r="U126" s="298" cm="1">
        <f t="array" aca="1" ref="U126" ca="1">IF($J$1="Labour","",IFERROR(_xlfn.XLOOKUP(_xlfn.XLOOKUP($J$1,Fct_labels,Fct_codes)&amp;"_"&amp;$C126,Raw_Factors_WFDISTXP!$B$7:$B$1000,Raw_Factors_WFDISTXP!I$7:I$1000),0))</f>
        <v>0</v>
      </c>
      <c r="V126" s="298" cm="1">
        <f t="array" aca="1" ref="V126" ca="1">IF($J$1="Labour","",IFERROR(_xlfn.XLOOKUP(_xlfn.XLOOKUP($J$1,Fct_labels,Fct_codes)&amp;"_"&amp;$C126,Raw_Factors_WFDISTXP!$B$7:$B$1000,Raw_Factors_WFDISTXP!J$7:J$1000),0))</f>
        <v>0</v>
      </c>
      <c r="W126" s="298" cm="1">
        <f t="array" aca="1" ref="W126" ca="1">IF($J$1="Labour","",IFERROR(_xlfn.XLOOKUP(_xlfn.XLOOKUP($J$1,Fct_labels,Fct_codes)&amp;"_"&amp;$C126,Raw_Factors_WFDISTXP!$B$7:$B$1000,Raw_Factors_WFDISTXP!K$7:K$1000),0))</f>
        <v>0</v>
      </c>
      <c r="X126" s="298" cm="1">
        <f t="array" aca="1" ref="X126" ca="1">IF($J$1="Labour","",IFERROR(_xlfn.XLOOKUP(_xlfn.XLOOKUP($J$1,Fct_labels,Fct_codes)&amp;"_"&amp;$C126,Raw_Factors_WFDISTXP!$B$7:$B$1000,Raw_Factors_WFDISTXP!L$7:L$1000),0))</f>
        <v>0</v>
      </c>
      <c r="Y126" s="298" cm="1">
        <f t="array" aca="1" ref="Y126" ca="1">IF($J$1="Labour","",IFERROR(_xlfn.XLOOKUP(_xlfn.XLOOKUP($J$1,Fct_labels,Fct_codes)&amp;"_"&amp;$C126,Raw_Factors_WFDISTXP!$B$7:$B$1000,Raw_Factors_WFDISTXP!M$7:M$1000),0))</f>
        <v>0</v>
      </c>
      <c r="Z126" s="298" cm="1">
        <f t="array" aca="1" ref="Z126" ca="1">IF($J$1="Labour","",IFERROR(_xlfn.XLOOKUP(_xlfn.XLOOKUP($J$1,Fct_labels,Fct_codes)&amp;"_"&amp;$C126,Raw_Factors_WFDISTXP!$B$7:$B$1000,Raw_Factors_WFDISTXP!N$7:N$1000),0))</f>
        <v>0</v>
      </c>
      <c r="AA126" s="104"/>
      <c r="AB126" s="104"/>
      <c r="AC126" s="104"/>
      <c r="AD126" s="104"/>
      <c r="AE126" s="104"/>
      <c r="AF126" s="104"/>
      <c r="AG126" s="104"/>
      <c r="AH126" s="104"/>
      <c r="AI126" s="54" t="str">
        <f ca="1"/>
        <v>sPSV</v>
      </c>
      <c r="AJ126" s="54" t="str">
        <f ca="1"/>
        <v>sGDP</v>
      </c>
      <c r="AK126" s="133" t="str">
        <f ca="1"/>
        <v>a_117</v>
      </c>
      <c r="AL126" s="133">
        <f ca="1"/>
        <v>0</v>
      </c>
      <c r="AM126" s="133">
        <f ca="1"/>
        <v>0</v>
      </c>
      <c r="AN126" s="133">
        <f ca="1"/>
        <v>0</v>
      </c>
      <c r="AO126" s="133">
        <f ca="1"/>
        <v>0</v>
      </c>
      <c r="AP126" s="133">
        <f ca="1"/>
        <v>0</v>
      </c>
      <c r="AQ126" s="133">
        <f ca="1"/>
        <v>0</v>
      </c>
      <c r="AR126" s="133">
        <f ca="1"/>
        <v>0</v>
      </c>
      <c r="AS126" s="133">
        <f ca="1"/>
        <v>0</v>
      </c>
      <c r="AT126" s="133">
        <f ca="1"/>
        <v>0</v>
      </c>
      <c r="AU126" s="133">
        <f ca="1"/>
        <v>0</v>
      </c>
      <c r="AV126" s="133">
        <f t="shared" ca="1" si="20"/>
        <v>0</v>
      </c>
      <c r="AW126" s="133">
        <f t="shared" ca="1" si="21"/>
        <v>0</v>
      </c>
      <c r="AX126" s="59"/>
    </row>
    <row r="127" spans="2:50" hidden="1" outlineLevel="1" x14ac:dyDescent="0.2">
      <c r="B127" s="204" t="str" cm="1">
        <f t="array" aca="1" ref="B127" ca="1">IFERROR(_xlfn.XLOOKUP(C127,Act_codes_core,Act_labels_core),"")</f>
        <v>Waste collection, treatment and destruction services; scrap recycling</v>
      </c>
      <c r="C127" s="108" t="str">
        <f ca="1"/>
        <v>a_118</v>
      </c>
      <c r="D127" s="133" cm="1">
        <f t="array" aca="1" ref="D127" ca="1">IF($J$1="Labour",SUMIFS(Raw_Factors_QFXP!E$7:E$1000,Raw_Factors_QFXP!$A$7:$A$1000,_xlfn.XLOOKUP($J$1,Fct_labels,Fct_codes)&amp;"_"&amp;$C127),IFERROR(_xlfn.XLOOKUP(_xlfn.XLOOKUP($J$1,Fct_labels,Fct_codes)&amp;"_"&amp;$C127,Raw_Factors_QFXP!$B$7:$B$1000,Raw_Factors_QFXP!E$7:E$1000),0))</f>
        <v>0</v>
      </c>
      <c r="E127" s="168" cm="1">
        <f t="array" aca="1" ref="E127" ca="1">IF($J$1="Labour",SUMIFS(Raw_Factors_QFXP!F$7:F$1000,Raw_Factors_QFXP!$A$7:$A$1000,_xlfn.XLOOKUP($J$1,Fct_labels,Fct_codes)&amp;"_"&amp;$C127),IFERROR(_xlfn.XLOOKUP(_xlfn.XLOOKUP($J$1,Fct_labels,Fct_codes)&amp;"_"&amp;$C127,Raw_Factors_QFXP!$B$7:$B$1000,Raw_Factors_QFXP!F$7:F$1000),0))</f>
        <v>0</v>
      </c>
      <c r="F127" s="168" cm="1">
        <f t="array" aca="1" ref="F127" ca="1">IF($J$1="Labour",SUMIFS(Raw_Factors_QFXP!G$7:G$1000,Raw_Factors_QFXP!$A$7:$A$1000,_xlfn.XLOOKUP($J$1,Fct_labels,Fct_codes)&amp;"_"&amp;$C127),IFERROR(_xlfn.XLOOKUP(_xlfn.XLOOKUP($J$1,Fct_labels,Fct_codes)&amp;"_"&amp;$C127,Raw_Factors_QFXP!$B$7:$B$1000,Raw_Factors_QFXP!G$7:G$1000),0))</f>
        <v>0</v>
      </c>
      <c r="G127" s="168" cm="1">
        <f t="array" aca="1" ref="G127" ca="1">IF($J$1="Labour",SUMIFS(Raw_Factors_QFXP!H$7:H$1000,Raw_Factors_QFXP!$A$7:$A$1000,_xlfn.XLOOKUP($J$1,Fct_labels,Fct_codes)&amp;"_"&amp;$C127),IFERROR(_xlfn.XLOOKUP(_xlfn.XLOOKUP($J$1,Fct_labels,Fct_codes)&amp;"_"&amp;$C127,Raw_Factors_QFXP!$B$7:$B$1000,Raw_Factors_QFXP!H$7:H$1000),0))</f>
        <v>0</v>
      </c>
      <c r="H127" s="168" cm="1">
        <f t="array" aca="1" ref="H127" ca="1">IF($J$1="Labour",SUMIFS(Raw_Factors_QFXP!I$7:I$1000,Raw_Factors_QFXP!$A$7:$A$1000,_xlfn.XLOOKUP($J$1,Fct_labels,Fct_codes)&amp;"_"&amp;$C127),IFERROR(_xlfn.XLOOKUP(_xlfn.XLOOKUP($J$1,Fct_labels,Fct_codes)&amp;"_"&amp;$C127,Raw_Factors_QFXP!$B$7:$B$1000,Raw_Factors_QFXP!I$7:I$1000),0))</f>
        <v>0</v>
      </c>
      <c r="I127" s="168" cm="1">
        <f t="array" aca="1" ref="I127" ca="1">IF($J$1="Labour",SUMIFS(Raw_Factors_QFXP!J$7:J$1000,Raw_Factors_QFXP!$A$7:$A$1000,_xlfn.XLOOKUP($J$1,Fct_labels,Fct_codes)&amp;"_"&amp;$C127),IFERROR(_xlfn.XLOOKUP(_xlfn.XLOOKUP($J$1,Fct_labels,Fct_codes)&amp;"_"&amp;$C127,Raw_Factors_QFXP!$B$7:$B$1000,Raw_Factors_QFXP!J$7:J$1000),0))</f>
        <v>0</v>
      </c>
      <c r="J127" s="168" cm="1">
        <f t="array" aca="1" ref="J127" ca="1">IF($J$1="Labour",SUMIFS(Raw_Factors_QFXP!K$7:K$1000,Raw_Factors_QFXP!$A$7:$A$1000,_xlfn.XLOOKUP($J$1,Fct_labels,Fct_codes)&amp;"_"&amp;$C127),IFERROR(_xlfn.XLOOKUP(_xlfn.XLOOKUP($J$1,Fct_labels,Fct_codes)&amp;"_"&amp;$C127,Raw_Factors_QFXP!$B$7:$B$1000,Raw_Factors_QFXP!K$7:K$1000),0))</f>
        <v>0</v>
      </c>
      <c r="K127" s="168" cm="1">
        <f t="array" aca="1" ref="K127" ca="1">IF($J$1="Labour",SUMIFS(Raw_Factors_QFXP!L$7:L$1000,Raw_Factors_QFXP!$A$7:$A$1000,_xlfn.XLOOKUP($J$1,Fct_labels,Fct_codes)&amp;"_"&amp;$C127),IFERROR(_xlfn.XLOOKUP(_xlfn.XLOOKUP($J$1,Fct_labels,Fct_codes)&amp;"_"&amp;$C127,Raw_Factors_QFXP!$B$7:$B$1000,Raw_Factors_QFXP!L$7:L$1000),0))</f>
        <v>0</v>
      </c>
      <c r="L127" s="168" cm="1">
        <f t="array" aca="1" ref="L127" ca="1">IF($J$1="Labour",SUMIFS(Raw_Factors_QFXP!M$7:M$1000,Raw_Factors_QFXP!$A$7:$A$1000,_xlfn.XLOOKUP($J$1,Fct_labels,Fct_codes)&amp;"_"&amp;$C127),IFERROR(_xlfn.XLOOKUP(_xlfn.XLOOKUP($J$1,Fct_labels,Fct_codes)&amp;"_"&amp;$C127,Raw_Factors_QFXP!$B$7:$B$1000,Raw_Factors_QFXP!M$7:M$1000),0))</f>
        <v>0</v>
      </c>
      <c r="M127" s="168" cm="1">
        <f t="array" aca="1" ref="M127" ca="1">IF($J$1="Labour",SUMIFS(Raw_Factors_QFXP!N$7:N$1000,Raw_Factors_QFXP!$A$7:$A$1000,_xlfn.XLOOKUP($J$1,Fct_labels,Fct_codes)&amp;"_"&amp;$C127),IFERROR(_xlfn.XLOOKUP(_xlfn.XLOOKUP($J$1,Fct_labels,Fct_codes)&amp;"_"&amp;$C127,Raw_Factors_QFXP!$B$7:$B$1000,Raw_Factors_QFXP!N$7:N$1000),0))</f>
        <v>0</v>
      </c>
      <c r="O127" s="204" t="str" cm="1">
        <f t="array" aca="1" ref="O127" ca="1">IFERROR(_xlfn.XLOOKUP(P127,Act_codes_core,Act_labels_core),"")</f>
        <v>Waste collection, treatment and destruction services; scrap recycling</v>
      </c>
      <c r="P127" s="108" t="str">
        <f ca="1"/>
        <v>a_118</v>
      </c>
      <c r="Q127" s="281" cm="1">
        <f t="array" aca="1" ref="Q127" ca="1">IF($J$1="Labour","",IFERROR(_xlfn.XLOOKUP(_xlfn.XLOOKUP($J$1,Fct_labels,Fct_codes)&amp;"_"&amp;$C127,Raw_Factors_WFDISTXP!$B$7:$B$1000,Raw_Factors_WFDISTXP!E$7:E$1000),0))</f>
        <v>0</v>
      </c>
      <c r="R127" s="298" cm="1">
        <f t="array" aca="1" ref="R127" ca="1">IF($J$1="Labour","",IFERROR(_xlfn.XLOOKUP(_xlfn.XLOOKUP($J$1,Fct_labels,Fct_codes)&amp;"_"&amp;$C127,Raw_Factors_WFDISTXP!$B$7:$B$1000,Raw_Factors_WFDISTXP!F$7:F$1000),0))</f>
        <v>0</v>
      </c>
      <c r="S127" s="298" cm="1">
        <f t="array" aca="1" ref="S127" ca="1">IF($J$1="Labour","",IFERROR(_xlfn.XLOOKUP(_xlfn.XLOOKUP($J$1,Fct_labels,Fct_codes)&amp;"_"&amp;$C127,Raw_Factors_WFDISTXP!$B$7:$B$1000,Raw_Factors_WFDISTXP!G$7:G$1000),0))</f>
        <v>0</v>
      </c>
      <c r="T127" s="298" cm="1">
        <f t="array" aca="1" ref="T127" ca="1">IF($J$1="Labour","",IFERROR(_xlfn.XLOOKUP(_xlfn.XLOOKUP($J$1,Fct_labels,Fct_codes)&amp;"_"&amp;$C127,Raw_Factors_WFDISTXP!$B$7:$B$1000,Raw_Factors_WFDISTXP!H$7:H$1000),0))</f>
        <v>0</v>
      </c>
      <c r="U127" s="298" cm="1">
        <f t="array" aca="1" ref="U127" ca="1">IF($J$1="Labour","",IFERROR(_xlfn.XLOOKUP(_xlfn.XLOOKUP($J$1,Fct_labels,Fct_codes)&amp;"_"&amp;$C127,Raw_Factors_WFDISTXP!$B$7:$B$1000,Raw_Factors_WFDISTXP!I$7:I$1000),0))</f>
        <v>0</v>
      </c>
      <c r="V127" s="298" cm="1">
        <f t="array" aca="1" ref="V127" ca="1">IF($J$1="Labour","",IFERROR(_xlfn.XLOOKUP(_xlfn.XLOOKUP($J$1,Fct_labels,Fct_codes)&amp;"_"&amp;$C127,Raw_Factors_WFDISTXP!$B$7:$B$1000,Raw_Factors_WFDISTXP!J$7:J$1000),0))</f>
        <v>0</v>
      </c>
      <c r="W127" s="298" cm="1">
        <f t="array" aca="1" ref="W127" ca="1">IF($J$1="Labour","",IFERROR(_xlfn.XLOOKUP(_xlfn.XLOOKUP($J$1,Fct_labels,Fct_codes)&amp;"_"&amp;$C127,Raw_Factors_WFDISTXP!$B$7:$B$1000,Raw_Factors_WFDISTXP!K$7:K$1000),0))</f>
        <v>0</v>
      </c>
      <c r="X127" s="298" cm="1">
        <f t="array" aca="1" ref="X127" ca="1">IF($J$1="Labour","",IFERROR(_xlfn.XLOOKUP(_xlfn.XLOOKUP($J$1,Fct_labels,Fct_codes)&amp;"_"&amp;$C127,Raw_Factors_WFDISTXP!$B$7:$B$1000,Raw_Factors_WFDISTXP!L$7:L$1000),0))</f>
        <v>0</v>
      </c>
      <c r="Y127" s="298" cm="1">
        <f t="array" aca="1" ref="Y127" ca="1">IF($J$1="Labour","",IFERROR(_xlfn.XLOOKUP(_xlfn.XLOOKUP($J$1,Fct_labels,Fct_codes)&amp;"_"&amp;$C127,Raw_Factors_WFDISTXP!$B$7:$B$1000,Raw_Factors_WFDISTXP!M$7:M$1000),0))</f>
        <v>0</v>
      </c>
      <c r="Z127" s="298" cm="1">
        <f t="array" aca="1" ref="Z127" ca="1">IF($J$1="Labour","",IFERROR(_xlfn.XLOOKUP(_xlfn.XLOOKUP($J$1,Fct_labels,Fct_codes)&amp;"_"&amp;$C127,Raw_Factors_WFDISTXP!$B$7:$B$1000,Raw_Factors_WFDISTXP!N$7:N$1000),0))</f>
        <v>0</v>
      </c>
      <c r="AA127" s="104"/>
      <c r="AB127" s="104"/>
      <c r="AC127" s="104"/>
      <c r="AD127" s="104"/>
      <c r="AE127" s="104"/>
      <c r="AF127" s="104"/>
      <c r="AG127" s="104"/>
      <c r="AH127" s="104"/>
      <c r="AI127" s="54" t="str">
        <f ca="1"/>
        <v>sPSV</v>
      </c>
      <c r="AJ127" s="54" t="str">
        <f ca="1"/>
        <v>sGDP</v>
      </c>
      <c r="AK127" s="133" t="str">
        <f ca="1"/>
        <v>a_118</v>
      </c>
      <c r="AL127" s="133">
        <f ca="1"/>
        <v>0</v>
      </c>
      <c r="AM127" s="133">
        <f ca="1"/>
        <v>0</v>
      </c>
      <c r="AN127" s="133">
        <f ca="1"/>
        <v>0</v>
      </c>
      <c r="AO127" s="133">
        <f ca="1"/>
        <v>0</v>
      </c>
      <c r="AP127" s="133">
        <f ca="1"/>
        <v>0</v>
      </c>
      <c r="AQ127" s="133">
        <f ca="1"/>
        <v>0</v>
      </c>
      <c r="AR127" s="133">
        <f ca="1"/>
        <v>0</v>
      </c>
      <c r="AS127" s="133">
        <f ca="1"/>
        <v>0</v>
      </c>
      <c r="AT127" s="133">
        <f ca="1"/>
        <v>0</v>
      </c>
      <c r="AU127" s="133">
        <f ca="1"/>
        <v>0</v>
      </c>
      <c r="AV127" s="133">
        <f t="shared" ca="1" si="20"/>
        <v>0</v>
      </c>
      <c r="AW127" s="133">
        <f t="shared" ca="1" si="21"/>
        <v>0</v>
      </c>
      <c r="AX127" s="59"/>
    </row>
    <row r="128" spans="2:50" hidden="1" outlineLevel="1" x14ac:dyDescent="0.2">
      <c r="B128" s="204" t="str" cm="1">
        <f t="array" aca="1" ref="B128" ca="1">IFERROR(_xlfn.XLOOKUP(C128,Act_codes_core,Act_labels_core),"")</f>
        <v>Pollution treatment services and other waste management activities</v>
      </c>
      <c r="C128" s="108" t="str">
        <f ca="1"/>
        <v>a_119</v>
      </c>
      <c r="D128" s="133" cm="1">
        <f t="array" aca="1" ref="D128" ca="1">IF($J$1="Labour",SUMIFS(Raw_Factors_QFXP!E$7:E$1000,Raw_Factors_QFXP!$A$7:$A$1000,_xlfn.XLOOKUP($J$1,Fct_labels,Fct_codes)&amp;"_"&amp;$C128),IFERROR(_xlfn.XLOOKUP(_xlfn.XLOOKUP($J$1,Fct_labels,Fct_codes)&amp;"_"&amp;$C128,Raw_Factors_QFXP!$B$7:$B$1000,Raw_Factors_QFXP!E$7:E$1000),0))</f>
        <v>0</v>
      </c>
      <c r="E128" s="168" cm="1">
        <f t="array" aca="1" ref="E128" ca="1">IF($J$1="Labour",SUMIFS(Raw_Factors_QFXP!F$7:F$1000,Raw_Factors_QFXP!$A$7:$A$1000,_xlfn.XLOOKUP($J$1,Fct_labels,Fct_codes)&amp;"_"&amp;$C128),IFERROR(_xlfn.XLOOKUP(_xlfn.XLOOKUP($J$1,Fct_labels,Fct_codes)&amp;"_"&amp;$C128,Raw_Factors_QFXP!$B$7:$B$1000,Raw_Factors_QFXP!F$7:F$1000),0))</f>
        <v>0</v>
      </c>
      <c r="F128" s="168" cm="1">
        <f t="array" aca="1" ref="F128" ca="1">IF($J$1="Labour",SUMIFS(Raw_Factors_QFXP!G$7:G$1000,Raw_Factors_QFXP!$A$7:$A$1000,_xlfn.XLOOKUP($J$1,Fct_labels,Fct_codes)&amp;"_"&amp;$C128),IFERROR(_xlfn.XLOOKUP(_xlfn.XLOOKUP($J$1,Fct_labels,Fct_codes)&amp;"_"&amp;$C128,Raw_Factors_QFXP!$B$7:$B$1000,Raw_Factors_QFXP!G$7:G$1000),0))</f>
        <v>0</v>
      </c>
      <c r="G128" s="168" cm="1">
        <f t="array" aca="1" ref="G128" ca="1">IF($J$1="Labour",SUMIFS(Raw_Factors_QFXP!H$7:H$1000,Raw_Factors_QFXP!$A$7:$A$1000,_xlfn.XLOOKUP($J$1,Fct_labels,Fct_codes)&amp;"_"&amp;$C128),IFERROR(_xlfn.XLOOKUP(_xlfn.XLOOKUP($J$1,Fct_labels,Fct_codes)&amp;"_"&amp;$C128,Raw_Factors_QFXP!$B$7:$B$1000,Raw_Factors_QFXP!H$7:H$1000),0))</f>
        <v>0</v>
      </c>
      <c r="H128" s="168" cm="1">
        <f t="array" aca="1" ref="H128" ca="1">IF($J$1="Labour",SUMIFS(Raw_Factors_QFXP!I$7:I$1000,Raw_Factors_QFXP!$A$7:$A$1000,_xlfn.XLOOKUP($J$1,Fct_labels,Fct_codes)&amp;"_"&amp;$C128),IFERROR(_xlfn.XLOOKUP(_xlfn.XLOOKUP($J$1,Fct_labels,Fct_codes)&amp;"_"&amp;$C128,Raw_Factors_QFXP!$B$7:$B$1000,Raw_Factors_QFXP!I$7:I$1000),0))</f>
        <v>0</v>
      </c>
      <c r="I128" s="168" cm="1">
        <f t="array" aca="1" ref="I128" ca="1">IF($J$1="Labour",SUMIFS(Raw_Factors_QFXP!J$7:J$1000,Raw_Factors_QFXP!$A$7:$A$1000,_xlfn.XLOOKUP($J$1,Fct_labels,Fct_codes)&amp;"_"&amp;$C128),IFERROR(_xlfn.XLOOKUP(_xlfn.XLOOKUP($J$1,Fct_labels,Fct_codes)&amp;"_"&amp;$C128,Raw_Factors_QFXP!$B$7:$B$1000,Raw_Factors_QFXP!J$7:J$1000),0))</f>
        <v>0</v>
      </c>
      <c r="J128" s="168" cm="1">
        <f t="array" aca="1" ref="J128" ca="1">IF($J$1="Labour",SUMIFS(Raw_Factors_QFXP!K$7:K$1000,Raw_Factors_QFXP!$A$7:$A$1000,_xlfn.XLOOKUP($J$1,Fct_labels,Fct_codes)&amp;"_"&amp;$C128),IFERROR(_xlfn.XLOOKUP(_xlfn.XLOOKUP($J$1,Fct_labels,Fct_codes)&amp;"_"&amp;$C128,Raw_Factors_QFXP!$B$7:$B$1000,Raw_Factors_QFXP!K$7:K$1000),0))</f>
        <v>0</v>
      </c>
      <c r="K128" s="168" cm="1">
        <f t="array" aca="1" ref="K128" ca="1">IF($J$1="Labour",SUMIFS(Raw_Factors_QFXP!L$7:L$1000,Raw_Factors_QFXP!$A$7:$A$1000,_xlfn.XLOOKUP($J$1,Fct_labels,Fct_codes)&amp;"_"&amp;$C128),IFERROR(_xlfn.XLOOKUP(_xlfn.XLOOKUP($J$1,Fct_labels,Fct_codes)&amp;"_"&amp;$C128,Raw_Factors_QFXP!$B$7:$B$1000,Raw_Factors_QFXP!L$7:L$1000),0))</f>
        <v>0</v>
      </c>
      <c r="L128" s="168" cm="1">
        <f t="array" aca="1" ref="L128" ca="1">IF($J$1="Labour",SUMIFS(Raw_Factors_QFXP!M$7:M$1000,Raw_Factors_QFXP!$A$7:$A$1000,_xlfn.XLOOKUP($J$1,Fct_labels,Fct_codes)&amp;"_"&amp;$C128),IFERROR(_xlfn.XLOOKUP(_xlfn.XLOOKUP($J$1,Fct_labels,Fct_codes)&amp;"_"&amp;$C128,Raw_Factors_QFXP!$B$7:$B$1000,Raw_Factors_QFXP!M$7:M$1000),0))</f>
        <v>0</v>
      </c>
      <c r="M128" s="168" cm="1">
        <f t="array" aca="1" ref="M128" ca="1">IF($J$1="Labour",SUMIFS(Raw_Factors_QFXP!N$7:N$1000,Raw_Factors_QFXP!$A$7:$A$1000,_xlfn.XLOOKUP($J$1,Fct_labels,Fct_codes)&amp;"_"&amp;$C128),IFERROR(_xlfn.XLOOKUP(_xlfn.XLOOKUP($J$1,Fct_labels,Fct_codes)&amp;"_"&amp;$C128,Raw_Factors_QFXP!$B$7:$B$1000,Raw_Factors_QFXP!N$7:N$1000),0))</f>
        <v>0</v>
      </c>
      <c r="O128" s="204" t="str" cm="1">
        <f t="array" aca="1" ref="O128" ca="1">IFERROR(_xlfn.XLOOKUP(P128,Act_codes_core,Act_labels_core),"")</f>
        <v>Pollution treatment services and other waste management activities</v>
      </c>
      <c r="P128" s="108" t="str">
        <f ca="1"/>
        <v>a_119</v>
      </c>
      <c r="Q128" s="281" cm="1">
        <f t="array" aca="1" ref="Q128" ca="1">IF($J$1="Labour","",IFERROR(_xlfn.XLOOKUP(_xlfn.XLOOKUP($J$1,Fct_labels,Fct_codes)&amp;"_"&amp;$C128,Raw_Factors_WFDISTXP!$B$7:$B$1000,Raw_Factors_WFDISTXP!E$7:E$1000),0))</f>
        <v>0</v>
      </c>
      <c r="R128" s="298" cm="1">
        <f t="array" aca="1" ref="R128" ca="1">IF($J$1="Labour","",IFERROR(_xlfn.XLOOKUP(_xlfn.XLOOKUP($J$1,Fct_labels,Fct_codes)&amp;"_"&amp;$C128,Raw_Factors_WFDISTXP!$B$7:$B$1000,Raw_Factors_WFDISTXP!F$7:F$1000),0))</f>
        <v>0</v>
      </c>
      <c r="S128" s="298" cm="1">
        <f t="array" aca="1" ref="S128" ca="1">IF($J$1="Labour","",IFERROR(_xlfn.XLOOKUP(_xlfn.XLOOKUP($J$1,Fct_labels,Fct_codes)&amp;"_"&amp;$C128,Raw_Factors_WFDISTXP!$B$7:$B$1000,Raw_Factors_WFDISTXP!G$7:G$1000),0))</f>
        <v>0</v>
      </c>
      <c r="T128" s="298" cm="1">
        <f t="array" aca="1" ref="T128" ca="1">IF($J$1="Labour","",IFERROR(_xlfn.XLOOKUP(_xlfn.XLOOKUP($J$1,Fct_labels,Fct_codes)&amp;"_"&amp;$C128,Raw_Factors_WFDISTXP!$B$7:$B$1000,Raw_Factors_WFDISTXP!H$7:H$1000),0))</f>
        <v>0</v>
      </c>
      <c r="U128" s="298" cm="1">
        <f t="array" aca="1" ref="U128" ca="1">IF($J$1="Labour","",IFERROR(_xlfn.XLOOKUP(_xlfn.XLOOKUP($J$1,Fct_labels,Fct_codes)&amp;"_"&amp;$C128,Raw_Factors_WFDISTXP!$B$7:$B$1000,Raw_Factors_WFDISTXP!I$7:I$1000),0))</f>
        <v>0</v>
      </c>
      <c r="V128" s="298" cm="1">
        <f t="array" aca="1" ref="V128" ca="1">IF($J$1="Labour","",IFERROR(_xlfn.XLOOKUP(_xlfn.XLOOKUP($J$1,Fct_labels,Fct_codes)&amp;"_"&amp;$C128,Raw_Factors_WFDISTXP!$B$7:$B$1000,Raw_Factors_WFDISTXP!J$7:J$1000),0))</f>
        <v>0</v>
      </c>
      <c r="W128" s="298" cm="1">
        <f t="array" aca="1" ref="W128" ca="1">IF($J$1="Labour","",IFERROR(_xlfn.XLOOKUP(_xlfn.XLOOKUP($J$1,Fct_labels,Fct_codes)&amp;"_"&amp;$C128,Raw_Factors_WFDISTXP!$B$7:$B$1000,Raw_Factors_WFDISTXP!K$7:K$1000),0))</f>
        <v>0</v>
      </c>
      <c r="X128" s="298" cm="1">
        <f t="array" aca="1" ref="X128" ca="1">IF($J$1="Labour","",IFERROR(_xlfn.XLOOKUP(_xlfn.XLOOKUP($J$1,Fct_labels,Fct_codes)&amp;"_"&amp;$C128,Raw_Factors_WFDISTXP!$B$7:$B$1000,Raw_Factors_WFDISTXP!L$7:L$1000),0))</f>
        <v>0</v>
      </c>
      <c r="Y128" s="298" cm="1">
        <f t="array" aca="1" ref="Y128" ca="1">IF($J$1="Labour","",IFERROR(_xlfn.XLOOKUP(_xlfn.XLOOKUP($J$1,Fct_labels,Fct_codes)&amp;"_"&amp;$C128,Raw_Factors_WFDISTXP!$B$7:$B$1000,Raw_Factors_WFDISTXP!M$7:M$1000),0))</f>
        <v>0</v>
      </c>
      <c r="Z128" s="298" cm="1">
        <f t="array" aca="1" ref="Z128" ca="1">IF($J$1="Labour","",IFERROR(_xlfn.XLOOKUP(_xlfn.XLOOKUP($J$1,Fct_labels,Fct_codes)&amp;"_"&amp;$C128,Raw_Factors_WFDISTXP!$B$7:$B$1000,Raw_Factors_WFDISTXP!N$7:N$1000),0))</f>
        <v>0</v>
      </c>
      <c r="AA128" s="104"/>
      <c r="AB128" s="104"/>
      <c r="AC128" s="104"/>
      <c r="AD128" s="104"/>
      <c r="AE128" s="104"/>
      <c r="AF128" s="104"/>
      <c r="AG128" s="104"/>
      <c r="AH128" s="104"/>
      <c r="AI128" s="54" t="str">
        <f ca="1"/>
        <v>sPSV</v>
      </c>
      <c r="AJ128" s="54" t="str">
        <f ca="1"/>
        <v>sGDP</v>
      </c>
      <c r="AK128" s="133" t="str">
        <f ca="1"/>
        <v>a_119</v>
      </c>
      <c r="AL128" s="133">
        <f ca="1"/>
        <v>0</v>
      </c>
      <c r="AM128" s="133">
        <f ca="1"/>
        <v>0</v>
      </c>
      <c r="AN128" s="133">
        <f ca="1"/>
        <v>0</v>
      </c>
      <c r="AO128" s="133">
        <f ca="1"/>
        <v>0</v>
      </c>
      <c r="AP128" s="133">
        <f ca="1"/>
        <v>0</v>
      </c>
      <c r="AQ128" s="133">
        <f ca="1"/>
        <v>0</v>
      </c>
      <c r="AR128" s="133">
        <f ca="1"/>
        <v>0</v>
      </c>
      <c r="AS128" s="133">
        <f ca="1"/>
        <v>0</v>
      </c>
      <c r="AT128" s="133">
        <f ca="1"/>
        <v>0</v>
      </c>
      <c r="AU128" s="133">
        <f ca="1"/>
        <v>0</v>
      </c>
      <c r="AV128" s="133">
        <f t="shared" ca="1" si="20"/>
        <v>0</v>
      </c>
      <c r="AW128" s="133">
        <f t="shared" ca="1" si="21"/>
        <v>0</v>
      </c>
      <c r="AX128" s="59"/>
    </row>
    <row r="129" spans="2:50" hidden="1" outlineLevel="1" x14ac:dyDescent="0.2">
      <c r="B129" s="204" t="str" cm="1">
        <f t="array" aca="1" ref="B129" ca="1">IFERROR(_xlfn.XLOOKUP(C129,Act_codes_core,Act_labels_core),"")</f>
        <v>House to live in</v>
      </c>
      <c r="C129" s="108" t="str">
        <f ca="1"/>
        <v>a_120</v>
      </c>
      <c r="D129" s="133" cm="1">
        <f t="array" aca="1" ref="D129" ca="1">IF($J$1="Labour",SUMIFS(Raw_Factors_QFXP!E$7:E$1000,Raw_Factors_QFXP!$A$7:$A$1000,_xlfn.XLOOKUP($J$1,Fct_labels,Fct_codes)&amp;"_"&amp;$C129),IFERROR(_xlfn.XLOOKUP(_xlfn.XLOOKUP($J$1,Fct_labels,Fct_codes)&amp;"_"&amp;$C129,Raw_Factors_QFXP!$B$7:$B$1000,Raw_Factors_QFXP!E$7:E$1000),0))</f>
        <v>0</v>
      </c>
      <c r="E129" s="168" cm="1">
        <f t="array" aca="1" ref="E129" ca="1">IF($J$1="Labour",SUMIFS(Raw_Factors_QFXP!F$7:F$1000,Raw_Factors_QFXP!$A$7:$A$1000,_xlfn.XLOOKUP($J$1,Fct_labels,Fct_codes)&amp;"_"&amp;$C129),IFERROR(_xlfn.XLOOKUP(_xlfn.XLOOKUP($J$1,Fct_labels,Fct_codes)&amp;"_"&amp;$C129,Raw_Factors_QFXP!$B$7:$B$1000,Raw_Factors_QFXP!F$7:F$1000),0))</f>
        <v>0</v>
      </c>
      <c r="F129" s="168" cm="1">
        <f t="array" aca="1" ref="F129" ca="1">IF($J$1="Labour",SUMIFS(Raw_Factors_QFXP!G$7:G$1000,Raw_Factors_QFXP!$A$7:$A$1000,_xlfn.XLOOKUP($J$1,Fct_labels,Fct_codes)&amp;"_"&amp;$C129),IFERROR(_xlfn.XLOOKUP(_xlfn.XLOOKUP($J$1,Fct_labels,Fct_codes)&amp;"_"&amp;$C129,Raw_Factors_QFXP!$B$7:$B$1000,Raw_Factors_QFXP!G$7:G$1000),0))</f>
        <v>0</v>
      </c>
      <c r="G129" s="168" cm="1">
        <f t="array" aca="1" ref="G129" ca="1">IF($J$1="Labour",SUMIFS(Raw_Factors_QFXP!H$7:H$1000,Raw_Factors_QFXP!$A$7:$A$1000,_xlfn.XLOOKUP($J$1,Fct_labels,Fct_codes)&amp;"_"&amp;$C129),IFERROR(_xlfn.XLOOKUP(_xlfn.XLOOKUP($J$1,Fct_labels,Fct_codes)&amp;"_"&amp;$C129,Raw_Factors_QFXP!$B$7:$B$1000,Raw_Factors_QFXP!H$7:H$1000),0))</f>
        <v>0</v>
      </c>
      <c r="H129" s="168" cm="1">
        <f t="array" aca="1" ref="H129" ca="1">IF($J$1="Labour",SUMIFS(Raw_Factors_QFXP!I$7:I$1000,Raw_Factors_QFXP!$A$7:$A$1000,_xlfn.XLOOKUP($J$1,Fct_labels,Fct_codes)&amp;"_"&amp;$C129),IFERROR(_xlfn.XLOOKUP(_xlfn.XLOOKUP($J$1,Fct_labels,Fct_codes)&amp;"_"&amp;$C129,Raw_Factors_QFXP!$B$7:$B$1000,Raw_Factors_QFXP!I$7:I$1000),0))</f>
        <v>0</v>
      </c>
      <c r="I129" s="168" cm="1">
        <f t="array" aca="1" ref="I129" ca="1">IF($J$1="Labour",SUMIFS(Raw_Factors_QFXP!J$7:J$1000,Raw_Factors_QFXP!$A$7:$A$1000,_xlfn.XLOOKUP($J$1,Fct_labels,Fct_codes)&amp;"_"&amp;$C129),IFERROR(_xlfn.XLOOKUP(_xlfn.XLOOKUP($J$1,Fct_labels,Fct_codes)&amp;"_"&amp;$C129,Raw_Factors_QFXP!$B$7:$B$1000,Raw_Factors_QFXP!J$7:J$1000),0))</f>
        <v>0</v>
      </c>
      <c r="J129" s="168" cm="1">
        <f t="array" aca="1" ref="J129" ca="1">IF($J$1="Labour",SUMIFS(Raw_Factors_QFXP!K$7:K$1000,Raw_Factors_QFXP!$A$7:$A$1000,_xlfn.XLOOKUP($J$1,Fct_labels,Fct_codes)&amp;"_"&amp;$C129),IFERROR(_xlfn.XLOOKUP(_xlfn.XLOOKUP($J$1,Fct_labels,Fct_codes)&amp;"_"&amp;$C129,Raw_Factors_QFXP!$B$7:$B$1000,Raw_Factors_QFXP!K$7:K$1000),0))</f>
        <v>0</v>
      </c>
      <c r="K129" s="168" cm="1">
        <f t="array" aca="1" ref="K129" ca="1">IF($J$1="Labour",SUMIFS(Raw_Factors_QFXP!L$7:L$1000,Raw_Factors_QFXP!$A$7:$A$1000,_xlfn.XLOOKUP($J$1,Fct_labels,Fct_codes)&amp;"_"&amp;$C129),IFERROR(_xlfn.XLOOKUP(_xlfn.XLOOKUP($J$1,Fct_labels,Fct_codes)&amp;"_"&amp;$C129,Raw_Factors_QFXP!$B$7:$B$1000,Raw_Factors_QFXP!L$7:L$1000),0))</f>
        <v>0</v>
      </c>
      <c r="L129" s="168" cm="1">
        <f t="array" aca="1" ref="L129" ca="1">IF($J$1="Labour",SUMIFS(Raw_Factors_QFXP!M$7:M$1000,Raw_Factors_QFXP!$A$7:$A$1000,_xlfn.XLOOKUP($J$1,Fct_labels,Fct_codes)&amp;"_"&amp;$C129),IFERROR(_xlfn.XLOOKUP(_xlfn.XLOOKUP($J$1,Fct_labels,Fct_codes)&amp;"_"&amp;$C129,Raw_Factors_QFXP!$B$7:$B$1000,Raw_Factors_QFXP!M$7:M$1000),0))</f>
        <v>0</v>
      </c>
      <c r="M129" s="168" cm="1">
        <f t="array" aca="1" ref="M129" ca="1">IF($J$1="Labour",SUMIFS(Raw_Factors_QFXP!N$7:N$1000,Raw_Factors_QFXP!$A$7:$A$1000,_xlfn.XLOOKUP($J$1,Fct_labels,Fct_codes)&amp;"_"&amp;$C129),IFERROR(_xlfn.XLOOKUP(_xlfn.XLOOKUP($J$1,Fct_labels,Fct_codes)&amp;"_"&amp;$C129,Raw_Factors_QFXP!$B$7:$B$1000,Raw_Factors_QFXP!N$7:N$1000),0))</f>
        <v>0</v>
      </c>
      <c r="O129" s="204" t="str" cm="1">
        <f t="array" aca="1" ref="O129" ca="1">IFERROR(_xlfn.XLOOKUP(P129,Act_codes_core,Act_labels_core),"")</f>
        <v>House to live in</v>
      </c>
      <c r="P129" s="108" t="str">
        <f ca="1"/>
        <v>a_120</v>
      </c>
      <c r="Q129" s="281" cm="1">
        <f t="array" aca="1" ref="Q129" ca="1">IF($J$1="Labour","",IFERROR(_xlfn.XLOOKUP(_xlfn.XLOOKUP($J$1,Fct_labels,Fct_codes)&amp;"_"&amp;$C129,Raw_Factors_WFDISTXP!$B$7:$B$1000,Raw_Factors_WFDISTXP!E$7:E$1000),0))</f>
        <v>0</v>
      </c>
      <c r="R129" s="298" cm="1">
        <f t="array" aca="1" ref="R129" ca="1">IF($J$1="Labour","",IFERROR(_xlfn.XLOOKUP(_xlfn.XLOOKUP($J$1,Fct_labels,Fct_codes)&amp;"_"&amp;$C129,Raw_Factors_WFDISTXP!$B$7:$B$1000,Raw_Factors_WFDISTXP!F$7:F$1000),0))</f>
        <v>0</v>
      </c>
      <c r="S129" s="298" cm="1">
        <f t="array" aca="1" ref="S129" ca="1">IF($J$1="Labour","",IFERROR(_xlfn.XLOOKUP(_xlfn.XLOOKUP($J$1,Fct_labels,Fct_codes)&amp;"_"&amp;$C129,Raw_Factors_WFDISTXP!$B$7:$B$1000,Raw_Factors_WFDISTXP!G$7:G$1000),0))</f>
        <v>0</v>
      </c>
      <c r="T129" s="298" cm="1">
        <f t="array" aca="1" ref="T129" ca="1">IF($J$1="Labour","",IFERROR(_xlfn.XLOOKUP(_xlfn.XLOOKUP($J$1,Fct_labels,Fct_codes)&amp;"_"&amp;$C129,Raw_Factors_WFDISTXP!$B$7:$B$1000,Raw_Factors_WFDISTXP!H$7:H$1000),0))</f>
        <v>0</v>
      </c>
      <c r="U129" s="298" cm="1">
        <f t="array" aca="1" ref="U129" ca="1">IF($J$1="Labour","",IFERROR(_xlfn.XLOOKUP(_xlfn.XLOOKUP($J$1,Fct_labels,Fct_codes)&amp;"_"&amp;$C129,Raw_Factors_WFDISTXP!$B$7:$B$1000,Raw_Factors_WFDISTXP!I$7:I$1000),0))</f>
        <v>0</v>
      </c>
      <c r="V129" s="298" cm="1">
        <f t="array" aca="1" ref="V129" ca="1">IF($J$1="Labour","",IFERROR(_xlfn.XLOOKUP(_xlfn.XLOOKUP($J$1,Fct_labels,Fct_codes)&amp;"_"&amp;$C129,Raw_Factors_WFDISTXP!$B$7:$B$1000,Raw_Factors_WFDISTXP!J$7:J$1000),0))</f>
        <v>0</v>
      </c>
      <c r="W129" s="298" cm="1">
        <f t="array" aca="1" ref="W129" ca="1">IF($J$1="Labour","",IFERROR(_xlfn.XLOOKUP(_xlfn.XLOOKUP($J$1,Fct_labels,Fct_codes)&amp;"_"&amp;$C129,Raw_Factors_WFDISTXP!$B$7:$B$1000,Raw_Factors_WFDISTXP!K$7:K$1000),0))</f>
        <v>0</v>
      </c>
      <c r="X129" s="298" cm="1">
        <f t="array" aca="1" ref="X129" ca="1">IF($J$1="Labour","",IFERROR(_xlfn.XLOOKUP(_xlfn.XLOOKUP($J$1,Fct_labels,Fct_codes)&amp;"_"&amp;$C129,Raw_Factors_WFDISTXP!$B$7:$B$1000,Raw_Factors_WFDISTXP!L$7:L$1000),0))</f>
        <v>0</v>
      </c>
      <c r="Y129" s="298" cm="1">
        <f t="array" aca="1" ref="Y129" ca="1">IF($J$1="Labour","",IFERROR(_xlfn.XLOOKUP(_xlfn.XLOOKUP($J$1,Fct_labels,Fct_codes)&amp;"_"&amp;$C129,Raw_Factors_WFDISTXP!$B$7:$B$1000,Raw_Factors_WFDISTXP!M$7:M$1000),0))</f>
        <v>0</v>
      </c>
      <c r="Z129" s="298" cm="1">
        <f t="array" aca="1" ref="Z129" ca="1">IF($J$1="Labour","",IFERROR(_xlfn.XLOOKUP(_xlfn.XLOOKUP($J$1,Fct_labels,Fct_codes)&amp;"_"&amp;$C129,Raw_Factors_WFDISTXP!$B$7:$B$1000,Raw_Factors_WFDISTXP!N$7:N$1000),0))</f>
        <v>0</v>
      </c>
      <c r="AA129" s="104"/>
      <c r="AB129" s="104"/>
      <c r="AC129" s="104"/>
      <c r="AD129" s="104"/>
      <c r="AE129" s="104"/>
      <c r="AF129" s="104"/>
      <c r="AG129" s="104"/>
      <c r="AH129" s="104"/>
      <c r="AI129" s="54" t="str">
        <f ca="1"/>
        <v>sMDU</v>
      </c>
      <c r="AJ129" s="54" t="str">
        <f ca="1"/>
        <v>sGDP</v>
      </c>
      <c r="AK129" s="133" t="str">
        <f ca="1"/>
        <v>a_120</v>
      </c>
      <c r="AL129" s="133">
        <f ca="1"/>
        <v>0</v>
      </c>
      <c r="AM129" s="133">
        <f ca="1"/>
        <v>0</v>
      </c>
      <c r="AN129" s="133">
        <f ca="1"/>
        <v>0</v>
      </c>
      <c r="AO129" s="133">
        <f ca="1"/>
        <v>0</v>
      </c>
      <c r="AP129" s="133">
        <f ca="1"/>
        <v>0</v>
      </c>
      <c r="AQ129" s="133">
        <f ca="1"/>
        <v>0</v>
      </c>
      <c r="AR129" s="133">
        <f ca="1"/>
        <v>0</v>
      </c>
      <c r="AS129" s="133">
        <f ca="1"/>
        <v>0</v>
      </c>
      <c r="AT129" s="133">
        <f ca="1"/>
        <v>0</v>
      </c>
      <c r="AU129" s="133">
        <f ca="1"/>
        <v>0</v>
      </c>
      <c r="AV129" s="133" t="e">
        <f t="shared" ca="1" si="20"/>
        <v>#DIV/0!</v>
      </c>
      <c r="AW129" s="133">
        <f t="shared" ca="1" si="21"/>
        <v>0</v>
      </c>
      <c r="AX129" s="59"/>
    </row>
    <row r="130" spans="2:50" hidden="1" outlineLevel="1" x14ac:dyDescent="0.2">
      <c r="B130" s="204" t="str" cm="1">
        <f t="array" aca="1" ref="B130" ca="1">IFERROR(_xlfn.XLOOKUP(C130,Act_codes_core,Act_labels_core),"")</f>
        <v>Other types of houses and house construction services</v>
      </c>
      <c r="C130" s="108" t="str">
        <f ca="1"/>
        <v>a_121</v>
      </c>
      <c r="D130" s="133" cm="1">
        <f t="array" aca="1" ref="D130" ca="1">IF($J$1="Labour",SUMIFS(Raw_Factors_QFXP!E$7:E$1000,Raw_Factors_QFXP!$A$7:$A$1000,_xlfn.XLOOKUP($J$1,Fct_labels,Fct_codes)&amp;"_"&amp;$C130),IFERROR(_xlfn.XLOOKUP(_xlfn.XLOOKUP($J$1,Fct_labels,Fct_codes)&amp;"_"&amp;$C130,Raw_Factors_QFXP!$B$7:$B$1000,Raw_Factors_QFXP!E$7:E$1000),0))</f>
        <v>0</v>
      </c>
      <c r="E130" s="168" cm="1">
        <f t="array" aca="1" ref="E130" ca="1">IF($J$1="Labour",SUMIFS(Raw_Factors_QFXP!F$7:F$1000,Raw_Factors_QFXP!$A$7:$A$1000,_xlfn.XLOOKUP($J$1,Fct_labels,Fct_codes)&amp;"_"&amp;$C130),IFERROR(_xlfn.XLOOKUP(_xlfn.XLOOKUP($J$1,Fct_labels,Fct_codes)&amp;"_"&amp;$C130,Raw_Factors_QFXP!$B$7:$B$1000,Raw_Factors_QFXP!F$7:F$1000),0))</f>
        <v>0</v>
      </c>
      <c r="F130" s="168" cm="1">
        <f t="array" aca="1" ref="F130" ca="1">IF($J$1="Labour",SUMIFS(Raw_Factors_QFXP!G$7:G$1000,Raw_Factors_QFXP!$A$7:$A$1000,_xlfn.XLOOKUP($J$1,Fct_labels,Fct_codes)&amp;"_"&amp;$C130),IFERROR(_xlfn.XLOOKUP(_xlfn.XLOOKUP($J$1,Fct_labels,Fct_codes)&amp;"_"&amp;$C130,Raw_Factors_QFXP!$B$7:$B$1000,Raw_Factors_QFXP!G$7:G$1000),0))</f>
        <v>0</v>
      </c>
      <c r="G130" s="168" cm="1">
        <f t="array" aca="1" ref="G130" ca="1">IF($J$1="Labour",SUMIFS(Raw_Factors_QFXP!H$7:H$1000,Raw_Factors_QFXP!$A$7:$A$1000,_xlfn.XLOOKUP($J$1,Fct_labels,Fct_codes)&amp;"_"&amp;$C130),IFERROR(_xlfn.XLOOKUP(_xlfn.XLOOKUP($J$1,Fct_labels,Fct_codes)&amp;"_"&amp;$C130,Raw_Factors_QFXP!$B$7:$B$1000,Raw_Factors_QFXP!H$7:H$1000),0))</f>
        <v>0</v>
      </c>
      <c r="H130" s="168" cm="1">
        <f t="array" aca="1" ref="H130" ca="1">IF($J$1="Labour",SUMIFS(Raw_Factors_QFXP!I$7:I$1000,Raw_Factors_QFXP!$A$7:$A$1000,_xlfn.XLOOKUP($J$1,Fct_labels,Fct_codes)&amp;"_"&amp;$C130),IFERROR(_xlfn.XLOOKUP(_xlfn.XLOOKUP($J$1,Fct_labels,Fct_codes)&amp;"_"&amp;$C130,Raw_Factors_QFXP!$B$7:$B$1000,Raw_Factors_QFXP!I$7:I$1000),0))</f>
        <v>0</v>
      </c>
      <c r="I130" s="168" cm="1">
        <f t="array" aca="1" ref="I130" ca="1">IF($J$1="Labour",SUMIFS(Raw_Factors_QFXP!J$7:J$1000,Raw_Factors_QFXP!$A$7:$A$1000,_xlfn.XLOOKUP($J$1,Fct_labels,Fct_codes)&amp;"_"&amp;$C130),IFERROR(_xlfn.XLOOKUP(_xlfn.XLOOKUP($J$1,Fct_labels,Fct_codes)&amp;"_"&amp;$C130,Raw_Factors_QFXP!$B$7:$B$1000,Raw_Factors_QFXP!J$7:J$1000),0))</f>
        <v>0</v>
      </c>
      <c r="J130" s="168" cm="1">
        <f t="array" aca="1" ref="J130" ca="1">IF($J$1="Labour",SUMIFS(Raw_Factors_QFXP!K$7:K$1000,Raw_Factors_QFXP!$A$7:$A$1000,_xlfn.XLOOKUP($J$1,Fct_labels,Fct_codes)&amp;"_"&amp;$C130),IFERROR(_xlfn.XLOOKUP(_xlfn.XLOOKUP($J$1,Fct_labels,Fct_codes)&amp;"_"&amp;$C130,Raw_Factors_QFXP!$B$7:$B$1000,Raw_Factors_QFXP!K$7:K$1000),0))</f>
        <v>0</v>
      </c>
      <c r="K130" s="168" cm="1">
        <f t="array" aca="1" ref="K130" ca="1">IF($J$1="Labour",SUMIFS(Raw_Factors_QFXP!L$7:L$1000,Raw_Factors_QFXP!$A$7:$A$1000,_xlfn.XLOOKUP($J$1,Fct_labels,Fct_codes)&amp;"_"&amp;$C130),IFERROR(_xlfn.XLOOKUP(_xlfn.XLOOKUP($J$1,Fct_labels,Fct_codes)&amp;"_"&amp;$C130,Raw_Factors_QFXP!$B$7:$B$1000,Raw_Factors_QFXP!L$7:L$1000),0))</f>
        <v>0</v>
      </c>
      <c r="L130" s="168" cm="1">
        <f t="array" aca="1" ref="L130" ca="1">IF($J$1="Labour",SUMIFS(Raw_Factors_QFXP!M$7:M$1000,Raw_Factors_QFXP!$A$7:$A$1000,_xlfn.XLOOKUP($J$1,Fct_labels,Fct_codes)&amp;"_"&amp;$C130),IFERROR(_xlfn.XLOOKUP(_xlfn.XLOOKUP($J$1,Fct_labels,Fct_codes)&amp;"_"&amp;$C130,Raw_Factors_QFXP!$B$7:$B$1000,Raw_Factors_QFXP!M$7:M$1000),0))</f>
        <v>0</v>
      </c>
      <c r="M130" s="168" cm="1">
        <f t="array" aca="1" ref="M130" ca="1">IF($J$1="Labour",SUMIFS(Raw_Factors_QFXP!N$7:N$1000,Raw_Factors_QFXP!$A$7:$A$1000,_xlfn.XLOOKUP($J$1,Fct_labels,Fct_codes)&amp;"_"&amp;$C130),IFERROR(_xlfn.XLOOKUP(_xlfn.XLOOKUP($J$1,Fct_labels,Fct_codes)&amp;"_"&amp;$C130,Raw_Factors_QFXP!$B$7:$B$1000,Raw_Factors_QFXP!N$7:N$1000),0))</f>
        <v>0</v>
      </c>
      <c r="O130" s="204" t="str" cm="1">
        <f t="array" aca="1" ref="O130" ca="1">IFERROR(_xlfn.XLOOKUP(P130,Act_codes_core,Act_labels_core),"")</f>
        <v>Other types of houses and house construction services</v>
      </c>
      <c r="P130" s="108" t="str">
        <f ca="1"/>
        <v>a_121</v>
      </c>
      <c r="Q130" s="281" cm="1">
        <f t="array" aca="1" ref="Q130" ca="1">IF($J$1="Labour","",IFERROR(_xlfn.XLOOKUP(_xlfn.XLOOKUP($J$1,Fct_labels,Fct_codes)&amp;"_"&amp;$C130,Raw_Factors_WFDISTXP!$B$7:$B$1000,Raw_Factors_WFDISTXP!E$7:E$1000),0))</f>
        <v>0</v>
      </c>
      <c r="R130" s="298" cm="1">
        <f t="array" aca="1" ref="R130" ca="1">IF($J$1="Labour","",IFERROR(_xlfn.XLOOKUP(_xlfn.XLOOKUP($J$1,Fct_labels,Fct_codes)&amp;"_"&amp;$C130,Raw_Factors_WFDISTXP!$B$7:$B$1000,Raw_Factors_WFDISTXP!F$7:F$1000),0))</f>
        <v>0</v>
      </c>
      <c r="S130" s="298" cm="1">
        <f t="array" aca="1" ref="S130" ca="1">IF($J$1="Labour","",IFERROR(_xlfn.XLOOKUP(_xlfn.XLOOKUP($J$1,Fct_labels,Fct_codes)&amp;"_"&amp;$C130,Raw_Factors_WFDISTXP!$B$7:$B$1000,Raw_Factors_WFDISTXP!G$7:G$1000),0))</f>
        <v>0</v>
      </c>
      <c r="T130" s="298" cm="1">
        <f t="array" aca="1" ref="T130" ca="1">IF($J$1="Labour","",IFERROR(_xlfn.XLOOKUP(_xlfn.XLOOKUP($J$1,Fct_labels,Fct_codes)&amp;"_"&amp;$C130,Raw_Factors_WFDISTXP!$B$7:$B$1000,Raw_Factors_WFDISTXP!H$7:H$1000),0))</f>
        <v>0</v>
      </c>
      <c r="U130" s="298" cm="1">
        <f t="array" aca="1" ref="U130" ca="1">IF($J$1="Labour","",IFERROR(_xlfn.XLOOKUP(_xlfn.XLOOKUP($J$1,Fct_labels,Fct_codes)&amp;"_"&amp;$C130,Raw_Factors_WFDISTXP!$B$7:$B$1000,Raw_Factors_WFDISTXP!I$7:I$1000),0))</f>
        <v>0</v>
      </c>
      <c r="V130" s="298" cm="1">
        <f t="array" aca="1" ref="V130" ca="1">IF($J$1="Labour","",IFERROR(_xlfn.XLOOKUP(_xlfn.XLOOKUP($J$1,Fct_labels,Fct_codes)&amp;"_"&amp;$C130,Raw_Factors_WFDISTXP!$B$7:$B$1000,Raw_Factors_WFDISTXP!J$7:J$1000),0))</f>
        <v>0</v>
      </c>
      <c r="W130" s="298" cm="1">
        <f t="array" aca="1" ref="W130" ca="1">IF($J$1="Labour","",IFERROR(_xlfn.XLOOKUP(_xlfn.XLOOKUP($J$1,Fct_labels,Fct_codes)&amp;"_"&amp;$C130,Raw_Factors_WFDISTXP!$B$7:$B$1000,Raw_Factors_WFDISTXP!K$7:K$1000),0))</f>
        <v>0</v>
      </c>
      <c r="X130" s="298" cm="1">
        <f t="array" aca="1" ref="X130" ca="1">IF($J$1="Labour","",IFERROR(_xlfn.XLOOKUP(_xlfn.XLOOKUP($J$1,Fct_labels,Fct_codes)&amp;"_"&amp;$C130,Raw_Factors_WFDISTXP!$B$7:$B$1000,Raw_Factors_WFDISTXP!L$7:L$1000),0))</f>
        <v>0</v>
      </c>
      <c r="Y130" s="298" cm="1">
        <f t="array" aca="1" ref="Y130" ca="1">IF($J$1="Labour","",IFERROR(_xlfn.XLOOKUP(_xlfn.XLOOKUP($J$1,Fct_labels,Fct_codes)&amp;"_"&amp;$C130,Raw_Factors_WFDISTXP!$B$7:$B$1000,Raw_Factors_WFDISTXP!M$7:M$1000),0))</f>
        <v>0</v>
      </c>
      <c r="Z130" s="298" cm="1">
        <f t="array" aca="1" ref="Z130" ca="1">IF($J$1="Labour","",IFERROR(_xlfn.XLOOKUP(_xlfn.XLOOKUP($J$1,Fct_labels,Fct_codes)&amp;"_"&amp;$C130,Raw_Factors_WFDISTXP!$B$7:$B$1000,Raw_Factors_WFDISTXP!N$7:N$1000),0))</f>
        <v>0</v>
      </c>
      <c r="AA130" s="104"/>
      <c r="AB130" s="104"/>
      <c r="AC130" s="104"/>
      <c r="AD130" s="104"/>
      <c r="AE130" s="104"/>
      <c r="AF130" s="104"/>
      <c r="AG130" s="104"/>
      <c r="AH130" s="104"/>
      <c r="AI130" s="54" t="str">
        <f ca="1"/>
        <v>sMDU</v>
      </c>
      <c r="AJ130" s="54" t="str">
        <f ca="1"/>
        <v>sGDP</v>
      </c>
      <c r="AK130" s="133" t="str">
        <f ca="1"/>
        <v>a_121</v>
      </c>
      <c r="AL130" s="133">
        <f ca="1"/>
        <v>0</v>
      </c>
      <c r="AM130" s="133">
        <f ca="1"/>
        <v>0</v>
      </c>
      <c r="AN130" s="133">
        <f ca="1"/>
        <v>0</v>
      </c>
      <c r="AO130" s="133">
        <f ca="1"/>
        <v>0</v>
      </c>
      <c r="AP130" s="133">
        <f ca="1"/>
        <v>0</v>
      </c>
      <c r="AQ130" s="133">
        <f ca="1"/>
        <v>0</v>
      </c>
      <c r="AR130" s="133">
        <f ca="1"/>
        <v>0</v>
      </c>
      <c r="AS130" s="133">
        <f ca="1"/>
        <v>0</v>
      </c>
      <c r="AT130" s="133">
        <f ca="1"/>
        <v>0</v>
      </c>
      <c r="AU130" s="133">
        <f ca="1"/>
        <v>0</v>
      </c>
      <c r="AV130" s="133" t="e">
        <f t="shared" ca="1" si="20"/>
        <v>#DIV/0!</v>
      </c>
      <c r="AW130" s="133">
        <f t="shared" ca="1" si="21"/>
        <v>0</v>
      </c>
      <c r="AX130" s="59"/>
    </row>
    <row r="131" spans="2:50" hidden="1" outlineLevel="1" x14ac:dyDescent="0.2">
      <c r="B131" s="204" t="str" cm="1">
        <f t="array" aca="1" ref="B131" ca="1">IFERROR(_xlfn.XLOOKUP(C131,Act_codes_core,Act_labels_core),"")</f>
        <v>Railways, railway construction services</v>
      </c>
      <c r="C131" s="108" t="str">
        <f ca="1"/>
        <v>a_122</v>
      </c>
      <c r="D131" s="133" cm="1">
        <f t="array" aca="1" ref="D131" ca="1">IF($J$1="Labour",SUMIFS(Raw_Factors_QFXP!E$7:E$1000,Raw_Factors_QFXP!$A$7:$A$1000,_xlfn.XLOOKUP($J$1,Fct_labels,Fct_codes)&amp;"_"&amp;$C131),IFERROR(_xlfn.XLOOKUP(_xlfn.XLOOKUP($J$1,Fct_labels,Fct_codes)&amp;"_"&amp;$C131,Raw_Factors_QFXP!$B$7:$B$1000,Raw_Factors_QFXP!E$7:E$1000),0))</f>
        <v>0</v>
      </c>
      <c r="E131" s="168" cm="1">
        <f t="array" aca="1" ref="E131" ca="1">IF($J$1="Labour",SUMIFS(Raw_Factors_QFXP!F$7:F$1000,Raw_Factors_QFXP!$A$7:$A$1000,_xlfn.XLOOKUP($J$1,Fct_labels,Fct_codes)&amp;"_"&amp;$C131),IFERROR(_xlfn.XLOOKUP(_xlfn.XLOOKUP($J$1,Fct_labels,Fct_codes)&amp;"_"&amp;$C131,Raw_Factors_QFXP!$B$7:$B$1000,Raw_Factors_QFXP!F$7:F$1000),0))</f>
        <v>0</v>
      </c>
      <c r="F131" s="168" cm="1">
        <f t="array" aca="1" ref="F131" ca="1">IF($J$1="Labour",SUMIFS(Raw_Factors_QFXP!G$7:G$1000,Raw_Factors_QFXP!$A$7:$A$1000,_xlfn.XLOOKUP($J$1,Fct_labels,Fct_codes)&amp;"_"&amp;$C131),IFERROR(_xlfn.XLOOKUP(_xlfn.XLOOKUP($J$1,Fct_labels,Fct_codes)&amp;"_"&amp;$C131,Raw_Factors_QFXP!$B$7:$B$1000,Raw_Factors_QFXP!G$7:G$1000),0))</f>
        <v>0</v>
      </c>
      <c r="G131" s="168" cm="1">
        <f t="array" aca="1" ref="G131" ca="1">IF($J$1="Labour",SUMIFS(Raw_Factors_QFXP!H$7:H$1000,Raw_Factors_QFXP!$A$7:$A$1000,_xlfn.XLOOKUP($J$1,Fct_labels,Fct_codes)&amp;"_"&amp;$C131),IFERROR(_xlfn.XLOOKUP(_xlfn.XLOOKUP($J$1,Fct_labels,Fct_codes)&amp;"_"&amp;$C131,Raw_Factors_QFXP!$B$7:$B$1000,Raw_Factors_QFXP!H$7:H$1000),0))</f>
        <v>0</v>
      </c>
      <c r="H131" s="168" cm="1">
        <f t="array" aca="1" ref="H131" ca="1">IF($J$1="Labour",SUMIFS(Raw_Factors_QFXP!I$7:I$1000,Raw_Factors_QFXP!$A$7:$A$1000,_xlfn.XLOOKUP($J$1,Fct_labels,Fct_codes)&amp;"_"&amp;$C131),IFERROR(_xlfn.XLOOKUP(_xlfn.XLOOKUP($J$1,Fct_labels,Fct_codes)&amp;"_"&amp;$C131,Raw_Factors_QFXP!$B$7:$B$1000,Raw_Factors_QFXP!I$7:I$1000),0))</f>
        <v>0</v>
      </c>
      <c r="I131" s="168" cm="1">
        <f t="array" aca="1" ref="I131" ca="1">IF($J$1="Labour",SUMIFS(Raw_Factors_QFXP!J$7:J$1000,Raw_Factors_QFXP!$A$7:$A$1000,_xlfn.XLOOKUP($J$1,Fct_labels,Fct_codes)&amp;"_"&amp;$C131),IFERROR(_xlfn.XLOOKUP(_xlfn.XLOOKUP($J$1,Fct_labels,Fct_codes)&amp;"_"&amp;$C131,Raw_Factors_QFXP!$B$7:$B$1000,Raw_Factors_QFXP!J$7:J$1000),0))</f>
        <v>0</v>
      </c>
      <c r="J131" s="168" cm="1">
        <f t="array" aca="1" ref="J131" ca="1">IF($J$1="Labour",SUMIFS(Raw_Factors_QFXP!K$7:K$1000,Raw_Factors_QFXP!$A$7:$A$1000,_xlfn.XLOOKUP($J$1,Fct_labels,Fct_codes)&amp;"_"&amp;$C131),IFERROR(_xlfn.XLOOKUP(_xlfn.XLOOKUP($J$1,Fct_labels,Fct_codes)&amp;"_"&amp;$C131,Raw_Factors_QFXP!$B$7:$B$1000,Raw_Factors_QFXP!K$7:K$1000),0))</f>
        <v>0</v>
      </c>
      <c r="K131" s="168" cm="1">
        <f t="array" aca="1" ref="K131" ca="1">IF($J$1="Labour",SUMIFS(Raw_Factors_QFXP!L$7:L$1000,Raw_Factors_QFXP!$A$7:$A$1000,_xlfn.XLOOKUP($J$1,Fct_labels,Fct_codes)&amp;"_"&amp;$C131),IFERROR(_xlfn.XLOOKUP(_xlfn.XLOOKUP($J$1,Fct_labels,Fct_codes)&amp;"_"&amp;$C131,Raw_Factors_QFXP!$B$7:$B$1000,Raw_Factors_QFXP!L$7:L$1000),0))</f>
        <v>0</v>
      </c>
      <c r="L131" s="168" cm="1">
        <f t="array" aca="1" ref="L131" ca="1">IF($J$1="Labour",SUMIFS(Raw_Factors_QFXP!M$7:M$1000,Raw_Factors_QFXP!$A$7:$A$1000,_xlfn.XLOOKUP($J$1,Fct_labels,Fct_codes)&amp;"_"&amp;$C131),IFERROR(_xlfn.XLOOKUP(_xlfn.XLOOKUP($J$1,Fct_labels,Fct_codes)&amp;"_"&amp;$C131,Raw_Factors_QFXP!$B$7:$B$1000,Raw_Factors_QFXP!M$7:M$1000),0))</f>
        <v>0</v>
      </c>
      <c r="M131" s="168" cm="1">
        <f t="array" aca="1" ref="M131" ca="1">IF($J$1="Labour",SUMIFS(Raw_Factors_QFXP!N$7:N$1000,Raw_Factors_QFXP!$A$7:$A$1000,_xlfn.XLOOKUP($J$1,Fct_labels,Fct_codes)&amp;"_"&amp;$C131),IFERROR(_xlfn.XLOOKUP(_xlfn.XLOOKUP($J$1,Fct_labels,Fct_codes)&amp;"_"&amp;$C131,Raw_Factors_QFXP!$B$7:$B$1000,Raw_Factors_QFXP!N$7:N$1000),0))</f>
        <v>0</v>
      </c>
      <c r="O131" s="204" t="str" cm="1">
        <f t="array" aca="1" ref="O131" ca="1">IFERROR(_xlfn.XLOOKUP(P131,Act_codes_core,Act_labels_core),"")</f>
        <v>Railways, railway construction services</v>
      </c>
      <c r="P131" s="108" t="str">
        <f ca="1"/>
        <v>a_122</v>
      </c>
      <c r="Q131" s="281" cm="1">
        <f t="array" aca="1" ref="Q131" ca="1">IF($J$1="Labour","",IFERROR(_xlfn.XLOOKUP(_xlfn.XLOOKUP($J$1,Fct_labels,Fct_codes)&amp;"_"&amp;$C131,Raw_Factors_WFDISTXP!$B$7:$B$1000,Raw_Factors_WFDISTXP!E$7:E$1000),0))</f>
        <v>0</v>
      </c>
      <c r="R131" s="298" cm="1">
        <f t="array" aca="1" ref="R131" ca="1">IF($J$1="Labour","",IFERROR(_xlfn.XLOOKUP(_xlfn.XLOOKUP($J$1,Fct_labels,Fct_codes)&amp;"_"&amp;$C131,Raw_Factors_WFDISTXP!$B$7:$B$1000,Raw_Factors_WFDISTXP!F$7:F$1000),0))</f>
        <v>0</v>
      </c>
      <c r="S131" s="298" cm="1">
        <f t="array" aca="1" ref="S131" ca="1">IF($J$1="Labour","",IFERROR(_xlfn.XLOOKUP(_xlfn.XLOOKUP($J$1,Fct_labels,Fct_codes)&amp;"_"&amp;$C131,Raw_Factors_WFDISTXP!$B$7:$B$1000,Raw_Factors_WFDISTXP!G$7:G$1000),0))</f>
        <v>0</v>
      </c>
      <c r="T131" s="298" cm="1">
        <f t="array" aca="1" ref="T131" ca="1">IF($J$1="Labour","",IFERROR(_xlfn.XLOOKUP(_xlfn.XLOOKUP($J$1,Fct_labels,Fct_codes)&amp;"_"&amp;$C131,Raw_Factors_WFDISTXP!$B$7:$B$1000,Raw_Factors_WFDISTXP!H$7:H$1000),0))</f>
        <v>0</v>
      </c>
      <c r="U131" s="298" cm="1">
        <f t="array" aca="1" ref="U131" ca="1">IF($J$1="Labour","",IFERROR(_xlfn.XLOOKUP(_xlfn.XLOOKUP($J$1,Fct_labels,Fct_codes)&amp;"_"&amp;$C131,Raw_Factors_WFDISTXP!$B$7:$B$1000,Raw_Factors_WFDISTXP!I$7:I$1000),0))</f>
        <v>0</v>
      </c>
      <c r="V131" s="298" cm="1">
        <f t="array" aca="1" ref="V131" ca="1">IF($J$1="Labour","",IFERROR(_xlfn.XLOOKUP(_xlfn.XLOOKUP($J$1,Fct_labels,Fct_codes)&amp;"_"&amp;$C131,Raw_Factors_WFDISTXP!$B$7:$B$1000,Raw_Factors_WFDISTXP!J$7:J$1000),0))</f>
        <v>0</v>
      </c>
      <c r="W131" s="298" cm="1">
        <f t="array" aca="1" ref="W131" ca="1">IF($J$1="Labour","",IFERROR(_xlfn.XLOOKUP(_xlfn.XLOOKUP($J$1,Fct_labels,Fct_codes)&amp;"_"&amp;$C131,Raw_Factors_WFDISTXP!$B$7:$B$1000,Raw_Factors_WFDISTXP!K$7:K$1000),0))</f>
        <v>0</v>
      </c>
      <c r="X131" s="298" cm="1">
        <f t="array" aca="1" ref="X131" ca="1">IF($J$1="Labour","",IFERROR(_xlfn.XLOOKUP(_xlfn.XLOOKUP($J$1,Fct_labels,Fct_codes)&amp;"_"&amp;$C131,Raw_Factors_WFDISTXP!$B$7:$B$1000,Raw_Factors_WFDISTXP!L$7:L$1000),0))</f>
        <v>0</v>
      </c>
      <c r="Y131" s="298" cm="1">
        <f t="array" aca="1" ref="Y131" ca="1">IF($J$1="Labour","",IFERROR(_xlfn.XLOOKUP(_xlfn.XLOOKUP($J$1,Fct_labels,Fct_codes)&amp;"_"&amp;$C131,Raw_Factors_WFDISTXP!$B$7:$B$1000,Raw_Factors_WFDISTXP!M$7:M$1000),0))</f>
        <v>0</v>
      </c>
      <c r="Z131" s="298" cm="1">
        <f t="array" aca="1" ref="Z131" ca="1">IF($J$1="Labour","",IFERROR(_xlfn.XLOOKUP(_xlfn.XLOOKUP($J$1,Fct_labels,Fct_codes)&amp;"_"&amp;$C131,Raw_Factors_WFDISTXP!$B$7:$B$1000,Raw_Factors_WFDISTXP!N$7:N$1000),0))</f>
        <v>0</v>
      </c>
      <c r="AA131" s="104"/>
      <c r="AB131" s="104"/>
      <c r="AC131" s="104"/>
      <c r="AD131" s="104"/>
      <c r="AE131" s="104"/>
      <c r="AF131" s="104"/>
      <c r="AG131" s="104"/>
      <c r="AH131" s="104"/>
      <c r="AI131" s="54" t="str">
        <f ca="1"/>
        <v>sMDU</v>
      </c>
      <c r="AJ131" s="54" t="str">
        <f ca="1"/>
        <v>sGDP</v>
      </c>
      <c r="AK131" s="133" t="str">
        <f ca="1"/>
        <v>a_122</v>
      </c>
      <c r="AL131" s="133">
        <f ca="1"/>
        <v>0</v>
      </c>
      <c r="AM131" s="133">
        <f ca="1"/>
        <v>0</v>
      </c>
      <c r="AN131" s="133">
        <f ca="1"/>
        <v>0</v>
      </c>
      <c r="AO131" s="133">
        <f ca="1"/>
        <v>0</v>
      </c>
      <c r="AP131" s="133">
        <f ca="1"/>
        <v>0</v>
      </c>
      <c r="AQ131" s="133">
        <f ca="1"/>
        <v>0</v>
      </c>
      <c r="AR131" s="133">
        <f ca="1"/>
        <v>0</v>
      </c>
      <c r="AS131" s="133">
        <f ca="1"/>
        <v>0</v>
      </c>
      <c r="AT131" s="133">
        <f ca="1"/>
        <v>0</v>
      </c>
      <c r="AU131" s="133">
        <f ca="1"/>
        <v>0</v>
      </c>
      <c r="AV131" s="133" t="e">
        <f t="shared" ca="1" si="20"/>
        <v>#DIV/0!</v>
      </c>
      <c r="AW131" s="133">
        <f t="shared" ca="1" si="21"/>
        <v>0</v>
      </c>
      <c r="AX131" s="59"/>
    </row>
    <row r="132" spans="2:50" hidden="1" outlineLevel="1" x14ac:dyDescent="0.2">
      <c r="B132" s="204" t="str" cm="1">
        <f t="array" aca="1" ref="B132" ca="1">IFERROR(_xlfn.XLOOKUP(C132,Act_codes_core,Act_labels_core),"")</f>
        <v>Road works, road construction services</v>
      </c>
      <c r="C132" s="108" t="str">
        <f ca="1"/>
        <v>a_123</v>
      </c>
      <c r="D132" s="133" cm="1">
        <f t="array" aca="1" ref="D132" ca="1">IF($J$1="Labour",SUMIFS(Raw_Factors_QFXP!E$7:E$1000,Raw_Factors_QFXP!$A$7:$A$1000,_xlfn.XLOOKUP($J$1,Fct_labels,Fct_codes)&amp;"_"&amp;$C132),IFERROR(_xlfn.XLOOKUP(_xlfn.XLOOKUP($J$1,Fct_labels,Fct_codes)&amp;"_"&amp;$C132,Raw_Factors_QFXP!$B$7:$B$1000,Raw_Factors_QFXP!E$7:E$1000),0))</f>
        <v>0</v>
      </c>
      <c r="E132" s="168" cm="1">
        <f t="array" aca="1" ref="E132" ca="1">IF($J$1="Labour",SUMIFS(Raw_Factors_QFXP!F$7:F$1000,Raw_Factors_QFXP!$A$7:$A$1000,_xlfn.XLOOKUP($J$1,Fct_labels,Fct_codes)&amp;"_"&amp;$C132),IFERROR(_xlfn.XLOOKUP(_xlfn.XLOOKUP($J$1,Fct_labels,Fct_codes)&amp;"_"&amp;$C132,Raw_Factors_QFXP!$B$7:$B$1000,Raw_Factors_QFXP!F$7:F$1000),0))</f>
        <v>0</v>
      </c>
      <c r="F132" s="168" cm="1">
        <f t="array" aca="1" ref="F132" ca="1">IF($J$1="Labour",SUMIFS(Raw_Factors_QFXP!G$7:G$1000,Raw_Factors_QFXP!$A$7:$A$1000,_xlfn.XLOOKUP($J$1,Fct_labels,Fct_codes)&amp;"_"&amp;$C132),IFERROR(_xlfn.XLOOKUP(_xlfn.XLOOKUP($J$1,Fct_labels,Fct_codes)&amp;"_"&amp;$C132,Raw_Factors_QFXP!$B$7:$B$1000,Raw_Factors_QFXP!G$7:G$1000),0))</f>
        <v>0</v>
      </c>
      <c r="G132" s="168" cm="1">
        <f t="array" aca="1" ref="G132" ca="1">IF($J$1="Labour",SUMIFS(Raw_Factors_QFXP!H$7:H$1000,Raw_Factors_QFXP!$A$7:$A$1000,_xlfn.XLOOKUP($J$1,Fct_labels,Fct_codes)&amp;"_"&amp;$C132),IFERROR(_xlfn.XLOOKUP(_xlfn.XLOOKUP($J$1,Fct_labels,Fct_codes)&amp;"_"&amp;$C132,Raw_Factors_QFXP!$B$7:$B$1000,Raw_Factors_QFXP!H$7:H$1000),0))</f>
        <v>0</v>
      </c>
      <c r="H132" s="168" cm="1">
        <f t="array" aca="1" ref="H132" ca="1">IF($J$1="Labour",SUMIFS(Raw_Factors_QFXP!I$7:I$1000,Raw_Factors_QFXP!$A$7:$A$1000,_xlfn.XLOOKUP($J$1,Fct_labels,Fct_codes)&amp;"_"&amp;$C132),IFERROR(_xlfn.XLOOKUP(_xlfn.XLOOKUP($J$1,Fct_labels,Fct_codes)&amp;"_"&amp;$C132,Raw_Factors_QFXP!$B$7:$B$1000,Raw_Factors_QFXP!I$7:I$1000),0))</f>
        <v>0</v>
      </c>
      <c r="I132" s="168" cm="1">
        <f t="array" aca="1" ref="I132" ca="1">IF($J$1="Labour",SUMIFS(Raw_Factors_QFXP!J$7:J$1000,Raw_Factors_QFXP!$A$7:$A$1000,_xlfn.XLOOKUP($J$1,Fct_labels,Fct_codes)&amp;"_"&amp;$C132),IFERROR(_xlfn.XLOOKUP(_xlfn.XLOOKUP($J$1,Fct_labels,Fct_codes)&amp;"_"&amp;$C132,Raw_Factors_QFXP!$B$7:$B$1000,Raw_Factors_QFXP!J$7:J$1000),0))</f>
        <v>0</v>
      </c>
      <c r="J132" s="168" cm="1">
        <f t="array" aca="1" ref="J132" ca="1">IF($J$1="Labour",SUMIFS(Raw_Factors_QFXP!K$7:K$1000,Raw_Factors_QFXP!$A$7:$A$1000,_xlfn.XLOOKUP($J$1,Fct_labels,Fct_codes)&amp;"_"&amp;$C132),IFERROR(_xlfn.XLOOKUP(_xlfn.XLOOKUP($J$1,Fct_labels,Fct_codes)&amp;"_"&amp;$C132,Raw_Factors_QFXP!$B$7:$B$1000,Raw_Factors_QFXP!K$7:K$1000),0))</f>
        <v>0</v>
      </c>
      <c r="K132" s="168" cm="1">
        <f t="array" aca="1" ref="K132" ca="1">IF($J$1="Labour",SUMIFS(Raw_Factors_QFXP!L$7:L$1000,Raw_Factors_QFXP!$A$7:$A$1000,_xlfn.XLOOKUP($J$1,Fct_labels,Fct_codes)&amp;"_"&amp;$C132),IFERROR(_xlfn.XLOOKUP(_xlfn.XLOOKUP($J$1,Fct_labels,Fct_codes)&amp;"_"&amp;$C132,Raw_Factors_QFXP!$B$7:$B$1000,Raw_Factors_QFXP!L$7:L$1000),0))</f>
        <v>0</v>
      </c>
      <c r="L132" s="168" cm="1">
        <f t="array" aca="1" ref="L132" ca="1">IF($J$1="Labour",SUMIFS(Raw_Factors_QFXP!M$7:M$1000,Raw_Factors_QFXP!$A$7:$A$1000,_xlfn.XLOOKUP($J$1,Fct_labels,Fct_codes)&amp;"_"&amp;$C132),IFERROR(_xlfn.XLOOKUP(_xlfn.XLOOKUP($J$1,Fct_labels,Fct_codes)&amp;"_"&amp;$C132,Raw_Factors_QFXP!$B$7:$B$1000,Raw_Factors_QFXP!M$7:M$1000),0))</f>
        <v>0</v>
      </c>
      <c r="M132" s="168" cm="1">
        <f t="array" aca="1" ref="M132" ca="1">IF($J$1="Labour",SUMIFS(Raw_Factors_QFXP!N$7:N$1000,Raw_Factors_QFXP!$A$7:$A$1000,_xlfn.XLOOKUP($J$1,Fct_labels,Fct_codes)&amp;"_"&amp;$C132),IFERROR(_xlfn.XLOOKUP(_xlfn.XLOOKUP($J$1,Fct_labels,Fct_codes)&amp;"_"&amp;$C132,Raw_Factors_QFXP!$B$7:$B$1000,Raw_Factors_QFXP!N$7:N$1000),0))</f>
        <v>0</v>
      </c>
      <c r="O132" s="204" t="str" cm="1">
        <f t="array" aca="1" ref="O132" ca="1">IFERROR(_xlfn.XLOOKUP(P132,Act_codes_core,Act_labels_core),"")</f>
        <v>Road works, road construction services</v>
      </c>
      <c r="P132" s="108" t="str">
        <f ca="1"/>
        <v>a_123</v>
      </c>
      <c r="Q132" s="281" cm="1">
        <f t="array" aca="1" ref="Q132" ca="1">IF($J$1="Labour","",IFERROR(_xlfn.XLOOKUP(_xlfn.XLOOKUP($J$1,Fct_labels,Fct_codes)&amp;"_"&amp;$C132,Raw_Factors_WFDISTXP!$B$7:$B$1000,Raw_Factors_WFDISTXP!E$7:E$1000),0))</f>
        <v>0</v>
      </c>
      <c r="R132" s="298" cm="1">
        <f t="array" aca="1" ref="R132" ca="1">IF($J$1="Labour","",IFERROR(_xlfn.XLOOKUP(_xlfn.XLOOKUP($J$1,Fct_labels,Fct_codes)&amp;"_"&amp;$C132,Raw_Factors_WFDISTXP!$B$7:$B$1000,Raw_Factors_WFDISTXP!F$7:F$1000),0))</f>
        <v>0</v>
      </c>
      <c r="S132" s="298" cm="1">
        <f t="array" aca="1" ref="S132" ca="1">IF($J$1="Labour","",IFERROR(_xlfn.XLOOKUP(_xlfn.XLOOKUP($J$1,Fct_labels,Fct_codes)&amp;"_"&amp;$C132,Raw_Factors_WFDISTXP!$B$7:$B$1000,Raw_Factors_WFDISTXP!G$7:G$1000),0))</f>
        <v>0</v>
      </c>
      <c r="T132" s="298" cm="1">
        <f t="array" aca="1" ref="T132" ca="1">IF($J$1="Labour","",IFERROR(_xlfn.XLOOKUP(_xlfn.XLOOKUP($J$1,Fct_labels,Fct_codes)&amp;"_"&amp;$C132,Raw_Factors_WFDISTXP!$B$7:$B$1000,Raw_Factors_WFDISTXP!H$7:H$1000),0))</f>
        <v>0</v>
      </c>
      <c r="U132" s="298" cm="1">
        <f t="array" aca="1" ref="U132" ca="1">IF($J$1="Labour","",IFERROR(_xlfn.XLOOKUP(_xlfn.XLOOKUP($J$1,Fct_labels,Fct_codes)&amp;"_"&amp;$C132,Raw_Factors_WFDISTXP!$B$7:$B$1000,Raw_Factors_WFDISTXP!I$7:I$1000),0))</f>
        <v>0</v>
      </c>
      <c r="V132" s="298" cm="1">
        <f t="array" aca="1" ref="V132" ca="1">IF($J$1="Labour","",IFERROR(_xlfn.XLOOKUP(_xlfn.XLOOKUP($J$1,Fct_labels,Fct_codes)&amp;"_"&amp;$C132,Raw_Factors_WFDISTXP!$B$7:$B$1000,Raw_Factors_WFDISTXP!J$7:J$1000),0))</f>
        <v>0</v>
      </c>
      <c r="W132" s="298" cm="1">
        <f t="array" aca="1" ref="W132" ca="1">IF($J$1="Labour","",IFERROR(_xlfn.XLOOKUP(_xlfn.XLOOKUP($J$1,Fct_labels,Fct_codes)&amp;"_"&amp;$C132,Raw_Factors_WFDISTXP!$B$7:$B$1000,Raw_Factors_WFDISTXP!K$7:K$1000),0))</f>
        <v>0</v>
      </c>
      <c r="X132" s="298" cm="1">
        <f t="array" aca="1" ref="X132" ca="1">IF($J$1="Labour","",IFERROR(_xlfn.XLOOKUP(_xlfn.XLOOKUP($J$1,Fct_labels,Fct_codes)&amp;"_"&amp;$C132,Raw_Factors_WFDISTXP!$B$7:$B$1000,Raw_Factors_WFDISTXP!L$7:L$1000),0))</f>
        <v>0</v>
      </c>
      <c r="Y132" s="298" cm="1">
        <f t="array" aca="1" ref="Y132" ca="1">IF($J$1="Labour","",IFERROR(_xlfn.XLOOKUP(_xlfn.XLOOKUP($J$1,Fct_labels,Fct_codes)&amp;"_"&amp;$C132,Raw_Factors_WFDISTXP!$B$7:$B$1000,Raw_Factors_WFDISTXP!M$7:M$1000),0))</f>
        <v>0</v>
      </c>
      <c r="Z132" s="298" cm="1">
        <f t="array" aca="1" ref="Z132" ca="1">IF($J$1="Labour","",IFERROR(_xlfn.XLOOKUP(_xlfn.XLOOKUP($J$1,Fct_labels,Fct_codes)&amp;"_"&amp;$C132,Raw_Factors_WFDISTXP!$B$7:$B$1000,Raw_Factors_WFDISTXP!N$7:N$1000),0))</f>
        <v>0</v>
      </c>
      <c r="AA132" s="104"/>
      <c r="AB132" s="104"/>
      <c r="AC132" s="104"/>
      <c r="AD132" s="104"/>
      <c r="AE132" s="104"/>
      <c r="AF132" s="104"/>
      <c r="AG132" s="104"/>
      <c r="AH132" s="104"/>
      <c r="AI132" s="54" t="str">
        <f ca="1"/>
        <v>sMDU</v>
      </c>
      <c r="AJ132" s="54" t="str">
        <f ca="1"/>
        <v>sGDP</v>
      </c>
      <c r="AK132" s="133" t="str">
        <f ca="1"/>
        <v>a_123</v>
      </c>
      <c r="AL132" s="133">
        <f ca="1"/>
        <v>0</v>
      </c>
      <c r="AM132" s="133">
        <f ca="1"/>
        <v>0</v>
      </c>
      <c r="AN132" s="133">
        <f ca="1"/>
        <v>0</v>
      </c>
      <c r="AO132" s="133">
        <f ca="1"/>
        <v>0</v>
      </c>
      <c r="AP132" s="133">
        <f ca="1"/>
        <v>0</v>
      </c>
      <c r="AQ132" s="133">
        <f ca="1"/>
        <v>0</v>
      </c>
      <c r="AR132" s="133">
        <f ca="1"/>
        <v>0</v>
      </c>
      <c r="AS132" s="133">
        <f ca="1"/>
        <v>0</v>
      </c>
      <c r="AT132" s="133">
        <f ca="1"/>
        <v>0</v>
      </c>
      <c r="AU132" s="133">
        <f ca="1"/>
        <v>0</v>
      </c>
      <c r="AV132" s="133" t="e">
        <f t="shared" ca="1" si="20"/>
        <v>#DIV/0!</v>
      </c>
      <c r="AW132" s="133">
        <f t="shared" ca="1" si="21"/>
        <v>0</v>
      </c>
      <c r="AX132" s="59"/>
    </row>
    <row r="133" spans="2:50" hidden="1" outlineLevel="1" x14ac:dyDescent="0.2">
      <c r="B133" s="204" t="str" cm="1">
        <f t="array" aca="1" ref="B133" ca="1">IFERROR(_xlfn.XLOOKUP(C133,Act_codes_core,Act_labels_core),"")</f>
        <v>Public works and construction services of public works and other civil engineering works</v>
      </c>
      <c r="C133" s="108" t="str">
        <f ca="1"/>
        <v>a_124</v>
      </c>
      <c r="D133" s="133" cm="1">
        <f t="array" aca="1" ref="D133" ca="1">IF($J$1="Labour",SUMIFS(Raw_Factors_QFXP!E$7:E$1000,Raw_Factors_QFXP!$A$7:$A$1000,_xlfn.XLOOKUP($J$1,Fct_labels,Fct_codes)&amp;"_"&amp;$C133),IFERROR(_xlfn.XLOOKUP(_xlfn.XLOOKUP($J$1,Fct_labels,Fct_codes)&amp;"_"&amp;$C133,Raw_Factors_QFXP!$B$7:$B$1000,Raw_Factors_QFXP!E$7:E$1000),0))</f>
        <v>0</v>
      </c>
      <c r="E133" s="168" cm="1">
        <f t="array" aca="1" ref="E133" ca="1">IF($J$1="Labour",SUMIFS(Raw_Factors_QFXP!F$7:F$1000,Raw_Factors_QFXP!$A$7:$A$1000,_xlfn.XLOOKUP($J$1,Fct_labels,Fct_codes)&amp;"_"&amp;$C133),IFERROR(_xlfn.XLOOKUP(_xlfn.XLOOKUP($J$1,Fct_labels,Fct_codes)&amp;"_"&amp;$C133,Raw_Factors_QFXP!$B$7:$B$1000,Raw_Factors_QFXP!F$7:F$1000),0))</f>
        <v>0</v>
      </c>
      <c r="F133" s="168" cm="1">
        <f t="array" aca="1" ref="F133" ca="1">IF($J$1="Labour",SUMIFS(Raw_Factors_QFXP!G$7:G$1000,Raw_Factors_QFXP!$A$7:$A$1000,_xlfn.XLOOKUP($J$1,Fct_labels,Fct_codes)&amp;"_"&amp;$C133),IFERROR(_xlfn.XLOOKUP(_xlfn.XLOOKUP($J$1,Fct_labels,Fct_codes)&amp;"_"&amp;$C133,Raw_Factors_QFXP!$B$7:$B$1000,Raw_Factors_QFXP!G$7:G$1000),0))</f>
        <v>0</v>
      </c>
      <c r="G133" s="168" cm="1">
        <f t="array" aca="1" ref="G133" ca="1">IF($J$1="Labour",SUMIFS(Raw_Factors_QFXP!H$7:H$1000,Raw_Factors_QFXP!$A$7:$A$1000,_xlfn.XLOOKUP($J$1,Fct_labels,Fct_codes)&amp;"_"&amp;$C133),IFERROR(_xlfn.XLOOKUP(_xlfn.XLOOKUP($J$1,Fct_labels,Fct_codes)&amp;"_"&amp;$C133,Raw_Factors_QFXP!$B$7:$B$1000,Raw_Factors_QFXP!H$7:H$1000),0))</f>
        <v>0</v>
      </c>
      <c r="H133" s="168" cm="1">
        <f t="array" aca="1" ref="H133" ca="1">IF($J$1="Labour",SUMIFS(Raw_Factors_QFXP!I$7:I$1000,Raw_Factors_QFXP!$A$7:$A$1000,_xlfn.XLOOKUP($J$1,Fct_labels,Fct_codes)&amp;"_"&amp;$C133),IFERROR(_xlfn.XLOOKUP(_xlfn.XLOOKUP($J$1,Fct_labels,Fct_codes)&amp;"_"&amp;$C133,Raw_Factors_QFXP!$B$7:$B$1000,Raw_Factors_QFXP!I$7:I$1000),0))</f>
        <v>0</v>
      </c>
      <c r="I133" s="168" cm="1">
        <f t="array" aca="1" ref="I133" ca="1">IF($J$1="Labour",SUMIFS(Raw_Factors_QFXP!J$7:J$1000,Raw_Factors_QFXP!$A$7:$A$1000,_xlfn.XLOOKUP($J$1,Fct_labels,Fct_codes)&amp;"_"&amp;$C133),IFERROR(_xlfn.XLOOKUP(_xlfn.XLOOKUP($J$1,Fct_labels,Fct_codes)&amp;"_"&amp;$C133,Raw_Factors_QFXP!$B$7:$B$1000,Raw_Factors_QFXP!J$7:J$1000),0))</f>
        <v>0</v>
      </c>
      <c r="J133" s="168" cm="1">
        <f t="array" aca="1" ref="J133" ca="1">IF($J$1="Labour",SUMIFS(Raw_Factors_QFXP!K$7:K$1000,Raw_Factors_QFXP!$A$7:$A$1000,_xlfn.XLOOKUP($J$1,Fct_labels,Fct_codes)&amp;"_"&amp;$C133),IFERROR(_xlfn.XLOOKUP(_xlfn.XLOOKUP($J$1,Fct_labels,Fct_codes)&amp;"_"&amp;$C133,Raw_Factors_QFXP!$B$7:$B$1000,Raw_Factors_QFXP!K$7:K$1000),0))</f>
        <v>0</v>
      </c>
      <c r="K133" s="168" cm="1">
        <f t="array" aca="1" ref="K133" ca="1">IF($J$1="Labour",SUMIFS(Raw_Factors_QFXP!L$7:L$1000,Raw_Factors_QFXP!$A$7:$A$1000,_xlfn.XLOOKUP($J$1,Fct_labels,Fct_codes)&amp;"_"&amp;$C133),IFERROR(_xlfn.XLOOKUP(_xlfn.XLOOKUP($J$1,Fct_labels,Fct_codes)&amp;"_"&amp;$C133,Raw_Factors_QFXP!$B$7:$B$1000,Raw_Factors_QFXP!L$7:L$1000),0))</f>
        <v>0</v>
      </c>
      <c r="L133" s="168" cm="1">
        <f t="array" aca="1" ref="L133" ca="1">IF($J$1="Labour",SUMIFS(Raw_Factors_QFXP!M$7:M$1000,Raw_Factors_QFXP!$A$7:$A$1000,_xlfn.XLOOKUP($J$1,Fct_labels,Fct_codes)&amp;"_"&amp;$C133),IFERROR(_xlfn.XLOOKUP(_xlfn.XLOOKUP($J$1,Fct_labels,Fct_codes)&amp;"_"&amp;$C133,Raw_Factors_QFXP!$B$7:$B$1000,Raw_Factors_QFXP!M$7:M$1000),0))</f>
        <v>0</v>
      </c>
      <c r="M133" s="168" cm="1">
        <f t="array" aca="1" ref="M133" ca="1">IF($J$1="Labour",SUMIFS(Raw_Factors_QFXP!N$7:N$1000,Raw_Factors_QFXP!$A$7:$A$1000,_xlfn.XLOOKUP($J$1,Fct_labels,Fct_codes)&amp;"_"&amp;$C133),IFERROR(_xlfn.XLOOKUP(_xlfn.XLOOKUP($J$1,Fct_labels,Fct_codes)&amp;"_"&amp;$C133,Raw_Factors_QFXP!$B$7:$B$1000,Raw_Factors_QFXP!N$7:N$1000),0))</f>
        <v>0</v>
      </c>
      <c r="O133" s="204" t="str" cm="1">
        <f t="array" aca="1" ref="O133" ca="1">IFERROR(_xlfn.XLOOKUP(P133,Act_codes_core,Act_labels_core),"")</f>
        <v>Public works and construction services of public works and other civil engineering works</v>
      </c>
      <c r="P133" s="108" t="str">
        <f ca="1"/>
        <v>a_124</v>
      </c>
      <c r="Q133" s="281" cm="1">
        <f t="array" aca="1" ref="Q133" ca="1">IF($J$1="Labour","",IFERROR(_xlfn.XLOOKUP(_xlfn.XLOOKUP($J$1,Fct_labels,Fct_codes)&amp;"_"&amp;$C133,Raw_Factors_WFDISTXP!$B$7:$B$1000,Raw_Factors_WFDISTXP!E$7:E$1000),0))</f>
        <v>0</v>
      </c>
      <c r="R133" s="298" cm="1">
        <f t="array" aca="1" ref="R133" ca="1">IF($J$1="Labour","",IFERROR(_xlfn.XLOOKUP(_xlfn.XLOOKUP($J$1,Fct_labels,Fct_codes)&amp;"_"&amp;$C133,Raw_Factors_WFDISTXP!$B$7:$B$1000,Raw_Factors_WFDISTXP!F$7:F$1000),0))</f>
        <v>0</v>
      </c>
      <c r="S133" s="298" cm="1">
        <f t="array" aca="1" ref="S133" ca="1">IF($J$1="Labour","",IFERROR(_xlfn.XLOOKUP(_xlfn.XLOOKUP($J$1,Fct_labels,Fct_codes)&amp;"_"&amp;$C133,Raw_Factors_WFDISTXP!$B$7:$B$1000,Raw_Factors_WFDISTXP!G$7:G$1000),0))</f>
        <v>0</v>
      </c>
      <c r="T133" s="298" cm="1">
        <f t="array" aca="1" ref="T133" ca="1">IF($J$1="Labour","",IFERROR(_xlfn.XLOOKUP(_xlfn.XLOOKUP($J$1,Fct_labels,Fct_codes)&amp;"_"&amp;$C133,Raw_Factors_WFDISTXP!$B$7:$B$1000,Raw_Factors_WFDISTXP!H$7:H$1000),0))</f>
        <v>0</v>
      </c>
      <c r="U133" s="298" cm="1">
        <f t="array" aca="1" ref="U133" ca="1">IF($J$1="Labour","",IFERROR(_xlfn.XLOOKUP(_xlfn.XLOOKUP($J$1,Fct_labels,Fct_codes)&amp;"_"&amp;$C133,Raw_Factors_WFDISTXP!$B$7:$B$1000,Raw_Factors_WFDISTXP!I$7:I$1000),0))</f>
        <v>0</v>
      </c>
      <c r="V133" s="298" cm="1">
        <f t="array" aca="1" ref="V133" ca="1">IF($J$1="Labour","",IFERROR(_xlfn.XLOOKUP(_xlfn.XLOOKUP($J$1,Fct_labels,Fct_codes)&amp;"_"&amp;$C133,Raw_Factors_WFDISTXP!$B$7:$B$1000,Raw_Factors_WFDISTXP!J$7:J$1000),0))</f>
        <v>0</v>
      </c>
      <c r="W133" s="298" cm="1">
        <f t="array" aca="1" ref="W133" ca="1">IF($J$1="Labour","",IFERROR(_xlfn.XLOOKUP(_xlfn.XLOOKUP($J$1,Fct_labels,Fct_codes)&amp;"_"&amp;$C133,Raw_Factors_WFDISTXP!$B$7:$B$1000,Raw_Factors_WFDISTXP!K$7:K$1000),0))</f>
        <v>0</v>
      </c>
      <c r="X133" s="298" cm="1">
        <f t="array" aca="1" ref="X133" ca="1">IF($J$1="Labour","",IFERROR(_xlfn.XLOOKUP(_xlfn.XLOOKUP($J$1,Fct_labels,Fct_codes)&amp;"_"&amp;$C133,Raw_Factors_WFDISTXP!$B$7:$B$1000,Raw_Factors_WFDISTXP!L$7:L$1000),0))</f>
        <v>0</v>
      </c>
      <c r="Y133" s="298" cm="1">
        <f t="array" aca="1" ref="Y133" ca="1">IF($J$1="Labour","",IFERROR(_xlfn.XLOOKUP(_xlfn.XLOOKUP($J$1,Fct_labels,Fct_codes)&amp;"_"&amp;$C133,Raw_Factors_WFDISTXP!$B$7:$B$1000,Raw_Factors_WFDISTXP!M$7:M$1000),0))</f>
        <v>0</v>
      </c>
      <c r="Z133" s="298" cm="1">
        <f t="array" aca="1" ref="Z133" ca="1">IF($J$1="Labour","",IFERROR(_xlfn.XLOOKUP(_xlfn.XLOOKUP($J$1,Fct_labels,Fct_codes)&amp;"_"&amp;$C133,Raw_Factors_WFDISTXP!$B$7:$B$1000,Raw_Factors_WFDISTXP!N$7:N$1000),0))</f>
        <v>0</v>
      </c>
      <c r="AA133" s="104"/>
      <c r="AB133" s="104"/>
      <c r="AC133" s="104"/>
      <c r="AD133" s="104"/>
      <c r="AE133" s="104"/>
      <c r="AF133" s="104"/>
      <c r="AG133" s="104"/>
      <c r="AH133" s="104"/>
      <c r="AI133" s="54" t="str">
        <f ca="1"/>
        <v>sMDU</v>
      </c>
      <c r="AJ133" s="54" t="str">
        <f ca="1"/>
        <v>sGDP</v>
      </c>
      <c r="AK133" s="133" t="str">
        <f ca="1"/>
        <v>a_124</v>
      </c>
      <c r="AL133" s="133">
        <f ca="1"/>
        <v>0</v>
      </c>
      <c r="AM133" s="133">
        <f ca="1"/>
        <v>0</v>
      </c>
      <c r="AN133" s="133">
        <f ca="1"/>
        <v>0</v>
      </c>
      <c r="AO133" s="133">
        <f ca="1"/>
        <v>0</v>
      </c>
      <c r="AP133" s="133">
        <f ca="1"/>
        <v>0</v>
      </c>
      <c r="AQ133" s="133">
        <f ca="1"/>
        <v>0</v>
      </c>
      <c r="AR133" s="133">
        <f ca="1"/>
        <v>0</v>
      </c>
      <c r="AS133" s="133">
        <f ca="1"/>
        <v>0</v>
      </c>
      <c r="AT133" s="133">
        <f ca="1"/>
        <v>0</v>
      </c>
      <c r="AU133" s="133">
        <f ca="1"/>
        <v>0</v>
      </c>
      <c r="AV133" s="133" t="e">
        <f t="shared" ca="1" si="20"/>
        <v>#DIV/0!</v>
      </c>
      <c r="AW133" s="133">
        <f t="shared" ca="1" si="21"/>
        <v>0</v>
      </c>
      <c r="AX133" s="59"/>
    </row>
    <row r="134" spans="2:50" hidden="1" outlineLevel="1" x14ac:dyDescent="0.2">
      <c r="B134" s="204" t="str" cm="1">
        <f t="array" aca="1" ref="B134" ca="1">IFERROR(_xlfn.XLOOKUP(C134,Act_codes_core,Act_labels_core),"")</f>
        <v>Specialized construction services</v>
      </c>
      <c r="C134" s="108" t="str">
        <f ca="1"/>
        <v>a_125</v>
      </c>
      <c r="D134" s="133" cm="1">
        <f t="array" aca="1" ref="D134" ca="1">IF($J$1="Labour",SUMIFS(Raw_Factors_QFXP!E$7:E$1000,Raw_Factors_QFXP!$A$7:$A$1000,_xlfn.XLOOKUP($J$1,Fct_labels,Fct_codes)&amp;"_"&amp;$C134),IFERROR(_xlfn.XLOOKUP(_xlfn.XLOOKUP($J$1,Fct_labels,Fct_codes)&amp;"_"&amp;$C134,Raw_Factors_QFXP!$B$7:$B$1000,Raw_Factors_QFXP!E$7:E$1000),0))</f>
        <v>0</v>
      </c>
      <c r="E134" s="168" cm="1">
        <f t="array" aca="1" ref="E134" ca="1">IF($J$1="Labour",SUMIFS(Raw_Factors_QFXP!F$7:F$1000,Raw_Factors_QFXP!$A$7:$A$1000,_xlfn.XLOOKUP($J$1,Fct_labels,Fct_codes)&amp;"_"&amp;$C134),IFERROR(_xlfn.XLOOKUP(_xlfn.XLOOKUP($J$1,Fct_labels,Fct_codes)&amp;"_"&amp;$C134,Raw_Factors_QFXP!$B$7:$B$1000,Raw_Factors_QFXP!F$7:F$1000),0))</f>
        <v>0</v>
      </c>
      <c r="F134" s="168" cm="1">
        <f t="array" aca="1" ref="F134" ca="1">IF($J$1="Labour",SUMIFS(Raw_Factors_QFXP!G$7:G$1000,Raw_Factors_QFXP!$A$7:$A$1000,_xlfn.XLOOKUP($J$1,Fct_labels,Fct_codes)&amp;"_"&amp;$C134),IFERROR(_xlfn.XLOOKUP(_xlfn.XLOOKUP($J$1,Fct_labels,Fct_codes)&amp;"_"&amp;$C134,Raw_Factors_QFXP!$B$7:$B$1000,Raw_Factors_QFXP!G$7:G$1000),0))</f>
        <v>0</v>
      </c>
      <c r="G134" s="168" cm="1">
        <f t="array" aca="1" ref="G134" ca="1">IF($J$1="Labour",SUMIFS(Raw_Factors_QFXP!H$7:H$1000,Raw_Factors_QFXP!$A$7:$A$1000,_xlfn.XLOOKUP($J$1,Fct_labels,Fct_codes)&amp;"_"&amp;$C134),IFERROR(_xlfn.XLOOKUP(_xlfn.XLOOKUP($J$1,Fct_labels,Fct_codes)&amp;"_"&amp;$C134,Raw_Factors_QFXP!$B$7:$B$1000,Raw_Factors_QFXP!H$7:H$1000),0))</f>
        <v>0</v>
      </c>
      <c r="H134" s="168" cm="1">
        <f t="array" aca="1" ref="H134" ca="1">IF($J$1="Labour",SUMIFS(Raw_Factors_QFXP!I$7:I$1000,Raw_Factors_QFXP!$A$7:$A$1000,_xlfn.XLOOKUP($J$1,Fct_labels,Fct_codes)&amp;"_"&amp;$C134),IFERROR(_xlfn.XLOOKUP(_xlfn.XLOOKUP($J$1,Fct_labels,Fct_codes)&amp;"_"&amp;$C134,Raw_Factors_QFXP!$B$7:$B$1000,Raw_Factors_QFXP!I$7:I$1000),0))</f>
        <v>0</v>
      </c>
      <c r="I134" s="168" cm="1">
        <f t="array" aca="1" ref="I134" ca="1">IF($J$1="Labour",SUMIFS(Raw_Factors_QFXP!J$7:J$1000,Raw_Factors_QFXP!$A$7:$A$1000,_xlfn.XLOOKUP($J$1,Fct_labels,Fct_codes)&amp;"_"&amp;$C134),IFERROR(_xlfn.XLOOKUP(_xlfn.XLOOKUP($J$1,Fct_labels,Fct_codes)&amp;"_"&amp;$C134,Raw_Factors_QFXP!$B$7:$B$1000,Raw_Factors_QFXP!J$7:J$1000),0))</f>
        <v>0</v>
      </c>
      <c r="J134" s="168" cm="1">
        <f t="array" aca="1" ref="J134" ca="1">IF($J$1="Labour",SUMIFS(Raw_Factors_QFXP!K$7:K$1000,Raw_Factors_QFXP!$A$7:$A$1000,_xlfn.XLOOKUP($J$1,Fct_labels,Fct_codes)&amp;"_"&amp;$C134),IFERROR(_xlfn.XLOOKUP(_xlfn.XLOOKUP($J$1,Fct_labels,Fct_codes)&amp;"_"&amp;$C134,Raw_Factors_QFXP!$B$7:$B$1000,Raw_Factors_QFXP!K$7:K$1000),0))</f>
        <v>0</v>
      </c>
      <c r="K134" s="168" cm="1">
        <f t="array" aca="1" ref="K134" ca="1">IF($J$1="Labour",SUMIFS(Raw_Factors_QFXP!L$7:L$1000,Raw_Factors_QFXP!$A$7:$A$1000,_xlfn.XLOOKUP($J$1,Fct_labels,Fct_codes)&amp;"_"&amp;$C134),IFERROR(_xlfn.XLOOKUP(_xlfn.XLOOKUP($J$1,Fct_labels,Fct_codes)&amp;"_"&amp;$C134,Raw_Factors_QFXP!$B$7:$B$1000,Raw_Factors_QFXP!L$7:L$1000),0))</f>
        <v>0</v>
      </c>
      <c r="L134" s="168" cm="1">
        <f t="array" aca="1" ref="L134" ca="1">IF($J$1="Labour",SUMIFS(Raw_Factors_QFXP!M$7:M$1000,Raw_Factors_QFXP!$A$7:$A$1000,_xlfn.XLOOKUP($J$1,Fct_labels,Fct_codes)&amp;"_"&amp;$C134),IFERROR(_xlfn.XLOOKUP(_xlfn.XLOOKUP($J$1,Fct_labels,Fct_codes)&amp;"_"&amp;$C134,Raw_Factors_QFXP!$B$7:$B$1000,Raw_Factors_QFXP!M$7:M$1000),0))</f>
        <v>0</v>
      </c>
      <c r="M134" s="168" cm="1">
        <f t="array" aca="1" ref="M134" ca="1">IF($J$1="Labour",SUMIFS(Raw_Factors_QFXP!N$7:N$1000,Raw_Factors_QFXP!$A$7:$A$1000,_xlfn.XLOOKUP($J$1,Fct_labels,Fct_codes)&amp;"_"&amp;$C134),IFERROR(_xlfn.XLOOKUP(_xlfn.XLOOKUP($J$1,Fct_labels,Fct_codes)&amp;"_"&amp;$C134,Raw_Factors_QFXP!$B$7:$B$1000,Raw_Factors_QFXP!N$7:N$1000),0))</f>
        <v>0</v>
      </c>
      <c r="O134" s="204" t="str" cm="1">
        <f t="array" aca="1" ref="O134" ca="1">IFERROR(_xlfn.XLOOKUP(P134,Act_codes_core,Act_labels_core),"")</f>
        <v>Specialized construction services</v>
      </c>
      <c r="P134" s="108" t="str">
        <f ca="1"/>
        <v>a_125</v>
      </c>
      <c r="Q134" s="281" cm="1">
        <f t="array" aca="1" ref="Q134" ca="1">IF($J$1="Labour","",IFERROR(_xlfn.XLOOKUP(_xlfn.XLOOKUP($J$1,Fct_labels,Fct_codes)&amp;"_"&amp;$C134,Raw_Factors_WFDISTXP!$B$7:$B$1000,Raw_Factors_WFDISTXP!E$7:E$1000),0))</f>
        <v>0</v>
      </c>
      <c r="R134" s="298" cm="1">
        <f t="array" aca="1" ref="R134" ca="1">IF($J$1="Labour","",IFERROR(_xlfn.XLOOKUP(_xlfn.XLOOKUP($J$1,Fct_labels,Fct_codes)&amp;"_"&amp;$C134,Raw_Factors_WFDISTXP!$B$7:$B$1000,Raw_Factors_WFDISTXP!F$7:F$1000),0))</f>
        <v>0</v>
      </c>
      <c r="S134" s="298" cm="1">
        <f t="array" aca="1" ref="S134" ca="1">IF($J$1="Labour","",IFERROR(_xlfn.XLOOKUP(_xlfn.XLOOKUP($J$1,Fct_labels,Fct_codes)&amp;"_"&amp;$C134,Raw_Factors_WFDISTXP!$B$7:$B$1000,Raw_Factors_WFDISTXP!G$7:G$1000),0))</f>
        <v>0</v>
      </c>
      <c r="T134" s="298" cm="1">
        <f t="array" aca="1" ref="T134" ca="1">IF($J$1="Labour","",IFERROR(_xlfn.XLOOKUP(_xlfn.XLOOKUP($J$1,Fct_labels,Fct_codes)&amp;"_"&amp;$C134,Raw_Factors_WFDISTXP!$B$7:$B$1000,Raw_Factors_WFDISTXP!H$7:H$1000),0))</f>
        <v>0</v>
      </c>
      <c r="U134" s="298" cm="1">
        <f t="array" aca="1" ref="U134" ca="1">IF($J$1="Labour","",IFERROR(_xlfn.XLOOKUP(_xlfn.XLOOKUP($J$1,Fct_labels,Fct_codes)&amp;"_"&amp;$C134,Raw_Factors_WFDISTXP!$B$7:$B$1000,Raw_Factors_WFDISTXP!I$7:I$1000),0))</f>
        <v>0</v>
      </c>
      <c r="V134" s="298" cm="1">
        <f t="array" aca="1" ref="V134" ca="1">IF($J$1="Labour","",IFERROR(_xlfn.XLOOKUP(_xlfn.XLOOKUP($J$1,Fct_labels,Fct_codes)&amp;"_"&amp;$C134,Raw_Factors_WFDISTXP!$B$7:$B$1000,Raw_Factors_WFDISTXP!J$7:J$1000),0))</f>
        <v>0</v>
      </c>
      <c r="W134" s="298" cm="1">
        <f t="array" aca="1" ref="W134" ca="1">IF($J$1="Labour","",IFERROR(_xlfn.XLOOKUP(_xlfn.XLOOKUP($J$1,Fct_labels,Fct_codes)&amp;"_"&amp;$C134,Raw_Factors_WFDISTXP!$B$7:$B$1000,Raw_Factors_WFDISTXP!K$7:K$1000),0))</f>
        <v>0</v>
      </c>
      <c r="X134" s="298" cm="1">
        <f t="array" aca="1" ref="X134" ca="1">IF($J$1="Labour","",IFERROR(_xlfn.XLOOKUP(_xlfn.XLOOKUP($J$1,Fct_labels,Fct_codes)&amp;"_"&amp;$C134,Raw_Factors_WFDISTXP!$B$7:$B$1000,Raw_Factors_WFDISTXP!L$7:L$1000),0))</f>
        <v>0</v>
      </c>
      <c r="Y134" s="298" cm="1">
        <f t="array" aca="1" ref="Y134" ca="1">IF($J$1="Labour","",IFERROR(_xlfn.XLOOKUP(_xlfn.XLOOKUP($J$1,Fct_labels,Fct_codes)&amp;"_"&amp;$C134,Raw_Factors_WFDISTXP!$B$7:$B$1000,Raw_Factors_WFDISTXP!M$7:M$1000),0))</f>
        <v>0</v>
      </c>
      <c r="Z134" s="298" cm="1">
        <f t="array" aca="1" ref="Z134" ca="1">IF($J$1="Labour","",IFERROR(_xlfn.XLOOKUP(_xlfn.XLOOKUP($J$1,Fct_labels,Fct_codes)&amp;"_"&amp;$C134,Raw_Factors_WFDISTXP!$B$7:$B$1000,Raw_Factors_WFDISTXP!N$7:N$1000),0))</f>
        <v>0</v>
      </c>
      <c r="AA134" s="104"/>
      <c r="AB134" s="104"/>
      <c r="AC134" s="104"/>
      <c r="AD134" s="104"/>
      <c r="AE134" s="104"/>
      <c r="AF134" s="104"/>
      <c r="AG134" s="104"/>
      <c r="AH134" s="104"/>
      <c r="AI134" s="54" t="str">
        <f ca="1"/>
        <v>sMDU</v>
      </c>
      <c r="AJ134" s="54" t="str">
        <f ca="1"/>
        <v>sGDP</v>
      </c>
      <c r="AK134" s="133" t="str">
        <f ca="1"/>
        <v>a_125</v>
      </c>
      <c r="AL134" s="133">
        <f ca="1"/>
        <v>0</v>
      </c>
      <c r="AM134" s="133">
        <f ca="1"/>
        <v>0</v>
      </c>
      <c r="AN134" s="133">
        <f ca="1"/>
        <v>0</v>
      </c>
      <c r="AO134" s="133">
        <f ca="1"/>
        <v>0</v>
      </c>
      <c r="AP134" s="133">
        <f ca="1"/>
        <v>0</v>
      </c>
      <c r="AQ134" s="133">
        <f ca="1"/>
        <v>0</v>
      </c>
      <c r="AR134" s="133">
        <f ca="1"/>
        <v>0</v>
      </c>
      <c r="AS134" s="133">
        <f ca="1"/>
        <v>0</v>
      </c>
      <c r="AT134" s="133">
        <f ca="1"/>
        <v>0</v>
      </c>
      <c r="AU134" s="133">
        <f ca="1"/>
        <v>0</v>
      </c>
      <c r="AV134" s="133" t="e">
        <f t="shared" ca="1" si="20"/>
        <v>#DIV/0!</v>
      </c>
      <c r="AW134" s="133">
        <f t="shared" ca="1" si="21"/>
        <v>0</v>
      </c>
      <c r="AX134" s="59"/>
    </row>
    <row r="135" spans="2:50" hidden="1" outlineLevel="1" x14ac:dyDescent="0.2">
      <c r="B135" s="204" t="str" cm="1">
        <f t="array" aca="1" ref="B135" ca="1">IFERROR(_xlfn.XLOOKUP(C135,Act_codes_core,Act_labels_core),"")</f>
        <v>Services Selling cars, motorbikes, motorbikes and other motor vehicles</v>
      </c>
      <c r="C135" s="108" t="str">
        <f ca="1"/>
        <v>a_126</v>
      </c>
      <c r="D135" s="133" cm="1">
        <f t="array" aca="1" ref="D135" ca="1">IF($J$1="Labour",SUMIFS(Raw_Factors_QFXP!E$7:E$1000,Raw_Factors_QFXP!$A$7:$A$1000,_xlfn.XLOOKUP($J$1,Fct_labels,Fct_codes)&amp;"_"&amp;$C135),IFERROR(_xlfn.XLOOKUP(_xlfn.XLOOKUP($J$1,Fct_labels,Fct_codes)&amp;"_"&amp;$C135,Raw_Factors_QFXP!$B$7:$B$1000,Raw_Factors_QFXP!E$7:E$1000),0))</f>
        <v>0</v>
      </c>
      <c r="E135" s="168" cm="1">
        <f t="array" aca="1" ref="E135" ca="1">IF($J$1="Labour",SUMIFS(Raw_Factors_QFXP!F$7:F$1000,Raw_Factors_QFXP!$A$7:$A$1000,_xlfn.XLOOKUP($J$1,Fct_labels,Fct_codes)&amp;"_"&amp;$C135),IFERROR(_xlfn.XLOOKUP(_xlfn.XLOOKUP($J$1,Fct_labels,Fct_codes)&amp;"_"&amp;$C135,Raw_Factors_QFXP!$B$7:$B$1000,Raw_Factors_QFXP!F$7:F$1000),0))</f>
        <v>0</v>
      </c>
      <c r="F135" s="168" cm="1">
        <f t="array" aca="1" ref="F135" ca="1">IF($J$1="Labour",SUMIFS(Raw_Factors_QFXP!G$7:G$1000,Raw_Factors_QFXP!$A$7:$A$1000,_xlfn.XLOOKUP($J$1,Fct_labels,Fct_codes)&amp;"_"&amp;$C135),IFERROR(_xlfn.XLOOKUP(_xlfn.XLOOKUP($J$1,Fct_labels,Fct_codes)&amp;"_"&amp;$C135,Raw_Factors_QFXP!$B$7:$B$1000,Raw_Factors_QFXP!G$7:G$1000),0))</f>
        <v>0</v>
      </c>
      <c r="G135" s="168" cm="1">
        <f t="array" aca="1" ref="G135" ca="1">IF($J$1="Labour",SUMIFS(Raw_Factors_QFXP!H$7:H$1000,Raw_Factors_QFXP!$A$7:$A$1000,_xlfn.XLOOKUP($J$1,Fct_labels,Fct_codes)&amp;"_"&amp;$C135),IFERROR(_xlfn.XLOOKUP(_xlfn.XLOOKUP($J$1,Fct_labels,Fct_codes)&amp;"_"&amp;$C135,Raw_Factors_QFXP!$B$7:$B$1000,Raw_Factors_QFXP!H$7:H$1000),0))</f>
        <v>0</v>
      </c>
      <c r="H135" s="168" cm="1">
        <f t="array" aca="1" ref="H135" ca="1">IF($J$1="Labour",SUMIFS(Raw_Factors_QFXP!I$7:I$1000,Raw_Factors_QFXP!$A$7:$A$1000,_xlfn.XLOOKUP($J$1,Fct_labels,Fct_codes)&amp;"_"&amp;$C135),IFERROR(_xlfn.XLOOKUP(_xlfn.XLOOKUP($J$1,Fct_labels,Fct_codes)&amp;"_"&amp;$C135,Raw_Factors_QFXP!$B$7:$B$1000,Raw_Factors_QFXP!I$7:I$1000),0))</f>
        <v>0</v>
      </c>
      <c r="I135" s="168" cm="1">
        <f t="array" aca="1" ref="I135" ca="1">IF($J$1="Labour",SUMIFS(Raw_Factors_QFXP!J$7:J$1000,Raw_Factors_QFXP!$A$7:$A$1000,_xlfn.XLOOKUP($J$1,Fct_labels,Fct_codes)&amp;"_"&amp;$C135),IFERROR(_xlfn.XLOOKUP(_xlfn.XLOOKUP($J$1,Fct_labels,Fct_codes)&amp;"_"&amp;$C135,Raw_Factors_QFXP!$B$7:$B$1000,Raw_Factors_QFXP!J$7:J$1000),0))</f>
        <v>0</v>
      </c>
      <c r="J135" s="168" cm="1">
        <f t="array" aca="1" ref="J135" ca="1">IF($J$1="Labour",SUMIFS(Raw_Factors_QFXP!K$7:K$1000,Raw_Factors_QFXP!$A$7:$A$1000,_xlfn.XLOOKUP($J$1,Fct_labels,Fct_codes)&amp;"_"&amp;$C135),IFERROR(_xlfn.XLOOKUP(_xlfn.XLOOKUP($J$1,Fct_labels,Fct_codes)&amp;"_"&amp;$C135,Raw_Factors_QFXP!$B$7:$B$1000,Raw_Factors_QFXP!K$7:K$1000),0))</f>
        <v>0</v>
      </c>
      <c r="K135" s="168" cm="1">
        <f t="array" aca="1" ref="K135" ca="1">IF($J$1="Labour",SUMIFS(Raw_Factors_QFXP!L$7:L$1000,Raw_Factors_QFXP!$A$7:$A$1000,_xlfn.XLOOKUP($J$1,Fct_labels,Fct_codes)&amp;"_"&amp;$C135),IFERROR(_xlfn.XLOOKUP(_xlfn.XLOOKUP($J$1,Fct_labels,Fct_codes)&amp;"_"&amp;$C135,Raw_Factors_QFXP!$B$7:$B$1000,Raw_Factors_QFXP!L$7:L$1000),0))</f>
        <v>0</v>
      </c>
      <c r="L135" s="168" cm="1">
        <f t="array" aca="1" ref="L135" ca="1">IF($J$1="Labour",SUMIFS(Raw_Factors_QFXP!M$7:M$1000,Raw_Factors_QFXP!$A$7:$A$1000,_xlfn.XLOOKUP($J$1,Fct_labels,Fct_codes)&amp;"_"&amp;$C135),IFERROR(_xlfn.XLOOKUP(_xlfn.XLOOKUP($J$1,Fct_labels,Fct_codes)&amp;"_"&amp;$C135,Raw_Factors_QFXP!$B$7:$B$1000,Raw_Factors_QFXP!M$7:M$1000),0))</f>
        <v>0</v>
      </c>
      <c r="M135" s="168" cm="1">
        <f t="array" aca="1" ref="M135" ca="1">IF($J$1="Labour",SUMIFS(Raw_Factors_QFXP!N$7:N$1000,Raw_Factors_QFXP!$A$7:$A$1000,_xlfn.XLOOKUP($J$1,Fct_labels,Fct_codes)&amp;"_"&amp;$C135),IFERROR(_xlfn.XLOOKUP(_xlfn.XLOOKUP($J$1,Fct_labels,Fct_codes)&amp;"_"&amp;$C135,Raw_Factors_QFXP!$B$7:$B$1000,Raw_Factors_QFXP!N$7:N$1000),0))</f>
        <v>0</v>
      </c>
      <c r="O135" s="204" t="str" cm="1">
        <f t="array" aca="1" ref="O135" ca="1">IFERROR(_xlfn.XLOOKUP(P135,Act_codes_core,Act_labels_core),"")</f>
        <v>Services Selling cars, motorbikes, motorbikes and other motor vehicles</v>
      </c>
      <c r="P135" s="108" t="str">
        <f ca="1"/>
        <v>a_126</v>
      </c>
      <c r="Q135" s="281" cm="1">
        <f t="array" aca="1" ref="Q135" ca="1">IF($J$1="Labour","",IFERROR(_xlfn.XLOOKUP(_xlfn.XLOOKUP($J$1,Fct_labels,Fct_codes)&amp;"_"&amp;$C135,Raw_Factors_WFDISTXP!$B$7:$B$1000,Raw_Factors_WFDISTXP!E$7:E$1000),0))</f>
        <v>0</v>
      </c>
      <c r="R135" s="298" cm="1">
        <f t="array" aca="1" ref="R135" ca="1">IF($J$1="Labour","",IFERROR(_xlfn.XLOOKUP(_xlfn.XLOOKUP($J$1,Fct_labels,Fct_codes)&amp;"_"&amp;$C135,Raw_Factors_WFDISTXP!$B$7:$B$1000,Raw_Factors_WFDISTXP!F$7:F$1000),0))</f>
        <v>0</v>
      </c>
      <c r="S135" s="298" cm="1">
        <f t="array" aca="1" ref="S135" ca="1">IF($J$1="Labour","",IFERROR(_xlfn.XLOOKUP(_xlfn.XLOOKUP($J$1,Fct_labels,Fct_codes)&amp;"_"&amp;$C135,Raw_Factors_WFDISTXP!$B$7:$B$1000,Raw_Factors_WFDISTXP!G$7:G$1000),0))</f>
        <v>0</v>
      </c>
      <c r="T135" s="298" cm="1">
        <f t="array" aca="1" ref="T135" ca="1">IF($J$1="Labour","",IFERROR(_xlfn.XLOOKUP(_xlfn.XLOOKUP($J$1,Fct_labels,Fct_codes)&amp;"_"&amp;$C135,Raw_Factors_WFDISTXP!$B$7:$B$1000,Raw_Factors_WFDISTXP!H$7:H$1000),0))</f>
        <v>0</v>
      </c>
      <c r="U135" s="298" cm="1">
        <f t="array" aca="1" ref="U135" ca="1">IF($J$1="Labour","",IFERROR(_xlfn.XLOOKUP(_xlfn.XLOOKUP($J$1,Fct_labels,Fct_codes)&amp;"_"&amp;$C135,Raw_Factors_WFDISTXP!$B$7:$B$1000,Raw_Factors_WFDISTXP!I$7:I$1000),0))</f>
        <v>0</v>
      </c>
      <c r="V135" s="298" cm="1">
        <f t="array" aca="1" ref="V135" ca="1">IF($J$1="Labour","",IFERROR(_xlfn.XLOOKUP(_xlfn.XLOOKUP($J$1,Fct_labels,Fct_codes)&amp;"_"&amp;$C135,Raw_Factors_WFDISTXP!$B$7:$B$1000,Raw_Factors_WFDISTXP!J$7:J$1000),0))</f>
        <v>0</v>
      </c>
      <c r="W135" s="298" cm="1">
        <f t="array" aca="1" ref="W135" ca="1">IF($J$1="Labour","",IFERROR(_xlfn.XLOOKUP(_xlfn.XLOOKUP($J$1,Fct_labels,Fct_codes)&amp;"_"&amp;$C135,Raw_Factors_WFDISTXP!$B$7:$B$1000,Raw_Factors_WFDISTXP!K$7:K$1000),0))</f>
        <v>0</v>
      </c>
      <c r="X135" s="298" cm="1">
        <f t="array" aca="1" ref="X135" ca="1">IF($J$1="Labour","",IFERROR(_xlfn.XLOOKUP(_xlfn.XLOOKUP($J$1,Fct_labels,Fct_codes)&amp;"_"&amp;$C135,Raw_Factors_WFDISTXP!$B$7:$B$1000,Raw_Factors_WFDISTXP!L$7:L$1000),0))</f>
        <v>0</v>
      </c>
      <c r="Y135" s="298" cm="1">
        <f t="array" aca="1" ref="Y135" ca="1">IF($J$1="Labour","",IFERROR(_xlfn.XLOOKUP(_xlfn.XLOOKUP($J$1,Fct_labels,Fct_codes)&amp;"_"&amp;$C135,Raw_Factors_WFDISTXP!$B$7:$B$1000,Raw_Factors_WFDISTXP!M$7:M$1000),0))</f>
        <v>0</v>
      </c>
      <c r="Z135" s="298" cm="1">
        <f t="array" aca="1" ref="Z135" ca="1">IF($J$1="Labour","",IFERROR(_xlfn.XLOOKUP(_xlfn.XLOOKUP($J$1,Fct_labels,Fct_codes)&amp;"_"&amp;$C135,Raw_Factors_WFDISTXP!$B$7:$B$1000,Raw_Factors_WFDISTXP!N$7:N$1000),0))</f>
        <v>0</v>
      </c>
      <c r="AA135" s="104"/>
      <c r="AB135" s="104"/>
      <c r="AC135" s="104"/>
      <c r="AD135" s="104"/>
      <c r="AE135" s="104"/>
      <c r="AF135" s="104"/>
      <c r="AG135" s="104"/>
      <c r="AH135" s="104"/>
      <c r="AI135" s="54" t="str">
        <f ca="1"/>
        <v>sTRD</v>
      </c>
      <c r="AJ135" s="54" t="str">
        <f ca="1"/>
        <v>sGDP</v>
      </c>
      <c r="AK135" s="133" t="str">
        <f ca="1"/>
        <v>a_126</v>
      </c>
      <c r="AL135" s="133">
        <f ca="1"/>
        <v>0</v>
      </c>
      <c r="AM135" s="133">
        <f ca="1"/>
        <v>0</v>
      </c>
      <c r="AN135" s="133">
        <f ca="1"/>
        <v>0</v>
      </c>
      <c r="AO135" s="133">
        <f ca="1"/>
        <v>0</v>
      </c>
      <c r="AP135" s="133">
        <f ca="1"/>
        <v>0</v>
      </c>
      <c r="AQ135" s="133">
        <f ca="1"/>
        <v>0</v>
      </c>
      <c r="AR135" s="133">
        <f ca="1"/>
        <v>0</v>
      </c>
      <c r="AS135" s="133">
        <f ca="1"/>
        <v>0</v>
      </c>
      <c r="AT135" s="133">
        <f ca="1"/>
        <v>0</v>
      </c>
      <c r="AU135" s="133">
        <f ca="1"/>
        <v>0</v>
      </c>
      <c r="AV135" s="133" t="e">
        <f t="shared" ca="1" si="20"/>
        <v>#DIV/0!</v>
      </c>
      <c r="AW135" s="133">
        <f t="shared" ca="1" si="21"/>
        <v>0</v>
      </c>
      <c r="AX135" s="59"/>
    </row>
    <row r="136" spans="2:50" hidden="1" outlineLevel="1" x14ac:dyDescent="0.2">
      <c r="B136" s="204" t="str" cm="1">
        <f t="array" aca="1" ref="B136" ca="1">IFERROR(_xlfn.XLOOKUP(C136,Act_codes_core,Act_labels_core),"")</f>
        <v>Car, motorbike, motorbike and other motor vehicle repair services</v>
      </c>
      <c r="C136" s="108" t="str">
        <f ca="1"/>
        <v>a_127</v>
      </c>
      <c r="D136" s="133" cm="1">
        <f t="array" aca="1" ref="D136" ca="1">IF($J$1="Labour",SUMIFS(Raw_Factors_QFXP!E$7:E$1000,Raw_Factors_QFXP!$A$7:$A$1000,_xlfn.XLOOKUP($J$1,Fct_labels,Fct_codes)&amp;"_"&amp;$C136),IFERROR(_xlfn.XLOOKUP(_xlfn.XLOOKUP($J$1,Fct_labels,Fct_codes)&amp;"_"&amp;$C136,Raw_Factors_QFXP!$B$7:$B$1000,Raw_Factors_QFXP!E$7:E$1000),0))</f>
        <v>0</v>
      </c>
      <c r="E136" s="168" cm="1">
        <f t="array" aca="1" ref="E136" ca="1">IF($J$1="Labour",SUMIFS(Raw_Factors_QFXP!F$7:F$1000,Raw_Factors_QFXP!$A$7:$A$1000,_xlfn.XLOOKUP($J$1,Fct_labels,Fct_codes)&amp;"_"&amp;$C136),IFERROR(_xlfn.XLOOKUP(_xlfn.XLOOKUP($J$1,Fct_labels,Fct_codes)&amp;"_"&amp;$C136,Raw_Factors_QFXP!$B$7:$B$1000,Raw_Factors_QFXP!F$7:F$1000),0))</f>
        <v>0</v>
      </c>
      <c r="F136" s="168" cm="1">
        <f t="array" aca="1" ref="F136" ca="1">IF($J$1="Labour",SUMIFS(Raw_Factors_QFXP!G$7:G$1000,Raw_Factors_QFXP!$A$7:$A$1000,_xlfn.XLOOKUP($J$1,Fct_labels,Fct_codes)&amp;"_"&amp;$C136),IFERROR(_xlfn.XLOOKUP(_xlfn.XLOOKUP($J$1,Fct_labels,Fct_codes)&amp;"_"&amp;$C136,Raw_Factors_QFXP!$B$7:$B$1000,Raw_Factors_QFXP!G$7:G$1000),0))</f>
        <v>0</v>
      </c>
      <c r="G136" s="168" cm="1">
        <f t="array" aca="1" ref="G136" ca="1">IF($J$1="Labour",SUMIFS(Raw_Factors_QFXP!H$7:H$1000,Raw_Factors_QFXP!$A$7:$A$1000,_xlfn.XLOOKUP($J$1,Fct_labels,Fct_codes)&amp;"_"&amp;$C136),IFERROR(_xlfn.XLOOKUP(_xlfn.XLOOKUP($J$1,Fct_labels,Fct_codes)&amp;"_"&amp;$C136,Raw_Factors_QFXP!$B$7:$B$1000,Raw_Factors_QFXP!H$7:H$1000),0))</f>
        <v>0</v>
      </c>
      <c r="H136" s="168" cm="1">
        <f t="array" aca="1" ref="H136" ca="1">IF($J$1="Labour",SUMIFS(Raw_Factors_QFXP!I$7:I$1000,Raw_Factors_QFXP!$A$7:$A$1000,_xlfn.XLOOKUP($J$1,Fct_labels,Fct_codes)&amp;"_"&amp;$C136),IFERROR(_xlfn.XLOOKUP(_xlfn.XLOOKUP($J$1,Fct_labels,Fct_codes)&amp;"_"&amp;$C136,Raw_Factors_QFXP!$B$7:$B$1000,Raw_Factors_QFXP!I$7:I$1000),0))</f>
        <v>0</v>
      </c>
      <c r="I136" s="168" cm="1">
        <f t="array" aca="1" ref="I136" ca="1">IF($J$1="Labour",SUMIFS(Raw_Factors_QFXP!J$7:J$1000,Raw_Factors_QFXP!$A$7:$A$1000,_xlfn.XLOOKUP($J$1,Fct_labels,Fct_codes)&amp;"_"&amp;$C136),IFERROR(_xlfn.XLOOKUP(_xlfn.XLOOKUP($J$1,Fct_labels,Fct_codes)&amp;"_"&amp;$C136,Raw_Factors_QFXP!$B$7:$B$1000,Raw_Factors_QFXP!J$7:J$1000),0))</f>
        <v>0</v>
      </c>
      <c r="J136" s="168" cm="1">
        <f t="array" aca="1" ref="J136" ca="1">IF($J$1="Labour",SUMIFS(Raw_Factors_QFXP!K$7:K$1000,Raw_Factors_QFXP!$A$7:$A$1000,_xlfn.XLOOKUP($J$1,Fct_labels,Fct_codes)&amp;"_"&amp;$C136),IFERROR(_xlfn.XLOOKUP(_xlfn.XLOOKUP($J$1,Fct_labels,Fct_codes)&amp;"_"&amp;$C136,Raw_Factors_QFXP!$B$7:$B$1000,Raw_Factors_QFXP!K$7:K$1000),0))</f>
        <v>0</v>
      </c>
      <c r="K136" s="168" cm="1">
        <f t="array" aca="1" ref="K136" ca="1">IF($J$1="Labour",SUMIFS(Raw_Factors_QFXP!L$7:L$1000,Raw_Factors_QFXP!$A$7:$A$1000,_xlfn.XLOOKUP($J$1,Fct_labels,Fct_codes)&amp;"_"&amp;$C136),IFERROR(_xlfn.XLOOKUP(_xlfn.XLOOKUP($J$1,Fct_labels,Fct_codes)&amp;"_"&amp;$C136,Raw_Factors_QFXP!$B$7:$B$1000,Raw_Factors_QFXP!L$7:L$1000),0))</f>
        <v>0</v>
      </c>
      <c r="L136" s="168" cm="1">
        <f t="array" aca="1" ref="L136" ca="1">IF($J$1="Labour",SUMIFS(Raw_Factors_QFXP!M$7:M$1000,Raw_Factors_QFXP!$A$7:$A$1000,_xlfn.XLOOKUP($J$1,Fct_labels,Fct_codes)&amp;"_"&amp;$C136),IFERROR(_xlfn.XLOOKUP(_xlfn.XLOOKUP($J$1,Fct_labels,Fct_codes)&amp;"_"&amp;$C136,Raw_Factors_QFXP!$B$7:$B$1000,Raw_Factors_QFXP!M$7:M$1000),0))</f>
        <v>0</v>
      </c>
      <c r="M136" s="168" cm="1">
        <f t="array" aca="1" ref="M136" ca="1">IF($J$1="Labour",SUMIFS(Raw_Factors_QFXP!N$7:N$1000,Raw_Factors_QFXP!$A$7:$A$1000,_xlfn.XLOOKUP($J$1,Fct_labels,Fct_codes)&amp;"_"&amp;$C136),IFERROR(_xlfn.XLOOKUP(_xlfn.XLOOKUP($J$1,Fct_labels,Fct_codes)&amp;"_"&amp;$C136,Raw_Factors_QFXP!$B$7:$B$1000,Raw_Factors_QFXP!N$7:N$1000),0))</f>
        <v>0</v>
      </c>
      <c r="O136" s="204" t="str" cm="1">
        <f t="array" aca="1" ref="O136" ca="1">IFERROR(_xlfn.XLOOKUP(P136,Act_codes_core,Act_labels_core),"")</f>
        <v>Car, motorbike, motorbike and other motor vehicle repair services</v>
      </c>
      <c r="P136" s="108" t="str">
        <f ca="1"/>
        <v>a_127</v>
      </c>
      <c r="Q136" s="281" cm="1">
        <f t="array" aca="1" ref="Q136" ca="1">IF($J$1="Labour","",IFERROR(_xlfn.XLOOKUP(_xlfn.XLOOKUP($J$1,Fct_labels,Fct_codes)&amp;"_"&amp;$C136,Raw_Factors_WFDISTXP!$B$7:$B$1000,Raw_Factors_WFDISTXP!E$7:E$1000),0))</f>
        <v>0</v>
      </c>
      <c r="R136" s="298" cm="1">
        <f t="array" aca="1" ref="R136" ca="1">IF($J$1="Labour","",IFERROR(_xlfn.XLOOKUP(_xlfn.XLOOKUP($J$1,Fct_labels,Fct_codes)&amp;"_"&amp;$C136,Raw_Factors_WFDISTXP!$B$7:$B$1000,Raw_Factors_WFDISTXP!F$7:F$1000),0))</f>
        <v>0</v>
      </c>
      <c r="S136" s="298" cm="1">
        <f t="array" aca="1" ref="S136" ca="1">IF($J$1="Labour","",IFERROR(_xlfn.XLOOKUP(_xlfn.XLOOKUP($J$1,Fct_labels,Fct_codes)&amp;"_"&amp;$C136,Raw_Factors_WFDISTXP!$B$7:$B$1000,Raw_Factors_WFDISTXP!G$7:G$1000),0))</f>
        <v>0</v>
      </c>
      <c r="T136" s="298" cm="1">
        <f t="array" aca="1" ref="T136" ca="1">IF($J$1="Labour","",IFERROR(_xlfn.XLOOKUP(_xlfn.XLOOKUP($J$1,Fct_labels,Fct_codes)&amp;"_"&amp;$C136,Raw_Factors_WFDISTXP!$B$7:$B$1000,Raw_Factors_WFDISTXP!H$7:H$1000),0))</f>
        <v>0</v>
      </c>
      <c r="U136" s="298" cm="1">
        <f t="array" aca="1" ref="U136" ca="1">IF($J$1="Labour","",IFERROR(_xlfn.XLOOKUP(_xlfn.XLOOKUP($J$1,Fct_labels,Fct_codes)&amp;"_"&amp;$C136,Raw_Factors_WFDISTXP!$B$7:$B$1000,Raw_Factors_WFDISTXP!I$7:I$1000),0))</f>
        <v>0</v>
      </c>
      <c r="V136" s="298" cm="1">
        <f t="array" aca="1" ref="V136" ca="1">IF($J$1="Labour","",IFERROR(_xlfn.XLOOKUP(_xlfn.XLOOKUP($J$1,Fct_labels,Fct_codes)&amp;"_"&amp;$C136,Raw_Factors_WFDISTXP!$B$7:$B$1000,Raw_Factors_WFDISTXP!J$7:J$1000),0))</f>
        <v>0</v>
      </c>
      <c r="W136" s="298" cm="1">
        <f t="array" aca="1" ref="W136" ca="1">IF($J$1="Labour","",IFERROR(_xlfn.XLOOKUP(_xlfn.XLOOKUP($J$1,Fct_labels,Fct_codes)&amp;"_"&amp;$C136,Raw_Factors_WFDISTXP!$B$7:$B$1000,Raw_Factors_WFDISTXP!K$7:K$1000),0))</f>
        <v>0</v>
      </c>
      <c r="X136" s="298" cm="1">
        <f t="array" aca="1" ref="X136" ca="1">IF($J$1="Labour","",IFERROR(_xlfn.XLOOKUP(_xlfn.XLOOKUP($J$1,Fct_labels,Fct_codes)&amp;"_"&amp;$C136,Raw_Factors_WFDISTXP!$B$7:$B$1000,Raw_Factors_WFDISTXP!L$7:L$1000),0))</f>
        <v>0</v>
      </c>
      <c r="Y136" s="298" cm="1">
        <f t="array" aca="1" ref="Y136" ca="1">IF($J$1="Labour","",IFERROR(_xlfn.XLOOKUP(_xlfn.XLOOKUP($J$1,Fct_labels,Fct_codes)&amp;"_"&amp;$C136,Raw_Factors_WFDISTXP!$B$7:$B$1000,Raw_Factors_WFDISTXP!M$7:M$1000),0))</f>
        <v>0</v>
      </c>
      <c r="Z136" s="298" cm="1">
        <f t="array" aca="1" ref="Z136" ca="1">IF($J$1="Labour","",IFERROR(_xlfn.XLOOKUP(_xlfn.XLOOKUP($J$1,Fct_labels,Fct_codes)&amp;"_"&amp;$C136,Raw_Factors_WFDISTXP!$B$7:$B$1000,Raw_Factors_WFDISTXP!N$7:N$1000),0))</f>
        <v>0</v>
      </c>
      <c r="AA136" s="104"/>
      <c r="AB136" s="104"/>
      <c r="AC136" s="104"/>
      <c r="AD136" s="104"/>
      <c r="AE136" s="104"/>
      <c r="AF136" s="104"/>
      <c r="AG136" s="104"/>
      <c r="AH136" s="104"/>
      <c r="AI136" s="54" t="str">
        <f ca="1"/>
        <v>sTRD</v>
      </c>
      <c r="AJ136" s="54" t="str">
        <f ca="1"/>
        <v>sGDP</v>
      </c>
      <c r="AK136" s="133" t="str">
        <f ca="1"/>
        <v>a_127</v>
      </c>
      <c r="AL136" s="133">
        <f ca="1"/>
        <v>0</v>
      </c>
      <c r="AM136" s="133">
        <f ca="1"/>
        <v>0</v>
      </c>
      <c r="AN136" s="133">
        <f ca="1"/>
        <v>0</v>
      </c>
      <c r="AO136" s="133">
        <f ca="1"/>
        <v>0</v>
      </c>
      <c r="AP136" s="133">
        <f ca="1"/>
        <v>0</v>
      </c>
      <c r="AQ136" s="133">
        <f ca="1"/>
        <v>0</v>
      </c>
      <c r="AR136" s="133">
        <f ca="1"/>
        <v>0</v>
      </c>
      <c r="AS136" s="133">
        <f ca="1"/>
        <v>0</v>
      </c>
      <c r="AT136" s="133">
        <f ca="1"/>
        <v>0</v>
      </c>
      <c r="AU136" s="133">
        <f ca="1"/>
        <v>0</v>
      </c>
      <c r="AV136" s="133" t="e">
        <f t="shared" ca="1" si="20"/>
        <v>#DIV/0!</v>
      </c>
      <c r="AW136" s="133">
        <f t="shared" ca="1" si="21"/>
        <v>0</v>
      </c>
      <c r="AX136" s="59"/>
    </row>
    <row r="137" spans="2:50" hidden="1" outlineLevel="1" x14ac:dyDescent="0.2">
      <c r="B137" s="204" t="str" cm="1">
        <f t="array" aca="1" ref="B137" ca="1">IFERROR(_xlfn.XLOOKUP(C137,Act_codes_core,Act_labels_core),"")</f>
        <v>Commercial services</v>
      </c>
      <c r="C137" s="108" t="str">
        <f ca="1"/>
        <v>a_128</v>
      </c>
      <c r="D137" s="133" cm="1">
        <f t="array" aca="1" ref="D137" ca="1">IF($J$1="Labour",SUMIFS(Raw_Factors_QFXP!E$7:E$1000,Raw_Factors_QFXP!$A$7:$A$1000,_xlfn.XLOOKUP($J$1,Fct_labels,Fct_codes)&amp;"_"&amp;$C137),IFERROR(_xlfn.XLOOKUP(_xlfn.XLOOKUP($J$1,Fct_labels,Fct_codes)&amp;"_"&amp;$C137,Raw_Factors_QFXP!$B$7:$B$1000,Raw_Factors_QFXP!E$7:E$1000),0))</f>
        <v>0</v>
      </c>
      <c r="E137" s="168" cm="1">
        <f t="array" aca="1" ref="E137" ca="1">IF($J$1="Labour",SUMIFS(Raw_Factors_QFXP!F$7:F$1000,Raw_Factors_QFXP!$A$7:$A$1000,_xlfn.XLOOKUP($J$1,Fct_labels,Fct_codes)&amp;"_"&amp;$C137),IFERROR(_xlfn.XLOOKUP(_xlfn.XLOOKUP($J$1,Fct_labels,Fct_codes)&amp;"_"&amp;$C137,Raw_Factors_QFXP!$B$7:$B$1000,Raw_Factors_QFXP!F$7:F$1000),0))</f>
        <v>0</v>
      </c>
      <c r="F137" s="168" cm="1">
        <f t="array" aca="1" ref="F137" ca="1">IF($J$1="Labour",SUMIFS(Raw_Factors_QFXP!G$7:G$1000,Raw_Factors_QFXP!$A$7:$A$1000,_xlfn.XLOOKUP($J$1,Fct_labels,Fct_codes)&amp;"_"&amp;$C137),IFERROR(_xlfn.XLOOKUP(_xlfn.XLOOKUP($J$1,Fct_labels,Fct_codes)&amp;"_"&amp;$C137,Raw_Factors_QFXP!$B$7:$B$1000,Raw_Factors_QFXP!G$7:G$1000),0))</f>
        <v>0</v>
      </c>
      <c r="G137" s="168" cm="1">
        <f t="array" aca="1" ref="G137" ca="1">IF($J$1="Labour",SUMIFS(Raw_Factors_QFXP!H$7:H$1000,Raw_Factors_QFXP!$A$7:$A$1000,_xlfn.XLOOKUP($J$1,Fct_labels,Fct_codes)&amp;"_"&amp;$C137),IFERROR(_xlfn.XLOOKUP(_xlfn.XLOOKUP($J$1,Fct_labels,Fct_codes)&amp;"_"&amp;$C137,Raw_Factors_QFXP!$B$7:$B$1000,Raw_Factors_QFXP!H$7:H$1000),0))</f>
        <v>0</v>
      </c>
      <c r="H137" s="168" cm="1">
        <f t="array" aca="1" ref="H137" ca="1">IF($J$1="Labour",SUMIFS(Raw_Factors_QFXP!I$7:I$1000,Raw_Factors_QFXP!$A$7:$A$1000,_xlfn.XLOOKUP($J$1,Fct_labels,Fct_codes)&amp;"_"&amp;$C137),IFERROR(_xlfn.XLOOKUP(_xlfn.XLOOKUP($J$1,Fct_labels,Fct_codes)&amp;"_"&amp;$C137,Raw_Factors_QFXP!$B$7:$B$1000,Raw_Factors_QFXP!I$7:I$1000),0))</f>
        <v>0</v>
      </c>
      <c r="I137" s="168" cm="1">
        <f t="array" aca="1" ref="I137" ca="1">IF($J$1="Labour",SUMIFS(Raw_Factors_QFXP!J$7:J$1000,Raw_Factors_QFXP!$A$7:$A$1000,_xlfn.XLOOKUP($J$1,Fct_labels,Fct_codes)&amp;"_"&amp;$C137),IFERROR(_xlfn.XLOOKUP(_xlfn.XLOOKUP($J$1,Fct_labels,Fct_codes)&amp;"_"&amp;$C137,Raw_Factors_QFXP!$B$7:$B$1000,Raw_Factors_QFXP!J$7:J$1000),0))</f>
        <v>0</v>
      </c>
      <c r="J137" s="168" cm="1">
        <f t="array" aca="1" ref="J137" ca="1">IF($J$1="Labour",SUMIFS(Raw_Factors_QFXP!K$7:K$1000,Raw_Factors_QFXP!$A$7:$A$1000,_xlfn.XLOOKUP($J$1,Fct_labels,Fct_codes)&amp;"_"&amp;$C137),IFERROR(_xlfn.XLOOKUP(_xlfn.XLOOKUP($J$1,Fct_labels,Fct_codes)&amp;"_"&amp;$C137,Raw_Factors_QFXP!$B$7:$B$1000,Raw_Factors_QFXP!K$7:K$1000),0))</f>
        <v>0</v>
      </c>
      <c r="K137" s="168" cm="1">
        <f t="array" aca="1" ref="K137" ca="1">IF($J$1="Labour",SUMIFS(Raw_Factors_QFXP!L$7:L$1000,Raw_Factors_QFXP!$A$7:$A$1000,_xlfn.XLOOKUP($J$1,Fct_labels,Fct_codes)&amp;"_"&amp;$C137),IFERROR(_xlfn.XLOOKUP(_xlfn.XLOOKUP($J$1,Fct_labels,Fct_codes)&amp;"_"&amp;$C137,Raw_Factors_QFXP!$B$7:$B$1000,Raw_Factors_QFXP!L$7:L$1000),0))</f>
        <v>0</v>
      </c>
      <c r="L137" s="168" cm="1">
        <f t="array" aca="1" ref="L137" ca="1">IF($J$1="Labour",SUMIFS(Raw_Factors_QFXP!M$7:M$1000,Raw_Factors_QFXP!$A$7:$A$1000,_xlfn.XLOOKUP($J$1,Fct_labels,Fct_codes)&amp;"_"&amp;$C137),IFERROR(_xlfn.XLOOKUP(_xlfn.XLOOKUP($J$1,Fct_labels,Fct_codes)&amp;"_"&amp;$C137,Raw_Factors_QFXP!$B$7:$B$1000,Raw_Factors_QFXP!M$7:M$1000),0))</f>
        <v>0</v>
      </c>
      <c r="M137" s="168" cm="1">
        <f t="array" aca="1" ref="M137" ca="1">IF($J$1="Labour",SUMIFS(Raw_Factors_QFXP!N$7:N$1000,Raw_Factors_QFXP!$A$7:$A$1000,_xlfn.XLOOKUP($J$1,Fct_labels,Fct_codes)&amp;"_"&amp;$C137),IFERROR(_xlfn.XLOOKUP(_xlfn.XLOOKUP($J$1,Fct_labels,Fct_codes)&amp;"_"&amp;$C137,Raw_Factors_QFXP!$B$7:$B$1000,Raw_Factors_QFXP!N$7:N$1000),0))</f>
        <v>0</v>
      </c>
      <c r="O137" s="204" t="str" cm="1">
        <f t="array" aca="1" ref="O137" ca="1">IFERROR(_xlfn.XLOOKUP(P137,Act_codes_core,Act_labels_core),"")</f>
        <v>Commercial services</v>
      </c>
      <c r="P137" s="108" t="str">
        <f ca="1"/>
        <v>a_128</v>
      </c>
      <c r="Q137" s="281" cm="1">
        <f t="array" aca="1" ref="Q137" ca="1">IF($J$1="Labour","",IFERROR(_xlfn.XLOOKUP(_xlfn.XLOOKUP($J$1,Fct_labels,Fct_codes)&amp;"_"&amp;$C137,Raw_Factors_WFDISTXP!$B$7:$B$1000,Raw_Factors_WFDISTXP!E$7:E$1000),0))</f>
        <v>0</v>
      </c>
      <c r="R137" s="298" cm="1">
        <f t="array" aca="1" ref="R137" ca="1">IF($J$1="Labour","",IFERROR(_xlfn.XLOOKUP(_xlfn.XLOOKUP($J$1,Fct_labels,Fct_codes)&amp;"_"&amp;$C137,Raw_Factors_WFDISTXP!$B$7:$B$1000,Raw_Factors_WFDISTXP!F$7:F$1000),0))</f>
        <v>0</v>
      </c>
      <c r="S137" s="298" cm="1">
        <f t="array" aca="1" ref="S137" ca="1">IF($J$1="Labour","",IFERROR(_xlfn.XLOOKUP(_xlfn.XLOOKUP($J$1,Fct_labels,Fct_codes)&amp;"_"&amp;$C137,Raw_Factors_WFDISTXP!$B$7:$B$1000,Raw_Factors_WFDISTXP!G$7:G$1000),0))</f>
        <v>0</v>
      </c>
      <c r="T137" s="298" cm="1">
        <f t="array" aca="1" ref="T137" ca="1">IF($J$1="Labour","",IFERROR(_xlfn.XLOOKUP(_xlfn.XLOOKUP($J$1,Fct_labels,Fct_codes)&amp;"_"&amp;$C137,Raw_Factors_WFDISTXP!$B$7:$B$1000,Raw_Factors_WFDISTXP!H$7:H$1000),0))</f>
        <v>0</v>
      </c>
      <c r="U137" s="298" cm="1">
        <f t="array" aca="1" ref="U137" ca="1">IF($J$1="Labour","",IFERROR(_xlfn.XLOOKUP(_xlfn.XLOOKUP($J$1,Fct_labels,Fct_codes)&amp;"_"&amp;$C137,Raw_Factors_WFDISTXP!$B$7:$B$1000,Raw_Factors_WFDISTXP!I$7:I$1000),0))</f>
        <v>0</v>
      </c>
      <c r="V137" s="298" cm="1">
        <f t="array" aca="1" ref="V137" ca="1">IF($J$1="Labour","",IFERROR(_xlfn.XLOOKUP(_xlfn.XLOOKUP($J$1,Fct_labels,Fct_codes)&amp;"_"&amp;$C137,Raw_Factors_WFDISTXP!$B$7:$B$1000,Raw_Factors_WFDISTXP!J$7:J$1000),0))</f>
        <v>0</v>
      </c>
      <c r="W137" s="298" cm="1">
        <f t="array" aca="1" ref="W137" ca="1">IF($J$1="Labour","",IFERROR(_xlfn.XLOOKUP(_xlfn.XLOOKUP($J$1,Fct_labels,Fct_codes)&amp;"_"&amp;$C137,Raw_Factors_WFDISTXP!$B$7:$B$1000,Raw_Factors_WFDISTXP!K$7:K$1000),0))</f>
        <v>0</v>
      </c>
      <c r="X137" s="298" cm="1">
        <f t="array" aca="1" ref="X137" ca="1">IF($J$1="Labour","",IFERROR(_xlfn.XLOOKUP(_xlfn.XLOOKUP($J$1,Fct_labels,Fct_codes)&amp;"_"&amp;$C137,Raw_Factors_WFDISTXP!$B$7:$B$1000,Raw_Factors_WFDISTXP!L$7:L$1000),0))</f>
        <v>0</v>
      </c>
      <c r="Y137" s="298" cm="1">
        <f t="array" aca="1" ref="Y137" ca="1">IF($J$1="Labour","",IFERROR(_xlfn.XLOOKUP(_xlfn.XLOOKUP($J$1,Fct_labels,Fct_codes)&amp;"_"&amp;$C137,Raw_Factors_WFDISTXP!$B$7:$B$1000,Raw_Factors_WFDISTXP!M$7:M$1000),0))</f>
        <v>0</v>
      </c>
      <c r="Z137" s="298" cm="1">
        <f t="array" aca="1" ref="Z137" ca="1">IF($J$1="Labour","",IFERROR(_xlfn.XLOOKUP(_xlfn.XLOOKUP($J$1,Fct_labels,Fct_codes)&amp;"_"&amp;$C137,Raw_Factors_WFDISTXP!$B$7:$B$1000,Raw_Factors_WFDISTXP!N$7:N$1000),0))</f>
        <v>0</v>
      </c>
      <c r="AA137" s="104"/>
      <c r="AB137" s="104"/>
      <c r="AC137" s="104"/>
      <c r="AD137" s="104"/>
      <c r="AE137" s="104"/>
      <c r="AF137" s="104"/>
      <c r="AG137" s="104"/>
      <c r="AH137" s="104"/>
      <c r="AI137" s="54" t="str">
        <f ca="1"/>
        <v>sTRD</v>
      </c>
      <c r="AJ137" s="54" t="str">
        <f ca="1"/>
        <v>sGDP</v>
      </c>
      <c r="AK137" s="133" t="str">
        <f ca="1"/>
        <v>a_128</v>
      </c>
      <c r="AL137" s="133">
        <f ca="1"/>
        <v>0</v>
      </c>
      <c r="AM137" s="133">
        <f ca="1"/>
        <v>0</v>
      </c>
      <c r="AN137" s="133">
        <f ca="1"/>
        <v>0</v>
      </c>
      <c r="AO137" s="133">
        <f ca="1"/>
        <v>0</v>
      </c>
      <c r="AP137" s="133">
        <f ca="1"/>
        <v>0</v>
      </c>
      <c r="AQ137" s="133">
        <f ca="1"/>
        <v>0</v>
      </c>
      <c r="AR137" s="133">
        <f ca="1"/>
        <v>0</v>
      </c>
      <c r="AS137" s="133">
        <f ca="1"/>
        <v>0</v>
      </c>
      <c r="AT137" s="133">
        <f ca="1"/>
        <v>0</v>
      </c>
      <c r="AU137" s="133">
        <f ca="1"/>
        <v>0</v>
      </c>
      <c r="AV137" s="133" t="e">
        <f t="shared" ca="1" si="20"/>
        <v>#DIV/0!</v>
      </c>
      <c r="AW137" s="133">
        <f t="shared" ca="1" si="21"/>
        <v>0</v>
      </c>
      <c r="AX137" s="59"/>
    </row>
    <row r="138" spans="2:50" hidden="1" outlineLevel="1" x14ac:dyDescent="0.2">
      <c r="B138" s="204" t="str" cm="1">
        <f t="array" aca="1" ref="B138" ca="1">IFERROR(_xlfn.XLOOKUP(C138,Act_codes_core,Act_labels_core),"")</f>
        <v>Railway passenger transport service</v>
      </c>
      <c r="C138" s="108" t="str">
        <f ca="1"/>
        <v>a_129</v>
      </c>
      <c r="D138" s="133" cm="1">
        <f t="array" aca="1" ref="D138" ca="1">IF($J$1="Labour",SUMIFS(Raw_Factors_QFXP!E$7:E$1000,Raw_Factors_QFXP!$A$7:$A$1000,_xlfn.XLOOKUP($J$1,Fct_labels,Fct_codes)&amp;"_"&amp;$C138),IFERROR(_xlfn.XLOOKUP(_xlfn.XLOOKUP($J$1,Fct_labels,Fct_codes)&amp;"_"&amp;$C138,Raw_Factors_QFXP!$B$7:$B$1000,Raw_Factors_QFXP!E$7:E$1000),0))</f>
        <v>0</v>
      </c>
      <c r="E138" s="168" cm="1">
        <f t="array" aca="1" ref="E138" ca="1">IF($J$1="Labour",SUMIFS(Raw_Factors_QFXP!F$7:F$1000,Raw_Factors_QFXP!$A$7:$A$1000,_xlfn.XLOOKUP($J$1,Fct_labels,Fct_codes)&amp;"_"&amp;$C138),IFERROR(_xlfn.XLOOKUP(_xlfn.XLOOKUP($J$1,Fct_labels,Fct_codes)&amp;"_"&amp;$C138,Raw_Factors_QFXP!$B$7:$B$1000,Raw_Factors_QFXP!F$7:F$1000),0))</f>
        <v>0</v>
      </c>
      <c r="F138" s="168" cm="1">
        <f t="array" aca="1" ref="F138" ca="1">IF($J$1="Labour",SUMIFS(Raw_Factors_QFXP!G$7:G$1000,Raw_Factors_QFXP!$A$7:$A$1000,_xlfn.XLOOKUP($J$1,Fct_labels,Fct_codes)&amp;"_"&amp;$C138),IFERROR(_xlfn.XLOOKUP(_xlfn.XLOOKUP($J$1,Fct_labels,Fct_codes)&amp;"_"&amp;$C138,Raw_Factors_QFXP!$B$7:$B$1000,Raw_Factors_QFXP!G$7:G$1000),0))</f>
        <v>0</v>
      </c>
      <c r="G138" s="168" cm="1">
        <f t="array" aca="1" ref="G138" ca="1">IF($J$1="Labour",SUMIFS(Raw_Factors_QFXP!H$7:H$1000,Raw_Factors_QFXP!$A$7:$A$1000,_xlfn.XLOOKUP($J$1,Fct_labels,Fct_codes)&amp;"_"&amp;$C138),IFERROR(_xlfn.XLOOKUP(_xlfn.XLOOKUP($J$1,Fct_labels,Fct_codes)&amp;"_"&amp;$C138,Raw_Factors_QFXP!$B$7:$B$1000,Raw_Factors_QFXP!H$7:H$1000),0))</f>
        <v>0</v>
      </c>
      <c r="H138" s="168" cm="1">
        <f t="array" aca="1" ref="H138" ca="1">IF($J$1="Labour",SUMIFS(Raw_Factors_QFXP!I$7:I$1000,Raw_Factors_QFXP!$A$7:$A$1000,_xlfn.XLOOKUP($J$1,Fct_labels,Fct_codes)&amp;"_"&amp;$C138),IFERROR(_xlfn.XLOOKUP(_xlfn.XLOOKUP($J$1,Fct_labels,Fct_codes)&amp;"_"&amp;$C138,Raw_Factors_QFXP!$B$7:$B$1000,Raw_Factors_QFXP!I$7:I$1000),0))</f>
        <v>0</v>
      </c>
      <c r="I138" s="168" cm="1">
        <f t="array" aca="1" ref="I138" ca="1">IF($J$1="Labour",SUMIFS(Raw_Factors_QFXP!J$7:J$1000,Raw_Factors_QFXP!$A$7:$A$1000,_xlfn.XLOOKUP($J$1,Fct_labels,Fct_codes)&amp;"_"&amp;$C138),IFERROR(_xlfn.XLOOKUP(_xlfn.XLOOKUP($J$1,Fct_labels,Fct_codes)&amp;"_"&amp;$C138,Raw_Factors_QFXP!$B$7:$B$1000,Raw_Factors_QFXP!J$7:J$1000),0))</f>
        <v>0</v>
      </c>
      <c r="J138" s="168" cm="1">
        <f t="array" aca="1" ref="J138" ca="1">IF($J$1="Labour",SUMIFS(Raw_Factors_QFXP!K$7:K$1000,Raw_Factors_QFXP!$A$7:$A$1000,_xlfn.XLOOKUP($J$1,Fct_labels,Fct_codes)&amp;"_"&amp;$C138),IFERROR(_xlfn.XLOOKUP(_xlfn.XLOOKUP($J$1,Fct_labels,Fct_codes)&amp;"_"&amp;$C138,Raw_Factors_QFXP!$B$7:$B$1000,Raw_Factors_QFXP!K$7:K$1000),0))</f>
        <v>0</v>
      </c>
      <c r="K138" s="168" cm="1">
        <f t="array" aca="1" ref="K138" ca="1">IF($J$1="Labour",SUMIFS(Raw_Factors_QFXP!L$7:L$1000,Raw_Factors_QFXP!$A$7:$A$1000,_xlfn.XLOOKUP($J$1,Fct_labels,Fct_codes)&amp;"_"&amp;$C138),IFERROR(_xlfn.XLOOKUP(_xlfn.XLOOKUP($J$1,Fct_labels,Fct_codes)&amp;"_"&amp;$C138,Raw_Factors_QFXP!$B$7:$B$1000,Raw_Factors_QFXP!L$7:L$1000),0))</f>
        <v>0</v>
      </c>
      <c r="L138" s="168" cm="1">
        <f t="array" aca="1" ref="L138" ca="1">IF($J$1="Labour",SUMIFS(Raw_Factors_QFXP!M$7:M$1000,Raw_Factors_QFXP!$A$7:$A$1000,_xlfn.XLOOKUP($J$1,Fct_labels,Fct_codes)&amp;"_"&amp;$C138),IFERROR(_xlfn.XLOOKUP(_xlfn.XLOOKUP($J$1,Fct_labels,Fct_codes)&amp;"_"&amp;$C138,Raw_Factors_QFXP!$B$7:$B$1000,Raw_Factors_QFXP!M$7:M$1000),0))</f>
        <v>0</v>
      </c>
      <c r="M138" s="168" cm="1">
        <f t="array" aca="1" ref="M138" ca="1">IF($J$1="Labour",SUMIFS(Raw_Factors_QFXP!N$7:N$1000,Raw_Factors_QFXP!$A$7:$A$1000,_xlfn.XLOOKUP($J$1,Fct_labels,Fct_codes)&amp;"_"&amp;$C138),IFERROR(_xlfn.XLOOKUP(_xlfn.XLOOKUP($J$1,Fct_labels,Fct_codes)&amp;"_"&amp;$C138,Raw_Factors_QFXP!$B$7:$B$1000,Raw_Factors_QFXP!N$7:N$1000),0))</f>
        <v>0</v>
      </c>
      <c r="O138" s="204" t="str" cm="1">
        <f t="array" aca="1" ref="O138" ca="1">IFERROR(_xlfn.XLOOKUP(P138,Act_codes_core,Act_labels_core),"")</f>
        <v>Railway passenger transport service</v>
      </c>
      <c r="P138" s="108" t="str">
        <f ca="1"/>
        <v>a_129</v>
      </c>
      <c r="Q138" s="281" cm="1">
        <f t="array" aca="1" ref="Q138" ca="1">IF($J$1="Labour","",IFERROR(_xlfn.XLOOKUP(_xlfn.XLOOKUP($J$1,Fct_labels,Fct_codes)&amp;"_"&amp;$C138,Raw_Factors_WFDISTXP!$B$7:$B$1000,Raw_Factors_WFDISTXP!E$7:E$1000),0))</f>
        <v>0</v>
      </c>
      <c r="R138" s="298" cm="1">
        <f t="array" aca="1" ref="R138" ca="1">IF($J$1="Labour","",IFERROR(_xlfn.XLOOKUP(_xlfn.XLOOKUP($J$1,Fct_labels,Fct_codes)&amp;"_"&amp;$C138,Raw_Factors_WFDISTXP!$B$7:$B$1000,Raw_Factors_WFDISTXP!F$7:F$1000),0))</f>
        <v>0</v>
      </c>
      <c r="S138" s="298" cm="1">
        <f t="array" aca="1" ref="S138" ca="1">IF($J$1="Labour","",IFERROR(_xlfn.XLOOKUP(_xlfn.XLOOKUP($J$1,Fct_labels,Fct_codes)&amp;"_"&amp;$C138,Raw_Factors_WFDISTXP!$B$7:$B$1000,Raw_Factors_WFDISTXP!G$7:G$1000),0))</f>
        <v>0</v>
      </c>
      <c r="T138" s="298" cm="1">
        <f t="array" aca="1" ref="T138" ca="1">IF($J$1="Labour","",IFERROR(_xlfn.XLOOKUP(_xlfn.XLOOKUP($J$1,Fct_labels,Fct_codes)&amp;"_"&amp;$C138,Raw_Factors_WFDISTXP!$B$7:$B$1000,Raw_Factors_WFDISTXP!H$7:H$1000),0))</f>
        <v>0</v>
      </c>
      <c r="U138" s="298" cm="1">
        <f t="array" aca="1" ref="U138" ca="1">IF($J$1="Labour","",IFERROR(_xlfn.XLOOKUP(_xlfn.XLOOKUP($J$1,Fct_labels,Fct_codes)&amp;"_"&amp;$C138,Raw_Factors_WFDISTXP!$B$7:$B$1000,Raw_Factors_WFDISTXP!I$7:I$1000),0))</f>
        <v>0</v>
      </c>
      <c r="V138" s="298" cm="1">
        <f t="array" aca="1" ref="V138" ca="1">IF($J$1="Labour","",IFERROR(_xlfn.XLOOKUP(_xlfn.XLOOKUP($J$1,Fct_labels,Fct_codes)&amp;"_"&amp;$C138,Raw_Factors_WFDISTXP!$B$7:$B$1000,Raw_Factors_WFDISTXP!J$7:J$1000),0))</f>
        <v>0</v>
      </c>
      <c r="W138" s="298" cm="1">
        <f t="array" aca="1" ref="W138" ca="1">IF($J$1="Labour","",IFERROR(_xlfn.XLOOKUP(_xlfn.XLOOKUP($J$1,Fct_labels,Fct_codes)&amp;"_"&amp;$C138,Raw_Factors_WFDISTXP!$B$7:$B$1000,Raw_Factors_WFDISTXP!K$7:K$1000),0))</f>
        <v>0</v>
      </c>
      <c r="X138" s="298" cm="1">
        <f t="array" aca="1" ref="X138" ca="1">IF($J$1="Labour","",IFERROR(_xlfn.XLOOKUP(_xlfn.XLOOKUP($J$1,Fct_labels,Fct_codes)&amp;"_"&amp;$C138,Raw_Factors_WFDISTXP!$B$7:$B$1000,Raw_Factors_WFDISTXP!L$7:L$1000),0))</f>
        <v>0</v>
      </c>
      <c r="Y138" s="298" cm="1">
        <f t="array" aca="1" ref="Y138" ca="1">IF($J$1="Labour","",IFERROR(_xlfn.XLOOKUP(_xlfn.XLOOKUP($J$1,Fct_labels,Fct_codes)&amp;"_"&amp;$C138,Raw_Factors_WFDISTXP!$B$7:$B$1000,Raw_Factors_WFDISTXP!M$7:M$1000),0))</f>
        <v>0</v>
      </c>
      <c r="Z138" s="298" cm="1">
        <f t="array" aca="1" ref="Z138" ca="1">IF($J$1="Labour","",IFERROR(_xlfn.XLOOKUP(_xlfn.XLOOKUP($J$1,Fct_labels,Fct_codes)&amp;"_"&amp;$C138,Raw_Factors_WFDISTXP!$B$7:$B$1000,Raw_Factors_WFDISTXP!N$7:N$1000),0))</f>
        <v>0</v>
      </c>
      <c r="AA138" s="104"/>
      <c r="AB138" s="104"/>
      <c r="AC138" s="104"/>
      <c r="AD138" s="104"/>
      <c r="AE138" s="104"/>
      <c r="AF138" s="104"/>
      <c r="AG138" s="104"/>
      <c r="AH138" s="104"/>
      <c r="AI138" s="54" t="str">
        <f ca="1"/>
        <v>sTRP</v>
      </c>
      <c r="AJ138" s="54" t="str">
        <f ca="1"/>
        <v>sGDP</v>
      </c>
      <c r="AK138" s="133" t="str">
        <f ca="1"/>
        <v>a_129</v>
      </c>
      <c r="AL138" s="133">
        <f ca="1"/>
        <v>0</v>
      </c>
      <c r="AM138" s="133">
        <f ca="1"/>
        <v>0</v>
      </c>
      <c r="AN138" s="133">
        <f ca="1"/>
        <v>0</v>
      </c>
      <c r="AO138" s="133">
        <f ca="1"/>
        <v>0</v>
      </c>
      <c r="AP138" s="133">
        <f ca="1"/>
        <v>0</v>
      </c>
      <c r="AQ138" s="133">
        <f ca="1"/>
        <v>0</v>
      </c>
      <c r="AR138" s="133">
        <f ca="1"/>
        <v>0</v>
      </c>
      <c r="AS138" s="133">
        <f ca="1"/>
        <v>0</v>
      </c>
      <c r="AT138" s="133">
        <f ca="1"/>
        <v>0</v>
      </c>
      <c r="AU138" s="133">
        <f ca="1"/>
        <v>0</v>
      </c>
      <c r="AV138" s="133" t="e">
        <f t="shared" ca="1" si="20"/>
        <v>#DIV/0!</v>
      </c>
      <c r="AW138" s="133">
        <f t="shared" ca="1" si="21"/>
        <v>0</v>
      </c>
      <c r="AX138" s="59"/>
    </row>
    <row r="139" spans="2:50" hidden="1" outlineLevel="1" x14ac:dyDescent="0.2">
      <c r="B139" s="204" t="str" cm="1">
        <f t="array" aca="1" ref="B139" ca="1">IFERROR(_xlfn.XLOOKUP(C139,Act_codes_core,Act_labels_core),"")</f>
        <v>Railway freight transport services</v>
      </c>
      <c r="C139" s="108" t="str">
        <f ca="1"/>
        <v>a_130</v>
      </c>
      <c r="D139" s="133" cm="1">
        <f t="array" aca="1" ref="D139" ca="1">IF($J$1="Labour",SUMIFS(Raw_Factors_QFXP!E$7:E$1000,Raw_Factors_QFXP!$A$7:$A$1000,_xlfn.XLOOKUP($J$1,Fct_labels,Fct_codes)&amp;"_"&amp;$C139),IFERROR(_xlfn.XLOOKUP(_xlfn.XLOOKUP($J$1,Fct_labels,Fct_codes)&amp;"_"&amp;$C139,Raw_Factors_QFXP!$B$7:$B$1000,Raw_Factors_QFXP!E$7:E$1000),0))</f>
        <v>0</v>
      </c>
      <c r="E139" s="168" cm="1">
        <f t="array" aca="1" ref="E139" ca="1">IF($J$1="Labour",SUMIFS(Raw_Factors_QFXP!F$7:F$1000,Raw_Factors_QFXP!$A$7:$A$1000,_xlfn.XLOOKUP($J$1,Fct_labels,Fct_codes)&amp;"_"&amp;$C139),IFERROR(_xlfn.XLOOKUP(_xlfn.XLOOKUP($J$1,Fct_labels,Fct_codes)&amp;"_"&amp;$C139,Raw_Factors_QFXP!$B$7:$B$1000,Raw_Factors_QFXP!F$7:F$1000),0))</f>
        <v>0</v>
      </c>
      <c r="F139" s="168" cm="1">
        <f t="array" aca="1" ref="F139" ca="1">IF($J$1="Labour",SUMIFS(Raw_Factors_QFXP!G$7:G$1000,Raw_Factors_QFXP!$A$7:$A$1000,_xlfn.XLOOKUP($J$1,Fct_labels,Fct_codes)&amp;"_"&amp;$C139),IFERROR(_xlfn.XLOOKUP(_xlfn.XLOOKUP($J$1,Fct_labels,Fct_codes)&amp;"_"&amp;$C139,Raw_Factors_QFXP!$B$7:$B$1000,Raw_Factors_QFXP!G$7:G$1000),0))</f>
        <v>0</v>
      </c>
      <c r="G139" s="168" cm="1">
        <f t="array" aca="1" ref="G139" ca="1">IF($J$1="Labour",SUMIFS(Raw_Factors_QFXP!H$7:H$1000,Raw_Factors_QFXP!$A$7:$A$1000,_xlfn.XLOOKUP($J$1,Fct_labels,Fct_codes)&amp;"_"&amp;$C139),IFERROR(_xlfn.XLOOKUP(_xlfn.XLOOKUP($J$1,Fct_labels,Fct_codes)&amp;"_"&amp;$C139,Raw_Factors_QFXP!$B$7:$B$1000,Raw_Factors_QFXP!H$7:H$1000),0))</f>
        <v>0</v>
      </c>
      <c r="H139" s="168" cm="1">
        <f t="array" aca="1" ref="H139" ca="1">IF($J$1="Labour",SUMIFS(Raw_Factors_QFXP!I$7:I$1000,Raw_Factors_QFXP!$A$7:$A$1000,_xlfn.XLOOKUP($J$1,Fct_labels,Fct_codes)&amp;"_"&amp;$C139),IFERROR(_xlfn.XLOOKUP(_xlfn.XLOOKUP($J$1,Fct_labels,Fct_codes)&amp;"_"&amp;$C139,Raw_Factors_QFXP!$B$7:$B$1000,Raw_Factors_QFXP!I$7:I$1000),0))</f>
        <v>0</v>
      </c>
      <c r="I139" s="168" cm="1">
        <f t="array" aca="1" ref="I139" ca="1">IF($J$1="Labour",SUMIFS(Raw_Factors_QFXP!J$7:J$1000,Raw_Factors_QFXP!$A$7:$A$1000,_xlfn.XLOOKUP($J$1,Fct_labels,Fct_codes)&amp;"_"&amp;$C139),IFERROR(_xlfn.XLOOKUP(_xlfn.XLOOKUP($J$1,Fct_labels,Fct_codes)&amp;"_"&amp;$C139,Raw_Factors_QFXP!$B$7:$B$1000,Raw_Factors_QFXP!J$7:J$1000),0))</f>
        <v>0</v>
      </c>
      <c r="J139" s="168" cm="1">
        <f t="array" aca="1" ref="J139" ca="1">IF($J$1="Labour",SUMIFS(Raw_Factors_QFXP!K$7:K$1000,Raw_Factors_QFXP!$A$7:$A$1000,_xlfn.XLOOKUP($J$1,Fct_labels,Fct_codes)&amp;"_"&amp;$C139),IFERROR(_xlfn.XLOOKUP(_xlfn.XLOOKUP($J$1,Fct_labels,Fct_codes)&amp;"_"&amp;$C139,Raw_Factors_QFXP!$B$7:$B$1000,Raw_Factors_QFXP!K$7:K$1000),0))</f>
        <v>0</v>
      </c>
      <c r="K139" s="168" cm="1">
        <f t="array" aca="1" ref="K139" ca="1">IF($J$1="Labour",SUMIFS(Raw_Factors_QFXP!L$7:L$1000,Raw_Factors_QFXP!$A$7:$A$1000,_xlfn.XLOOKUP($J$1,Fct_labels,Fct_codes)&amp;"_"&amp;$C139),IFERROR(_xlfn.XLOOKUP(_xlfn.XLOOKUP($J$1,Fct_labels,Fct_codes)&amp;"_"&amp;$C139,Raw_Factors_QFXP!$B$7:$B$1000,Raw_Factors_QFXP!L$7:L$1000),0))</f>
        <v>0</v>
      </c>
      <c r="L139" s="168" cm="1">
        <f t="array" aca="1" ref="L139" ca="1">IF($J$1="Labour",SUMIFS(Raw_Factors_QFXP!M$7:M$1000,Raw_Factors_QFXP!$A$7:$A$1000,_xlfn.XLOOKUP($J$1,Fct_labels,Fct_codes)&amp;"_"&amp;$C139),IFERROR(_xlfn.XLOOKUP(_xlfn.XLOOKUP($J$1,Fct_labels,Fct_codes)&amp;"_"&amp;$C139,Raw_Factors_QFXP!$B$7:$B$1000,Raw_Factors_QFXP!M$7:M$1000),0))</f>
        <v>0</v>
      </c>
      <c r="M139" s="168" cm="1">
        <f t="array" aca="1" ref="M139" ca="1">IF($J$1="Labour",SUMIFS(Raw_Factors_QFXP!N$7:N$1000,Raw_Factors_QFXP!$A$7:$A$1000,_xlfn.XLOOKUP($J$1,Fct_labels,Fct_codes)&amp;"_"&amp;$C139),IFERROR(_xlfn.XLOOKUP(_xlfn.XLOOKUP($J$1,Fct_labels,Fct_codes)&amp;"_"&amp;$C139,Raw_Factors_QFXP!$B$7:$B$1000,Raw_Factors_QFXP!N$7:N$1000),0))</f>
        <v>0</v>
      </c>
      <c r="O139" s="204" t="str" cm="1">
        <f t="array" aca="1" ref="O139" ca="1">IFERROR(_xlfn.XLOOKUP(P139,Act_codes_core,Act_labels_core),"")</f>
        <v>Railway freight transport services</v>
      </c>
      <c r="P139" s="108" t="str">
        <f ca="1"/>
        <v>a_130</v>
      </c>
      <c r="Q139" s="281" cm="1">
        <f t="array" aca="1" ref="Q139" ca="1">IF($J$1="Labour","",IFERROR(_xlfn.XLOOKUP(_xlfn.XLOOKUP($J$1,Fct_labels,Fct_codes)&amp;"_"&amp;$C139,Raw_Factors_WFDISTXP!$B$7:$B$1000,Raw_Factors_WFDISTXP!E$7:E$1000),0))</f>
        <v>0</v>
      </c>
      <c r="R139" s="298" cm="1">
        <f t="array" aca="1" ref="R139" ca="1">IF($J$1="Labour","",IFERROR(_xlfn.XLOOKUP(_xlfn.XLOOKUP($J$1,Fct_labels,Fct_codes)&amp;"_"&amp;$C139,Raw_Factors_WFDISTXP!$B$7:$B$1000,Raw_Factors_WFDISTXP!F$7:F$1000),0))</f>
        <v>0</v>
      </c>
      <c r="S139" s="298" cm="1">
        <f t="array" aca="1" ref="S139" ca="1">IF($J$1="Labour","",IFERROR(_xlfn.XLOOKUP(_xlfn.XLOOKUP($J$1,Fct_labels,Fct_codes)&amp;"_"&amp;$C139,Raw_Factors_WFDISTXP!$B$7:$B$1000,Raw_Factors_WFDISTXP!G$7:G$1000),0))</f>
        <v>0</v>
      </c>
      <c r="T139" s="298" cm="1">
        <f t="array" aca="1" ref="T139" ca="1">IF($J$1="Labour","",IFERROR(_xlfn.XLOOKUP(_xlfn.XLOOKUP($J$1,Fct_labels,Fct_codes)&amp;"_"&amp;$C139,Raw_Factors_WFDISTXP!$B$7:$B$1000,Raw_Factors_WFDISTXP!H$7:H$1000),0))</f>
        <v>0</v>
      </c>
      <c r="U139" s="298" cm="1">
        <f t="array" aca="1" ref="U139" ca="1">IF($J$1="Labour","",IFERROR(_xlfn.XLOOKUP(_xlfn.XLOOKUP($J$1,Fct_labels,Fct_codes)&amp;"_"&amp;$C139,Raw_Factors_WFDISTXP!$B$7:$B$1000,Raw_Factors_WFDISTXP!I$7:I$1000),0))</f>
        <v>0</v>
      </c>
      <c r="V139" s="298" cm="1">
        <f t="array" aca="1" ref="V139" ca="1">IF($J$1="Labour","",IFERROR(_xlfn.XLOOKUP(_xlfn.XLOOKUP($J$1,Fct_labels,Fct_codes)&amp;"_"&amp;$C139,Raw_Factors_WFDISTXP!$B$7:$B$1000,Raw_Factors_WFDISTXP!J$7:J$1000),0))</f>
        <v>0</v>
      </c>
      <c r="W139" s="298" cm="1">
        <f t="array" aca="1" ref="W139" ca="1">IF($J$1="Labour","",IFERROR(_xlfn.XLOOKUP(_xlfn.XLOOKUP($J$1,Fct_labels,Fct_codes)&amp;"_"&amp;$C139,Raw_Factors_WFDISTXP!$B$7:$B$1000,Raw_Factors_WFDISTXP!K$7:K$1000),0))</f>
        <v>0</v>
      </c>
      <c r="X139" s="298" cm="1">
        <f t="array" aca="1" ref="X139" ca="1">IF($J$1="Labour","",IFERROR(_xlfn.XLOOKUP(_xlfn.XLOOKUP($J$1,Fct_labels,Fct_codes)&amp;"_"&amp;$C139,Raw_Factors_WFDISTXP!$B$7:$B$1000,Raw_Factors_WFDISTXP!L$7:L$1000),0))</f>
        <v>0</v>
      </c>
      <c r="Y139" s="298" cm="1">
        <f t="array" aca="1" ref="Y139" ca="1">IF($J$1="Labour","",IFERROR(_xlfn.XLOOKUP(_xlfn.XLOOKUP($J$1,Fct_labels,Fct_codes)&amp;"_"&amp;$C139,Raw_Factors_WFDISTXP!$B$7:$B$1000,Raw_Factors_WFDISTXP!M$7:M$1000),0))</f>
        <v>0</v>
      </c>
      <c r="Z139" s="298" cm="1">
        <f t="array" aca="1" ref="Z139" ca="1">IF($J$1="Labour","",IFERROR(_xlfn.XLOOKUP(_xlfn.XLOOKUP($J$1,Fct_labels,Fct_codes)&amp;"_"&amp;$C139,Raw_Factors_WFDISTXP!$B$7:$B$1000,Raw_Factors_WFDISTXP!N$7:N$1000),0))</f>
        <v>0</v>
      </c>
      <c r="AA139" s="104"/>
      <c r="AB139" s="104"/>
      <c r="AC139" s="104"/>
      <c r="AD139" s="104"/>
      <c r="AE139" s="104"/>
      <c r="AF139" s="104"/>
      <c r="AG139" s="104"/>
      <c r="AH139" s="104"/>
      <c r="AI139" s="54" t="str">
        <f ca="1"/>
        <v>sTRP</v>
      </c>
      <c r="AJ139" s="54" t="str">
        <f ca="1"/>
        <v>sGDP</v>
      </c>
      <c r="AK139" s="133" t="str">
        <f ca="1"/>
        <v>a_130</v>
      </c>
      <c r="AL139" s="133">
        <f ca="1"/>
        <v>0</v>
      </c>
      <c r="AM139" s="133">
        <f ca="1"/>
        <v>0</v>
      </c>
      <c r="AN139" s="133">
        <f ca="1"/>
        <v>0</v>
      </c>
      <c r="AO139" s="133">
        <f ca="1"/>
        <v>0</v>
      </c>
      <c r="AP139" s="133">
        <f ca="1"/>
        <v>0</v>
      </c>
      <c r="AQ139" s="133">
        <f ca="1"/>
        <v>0</v>
      </c>
      <c r="AR139" s="133">
        <f ca="1"/>
        <v>0</v>
      </c>
      <c r="AS139" s="133">
        <f ca="1"/>
        <v>0</v>
      </c>
      <c r="AT139" s="133">
        <f ca="1"/>
        <v>0</v>
      </c>
      <c r="AU139" s="133">
        <f ca="1"/>
        <v>0</v>
      </c>
      <c r="AV139" s="133" t="e">
        <f t="shared" ref="AV139:AV202" ca="1" si="22">IF(OR(AI139="",AI139="Total"),"",100*AL139/SUMIFS($AL$10:$AL$246,$AI$10:$AI$246,AI139))</f>
        <v>#DIV/0!</v>
      </c>
      <c r="AW139" s="133">
        <f t="shared" ref="AW139:AW202" ca="1" si="23">IF(OR(AI139="",AI139="Total"),"",100*AL139/SUMIFS($AL$10:$AL$246,$AJ$10:$AJ$246,AJ139))</f>
        <v>0</v>
      </c>
      <c r="AX139" s="59"/>
    </row>
    <row r="140" spans="2:50" hidden="1" outlineLevel="1" x14ac:dyDescent="0.2">
      <c r="B140" s="204" t="str" cm="1">
        <f t="array" aca="1" ref="B140" ca="1">IFERROR(_xlfn.XLOOKUP(C140,Act_codes_core,Act_labels_core),"")</f>
        <v>Bus transport services, other road passenger transport services</v>
      </c>
      <c r="C140" s="108" t="str">
        <f ca="1"/>
        <v>a_131</v>
      </c>
      <c r="D140" s="133" cm="1">
        <f t="array" aca="1" ref="D140" ca="1">IF($J$1="Labour",SUMIFS(Raw_Factors_QFXP!E$7:E$1000,Raw_Factors_QFXP!$A$7:$A$1000,_xlfn.XLOOKUP($J$1,Fct_labels,Fct_codes)&amp;"_"&amp;$C140),IFERROR(_xlfn.XLOOKUP(_xlfn.XLOOKUP($J$1,Fct_labels,Fct_codes)&amp;"_"&amp;$C140,Raw_Factors_QFXP!$B$7:$B$1000,Raw_Factors_QFXP!E$7:E$1000),0))</f>
        <v>0</v>
      </c>
      <c r="E140" s="168" cm="1">
        <f t="array" aca="1" ref="E140" ca="1">IF($J$1="Labour",SUMIFS(Raw_Factors_QFXP!F$7:F$1000,Raw_Factors_QFXP!$A$7:$A$1000,_xlfn.XLOOKUP($J$1,Fct_labels,Fct_codes)&amp;"_"&amp;$C140),IFERROR(_xlfn.XLOOKUP(_xlfn.XLOOKUP($J$1,Fct_labels,Fct_codes)&amp;"_"&amp;$C140,Raw_Factors_QFXP!$B$7:$B$1000,Raw_Factors_QFXP!F$7:F$1000),0))</f>
        <v>0</v>
      </c>
      <c r="F140" s="168" cm="1">
        <f t="array" aca="1" ref="F140" ca="1">IF($J$1="Labour",SUMIFS(Raw_Factors_QFXP!G$7:G$1000,Raw_Factors_QFXP!$A$7:$A$1000,_xlfn.XLOOKUP($J$1,Fct_labels,Fct_codes)&amp;"_"&amp;$C140),IFERROR(_xlfn.XLOOKUP(_xlfn.XLOOKUP($J$1,Fct_labels,Fct_codes)&amp;"_"&amp;$C140,Raw_Factors_QFXP!$B$7:$B$1000,Raw_Factors_QFXP!G$7:G$1000),0))</f>
        <v>0</v>
      </c>
      <c r="G140" s="168" cm="1">
        <f t="array" aca="1" ref="G140" ca="1">IF($J$1="Labour",SUMIFS(Raw_Factors_QFXP!H$7:H$1000,Raw_Factors_QFXP!$A$7:$A$1000,_xlfn.XLOOKUP($J$1,Fct_labels,Fct_codes)&amp;"_"&amp;$C140),IFERROR(_xlfn.XLOOKUP(_xlfn.XLOOKUP($J$1,Fct_labels,Fct_codes)&amp;"_"&amp;$C140,Raw_Factors_QFXP!$B$7:$B$1000,Raw_Factors_QFXP!H$7:H$1000),0))</f>
        <v>0</v>
      </c>
      <c r="H140" s="168" cm="1">
        <f t="array" aca="1" ref="H140" ca="1">IF($J$1="Labour",SUMIFS(Raw_Factors_QFXP!I$7:I$1000,Raw_Factors_QFXP!$A$7:$A$1000,_xlfn.XLOOKUP($J$1,Fct_labels,Fct_codes)&amp;"_"&amp;$C140),IFERROR(_xlfn.XLOOKUP(_xlfn.XLOOKUP($J$1,Fct_labels,Fct_codes)&amp;"_"&amp;$C140,Raw_Factors_QFXP!$B$7:$B$1000,Raw_Factors_QFXP!I$7:I$1000),0))</f>
        <v>0</v>
      </c>
      <c r="I140" s="168" cm="1">
        <f t="array" aca="1" ref="I140" ca="1">IF($J$1="Labour",SUMIFS(Raw_Factors_QFXP!J$7:J$1000,Raw_Factors_QFXP!$A$7:$A$1000,_xlfn.XLOOKUP($J$1,Fct_labels,Fct_codes)&amp;"_"&amp;$C140),IFERROR(_xlfn.XLOOKUP(_xlfn.XLOOKUP($J$1,Fct_labels,Fct_codes)&amp;"_"&amp;$C140,Raw_Factors_QFXP!$B$7:$B$1000,Raw_Factors_QFXP!J$7:J$1000),0))</f>
        <v>0</v>
      </c>
      <c r="J140" s="168" cm="1">
        <f t="array" aca="1" ref="J140" ca="1">IF($J$1="Labour",SUMIFS(Raw_Factors_QFXP!K$7:K$1000,Raw_Factors_QFXP!$A$7:$A$1000,_xlfn.XLOOKUP($J$1,Fct_labels,Fct_codes)&amp;"_"&amp;$C140),IFERROR(_xlfn.XLOOKUP(_xlfn.XLOOKUP($J$1,Fct_labels,Fct_codes)&amp;"_"&amp;$C140,Raw_Factors_QFXP!$B$7:$B$1000,Raw_Factors_QFXP!K$7:K$1000),0))</f>
        <v>0</v>
      </c>
      <c r="K140" s="168" cm="1">
        <f t="array" aca="1" ref="K140" ca="1">IF($J$1="Labour",SUMIFS(Raw_Factors_QFXP!L$7:L$1000,Raw_Factors_QFXP!$A$7:$A$1000,_xlfn.XLOOKUP($J$1,Fct_labels,Fct_codes)&amp;"_"&amp;$C140),IFERROR(_xlfn.XLOOKUP(_xlfn.XLOOKUP($J$1,Fct_labels,Fct_codes)&amp;"_"&amp;$C140,Raw_Factors_QFXP!$B$7:$B$1000,Raw_Factors_QFXP!L$7:L$1000),0))</f>
        <v>0</v>
      </c>
      <c r="L140" s="168" cm="1">
        <f t="array" aca="1" ref="L140" ca="1">IF($J$1="Labour",SUMIFS(Raw_Factors_QFXP!M$7:M$1000,Raw_Factors_QFXP!$A$7:$A$1000,_xlfn.XLOOKUP($J$1,Fct_labels,Fct_codes)&amp;"_"&amp;$C140),IFERROR(_xlfn.XLOOKUP(_xlfn.XLOOKUP($J$1,Fct_labels,Fct_codes)&amp;"_"&amp;$C140,Raw_Factors_QFXP!$B$7:$B$1000,Raw_Factors_QFXP!M$7:M$1000),0))</f>
        <v>0</v>
      </c>
      <c r="M140" s="168" cm="1">
        <f t="array" aca="1" ref="M140" ca="1">IF($J$1="Labour",SUMIFS(Raw_Factors_QFXP!N$7:N$1000,Raw_Factors_QFXP!$A$7:$A$1000,_xlfn.XLOOKUP($J$1,Fct_labels,Fct_codes)&amp;"_"&amp;$C140),IFERROR(_xlfn.XLOOKUP(_xlfn.XLOOKUP($J$1,Fct_labels,Fct_codes)&amp;"_"&amp;$C140,Raw_Factors_QFXP!$B$7:$B$1000,Raw_Factors_QFXP!N$7:N$1000),0))</f>
        <v>0</v>
      </c>
      <c r="O140" s="204" t="str" cm="1">
        <f t="array" aca="1" ref="O140" ca="1">IFERROR(_xlfn.XLOOKUP(P140,Act_codes_core,Act_labels_core),"")</f>
        <v>Bus transport services, other road passenger transport services</v>
      </c>
      <c r="P140" s="108" t="str">
        <f ca="1"/>
        <v>a_131</v>
      </c>
      <c r="Q140" s="281" cm="1">
        <f t="array" aca="1" ref="Q140" ca="1">IF($J$1="Labour","",IFERROR(_xlfn.XLOOKUP(_xlfn.XLOOKUP($J$1,Fct_labels,Fct_codes)&amp;"_"&amp;$C140,Raw_Factors_WFDISTXP!$B$7:$B$1000,Raw_Factors_WFDISTXP!E$7:E$1000),0))</f>
        <v>0</v>
      </c>
      <c r="R140" s="298" cm="1">
        <f t="array" aca="1" ref="R140" ca="1">IF($J$1="Labour","",IFERROR(_xlfn.XLOOKUP(_xlfn.XLOOKUP($J$1,Fct_labels,Fct_codes)&amp;"_"&amp;$C140,Raw_Factors_WFDISTXP!$B$7:$B$1000,Raw_Factors_WFDISTXP!F$7:F$1000),0))</f>
        <v>0</v>
      </c>
      <c r="S140" s="298" cm="1">
        <f t="array" aca="1" ref="S140" ca="1">IF($J$1="Labour","",IFERROR(_xlfn.XLOOKUP(_xlfn.XLOOKUP($J$1,Fct_labels,Fct_codes)&amp;"_"&amp;$C140,Raw_Factors_WFDISTXP!$B$7:$B$1000,Raw_Factors_WFDISTXP!G$7:G$1000),0))</f>
        <v>0</v>
      </c>
      <c r="T140" s="298" cm="1">
        <f t="array" aca="1" ref="T140" ca="1">IF($J$1="Labour","",IFERROR(_xlfn.XLOOKUP(_xlfn.XLOOKUP($J$1,Fct_labels,Fct_codes)&amp;"_"&amp;$C140,Raw_Factors_WFDISTXP!$B$7:$B$1000,Raw_Factors_WFDISTXP!H$7:H$1000),0))</f>
        <v>0</v>
      </c>
      <c r="U140" s="298" cm="1">
        <f t="array" aca="1" ref="U140" ca="1">IF($J$1="Labour","",IFERROR(_xlfn.XLOOKUP(_xlfn.XLOOKUP($J$1,Fct_labels,Fct_codes)&amp;"_"&amp;$C140,Raw_Factors_WFDISTXP!$B$7:$B$1000,Raw_Factors_WFDISTXP!I$7:I$1000),0))</f>
        <v>0</v>
      </c>
      <c r="V140" s="298" cm="1">
        <f t="array" aca="1" ref="V140" ca="1">IF($J$1="Labour","",IFERROR(_xlfn.XLOOKUP(_xlfn.XLOOKUP($J$1,Fct_labels,Fct_codes)&amp;"_"&amp;$C140,Raw_Factors_WFDISTXP!$B$7:$B$1000,Raw_Factors_WFDISTXP!J$7:J$1000),0))</f>
        <v>0</v>
      </c>
      <c r="W140" s="298" cm="1">
        <f t="array" aca="1" ref="W140" ca="1">IF($J$1="Labour","",IFERROR(_xlfn.XLOOKUP(_xlfn.XLOOKUP($J$1,Fct_labels,Fct_codes)&amp;"_"&amp;$C140,Raw_Factors_WFDISTXP!$B$7:$B$1000,Raw_Factors_WFDISTXP!K$7:K$1000),0))</f>
        <v>0</v>
      </c>
      <c r="X140" s="298" cm="1">
        <f t="array" aca="1" ref="X140" ca="1">IF($J$1="Labour","",IFERROR(_xlfn.XLOOKUP(_xlfn.XLOOKUP($J$1,Fct_labels,Fct_codes)&amp;"_"&amp;$C140,Raw_Factors_WFDISTXP!$B$7:$B$1000,Raw_Factors_WFDISTXP!L$7:L$1000),0))</f>
        <v>0</v>
      </c>
      <c r="Y140" s="298" cm="1">
        <f t="array" aca="1" ref="Y140" ca="1">IF($J$1="Labour","",IFERROR(_xlfn.XLOOKUP(_xlfn.XLOOKUP($J$1,Fct_labels,Fct_codes)&amp;"_"&amp;$C140,Raw_Factors_WFDISTXP!$B$7:$B$1000,Raw_Factors_WFDISTXP!M$7:M$1000),0))</f>
        <v>0</v>
      </c>
      <c r="Z140" s="298" cm="1">
        <f t="array" aca="1" ref="Z140" ca="1">IF($J$1="Labour","",IFERROR(_xlfn.XLOOKUP(_xlfn.XLOOKUP($J$1,Fct_labels,Fct_codes)&amp;"_"&amp;$C140,Raw_Factors_WFDISTXP!$B$7:$B$1000,Raw_Factors_WFDISTXP!N$7:N$1000),0))</f>
        <v>0</v>
      </c>
      <c r="AA140" s="104"/>
      <c r="AB140" s="104"/>
      <c r="AC140" s="104"/>
      <c r="AD140" s="104"/>
      <c r="AE140" s="104"/>
      <c r="AF140" s="104"/>
      <c r="AG140" s="104"/>
      <c r="AH140" s="104"/>
      <c r="AI140" s="54" t="str">
        <f ca="1"/>
        <v>sTRP</v>
      </c>
      <c r="AJ140" s="54" t="str">
        <f ca="1"/>
        <v>sGDP</v>
      </c>
      <c r="AK140" s="133" t="str">
        <f ca="1"/>
        <v>a_131</v>
      </c>
      <c r="AL140" s="133">
        <f ca="1"/>
        <v>0</v>
      </c>
      <c r="AM140" s="133">
        <f ca="1"/>
        <v>0</v>
      </c>
      <c r="AN140" s="133">
        <f ca="1"/>
        <v>0</v>
      </c>
      <c r="AO140" s="133">
        <f ca="1"/>
        <v>0</v>
      </c>
      <c r="AP140" s="133">
        <f ca="1"/>
        <v>0</v>
      </c>
      <c r="AQ140" s="133">
        <f ca="1"/>
        <v>0</v>
      </c>
      <c r="AR140" s="133">
        <f ca="1"/>
        <v>0</v>
      </c>
      <c r="AS140" s="133">
        <f ca="1"/>
        <v>0</v>
      </c>
      <c r="AT140" s="133">
        <f ca="1"/>
        <v>0</v>
      </c>
      <c r="AU140" s="133">
        <f ca="1"/>
        <v>0</v>
      </c>
      <c r="AV140" s="133" t="e">
        <f t="shared" ca="1" si="22"/>
        <v>#DIV/0!</v>
      </c>
      <c r="AW140" s="133">
        <f t="shared" ca="1" si="23"/>
        <v>0</v>
      </c>
      <c r="AX140" s="59"/>
    </row>
    <row r="141" spans="2:50" hidden="1" outlineLevel="1" x14ac:dyDescent="0.2">
      <c r="B141" s="204" t="str" cm="1">
        <f t="array" aca="1" ref="B141" ca="1">IFERROR(_xlfn.XLOOKUP(C141,Act_codes_core,Act_labels_core),"")</f>
        <v>Freight transport services by road, pipeline transport services</v>
      </c>
      <c r="C141" s="108" t="str">
        <f ca="1"/>
        <v>a_132</v>
      </c>
      <c r="D141" s="133" cm="1">
        <f t="array" aca="1" ref="D141" ca="1">IF($J$1="Labour",SUMIFS(Raw_Factors_QFXP!E$7:E$1000,Raw_Factors_QFXP!$A$7:$A$1000,_xlfn.XLOOKUP($J$1,Fct_labels,Fct_codes)&amp;"_"&amp;$C141),IFERROR(_xlfn.XLOOKUP(_xlfn.XLOOKUP($J$1,Fct_labels,Fct_codes)&amp;"_"&amp;$C141,Raw_Factors_QFXP!$B$7:$B$1000,Raw_Factors_QFXP!E$7:E$1000),0))</f>
        <v>0</v>
      </c>
      <c r="E141" s="168" cm="1">
        <f t="array" aca="1" ref="E141" ca="1">IF($J$1="Labour",SUMIFS(Raw_Factors_QFXP!F$7:F$1000,Raw_Factors_QFXP!$A$7:$A$1000,_xlfn.XLOOKUP($J$1,Fct_labels,Fct_codes)&amp;"_"&amp;$C141),IFERROR(_xlfn.XLOOKUP(_xlfn.XLOOKUP($J$1,Fct_labels,Fct_codes)&amp;"_"&amp;$C141,Raw_Factors_QFXP!$B$7:$B$1000,Raw_Factors_QFXP!F$7:F$1000),0))</f>
        <v>0</v>
      </c>
      <c r="F141" s="168" cm="1">
        <f t="array" aca="1" ref="F141" ca="1">IF($J$1="Labour",SUMIFS(Raw_Factors_QFXP!G$7:G$1000,Raw_Factors_QFXP!$A$7:$A$1000,_xlfn.XLOOKUP($J$1,Fct_labels,Fct_codes)&amp;"_"&amp;$C141),IFERROR(_xlfn.XLOOKUP(_xlfn.XLOOKUP($J$1,Fct_labels,Fct_codes)&amp;"_"&amp;$C141,Raw_Factors_QFXP!$B$7:$B$1000,Raw_Factors_QFXP!G$7:G$1000),0))</f>
        <v>0</v>
      </c>
      <c r="G141" s="168" cm="1">
        <f t="array" aca="1" ref="G141" ca="1">IF($J$1="Labour",SUMIFS(Raw_Factors_QFXP!H$7:H$1000,Raw_Factors_QFXP!$A$7:$A$1000,_xlfn.XLOOKUP($J$1,Fct_labels,Fct_codes)&amp;"_"&amp;$C141),IFERROR(_xlfn.XLOOKUP(_xlfn.XLOOKUP($J$1,Fct_labels,Fct_codes)&amp;"_"&amp;$C141,Raw_Factors_QFXP!$B$7:$B$1000,Raw_Factors_QFXP!H$7:H$1000),0))</f>
        <v>0</v>
      </c>
      <c r="H141" s="168" cm="1">
        <f t="array" aca="1" ref="H141" ca="1">IF($J$1="Labour",SUMIFS(Raw_Factors_QFXP!I$7:I$1000,Raw_Factors_QFXP!$A$7:$A$1000,_xlfn.XLOOKUP($J$1,Fct_labels,Fct_codes)&amp;"_"&amp;$C141),IFERROR(_xlfn.XLOOKUP(_xlfn.XLOOKUP($J$1,Fct_labels,Fct_codes)&amp;"_"&amp;$C141,Raw_Factors_QFXP!$B$7:$B$1000,Raw_Factors_QFXP!I$7:I$1000),0))</f>
        <v>0</v>
      </c>
      <c r="I141" s="168" cm="1">
        <f t="array" aca="1" ref="I141" ca="1">IF($J$1="Labour",SUMIFS(Raw_Factors_QFXP!J$7:J$1000,Raw_Factors_QFXP!$A$7:$A$1000,_xlfn.XLOOKUP($J$1,Fct_labels,Fct_codes)&amp;"_"&amp;$C141),IFERROR(_xlfn.XLOOKUP(_xlfn.XLOOKUP($J$1,Fct_labels,Fct_codes)&amp;"_"&amp;$C141,Raw_Factors_QFXP!$B$7:$B$1000,Raw_Factors_QFXP!J$7:J$1000),0))</f>
        <v>0</v>
      </c>
      <c r="J141" s="168" cm="1">
        <f t="array" aca="1" ref="J141" ca="1">IF($J$1="Labour",SUMIFS(Raw_Factors_QFXP!K$7:K$1000,Raw_Factors_QFXP!$A$7:$A$1000,_xlfn.XLOOKUP($J$1,Fct_labels,Fct_codes)&amp;"_"&amp;$C141),IFERROR(_xlfn.XLOOKUP(_xlfn.XLOOKUP($J$1,Fct_labels,Fct_codes)&amp;"_"&amp;$C141,Raw_Factors_QFXP!$B$7:$B$1000,Raw_Factors_QFXP!K$7:K$1000),0))</f>
        <v>0</v>
      </c>
      <c r="K141" s="168" cm="1">
        <f t="array" aca="1" ref="K141" ca="1">IF($J$1="Labour",SUMIFS(Raw_Factors_QFXP!L$7:L$1000,Raw_Factors_QFXP!$A$7:$A$1000,_xlfn.XLOOKUP($J$1,Fct_labels,Fct_codes)&amp;"_"&amp;$C141),IFERROR(_xlfn.XLOOKUP(_xlfn.XLOOKUP($J$1,Fct_labels,Fct_codes)&amp;"_"&amp;$C141,Raw_Factors_QFXP!$B$7:$B$1000,Raw_Factors_QFXP!L$7:L$1000),0))</f>
        <v>0</v>
      </c>
      <c r="L141" s="168" cm="1">
        <f t="array" aca="1" ref="L141" ca="1">IF($J$1="Labour",SUMIFS(Raw_Factors_QFXP!M$7:M$1000,Raw_Factors_QFXP!$A$7:$A$1000,_xlfn.XLOOKUP($J$1,Fct_labels,Fct_codes)&amp;"_"&amp;$C141),IFERROR(_xlfn.XLOOKUP(_xlfn.XLOOKUP($J$1,Fct_labels,Fct_codes)&amp;"_"&amp;$C141,Raw_Factors_QFXP!$B$7:$B$1000,Raw_Factors_QFXP!M$7:M$1000),0))</f>
        <v>0</v>
      </c>
      <c r="M141" s="168" cm="1">
        <f t="array" aca="1" ref="M141" ca="1">IF($J$1="Labour",SUMIFS(Raw_Factors_QFXP!N$7:N$1000,Raw_Factors_QFXP!$A$7:$A$1000,_xlfn.XLOOKUP($J$1,Fct_labels,Fct_codes)&amp;"_"&amp;$C141),IFERROR(_xlfn.XLOOKUP(_xlfn.XLOOKUP($J$1,Fct_labels,Fct_codes)&amp;"_"&amp;$C141,Raw_Factors_QFXP!$B$7:$B$1000,Raw_Factors_QFXP!N$7:N$1000),0))</f>
        <v>0</v>
      </c>
      <c r="O141" s="204" t="str" cm="1">
        <f t="array" aca="1" ref="O141" ca="1">IFERROR(_xlfn.XLOOKUP(P141,Act_codes_core,Act_labels_core),"")</f>
        <v>Freight transport services by road, pipeline transport services</v>
      </c>
      <c r="P141" s="108" t="str">
        <f ca="1"/>
        <v>a_132</v>
      </c>
      <c r="Q141" s="281" cm="1">
        <f t="array" aca="1" ref="Q141" ca="1">IF($J$1="Labour","",IFERROR(_xlfn.XLOOKUP(_xlfn.XLOOKUP($J$1,Fct_labels,Fct_codes)&amp;"_"&amp;$C141,Raw_Factors_WFDISTXP!$B$7:$B$1000,Raw_Factors_WFDISTXP!E$7:E$1000),0))</f>
        <v>0</v>
      </c>
      <c r="R141" s="298" cm="1">
        <f t="array" aca="1" ref="R141" ca="1">IF($J$1="Labour","",IFERROR(_xlfn.XLOOKUP(_xlfn.XLOOKUP($J$1,Fct_labels,Fct_codes)&amp;"_"&amp;$C141,Raw_Factors_WFDISTXP!$B$7:$B$1000,Raw_Factors_WFDISTXP!F$7:F$1000),0))</f>
        <v>0</v>
      </c>
      <c r="S141" s="298" cm="1">
        <f t="array" aca="1" ref="S141" ca="1">IF($J$1="Labour","",IFERROR(_xlfn.XLOOKUP(_xlfn.XLOOKUP($J$1,Fct_labels,Fct_codes)&amp;"_"&amp;$C141,Raw_Factors_WFDISTXP!$B$7:$B$1000,Raw_Factors_WFDISTXP!G$7:G$1000),0))</f>
        <v>0</v>
      </c>
      <c r="T141" s="298" cm="1">
        <f t="array" aca="1" ref="T141" ca="1">IF($J$1="Labour","",IFERROR(_xlfn.XLOOKUP(_xlfn.XLOOKUP($J$1,Fct_labels,Fct_codes)&amp;"_"&amp;$C141,Raw_Factors_WFDISTXP!$B$7:$B$1000,Raw_Factors_WFDISTXP!H$7:H$1000),0))</f>
        <v>0</v>
      </c>
      <c r="U141" s="298" cm="1">
        <f t="array" aca="1" ref="U141" ca="1">IF($J$1="Labour","",IFERROR(_xlfn.XLOOKUP(_xlfn.XLOOKUP($J$1,Fct_labels,Fct_codes)&amp;"_"&amp;$C141,Raw_Factors_WFDISTXP!$B$7:$B$1000,Raw_Factors_WFDISTXP!I$7:I$1000),0))</f>
        <v>0</v>
      </c>
      <c r="V141" s="298" cm="1">
        <f t="array" aca="1" ref="V141" ca="1">IF($J$1="Labour","",IFERROR(_xlfn.XLOOKUP(_xlfn.XLOOKUP($J$1,Fct_labels,Fct_codes)&amp;"_"&amp;$C141,Raw_Factors_WFDISTXP!$B$7:$B$1000,Raw_Factors_WFDISTXP!J$7:J$1000),0))</f>
        <v>0</v>
      </c>
      <c r="W141" s="298" cm="1">
        <f t="array" aca="1" ref="W141" ca="1">IF($J$1="Labour","",IFERROR(_xlfn.XLOOKUP(_xlfn.XLOOKUP($J$1,Fct_labels,Fct_codes)&amp;"_"&amp;$C141,Raw_Factors_WFDISTXP!$B$7:$B$1000,Raw_Factors_WFDISTXP!K$7:K$1000),0))</f>
        <v>0</v>
      </c>
      <c r="X141" s="298" cm="1">
        <f t="array" aca="1" ref="X141" ca="1">IF($J$1="Labour","",IFERROR(_xlfn.XLOOKUP(_xlfn.XLOOKUP($J$1,Fct_labels,Fct_codes)&amp;"_"&amp;$C141,Raw_Factors_WFDISTXP!$B$7:$B$1000,Raw_Factors_WFDISTXP!L$7:L$1000),0))</f>
        <v>0</v>
      </c>
      <c r="Y141" s="298" cm="1">
        <f t="array" aca="1" ref="Y141" ca="1">IF($J$1="Labour","",IFERROR(_xlfn.XLOOKUP(_xlfn.XLOOKUP($J$1,Fct_labels,Fct_codes)&amp;"_"&amp;$C141,Raw_Factors_WFDISTXP!$B$7:$B$1000,Raw_Factors_WFDISTXP!M$7:M$1000),0))</f>
        <v>0</v>
      </c>
      <c r="Z141" s="298" cm="1">
        <f t="array" aca="1" ref="Z141" ca="1">IF($J$1="Labour","",IFERROR(_xlfn.XLOOKUP(_xlfn.XLOOKUP($J$1,Fct_labels,Fct_codes)&amp;"_"&amp;$C141,Raw_Factors_WFDISTXP!$B$7:$B$1000,Raw_Factors_WFDISTXP!N$7:N$1000),0))</f>
        <v>0</v>
      </c>
      <c r="AA141" s="104"/>
      <c r="AB141" s="104"/>
      <c r="AC141" s="104"/>
      <c r="AD141" s="104"/>
      <c r="AE141" s="104"/>
      <c r="AF141" s="104"/>
      <c r="AG141" s="104"/>
      <c r="AH141" s="104"/>
      <c r="AI141" s="54" t="str">
        <f ca="1"/>
        <v>sTRP</v>
      </c>
      <c r="AJ141" s="54" t="str">
        <f ca="1"/>
        <v>sGDP</v>
      </c>
      <c r="AK141" s="133" t="str">
        <f ca="1"/>
        <v>a_132</v>
      </c>
      <c r="AL141" s="133">
        <f ca="1"/>
        <v>0</v>
      </c>
      <c r="AM141" s="133">
        <f ca="1"/>
        <v>0</v>
      </c>
      <c r="AN141" s="133">
        <f ca="1"/>
        <v>0</v>
      </c>
      <c r="AO141" s="133">
        <f ca="1"/>
        <v>0</v>
      </c>
      <c r="AP141" s="133">
        <f ca="1"/>
        <v>0</v>
      </c>
      <c r="AQ141" s="133">
        <f ca="1"/>
        <v>0</v>
      </c>
      <c r="AR141" s="133">
        <f ca="1"/>
        <v>0</v>
      </c>
      <c r="AS141" s="133">
        <f ca="1"/>
        <v>0</v>
      </c>
      <c r="AT141" s="133">
        <f ca="1"/>
        <v>0</v>
      </c>
      <c r="AU141" s="133">
        <f ca="1"/>
        <v>0</v>
      </c>
      <c r="AV141" s="133" t="e">
        <f t="shared" ca="1" si="22"/>
        <v>#DIV/0!</v>
      </c>
      <c r="AW141" s="133">
        <f t="shared" ca="1" si="23"/>
        <v>0</v>
      </c>
      <c r="AX141" s="59"/>
    </row>
    <row r="142" spans="2:50" hidden="1" outlineLevel="1" x14ac:dyDescent="0.2">
      <c r="B142" s="204" t="str" cm="1">
        <f t="array" aca="1" ref="B142" ca="1">IFERROR(_xlfn.XLOOKUP(C142,Act_codes_core,Act_labels_core),"")</f>
        <v>Waterway passenger transport service</v>
      </c>
      <c r="C142" s="108" t="str">
        <f ca="1"/>
        <v>a_133</v>
      </c>
      <c r="D142" s="133" cm="1">
        <f t="array" aca="1" ref="D142" ca="1">IF($J$1="Labour",SUMIFS(Raw_Factors_QFXP!E$7:E$1000,Raw_Factors_QFXP!$A$7:$A$1000,_xlfn.XLOOKUP($J$1,Fct_labels,Fct_codes)&amp;"_"&amp;$C142),IFERROR(_xlfn.XLOOKUP(_xlfn.XLOOKUP($J$1,Fct_labels,Fct_codes)&amp;"_"&amp;$C142,Raw_Factors_QFXP!$B$7:$B$1000,Raw_Factors_QFXP!E$7:E$1000),0))</f>
        <v>0</v>
      </c>
      <c r="E142" s="168" cm="1">
        <f t="array" aca="1" ref="E142" ca="1">IF($J$1="Labour",SUMIFS(Raw_Factors_QFXP!F$7:F$1000,Raw_Factors_QFXP!$A$7:$A$1000,_xlfn.XLOOKUP($J$1,Fct_labels,Fct_codes)&amp;"_"&amp;$C142),IFERROR(_xlfn.XLOOKUP(_xlfn.XLOOKUP($J$1,Fct_labels,Fct_codes)&amp;"_"&amp;$C142,Raw_Factors_QFXP!$B$7:$B$1000,Raw_Factors_QFXP!F$7:F$1000),0))</f>
        <v>0</v>
      </c>
      <c r="F142" s="168" cm="1">
        <f t="array" aca="1" ref="F142" ca="1">IF($J$1="Labour",SUMIFS(Raw_Factors_QFXP!G$7:G$1000,Raw_Factors_QFXP!$A$7:$A$1000,_xlfn.XLOOKUP($J$1,Fct_labels,Fct_codes)&amp;"_"&amp;$C142),IFERROR(_xlfn.XLOOKUP(_xlfn.XLOOKUP($J$1,Fct_labels,Fct_codes)&amp;"_"&amp;$C142,Raw_Factors_QFXP!$B$7:$B$1000,Raw_Factors_QFXP!G$7:G$1000),0))</f>
        <v>0</v>
      </c>
      <c r="G142" s="168" cm="1">
        <f t="array" aca="1" ref="G142" ca="1">IF($J$1="Labour",SUMIFS(Raw_Factors_QFXP!H$7:H$1000,Raw_Factors_QFXP!$A$7:$A$1000,_xlfn.XLOOKUP($J$1,Fct_labels,Fct_codes)&amp;"_"&amp;$C142),IFERROR(_xlfn.XLOOKUP(_xlfn.XLOOKUP($J$1,Fct_labels,Fct_codes)&amp;"_"&amp;$C142,Raw_Factors_QFXP!$B$7:$B$1000,Raw_Factors_QFXP!H$7:H$1000),0))</f>
        <v>0</v>
      </c>
      <c r="H142" s="168" cm="1">
        <f t="array" aca="1" ref="H142" ca="1">IF($J$1="Labour",SUMIFS(Raw_Factors_QFXP!I$7:I$1000,Raw_Factors_QFXP!$A$7:$A$1000,_xlfn.XLOOKUP($J$1,Fct_labels,Fct_codes)&amp;"_"&amp;$C142),IFERROR(_xlfn.XLOOKUP(_xlfn.XLOOKUP($J$1,Fct_labels,Fct_codes)&amp;"_"&amp;$C142,Raw_Factors_QFXP!$B$7:$B$1000,Raw_Factors_QFXP!I$7:I$1000),0))</f>
        <v>0</v>
      </c>
      <c r="I142" s="168" cm="1">
        <f t="array" aca="1" ref="I142" ca="1">IF($J$1="Labour",SUMIFS(Raw_Factors_QFXP!J$7:J$1000,Raw_Factors_QFXP!$A$7:$A$1000,_xlfn.XLOOKUP($J$1,Fct_labels,Fct_codes)&amp;"_"&amp;$C142),IFERROR(_xlfn.XLOOKUP(_xlfn.XLOOKUP($J$1,Fct_labels,Fct_codes)&amp;"_"&amp;$C142,Raw_Factors_QFXP!$B$7:$B$1000,Raw_Factors_QFXP!J$7:J$1000),0))</f>
        <v>0</v>
      </c>
      <c r="J142" s="168" cm="1">
        <f t="array" aca="1" ref="J142" ca="1">IF($J$1="Labour",SUMIFS(Raw_Factors_QFXP!K$7:K$1000,Raw_Factors_QFXP!$A$7:$A$1000,_xlfn.XLOOKUP($J$1,Fct_labels,Fct_codes)&amp;"_"&amp;$C142),IFERROR(_xlfn.XLOOKUP(_xlfn.XLOOKUP($J$1,Fct_labels,Fct_codes)&amp;"_"&amp;$C142,Raw_Factors_QFXP!$B$7:$B$1000,Raw_Factors_QFXP!K$7:K$1000),0))</f>
        <v>0</v>
      </c>
      <c r="K142" s="168" cm="1">
        <f t="array" aca="1" ref="K142" ca="1">IF($J$1="Labour",SUMIFS(Raw_Factors_QFXP!L$7:L$1000,Raw_Factors_QFXP!$A$7:$A$1000,_xlfn.XLOOKUP($J$1,Fct_labels,Fct_codes)&amp;"_"&amp;$C142),IFERROR(_xlfn.XLOOKUP(_xlfn.XLOOKUP($J$1,Fct_labels,Fct_codes)&amp;"_"&amp;$C142,Raw_Factors_QFXP!$B$7:$B$1000,Raw_Factors_QFXP!L$7:L$1000),0))</f>
        <v>0</v>
      </c>
      <c r="L142" s="168" cm="1">
        <f t="array" aca="1" ref="L142" ca="1">IF($J$1="Labour",SUMIFS(Raw_Factors_QFXP!M$7:M$1000,Raw_Factors_QFXP!$A$7:$A$1000,_xlfn.XLOOKUP($J$1,Fct_labels,Fct_codes)&amp;"_"&amp;$C142),IFERROR(_xlfn.XLOOKUP(_xlfn.XLOOKUP($J$1,Fct_labels,Fct_codes)&amp;"_"&amp;$C142,Raw_Factors_QFXP!$B$7:$B$1000,Raw_Factors_QFXP!M$7:M$1000),0))</f>
        <v>0</v>
      </c>
      <c r="M142" s="168" cm="1">
        <f t="array" aca="1" ref="M142" ca="1">IF($J$1="Labour",SUMIFS(Raw_Factors_QFXP!N$7:N$1000,Raw_Factors_QFXP!$A$7:$A$1000,_xlfn.XLOOKUP($J$1,Fct_labels,Fct_codes)&amp;"_"&amp;$C142),IFERROR(_xlfn.XLOOKUP(_xlfn.XLOOKUP($J$1,Fct_labels,Fct_codes)&amp;"_"&amp;$C142,Raw_Factors_QFXP!$B$7:$B$1000,Raw_Factors_QFXP!N$7:N$1000),0))</f>
        <v>0</v>
      </c>
      <c r="O142" s="204" t="str" cm="1">
        <f t="array" aca="1" ref="O142" ca="1">IFERROR(_xlfn.XLOOKUP(P142,Act_codes_core,Act_labels_core),"")</f>
        <v>Waterway passenger transport service</v>
      </c>
      <c r="P142" s="108" t="str">
        <f ca="1"/>
        <v>a_133</v>
      </c>
      <c r="Q142" s="281" cm="1">
        <f t="array" aca="1" ref="Q142" ca="1">IF($J$1="Labour","",IFERROR(_xlfn.XLOOKUP(_xlfn.XLOOKUP($J$1,Fct_labels,Fct_codes)&amp;"_"&amp;$C142,Raw_Factors_WFDISTXP!$B$7:$B$1000,Raw_Factors_WFDISTXP!E$7:E$1000),0))</f>
        <v>0</v>
      </c>
      <c r="R142" s="298" cm="1">
        <f t="array" aca="1" ref="R142" ca="1">IF($J$1="Labour","",IFERROR(_xlfn.XLOOKUP(_xlfn.XLOOKUP($J$1,Fct_labels,Fct_codes)&amp;"_"&amp;$C142,Raw_Factors_WFDISTXP!$B$7:$B$1000,Raw_Factors_WFDISTXP!F$7:F$1000),0))</f>
        <v>0</v>
      </c>
      <c r="S142" s="298" cm="1">
        <f t="array" aca="1" ref="S142" ca="1">IF($J$1="Labour","",IFERROR(_xlfn.XLOOKUP(_xlfn.XLOOKUP($J$1,Fct_labels,Fct_codes)&amp;"_"&amp;$C142,Raw_Factors_WFDISTXP!$B$7:$B$1000,Raw_Factors_WFDISTXP!G$7:G$1000),0))</f>
        <v>0</v>
      </c>
      <c r="T142" s="298" cm="1">
        <f t="array" aca="1" ref="T142" ca="1">IF($J$1="Labour","",IFERROR(_xlfn.XLOOKUP(_xlfn.XLOOKUP($J$1,Fct_labels,Fct_codes)&amp;"_"&amp;$C142,Raw_Factors_WFDISTXP!$B$7:$B$1000,Raw_Factors_WFDISTXP!H$7:H$1000),0))</f>
        <v>0</v>
      </c>
      <c r="U142" s="298" cm="1">
        <f t="array" aca="1" ref="U142" ca="1">IF($J$1="Labour","",IFERROR(_xlfn.XLOOKUP(_xlfn.XLOOKUP($J$1,Fct_labels,Fct_codes)&amp;"_"&amp;$C142,Raw_Factors_WFDISTXP!$B$7:$B$1000,Raw_Factors_WFDISTXP!I$7:I$1000),0))</f>
        <v>0</v>
      </c>
      <c r="V142" s="298" cm="1">
        <f t="array" aca="1" ref="V142" ca="1">IF($J$1="Labour","",IFERROR(_xlfn.XLOOKUP(_xlfn.XLOOKUP($J$1,Fct_labels,Fct_codes)&amp;"_"&amp;$C142,Raw_Factors_WFDISTXP!$B$7:$B$1000,Raw_Factors_WFDISTXP!J$7:J$1000),0))</f>
        <v>0</v>
      </c>
      <c r="W142" s="298" cm="1">
        <f t="array" aca="1" ref="W142" ca="1">IF($J$1="Labour","",IFERROR(_xlfn.XLOOKUP(_xlfn.XLOOKUP($J$1,Fct_labels,Fct_codes)&amp;"_"&amp;$C142,Raw_Factors_WFDISTXP!$B$7:$B$1000,Raw_Factors_WFDISTXP!K$7:K$1000),0))</f>
        <v>0</v>
      </c>
      <c r="X142" s="298" cm="1">
        <f t="array" aca="1" ref="X142" ca="1">IF($J$1="Labour","",IFERROR(_xlfn.XLOOKUP(_xlfn.XLOOKUP($J$1,Fct_labels,Fct_codes)&amp;"_"&amp;$C142,Raw_Factors_WFDISTXP!$B$7:$B$1000,Raw_Factors_WFDISTXP!L$7:L$1000),0))</f>
        <v>0</v>
      </c>
      <c r="Y142" s="298" cm="1">
        <f t="array" aca="1" ref="Y142" ca="1">IF($J$1="Labour","",IFERROR(_xlfn.XLOOKUP(_xlfn.XLOOKUP($J$1,Fct_labels,Fct_codes)&amp;"_"&amp;$C142,Raw_Factors_WFDISTXP!$B$7:$B$1000,Raw_Factors_WFDISTXP!M$7:M$1000),0))</f>
        <v>0</v>
      </c>
      <c r="Z142" s="298" cm="1">
        <f t="array" aca="1" ref="Z142" ca="1">IF($J$1="Labour","",IFERROR(_xlfn.XLOOKUP(_xlfn.XLOOKUP($J$1,Fct_labels,Fct_codes)&amp;"_"&amp;$C142,Raw_Factors_WFDISTXP!$B$7:$B$1000,Raw_Factors_WFDISTXP!N$7:N$1000),0))</f>
        <v>0</v>
      </c>
      <c r="AA142" s="104"/>
      <c r="AB142" s="104"/>
      <c r="AC142" s="104"/>
      <c r="AD142" s="104"/>
      <c r="AE142" s="104"/>
      <c r="AF142" s="104"/>
      <c r="AG142" s="104"/>
      <c r="AH142" s="104"/>
      <c r="AI142" s="54" t="str">
        <f ca="1"/>
        <v>sTRP</v>
      </c>
      <c r="AJ142" s="54" t="str">
        <f ca="1"/>
        <v>sGDP</v>
      </c>
      <c r="AK142" s="133" t="str">
        <f ca="1"/>
        <v>a_133</v>
      </c>
      <c r="AL142" s="133">
        <f ca="1"/>
        <v>0</v>
      </c>
      <c r="AM142" s="133">
        <f ca="1"/>
        <v>0</v>
      </c>
      <c r="AN142" s="133">
        <f ca="1"/>
        <v>0</v>
      </c>
      <c r="AO142" s="133">
        <f ca="1"/>
        <v>0</v>
      </c>
      <c r="AP142" s="133">
        <f ca="1"/>
        <v>0</v>
      </c>
      <c r="AQ142" s="133">
        <f ca="1"/>
        <v>0</v>
      </c>
      <c r="AR142" s="133">
        <f ca="1"/>
        <v>0</v>
      </c>
      <c r="AS142" s="133">
        <f ca="1"/>
        <v>0</v>
      </c>
      <c r="AT142" s="133">
        <f ca="1"/>
        <v>0</v>
      </c>
      <c r="AU142" s="133">
        <f ca="1"/>
        <v>0</v>
      </c>
      <c r="AV142" s="133" t="e">
        <f t="shared" ca="1" si="22"/>
        <v>#DIV/0!</v>
      </c>
      <c r="AW142" s="133">
        <f t="shared" ca="1" si="23"/>
        <v>0</v>
      </c>
      <c r="AX142" s="59"/>
    </row>
    <row r="143" spans="2:50" hidden="1" outlineLevel="1" x14ac:dyDescent="0.2">
      <c r="B143" s="204" t="str" cm="1">
        <f t="array" aca="1" ref="B143" ca="1">IFERROR(_xlfn.XLOOKUP(C143,Act_codes_core,Act_labels_core),"")</f>
        <v>Waterway cargo transportation services</v>
      </c>
      <c r="C143" s="108" t="str">
        <f ca="1"/>
        <v>a_134</v>
      </c>
      <c r="D143" s="133" cm="1">
        <f t="array" aca="1" ref="D143" ca="1">IF($J$1="Labour",SUMIFS(Raw_Factors_QFXP!E$7:E$1000,Raw_Factors_QFXP!$A$7:$A$1000,_xlfn.XLOOKUP($J$1,Fct_labels,Fct_codes)&amp;"_"&amp;$C143),IFERROR(_xlfn.XLOOKUP(_xlfn.XLOOKUP($J$1,Fct_labels,Fct_codes)&amp;"_"&amp;$C143,Raw_Factors_QFXP!$B$7:$B$1000,Raw_Factors_QFXP!E$7:E$1000),0))</f>
        <v>0</v>
      </c>
      <c r="E143" s="168" cm="1">
        <f t="array" aca="1" ref="E143" ca="1">IF($J$1="Labour",SUMIFS(Raw_Factors_QFXP!F$7:F$1000,Raw_Factors_QFXP!$A$7:$A$1000,_xlfn.XLOOKUP($J$1,Fct_labels,Fct_codes)&amp;"_"&amp;$C143),IFERROR(_xlfn.XLOOKUP(_xlfn.XLOOKUP($J$1,Fct_labels,Fct_codes)&amp;"_"&amp;$C143,Raw_Factors_QFXP!$B$7:$B$1000,Raw_Factors_QFXP!F$7:F$1000),0))</f>
        <v>0</v>
      </c>
      <c r="F143" s="168" cm="1">
        <f t="array" aca="1" ref="F143" ca="1">IF($J$1="Labour",SUMIFS(Raw_Factors_QFXP!G$7:G$1000,Raw_Factors_QFXP!$A$7:$A$1000,_xlfn.XLOOKUP($J$1,Fct_labels,Fct_codes)&amp;"_"&amp;$C143),IFERROR(_xlfn.XLOOKUP(_xlfn.XLOOKUP($J$1,Fct_labels,Fct_codes)&amp;"_"&amp;$C143,Raw_Factors_QFXP!$B$7:$B$1000,Raw_Factors_QFXP!G$7:G$1000),0))</f>
        <v>0</v>
      </c>
      <c r="G143" s="168" cm="1">
        <f t="array" aca="1" ref="G143" ca="1">IF($J$1="Labour",SUMIFS(Raw_Factors_QFXP!H$7:H$1000,Raw_Factors_QFXP!$A$7:$A$1000,_xlfn.XLOOKUP($J$1,Fct_labels,Fct_codes)&amp;"_"&amp;$C143),IFERROR(_xlfn.XLOOKUP(_xlfn.XLOOKUP($J$1,Fct_labels,Fct_codes)&amp;"_"&amp;$C143,Raw_Factors_QFXP!$B$7:$B$1000,Raw_Factors_QFXP!H$7:H$1000),0))</f>
        <v>0</v>
      </c>
      <c r="H143" s="168" cm="1">
        <f t="array" aca="1" ref="H143" ca="1">IF($J$1="Labour",SUMIFS(Raw_Factors_QFXP!I$7:I$1000,Raw_Factors_QFXP!$A$7:$A$1000,_xlfn.XLOOKUP($J$1,Fct_labels,Fct_codes)&amp;"_"&amp;$C143),IFERROR(_xlfn.XLOOKUP(_xlfn.XLOOKUP($J$1,Fct_labels,Fct_codes)&amp;"_"&amp;$C143,Raw_Factors_QFXP!$B$7:$B$1000,Raw_Factors_QFXP!I$7:I$1000),0))</f>
        <v>0</v>
      </c>
      <c r="I143" s="168" cm="1">
        <f t="array" aca="1" ref="I143" ca="1">IF($J$1="Labour",SUMIFS(Raw_Factors_QFXP!J$7:J$1000,Raw_Factors_QFXP!$A$7:$A$1000,_xlfn.XLOOKUP($J$1,Fct_labels,Fct_codes)&amp;"_"&amp;$C143),IFERROR(_xlfn.XLOOKUP(_xlfn.XLOOKUP($J$1,Fct_labels,Fct_codes)&amp;"_"&amp;$C143,Raw_Factors_QFXP!$B$7:$B$1000,Raw_Factors_QFXP!J$7:J$1000),0))</f>
        <v>0</v>
      </c>
      <c r="J143" s="168" cm="1">
        <f t="array" aca="1" ref="J143" ca="1">IF($J$1="Labour",SUMIFS(Raw_Factors_QFXP!K$7:K$1000,Raw_Factors_QFXP!$A$7:$A$1000,_xlfn.XLOOKUP($J$1,Fct_labels,Fct_codes)&amp;"_"&amp;$C143),IFERROR(_xlfn.XLOOKUP(_xlfn.XLOOKUP($J$1,Fct_labels,Fct_codes)&amp;"_"&amp;$C143,Raw_Factors_QFXP!$B$7:$B$1000,Raw_Factors_QFXP!K$7:K$1000),0))</f>
        <v>0</v>
      </c>
      <c r="K143" s="168" cm="1">
        <f t="array" aca="1" ref="K143" ca="1">IF($J$1="Labour",SUMIFS(Raw_Factors_QFXP!L$7:L$1000,Raw_Factors_QFXP!$A$7:$A$1000,_xlfn.XLOOKUP($J$1,Fct_labels,Fct_codes)&amp;"_"&amp;$C143),IFERROR(_xlfn.XLOOKUP(_xlfn.XLOOKUP($J$1,Fct_labels,Fct_codes)&amp;"_"&amp;$C143,Raw_Factors_QFXP!$B$7:$B$1000,Raw_Factors_QFXP!L$7:L$1000),0))</f>
        <v>0</v>
      </c>
      <c r="L143" s="168" cm="1">
        <f t="array" aca="1" ref="L143" ca="1">IF($J$1="Labour",SUMIFS(Raw_Factors_QFXP!M$7:M$1000,Raw_Factors_QFXP!$A$7:$A$1000,_xlfn.XLOOKUP($J$1,Fct_labels,Fct_codes)&amp;"_"&amp;$C143),IFERROR(_xlfn.XLOOKUP(_xlfn.XLOOKUP($J$1,Fct_labels,Fct_codes)&amp;"_"&amp;$C143,Raw_Factors_QFXP!$B$7:$B$1000,Raw_Factors_QFXP!M$7:M$1000),0))</f>
        <v>0</v>
      </c>
      <c r="M143" s="168" cm="1">
        <f t="array" aca="1" ref="M143" ca="1">IF($J$1="Labour",SUMIFS(Raw_Factors_QFXP!N$7:N$1000,Raw_Factors_QFXP!$A$7:$A$1000,_xlfn.XLOOKUP($J$1,Fct_labels,Fct_codes)&amp;"_"&amp;$C143),IFERROR(_xlfn.XLOOKUP(_xlfn.XLOOKUP($J$1,Fct_labels,Fct_codes)&amp;"_"&amp;$C143,Raw_Factors_QFXP!$B$7:$B$1000,Raw_Factors_QFXP!N$7:N$1000),0))</f>
        <v>0</v>
      </c>
      <c r="O143" s="204" t="str" cm="1">
        <f t="array" aca="1" ref="O143" ca="1">IFERROR(_xlfn.XLOOKUP(P143,Act_codes_core,Act_labels_core),"")</f>
        <v>Waterway cargo transportation services</v>
      </c>
      <c r="P143" s="108" t="str">
        <f ca="1"/>
        <v>a_134</v>
      </c>
      <c r="Q143" s="281" cm="1">
        <f t="array" aca="1" ref="Q143" ca="1">IF($J$1="Labour","",IFERROR(_xlfn.XLOOKUP(_xlfn.XLOOKUP($J$1,Fct_labels,Fct_codes)&amp;"_"&amp;$C143,Raw_Factors_WFDISTXP!$B$7:$B$1000,Raw_Factors_WFDISTXP!E$7:E$1000),0))</f>
        <v>0</v>
      </c>
      <c r="R143" s="298" cm="1">
        <f t="array" aca="1" ref="R143" ca="1">IF($J$1="Labour","",IFERROR(_xlfn.XLOOKUP(_xlfn.XLOOKUP($J$1,Fct_labels,Fct_codes)&amp;"_"&amp;$C143,Raw_Factors_WFDISTXP!$B$7:$B$1000,Raw_Factors_WFDISTXP!F$7:F$1000),0))</f>
        <v>0</v>
      </c>
      <c r="S143" s="298" cm="1">
        <f t="array" aca="1" ref="S143" ca="1">IF($J$1="Labour","",IFERROR(_xlfn.XLOOKUP(_xlfn.XLOOKUP($J$1,Fct_labels,Fct_codes)&amp;"_"&amp;$C143,Raw_Factors_WFDISTXP!$B$7:$B$1000,Raw_Factors_WFDISTXP!G$7:G$1000),0))</f>
        <v>0</v>
      </c>
      <c r="T143" s="298" cm="1">
        <f t="array" aca="1" ref="T143" ca="1">IF($J$1="Labour","",IFERROR(_xlfn.XLOOKUP(_xlfn.XLOOKUP($J$1,Fct_labels,Fct_codes)&amp;"_"&amp;$C143,Raw_Factors_WFDISTXP!$B$7:$B$1000,Raw_Factors_WFDISTXP!H$7:H$1000),0))</f>
        <v>0</v>
      </c>
      <c r="U143" s="298" cm="1">
        <f t="array" aca="1" ref="U143" ca="1">IF($J$1="Labour","",IFERROR(_xlfn.XLOOKUP(_xlfn.XLOOKUP($J$1,Fct_labels,Fct_codes)&amp;"_"&amp;$C143,Raw_Factors_WFDISTXP!$B$7:$B$1000,Raw_Factors_WFDISTXP!I$7:I$1000),0))</f>
        <v>0</v>
      </c>
      <c r="V143" s="298" cm="1">
        <f t="array" aca="1" ref="V143" ca="1">IF($J$1="Labour","",IFERROR(_xlfn.XLOOKUP(_xlfn.XLOOKUP($J$1,Fct_labels,Fct_codes)&amp;"_"&amp;$C143,Raw_Factors_WFDISTXP!$B$7:$B$1000,Raw_Factors_WFDISTXP!J$7:J$1000),0))</f>
        <v>0</v>
      </c>
      <c r="W143" s="298" cm="1">
        <f t="array" aca="1" ref="W143" ca="1">IF($J$1="Labour","",IFERROR(_xlfn.XLOOKUP(_xlfn.XLOOKUP($J$1,Fct_labels,Fct_codes)&amp;"_"&amp;$C143,Raw_Factors_WFDISTXP!$B$7:$B$1000,Raw_Factors_WFDISTXP!K$7:K$1000),0))</f>
        <v>0</v>
      </c>
      <c r="X143" s="298" cm="1">
        <f t="array" aca="1" ref="X143" ca="1">IF($J$1="Labour","",IFERROR(_xlfn.XLOOKUP(_xlfn.XLOOKUP($J$1,Fct_labels,Fct_codes)&amp;"_"&amp;$C143,Raw_Factors_WFDISTXP!$B$7:$B$1000,Raw_Factors_WFDISTXP!L$7:L$1000),0))</f>
        <v>0</v>
      </c>
      <c r="Y143" s="298" cm="1">
        <f t="array" aca="1" ref="Y143" ca="1">IF($J$1="Labour","",IFERROR(_xlfn.XLOOKUP(_xlfn.XLOOKUP($J$1,Fct_labels,Fct_codes)&amp;"_"&amp;$C143,Raw_Factors_WFDISTXP!$B$7:$B$1000,Raw_Factors_WFDISTXP!M$7:M$1000),0))</f>
        <v>0</v>
      </c>
      <c r="Z143" s="298" cm="1">
        <f t="array" aca="1" ref="Z143" ca="1">IF($J$1="Labour","",IFERROR(_xlfn.XLOOKUP(_xlfn.XLOOKUP($J$1,Fct_labels,Fct_codes)&amp;"_"&amp;$C143,Raw_Factors_WFDISTXP!$B$7:$B$1000,Raw_Factors_WFDISTXP!N$7:N$1000),0))</f>
        <v>0</v>
      </c>
      <c r="AA143" s="104"/>
      <c r="AB143" s="104"/>
      <c r="AC143" s="104"/>
      <c r="AD143" s="104"/>
      <c r="AE143" s="104"/>
      <c r="AF143" s="104"/>
      <c r="AG143" s="104"/>
      <c r="AH143" s="104"/>
      <c r="AI143" s="54" t="str">
        <f ca="1"/>
        <v>sTRP</v>
      </c>
      <c r="AJ143" s="54" t="str">
        <f ca="1"/>
        <v>sGDP</v>
      </c>
      <c r="AK143" s="133" t="str">
        <f ca="1"/>
        <v>a_134</v>
      </c>
      <c r="AL143" s="133">
        <f ca="1"/>
        <v>0</v>
      </c>
      <c r="AM143" s="133">
        <f ca="1"/>
        <v>0</v>
      </c>
      <c r="AN143" s="133">
        <f ca="1"/>
        <v>0</v>
      </c>
      <c r="AO143" s="133">
        <f ca="1"/>
        <v>0</v>
      </c>
      <c r="AP143" s="133">
        <f ca="1"/>
        <v>0</v>
      </c>
      <c r="AQ143" s="133">
        <f ca="1"/>
        <v>0</v>
      </c>
      <c r="AR143" s="133">
        <f ca="1"/>
        <v>0</v>
      </c>
      <c r="AS143" s="133">
        <f ca="1"/>
        <v>0</v>
      </c>
      <c r="AT143" s="133">
        <f ca="1"/>
        <v>0</v>
      </c>
      <c r="AU143" s="133">
        <f ca="1"/>
        <v>0</v>
      </c>
      <c r="AV143" s="133" t="e">
        <f t="shared" ca="1" si="22"/>
        <v>#DIV/0!</v>
      </c>
      <c r="AW143" s="133">
        <f t="shared" ca="1" si="23"/>
        <v>0</v>
      </c>
      <c r="AX143" s="59"/>
    </row>
    <row r="144" spans="2:50" hidden="1" outlineLevel="1" x14ac:dyDescent="0.2">
      <c r="B144" s="204" t="str" cm="1">
        <f t="array" aca="1" ref="B144" ca="1">IFERROR(_xlfn.XLOOKUP(C144,Act_codes_core,Act_labels_core),"")</f>
        <v>Air passenger transportation services</v>
      </c>
      <c r="C144" s="108" t="str">
        <f ca="1"/>
        <v>a_135</v>
      </c>
      <c r="D144" s="133" cm="1">
        <f t="array" aca="1" ref="D144" ca="1">IF($J$1="Labour",SUMIFS(Raw_Factors_QFXP!E$7:E$1000,Raw_Factors_QFXP!$A$7:$A$1000,_xlfn.XLOOKUP($J$1,Fct_labels,Fct_codes)&amp;"_"&amp;$C144),IFERROR(_xlfn.XLOOKUP(_xlfn.XLOOKUP($J$1,Fct_labels,Fct_codes)&amp;"_"&amp;$C144,Raw_Factors_QFXP!$B$7:$B$1000,Raw_Factors_QFXP!E$7:E$1000),0))</f>
        <v>0</v>
      </c>
      <c r="E144" s="168" cm="1">
        <f t="array" aca="1" ref="E144" ca="1">IF($J$1="Labour",SUMIFS(Raw_Factors_QFXP!F$7:F$1000,Raw_Factors_QFXP!$A$7:$A$1000,_xlfn.XLOOKUP($J$1,Fct_labels,Fct_codes)&amp;"_"&amp;$C144),IFERROR(_xlfn.XLOOKUP(_xlfn.XLOOKUP($J$1,Fct_labels,Fct_codes)&amp;"_"&amp;$C144,Raw_Factors_QFXP!$B$7:$B$1000,Raw_Factors_QFXP!F$7:F$1000),0))</f>
        <v>0</v>
      </c>
      <c r="F144" s="168" cm="1">
        <f t="array" aca="1" ref="F144" ca="1">IF($J$1="Labour",SUMIFS(Raw_Factors_QFXP!G$7:G$1000,Raw_Factors_QFXP!$A$7:$A$1000,_xlfn.XLOOKUP($J$1,Fct_labels,Fct_codes)&amp;"_"&amp;$C144),IFERROR(_xlfn.XLOOKUP(_xlfn.XLOOKUP($J$1,Fct_labels,Fct_codes)&amp;"_"&amp;$C144,Raw_Factors_QFXP!$B$7:$B$1000,Raw_Factors_QFXP!G$7:G$1000),0))</f>
        <v>0</v>
      </c>
      <c r="G144" s="168" cm="1">
        <f t="array" aca="1" ref="G144" ca="1">IF($J$1="Labour",SUMIFS(Raw_Factors_QFXP!H$7:H$1000,Raw_Factors_QFXP!$A$7:$A$1000,_xlfn.XLOOKUP($J$1,Fct_labels,Fct_codes)&amp;"_"&amp;$C144),IFERROR(_xlfn.XLOOKUP(_xlfn.XLOOKUP($J$1,Fct_labels,Fct_codes)&amp;"_"&amp;$C144,Raw_Factors_QFXP!$B$7:$B$1000,Raw_Factors_QFXP!H$7:H$1000),0))</f>
        <v>0</v>
      </c>
      <c r="H144" s="168" cm="1">
        <f t="array" aca="1" ref="H144" ca="1">IF($J$1="Labour",SUMIFS(Raw_Factors_QFXP!I$7:I$1000,Raw_Factors_QFXP!$A$7:$A$1000,_xlfn.XLOOKUP($J$1,Fct_labels,Fct_codes)&amp;"_"&amp;$C144),IFERROR(_xlfn.XLOOKUP(_xlfn.XLOOKUP($J$1,Fct_labels,Fct_codes)&amp;"_"&amp;$C144,Raw_Factors_QFXP!$B$7:$B$1000,Raw_Factors_QFXP!I$7:I$1000),0))</f>
        <v>0</v>
      </c>
      <c r="I144" s="168" cm="1">
        <f t="array" aca="1" ref="I144" ca="1">IF($J$1="Labour",SUMIFS(Raw_Factors_QFXP!J$7:J$1000,Raw_Factors_QFXP!$A$7:$A$1000,_xlfn.XLOOKUP($J$1,Fct_labels,Fct_codes)&amp;"_"&amp;$C144),IFERROR(_xlfn.XLOOKUP(_xlfn.XLOOKUP($J$1,Fct_labels,Fct_codes)&amp;"_"&amp;$C144,Raw_Factors_QFXP!$B$7:$B$1000,Raw_Factors_QFXP!J$7:J$1000),0))</f>
        <v>0</v>
      </c>
      <c r="J144" s="168" cm="1">
        <f t="array" aca="1" ref="J144" ca="1">IF($J$1="Labour",SUMIFS(Raw_Factors_QFXP!K$7:K$1000,Raw_Factors_QFXP!$A$7:$A$1000,_xlfn.XLOOKUP($J$1,Fct_labels,Fct_codes)&amp;"_"&amp;$C144),IFERROR(_xlfn.XLOOKUP(_xlfn.XLOOKUP($J$1,Fct_labels,Fct_codes)&amp;"_"&amp;$C144,Raw_Factors_QFXP!$B$7:$B$1000,Raw_Factors_QFXP!K$7:K$1000),0))</f>
        <v>0</v>
      </c>
      <c r="K144" s="168" cm="1">
        <f t="array" aca="1" ref="K144" ca="1">IF($J$1="Labour",SUMIFS(Raw_Factors_QFXP!L$7:L$1000,Raw_Factors_QFXP!$A$7:$A$1000,_xlfn.XLOOKUP($J$1,Fct_labels,Fct_codes)&amp;"_"&amp;$C144),IFERROR(_xlfn.XLOOKUP(_xlfn.XLOOKUP($J$1,Fct_labels,Fct_codes)&amp;"_"&amp;$C144,Raw_Factors_QFXP!$B$7:$B$1000,Raw_Factors_QFXP!L$7:L$1000),0))</f>
        <v>0</v>
      </c>
      <c r="L144" s="168" cm="1">
        <f t="array" aca="1" ref="L144" ca="1">IF($J$1="Labour",SUMIFS(Raw_Factors_QFXP!M$7:M$1000,Raw_Factors_QFXP!$A$7:$A$1000,_xlfn.XLOOKUP($J$1,Fct_labels,Fct_codes)&amp;"_"&amp;$C144),IFERROR(_xlfn.XLOOKUP(_xlfn.XLOOKUP($J$1,Fct_labels,Fct_codes)&amp;"_"&amp;$C144,Raw_Factors_QFXP!$B$7:$B$1000,Raw_Factors_QFXP!M$7:M$1000),0))</f>
        <v>0</v>
      </c>
      <c r="M144" s="168" cm="1">
        <f t="array" aca="1" ref="M144" ca="1">IF($J$1="Labour",SUMIFS(Raw_Factors_QFXP!N$7:N$1000,Raw_Factors_QFXP!$A$7:$A$1000,_xlfn.XLOOKUP($J$1,Fct_labels,Fct_codes)&amp;"_"&amp;$C144),IFERROR(_xlfn.XLOOKUP(_xlfn.XLOOKUP($J$1,Fct_labels,Fct_codes)&amp;"_"&amp;$C144,Raw_Factors_QFXP!$B$7:$B$1000,Raw_Factors_QFXP!N$7:N$1000),0))</f>
        <v>0</v>
      </c>
      <c r="O144" s="204" t="str" cm="1">
        <f t="array" aca="1" ref="O144" ca="1">IFERROR(_xlfn.XLOOKUP(P144,Act_codes_core,Act_labels_core),"")</f>
        <v>Air passenger transportation services</v>
      </c>
      <c r="P144" s="108" t="str">
        <f ca="1"/>
        <v>a_135</v>
      </c>
      <c r="Q144" s="281" cm="1">
        <f t="array" aca="1" ref="Q144" ca="1">IF($J$1="Labour","",IFERROR(_xlfn.XLOOKUP(_xlfn.XLOOKUP($J$1,Fct_labels,Fct_codes)&amp;"_"&amp;$C144,Raw_Factors_WFDISTXP!$B$7:$B$1000,Raw_Factors_WFDISTXP!E$7:E$1000),0))</f>
        <v>0</v>
      </c>
      <c r="R144" s="298" cm="1">
        <f t="array" aca="1" ref="R144" ca="1">IF($J$1="Labour","",IFERROR(_xlfn.XLOOKUP(_xlfn.XLOOKUP($J$1,Fct_labels,Fct_codes)&amp;"_"&amp;$C144,Raw_Factors_WFDISTXP!$B$7:$B$1000,Raw_Factors_WFDISTXP!F$7:F$1000),0))</f>
        <v>0</v>
      </c>
      <c r="S144" s="298" cm="1">
        <f t="array" aca="1" ref="S144" ca="1">IF($J$1="Labour","",IFERROR(_xlfn.XLOOKUP(_xlfn.XLOOKUP($J$1,Fct_labels,Fct_codes)&amp;"_"&amp;$C144,Raw_Factors_WFDISTXP!$B$7:$B$1000,Raw_Factors_WFDISTXP!G$7:G$1000),0))</f>
        <v>0</v>
      </c>
      <c r="T144" s="298" cm="1">
        <f t="array" aca="1" ref="T144" ca="1">IF($J$1="Labour","",IFERROR(_xlfn.XLOOKUP(_xlfn.XLOOKUP($J$1,Fct_labels,Fct_codes)&amp;"_"&amp;$C144,Raw_Factors_WFDISTXP!$B$7:$B$1000,Raw_Factors_WFDISTXP!H$7:H$1000),0))</f>
        <v>0</v>
      </c>
      <c r="U144" s="298" cm="1">
        <f t="array" aca="1" ref="U144" ca="1">IF($J$1="Labour","",IFERROR(_xlfn.XLOOKUP(_xlfn.XLOOKUP($J$1,Fct_labels,Fct_codes)&amp;"_"&amp;$C144,Raw_Factors_WFDISTXP!$B$7:$B$1000,Raw_Factors_WFDISTXP!I$7:I$1000),0))</f>
        <v>0</v>
      </c>
      <c r="V144" s="298" cm="1">
        <f t="array" aca="1" ref="V144" ca="1">IF($J$1="Labour","",IFERROR(_xlfn.XLOOKUP(_xlfn.XLOOKUP($J$1,Fct_labels,Fct_codes)&amp;"_"&amp;$C144,Raw_Factors_WFDISTXP!$B$7:$B$1000,Raw_Factors_WFDISTXP!J$7:J$1000),0))</f>
        <v>0</v>
      </c>
      <c r="W144" s="298" cm="1">
        <f t="array" aca="1" ref="W144" ca="1">IF($J$1="Labour","",IFERROR(_xlfn.XLOOKUP(_xlfn.XLOOKUP($J$1,Fct_labels,Fct_codes)&amp;"_"&amp;$C144,Raw_Factors_WFDISTXP!$B$7:$B$1000,Raw_Factors_WFDISTXP!K$7:K$1000),0))</f>
        <v>0</v>
      </c>
      <c r="X144" s="298" cm="1">
        <f t="array" aca="1" ref="X144" ca="1">IF($J$1="Labour","",IFERROR(_xlfn.XLOOKUP(_xlfn.XLOOKUP($J$1,Fct_labels,Fct_codes)&amp;"_"&amp;$C144,Raw_Factors_WFDISTXP!$B$7:$B$1000,Raw_Factors_WFDISTXP!L$7:L$1000),0))</f>
        <v>0</v>
      </c>
      <c r="Y144" s="298" cm="1">
        <f t="array" aca="1" ref="Y144" ca="1">IF($J$1="Labour","",IFERROR(_xlfn.XLOOKUP(_xlfn.XLOOKUP($J$1,Fct_labels,Fct_codes)&amp;"_"&amp;$C144,Raw_Factors_WFDISTXP!$B$7:$B$1000,Raw_Factors_WFDISTXP!M$7:M$1000),0))</f>
        <v>0</v>
      </c>
      <c r="Z144" s="298" cm="1">
        <f t="array" aca="1" ref="Z144" ca="1">IF($J$1="Labour","",IFERROR(_xlfn.XLOOKUP(_xlfn.XLOOKUP($J$1,Fct_labels,Fct_codes)&amp;"_"&amp;$C144,Raw_Factors_WFDISTXP!$B$7:$B$1000,Raw_Factors_WFDISTXP!N$7:N$1000),0))</f>
        <v>0</v>
      </c>
      <c r="AA144" s="104"/>
      <c r="AB144" s="104"/>
      <c r="AC144" s="104"/>
      <c r="AD144" s="104"/>
      <c r="AE144" s="104"/>
      <c r="AF144" s="104"/>
      <c r="AG144" s="104"/>
      <c r="AH144" s="104"/>
      <c r="AI144" s="54" t="str">
        <f ca="1"/>
        <v>sTRP</v>
      </c>
      <c r="AJ144" s="54" t="str">
        <f ca="1"/>
        <v>sGDP</v>
      </c>
      <c r="AK144" s="133" t="str">
        <f ca="1"/>
        <v>a_135</v>
      </c>
      <c r="AL144" s="133">
        <f ca="1"/>
        <v>0</v>
      </c>
      <c r="AM144" s="133">
        <f ca="1"/>
        <v>0</v>
      </c>
      <c r="AN144" s="133">
        <f ca="1"/>
        <v>0</v>
      </c>
      <c r="AO144" s="133">
        <f ca="1"/>
        <v>0</v>
      </c>
      <c r="AP144" s="133">
        <f ca="1"/>
        <v>0</v>
      </c>
      <c r="AQ144" s="133">
        <f ca="1"/>
        <v>0</v>
      </c>
      <c r="AR144" s="133">
        <f ca="1"/>
        <v>0</v>
      </c>
      <c r="AS144" s="133">
        <f ca="1"/>
        <v>0</v>
      </c>
      <c r="AT144" s="133">
        <f ca="1"/>
        <v>0</v>
      </c>
      <c r="AU144" s="133">
        <f ca="1"/>
        <v>0</v>
      </c>
      <c r="AV144" s="133" t="e">
        <f t="shared" ca="1" si="22"/>
        <v>#DIV/0!</v>
      </c>
      <c r="AW144" s="133">
        <f t="shared" ca="1" si="23"/>
        <v>0</v>
      </c>
      <c r="AX144" s="59"/>
    </row>
    <row r="145" spans="2:50" hidden="1" outlineLevel="1" x14ac:dyDescent="0.2">
      <c r="B145" s="204" t="str" cm="1">
        <f t="array" aca="1" ref="B145" ca="1">IFERROR(_xlfn.XLOOKUP(C145,Act_codes_core,Act_labels_core),"")</f>
        <v>Air cargo transportation services</v>
      </c>
      <c r="C145" s="108" t="str">
        <f ca="1"/>
        <v>a_136</v>
      </c>
      <c r="D145" s="133" cm="1">
        <f t="array" aca="1" ref="D145" ca="1">IF($J$1="Labour",SUMIFS(Raw_Factors_QFXP!E$7:E$1000,Raw_Factors_QFXP!$A$7:$A$1000,_xlfn.XLOOKUP($J$1,Fct_labels,Fct_codes)&amp;"_"&amp;$C145),IFERROR(_xlfn.XLOOKUP(_xlfn.XLOOKUP($J$1,Fct_labels,Fct_codes)&amp;"_"&amp;$C145,Raw_Factors_QFXP!$B$7:$B$1000,Raw_Factors_QFXP!E$7:E$1000),0))</f>
        <v>0</v>
      </c>
      <c r="E145" s="168" cm="1">
        <f t="array" aca="1" ref="E145" ca="1">IF($J$1="Labour",SUMIFS(Raw_Factors_QFXP!F$7:F$1000,Raw_Factors_QFXP!$A$7:$A$1000,_xlfn.XLOOKUP($J$1,Fct_labels,Fct_codes)&amp;"_"&amp;$C145),IFERROR(_xlfn.XLOOKUP(_xlfn.XLOOKUP($J$1,Fct_labels,Fct_codes)&amp;"_"&amp;$C145,Raw_Factors_QFXP!$B$7:$B$1000,Raw_Factors_QFXP!F$7:F$1000),0))</f>
        <v>0</v>
      </c>
      <c r="F145" s="168" cm="1">
        <f t="array" aca="1" ref="F145" ca="1">IF($J$1="Labour",SUMIFS(Raw_Factors_QFXP!G$7:G$1000,Raw_Factors_QFXP!$A$7:$A$1000,_xlfn.XLOOKUP($J$1,Fct_labels,Fct_codes)&amp;"_"&amp;$C145),IFERROR(_xlfn.XLOOKUP(_xlfn.XLOOKUP($J$1,Fct_labels,Fct_codes)&amp;"_"&amp;$C145,Raw_Factors_QFXP!$B$7:$B$1000,Raw_Factors_QFXP!G$7:G$1000),0))</f>
        <v>0</v>
      </c>
      <c r="G145" s="168" cm="1">
        <f t="array" aca="1" ref="G145" ca="1">IF($J$1="Labour",SUMIFS(Raw_Factors_QFXP!H$7:H$1000,Raw_Factors_QFXP!$A$7:$A$1000,_xlfn.XLOOKUP($J$1,Fct_labels,Fct_codes)&amp;"_"&amp;$C145),IFERROR(_xlfn.XLOOKUP(_xlfn.XLOOKUP($J$1,Fct_labels,Fct_codes)&amp;"_"&amp;$C145,Raw_Factors_QFXP!$B$7:$B$1000,Raw_Factors_QFXP!H$7:H$1000),0))</f>
        <v>0</v>
      </c>
      <c r="H145" s="168" cm="1">
        <f t="array" aca="1" ref="H145" ca="1">IF($J$1="Labour",SUMIFS(Raw_Factors_QFXP!I$7:I$1000,Raw_Factors_QFXP!$A$7:$A$1000,_xlfn.XLOOKUP($J$1,Fct_labels,Fct_codes)&amp;"_"&amp;$C145),IFERROR(_xlfn.XLOOKUP(_xlfn.XLOOKUP($J$1,Fct_labels,Fct_codes)&amp;"_"&amp;$C145,Raw_Factors_QFXP!$B$7:$B$1000,Raw_Factors_QFXP!I$7:I$1000),0))</f>
        <v>0</v>
      </c>
      <c r="I145" s="168" cm="1">
        <f t="array" aca="1" ref="I145" ca="1">IF($J$1="Labour",SUMIFS(Raw_Factors_QFXP!J$7:J$1000,Raw_Factors_QFXP!$A$7:$A$1000,_xlfn.XLOOKUP($J$1,Fct_labels,Fct_codes)&amp;"_"&amp;$C145),IFERROR(_xlfn.XLOOKUP(_xlfn.XLOOKUP($J$1,Fct_labels,Fct_codes)&amp;"_"&amp;$C145,Raw_Factors_QFXP!$B$7:$B$1000,Raw_Factors_QFXP!J$7:J$1000),0))</f>
        <v>0</v>
      </c>
      <c r="J145" s="168" cm="1">
        <f t="array" aca="1" ref="J145" ca="1">IF($J$1="Labour",SUMIFS(Raw_Factors_QFXP!K$7:K$1000,Raw_Factors_QFXP!$A$7:$A$1000,_xlfn.XLOOKUP($J$1,Fct_labels,Fct_codes)&amp;"_"&amp;$C145),IFERROR(_xlfn.XLOOKUP(_xlfn.XLOOKUP($J$1,Fct_labels,Fct_codes)&amp;"_"&amp;$C145,Raw_Factors_QFXP!$B$7:$B$1000,Raw_Factors_QFXP!K$7:K$1000),0))</f>
        <v>0</v>
      </c>
      <c r="K145" s="168" cm="1">
        <f t="array" aca="1" ref="K145" ca="1">IF($J$1="Labour",SUMIFS(Raw_Factors_QFXP!L$7:L$1000,Raw_Factors_QFXP!$A$7:$A$1000,_xlfn.XLOOKUP($J$1,Fct_labels,Fct_codes)&amp;"_"&amp;$C145),IFERROR(_xlfn.XLOOKUP(_xlfn.XLOOKUP($J$1,Fct_labels,Fct_codes)&amp;"_"&amp;$C145,Raw_Factors_QFXP!$B$7:$B$1000,Raw_Factors_QFXP!L$7:L$1000),0))</f>
        <v>0</v>
      </c>
      <c r="L145" s="168" cm="1">
        <f t="array" aca="1" ref="L145" ca="1">IF($J$1="Labour",SUMIFS(Raw_Factors_QFXP!M$7:M$1000,Raw_Factors_QFXP!$A$7:$A$1000,_xlfn.XLOOKUP($J$1,Fct_labels,Fct_codes)&amp;"_"&amp;$C145),IFERROR(_xlfn.XLOOKUP(_xlfn.XLOOKUP($J$1,Fct_labels,Fct_codes)&amp;"_"&amp;$C145,Raw_Factors_QFXP!$B$7:$B$1000,Raw_Factors_QFXP!M$7:M$1000),0))</f>
        <v>0</v>
      </c>
      <c r="M145" s="168" cm="1">
        <f t="array" aca="1" ref="M145" ca="1">IF($J$1="Labour",SUMIFS(Raw_Factors_QFXP!N$7:N$1000,Raw_Factors_QFXP!$A$7:$A$1000,_xlfn.XLOOKUP($J$1,Fct_labels,Fct_codes)&amp;"_"&amp;$C145),IFERROR(_xlfn.XLOOKUP(_xlfn.XLOOKUP($J$1,Fct_labels,Fct_codes)&amp;"_"&amp;$C145,Raw_Factors_QFXP!$B$7:$B$1000,Raw_Factors_QFXP!N$7:N$1000),0))</f>
        <v>0</v>
      </c>
      <c r="O145" s="204" t="str" cm="1">
        <f t="array" aca="1" ref="O145" ca="1">IFERROR(_xlfn.XLOOKUP(P145,Act_codes_core,Act_labels_core),"")</f>
        <v>Air cargo transportation services</v>
      </c>
      <c r="P145" s="108" t="str">
        <f ca="1"/>
        <v>a_136</v>
      </c>
      <c r="Q145" s="281" cm="1">
        <f t="array" aca="1" ref="Q145" ca="1">IF($J$1="Labour","",IFERROR(_xlfn.XLOOKUP(_xlfn.XLOOKUP($J$1,Fct_labels,Fct_codes)&amp;"_"&amp;$C145,Raw_Factors_WFDISTXP!$B$7:$B$1000,Raw_Factors_WFDISTXP!E$7:E$1000),0))</f>
        <v>0</v>
      </c>
      <c r="R145" s="298" cm="1">
        <f t="array" aca="1" ref="R145" ca="1">IF($J$1="Labour","",IFERROR(_xlfn.XLOOKUP(_xlfn.XLOOKUP($J$1,Fct_labels,Fct_codes)&amp;"_"&amp;$C145,Raw_Factors_WFDISTXP!$B$7:$B$1000,Raw_Factors_WFDISTXP!F$7:F$1000),0))</f>
        <v>0</v>
      </c>
      <c r="S145" s="298" cm="1">
        <f t="array" aca="1" ref="S145" ca="1">IF($J$1="Labour","",IFERROR(_xlfn.XLOOKUP(_xlfn.XLOOKUP($J$1,Fct_labels,Fct_codes)&amp;"_"&amp;$C145,Raw_Factors_WFDISTXP!$B$7:$B$1000,Raw_Factors_WFDISTXP!G$7:G$1000),0))</f>
        <v>0</v>
      </c>
      <c r="T145" s="298" cm="1">
        <f t="array" aca="1" ref="T145" ca="1">IF($J$1="Labour","",IFERROR(_xlfn.XLOOKUP(_xlfn.XLOOKUP($J$1,Fct_labels,Fct_codes)&amp;"_"&amp;$C145,Raw_Factors_WFDISTXP!$B$7:$B$1000,Raw_Factors_WFDISTXP!H$7:H$1000),0))</f>
        <v>0</v>
      </c>
      <c r="U145" s="298" cm="1">
        <f t="array" aca="1" ref="U145" ca="1">IF($J$1="Labour","",IFERROR(_xlfn.XLOOKUP(_xlfn.XLOOKUP($J$1,Fct_labels,Fct_codes)&amp;"_"&amp;$C145,Raw_Factors_WFDISTXP!$B$7:$B$1000,Raw_Factors_WFDISTXP!I$7:I$1000),0))</f>
        <v>0</v>
      </c>
      <c r="V145" s="298" cm="1">
        <f t="array" aca="1" ref="V145" ca="1">IF($J$1="Labour","",IFERROR(_xlfn.XLOOKUP(_xlfn.XLOOKUP($J$1,Fct_labels,Fct_codes)&amp;"_"&amp;$C145,Raw_Factors_WFDISTXP!$B$7:$B$1000,Raw_Factors_WFDISTXP!J$7:J$1000),0))</f>
        <v>0</v>
      </c>
      <c r="W145" s="298" cm="1">
        <f t="array" aca="1" ref="W145" ca="1">IF($J$1="Labour","",IFERROR(_xlfn.XLOOKUP(_xlfn.XLOOKUP($J$1,Fct_labels,Fct_codes)&amp;"_"&amp;$C145,Raw_Factors_WFDISTXP!$B$7:$B$1000,Raw_Factors_WFDISTXP!K$7:K$1000),0))</f>
        <v>0</v>
      </c>
      <c r="X145" s="298" cm="1">
        <f t="array" aca="1" ref="X145" ca="1">IF($J$1="Labour","",IFERROR(_xlfn.XLOOKUP(_xlfn.XLOOKUP($J$1,Fct_labels,Fct_codes)&amp;"_"&amp;$C145,Raw_Factors_WFDISTXP!$B$7:$B$1000,Raw_Factors_WFDISTXP!L$7:L$1000),0))</f>
        <v>0</v>
      </c>
      <c r="Y145" s="298" cm="1">
        <f t="array" aca="1" ref="Y145" ca="1">IF($J$1="Labour","",IFERROR(_xlfn.XLOOKUP(_xlfn.XLOOKUP($J$1,Fct_labels,Fct_codes)&amp;"_"&amp;$C145,Raw_Factors_WFDISTXP!$B$7:$B$1000,Raw_Factors_WFDISTXP!M$7:M$1000),0))</f>
        <v>0</v>
      </c>
      <c r="Z145" s="298" cm="1">
        <f t="array" aca="1" ref="Z145" ca="1">IF($J$1="Labour","",IFERROR(_xlfn.XLOOKUP(_xlfn.XLOOKUP($J$1,Fct_labels,Fct_codes)&amp;"_"&amp;$C145,Raw_Factors_WFDISTXP!$B$7:$B$1000,Raw_Factors_WFDISTXP!N$7:N$1000),0))</f>
        <v>0</v>
      </c>
      <c r="AA145" s="104"/>
      <c r="AB145" s="104"/>
      <c r="AC145" s="104"/>
      <c r="AD145" s="104"/>
      <c r="AE145" s="104"/>
      <c r="AF145" s="104"/>
      <c r="AG145" s="104"/>
      <c r="AH145" s="104"/>
      <c r="AI145" s="54" t="str">
        <f ca="1"/>
        <v>sTRP</v>
      </c>
      <c r="AJ145" s="54" t="str">
        <f ca="1"/>
        <v>sGDP</v>
      </c>
      <c r="AK145" s="133" t="str">
        <f ca="1"/>
        <v>a_136</v>
      </c>
      <c r="AL145" s="133">
        <f ca="1"/>
        <v>0</v>
      </c>
      <c r="AM145" s="133">
        <f ca="1"/>
        <v>0</v>
      </c>
      <c r="AN145" s="133">
        <f ca="1"/>
        <v>0</v>
      </c>
      <c r="AO145" s="133">
        <f ca="1"/>
        <v>0</v>
      </c>
      <c r="AP145" s="133">
        <f ca="1"/>
        <v>0</v>
      </c>
      <c r="AQ145" s="133">
        <f ca="1"/>
        <v>0</v>
      </c>
      <c r="AR145" s="133">
        <f ca="1"/>
        <v>0</v>
      </c>
      <c r="AS145" s="133">
        <f ca="1"/>
        <v>0</v>
      </c>
      <c r="AT145" s="133">
        <f ca="1"/>
        <v>0</v>
      </c>
      <c r="AU145" s="133">
        <f ca="1"/>
        <v>0</v>
      </c>
      <c r="AV145" s="133" t="e">
        <f t="shared" ca="1" si="22"/>
        <v>#DIV/0!</v>
      </c>
      <c r="AW145" s="133">
        <f t="shared" ca="1" si="23"/>
        <v>0</v>
      </c>
      <c r="AX145" s="59"/>
    </row>
    <row r="146" spans="2:50" hidden="1" outlineLevel="1" x14ac:dyDescent="0.2">
      <c r="B146" s="204" t="str" cm="1">
        <f t="array" aca="1" ref="B146" ca="1">IFERROR(_xlfn.XLOOKUP(C146,Act_codes_core,Act_labels_core),"")</f>
        <v>Warehousing services and transportation support activities</v>
      </c>
      <c r="C146" s="108" t="str">
        <f ca="1"/>
        <v>a_137</v>
      </c>
      <c r="D146" s="133" cm="1">
        <f t="array" aca="1" ref="D146" ca="1">IF($J$1="Labour",SUMIFS(Raw_Factors_QFXP!E$7:E$1000,Raw_Factors_QFXP!$A$7:$A$1000,_xlfn.XLOOKUP($J$1,Fct_labels,Fct_codes)&amp;"_"&amp;$C146),IFERROR(_xlfn.XLOOKUP(_xlfn.XLOOKUP($J$1,Fct_labels,Fct_codes)&amp;"_"&amp;$C146,Raw_Factors_QFXP!$B$7:$B$1000,Raw_Factors_QFXP!E$7:E$1000),0))</f>
        <v>0</v>
      </c>
      <c r="E146" s="168" cm="1">
        <f t="array" aca="1" ref="E146" ca="1">IF($J$1="Labour",SUMIFS(Raw_Factors_QFXP!F$7:F$1000,Raw_Factors_QFXP!$A$7:$A$1000,_xlfn.XLOOKUP($J$1,Fct_labels,Fct_codes)&amp;"_"&amp;$C146),IFERROR(_xlfn.XLOOKUP(_xlfn.XLOOKUP($J$1,Fct_labels,Fct_codes)&amp;"_"&amp;$C146,Raw_Factors_QFXP!$B$7:$B$1000,Raw_Factors_QFXP!F$7:F$1000),0))</f>
        <v>0</v>
      </c>
      <c r="F146" s="168" cm="1">
        <f t="array" aca="1" ref="F146" ca="1">IF($J$1="Labour",SUMIFS(Raw_Factors_QFXP!G$7:G$1000,Raw_Factors_QFXP!$A$7:$A$1000,_xlfn.XLOOKUP($J$1,Fct_labels,Fct_codes)&amp;"_"&amp;$C146),IFERROR(_xlfn.XLOOKUP(_xlfn.XLOOKUP($J$1,Fct_labels,Fct_codes)&amp;"_"&amp;$C146,Raw_Factors_QFXP!$B$7:$B$1000,Raw_Factors_QFXP!G$7:G$1000),0))</f>
        <v>0</v>
      </c>
      <c r="G146" s="168" cm="1">
        <f t="array" aca="1" ref="G146" ca="1">IF($J$1="Labour",SUMIFS(Raw_Factors_QFXP!H$7:H$1000,Raw_Factors_QFXP!$A$7:$A$1000,_xlfn.XLOOKUP($J$1,Fct_labels,Fct_codes)&amp;"_"&amp;$C146),IFERROR(_xlfn.XLOOKUP(_xlfn.XLOOKUP($J$1,Fct_labels,Fct_codes)&amp;"_"&amp;$C146,Raw_Factors_QFXP!$B$7:$B$1000,Raw_Factors_QFXP!H$7:H$1000),0))</f>
        <v>0</v>
      </c>
      <c r="H146" s="168" cm="1">
        <f t="array" aca="1" ref="H146" ca="1">IF($J$1="Labour",SUMIFS(Raw_Factors_QFXP!I$7:I$1000,Raw_Factors_QFXP!$A$7:$A$1000,_xlfn.XLOOKUP($J$1,Fct_labels,Fct_codes)&amp;"_"&amp;$C146),IFERROR(_xlfn.XLOOKUP(_xlfn.XLOOKUP($J$1,Fct_labels,Fct_codes)&amp;"_"&amp;$C146,Raw_Factors_QFXP!$B$7:$B$1000,Raw_Factors_QFXP!I$7:I$1000),0))</f>
        <v>0</v>
      </c>
      <c r="I146" s="168" cm="1">
        <f t="array" aca="1" ref="I146" ca="1">IF($J$1="Labour",SUMIFS(Raw_Factors_QFXP!J$7:J$1000,Raw_Factors_QFXP!$A$7:$A$1000,_xlfn.XLOOKUP($J$1,Fct_labels,Fct_codes)&amp;"_"&amp;$C146),IFERROR(_xlfn.XLOOKUP(_xlfn.XLOOKUP($J$1,Fct_labels,Fct_codes)&amp;"_"&amp;$C146,Raw_Factors_QFXP!$B$7:$B$1000,Raw_Factors_QFXP!J$7:J$1000),0))</f>
        <v>0</v>
      </c>
      <c r="J146" s="168" cm="1">
        <f t="array" aca="1" ref="J146" ca="1">IF($J$1="Labour",SUMIFS(Raw_Factors_QFXP!K$7:K$1000,Raw_Factors_QFXP!$A$7:$A$1000,_xlfn.XLOOKUP($J$1,Fct_labels,Fct_codes)&amp;"_"&amp;$C146),IFERROR(_xlfn.XLOOKUP(_xlfn.XLOOKUP($J$1,Fct_labels,Fct_codes)&amp;"_"&amp;$C146,Raw_Factors_QFXP!$B$7:$B$1000,Raw_Factors_QFXP!K$7:K$1000),0))</f>
        <v>0</v>
      </c>
      <c r="K146" s="168" cm="1">
        <f t="array" aca="1" ref="K146" ca="1">IF($J$1="Labour",SUMIFS(Raw_Factors_QFXP!L$7:L$1000,Raw_Factors_QFXP!$A$7:$A$1000,_xlfn.XLOOKUP($J$1,Fct_labels,Fct_codes)&amp;"_"&amp;$C146),IFERROR(_xlfn.XLOOKUP(_xlfn.XLOOKUP($J$1,Fct_labels,Fct_codes)&amp;"_"&amp;$C146,Raw_Factors_QFXP!$B$7:$B$1000,Raw_Factors_QFXP!L$7:L$1000),0))</f>
        <v>0</v>
      </c>
      <c r="L146" s="168" cm="1">
        <f t="array" aca="1" ref="L146" ca="1">IF($J$1="Labour",SUMIFS(Raw_Factors_QFXP!M$7:M$1000,Raw_Factors_QFXP!$A$7:$A$1000,_xlfn.XLOOKUP($J$1,Fct_labels,Fct_codes)&amp;"_"&amp;$C146),IFERROR(_xlfn.XLOOKUP(_xlfn.XLOOKUP($J$1,Fct_labels,Fct_codes)&amp;"_"&amp;$C146,Raw_Factors_QFXP!$B$7:$B$1000,Raw_Factors_QFXP!M$7:M$1000),0))</f>
        <v>0</v>
      </c>
      <c r="M146" s="168" cm="1">
        <f t="array" aca="1" ref="M146" ca="1">IF($J$1="Labour",SUMIFS(Raw_Factors_QFXP!N$7:N$1000,Raw_Factors_QFXP!$A$7:$A$1000,_xlfn.XLOOKUP($J$1,Fct_labels,Fct_codes)&amp;"_"&amp;$C146),IFERROR(_xlfn.XLOOKUP(_xlfn.XLOOKUP($J$1,Fct_labels,Fct_codes)&amp;"_"&amp;$C146,Raw_Factors_QFXP!$B$7:$B$1000,Raw_Factors_QFXP!N$7:N$1000),0))</f>
        <v>0</v>
      </c>
      <c r="O146" s="204" t="str" cm="1">
        <f t="array" aca="1" ref="O146" ca="1">IFERROR(_xlfn.XLOOKUP(P146,Act_codes_core,Act_labels_core),"")</f>
        <v>Warehousing services and transportation support activities</v>
      </c>
      <c r="P146" s="108" t="str">
        <f ca="1"/>
        <v>a_137</v>
      </c>
      <c r="Q146" s="281" cm="1">
        <f t="array" aca="1" ref="Q146" ca="1">IF($J$1="Labour","",IFERROR(_xlfn.XLOOKUP(_xlfn.XLOOKUP($J$1,Fct_labels,Fct_codes)&amp;"_"&amp;$C146,Raw_Factors_WFDISTXP!$B$7:$B$1000,Raw_Factors_WFDISTXP!E$7:E$1000),0))</f>
        <v>0</v>
      </c>
      <c r="R146" s="298" cm="1">
        <f t="array" aca="1" ref="R146" ca="1">IF($J$1="Labour","",IFERROR(_xlfn.XLOOKUP(_xlfn.XLOOKUP($J$1,Fct_labels,Fct_codes)&amp;"_"&amp;$C146,Raw_Factors_WFDISTXP!$B$7:$B$1000,Raw_Factors_WFDISTXP!F$7:F$1000),0))</f>
        <v>0</v>
      </c>
      <c r="S146" s="298" cm="1">
        <f t="array" aca="1" ref="S146" ca="1">IF($J$1="Labour","",IFERROR(_xlfn.XLOOKUP(_xlfn.XLOOKUP($J$1,Fct_labels,Fct_codes)&amp;"_"&amp;$C146,Raw_Factors_WFDISTXP!$B$7:$B$1000,Raw_Factors_WFDISTXP!G$7:G$1000),0))</f>
        <v>0</v>
      </c>
      <c r="T146" s="298" cm="1">
        <f t="array" aca="1" ref="T146" ca="1">IF($J$1="Labour","",IFERROR(_xlfn.XLOOKUP(_xlfn.XLOOKUP($J$1,Fct_labels,Fct_codes)&amp;"_"&amp;$C146,Raw_Factors_WFDISTXP!$B$7:$B$1000,Raw_Factors_WFDISTXP!H$7:H$1000),0))</f>
        <v>0</v>
      </c>
      <c r="U146" s="298" cm="1">
        <f t="array" aca="1" ref="U146" ca="1">IF($J$1="Labour","",IFERROR(_xlfn.XLOOKUP(_xlfn.XLOOKUP($J$1,Fct_labels,Fct_codes)&amp;"_"&amp;$C146,Raw_Factors_WFDISTXP!$B$7:$B$1000,Raw_Factors_WFDISTXP!I$7:I$1000),0))</f>
        <v>0</v>
      </c>
      <c r="V146" s="298" cm="1">
        <f t="array" aca="1" ref="V146" ca="1">IF($J$1="Labour","",IFERROR(_xlfn.XLOOKUP(_xlfn.XLOOKUP($J$1,Fct_labels,Fct_codes)&amp;"_"&amp;$C146,Raw_Factors_WFDISTXP!$B$7:$B$1000,Raw_Factors_WFDISTXP!J$7:J$1000),0))</f>
        <v>0</v>
      </c>
      <c r="W146" s="298" cm="1">
        <f t="array" aca="1" ref="W146" ca="1">IF($J$1="Labour","",IFERROR(_xlfn.XLOOKUP(_xlfn.XLOOKUP($J$1,Fct_labels,Fct_codes)&amp;"_"&amp;$C146,Raw_Factors_WFDISTXP!$B$7:$B$1000,Raw_Factors_WFDISTXP!K$7:K$1000),0))</f>
        <v>0</v>
      </c>
      <c r="X146" s="298" cm="1">
        <f t="array" aca="1" ref="X146" ca="1">IF($J$1="Labour","",IFERROR(_xlfn.XLOOKUP(_xlfn.XLOOKUP($J$1,Fct_labels,Fct_codes)&amp;"_"&amp;$C146,Raw_Factors_WFDISTXP!$B$7:$B$1000,Raw_Factors_WFDISTXP!L$7:L$1000),0))</f>
        <v>0</v>
      </c>
      <c r="Y146" s="298" cm="1">
        <f t="array" aca="1" ref="Y146" ca="1">IF($J$1="Labour","",IFERROR(_xlfn.XLOOKUP(_xlfn.XLOOKUP($J$1,Fct_labels,Fct_codes)&amp;"_"&amp;$C146,Raw_Factors_WFDISTXP!$B$7:$B$1000,Raw_Factors_WFDISTXP!M$7:M$1000),0))</f>
        <v>0</v>
      </c>
      <c r="Z146" s="298" cm="1">
        <f t="array" aca="1" ref="Z146" ca="1">IF($J$1="Labour","",IFERROR(_xlfn.XLOOKUP(_xlfn.XLOOKUP($J$1,Fct_labels,Fct_codes)&amp;"_"&amp;$C146,Raw_Factors_WFDISTXP!$B$7:$B$1000,Raw_Factors_WFDISTXP!N$7:N$1000),0))</f>
        <v>0</v>
      </c>
      <c r="AA146" s="104"/>
      <c r="AB146" s="104"/>
      <c r="AC146" s="104"/>
      <c r="AD146" s="104"/>
      <c r="AE146" s="104"/>
      <c r="AF146" s="104"/>
      <c r="AG146" s="104"/>
      <c r="AH146" s="104"/>
      <c r="AI146" s="54" t="str">
        <f ca="1"/>
        <v>sTRP</v>
      </c>
      <c r="AJ146" s="54" t="str">
        <f ca="1"/>
        <v>sGDP</v>
      </c>
      <c r="AK146" s="133" t="str">
        <f ca="1"/>
        <v>a_137</v>
      </c>
      <c r="AL146" s="133">
        <f ca="1"/>
        <v>0</v>
      </c>
      <c r="AM146" s="133">
        <f ca="1"/>
        <v>0</v>
      </c>
      <c r="AN146" s="133">
        <f ca="1"/>
        <v>0</v>
      </c>
      <c r="AO146" s="133">
        <f ca="1"/>
        <v>0</v>
      </c>
      <c r="AP146" s="133">
        <f ca="1"/>
        <v>0</v>
      </c>
      <c r="AQ146" s="133">
        <f ca="1"/>
        <v>0</v>
      </c>
      <c r="AR146" s="133">
        <f ca="1"/>
        <v>0</v>
      </c>
      <c r="AS146" s="133">
        <f ca="1"/>
        <v>0</v>
      </c>
      <c r="AT146" s="133">
        <f ca="1"/>
        <v>0</v>
      </c>
      <c r="AU146" s="133">
        <f ca="1"/>
        <v>0</v>
      </c>
      <c r="AV146" s="133" t="e">
        <f t="shared" ca="1" si="22"/>
        <v>#DIV/0!</v>
      </c>
      <c r="AW146" s="133">
        <f t="shared" ca="1" si="23"/>
        <v>0</v>
      </c>
      <c r="AX146" s="59"/>
    </row>
    <row r="147" spans="2:50" hidden="1" outlineLevel="1" x14ac:dyDescent="0.2">
      <c r="B147" s="204" t="str" cm="1">
        <f t="array" aca="1" ref="B147" ca="1">IFERROR(_xlfn.XLOOKUP(C147,Act_codes_core,Act_labels_core),"")</f>
        <v>Postal and delivery services</v>
      </c>
      <c r="C147" s="108" t="str">
        <f ca="1"/>
        <v>a_138</v>
      </c>
      <c r="D147" s="133" cm="1">
        <f t="array" aca="1" ref="D147" ca="1">IF($J$1="Labour",SUMIFS(Raw_Factors_QFXP!E$7:E$1000,Raw_Factors_QFXP!$A$7:$A$1000,_xlfn.XLOOKUP($J$1,Fct_labels,Fct_codes)&amp;"_"&amp;$C147),IFERROR(_xlfn.XLOOKUP(_xlfn.XLOOKUP($J$1,Fct_labels,Fct_codes)&amp;"_"&amp;$C147,Raw_Factors_QFXP!$B$7:$B$1000,Raw_Factors_QFXP!E$7:E$1000),0))</f>
        <v>0</v>
      </c>
      <c r="E147" s="168" cm="1">
        <f t="array" aca="1" ref="E147" ca="1">IF($J$1="Labour",SUMIFS(Raw_Factors_QFXP!F$7:F$1000,Raw_Factors_QFXP!$A$7:$A$1000,_xlfn.XLOOKUP($J$1,Fct_labels,Fct_codes)&amp;"_"&amp;$C147),IFERROR(_xlfn.XLOOKUP(_xlfn.XLOOKUP($J$1,Fct_labels,Fct_codes)&amp;"_"&amp;$C147,Raw_Factors_QFXP!$B$7:$B$1000,Raw_Factors_QFXP!F$7:F$1000),0))</f>
        <v>0</v>
      </c>
      <c r="F147" s="168" cm="1">
        <f t="array" aca="1" ref="F147" ca="1">IF($J$1="Labour",SUMIFS(Raw_Factors_QFXP!G$7:G$1000,Raw_Factors_QFXP!$A$7:$A$1000,_xlfn.XLOOKUP($J$1,Fct_labels,Fct_codes)&amp;"_"&amp;$C147),IFERROR(_xlfn.XLOOKUP(_xlfn.XLOOKUP($J$1,Fct_labels,Fct_codes)&amp;"_"&amp;$C147,Raw_Factors_QFXP!$B$7:$B$1000,Raw_Factors_QFXP!G$7:G$1000),0))</f>
        <v>0</v>
      </c>
      <c r="G147" s="168" cm="1">
        <f t="array" aca="1" ref="G147" ca="1">IF($J$1="Labour",SUMIFS(Raw_Factors_QFXP!H$7:H$1000,Raw_Factors_QFXP!$A$7:$A$1000,_xlfn.XLOOKUP($J$1,Fct_labels,Fct_codes)&amp;"_"&amp;$C147),IFERROR(_xlfn.XLOOKUP(_xlfn.XLOOKUP($J$1,Fct_labels,Fct_codes)&amp;"_"&amp;$C147,Raw_Factors_QFXP!$B$7:$B$1000,Raw_Factors_QFXP!H$7:H$1000),0))</f>
        <v>0</v>
      </c>
      <c r="H147" s="168" cm="1">
        <f t="array" aca="1" ref="H147" ca="1">IF($J$1="Labour",SUMIFS(Raw_Factors_QFXP!I$7:I$1000,Raw_Factors_QFXP!$A$7:$A$1000,_xlfn.XLOOKUP($J$1,Fct_labels,Fct_codes)&amp;"_"&amp;$C147),IFERROR(_xlfn.XLOOKUP(_xlfn.XLOOKUP($J$1,Fct_labels,Fct_codes)&amp;"_"&amp;$C147,Raw_Factors_QFXP!$B$7:$B$1000,Raw_Factors_QFXP!I$7:I$1000),0))</f>
        <v>0</v>
      </c>
      <c r="I147" s="168" cm="1">
        <f t="array" aca="1" ref="I147" ca="1">IF($J$1="Labour",SUMIFS(Raw_Factors_QFXP!J$7:J$1000,Raw_Factors_QFXP!$A$7:$A$1000,_xlfn.XLOOKUP($J$1,Fct_labels,Fct_codes)&amp;"_"&amp;$C147),IFERROR(_xlfn.XLOOKUP(_xlfn.XLOOKUP($J$1,Fct_labels,Fct_codes)&amp;"_"&amp;$C147,Raw_Factors_QFXP!$B$7:$B$1000,Raw_Factors_QFXP!J$7:J$1000),0))</f>
        <v>0</v>
      </c>
      <c r="J147" s="168" cm="1">
        <f t="array" aca="1" ref="J147" ca="1">IF($J$1="Labour",SUMIFS(Raw_Factors_QFXP!K$7:K$1000,Raw_Factors_QFXP!$A$7:$A$1000,_xlfn.XLOOKUP($J$1,Fct_labels,Fct_codes)&amp;"_"&amp;$C147),IFERROR(_xlfn.XLOOKUP(_xlfn.XLOOKUP($J$1,Fct_labels,Fct_codes)&amp;"_"&amp;$C147,Raw_Factors_QFXP!$B$7:$B$1000,Raw_Factors_QFXP!K$7:K$1000),0))</f>
        <v>0</v>
      </c>
      <c r="K147" s="168" cm="1">
        <f t="array" aca="1" ref="K147" ca="1">IF($J$1="Labour",SUMIFS(Raw_Factors_QFXP!L$7:L$1000,Raw_Factors_QFXP!$A$7:$A$1000,_xlfn.XLOOKUP($J$1,Fct_labels,Fct_codes)&amp;"_"&amp;$C147),IFERROR(_xlfn.XLOOKUP(_xlfn.XLOOKUP($J$1,Fct_labels,Fct_codes)&amp;"_"&amp;$C147,Raw_Factors_QFXP!$B$7:$B$1000,Raw_Factors_QFXP!L$7:L$1000),0))</f>
        <v>0</v>
      </c>
      <c r="L147" s="168" cm="1">
        <f t="array" aca="1" ref="L147" ca="1">IF($J$1="Labour",SUMIFS(Raw_Factors_QFXP!M$7:M$1000,Raw_Factors_QFXP!$A$7:$A$1000,_xlfn.XLOOKUP($J$1,Fct_labels,Fct_codes)&amp;"_"&amp;$C147),IFERROR(_xlfn.XLOOKUP(_xlfn.XLOOKUP($J$1,Fct_labels,Fct_codes)&amp;"_"&amp;$C147,Raw_Factors_QFXP!$B$7:$B$1000,Raw_Factors_QFXP!M$7:M$1000),0))</f>
        <v>0</v>
      </c>
      <c r="M147" s="168" cm="1">
        <f t="array" aca="1" ref="M147" ca="1">IF($J$1="Labour",SUMIFS(Raw_Factors_QFXP!N$7:N$1000,Raw_Factors_QFXP!$A$7:$A$1000,_xlfn.XLOOKUP($J$1,Fct_labels,Fct_codes)&amp;"_"&amp;$C147),IFERROR(_xlfn.XLOOKUP(_xlfn.XLOOKUP($J$1,Fct_labels,Fct_codes)&amp;"_"&amp;$C147,Raw_Factors_QFXP!$B$7:$B$1000,Raw_Factors_QFXP!N$7:N$1000),0))</f>
        <v>0</v>
      </c>
      <c r="O147" s="204" t="str" cm="1">
        <f t="array" aca="1" ref="O147" ca="1">IFERROR(_xlfn.XLOOKUP(P147,Act_codes_core,Act_labels_core),"")</f>
        <v>Postal and delivery services</v>
      </c>
      <c r="P147" s="108" t="str">
        <f ca="1"/>
        <v>a_138</v>
      </c>
      <c r="Q147" s="281" cm="1">
        <f t="array" aca="1" ref="Q147" ca="1">IF($J$1="Labour","",IFERROR(_xlfn.XLOOKUP(_xlfn.XLOOKUP($J$1,Fct_labels,Fct_codes)&amp;"_"&amp;$C147,Raw_Factors_WFDISTXP!$B$7:$B$1000,Raw_Factors_WFDISTXP!E$7:E$1000),0))</f>
        <v>0</v>
      </c>
      <c r="R147" s="298" cm="1">
        <f t="array" aca="1" ref="R147" ca="1">IF($J$1="Labour","",IFERROR(_xlfn.XLOOKUP(_xlfn.XLOOKUP($J$1,Fct_labels,Fct_codes)&amp;"_"&amp;$C147,Raw_Factors_WFDISTXP!$B$7:$B$1000,Raw_Factors_WFDISTXP!F$7:F$1000),0))</f>
        <v>0</v>
      </c>
      <c r="S147" s="298" cm="1">
        <f t="array" aca="1" ref="S147" ca="1">IF($J$1="Labour","",IFERROR(_xlfn.XLOOKUP(_xlfn.XLOOKUP($J$1,Fct_labels,Fct_codes)&amp;"_"&amp;$C147,Raw_Factors_WFDISTXP!$B$7:$B$1000,Raw_Factors_WFDISTXP!G$7:G$1000),0))</f>
        <v>0</v>
      </c>
      <c r="T147" s="298" cm="1">
        <f t="array" aca="1" ref="T147" ca="1">IF($J$1="Labour","",IFERROR(_xlfn.XLOOKUP(_xlfn.XLOOKUP($J$1,Fct_labels,Fct_codes)&amp;"_"&amp;$C147,Raw_Factors_WFDISTXP!$B$7:$B$1000,Raw_Factors_WFDISTXP!H$7:H$1000),0))</f>
        <v>0</v>
      </c>
      <c r="U147" s="298" cm="1">
        <f t="array" aca="1" ref="U147" ca="1">IF($J$1="Labour","",IFERROR(_xlfn.XLOOKUP(_xlfn.XLOOKUP($J$1,Fct_labels,Fct_codes)&amp;"_"&amp;$C147,Raw_Factors_WFDISTXP!$B$7:$B$1000,Raw_Factors_WFDISTXP!I$7:I$1000),0))</f>
        <v>0</v>
      </c>
      <c r="V147" s="298" cm="1">
        <f t="array" aca="1" ref="V147" ca="1">IF($J$1="Labour","",IFERROR(_xlfn.XLOOKUP(_xlfn.XLOOKUP($J$1,Fct_labels,Fct_codes)&amp;"_"&amp;$C147,Raw_Factors_WFDISTXP!$B$7:$B$1000,Raw_Factors_WFDISTXP!J$7:J$1000),0))</f>
        <v>0</v>
      </c>
      <c r="W147" s="298" cm="1">
        <f t="array" aca="1" ref="W147" ca="1">IF($J$1="Labour","",IFERROR(_xlfn.XLOOKUP(_xlfn.XLOOKUP($J$1,Fct_labels,Fct_codes)&amp;"_"&amp;$C147,Raw_Factors_WFDISTXP!$B$7:$B$1000,Raw_Factors_WFDISTXP!K$7:K$1000),0))</f>
        <v>0</v>
      </c>
      <c r="X147" s="298" cm="1">
        <f t="array" aca="1" ref="X147" ca="1">IF($J$1="Labour","",IFERROR(_xlfn.XLOOKUP(_xlfn.XLOOKUP($J$1,Fct_labels,Fct_codes)&amp;"_"&amp;$C147,Raw_Factors_WFDISTXP!$B$7:$B$1000,Raw_Factors_WFDISTXP!L$7:L$1000),0))</f>
        <v>0</v>
      </c>
      <c r="Y147" s="298" cm="1">
        <f t="array" aca="1" ref="Y147" ca="1">IF($J$1="Labour","",IFERROR(_xlfn.XLOOKUP(_xlfn.XLOOKUP($J$1,Fct_labels,Fct_codes)&amp;"_"&amp;$C147,Raw_Factors_WFDISTXP!$B$7:$B$1000,Raw_Factors_WFDISTXP!M$7:M$1000),0))</f>
        <v>0</v>
      </c>
      <c r="Z147" s="298" cm="1">
        <f t="array" aca="1" ref="Z147" ca="1">IF($J$1="Labour","",IFERROR(_xlfn.XLOOKUP(_xlfn.XLOOKUP($J$1,Fct_labels,Fct_codes)&amp;"_"&amp;$C147,Raw_Factors_WFDISTXP!$B$7:$B$1000,Raw_Factors_WFDISTXP!N$7:N$1000),0))</f>
        <v>0</v>
      </c>
      <c r="AA147" s="104"/>
      <c r="AB147" s="104"/>
      <c r="AC147" s="104"/>
      <c r="AD147" s="104"/>
      <c r="AE147" s="104"/>
      <c r="AF147" s="104"/>
      <c r="AG147" s="104"/>
      <c r="AH147" s="104"/>
      <c r="AI147" s="54" t="str">
        <f ca="1"/>
        <v>sPSV</v>
      </c>
      <c r="AJ147" s="54" t="str">
        <f ca="1"/>
        <v>sGDP</v>
      </c>
      <c r="AK147" s="133" t="str">
        <f ca="1"/>
        <v>a_138</v>
      </c>
      <c r="AL147" s="133">
        <f ca="1"/>
        <v>0</v>
      </c>
      <c r="AM147" s="133">
        <f ca="1"/>
        <v>0</v>
      </c>
      <c r="AN147" s="133">
        <f ca="1"/>
        <v>0</v>
      </c>
      <c r="AO147" s="133">
        <f ca="1"/>
        <v>0</v>
      </c>
      <c r="AP147" s="133">
        <f ca="1"/>
        <v>0</v>
      </c>
      <c r="AQ147" s="133">
        <f ca="1"/>
        <v>0</v>
      </c>
      <c r="AR147" s="133">
        <f ca="1"/>
        <v>0</v>
      </c>
      <c r="AS147" s="133">
        <f ca="1"/>
        <v>0</v>
      </c>
      <c r="AT147" s="133">
        <f ca="1"/>
        <v>0</v>
      </c>
      <c r="AU147" s="133">
        <f ca="1"/>
        <v>0</v>
      </c>
      <c r="AV147" s="133">
        <f t="shared" ca="1" si="22"/>
        <v>0</v>
      </c>
      <c r="AW147" s="133">
        <f t="shared" ca="1" si="23"/>
        <v>0</v>
      </c>
      <c r="AX147" s="59"/>
    </row>
    <row r="148" spans="2:50" hidden="1" outlineLevel="1" x14ac:dyDescent="0.2">
      <c r="B148" s="204" t="str" cm="1">
        <f t="array" aca="1" ref="B148" ca="1">IFERROR(_xlfn.XLOOKUP(C148,Act_codes_core,Act_labels_core),"")</f>
        <v>Lodging</v>
      </c>
      <c r="C148" s="108" t="str">
        <f ca="1"/>
        <v>a_139</v>
      </c>
      <c r="D148" s="133" cm="1">
        <f t="array" aca="1" ref="D148" ca="1">IF($J$1="Labour",SUMIFS(Raw_Factors_QFXP!E$7:E$1000,Raw_Factors_QFXP!$A$7:$A$1000,_xlfn.XLOOKUP($J$1,Fct_labels,Fct_codes)&amp;"_"&amp;$C148),IFERROR(_xlfn.XLOOKUP(_xlfn.XLOOKUP($J$1,Fct_labels,Fct_codes)&amp;"_"&amp;$C148,Raw_Factors_QFXP!$B$7:$B$1000,Raw_Factors_QFXP!E$7:E$1000),0))</f>
        <v>0</v>
      </c>
      <c r="E148" s="168" cm="1">
        <f t="array" aca="1" ref="E148" ca="1">IF($J$1="Labour",SUMIFS(Raw_Factors_QFXP!F$7:F$1000,Raw_Factors_QFXP!$A$7:$A$1000,_xlfn.XLOOKUP($J$1,Fct_labels,Fct_codes)&amp;"_"&amp;$C148),IFERROR(_xlfn.XLOOKUP(_xlfn.XLOOKUP($J$1,Fct_labels,Fct_codes)&amp;"_"&amp;$C148,Raw_Factors_QFXP!$B$7:$B$1000,Raw_Factors_QFXP!F$7:F$1000),0))</f>
        <v>0</v>
      </c>
      <c r="F148" s="168" cm="1">
        <f t="array" aca="1" ref="F148" ca="1">IF($J$1="Labour",SUMIFS(Raw_Factors_QFXP!G$7:G$1000,Raw_Factors_QFXP!$A$7:$A$1000,_xlfn.XLOOKUP($J$1,Fct_labels,Fct_codes)&amp;"_"&amp;$C148),IFERROR(_xlfn.XLOOKUP(_xlfn.XLOOKUP($J$1,Fct_labels,Fct_codes)&amp;"_"&amp;$C148,Raw_Factors_QFXP!$B$7:$B$1000,Raw_Factors_QFXP!G$7:G$1000),0))</f>
        <v>0</v>
      </c>
      <c r="G148" s="168" cm="1">
        <f t="array" aca="1" ref="G148" ca="1">IF($J$1="Labour",SUMIFS(Raw_Factors_QFXP!H$7:H$1000,Raw_Factors_QFXP!$A$7:$A$1000,_xlfn.XLOOKUP($J$1,Fct_labels,Fct_codes)&amp;"_"&amp;$C148),IFERROR(_xlfn.XLOOKUP(_xlfn.XLOOKUP($J$1,Fct_labels,Fct_codes)&amp;"_"&amp;$C148,Raw_Factors_QFXP!$B$7:$B$1000,Raw_Factors_QFXP!H$7:H$1000),0))</f>
        <v>0</v>
      </c>
      <c r="H148" s="168" cm="1">
        <f t="array" aca="1" ref="H148" ca="1">IF($J$1="Labour",SUMIFS(Raw_Factors_QFXP!I$7:I$1000,Raw_Factors_QFXP!$A$7:$A$1000,_xlfn.XLOOKUP($J$1,Fct_labels,Fct_codes)&amp;"_"&amp;$C148),IFERROR(_xlfn.XLOOKUP(_xlfn.XLOOKUP($J$1,Fct_labels,Fct_codes)&amp;"_"&amp;$C148,Raw_Factors_QFXP!$B$7:$B$1000,Raw_Factors_QFXP!I$7:I$1000),0))</f>
        <v>0</v>
      </c>
      <c r="I148" s="168" cm="1">
        <f t="array" aca="1" ref="I148" ca="1">IF($J$1="Labour",SUMIFS(Raw_Factors_QFXP!J$7:J$1000,Raw_Factors_QFXP!$A$7:$A$1000,_xlfn.XLOOKUP($J$1,Fct_labels,Fct_codes)&amp;"_"&amp;$C148),IFERROR(_xlfn.XLOOKUP(_xlfn.XLOOKUP($J$1,Fct_labels,Fct_codes)&amp;"_"&amp;$C148,Raw_Factors_QFXP!$B$7:$B$1000,Raw_Factors_QFXP!J$7:J$1000),0))</f>
        <v>0</v>
      </c>
      <c r="J148" s="168" cm="1">
        <f t="array" aca="1" ref="J148" ca="1">IF($J$1="Labour",SUMIFS(Raw_Factors_QFXP!K$7:K$1000,Raw_Factors_QFXP!$A$7:$A$1000,_xlfn.XLOOKUP($J$1,Fct_labels,Fct_codes)&amp;"_"&amp;$C148),IFERROR(_xlfn.XLOOKUP(_xlfn.XLOOKUP($J$1,Fct_labels,Fct_codes)&amp;"_"&amp;$C148,Raw_Factors_QFXP!$B$7:$B$1000,Raw_Factors_QFXP!K$7:K$1000),0))</f>
        <v>0</v>
      </c>
      <c r="K148" s="168" cm="1">
        <f t="array" aca="1" ref="K148" ca="1">IF($J$1="Labour",SUMIFS(Raw_Factors_QFXP!L$7:L$1000,Raw_Factors_QFXP!$A$7:$A$1000,_xlfn.XLOOKUP($J$1,Fct_labels,Fct_codes)&amp;"_"&amp;$C148),IFERROR(_xlfn.XLOOKUP(_xlfn.XLOOKUP($J$1,Fct_labels,Fct_codes)&amp;"_"&amp;$C148,Raw_Factors_QFXP!$B$7:$B$1000,Raw_Factors_QFXP!L$7:L$1000),0))</f>
        <v>0</v>
      </c>
      <c r="L148" s="168" cm="1">
        <f t="array" aca="1" ref="L148" ca="1">IF($J$1="Labour",SUMIFS(Raw_Factors_QFXP!M$7:M$1000,Raw_Factors_QFXP!$A$7:$A$1000,_xlfn.XLOOKUP($J$1,Fct_labels,Fct_codes)&amp;"_"&amp;$C148),IFERROR(_xlfn.XLOOKUP(_xlfn.XLOOKUP($J$1,Fct_labels,Fct_codes)&amp;"_"&amp;$C148,Raw_Factors_QFXP!$B$7:$B$1000,Raw_Factors_QFXP!M$7:M$1000),0))</f>
        <v>0</v>
      </c>
      <c r="M148" s="168" cm="1">
        <f t="array" aca="1" ref="M148" ca="1">IF($J$1="Labour",SUMIFS(Raw_Factors_QFXP!N$7:N$1000,Raw_Factors_QFXP!$A$7:$A$1000,_xlfn.XLOOKUP($J$1,Fct_labels,Fct_codes)&amp;"_"&amp;$C148),IFERROR(_xlfn.XLOOKUP(_xlfn.XLOOKUP($J$1,Fct_labels,Fct_codes)&amp;"_"&amp;$C148,Raw_Factors_QFXP!$B$7:$B$1000,Raw_Factors_QFXP!N$7:N$1000),0))</f>
        <v>0</v>
      </c>
      <c r="O148" s="204" t="str" cm="1">
        <f t="array" aca="1" ref="O148" ca="1">IFERROR(_xlfn.XLOOKUP(P148,Act_codes_core,Act_labels_core),"")</f>
        <v>Lodging</v>
      </c>
      <c r="P148" s="108" t="str">
        <f ca="1"/>
        <v>a_139</v>
      </c>
      <c r="Q148" s="281" cm="1">
        <f t="array" aca="1" ref="Q148" ca="1">IF($J$1="Labour","",IFERROR(_xlfn.XLOOKUP(_xlfn.XLOOKUP($J$1,Fct_labels,Fct_codes)&amp;"_"&amp;$C148,Raw_Factors_WFDISTXP!$B$7:$B$1000,Raw_Factors_WFDISTXP!E$7:E$1000),0))</f>
        <v>0</v>
      </c>
      <c r="R148" s="298" cm="1">
        <f t="array" aca="1" ref="R148" ca="1">IF($J$1="Labour","",IFERROR(_xlfn.XLOOKUP(_xlfn.XLOOKUP($J$1,Fct_labels,Fct_codes)&amp;"_"&amp;$C148,Raw_Factors_WFDISTXP!$B$7:$B$1000,Raw_Factors_WFDISTXP!F$7:F$1000),0))</f>
        <v>0</v>
      </c>
      <c r="S148" s="298" cm="1">
        <f t="array" aca="1" ref="S148" ca="1">IF($J$1="Labour","",IFERROR(_xlfn.XLOOKUP(_xlfn.XLOOKUP($J$1,Fct_labels,Fct_codes)&amp;"_"&amp;$C148,Raw_Factors_WFDISTXP!$B$7:$B$1000,Raw_Factors_WFDISTXP!G$7:G$1000),0))</f>
        <v>0</v>
      </c>
      <c r="T148" s="298" cm="1">
        <f t="array" aca="1" ref="T148" ca="1">IF($J$1="Labour","",IFERROR(_xlfn.XLOOKUP(_xlfn.XLOOKUP($J$1,Fct_labels,Fct_codes)&amp;"_"&amp;$C148,Raw_Factors_WFDISTXP!$B$7:$B$1000,Raw_Factors_WFDISTXP!H$7:H$1000),0))</f>
        <v>0</v>
      </c>
      <c r="U148" s="298" cm="1">
        <f t="array" aca="1" ref="U148" ca="1">IF($J$1="Labour","",IFERROR(_xlfn.XLOOKUP(_xlfn.XLOOKUP($J$1,Fct_labels,Fct_codes)&amp;"_"&amp;$C148,Raw_Factors_WFDISTXP!$B$7:$B$1000,Raw_Factors_WFDISTXP!I$7:I$1000),0))</f>
        <v>0</v>
      </c>
      <c r="V148" s="298" cm="1">
        <f t="array" aca="1" ref="V148" ca="1">IF($J$1="Labour","",IFERROR(_xlfn.XLOOKUP(_xlfn.XLOOKUP($J$1,Fct_labels,Fct_codes)&amp;"_"&amp;$C148,Raw_Factors_WFDISTXP!$B$7:$B$1000,Raw_Factors_WFDISTXP!J$7:J$1000),0))</f>
        <v>0</v>
      </c>
      <c r="W148" s="298" cm="1">
        <f t="array" aca="1" ref="W148" ca="1">IF($J$1="Labour","",IFERROR(_xlfn.XLOOKUP(_xlfn.XLOOKUP($J$1,Fct_labels,Fct_codes)&amp;"_"&amp;$C148,Raw_Factors_WFDISTXP!$B$7:$B$1000,Raw_Factors_WFDISTXP!K$7:K$1000),0))</f>
        <v>0</v>
      </c>
      <c r="X148" s="298" cm="1">
        <f t="array" aca="1" ref="X148" ca="1">IF($J$1="Labour","",IFERROR(_xlfn.XLOOKUP(_xlfn.XLOOKUP($J$1,Fct_labels,Fct_codes)&amp;"_"&amp;$C148,Raw_Factors_WFDISTXP!$B$7:$B$1000,Raw_Factors_WFDISTXP!L$7:L$1000),0))</f>
        <v>0</v>
      </c>
      <c r="Y148" s="298" cm="1">
        <f t="array" aca="1" ref="Y148" ca="1">IF($J$1="Labour","",IFERROR(_xlfn.XLOOKUP(_xlfn.XLOOKUP($J$1,Fct_labels,Fct_codes)&amp;"_"&amp;$C148,Raw_Factors_WFDISTXP!$B$7:$B$1000,Raw_Factors_WFDISTXP!M$7:M$1000),0))</f>
        <v>0</v>
      </c>
      <c r="Z148" s="298" cm="1">
        <f t="array" aca="1" ref="Z148" ca="1">IF($J$1="Labour","",IFERROR(_xlfn.XLOOKUP(_xlfn.XLOOKUP($J$1,Fct_labels,Fct_codes)&amp;"_"&amp;$C148,Raw_Factors_WFDISTXP!$B$7:$B$1000,Raw_Factors_WFDISTXP!N$7:N$1000),0))</f>
        <v>0</v>
      </c>
      <c r="AA148" s="104"/>
      <c r="AB148" s="104"/>
      <c r="AC148" s="104"/>
      <c r="AD148" s="104"/>
      <c r="AE148" s="104"/>
      <c r="AF148" s="104"/>
      <c r="AG148" s="104"/>
      <c r="AH148" s="104"/>
      <c r="AI148" s="54" t="str">
        <f ca="1"/>
        <v>sPSV</v>
      </c>
      <c r="AJ148" s="54" t="str">
        <f ca="1"/>
        <v>sGDP</v>
      </c>
      <c r="AK148" s="133" t="str">
        <f ca="1"/>
        <v>a_139</v>
      </c>
      <c r="AL148" s="133">
        <f ca="1"/>
        <v>0</v>
      </c>
      <c r="AM148" s="133">
        <f ca="1"/>
        <v>0</v>
      </c>
      <c r="AN148" s="133">
        <f ca="1"/>
        <v>0</v>
      </c>
      <c r="AO148" s="133">
        <f ca="1"/>
        <v>0</v>
      </c>
      <c r="AP148" s="133">
        <f ca="1"/>
        <v>0</v>
      </c>
      <c r="AQ148" s="133">
        <f ca="1"/>
        <v>0</v>
      </c>
      <c r="AR148" s="133">
        <f ca="1"/>
        <v>0</v>
      </c>
      <c r="AS148" s="133">
        <f ca="1"/>
        <v>0</v>
      </c>
      <c r="AT148" s="133">
        <f ca="1"/>
        <v>0</v>
      </c>
      <c r="AU148" s="133">
        <f ca="1"/>
        <v>0</v>
      </c>
      <c r="AV148" s="133">
        <f t="shared" ca="1" si="22"/>
        <v>0</v>
      </c>
      <c r="AW148" s="133">
        <f t="shared" ca="1" si="23"/>
        <v>0</v>
      </c>
      <c r="AX148" s="59"/>
    </row>
    <row r="149" spans="2:50" hidden="1" outlineLevel="1" x14ac:dyDescent="0.2">
      <c r="B149" s="204" t="str" cm="1">
        <f t="array" aca="1" ref="B149" ca="1">IFERROR(_xlfn.XLOOKUP(C149,Act_codes_core,Act_labels_core),"")</f>
        <v>Food Service</v>
      </c>
      <c r="C149" s="108" t="str">
        <f ca="1"/>
        <v>a_140</v>
      </c>
      <c r="D149" s="133" cm="1">
        <f t="array" aca="1" ref="D149" ca="1">IF($J$1="Labour",SUMIFS(Raw_Factors_QFXP!E$7:E$1000,Raw_Factors_QFXP!$A$7:$A$1000,_xlfn.XLOOKUP($J$1,Fct_labels,Fct_codes)&amp;"_"&amp;$C149),IFERROR(_xlfn.XLOOKUP(_xlfn.XLOOKUP($J$1,Fct_labels,Fct_codes)&amp;"_"&amp;$C149,Raw_Factors_QFXP!$B$7:$B$1000,Raw_Factors_QFXP!E$7:E$1000),0))</f>
        <v>0</v>
      </c>
      <c r="E149" s="168" cm="1">
        <f t="array" aca="1" ref="E149" ca="1">IF($J$1="Labour",SUMIFS(Raw_Factors_QFXP!F$7:F$1000,Raw_Factors_QFXP!$A$7:$A$1000,_xlfn.XLOOKUP($J$1,Fct_labels,Fct_codes)&amp;"_"&amp;$C149),IFERROR(_xlfn.XLOOKUP(_xlfn.XLOOKUP($J$1,Fct_labels,Fct_codes)&amp;"_"&amp;$C149,Raw_Factors_QFXP!$B$7:$B$1000,Raw_Factors_QFXP!F$7:F$1000),0))</f>
        <v>0</v>
      </c>
      <c r="F149" s="168" cm="1">
        <f t="array" aca="1" ref="F149" ca="1">IF($J$1="Labour",SUMIFS(Raw_Factors_QFXP!G$7:G$1000,Raw_Factors_QFXP!$A$7:$A$1000,_xlfn.XLOOKUP($J$1,Fct_labels,Fct_codes)&amp;"_"&amp;$C149),IFERROR(_xlfn.XLOOKUP(_xlfn.XLOOKUP($J$1,Fct_labels,Fct_codes)&amp;"_"&amp;$C149,Raw_Factors_QFXP!$B$7:$B$1000,Raw_Factors_QFXP!G$7:G$1000),0))</f>
        <v>0</v>
      </c>
      <c r="G149" s="168" cm="1">
        <f t="array" aca="1" ref="G149" ca="1">IF($J$1="Labour",SUMIFS(Raw_Factors_QFXP!H$7:H$1000,Raw_Factors_QFXP!$A$7:$A$1000,_xlfn.XLOOKUP($J$1,Fct_labels,Fct_codes)&amp;"_"&amp;$C149),IFERROR(_xlfn.XLOOKUP(_xlfn.XLOOKUP($J$1,Fct_labels,Fct_codes)&amp;"_"&amp;$C149,Raw_Factors_QFXP!$B$7:$B$1000,Raw_Factors_QFXP!H$7:H$1000),0))</f>
        <v>0</v>
      </c>
      <c r="H149" s="168" cm="1">
        <f t="array" aca="1" ref="H149" ca="1">IF($J$1="Labour",SUMIFS(Raw_Factors_QFXP!I$7:I$1000,Raw_Factors_QFXP!$A$7:$A$1000,_xlfn.XLOOKUP($J$1,Fct_labels,Fct_codes)&amp;"_"&amp;$C149),IFERROR(_xlfn.XLOOKUP(_xlfn.XLOOKUP($J$1,Fct_labels,Fct_codes)&amp;"_"&amp;$C149,Raw_Factors_QFXP!$B$7:$B$1000,Raw_Factors_QFXP!I$7:I$1000),0))</f>
        <v>0</v>
      </c>
      <c r="I149" s="168" cm="1">
        <f t="array" aca="1" ref="I149" ca="1">IF($J$1="Labour",SUMIFS(Raw_Factors_QFXP!J$7:J$1000,Raw_Factors_QFXP!$A$7:$A$1000,_xlfn.XLOOKUP($J$1,Fct_labels,Fct_codes)&amp;"_"&amp;$C149),IFERROR(_xlfn.XLOOKUP(_xlfn.XLOOKUP($J$1,Fct_labels,Fct_codes)&amp;"_"&amp;$C149,Raw_Factors_QFXP!$B$7:$B$1000,Raw_Factors_QFXP!J$7:J$1000),0))</f>
        <v>0</v>
      </c>
      <c r="J149" s="168" cm="1">
        <f t="array" aca="1" ref="J149" ca="1">IF($J$1="Labour",SUMIFS(Raw_Factors_QFXP!K$7:K$1000,Raw_Factors_QFXP!$A$7:$A$1000,_xlfn.XLOOKUP($J$1,Fct_labels,Fct_codes)&amp;"_"&amp;$C149),IFERROR(_xlfn.XLOOKUP(_xlfn.XLOOKUP($J$1,Fct_labels,Fct_codes)&amp;"_"&amp;$C149,Raw_Factors_QFXP!$B$7:$B$1000,Raw_Factors_QFXP!K$7:K$1000),0))</f>
        <v>0</v>
      </c>
      <c r="K149" s="168" cm="1">
        <f t="array" aca="1" ref="K149" ca="1">IF($J$1="Labour",SUMIFS(Raw_Factors_QFXP!L$7:L$1000,Raw_Factors_QFXP!$A$7:$A$1000,_xlfn.XLOOKUP($J$1,Fct_labels,Fct_codes)&amp;"_"&amp;$C149),IFERROR(_xlfn.XLOOKUP(_xlfn.XLOOKUP($J$1,Fct_labels,Fct_codes)&amp;"_"&amp;$C149,Raw_Factors_QFXP!$B$7:$B$1000,Raw_Factors_QFXP!L$7:L$1000),0))</f>
        <v>0</v>
      </c>
      <c r="L149" s="168" cm="1">
        <f t="array" aca="1" ref="L149" ca="1">IF($J$1="Labour",SUMIFS(Raw_Factors_QFXP!M$7:M$1000,Raw_Factors_QFXP!$A$7:$A$1000,_xlfn.XLOOKUP($J$1,Fct_labels,Fct_codes)&amp;"_"&amp;$C149),IFERROR(_xlfn.XLOOKUP(_xlfn.XLOOKUP($J$1,Fct_labels,Fct_codes)&amp;"_"&amp;$C149,Raw_Factors_QFXP!$B$7:$B$1000,Raw_Factors_QFXP!M$7:M$1000),0))</f>
        <v>0</v>
      </c>
      <c r="M149" s="168" cm="1">
        <f t="array" aca="1" ref="M149" ca="1">IF($J$1="Labour",SUMIFS(Raw_Factors_QFXP!N$7:N$1000,Raw_Factors_QFXP!$A$7:$A$1000,_xlfn.XLOOKUP($J$1,Fct_labels,Fct_codes)&amp;"_"&amp;$C149),IFERROR(_xlfn.XLOOKUP(_xlfn.XLOOKUP($J$1,Fct_labels,Fct_codes)&amp;"_"&amp;$C149,Raw_Factors_QFXP!$B$7:$B$1000,Raw_Factors_QFXP!N$7:N$1000),0))</f>
        <v>0</v>
      </c>
      <c r="O149" s="204" t="str" cm="1">
        <f t="array" aca="1" ref="O149" ca="1">IFERROR(_xlfn.XLOOKUP(P149,Act_codes_core,Act_labels_core),"")</f>
        <v>Food Service</v>
      </c>
      <c r="P149" s="108" t="str">
        <f ca="1"/>
        <v>a_140</v>
      </c>
      <c r="Q149" s="281" cm="1">
        <f t="array" aca="1" ref="Q149" ca="1">IF($J$1="Labour","",IFERROR(_xlfn.XLOOKUP(_xlfn.XLOOKUP($J$1,Fct_labels,Fct_codes)&amp;"_"&amp;$C149,Raw_Factors_WFDISTXP!$B$7:$B$1000,Raw_Factors_WFDISTXP!E$7:E$1000),0))</f>
        <v>0</v>
      </c>
      <c r="R149" s="298" cm="1">
        <f t="array" aca="1" ref="R149" ca="1">IF($J$1="Labour","",IFERROR(_xlfn.XLOOKUP(_xlfn.XLOOKUP($J$1,Fct_labels,Fct_codes)&amp;"_"&amp;$C149,Raw_Factors_WFDISTXP!$B$7:$B$1000,Raw_Factors_WFDISTXP!F$7:F$1000),0))</f>
        <v>0</v>
      </c>
      <c r="S149" s="298" cm="1">
        <f t="array" aca="1" ref="S149" ca="1">IF($J$1="Labour","",IFERROR(_xlfn.XLOOKUP(_xlfn.XLOOKUP($J$1,Fct_labels,Fct_codes)&amp;"_"&amp;$C149,Raw_Factors_WFDISTXP!$B$7:$B$1000,Raw_Factors_WFDISTXP!G$7:G$1000),0))</f>
        <v>0</v>
      </c>
      <c r="T149" s="298" cm="1">
        <f t="array" aca="1" ref="T149" ca="1">IF($J$1="Labour","",IFERROR(_xlfn.XLOOKUP(_xlfn.XLOOKUP($J$1,Fct_labels,Fct_codes)&amp;"_"&amp;$C149,Raw_Factors_WFDISTXP!$B$7:$B$1000,Raw_Factors_WFDISTXP!H$7:H$1000),0))</f>
        <v>0</v>
      </c>
      <c r="U149" s="298" cm="1">
        <f t="array" aca="1" ref="U149" ca="1">IF($J$1="Labour","",IFERROR(_xlfn.XLOOKUP(_xlfn.XLOOKUP($J$1,Fct_labels,Fct_codes)&amp;"_"&amp;$C149,Raw_Factors_WFDISTXP!$B$7:$B$1000,Raw_Factors_WFDISTXP!I$7:I$1000),0))</f>
        <v>0</v>
      </c>
      <c r="V149" s="298" cm="1">
        <f t="array" aca="1" ref="V149" ca="1">IF($J$1="Labour","",IFERROR(_xlfn.XLOOKUP(_xlfn.XLOOKUP($J$1,Fct_labels,Fct_codes)&amp;"_"&amp;$C149,Raw_Factors_WFDISTXP!$B$7:$B$1000,Raw_Factors_WFDISTXP!J$7:J$1000),0))</f>
        <v>0</v>
      </c>
      <c r="W149" s="298" cm="1">
        <f t="array" aca="1" ref="W149" ca="1">IF($J$1="Labour","",IFERROR(_xlfn.XLOOKUP(_xlfn.XLOOKUP($J$1,Fct_labels,Fct_codes)&amp;"_"&amp;$C149,Raw_Factors_WFDISTXP!$B$7:$B$1000,Raw_Factors_WFDISTXP!K$7:K$1000),0))</f>
        <v>0</v>
      </c>
      <c r="X149" s="298" cm="1">
        <f t="array" aca="1" ref="X149" ca="1">IF($J$1="Labour","",IFERROR(_xlfn.XLOOKUP(_xlfn.XLOOKUP($J$1,Fct_labels,Fct_codes)&amp;"_"&amp;$C149,Raw_Factors_WFDISTXP!$B$7:$B$1000,Raw_Factors_WFDISTXP!L$7:L$1000),0))</f>
        <v>0</v>
      </c>
      <c r="Y149" s="298" cm="1">
        <f t="array" aca="1" ref="Y149" ca="1">IF($J$1="Labour","",IFERROR(_xlfn.XLOOKUP(_xlfn.XLOOKUP($J$1,Fct_labels,Fct_codes)&amp;"_"&amp;$C149,Raw_Factors_WFDISTXP!$B$7:$B$1000,Raw_Factors_WFDISTXP!M$7:M$1000),0))</f>
        <v>0</v>
      </c>
      <c r="Z149" s="298" cm="1">
        <f t="array" aca="1" ref="Z149" ca="1">IF($J$1="Labour","",IFERROR(_xlfn.XLOOKUP(_xlfn.XLOOKUP($J$1,Fct_labels,Fct_codes)&amp;"_"&amp;$C149,Raw_Factors_WFDISTXP!$B$7:$B$1000,Raw_Factors_WFDISTXP!N$7:N$1000),0))</f>
        <v>0</v>
      </c>
      <c r="AA149" s="104"/>
      <c r="AB149" s="104"/>
      <c r="AC149" s="104"/>
      <c r="AD149" s="104"/>
      <c r="AE149" s="104"/>
      <c r="AF149" s="104"/>
      <c r="AG149" s="104"/>
      <c r="AH149" s="104"/>
      <c r="AI149" s="54" t="str">
        <f ca="1"/>
        <v>sPSV</v>
      </c>
      <c r="AJ149" s="54" t="str">
        <f ca="1"/>
        <v>sGDP</v>
      </c>
      <c r="AK149" s="133" t="str">
        <f ca="1"/>
        <v>a_140</v>
      </c>
      <c r="AL149" s="133">
        <f ca="1"/>
        <v>0</v>
      </c>
      <c r="AM149" s="133">
        <f ca="1"/>
        <v>0</v>
      </c>
      <c r="AN149" s="133">
        <f ca="1"/>
        <v>0</v>
      </c>
      <c r="AO149" s="133">
        <f ca="1"/>
        <v>0</v>
      </c>
      <c r="AP149" s="133">
        <f ca="1"/>
        <v>0</v>
      </c>
      <c r="AQ149" s="133">
        <f ca="1"/>
        <v>0</v>
      </c>
      <c r="AR149" s="133">
        <f ca="1"/>
        <v>0</v>
      </c>
      <c r="AS149" s="133">
        <f ca="1"/>
        <v>0</v>
      </c>
      <c r="AT149" s="133">
        <f ca="1"/>
        <v>0</v>
      </c>
      <c r="AU149" s="133">
        <f ca="1"/>
        <v>0</v>
      </c>
      <c r="AV149" s="133">
        <f t="shared" ca="1" si="22"/>
        <v>0</v>
      </c>
      <c r="AW149" s="133">
        <f t="shared" ca="1" si="23"/>
        <v>0</v>
      </c>
      <c r="AX149" s="59"/>
    </row>
    <row r="150" spans="2:50" hidden="1" outlineLevel="1" x14ac:dyDescent="0.2">
      <c r="B150" s="204" t="str" cm="1">
        <f t="array" aca="1" ref="B150" ca="1">IFERROR(_xlfn.XLOOKUP(C150,Act_codes_core,Act_labels_core),"")</f>
        <v>Publishing activities</v>
      </c>
      <c r="C150" s="108" t="str">
        <f ca="1"/>
        <v>a_141</v>
      </c>
      <c r="D150" s="133" cm="1">
        <f t="array" aca="1" ref="D150" ca="1">IF($J$1="Labour",SUMIFS(Raw_Factors_QFXP!E$7:E$1000,Raw_Factors_QFXP!$A$7:$A$1000,_xlfn.XLOOKUP($J$1,Fct_labels,Fct_codes)&amp;"_"&amp;$C150),IFERROR(_xlfn.XLOOKUP(_xlfn.XLOOKUP($J$1,Fct_labels,Fct_codes)&amp;"_"&amp;$C150,Raw_Factors_QFXP!$B$7:$B$1000,Raw_Factors_QFXP!E$7:E$1000),0))</f>
        <v>0</v>
      </c>
      <c r="E150" s="168" cm="1">
        <f t="array" aca="1" ref="E150" ca="1">IF($J$1="Labour",SUMIFS(Raw_Factors_QFXP!F$7:F$1000,Raw_Factors_QFXP!$A$7:$A$1000,_xlfn.XLOOKUP($J$1,Fct_labels,Fct_codes)&amp;"_"&amp;$C150),IFERROR(_xlfn.XLOOKUP(_xlfn.XLOOKUP($J$1,Fct_labels,Fct_codes)&amp;"_"&amp;$C150,Raw_Factors_QFXP!$B$7:$B$1000,Raw_Factors_QFXP!F$7:F$1000),0))</f>
        <v>0</v>
      </c>
      <c r="F150" s="168" cm="1">
        <f t="array" aca="1" ref="F150" ca="1">IF($J$1="Labour",SUMIFS(Raw_Factors_QFXP!G$7:G$1000,Raw_Factors_QFXP!$A$7:$A$1000,_xlfn.XLOOKUP($J$1,Fct_labels,Fct_codes)&amp;"_"&amp;$C150),IFERROR(_xlfn.XLOOKUP(_xlfn.XLOOKUP($J$1,Fct_labels,Fct_codes)&amp;"_"&amp;$C150,Raw_Factors_QFXP!$B$7:$B$1000,Raw_Factors_QFXP!G$7:G$1000),0))</f>
        <v>0</v>
      </c>
      <c r="G150" s="168" cm="1">
        <f t="array" aca="1" ref="G150" ca="1">IF($J$1="Labour",SUMIFS(Raw_Factors_QFXP!H$7:H$1000,Raw_Factors_QFXP!$A$7:$A$1000,_xlfn.XLOOKUP($J$1,Fct_labels,Fct_codes)&amp;"_"&amp;$C150),IFERROR(_xlfn.XLOOKUP(_xlfn.XLOOKUP($J$1,Fct_labels,Fct_codes)&amp;"_"&amp;$C150,Raw_Factors_QFXP!$B$7:$B$1000,Raw_Factors_QFXP!H$7:H$1000),0))</f>
        <v>0</v>
      </c>
      <c r="H150" s="168" cm="1">
        <f t="array" aca="1" ref="H150" ca="1">IF($J$1="Labour",SUMIFS(Raw_Factors_QFXP!I$7:I$1000,Raw_Factors_QFXP!$A$7:$A$1000,_xlfn.XLOOKUP($J$1,Fct_labels,Fct_codes)&amp;"_"&amp;$C150),IFERROR(_xlfn.XLOOKUP(_xlfn.XLOOKUP($J$1,Fct_labels,Fct_codes)&amp;"_"&amp;$C150,Raw_Factors_QFXP!$B$7:$B$1000,Raw_Factors_QFXP!I$7:I$1000),0))</f>
        <v>0</v>
      </c>
      <c r="I150" s="168" cm="1">
        <f t="array" aca="1" ref="I150" ca="1">IF($J$1="Labour",SUMIFS(Raw_Factors_QFXP!J$7:J$1000,Raw_Factors_QFXP!$A$7:$A$1000,_xlfn.XLOOKUP($J$1,Fct_labels,Fct_codes)&amp;"_"&amp;$C150),IFERROR(_xlfn.XLOOKUP(_xlfn.XLOOKUP($J$1,Fct_labels,Fct_codes)&amp;"_"&amp;$C150,Raw_Factors_QFXP!$B$7:$B$1000,Raw_Factors_QFXP!J$7:J$1000),0))</f>
        <v>0</v>
      </c>
      <c r="J150" s="168" cm="1">
        <f t="array" aca="1" ref="J150" ca="1">IF($J$1="Labour",SUMIFS(Raw_Factors_QFXP!K$7:K$1000,Raw_Factors_QFXP!$A$7:$A$1000,_xlfn.XLOOKUP($J$1,Fct_labels,Fct_codes)&amp;"_"&amp;$C150),IFERROR(_xlfn.XLOOKUP(_xlfn.XLOOKUP($J$1,Fct_labels,Fct_codes)&amp;"_"&amp;$C150,Raw_Factors_QFXP!$B$7:$B$1000,Raw_Factors_QFXP!K$7:K$1000),0))</f>
        <v>0</v>
      </c>
      <c r="K150" s="168" cm="1">
        <f t="array" aca="1" ref="K150" ca="1">IF($J$1="Labour",SUMIFS(Raw_Factors_QFXP!L$7:L$1000,Raw_Factors_QFXP!$A$7:$A$1000,_xlfn.XLOOKUP($J$1,Fct_labels,Fct_codes)&amp;"_"&amp;$C150),IFERROR(_xlfn.XLOOKUP(_xlfn.XLOOKUP($J$1,Fct_labels,Fct_codes)&amp;"_"&amp;$C150,Raw_Factors_QFXP!$B$7:$B$1000,Raw_Factors_QFXP!L$7:L$1000),0))</f>
        <v>0</v>
      </c>
      <c r="L150" s="168" cm="1">
        <f t="array" aca="1" ref="L150" ca="1">IF($J$1="Labour",SUMIFS(Raw_Factors_QFXP!M$7:M$1000,Raw_Factors_QFXP!$A$7:$A$1000,_xlfn.XLOOKUP($J$1,Fct_labels,Fct_codes)&amp;"_"&amp;$C150),IFERROR(_xlfn.XLOOKUP(_xlfn.XLOOKUP($J$1,Fct_labels,Fct_codes)&amp;"_"&amp;$C150,Raw_Factors_QFXP!$B$7:$B$1000,Raw_Factors_QFXP!M$7:M$1000),0))</f>
        <v>0</v>
      </c>
      <c r="M150" s="168" cm="1">
        <f t="array" aca="1" ref="M150" ca="1">IF($J$1="Labour",SUMIFS(Raw_Factors_QFXP!N$7:N$1000,Raw_Factors_QFXP!$A$7:$A$1000,_xlfn.XLOOKUP($J$1,Fct_labels,Fct_codes)&amp;"_"&amp;$C150),IFERROR(_xlfn.XLOOKUP(_xlfn.XLOOKUP($J$1,Fct_labels,Fct_codes)&amp;"_"&amp;$C150,Raw_Factors_QFXP!$B$7:$B$1000,Raw_Factors_QFXP!N$7:N$1000),0))</f>
        <v>0</v>
      </c>
      <c r="O150" s="204" t="str" cm="1">
        <f t="array" aca="1" ref="O150" ca="1">IFERROR(_xlfn.XLOOKUP(P150,Act_codes_core,Act_labels_core),"")</f>
        <v>Publishing activities</v>
      </c>
      <c r="P150" s="108" t="str">
        <f ca="1"/>
        <v>a_141</v>
      </c>
      <c r="Q150" s="281" cm="1">
        <f t="array" aca="1" ref="Q150" ca="1">IF($J$1="Labour","",IFERROR(_xlfn.XLOOKUP(_xlfn.XLOOKUP($J$1,Fct_labels,Fct_codes)&amp;"_"&amp;$C150,Raw_Factors_WFDISTXP!$B$7:$B$1000,Raw_Factors_WFDISTXP!E$7:E$1000),0))</f>
        <v>0</v>
      </c>
      <c r="R150" s="298" cm="1">
        <f t="array" aca="1" ref="R150" ca="1">IF($J$1="Labour","",IFERROR(_xlfn.XLOOKUP(_xlfn.XLOOKUP($J$1,Fct_labels,Fct_codes)&amp;"_"&amp;$C150,Raw_Factors_WFDISTXP!$B$7:$B$1000,Raw_Factors_WFDISTXP!F$7:F$1000),0))</f>
        <v>0</v>
      </c>
      <c r="S150" s="298" cm="1">
        <f t="array" aca="1" ref="S150" ca="1">IF($J$1="Labour","",IFERROR(_xlfn.XLOOKUP(_xlfn.XLOOKUP($J$1,Fct_labels,Fct_codes)&amp;"_"&amp;$C150,Raw_Factors_WFDISTXP!$B$7:$B$1000,Raw_Factors_WFDISTXP!G$7:G$1000),0))</f>
        <v>0</v>
      </c>
      <c r="T150" s="298" cm="1">
        <f t="array" aca="1" ref="T150" ca="1">IF($J$1="Labour","",IFERROR(_xlfn.XLOOKUP(_xlfn.XLOOKUP($J$1,Fct_labels,Fct_codes)&amp;"_"&amp;$C150,Raw_Factors_WFDISTXP!$B$7:$B$1000,Raw_Factors_WFDISTXP!H$7:H$1000),0))</f>
        <v>0</v>
      </c>
      <c r="U150" s="298" cm="1">
        <f t="array" aca="1" ref="U150" ca="1">IF($J$1="Labour","",IFERROR(_xlfn.XLOOKUP(_xlfn.XLOOKUP($J$1,Fct_labels,Fct_codes)&amp;"_"&amp;$C150,Raw_Factors_WFDISTXP!$B$7:$B$1000,Raw_Factors_WFDISTXP!I$7:I$1000),0))</f>
        <v>0</v>
      </c>
      <c r="V150" s="298" cm="1">
        <f t="array" aca="1" ref="V150" ca="1">IF($J$1="Labour","",IFERROR(_xlfn.XLOOKUP(_xlfn.XLOOKUP($J$1,Fct_labels,Fct_codes)&amp;"_"&amp;$C150,Raw_Factors_WFDISTXP!$B$7:$B$1000,Raw_Factors_WFDISTXP!J$7:J$1000),0))</f>
        <v>0</v>
      </c>
      <c r="W150" s="298" cm="1">
        <f t="array" aca="1" ref="W150" ca="1">IF($J$1="Labour","",IFERROR(_xlfn.XLOOKUP(_xlfn.XLOOKUP($J$1,Fct_labels,Fct_codes)&amp;"_"&amp;$C150,Raw_Factors_WFDISTXP!$B$7:$B$1000,Raw_Factors_WFDISTXP!K$7:K$1000),0))</f>
        <v>0</v>
      </c>
      <c r="X150" s="298" cm="1">
        <f t="array" aca="1" ref="X150" ca="1">IF($J$1="Labour","",IFERROR(_xlfn.XLOOKUP(_xlfn.XLOOKUP($J$1,Fct_labels,Fct_codes)&amp;"_"&amp;$C150,Raw_Factors_WFDISTXP!$B$7:$B$1000,Raw_Factors_WFDISTXP!L$7:L$1000),0))</f>
        <v>0</v>
      </c>
      <c r="Y150" s="298" cm="1">
        <f t="array" aca="1" ref="Y150" ca="1">IF($J$1="Labour","",IFERROR(_xlfn.XLOOKUP(_xlfn.XLOOKUP($J$1,Fct_labels,Fct_codes)&amp;"_"&amp;$C150,Raw_Factors_WFDISTXP!$B$7:$B$1000,Raw_Factors_WFDISTXP!M$7:M$1000),0))</f>
        <v>0</v>
      </c>
      <c r="Z150" s="298" cm="1">
        <f t="array" aca="1" ref="Z150" ca="1">IF($J$1="Labour","",IFERROR(_xlfn.XLOOKUP(_xlfn.XLOOKUP($J$1,Fct_labels,Fct_codes)&amp;"_"&amp;$C150,Raw_Factors_WFDISTXP!$B$7:$B$1000,Raw_Factors_WFDISTXP!N$7:N$1000),0))</f>
        <v>0</v>
      </c>
      <c r="AA150" s="104"/>
      <c r="AB150" s="104"/>
      <c r="AC150" s="104"/>
      <c r="AD150" s="104"/>
      <c r="AE150" s="104"/>
      <c r="AF150" s="104"/>
      <c r="AG150" s="104"/>
      <c r="AH150" s="104"/>
      <c r="AI150" s="54" t="str">
        <f ca="1"/>
        <v>sPSV</v>
      </c>
      <c r="AJ150" s="54" t="str">
        <f ca="1"/>
        <v>sGDP</v>
      </c>
      <c r="AK150" s="133" t="str">
        <f ca="1"/>
        <v>a_141</v>
      </c>
      <c r="AL150" s="133">
        <f ca="1"/>
        <v>0</v>
      </c>
      <c r="AM150" s="133">
        <f ca="1"/>
        <v>0</v>
      </c>
      <c r="AN150" s="133">
        <f ca="1"/>
        <v>0</v>
      </c>
      <c r="AO150" s="133">
        <f ca="1"/>
        <v>0</v>
      </c>
      <c r="AP150" s="133">
        <f ca="1"/>
        <v>0</v>
      </c>
      <c r="AQ150" s="133">
        <f ca="1"/>
        <v>0</v>
      </c>
      <c r="AR150" s="133">
        <f ca="1"/>
        <v>0</v>
      </c>
      <c r="AS150" s="133">
        <f ca="1"/>
        <v>0</v>
      </c>
      <c r="AT150" s="133">
        <f ca="1"/>
        <v>0</v>
      </c>
      <c r="AU150" s="133">
        <f ca="1"/>
        <v>0</v>
      </c>
      <c r="AV150" s="133">
        <f t="shared" ca="1" si="22"/>
        <v>0</v>
      </c>
      <c r="AW150" s="133">
        <f t="shared" ca="1" si="23"/>
        <v>0</v>
      </c>
      <c r="AX150" s="59"/>
    </row>
    <row r="151" spans="2:50" hidden="1" outlineLevel="1" x14ac:dyDescent="0.2">
      <c r="B151" s="204" t="str" cm="1">
        <f t="array" aca="1" ref="B151" ca="1">IFERROR(_xlfn.XLOOKUP(C151,Act_codes_core,Act_labels_core),"")</f>
        <v>Film services, television program production, recording and music publishing</v>
      </c>
      <c r="C151" s="108" t="str">
        <f ca="1"/>
        <v>a_142</v>
      </c>
      <c r="D151" s="133" cm="1">
        <f t="array" aca="1" ref="D151" ca="1">IF($J$1="Labour",SUMIFS(Raw_Factors_QFXP!E$7:E$1000,Raw_Factors_QFXP!$A$7:$A$1000,_xlfn.XLOOKUP($J$1,Fct_labels,Fct_codes)&amp;"_"&amp;$C151),IFERROR(_xlfn.XLOOKUP(_xlfn.XLOOKUP($J$1,Fct_labels,Fct_codes)&amp;"_"&amp;$C151,Raw_Factors_QFXP!$B$7:$B$1000,Raw_Factors_QFXP!E$7:E$1000),0))</f>
        <v>0</v>
      </c>
      <c r="E151" s="168" cm="1">
        <f t="array" aca="1" ref="E151" ca="1">IF($J$1="Labour",SUMIFS(Raw_Factors_QFXP!F$7:F$1000,Raw_Factors_QFXP!$A$7:$A$1000,_xlfn.XLOOKUP($J$1,Fct_labels,Fct_codes)&amp;"_"&amp;$C151),IFERROR(_xlfn.XLOOKUP(_xlfn.XLOOKUP($J$1,Fct_labels,Fct_codes)&amp;"_"&amp;$C151,Raw_Factors_QFXP!$B$7:$B$1000,Raw_Factors_QFXP!F$7:F$1000),0))</f>
        <v>0</v>
      </c>
      <c r="F151" s="168" cm="1">
        <f t="array" aca="1" ref="F151" ca="1">IF($J$1="Labour",SUMIFS(Raw_Factors_QFXP!G$7:G$1000,Raw_Factors_QFXP!$A$7:$A$1000,_xlfn.XLOOKUP($J$1,Fct_labels,Fct_codes)&amp;"_"&amp;$C151),IFERROR(_xlfn.XLOOKUP(_xlfn.XLOOKUP($J$1,Fct_labels,Fct_codes)&amp;"_"&amp;$C151,Raw_Factors_QFXP!$B$7:$B$1000,Raw_Factors_QFXP!G$7:G$1000),0))</f>
        <v>0</v>
      </c>
      <c r="G151" s="168" cm="1">
        <f t="array" aca="1" ref="G151" ca="1">IF($J$1="Labour",SUMIFS(Raw_Factors_QFXP!H$7:H$1000,Raw_Factors_QFXP!$A$7:$A$1000,_xlfn.XLOOKUP($J$1,Fct_labels,Fct_codes)&amp;"_"&amp;$C151),IFERROR(_xlfn.XLOOKUP(_xlfn.XLOOKUP($J$1,Fct_labels,Fct_codes)&amp;"_"&amp;$C151,Raw_Factors_QFXP!$B$7:$B$1000,Raw_Factors_QFXP!H$7:H$1000),0))</f>
        <v>0</v>
      </c>
      <c r="H151" s="168" cm="1">
        <f t="array" aca="1" ref="H151" ca="1">IF($J$1="Labour",SUMIFS(Raw_Factors_QFXP!I$7:I$1000,Raw_Factors_QFXP!$A$7:$A$1000,_xlfn.XLOOKUP($J$1,Fct_labels,Fct_codes)&amp;"_"&amp;$C151),IFERROR(_xlfn.XLOOKUP(_xlfn.XLOOKUP($J$1,Fct_labels,Fct_codes)&amp;"_"&amp;$C151,Raw_Factors_QFXP!$B$7:$B$1000,Raw_Factors_QFXP!I$7:I$1000),0))</f>
        <v>0</v>
      </c>
      <c r="I151" s="168" cm="1">
        <f t="array" aca="1" ref="I151" ca="1">IF($J$1="Labour",SUMIFS(Raw_Factors_QFXP!J$7:J$1000,Raw_Factors_QFXP!$A$7:$A$1000,_xlfn.XLOOKUP($J$1,Fct_labels,Fct_codes)&amp;"_"&amp;$C151),IFERROR(_xlfn.XLOOKUP(_xlfn.XLOOKUP($J$1,Fct_labels,Fct_codes)&amp;"_"&amp;$C151,Raw_Factors_QFXP!$B$7:$B$1000,Raw_Factors_QFXP!J$7:J$1000),0))</f>
        <v>0</v>
      </c>
      <c r="J151" s="168" cm="1">
        <f t="array" aca="1" ref="J151" ca="1">IF($J$1="Labour",SUMIFS(Raw_Factors_QFXP!K$7:K$1000,Raw_Factors_QFXP!$A$7:$A$1000,_xlfn.XLOOKUP($J$1,Fct_labels,Fct_codes)&amp;"_"&amp;$C151),IFERROR(_xlfn.XLOOKUP(_xlfn.XLOOKUP($J$1,Fct_labels,Fct_codes)&amp;"_"&amp;$C151,Raw_Factors_QFXP!$B$7:$B$1000,Raw_Factors_QFXP!K$7:K$1000),0))</f>
        <v>0</v>
      </c>
      <c r="K151" s="168" cm="1">
        <f t="array" aca="1" ref="K151" ca="1">IF($J$1="Labour",SUMIFS(Raw_Factors_QFXP!L$7:L$1000,Raw_Factors_QFXP!$A$7:$A$1000,_xlfn.XLOOKUP($J$1,Fct_labels,Fct_codes)&amp;"_"&amp;$C151),IFERROR(_xlfn.XLOOKUP(_xlfn.XLOOKUP($J$1,Fct_labels,Fct_codes)&amp;"_"&amp;$C151,Raw_Factors_QFXP!$B$7:$B$1000,Raw_Factors_QFXP!L$7:L$1000),0))</f>
        <v>0</v>
      </c>
      <c r="L151" s="168" cm="1">
        <f t="array" aca="1" ref="L151" ca="1">IF($J$1="Labour",SUMIFS(Raw_Factors_QFXP!M$7:M$1000,Raw_Factors_QFXP!$A$7:$A$1000,_xlfn.XLOOKUP($J$1,Fct_labels,Fct_codes)&amp;"_"&amp;$C151),IFERROR(_xlfn.XLOOKUP(_xlfn.XLOOKUP($J$1,Fct_labels,Fct_codes)&amp;"_"&amp;$C151,Raw_Factors_QFXP!$B$7:$B$1000,Raw_Factors_QFXP!M$7:M$1000),0))</f>
        <v>0</v>
      </c>
      <c r="M151" s="168" cm="1">
        <f t="array" aca="1" ref="M151" ca="1">IF($J$1="Labour",SUMIFS(Raw_Factors_QFXP!N$7:N$1000,Raw_Factors_QFXP!$A$7:$A$1000,_xlfn.XLOOKUP($J$1,Fct_labels,Fct_codes)&amp;"_"&amp;$C151),IFERROR(_xlfn.XLOOKUP(_xlfn.XLOOKUP($J$1,Fct_labels,Fct_codes)&amp;"_"&amp;$C151,Raw_Factors_QFXP!$B$7:$B$1000,Raw_Factors_QFXP!N$7:N$1000),0))</f>
        <v>0</v>
      </c>
      <c r="O151" s="204" t="str" cm="1">
        <f t="array" aca="1" ref="O151" ca="1">IFERROR(_xlfn.XLOOKUP(P151,Act_codes_core,Act_labels_core),"")</f>
        <v>Film services, television program production, recording and music publishing</v>
      </c>
      <c r="P151" s="108" t="str">
        <f ca="1"/>
        <v>a_142</v>
      </c>
      <c r="Q151" s="281" cm="1">
        <f t="array" aca="1" ref="Q151" ca="1">IF($J$1="Labour","",IFERROR(_xlfn.XLOOKUP(_xlfn.XLOOKUP($J$1,Fct_labels,Fct_codes)&amp;"_"&amp;$C151,Raw_Factors_WFDISTXP!$B$7:$B$1000,Raw_Factors_WFDISTXP!E$7:E$1000),0))</f>
        <v>0</v>
      </c>
      <c r="R151" s="298" cm="1">
        <f t="array" aca="1" ref="R151" ca="1">IF($J$1="Labour","",IFERROR(_xlfn.XLOOKUP(_xlfn.XLOOKUP($J$1,Fct_labels,Fct_codes)&amp;"_"&amp;$C151,Raw_Factors_WFDISTXP!$B$7:$B$1000,Raw_Factors_WFDISTXP!F$7:F$1000),0))</f>
        <v>0</v>
      </c>
      <c r="S151" s="298" cm="1">
        <f t="array" aca="1" ref="S151" ca="1">IF($J$1="Labour","",IFERROR(_xlfn.XLOOKUP(_xlfn.XLOOKUP($J$1,Fct_labels,Fct_codes)&amp;"_"&amp;$C151,Raw_Factors_WFDISTXP!$B$7:$B$1000,Raw_Factors_WFDISTXP!G$7:G$1000),0))</f>
        <v>0</v>
      </c>
      <c r="T151" s="298" cm="1">
        <f t="array" aca="1" ref="T151" ca="1">IF($J$1="Labour","",IFERROR(_xlfn.XLOOKUP(_xlfn.XLOOKUP($J$1,Fct_labels,Fct_codes)&amp;"_"&amp;$C151,Raw_Factors_WFDISTXP!$B$7:$B$1000,Raw_Factors_WFDISTXP!H$7:H$1000),0))</f>
        <v>0</v>
      </c>
      <c r="U151" s="298" cm="1">
        <f t="array" aca="1" ref="U151" ca="1">IF($J$1="Labour","",IFERROR(_xlfn.XLOOKUP(_xlfn.XLOOKUP($J$1,Fct_labels,Fct_codes)&amp;"_"&amp;$C151,Raw_Factors_WFDISTXP!$B$7:$B$1000,Raw_Factors_WFDISTXP!I$7:I$1000),0))</f>
        <v>0</v>
      </c>
      <c r="V151" s="298" cm="1">
        <f t="array" aca="1" ref="V151" ca="1">IF($J$1="Labour","",IFERROR(_xlfn.XLOOKUP(_xlfn.XLOOKUP($J$1,Fct_labels,Fct_codes)&amp;"_"&amp;$C151,Raw_Factors_WFDISTXP!$B$7:$B$1000,Raw_Factors_WFDISTXP!J$7:J$1000),0))</f>
        <v>0</v>
      </c>
      <c r="W151" s="298" cm="1">
        <f t="array" aca="1" ref="W151" ca="1">IF($J$1="Labour","",IFERROR(_xlfn.XLOOKUP(_xlfn.XLOOKUP($J$1,Fct_labels,Fct_codes)&amp;"_"&amp;$C151,Raw_Factors_WFDISTXP!$B$7:$B$1000,Raw_Factors_WFDISTXP!K$7:K$1000),0))</f>
        <v>0</v>
      </c>
      <c r="X151" s="298" cm="1">
        <f t="array" aca="1" ref="X151" ca="1">IF($J$1="Labour","",IFERROR(_xlfn.XLOOKUP(_xlfn.XLOOKUP($J$1,Fct_labels,Fct_codes)&amp;"_"&amp;$C151,Raw_Factors_WFDISTXP!$B$7:$B$1000,Raw_Factors_WFDISTXP!L$7:L$1000),0))</f>
        <v>0</v>
      </c>
      <c r="Y151" s="298" cm="1">
        <f t="array" aca="1" ref="Y151" ca="1">IF($J$1="Labour","",IFERROR(_xlfn.XLOOKUP(_xlfn.XLOOKUP($J$1,Fct_labels,Fct_codes)&amp;"_"&amp;$C151,Raw_Factors_WFDISTXP!$B$7:$B$1000,Raw_Factors_WFDISTXP!M$7:M$1000),0))</f>
        <v>0</v>
      </c>
      <c r="Z151" s="298" cm="1">
        <f t="array" aca="1" ref="Z151" ca="1">IF($J$1="Labour","",IFERROR(_xlfn.XLOOKUP(_xlfn.XLOOKUP($J$1,Fct_labels,Fct_codes)&amp;"_"&amp;$C151,Raw_Factors_WFDISTXP!$B$7:$B$1000,Raw_Factors_WFDISTXP!N$7:N$1000),0))</f>
        <v>0</v>
      </c>
      <c r="AA151" s="104"/>
      <c r="AB151" s="104"/>
      <c r="AC151" s="104"/>
      <c r="AD151" s="104"/>
      <c r="AE151" s="104"/>
      <c r="AF151" s="104"/>
      <c r="AG151" s="104"/>
      <c r="AH151" s="104"/>
      <c r="AI151" s="54" t="str">
        <f ca="1"/>
        <v>sPSV</v>
      </c>
      <c r="AJ151" s="54" t="str">
        <f ca="1"/>
        <v>sGDP</v>
      </c>
      <c r="AK151" s="133" t="str">
        <f ca="1"/>
        <v>a_142</v>
      </c>
      <c r="AL151" s="133">
        <f ca="1"/>
        <v>0</v>
      </c>
      <c r="AM151" s="133">
        <f ca="1"/>
        <v>0</v>
      </c>
      <c r="AN151" s="133">
        <f ca="1"/>
        <v>0</v>
      </c>
      <c r="AO151" s="133">
        <f ca="1"/>
        <v>0</v>
      </c>
      <c r="AP151" s="133">
        <f ca="1"/>
        <v>0</v>
      </c>
      <c r="AQ151" s="133">
        <f ca="1"/>
        <v>0</v>
      </c>
      <c r="AR151" s="133">
        <f ca="1"/>
        <v>0</v>
      </c>
      <c r="AS151" s="133">
        <f ca="1"/>
        <v>0</v>
      </c>
      <c r="AT151" s="133">
        <f ca="1"/>
        <v>0</v>
      </c>
      <c r="AU151" s="133">
        <f ca="1"/>
        <v>0</v>
      </c>
      <c r="AV151" s="133">
        <f t="shared" ca="1" si="22"/>
        <v>0</v>
      </c>
      <c r="AW151" s="133">
        <f t="shared" ca="1" si="23"/>
        <v>0</v>
      </c>
      <c r="AX151" s="59"/>
    </row>
    <row r="152" spans="2:50" hidden="1" outlineLevel="1" x14ac:dyDescent="0.2">
      <c r="B152" s="204" t="str" cm="1">
        <f t="array" aca="1" ref="B152" ca="1">IFERROR(_xlfn.XLOOKUP(C152,Act_codes_core,Act_labels_core),"")</f>
        <v>Radio and television broadcasting services</v>
      </c>
      <c r="C152" s="108" t="str">
        <f ca="1"/>
        <v>a_143</v>
      </c>
      <c r="D152" s="133" cm="1">
        <f t="array" aca="1" ref="D152" ca="1">IF($J$1="Labour",SUMIFS(Raw_Factors_QFXP!E$7:E$1000,Raw_Factors_QFXP!$A$7:$A$1000,_xlfn.XLOOKUP($J$1,Fct_labels,Fct_codes)&amp;"_"&amp;$C152),IFERROR(_xlfn.XLOOKUP(_xlfn.XLOOKUP($J$1,Fct_labels,Fct_codes)&amp;"_"&amp;$C152,Raw_Factors_QFXP!$B$7:$B$1000,Raw_Factors_QFXP!E$7:E$1000),0))</f>
        <v>0</v>
      </c>
      <c r="E152" s="168" cm="1">
        <f t="array" aca="1" ref="E152" ca="1">IF($J$1="Labour",SUMIFS(Raw_Factors_QFXP!F$7:F$1000,Raw_Factors_QFXP!$A$7:$A$1000,_xlfn.XLOOKUP($J$1,Fct_labels,Fct_codes)&amp;"_"&amp;$C152),IFERROR(_xlfn.XLOOKUP(_xlfn.XLOOKUP($J$1,Fct_labels,Fct_codes)&amp;"_"&amp;$C152,Raw_Factors_QFXP!$B$7:$B$1000,Raw_Factors_QFXP!F$7:F$1000),0))</f>
        <v>0</v>
      </c>
      <c r="F152" s="168" cm="1">
        <f t="array" aca="1" ref="F152" ca="1">IF($J$1="Labour",SUMIFS(Raw_Factors_QFXP!G$7:G$1000,Raw_Factors_QFXP!$A$7:$A$1000,_xlfn.XLOOKUP($J$1,Fct_labels,Fct_codes)&amp;"_"&amp;$C152),IFERROR(_xlfn.XLOOKUP(_xlfn.XLOOKUP($J$1,Fct_labels,Fct_codes)&amp;"_"&amp;$C152,Raw_Factors_QFXP!$B$7:$B$1000,Raw_Factors_QFXP!G$7:G$1000),0))</f>
        <v>0</v>
      </c>
      <c r="G152" s="168" cm="1">
        <f t="array" aca="1" ref="G152" ca="1">IF($J$1="Labour",SUMIFS(Raw_Factors_QFXP!H$7:H$1000,Raw_Factors_QFXP!$A$7:$A$1000,_xlfn.XLOOKUP($J$1,Fct_labels,Fct_codes)&amp;"_"&amp;$C152),IFERROR(_xlfn.XLOOKUP(_xlfn.XLOOKUP($J$1,Fct_labels,Fct_codes)&amp;"_"&amp;$C152,Raw_Factors_QFXP!$B$7:$B$1000,Raw_Factors_QFXP!H$7:H$1000),0))</f>
        <v>0</v>
      </c>
      <c r="H152" s="168" cm="1">
        <f t="array" aca="1" ref="H152" ca="1">IF($J$1="Labour",SUMIFS(Raw_Factors_QFXP!I$7:I$1000,Raw_Factors_QFXP!$A$7:$A$1000,_xlfn.XLOOKUP($J$1,Fct_labels,Fct_codes)&amp;"_"&amp;$C152),IFERROR(_xlfn.XLOOKUP(_xlfn.XLOOKUP($J$1,Fct_labels,Fct_codes)&amp;"_"&amp;$C152,Raw_Factors_QFXP!$B$7:$B$1000,Raw_Factors_QFXP!I$7:I$1000),0))</f>
        <v>0</v>
      </c>
      <c r="I152" s="168" cm="1">
        <f t="array" aca="1" ref="I152" ca="1">IF($J$1="Labour",SUMIFS(Raw_Factors_QFXP!J$7:J$1000,Raw_Factors_QFXP!$A$7:$A$1000,_xlfn.XLOOKUP($J$1,Fct_labels,Fct_codes)&amp;"_"&amp;$C152),IFERROR(_xlfn.XLOOKUP(_xlfn.XLOOKUP($J$1,Fct_labels,Fct_codes)&amp;"_"&amp;$C152,Raw_Factors_QFXP!$B$7:$B$1000,Raw_Factors_QFXP!J$7:J$1000),0))</f>
        <v>0</v>
      </c>
      <c r="J152" s="168" cm="1">
        <f t="array" aca="1" ref="J152" ca="1">IF($J$1="Labour",SUMIFS(Raw_Factors_QFXP!K$7:K$1000,Raw_Factors_QFXP!$A$7:$A$1000,_xlfn.XLOOKUP($J$1,Fct_labels,Fct_codes)&amp;"_"&amp;$C152),IFERROR(_xlfn.XLOOKUP(_xlfn.XLOOKUP($J$1,Fct_labels,Fct_codes)&amp;"_"&amp;$C152,Raw_Factors_QFXP!$B$7:$B$1000,Raw_Factors_QFXP!K$7:K$1000),0))</f>
        <v>0</v>
      </c>
      <c r="K152" s="168" cm="1">
        <f t="array" aca="1" ref="K152" ca="1">IF($J$1="Labour",SUMIFS(Raw_Factors_QFXP!L$7:L$1000,Raw_Factors_QFXP!$A$7:$A$1000,_xlfn.XLOOKUP($J$1,Fct_labels,Fct_codes)&amp;"_"&amp;$C152),IFERROR(_xlfn.XLOOKUP(_xlfn.XLOOKUP($J$1,Fct_labels,Fct_codes)&amp;"_"&amp;$C152,Raw_Factors_QFXP!$B$7:$B$1000,Raw_Factors_QFXP!L$7:L$1000),0))</f>
        <v>0</v>
      </c>
      <c r="L152" s="168" cm="1">
        <f t="array" aca="1" ref="L152" ca="1">IF($J$1="Labour",SUMIFS(Raw_Factors_QFXP!M$7:M$1000,Raw_Factors_QFXP!$A$7:$A$1000,_xlfn.XLOOKUP($J$1,Fct_labels,Fct_codes)&amp;"_"&amp;$C152),IFERROR(_xlfn.XLOOKUP(_xlfn.XLOOKUP($J$1,Fct_labels,Fct_codes)&amp;"_"&amp;$C152,Raw_Factors_QFXP!$B$7:$B$1000,Raw_Factors_QFXP!M$7:M$1000),0))</f>
        <v>0</v>
      </c>
      <c r="M152" s="168" cm="1">
        <f t="array" aca="1" ref="M152" ca="1">IF($J$1="Labour",SUMIFS(Raw_Factors_QFXP!N$7:N$1000,Raw_Factors_QFXP!$A$7:$A$1000,_xlfn.XLOOKUP($J$1,Fct_labels,Fct_codes)&amp;"_"&amp;$C152),IFERROR(_xlfn.XLOOKUP(_xlfn.XLOOKUP($J$1,Fct_labels,Fct_codes)&amp;"_"&amp;$C152,Raw_Factors_QFXP!$B$7:$B$1000,Raw_Factors_QFXP!N$7:N$1000),0))</f>
        <v>0</v>
      </c>
      <c r="O152" s="204" t="str" cm="1">
        <f t="array" aca="1" ref="O152" ca="1">IFERROR(_xlfn.XLOOKUP(P152,Act_codes_core,Act_labels_core),"")</f>
        <v>Radio and television broadcasting services</v>
      </c>
      <c r="P152" s="108" t="str">
        <f ca="1"/>
        <v>a_143</v>
      </c>
      <c r="Q152" s="281" cm="1">
        <f t="array" aca="1" ref="Q152" ca="1">IF($J$1="Labour","",IFERROR(_xlfn.XLOOKUP(_xlfn.XLOOKUP($J$1,Fct_labels,Fct_codes)&amp;"_"&amp;$C152,Raw_Factors_WFDISTXP!$B$7:$B$1000,Raw_Factors_WFDISTXP!E$7:E$1000),0))</f>
        <v>0</v>
      </c>
      <c r="R152" s="298" cm="1">
        <f t="array" aca="1" ref="R152" ca="1">IF($J$1="Labour","",IFERROR(_xlfn.XLOOKUP(_xlfn.XLOOKUP($J$1,Fct_labels,Fct_codes)&amp;"_"&amp;$C152,Raw_Factors_WFDISTXP!$B$7:$B$1000,Raw_Factors_WFDISTXP!F$7:F$1000),0))</f>
        <v>0</v>
      </c>
      <c r="S152" s="298" cm="1">
        <f t="array" aca="1" ref="S152" ca="1">IF($J$1="Labour","",IFERROR(_xlfn.XLOOKUP(_xlfn.XLOOKUP($J$1,Fct_labels,Fct_codes)&amp;"_"&amp;$C152,Raw_Factors_WFDISTXP!$B$7:$B$1000,Raw_Factors_WFDISTXP!G$7:G$1000),0))</f>
        <v>0</v>
      </c>
      <c r="T152" s="298" cm="1">
        <f t="array" aca="1" ref="T152" ca="1">IF($J$1="Labour","",IFERROR(_xlfn.XLOOKUP(_xlfn.XLOOKUP($J$1,Fct_labels,Fct_codes)&amp;"_"&amp;$C152,Raw_Factors_WFDISTXP!$B$7:$B$1000,Raw_Factors_WFDISTXP!H$7:H$1000),0))</f>
        <v>0</v>
      </c>
      <c r="U152" s="298" cm="1">
        <f t="array" aca="1" ref="U152" ca="1">IF($J$1="Labour","",IFERROR(_xlfn.XLOOKUP(_xlfn.XLOOKUP($J$1,Fct_labels,Fct_codes)&amp;"_"&amp;$C152,Raw_Factors_WFDISTXP!$B$7:$B$1000,Raw_Factors_WFDISTXP!I$7:I$1000),0))</f>
        <v>0</v>
      </c>
      <c r="V152" s="298" cm="1">
        <f t="array" aca="1" ref="V152" ca="1">IF($J$1="Labour","",IFERROR(_xlfn.XLOOKUP(_xlfn.XLOOKUP($J$1,Fct_labels,Fct_codes)&amp;"_"&amp;$C152,Raw_Factors_WFDISTXP!$B$7:$B$1000,Raw_Factors_WFDISTXP!J$7:J$1000),0))</f>
        <v>0</v>
      </c>
      <c r="W152" s="298" cm="1">
        <f t="array" aca="1" ref="W152" ca="1">IF($J$1="Labour","",IFERROR(_xlfn.XLOOKUP(_xlfn.XLOOKUP($J$1,Fct_labels,Fct_codes)&amp;"_"&amp;$C152,Raw_Factors_WFDISTXP!$B$7:$B$1000,Raw_Factors_WFDISTXP!K$7:K$1000),0))</f>
        <v>0</v>
      </c>
      <c r="X152" s="298" cm="1">
        <f t="array" aca="1" ref="X152" ca="1">IF($J$1="Labour","",IFERROR(_xlfn.XLOOKUP(_xlfn.XLOOKUP($J$1,Fct_labels,Fct_codes)&amp;"_"&amp;$C152,Raw_Factors_WFDISTXP!$B$7:$B$1000,Raw_Factors_WFDISTXP!L$7:L$1000),0))</f>
        <v>0</v>
      </c>
      <c r="Y152" s="298" cm="1">
        <f t="array" aca="1" ref="Y152" ca="1">IF($J$1="Labour","",IFERROR(_xlfn.XLOOKUP(_xlfn.XLOOKUP($J$1,Fct_labels,Fct_codes)&amp;"_"&amp;$C152,Raw_Factors_WFDISTXP!$B$7:$B$1000,Raw_Factors_WFDISTXP!M$7:M$1000),0))</f>
        <v>0</v>
      </c>
      <c r="Z152" s="298" cm="1">
        <f t="array" aca="1" ref="Z152" ca="1">IF($J$1="Labour","",IFERROR(_xlfn.XLOOKUP(_xlfn.XLOOKUP($J$1,Fct_labels,Fct_codes)&amp;"_"&amp;$C152,Raw_Factors_WFDISTXP!$B$7:$B$1000,Raw_Factors_WFDISTXP!N$7:N$1000),0))</f>
        <v>0</v>
      </c>
      <c r="AA152" s="104"/>
      <c r="AB152" s="104"/>
      <c r="AC152" s="104"/>
      <c r="AD152" s="104"/>
      <c r="AE152" s="104"/>
      <c r="AF152" s="104"/>
      <c r="AG152" s="104"/>
      <c r="AH152" s="104"/>
      <c r="AI152" s="54" t="str">
        <f ca="1"/>
        <v>sPSV</v>
      </c>
      <c r="AJ152" s="54" t="str">
        <f ca="1"/>
        <v>sGDP</v>
      </c>
      <c r="AK152" s="133" t="str">
        <f ca="1"/>
        <v>a_143</v>
      </c>
      <c r="AL152" s="133">
        <f ca="1"/>
        <v>0</v>
      </c>
      <c r="AM152" s="133">
        <f ca="1"/>
        <v>0</v>
      </c>
      <c r="AN152" s="133">
        <f ca="1"/>
        <v>0</v>
      </c>
      <c r="AO152" s="133">
        <f ca="1"/>
        <v>0</v>
      </c>
      <c r="AP152" s="133">
        <f ca="1"/>
        <v>0</v>
      </c>
      <c r="AQ152" s="133">
        <f ca="1"/>
        <v>0</v>
      </c>
      <c r="AR152" s="133">
        <f ca="1"/>
        <v>0</v>
      </c>
      <c r="AS152" s="133">
        <f ca="1"/>
        <v>0</v>
      </c>
      <c r="AT152" s="133">
        <f ca="1"/>
        <v>0</v>
      </c>
      <c r="AU152" s="133">
        <f ca="1"/>
        <v>0</v>
      </c>
      <c r="AV152" s="133">
        <f t="shared" ca="1" si="22"/>
        <v>0</v>
      </c>
      <c r="AW152" s="133">
        <f t="shared" ca="1" si="23"/>
        <v>0</v>
      </c>
      <c r="AX152" s="59"/>
    </row>
    <row r="153" spans="2:50" hidden="1" outlineLevel="1" x14ac:dyDescent="0.2">
      <c r="B153" s="204" t="str" cm="1">
        <f t="array" aca="1" ref="B153" ca="1">IFERROR(_xlfn.XLOOKUP(C153,Act_codes_core,Act_labels_core),"")</f>
        <v>Telecommunication services</v>
      </c>
      <c r="C153" s="108" t="str">
        <f ca="1"/>
        <v>a_144</v>
      </c>
      <c r="D153" s="133" cm="1">
        <f t="array" aca="1" ref="D153" ca="1">IF($J$1="Labour",SUMIFS(Raw_Factors_QFXP!E$7:E$1000,Raw_Factors_QFXP!$A$7:$A$1000,_xlfn.XLOOKUP($J$1,Fct_labels,Fct_codes)&amp;"_"&amp;$C153),IFERROR(_xlfn.XLOOKUP(_xlfn.XLOOKUP($J$1,Fct_labels,Fct_codes)&amp;"_"&amp;$C153,Raw_Factors_QFXP!$B$7:$B$1000,Raw_Factors_QFXP!E$7:E$1000),0))</f>
        <v>0</v>
      </c>
      <c r="E153" s="168" cm="1">
        <f t="array" aca="1" ref="E153" ca="1">IF($J$1="Labour",SUMIFS(Raw_Factors_QFXP!F$7:F$1000,Raw_Factors_QFXP!$A$7:$A$1000,_xlfn.XLOOKUP($J$1,Fct_labels,Fct_codes)&amp;"_"&amp;$C153),IFERROR(_xlfn.XLOOKUP(_xlfn.XLOOKUP($J$1,Fct_labels,Fct_codes)&amp;"_"&amp;$C153,Raw_Factors_QFXP!$B$7:$B$1000,Raw_Factors_QFXP!F$7:F$1000),0))</f>
        <v>0</v>
      </c>
      <c r="F153" s="168" cm="1">
        <f t="array" aca="1" ref="F153" ca="1">IF($J$1="Labour",SUMIFS(Raw_Factors_QFXP!G$7:G$1000,Raw_Factors_QFXP!$A$7:$A$1000,_xlfn.XLOOKUP($J$1,Fct_labels,Fct_codes)&amp;"_"&amp;$C153),IFERROR(_xlfn.XLOOKUP(_xlfn.XLOOKUP($J$1,Fct_labels,Fct_codes)&amp;"_"&amp;$C153,Raw_Factors_QFXP!$B$7:$B$1000,Raw_Factors_QFXP!G$7:G$1000),0))</f>
        <v>0</v>
      </c>
      <c r="G153" s="168" cm="1">
        <f t="array" aca="1" ref="G153" ca="1">IF($J$1="Labour",SUMIFS(Raw_Factors_QFXP!H$7:H$1000,Raw_Factors_QFXP!$A$7:$A$1000,_xlfn.XLOOKUP($J$1,Fct_labels,Fct_codes)&amp;"_"&amp;$C153),IFERROR(_xlfn.XLOOKUP(_xlfn.XLOOKUP($J$1,Fct_labels,Fct_codes)&amp;"_"&amp;$C153,Raw_Factors_QFXP!$B$7:$B$1000,Raw_Factors_QFXP!H$7:H$1000),0))</f>
        <v>0</v>
      </c>
      <c r="H153" s="168" cm="1">
        <f t="array" aca="1" ref="H153" ca="1">IF($J$1="Labour",SUMIFS(Raw_Factors_QFXP!I$7:I$1000,Raw_Factors_QFXP!$A$7:$A$1000,_xlfn.XLOOKUP($J$1,Fct_labels,Fct_codes)&amp;"_"&amp;$C153),IFERROR(_xlfn.XLOOKUP(_xlfn.XLOOKUP($J$1,Fct_labels,Fct_codes)&amp;"_"&amp;$C153,Raw_Factors_QFXP!$B$7:$B$1000,Raw_Factors_QFXP!I$7:I$1000),0))</f>
        <v>0</v>
      </c>
      <c r="I153" s="168" cm="1">
        <f t="array" aca="1" ref="I153" ca="1">IF($J$1="Labour",SUMIFS(Raw_Factors_QFXP!J$7:J$1000,Raw_Factors_QFXP!$A$7:$A$1000,_xlfn.XLOOKUP($J$1,Fct_labels,Fct_codes)&amp;"_"&amp;$C153),IFERROR(_xlfn.XLOOKUP(_xlfn.XLOOKUP($J$1,Fct_labels,Fct_codes)&amp;"_"&amp;$C153,Raw_Factors_QFXP!$B$7:$B$1000,Raw_Factors_QFXP!J$7:J$1000),0))</f>
        <v>0</v>
      </c>
      <c r="J153" s="168" cm="1">
        <f t="array" aca="1" ref="J153" ca="1">IF($J$1="Labour",SUMIFS(Raw_Factors_QFXP!K$7:K$1000,Raw_Factors_QFXP!$A$7:$A$1000,_xlfn.XLOOKUP($J$1,Fct_labels,Fct_codes)&amp;"_"&amp;$C153),IFERROR(_xlfn.XLOOKUP(_xlfn.XLOOKUP($J$1,Fct_labels,Fct_codes)&amp;"_"&amp;$C153,Raw_Factors_QFXP!$B$7:$B$1000,Raw_Factors_QFXP!K$7:K$1000),0))</f>
        <v>0</v>
      </c>
      <c r="K153" s="168" cm="1">
        <f t="array" aca="1" ref="K153" ca="1">IF($J$1="Labour",SUMIFS(Raw_Factors_QFXP!L$7:L$1000,Raw_Factors_QFXP!$A$7:$A$1000,_xlfn.XLOOKUP($J$1,Fct_labels,Fct_codes)&amp;"_"&amp;$C153),IFERROR(_xlfn.XLOOKUP(_xlfn.XLOOKUP($J$1,Fct_labels,Fct_codes)&amp;"_"&amp;$C153,Raw_Factors_QFXP!$B$7:$B$1000,Raw_Factors_QFXP!L$7:L$1000),0))</f>
        <v>0</v>
      </c>
      <c r="L153" s="168" cm="1">
        <f t="array" aca="1" ref="L153" ca="1">IF($J$1="Labour",SUMIFS(Raw_Factors_QFXP!M$7:M$1000,Raw_Factors_QFXP!$A$7:$A$1000,_xlfn.XLOOKUP($J$1,Fct_labels,Fct_codes)&amp;"_"&amp;$C153),IFERROR(_xlfn.XLOOKUP(_xlfn.XLOOKUP($J$1,Fct_labels,Fct_codes)&amp;"_"&amp;$C153,Raw_Factors_QFXP!$B$7:$B$1000,Raw_Factors_QFXP!M$7:M$1000),0))</f>
        <v>0</v>
      </c>
      <c r="M153" s="168" cm="1">
        <f t="array" aca="1" ref="M153" ca="1">IF($J$1="Labour",SUMIFS(Raw_Factors_QFXP!N$7:N$1000,Raw_Factors_QFXP!$A$7:$A$1000,_xlfn.XLOOKUP($J$1,Fct_labels,Fct_codes)&amp;"_"&amp;$C153),IFERROR(_xlfn.XLOOKUP(_xlfn.XLOOKUP($J$1,Fct_labels,Fct_codes)&amp;"_"&amp;$C153,Raw_Factors_QFXP!$B$7:$B$1000,Raw_Factors_QFXP!N$7:N$1000),0))</f>
        <v>0</v>
      </c>
      <c r="O153" s="204" t="str" cm="1">
        <f t="array" aca="1" ref="O153" ca="1">IFERROR(_xlfn.XLOOKUP(P153,Act_codes_core,Act_labels_core),"")</f>
        <v>Telecommunication services</v>
      </c>
      <c r="P153" s="108" t="str">
        <f ca="1"/>
        <v>a_144</v>
      </c>
      <c r="Q153" s="281" cm="1">
        <f t="array" aca="1" ref="Q153" ca="1">IF($J$1="Labour","",IFERROR(_xlfn.XLOOKUP(_xlfn.XLOOKUP($J$1,Fct_labels,Fct_codes)&amp;"_"&amp;$C153,Raw_Factors_WFDISTXP!$B$7:$B$1000,Raw_Factors_WFDISTXP!E$7:E$1000),0))</f>
        <v>0</v>
      </c>
      <c r="R153" s="298" cm="1">
        <f t="array" aca="1" ref="R153" ca="1">IF($J$1="Labour","",IFERROR(_xlfn.XLOOKUP(_xlfn.XLOOKUP($J$1,Fct_labels,Fct_codes)&amp;"_"&amp;$C153,Raw_Factors_WFDISTXP!$B$7:$B$1000,Raw_Factors_WFDISTXP!F$7:F$1000),0))</f>
        <v>0</v>
      </c>
      <c r="S153" s="298" cm="1">
        <f t="array" aca="1" ref="S153" ca="1">IF($J$1="Labour","",IFERROR(_xlfn.XLOOKUP(_xlfn.XLOOKUP($J$1,Fct_labels,Fct_codes)&amp;"_"&amp;$C153,Raw_Factors_WFDISTXP!$B$7:$B$1000,Raw_Factors_WFDISTXP!G$7:G$1000),0))</f>
        <v>0</v>
      </c>
      <c r="T153" s="298" cm="1">
        <f t="array" aca="1" ref="T153" ca="1">IF($J$1="Labour","",IFERROR(_xlfn.XLOOKUP(_xlfn.XLOOKUP($J$1,Fct_labels,Fct_codes)&amp;"_"&amp;$C153,Raw_Factors_WFDISTXP!$B$7:$B$1000,Raw_Factors_WFDISTXP!H$7:H$1000),0))</f>
        <v>0</v>
      </c>
      <c r="U153" s="298" cm="1">
        <f t="array" aca="1" ref="U153" ca="1">IF($J$1="Labour","",IFERROR(_xlfn.XLOOKUP(_xlfn.XLOOKUP($J$1,Fct_labels,Fct_codes)&amp;"_"&amp;$C153,Raw_Factors_WFDISTXP!$B$7:$B$1000,Raw_Factors_WFDISTXP!I$7:I$1000),0))</f>
        <v>0</v>
      </c>
      <c r="V153" s="298" cm="1">
        <f t="array" aca="1" ref="V153" ca="1">IF($J$1="Labour","",IFERROR(_xlfn.XLOOKUP(_xlfn.XLOOKUP($J$1,Fct_labels,Fct_codes)&amp;"_"&amp;$C153,Raw_Factors_WFDISTXP!$B$7:$B$1000,Raw_Factors_WFDISTXP!J$7:J$1000),0))</f>
        <v>0</v>
      </c>
      <c r="W153" s="298" cm="1">
        <f t="array" aca="1" ref="W153" ca="1">IF($J$1="Labour","",IFERROR(_xlfn.XLOOKUP(_xlfn.XLOOKUP($J$1,Fct_labels,Fct_codes)&amp;"_"&amp;$C153,Raw_Factors_WFDISTXP!$B$7:$B$1000,Raw_Factors_WFDISTXP!K$7:K$1000),0))</f>
        <v>0</v>
      </c>
      <c r="X153" s="298" cm="1">
        <f t="array" aca="1" ref="X153" ca="1">IF($J$1="Labour","",IFERROR(_xlfn.XLOOKUP(_xlfn.XLOOKUP($J$1,Fct_labels,Fct_codes)&amp;"_"&amp;$C153,Raw_Factors_WFDISTXP!$B$7:$B$1000,Raw_Factors_WFDISTXP!L$7:L$1000),0))</f>
        <v>0</v>
      </c>
      <c r="Y153" s="298" cm="1">
        <f t="array" aca="1" ref="Y153" ca="1">IF($J$1="Labour","",IFERROR(_xlfn.XLOOKUP(_xlfn.XLOOKUP($J$1,Fct_labels,Fct_codes)&amp;"_"&amp;$C153,Raw_Factors_WFDISTXP!$B$7:$B$1000,Raw_Factors_WFDISTXP!M$7:M$1000),0))</f>
        <v>0</v>
      </c>
      <c r="Z153" s="298" cm="1">
        <f t="array" aca="1" ref="Z153" ca="1">IF($J$1="Labour","",IFERROR(_xlfn.XLOOKUP(_xlfn.XLOOKUP($J$1,Fct_labels,Fct_codes)&amp;"_"&amp;$C153,Raw_Factors_WFDISTXP!$B$7:$B$1000,Raw_Factors_WFDISTXP!N$7:N$1000),0))</f>
        <v>0</v>
      </c>
      <c r="AA153" s="104"/>
      <c r="AB153" s="104"/>
      <c r="AC153" s="104"/>
      <c r="AD153" s="104"/>
      <c r="AE153" s="104"/>
      <c r="AF153" s="104"/>
      <c r="AG153" s="104"/>
      <c r="AH153" s="104"/>
      <c r="AI153" s="54" t="str">
        <f ca="1"/>
        <v>sPSV</v>
      </c>
      <c r="AJ153" s="54" t="str">
        <f ca="1"/>
        <v>sGDP</v>
      </c>
      <c r="AK153" s="133" t="str">
        <f ca="1"/>
        <v>a_144</v>
      </c>
      <c r="AL153" s="133">
        <f ca="1"/>
        <v>0</v>
      </c>
      <c r="AM153" s="133">
        <f ca="1"/>
        <v>0</v>
      </c>
      <c r="AN153" s="133">
        <f ca="1"/>
        <v>0</v>
      </c>
      <c r="AO153" s="133">
        <f ca="1"/>
        <v>0</v>
      </c>
      <c r="AP153" s="133">
        <f ca="1"/>
        <v>0</v>
      </c>
      <c r="AQ153" s="133">
        <f ca="1"/>
        <v>0</v>
      </c>
      <c r="AR153" s="133">
        <f ca="1"/>
        <v>0</v>
      </c>
      <c r="AS153" s="133">
        <f ca="1"/>
        <v>0</v>
      </c>
      <c r="AT153" s="133">
        <f ca="1"/>
        <v>0</v>
      </c>
      <c r="AU153" s="133">
        <f ca="1"/>
        <v>0</v>
      </c>
      <c r="AV153" s="133">
        <f t="shared" ca="1" si="22"/>
        <v>0</v>
      </c>
      <c r="AW153" s="133">
        <f t="shared" ca="1" si="23"/>
        <v>0</v>
      </c>
      <c r="AX153" s="59"/>
    </row>
    <row r="154" spans="2:50" hidden="1" outlineLevel="1" x14ac:dyDescent="0.2">
      <c r="B154" s="204" t="str" cm="1">
        <f t="array" aca="1" ref="B154" ca="1">IFERROR(_xlfn.XLOOKUP(C154,Act_codes_core,Act_labels_core),"")</f>
        <v>Computer programming services, consulting services and other activities related to computers</v>
      </c>
      <c r="C154" s="108" t="str">
        <f ca="1"/>
        <v>a_145</v>
      </c>
      <c r="D154" s="133" cm="1">
        <f t="array" aca="1" ref="D154" ca="1">IF($J$1="Labour",SUMIFS(Raw_Factors_QFXP!E$7:E$1000,Raw_Factors_QFXP!$A$7:$A$1000,_xlfn.XLOOKUP($J$1,Fct_labels,Fct_codes)&amp;"_"&amp;$C154),IFERROR(_xlfn.XLOOKUP(_xlfn.XLOOKUP($J$1,Fct_labels,Fct_codes)&amp;"_"&amp;$C154,Raw_Factors_QFXP!$B$7:$B$1000,Raw_Factors_QFXP!E$7:E$1000),0))</f>
        <v>0</v>
      </c>
      <c r="E154" s="168" cm="1">
        <f t="array" aca="1" ref="E154" ca="1">IF($J$1="Labour",SUMIFS(Raw_Factors_QFXP!F$7:F$1000,Raw_Factors_QFXP!$A$7:$A$1000,_xlfn.XLOOKUP($J$1,Fct_labels,Fct_codes)&amp;"_"&amp;$C154),IFERROR(_xlfn.XLOOKUP(_xlfn.XLOOKUP($J$1,Fct_labels,Fct_codes)&amp;"_"&amp;$C154,Raw_Factors_QFXP!$B$7:$B$1000,Raw_Factors_QFXP!F$7:F$1000),0))</f>
        <v>0</v>
      </c>
      <c r="F154" s="168" cm="1">
        <f t="array" aca="1" ref="F154" ca="1">IF($J$1="Labour",SUMIFS(Raw_Factors_QFXP!G$7:G$1000,Raw_Factors_QFXP!$A$7:$A$1000,_xlfn.XLOOKUP($J$1,Fct_labels,Fct_codes)&amp;"_"&amp;$C154),IFERROR(_xlfn.XLOOKUP(_xlfn.XLOOKUP($J$1,Fct_labels,Fct_codes)&amp;"_"&amp;$C154,Raw_Factors_QFXP!$B$7:$B$1000,Raw_Factors_QFXP!G$7:G$1000),0))</f>
        <v>0</v>
      </c>
      <c r="G154" s="168" cm="1">
        <f t="array" aca="1" ref="G154" ca="1">IF($J$1="Labour",SUMIFS(Raw_Factors_QFXP!H$7:H$1000,Raw_Factors_QFXP!$A$7:$A$1000,_xlfn.XLOOKUP($J$1,Fct_labels,Fct_codes)&amp;"_"&amp;$C154),IFERROR(_xlfn.XLOOKUP(_xlfn.XLOOKUP($J$1,Fct_labels,Fct_codes)&amp;"_"&amp;$C154,Raw_Factors_QFXP!$B$7:$B$1000,Raw_Factors_QFXP!H$7:H$1000),0))</f>
        <v>0</v>
      </c>
      <c r="H154" s="168" cm="1">
        <f t="array" aca="1" ref="H154" ca="1">IF($J$1="Labour",SUMIFS(Raw_Factors_QFXP!I$7:I$1000,Raw_Factors_QFXP!$A$7:$A$1000,_xlfn.XLOOKUP($J$1,Fct_labels,Fct_codes)&amp;"_"&amp;$C154),IFERROR(_xlfn.XLOOKUP(_xlfn.XLOOKUP($J$1,Fct_labels,Fct_codes)&amp;"_"&amp;$C154,Raw_Factors_QFXP!$B$7:$B$1000,Raw_Factors_QFXP!I$7:I$1000),0))</f>
        <v>0</v>
      </c>
      <c r="I154" s="168" cm="1">
        <f t="array" aca="1" ref="I154" ca="1">IF($J$1="Labour",SUMIFS(Raw_Factors_QFXP!J$7:J$1000,Raw_Factors_QFXP!$A$7:$A$1000,_xlfn.XLOOKUP($J$1,Fct_labels,Fct_codes)&amp;"_"&amp;$C154),IFERROR(_xlfn.XLOOKUP(_xlfn.XLOOKUP($J$1,Fct_labels,Fct_codes)&amp;"_"&amp;$C154,Raw_Factors_QFXP!$B$7:$B$1000,Raw_Factors_QFXP!J$7:J$1000),0))</f>
        <v>0</v>
      </c>
      <c r="J154" s="168" cm="1">
        <f t="array" aca="1" ref="J154" ca="1">IF($J$1="Labour",SUMIFS(Raw_Factors_QFXP!K$7:K$1000,Raw_Factors_QFXP!$A$7:$A$1000,_xlfn.XLOOKUP($J$1,Fct_labels,Fct_codes)&amp;"_"&amp;$C154),IFERROR(_xlfn.XLOOKUP(_xlfn.XLOOKUP($J$1,Fct_labels,Fct_codes)&amp;"_"&amp;$C154,Raw_Factors_QFXP!$B$7:$B$1000,Raw_Factors_QFXP!K$7:K$1000),0))</f>
        <v>0</v>
      </c>
      <c r="K154" s="168" cm="1">
        <f t="array" aca="1" ref="K154" ca="1">IF($J$1="Labour",SUMIFS(Raw_Factors_QFXP!L$7:L$1000,Raw_Factors_QFXP!$A$7:$A$1000,_xlfn.XLOOKUP($J$1,Fct_labels,Fct_codes)&amp;"_"&amp;$C154),IFERROR(_xlfn.XLOOKUP(_xlfn.XLOOKUP($J$1,Fct_labels,Fct_codes)&amp;"_"&amp;$C154,Raw_Factors_QFXP!$B$7:$B$1000,Raw_Factors_QFXP!L$7:L$1000),0))</f>
        <v>0</v>
      </c>
      <c r="L154" s="168" cm="1">
        <f t="array" aca="1" ref="L154" ca="1">IF($J$1="Labour",SUMIFS(Raw_Factors_QFXP!M$7:M$1000,Raw_Factors_QFXP!$A$7:$A$1000,_xlfn.XLOOKUP($J$1,Fct_labels,Fct_codes)&amp;"_"&amp;$C154),IFERROR(_xlfn.XLOOKUP(_xlfn.XLOOKUP($J$1,Fct_labels,Fct_codes)&amp;"_"&amp;$C154,Raw_Factors_QFXP!$B$7:$B$1000,Raw_Factors_QFXP!M$7:M$1000),0))</f>
        <v>0</v>
      </c>
      <c r="M154" s="168" cm="1">
        <f t="array" aca="1" ref="M154" ca="1">IF($J$1="Labour",SUMIFS(Raw_Factors_QFXP!N$7:N$1000,Raw_Factors_QFXP!$A$7:$A$1000,_xlfn.XLOOKUP($J$1,Fct_labels,Fct_codes)&amp;"_"&amp;$C154),IFERROR(_xlfn.XLOOKUP(_xlfn.XLOOKUP($J$1,Fct_labels,Fct_codes)&amp;"_"&amp;$C154,Raw_Factors_QFXP!$B$7:$B$1000,Raw_Factors_QFXP!N$7:N$1000),0))</f>
        <v>0</v>
      </c>
      <c r="O154" s="204" t="str" cm="1">
        <f t="array" aca="1" ref="O154" ca="1">IFERROR(_xlfn.XLOOKUP(P154,Act_codes_core,Act_labels_core),"")</f>
        <v>Computer programming services, consulting services and other activities related to computers</v>
      </c>
      <c r="P154" s="108" t="str">
        <f ca="1"/>
        <v>a_145</v>
      </c>
      <c r="Q154" s="281" cm="1">
        <f t="array" aca="1" ref="Q154" ca="1">IF($J$1="Labour","",IFERROR(_xlfn.XLOOKUP(_xlfn.XLOOKUP($J$1,Fct_labels,Fct_codes)&amp;"_"&amp;$C154,Raw_Factors_WFDISTXP!$B$7:$B$1000,Raw_Factors_WFDISTXP!E$7:E$1000),0))</f>
        <v>0</v>
      </c>
      <c r="R154" s="298" cm="1">
        <f t="array" aca="1" ref="R154" ca="1">IF($J$1="Labour","",IFERROR(_xlfn.XLOOKUP(_xlfn.XLOOKUP($J$1,Fct_labels,Fct_codes)&amp;"_"&amp;$C154,Raw_Factors_WFDISTXP!$B$7:$B$1000,Raw_Factors_WFDISTXP!F$7:F$1000),0))</f>
        <v>0</v>
      </c>
      <c r="S154" s="298" cm="1">
        <f t="array" aca="1" ref="S154" ca="1">IF($J$1="Labour","",IFERROR(_xlfn.XLOOKUP(_xlfn.XLOOKUP($J$1,Fct_labels,Fct_codes)&amp;"_"&amp;$C154,Raw_Factors_WFDISTXP!$B$7:$B$1000,Raw_Factors_WFDISTXP!G$7:G$1000),0))</f>
        <v>0</v>
      </c>
      <c r="T154" s="298" cm="1">
        <f t="array" aca="1" ref="T154" ca="1">IF($J$1="Labour","",IFERROR(_xlfn.XLOOKUP(_xlfn.XLOOKUP($J$1,Fct_labels,Fct_codes)&amp;"_"&amp;$C154,Raw_Factors_WFDISTXP!$B$7:$B$1000,Raw_Factors_WFDISTXP!H$7:H$1000),0))</f>
        <v>0</v>
      </c>
      <c r="U154" s="298" cm="1">
        <f t="array" aca="1" ref="U154" ca="1">IF($J$1="Labour","",IFERROR(_xlfn.XLOOKUP(_xlfn.XLOOKUP($J$1,Fct_labels,Fct_codes)&amp;"_"&amp;$C154,Raw_Factors_WFDISTXP!$B$7:$B$1000,Raw_Factors_WFDISTXP!I$7:I$1000),0))</f>
        <v>0</v>
      </c>
      <c r="V154" s="298" cm="1">
        <f t="array" aca="1" ref="V154" ca="1">IF($J$1="Labour","",IFERROR(_xlfn.XLOOKUP(_xlfn.XLOOKUP($J$1,Fct_labels,Fct_codes)&amp;"_"&amp;$C154,Raw_Factors_WFDISTXP!$B$7:$B$1000,Raw_Factors_WFDISTXP!J$7:J$1000),0))</f>
        <v>0</v>
      </c>
      <c r="W154" s="298" cm="1">
        <f t="array" aca="1" ref="W154" ca="1">IF($J$1="Labour","",IFERROR(_xlfn.XLOOKUP(_xlfn.XLOOKUP($J$1,Fct_labels,Fct_codes)&amp;"_"&amp;$C154,Raw_Factors_WFDISTXP!$B$7:$B$1000,Raw_Factors_WFDISTXP!K$7:K$1000),0))</f>
        <v>0</v>
      </c>
      <c r="X154" s="298" cm="1">
        <f t="array" aca="1" ref="X154" ca="1">IF($J$1="Labour","",IFERROR(_xlfn.XLOOKUP(_xlfn.XLOOKUP($J$1,Fct_labels,Fct_codes)&amp;"_"&amp;$C154,Raw_Factors_WFDISTXP!$B$7:$B$1000,Raw_Factors_WFDISTXP!L$7:L$1000),0))</f>
        <v>0</v>
      </c>
      <c r="Y154" s="298" cm="1">
        <f t="array" aca="1" ref="Y154" ca="1">IF($J$1="Labour","",IFERROR(_xlfn.XLOOKUP(_xlfn.XLOOKUP($J$1,Fct_labels,Fct_codes)&amp;"_"&amp;$C154,Raw_Factors_WFDISTXP!$B$7:$B$1000,Raw_Factors_WFDISTXP!M$7:M$1000),0))</f>
        <v>0</v>
      </c>
      <c r="Z154" s="298" cm="1">
        <f t="array" aca="1" ref="Z154" ca="1">IF($J$1="Labour","",IFERROR(_xlfn.XLOOKUP(_xlfn.XLOOKUP($J$1,Fct_labels,Fct_codes)&amp;"_"&amp;$C154,Raw_Factors_WFDISTXP!$B$7:$B$1000,Raw_Factors_WFDISTXP!N$7:N$1000),0))</f>
        <v>0</v>
      </c>
      <c r="AA154" s="104"/>
      <c r="AB154" s="104"/>
      <c r="AC154" s="104"/>
      <c r="AD154" s="104"/>
      <c r="AE154" s="104"/>
      <c r="AF154" s="104"/>
      <c r="AG154" s="104"/>
      <c r="AH154" s="104"/>
      <c r="AI154" s="54" t="str">
        <f ca="1"/>
        <v>sPSV</v>
      </c>
      <c r="AJ154" s="54" t="str">
        <f ca="1"/>
        <v>sGDP</v>
      </c>
      <c r="AK154" s="133" t="str">
        <f ca="1"/>
        <v>a_145</v>
      </c>
      <c r="AL154" s="133">
        <f ca="1"/>
        <v>0</v>
      </c>
      <c r="AM154" s="133">
        <f ca="1"/>
        <v>0</v>
      </c>
      <c r="AN154" s="133">
        <f ca="1"/>
        <v>0</v>
      </c>
      <c r="AO154" s="133">
        <f ca="1"/>
        <v>0</v>
      </c>
      <c r="AP154" s="133">
        <f ca="1"/>
        <v>0</v>
      </c>
      <c r="AQ154" s="133">
        <f ca="1"/>
        <v>0</v>
      </c>
      <c r="AR154" s="133">
        <f ca="1"/>
        <v>0</v>
      </c>
      <c r="AS154" s="133">
        <f ca="1"/>
        <v>0</v>
      </c>
      <c r="AT154" s="133">
        <f ca="1"/>
        <v>0</v>
      </c>
      <c r="AU154" s="133">
        <f ca="1"/>
        <v>0</v>
      </c>
      <c r="AV154" s="133">
        <f t="shared" ca="1" si="22"/>
        <v>0</v>
      </c>
      <c r="AW154" s="133">
        <f t="shared" ca="1" si="23"/>
        <v>0</v>
      </c>
      <c r="AX154" s="59"/>
    </row>
    <row r="155" spans="2:50" hidden="1" outlineLevel="1" x14ac:dyDescent="0.2">
      <c r="B155" s="204" t="str" cm="1">
        <f t="array" aca="1" ref="B155" ca="1">IFERROR(_xlfn.XLOOKUP(C155,Act_codes_core,Act_labels_core),"")</f>
        <v>Other information services</v>
      </c>
      <c r="C155" s="108" t="str">
        <f ca="1"/>
        <v>a_146</v>
      </c>
      <c r="D155" s="133" cm="1">
        <f t="array" aca="1" ref="D155" ca="1">IF($J$1="Labour",SUMIFS(Raw_Factors_QFXP!E$7:E$1000,Raw_Factors_QFXP!$A$7:$A$1000,_xlfn.XLOOKUP($J$1,Fct_labels,Fct_codes)&amp;"_"&amp;$C155),IFERROR(_xlfn.XLOOKUP(_xlfn.XLOOKUP($J$1,Fct_labels,Fct_codes)&amp;"_"&amp;$C155,Raw_Factors_QFXP!$B$7:$B$1000,Raw_Factors_QFXP!E$7:E$1000),0))</f>
        <v>0</v>
      </c>
      <c r="E155" s="168" cm="1">
        <f t="array" aca="1" ref="E155" ca="1">IF($J$1="Labour",SUMIFS(Raw_Factors_QFXP!F$7:F$1000,Raw_Factors_QFXP!$A$7:$A$1000,_xlfn.XLOOKUP($J$1,Fct_labels,Fct_codes)&amp;"_"&amp;$C155),IFERROR(_xlfn.XLOOKUP(_xlfn.XLOOKUP($J$1,Fct_labels,Fct_codes)&amp;"_"&amp;$C155,Raw_Factors_QFXP!$B$7:$B$1000,Raw_Factors_QFXP!F$7:F$1000),0))</f>
        <v>0</v>
      </c>
      <c r="F155" s="168" cm="1">
        <f t="array" aca="1" ref="F155" ca="1">IF($J$1="Labour",SUMIFS(Raw_Factors_QFXP!G$7:G$1000,Raw_Factors_QFXP!$A$7:$A$1000,_xlfn.XLOOKUP($J$1,Fct_labels,Fct_codes)&amp;"_"&amp;$C155),IFERROR(_xlfn.XLOOKUP(_xlfn.XLOOKUP($J$1,Fct_labels,Fct_codes)&amp;"_"&amp;$C155,Raw_Factors_QFXP!$B$7:$B$1000,Raw_Factors_QFXP!G$7:G$1000),0))</f>
        <v>0</v>
      </c>
      <c r="G155" s="168" cm="1">
        <f t="array" aca="1" ref="G155" ca="1">IF($J$1="Labour",SUMIFS(Raw_Factors_QFXP!H$7:H$1000,Raw_Factors_QFXP!$A$7:$A$1000,_xlfn.XLOOKUP($J$1,Fct_labels,Fct_codes)&amp;"_"&amp;$C155),IFERROR(_xlfn.XLOOKUP(_xlfn.XLOOKUP($J$1,Fct_labels,Fct_codes)&amp;"_"&amp;$C155,Raw_Factors_QFXP!$B$7:$B$1000,Raw_Factors_QFXP!H$7:H$1000),0))</f>
        <v>0</v>
      </c>
      <c r="H155" s="168" cm="1">
        <f t="array" aca="1" ref="H155" ca="1">IF($J$1="Labour",SUMIFS(Raw_Factors_QFXP!I$7:I$1000,Raw_Factors_QFXP!$A$7:$A$1000,_xlfn.XLOOKUP($J$1,Fct_labels,Fct_codes)&amp;"_"&amp;$C155),IFERROR(_xlfn.XLOOKUP(_xlfn.XLOOKUP($J$1,Fct_labels,Fct_codes)&amp;"_"&amp;$C155,Raw_Factors_QFXP!$B$7:$B$1000,Raw_Factors_QFXP!I$7:I$1000),0))</f>
        <v>0</v>
      </c>
      <c r="I155" s="168" cm="1">
        <f t="array" aca="1" ref="I155" ca="1">IF($J$1="Labour",SUMIFS(Raw_Factors_QFXP!J$7:J$1000,Raw_Factors_QFXP!$A$7:$A$1000,_xlfn.XLOOKUP($J$1,Fct_labels,Fct_codes)&amp;"_"&amp;$C155),IFERROR(_xlfn.XLOOKUP(_xlfn.XLOOKUP($J$1,Fct_labels,Fct_codes)&amp;"_"&amp;$C155,Raw_Factors_QFXP!$B$7:$B$1000,Raw_Factors_QFXP!J$7:J$1000),0))</f>
        <v>0</v>
      </c>
      <c r="J155" s="168" cm="1">
        <f t="array" aca="1" ref="J155" ca="1">IF($J$1="Labour",SUMIFS(Raw_Factors_QFXP!K$7:K$1000,Raw_Factors_QFXP!$A$7:$A$1000,_xlfn.XLOOKUP($J$1,Fct_labels,Fct_codes)&amp;"_"&amp;$C155),IFERROR(_xlfn.XLOOKUP(_xlfn.XLOOKUP($J$1,Fct_labels,Fct_codes)&amp;"_"&amp;$C155,Raw_Factors_QFXP!$B$7:$B$1000,Raw_Factors_QFXP!K$7:K$1000),0))</f>
        <v>0</v>
      </c>
      <c r="K155" s="168" cm="1">
        <f t="array" aca="1" ref="K155" ca="1">IF($J$1="Labour",SUMIFS(Raw_Factors_QFXP!L$7:L$1000,Raw_Factors_QFXP!$A$7:$A$1000,_xlfn.XLOOKUP($J$1,Fct_labels,Fct_codes)&amp;"_"&amp;$C155),IFERROR(_xlfn.XLOOKUP(_xlfn.XLOOKUP($J$1,Fct_labels,Fct_codes)&amp;"_"&amp;$C155,Raw_Factors_QFXP!$B$7:$B$1000,Raw_Factors_QFXP!L$7:L$1000),0))</f>
        <v>0</v>
      </c>
      <c r="L155" s="168" cm="1">
        <f t="array" aca="1" ref="L155" ca="1">IF($J$1="Labour",SUMIFS(Raw_Factors_QFXP!M$7:M$1000,Raw_Factors_QFXP!$A$7:$A$1000,_xlfn.XLOOKUP($J$1,Fct_labels,Fct_codes)&amp;"_"&amp;$C155),IFERROR(_xlfn.XLOOKUP(_xlfn.XLOOKUP($J$1,Fct_labels,Fct_codes)&amp;"_"&amp;$C155,Raw_Factors_QFXP!$B$7:$B$1000,Raw_Factors_QFXP!M$7:M$1000),0))</f>
        <v>0</v>
      </c>
      <c r="M155" s="168" cm="1">
        <f t="array" aca="1" ref="M155" ca="1">IF($J$1="Labour",SUMIFS(Raw_Factors_QFXP!N$7:N$1000,Raw_Factors_QFXP!$A$7:$A$1000,_xlfn.XLOOKUP($J$1,Fct_labels,Fct_codes)&amp;"_"&amp;$C155),IFERROR(_xlfn.XLOOKUP(_xlfn.XLOOKUP($J$1,Fct_labels,Fct_codes)&amp;"_"&amp;$C155,Raw_Factors_QFXP!$B$7:$B$1000,Raw_Factors_QFXP!N$7:N$1000),0))</f>
        <v>0</v>
      </c>
      <c r="O155" s="204" t="str" cm="1">
        <f t="array" aca="1" ref="O155" ca="1">IFERROR(_xlfn.XLOOKUP(P155,Act_codes_core,Act_labels_core),"")</f>
        <v>Other information services</v>
      </c>
      <c r="P155" s="108" t="str">
        <f ca="1"/>
        <v>a_146</v>
      </c>
      <c r="Q155" s="281" cm="1">
        <f t="array" aca="1" ref="Q155" ca="1">IF($J$1="Labour","",IFERROR(_xlfn.XLOOKUP(_xlfn.XLOOKUP($J$1,Fct_labels,Fct_codes)&amp;"_"&amp;$C155,Raw_Factors_WFDISTXP!$B$7:$B$1000,Raw_Factors_WFDISTXP!E$7:E$1000),0))</f>
        <v>0</v>
      </c>
      <c r="R155" s="298" cm="1">
        <f t="array" aca="1" ref="R155" ca="1">IF($J$1="Labour","",IFERROR(_xlfn.XLOOKUP(_xlfn.XLOOKUP($J$1,Fct_labels,Fct_codes)&amp;"_"&amp;$C155,Raw_Factors_WFDISTXP!$B$7:$B$1000,Raw_Factors_WFDISTXP!F$7:F$1000),0))</f>
        <v>0</v>
      </c>
      <c r="S155" s="298" cm="1">
        <f t="array" aca="1" ref="S155" ca="1">IF($J$1="Labour","",IFERROR(_xlfn.XLOOKUP(_xlfn.XLOOKUP($J$1,Fct_labels,Fct_codes)&amp;"_"&amp;$C155,Raw_Factors_WFDISTXP!$B$7:$B$1000,Raw_Factors_WFDISTXP!G$7:G$1000),0))</f>
        <v>0</v>
      </c>
      <c r="T155" s="298" cm="1">
        <f t="array" aca="1" ref="T155" ca="1">IF($J$1="Labour","",IFERROR(_xlfn.XLOOKUP(_xlfn.XLOOKUP($J$1,Fct_labels,Fct_codes)&amp;"_"&amp;$C155,Raw_Factors_WFDISTXP!$B$7:$B$1000,Raw_Factors_WFDISTXP!H$7:H$1000),0))</f>
        <v>0</v>
      </c>
      <c r="U155" s="298" cm="1">
        <f t="array" aca="1" ref="U155" ca="1">IF($J$1="Labour","",IFERROR(_xlfn.XLOOKUP(_xlfn.XLOOKUP($J$1,Fct_labels,Fct_codes)&amp;"_"&amp;$C155,Raw_Factors_WFDISTXP!$B$7:$B$1000,Raw_Factors_WFDISTXP!I$7:I$1000),0))</f>
        <v>0</v>
      </c>
      <c r="V155" s="298" cm="1">
        <f t="array" aca="1" ref="V155" ca="1">IF($J$1="Labour","",IFERROR(_xlfn.XLOOKUP(_xlfn.XLOOKUP($J$1,Fct_labels,Fct_codes)&amp;"_"&amp;$C155,Raw_Factors_WFDISTXP!$B$7:$B$1000,Raw_Factors_WFDISTXP!J$7:J$1000),0))</f>
        <v>0</v>
      </c>
      <c r="W155" s="298" cm="1">
        <f t="array" aca="1" ref="W155" ca="1">IF($J$1="Labour","",IFERROR(_xlfn.XLOOKUP(_xlfn.XLOOKUP($J$1,Fct_labels,Fct_codes)&amp;"_"&amp;$C155,Raw_Factors_WFDISTXP!$B$7:$B$1000,Raw_Factors_WFDISTXP!K$7:K$1000),0))</f>
        <v>0</v>
      </c>
      <c r="X155" s="298" cm="1">
        <f t="array" aca="1" ref="X155" ca="1">IF($J$1="Labour","",IFERROR(_xlfn.XLOOKUP(_xlfn.XLOOKUP($J$1,Fct_labels,Fct_codes)&amp;"_"&amp;$C155,Raw_Factors_WFDISTXP!$B$7:$B$1000,Raw_Factors_WFDISTXP!L$7:L$1000),0))</f>
        <v>0</v>
      </c>
      <c r="Y155" s="298" cm="1">
        <f t="array" aca="1" ref="Y155" ca="1">IF($J$1="Labour","",IFERROR(_xlfn.XLOOKUP(_xlfn.XLOOKUP($J$1,Fct_labels,Fct_codes)&amp;"_"&amp;$C155,Raw_Factors_WFDISTXP!$B$7:$B$1000,Raw_Factors_WFDISTXP!M$7:M$1000),0))</f>
        <v>0</v>
      </c>
      <c r="Z155" s="298" cm="1">
        <f t="array" aca="1" ref="Z155" ca="1">IF($J$1="Labour","",IFERROR(_xlfn.XLOOKUP(_xlfn.XLOOKUP($J$1,Fct_labels,Fct_codes)&amp;"_"&amp;$C155,Raw_Factors_WFDISTXP!$B$7:$B$1000,Raw_Factors_WFDISTXP!N$7:N$1000),0))</f>
        <v>0</v>
      </c>
      <c r="AA155" s="104"/>
      <c r="AB155" s="104"/>
      <c r="AC155" s="104"/>
      <c r="AD155" s="104"/>
      <c r="AE155" s="104"/>
      <c r="AF155" s="104"/>
      <c r="AG155" s="104"/>
      <c r="AH155" s="104"/>
      <c r="AI155" s="54" t="str">
        <f ca="1"/>
        <v>sPSV</v>
      </c>
      <c r="AJ155" s="54" t="str">
        <f ca="1"/>
        <v>sGDP</v>
      </c>
      <c r="AK155" s="133" t="str">
        <f ca="1"/>
        <v>a_146</v>
      </c>
      <c r="AL155" s="133">
        <f ca="1"/>
        <v>0</v>
      </c>
      <c r="AM155" s="133">
        <f ca="1"/>
        <v>0</v>
      </c>
      <c r="AN155" s="133">
        <f ca="1"/>
        <v>0</v>
      </c>
      <c r="AO155" s="133">
        <f ca="1"/>
        <v>0</v>
      </c>
      <c r="AP155" s="133">
        <f ca="1"/>
        <v>0</v>
      </c>
      <c r="AQ155" s="133">
        <f ca="1"/>
        <v>0</v>
      </c>
      <c r="AR155" s="133">
        <f ca="1"/>
        <v>0</v>
      </c>
      <c r="AS155" s="133">
        <f ca="1"/>
        <v>0</v>
      </c>
      <c r="AT155" s="133">
        <f ca="1"/>
        <v>0</v>
      </c>
      <c r="AU155" s="133">
        <f ca="1"/>
        <v>0</v>
      </c>
      <c r="AV155" s="133">
        <f t="shared" ca="1" si="22"/>
        <v>0</v>
      </c>
      <c r="AW155" s="133">
        <f t="shared" ca="1" si="23"/>
        <v>0</v>
      </c>
      <c r="AX155" s="59"/>
    </row>
    <row r="156" spans="2:50" hidden="1" outlineLevel="1" x14ac:dyDescent="0.2">
      <c r="B156" s="204" t="str" cm="1">
        <f t="array" aca="1" ref="B156" ca="1">IFERROR(_xlfn.XLOOKUP(C156,Act_codes_core,Act_labels_core),"")</f>
        <v>Financial services (except insurance and social insurance)</v>
      </c>
      <c r="C156" s="108" t="str">
        <f ca="1"/>
        <v>a_147</v>
      </c>
      <c r="D156" s="133" cm="1">
        <f t="array" aca="1" ref="D156" ca="1">IF($J$1="Labour",SUMIFS(Raw_Factors_QFXP!E$7:E$1000,Raw_Factors_QFXP!$A$7:$A$1000,_xlfn.XLOOKUP($J$1,Fct_labels,Fct_codes)&amp;"_"&amp;$C156),IFERROR(_xlfn.XLOOKUP(_xlfn.XLOOKUP($J$1,Fct_labels,Fct_codes)&amp;"_"&amp;$C156,Raw_Factors_QFXP!$B$7:$B$1000,Raw_Factors_QFXP!E$7:E$1000),0))</f>
        <v>0</v>
      </c>
      <c r="E156" s="168" cm="1">
        <f t="array" aca="1" ref="E156" ca="1">IF($J$1="Labour",SUMIFS(Raw_Factors_QFXP!F$7:F$1000,Raw_Factors_QFXP!$A$7:$A$1000,_xlfn.XLOOKUP($J$1,Fct_labels,Fct_codes)&amp;"_"&amp;$C156),IFERROR(_xlfn.XLOOKUP(_xlfn.XLOOKUP($J$1,Fct_labels,Fct_codes)&amp;"_"&amp;$C156,Raw_Factors_QFXP!$B$7:$B$1000,Raw_Factors_QFXP!F$7:F$1000),0))</f>
        <v>0</v>
      </c>
      <c r="F156" s="168" cm="1">
        <f t="array" aca="1" ref="F156" ca="1">IF($J$1="Labour",SUMIFS(Raw_Factors_QFXP!G$7:G$1000,Raw_Factors_QFXP!$A$7:$A$1000,_xlfn.XLOOKUP($J$1,Fct_labels,Fct_codes)&amp;"_"&amp;$C156),IFERROR(_xlfn.XLOOKUP(_xlfn.XLOOKUP($J$1,Fct_labels,Fct_codes)&amp;"_"&amp;$C156,Raw_Factors_QFXP!$B$7:$B$1000,Raw_Factors_QFXP!G$7:G$1000),0))</f>
        <v>0</v>
      </c>
      <c r="G156" s="168" cm="1">
        <f t="array" aca="1" ref="G156" ca="1">IF($J$1="Labour",SUMIFS(Raw_Factors_QFXP!H$7:H$1000,Raw_Factors_QFXP!$A$7:$A$1000,_xlfn.XLOOKUP($J$1,Fct_labels,Fct_codes)&amp;"_"&amp;$C156),IFERROR(_xlfn.XLOOKUP(_xlfn.XLOOKUP($J$1,Fct_labels,Fct_codes)&amp;"_"&amp;$C156,Raw_Factors_QFXP!$B$7:$B$1000,Raw_Factors_QFXP!H$7:H$1000),0))</f>
        <v>0</v>
      </c>
      <c r="H156" s="168" cm="1">
        <f t="array" aca="1" ref="H156" ca="1">IF($J$1="Labour",SUMIFS(Raw_Factors_QFXP!I$7:I$1000,Raw_Factors_QFXP!$A$7:$A$1000,_xlfn.XLOOKUP($J$1,Fct_labels,Fct_codes)&amp;"_"&amp;$C156),IFERROR(_xlfn.XLOOKUP(_xlfn.XLOOKUP($J$1,Fct_labels,Fct_codes)&amp;"_"&amp;$C156,Raw_Factors_QFXP!$B$7:$B$1000,Raw_Factors_QFXP!I$7:I$1000),0))</f>
        <v>0</v>
      </c>
      <c r="I156" s="168" cm="1">
        <f t="array" aca="1" ref="I156" ca="1">IF($J$1="Labour",SUMIFS(Raw_Factors_QFXP!J$7:J$1000,Raw_Factors_QFXP!$A$7:$A$1000,_xlfn.XLOOKUP($J$1,Fct_labels,Fct_codes)&amp;"_"&amp;$C156),IFERROR(_xlfn.XLOOKUP(_xlfn.XLOOKUP($J$1,Fct_labels,Fct_codes)&amp;"_"&amp;$C156,Raw_Factors_QFXP!$B$7:$B$1000,Raw_Factors_QFXP!J$7:J$1000),0))</f>
        <v>0</v>
      </c>
      <c r="J156" s="168" cm="1">
        <f t="array" aca="1" ref="J156" ca="1">IF($J$1="Labour",SUMIFS(Raw_Factors_QFXP!K$7:K$1000,Raw_Factors_QFXP!$A$7:$A$1000,_xlfn.XLOOKUP($J$1,Fct_labels,Fct_codes)&amp;"_"&amp;$C156),IFERROR(_xlfn.XLOOKUP(_xlfn.XLOOKUP($J$1,Fct_labels,Fct_codes)&amp;"_"&amp;$C156,Raw_Factors_QFXP!$B$7:$B$1000,Raw_Factors_QFXP!K$7:K$1000),0))</f>
        <v>0</v>
      </c>
      <c r="K156" s="168" cm="1">
        <f t="array" aca="1" ref="K156" ca="1">IF($J$1="Labour",SUMIFS(Raw_Factors_QFXP!L$7:L$1000,Raw_Factors_QFXP!$A$7:$A$1000,_xlfn.XLOOKUP($J$1,Fct_labels,Fct_codes)&amp;"_"&amp;$C156),IFERROR(_xlfn.XLOOKUP(_xlfn.XLOOKUP($J$1,Fct_labels,Fct_codes)&amp;"_"&amp;$C156,Raw_Factors_QFXP!$B$7:$B$1000,Raw_Factors_QFXP!L$7:L$1000),0))</f>
        <v>0</v>
      </c>
      <c r="L156" s="168" cm="1">
        <f t="array" aca="1" ref="L156" ca="1">IF($J$1="Labour",SUMIFS(Raw_Factors_QFXP!M$7:M$1000,Raw_Factors_QFXP!$A$7:$A$1000,_xlfn.XLOOKUP($J$1,Fct_labels,Fct_codes)&amp;"_"&amp;$C156),IFERROR(_xlfn.XLOOKUP(_xlfn.XLOOKUP($J$1,Fct_labels,Fct_codes)&amp;"_"&amp;$C156,Raw_Factors_QFXP!$B$7:$B$1000,Raw_Factors_QFXP!M$7:M$1000),0))</f>
        <v>0</v>
      </c>
      <c r="M156" s="168" cm="1">
        <f t="array" aca="1" ref="M156" ca="1">IF($J$1="Labour",SUMIFS(Raw_Factors_QFXP!N$7:N$1000,Raw_Factors_QFXP!$A$7:$A$1000,_xlfn.XLOOKUP($J$1,Fct_labels,Fct_codes)&amp;"_"&amp;$C156),IFERROR(_xlfn.XLOOKUP(_xlfn.XLOOKUP($J$1,Fct_labels,Fct_codes)&amp;"_"&amp;$C156,Raw_Factors_QFXP!$B$7:$B$1000,Raw_Factors_QFXP!N$7:N$1000),0))</f>
        <v>0</v>
      </c>
      <c r="O156" s="204" t="str" cm="1">
        <f t="array" aca="1" ref="O156" ca="1">IFERROR(_xlfn.XLOOKUP(P156,Act_codes_core,Act_labels_core),"")</f>
        <v>Financial services (except insurance and social insurance)</v>
      </c>
      <c r="P156" s="108" t="str">
        <f ca="1"/>
        <v>a_147</v>
      </c>
      <c r="Q156" s="281" cm="1">
        <f t="array" aca="1" ref="Q156" ca="1">IF($J$1="Labour","",IFERROR(_xlfn.XLOOKUP(_xlfn.XLOOKUP($J$1,Fct_labels,Fct_codes)&amp;"_"&amp;$C156,Raw_Factors_WFDISTXP!$B$7:$B$1000,Raw_Factors_WFDISTXP!E$7:E$1000),0))</f>
        <v>0</v>
      </c>
      <c r="R156" s="298" cm="1">
        <f t="array" aca="1" ref="R156" ca="1">IF($J$1="Labour","",IFERROR(_xlfn.XLOOKUP(_xlfn.XLOOKUP($J$1,Fct_labels,Fct_codes)&amp;"_"&amp;$C156,Raw_Factors_WFDISTXP!$B$7:$B$1000,Raw_Factors_WFDISTXP!F$7:F$1000),0))</f>
        <v>0</v>
      </c>
      <c r="S156" s="298" cm="1">
        <f t="array" aca="1" ref="S156" ca="1">IF($J$1="Labour","",IFERROR(_xlfn.XLOOKUP(_xlfn.XLOOKUP($J$1,Fct_labels,Fct_codes)&amp;"_"&amp;$C156,Raw_Factors_WFDISTXP!$B$7:$B$1000,Raw_Factors_WFDISTXP!G$7:G$1000),0))</f>
        <v>0</v>
      </c>
      <c r="T156" s="298" cm="1">
        <f t="array" aca="1" ref="T156" ca="1">IF($J$1="Labour","",IFERROR(_xlfn.XLOOKUP(_xlfn.XLOOKUP($J$1,Fct_labels,Fct_codes)&amp;"_"&amp;$C156,Raw_Factors_WFDISTXP!$B$7:$B$1000,Raw_Factors_WFDISTXP!H$7:H$1000),0))</f>
        <v>0</v>
      </c>
      <c r="U156" s="298" cm="1">
        <f t="array" aca="1" ref="U156" ca="1">IF($J$1="Labour","",IFERROR(_xlfn.XLOOKUP(_xlfn.XLOOKUP($J$1,Fct_labels,Fct_codes)&amp;"_"&amp;$C156,Raw_Factors_WFDISTXP!$B$7:$B$1000,Raw_Factors_WFDISTXP!I$7:I$1000),0))</f>
        <v>0</v>
      </c>
      <c r="V156" s="298" cm="1">
        <f t="array" aca="1" ref="V156" ca="1">IF($J$1="Labour","",IFERROR(_xlfn.XLOOKUP(_xlfn.XLOOKUP($J$1,Fct_labels,Fct_codes)&amp;"_"&amp;$C156,Raw_Factors_WFDISTXP!$B$7:$B$1000,Raw_Factors_WFDISTXP!J$7:J$1000),0))</f>
        <v>0</v>
      </c>
      <c r="W156" s="298" cm="1">
        <f t="array" aca="1" ref="W156" ca="1">IF($J$1="Labour","",IFERROR(_xlfn.XLOOKUP(_xlfn.XLOOKUP($J$1,Fct_labels,Fct_codes)&amp;"_"&amp;$C156,Raw_Factors_WFDISTXP!$B$7:$B$1000,Raw_Factors_WFDISTXP!K$7:K$1000),0))</f>
        <v>0</v>
      </c>
      <c r="X156" s="298" cm="1">
        <f t="array" aca="1" ref="X156" ca="1">IF($J$1="Labour","",IFERROR(_xlfn.XLOOKUP(_xlfn.XLOOKUP($J$1,Fct_labels,Fct_codes)&amp;"_"&amp;$C156,Raw_Factors_WFDISTXP!$B$7:$B$1000,Raw_Factors_WFDISTXP!L$7:L$1000),0))</f>
        <v>0</v>
      </c>
      <c r="Y156" s="298" cm="1">
        <f t="array" aca="1" ref="Y156" ca="1">IF($J$1="Labour","",IFERROR(_xlfn.XLOOKUP(_xlfn.XLOOKUP($J$1,Fct_labels,Fct_codes)&amp;"_"&amp;$C156,Raw_Factors_WFDISTXP!$B$7:$B$1000,Raw_Factors_WFDISTXP!M$7:M$1000),0))</f>
        <v>0</v>
      </c>
      <c r="Z156" s="298" cm="1">
        <f t="array" aca="1" ref="Z156" ca="1">IF($J$1="Labour","",IFERROR(_xlfn.XLOOKUP(_xlfn.XLOOKUP($J$1,Fct_labels,Fct_codes)&amp;"_"&amp;$C156,Raw_Factors_WFDISTXP!$B$7:$B$1000,Raw_Factors_WFDISTXP!N$7:N$1000),0))</f>
        <v>0</v>
      </c>
      <c r="AA156" s="104"/>
      <c r="AB156" s="104"/>
      <c r="AC156" s="104"/>
      <c r="AD156" s="104"/>
      <c r="AE156" s="104"/>
      <c r="AF156" s="104"/>
      <c r="AG156" s="104"/>
      <c r="AH156" s="104"/>
      <c r="AI156" s="54" t="str">
        <f ca="1"/>
        <v>sPSV</v>
      </c>
      <c r="AJ156" s="54" t="str">
        <f ca="1"/>
        <v>sGDP</v>
      </c>
      <c r="AK156" s="133" t="str">
        <f ca="1"/>
        <v>a_147</v>
      </c>
      <c r="AL156" s="133">
        <f ca="1"/>
        <v>0</v>
      </c>
      <c r="AM156" s="133">
        <f ca="1"/>
        <v>0</v>
      </c>
      <c r="AN156" s="133">
        <f ca="1"/>
        <v>0</v>
      </c>
      <c r="AO156" s="133">
        <f ca="1"/>
        <v>0</v>
      </c>
      <c r="AP156" s="133">
        <f ca="1"/>
        <v>0</v>
      </c>
      <c r="AQ156" s="133">
        <f ca="1"/>
        <v>0</v>
      </c>
      <c r="AR156" s="133">
        <f ca="1"/>
        <v>0</v>
      </c>
      <c r="AS156" s="133">
        <f ca="1"/>
        <v>0</v>
      </c>
      <c r="AT156" s="133">
        <f ca="1"/>
        <v>0</v>
      </c>
      <c r="AU156" s="133">
        <f ca="1"/>
        <v>0</v>
      </c>
      <c r="AV156" s="133">
        <f t="shared" ca="1" si="22"/>
        <v>0</v>
      </c>
      <c r="AW156" s="133">
        <f t="shared" ca="1" si="23"/>
        <v>0</v>
      </c>
      <c r="AX156" s="59"/>
    </row>
    <row r="157" spans="2:50" hidden="1" outlineLevel="1" x14ac:dyDescent="0.2">
      <c r="B157" s="204" t="str" cm="1">
        <f t="array" aca="1" ref="B157" ca="1">IFERROR(_xlfn.XLOOKUP(C157,Act_codes_core,Act_labels_core),"")</f>
        <v>Life insurance and Life reinsurance services</v>
      </c>
      <c r="C157" s="108" t="str">
        <f ca="1"/>
        <v>a_148</v>
      </c>
      <c r="D157" s="133" cm="1">
        <f t="array" aca="1" ref="D157" ca="1">IF($J$1="Labour",SUMIFS(Raw_Factors_QFXP!E$7:E$1000,Raw_Factors_QFXP!$A$7:$A$1000,_xlfn.XLOOKUP($J$1,Fct_labels,Fct_codes)&amp;"_"&amp;$C157),IFERROR(_xlfn.XLOOKUP(_xlfn.XLOOKUP($J$1,Fct_labels,Fct_codes)&amp;"_"&amp;$C157,Raw_Factors_QFXP!$B$7:$B$1000,Raw_Factors_QFXP!E$7:E$1000),0))</f>
        <v>0</v>
      </c>
      <c r="E157" s="168" cm="1">
        <f t="array" aca="1" ref="E157" ca="1">IF($J$1="Labour",SUMIFS(Raw_Factors_QFXP!F$7:F$1000,Raw_Factors_QFXP!$A$7:$A$1000,_xlfn.XLOOKUP($J$1,Fct_labels,Fct_codes)&amp;"_"&amp;$C157),IFERROR(_xlfn.XLOOKUP(_xlfn.XLOOKUP($J$1,Fct_labels,Fct_codes)&amp;"_"&amp;$C157,Raw_Factors_QFXP!$B$7:$B$1000,Raw_Factors_QFXP!F$7:F$1000),0))</f>
        <v>0</v>
      </c>
      <c r="F157" s="168" cm="1">
        <f t="array" aca="1" ref="F157" ca="1">IF($J$1="Labour",SUMIFS(Raw_Factors_QFXP!G$7:G$1000,Raw_Factors_QFXP!$A$7:$A$1000,_xlfn.XLOOKUP($J$1,Fct_labels,Fct_codes)&amp;"_"&amp;$C157),IFERROR(_xlfn.XLOOKUP(_xlfn.XLOOKUP($J$1,Fct_labels,Fct_codes)&amp;"_"&amp;$C157,Raw_Factors_QFXP!$B$7:$B$1000,Raw_Factors_QFXP!G$7:G$1000),0))</f>
        <v>0</v>
      </c>
      <c r="G157" s="168" cm="1">
        <f t="array" aca="1" ref="G157" ca="1">IF($J$1="Labour",SUMIFS(Raw_Factors_QFXP!H$7:H$1000,Raw_Factors_QFXP!$A$7:$A$1000,_xlfn.XLOOKUP($J$1,Fct_labels,Fct_codes)&amp;"_"&amp;$C157),IFERROR(_xlfn.XLOOKUP(_xlfn.XLOOKUP($J$1,Fct_labels,Fct_codes)&amp;"_"&amp;$C157,Raw_Factors_QFXP!$B$7:$B$1000,Raw_Factors_QFXP!H$7:H$1000),0))</f>
        <v>0</v>
      </c>
      <c r="H157" s="168" cm="1">
        <f t="array" aca="1" ref="H157" ca="1">IF($J$1="Labour",SUMIFS(Raw_Factors_QFXP!I$7:I$1000,Raw_Factors_QFXP!$A$7:$A$1000,_xlfn.XLOOKUP($J$1,Fct_labels,Fct_codes)&amp;"_"&amp;$C157),IFERROR(_xlfn.XLOOKUP(_xlfn.XLOOKUP($J$1,Fct_labels,Fct_codes)&amp;"_"&amp;$C157,Raw_Factors_QFXP!$B$7:$B$1000,Raw_Factors_QFXP!I$7:I$1000),0))</f>
        <v>0</v>
      </c>
      <c r="I157" s="168" cm="1">
        <f t="array" aca="1" ref="I157" ca="1">IF($J$1="Labour",SUMIFS(Raw_Factors_QFXP!J$7:J$1000,Raw_Factors_QFXP!$A$7:$A$1000,_xlfn.XLOOKUP($J$1,Fct_labels,Fct_codes)&amp;"_"&amp;$C157),IFERROR(_xlfn.XLOOKUP(_xlfn.XLOOKUP($J$1,Fct_labels,Fct_codes)&amp;"_"&amp;$C157,Raw_Factors_QFXP!$B$7:$B$1000,Raw_Factors_QFXP!J$7:J$1000),0))</f>
        <v>0</v>
      </c>
      <c r="J157" s="168" cm="1">
        <f t="array" aca="1" ref="J157" ca="1">IF($J$1="Labour",SUMIFS(Raw_Factors_QFXP!K$7:K$1000,Raw_Factors_QFXP!$A$7:$A$1000,_xlfn.XLOOKUP($J$1,Fct_labels,Fct_codes)&amp;"_"&amp;$C157),IFERROR(_xlfn.XLOOKUP(_xlfn.XLOOKUP($J$1,Fct_labels,Fct_codes)&amp;"_"&amp;$C157,Raw_Factors_QFXP!$B$7:$B$1000,Raw_Factors_QFXP!K$7:K$1000),0))</f>
        <v>0</v>
      </c>
      <c r="K157" s="168" cm="1">
        <f t="array" aca="1" ref="K157" ca="1">IF($J$1="Labour",SUMIFS(Raw_Factors_QFXP!L$7:L$1000,Raw_Factors_QFXP!$A$7:$A$1000,_xlfn.XLOOKUP($J$1,Fct_labels,Fct_codes)&amp;"_"&amp;$C157),IFERROR(_xlfn.XLOOKUP(_xlfn.XLOOKUP($J$1,Fct_labels,Fct_codes)&amp;"_"&amp;$C157,Raw_Factors_QFXP!$B$7:$B$1000,Raw_Factors_QFXP!L$7:L$1000),0))</f>
        <v>0</v>
      </c>
      <c r="L157" s="168" cm="1">
        <f t="array" aca="1" ref="L157" ca="1">IF($J$1="Labour",SUMIFS(Raw_Factors_QFXP!M$7:M$1000,Raw_Factors_QFXP!$A$7:$A$1000,_xlfn.XLOOKUP($J$1,Fct_labels,Fct_codes)&amp;"_"&amp;$C157),IFERROR(_xlfn.XLOOKUP(_xlfn.XLOOKUP($J$1,Fct_labels,Fct_codes)&amp;"_"&amp;$C157,Raw_Factors_QFXP!$B$7:$B$1000,Raw_Factors_QFXP!M$7:M$1000),0))</f>
        <v>0</v>
      </c>
      <c r="M157" s="168" cm="1">
        <f t="array" aca="1" ref="M157" ca="1">IF($J$1="Labour",SUMIFS(Raw_Factors_QFXP!N$7:N$1000,Raw_Factors_QFXP!$A$7:$A$1000,_xlfn.XLOOKUP($J$1,Fct_labels,Fct_codes)&amp;"_"&amp;$C157),IFERROR(_xlfn.XLOOKUP(_xlfn.XLOOKUP($J$1,Fct_labels,Fct_codes)&amp;"_"&amp;$C157,Raw_Factors_QFXP!$B$7:$B$1000,Raw_Factors_QFXP!N$7:N$1000),0))</f>
        <v>0</v>
      </c>
      <c r="O157" s="204" t="str" cm="1">
        <f t="array" aca="1" ref="O157" ca="1">IFERROR(_xlfn.XLOOKUP(P157,Act_codes_core,Act_labels_core),"")</f>
        <v>Life insurance and Life reinsurance services</v>
      </c>
      <c r="P157" s="108" t="str">
        <f ca="1"/>
        <v>a_148</v>
      </c>
      <c r="Q157" s="281" cm="1">
        <f t="array" aca="1" ref="Q157" ca="1">IF($J$1="Labour","",IFERROR(_xlfn.XLOOKUP(_xlfn.XLOOKUP($J$1,Fct_labels,Fct_codes)&amp;"_"&amp;$C157,Raw_Factors_WFDISTXP!$B$7:$B$1000,Raw_Factors_WFDISTXP!E$7:E$1000),0))</f>
        <v>0</v>
      </c>
      <c r="R157" s="298" cm="1">
        <f t="array" aca="1" ref="R157" ca="1">IF($J$1="Labour","",IFERROR(_xlfn.XLOOKUP(_xlfn.XLOOKUP($J$1,Fct_labels,Fct_codes)&amp;"_"&amp;$C157,Raw_Factors_WFDISTXP!$B$7:$B$1000,Raw_Factors_WFDISTXP!F$7:F$1000),0))</f>
        <v>0</v>
      </c>
      <c r="S157" s="298" cm="1">
        <f t="array" aca="1" ref="S157" ca="1">IF($J$1="Labour","",IFERROR(_xlfn.XLOOKUP(_xlfn.XLOOKUP($J$1,Fct_labels,Fct_codes)&amp;"_"&amp;$C157,Raw_Factors_WFDISTXP!$B$7:$B$1000,Raw_Factors_WFDISTXP!G$7:G$1000),0))</f>
        <v>0</v>
      </c>
      <c r="T157" s="298" cm="1">
        <f t="array" aca="1" ref="T157" ca="1">IF($J$1="Labour","",IFERROR(_xlfn.XLOOKUP(_xlfn.XLOOKUP($J$1,Fct_labels,Fct_codes)&amp;"_"&amp;$C157,Raw_Factors_WFDISTXP!$B$7:$B$1000,Raw_Factors_WFDISTXP!H$7:H$1000),0))</f>
        <v>0</v>
      </c>
      <c r="U157" s="298" cm="1">
        <f t="array" aca="1" ref="U157" ca="1">IF($J$1="Labour","",IFERROR(_xlfn.XLOOKUP(_xlfn.XLOOKUP($J$1,Fct_labels,Fct_codes)&amp;"_"&amp;$C157,Raw_Factors_WFDISTXP!$B$7:$B$1000,Raw_Factors_WFDISTXP!I$7:I$1000),0))</f>
        <v>0</v>
      </c>
      <c r="V157" s="298" cm="1">
        <f t="array" aca="1" ref="V157" ca="1">IF($J$1="Labour","",IFERROR(_xlfn.XLOOKUP(_xlfn.XLOOKUP($J$1,Fct_labels,Fct_codes)&amp;"_"&amp;$C157,Raw_Factors_WFDISTXP!$B$7:$B$1000,Raw_Factors_WFDISTXP!J$7:J$1000),0))</f>
        <v>0</v>
      </c>
      <c r="W157" s="298" cm="1">
        <f t="array" aca="1" ref="W157" ca="1">IF($J$1="Labour","",IFERROR(_xlfn.XLOOKUP(_xlfn.XLOOKUP($J$1,Fct_labels,Fct_codes)&amp;"_"&amp;$C157,Raw_Factors_WFDISTXP!$B$7:$B$1000,Raw_Factors_WFDISTXP!K$7:K$1000),0))</f>
        <v>0</v>
      </c>
      <c r="X157" s="298" cm="1">
        <f t="array" aca="1" ref="X157" ca="1">IF($J$1="Labour","",IFERROR(_xlfn.XLOOKUP(_xlfn.XLOOKUP($J$1,Fct_labels,Fct_codes)&amp;"_"&amp;$C157,Raw_Factors_WFDISTXP!$B$7:$B$1000,Raw_Factors_WFDISTXP!L$7:L$1000),0))</f>
        <v>0</v>
      </c>
      <c r="Y157" s="298" cm="1">
        <f t="array" aca="1" ref="Y157" ca="1">IF($J$1="Labour","",IFERROR(_xlfn.XLOOKUP(_xlfn.XLOOKUP($J$1,Fct_labels,Fct_codes)&amp;"_"&amp;$C157,Raw_Factors_WFDISTXP!$B$7:$B$1000,Raw_Factors_WFDISTXP!M$7:M$1000),0))</f>
        <v>0</v>
      </c>
      <c r="Z157" s="298" cm="1">
        <f t="array" aca="1" ref="Z157" ca="1">IF($J$1="Labour","",IFERROR(_xlfn.XLOOKUP(_xlfn.XLOOKUP($J$1,Fct_labels,Fct_codes)&amp;"_"&amp;$C157,Raw_Factors_WFDISTXP!$B$7:$B$1000,Raw_Factors_WFDISTXP!N$7:N$1000),0))</f>
        <v>0</v>
      </c>
      <c r="AA157" s="104"/>
      <c r="AB157" s="104"/>
      <c r="AC157" s="104"/>
      <c r="AD157" s="104"/>
      <c r="AE157" s="104"/>
      <c r="AF157" s="104"/>
      <c r="AG157" s="104"/>
      <c r="AH157" s="104"/>
      <c r="AI157" s="54" t="str">
        <f ca="1"/>
        <v>sPSV</v>
      </c>
      <c r="AJ157" s="54" t="str">
        <f ca="1"/>
        <v>sGDP</v>
      </c>
      <c r="AK157" s="133" t="str">
        <f ca="1"/>
        <v>a_148</v>
      </c>
      <c r="AL157" s="133">
        <f ca="1"/>
        <v>0</v>
      </c>
      <c r="AM157" s="133">
        <f ca="1"/>
        <v>0</v>
      </c>
      <c r="AN157" s="133">
        <f ca="1"/>
        <v>0</v>
      </c>
      <c r="AO157" s="133">
        <f ca="1"/>
        <v>0</v>
      </c>
      <c r="AP157" s="133">
        <f ca="1"/>
        <v>0</v>
      </c>
      <c r="AQ157" s="133">
        <f ca="1"/>
        <v>0</v>
      </c>
      <c r="AR157" s="133">
        <f ca="1"/>
        <v>0</v>
      </c>
      <c r="AS157" s="133">
        <f ca="1"/>
        <v>0</v>
      </c>
      <c r="AT157" s="133">
        <f ca="1"/>
        <v>0</v>
      </c>
      <c r="AU157" s="133">
        <f ca="1"/>
        <v>0</v>
      </c>
      <c r="AV157" s="133">
        <f t="shared" ca="1" si="22"/>
        <v>0</v>
      </c>
      <c r="AW157" s="133">
        <f t="shared" ca="1" si="23"/>
        <v>0</v>
      </c>
      <c r="AX157" s="59"/>
    </row>
    <row r="158" spans="2:50" hidden="1" outlineLevel="1" x14ac:dyDescent="0.2">
      <c r="B158" s="204" t="str" cm="1">
        <f t="array" aca="1" ref="B158" ca="1">IFERROR(_xlfn.XLOOKUP(C158,Act_codes_core,Act_labels_core),"")</f>
        <v>Non-life insurance and non-life reinsurance services</v>
      </c>
      <c r="C158" s="108" t="str">
        <f ca="1"/>
        <v>a_149</v>
      </c>
      <c r="D158" s="133" cm="1">
        <f t="array" aca="1" ref="D158" ca="1">IF($J$1="Labour",SUMIFS(Raw_Factors_QFXP!E$7:E$1000,Raw_Factors_QFXP!$A$7:$A$1000,_xlfn.XLOOKUP($J$1,Fct_labels,Fct_codes)&amp;"_"&amp;$C158),IFERROR(_xlfn.XLOOKUP(_xlfn.XLOOKUP($J$1,Fct_labels,Fct_codes)&amp;"_"&amp;$C158,Raw_Factors_QFXP!$B$7:$B$1000,Raw_Factors_QFXP!E$7:E$1000),0))</f>
        <v>0</v>
      </c>
      <c r="E158" s="168" cm="1">
        <f t="array" aca="1" ref="E158" ca="1">IF($J$1="Labour",SUMIFS(Raw_Factors_QFXP!F$7:F$1000,Raw_Factors_QFXP!$A$7:$A$1000,_xlfn.XLOOKUP($J$1,Fct_labels,Fct_codes)&amp;"_"&amp;$C158),IFERROR(_xlfn.XLOOKUP(_xlfn.XLOOKUP($J$1,Fct_labels,Fct_codes)&amp;"_"&amp;$C158,Raw_Factors_QFXP!$B$7:$B$1000,Raw_Factors_QFXP!F$7:F$1000),0))</f>
        <v>0</v>
      </c>
      <c r="F158" s="168" cm="1">
        <f t="array" aca="1" ref="F158" ca="1">IF($J$1="Labour",SUMIFS(Raw_Factors_QFXP!G$7:G$1000,Raw_Factors_QFXP!$A$7:$A$1000,_xlfn.XLOOKUP($J$1,Fct_labels,Fct_codes)&amp;"_"&amp;$C158),IFERROR(_xlfn.XLOOKUP(_xlfn.XLOOKUP($J$1,Fct_labels,Fct_codes)&amp;"_"&amp;$C158,Raw_Factors_QFXP!$B$7:$B$1000,Raw_Factors_QFXP!G$7:G$1000),0))</f>
        <v>0</v>
      </c>
      <c r="G158" s="168" cm="1">
        <f t="array" aca="1" ref="G158" ca="1">IF($J$1="Labour",SUMIFS(Raw_Factors_QFXP!H$7:H$1000,Raw_Factors_QFXP!$A$7:$A$1000,_xlfn.XLOOKUP($J$1,Fct_labels,Fct_codes)&amp;"_"&amp;$C158),IFERROR(_xlfn.XLOOKUP(_xlfn.XLOOKUP($J$1,Fct_labels,Fct_codes)&amp;"_"&amp;$C158,Raw_Factors_QFXP!$B$7:$B$1000,Raw_Factors_QFXP!H$7:H$1000),0))</f>
        <v>0</v>
      </c>
      <c r="H158" s="168" cm="1">
        <f t="array" aca="1" ref="H158" ca="1">IF($J$1="Labour",SUMIFS(Raw_Factors_QFXP!I$7:I$1000,Raw_Factors_QFXP!$A$7:$A$1000,_xlfn.XLOOKUP($J$1,Fct_labels,Fct_codes)&amp;"_"&amp;$C158),IFERROR(_xlfn.XLOOKUP(_xlfn.XLOOKUP($J$1,Fct_labels,Fct_codes)&amp;"_"&amp;$C158,Raw_Factors_QFXP!$B$7:$B$1000,Raw_Factors_QFXP!I$7:I$1000),0))</f>
        <v>0</v>
      </c>
      <c r="I158" s="168" cm="1">
        <f t="array" aca="1" ref="I158" ca="1">IF($J$1="Labour",SUMIFS(Raw_Factors_QFXP!J$7:J$1000,Raw_Factors_QFXP!$A$7:$A$1000,_xlfn.XLOOKUP($J$1,Fct_labels,Fct_codes)&amp;"_"&amp;$C158),IFERROR(_xlfn.XLOOKUP(_xlfn.XLOOKUP($J$1,Fct_labels,Fct_codes)&amp;"_"&amp;$C158,Raw_Factors_QFXP!$B$7:$B$1000,Raw_Factors_QFXP!J$7:J$1000),0))</f>
        <v>0</v>
      </c>
      <c r="J158" s="168" cm="1">
        <f t="array" aca="1" ref="J158" ca="1">IF($J$1="Labour",SUMIFS(Raw_Factors_QFXP!K$7:K$1000,Raw_Factors_QFXP!$A$7:$A$1000,_xlfn.XLOOKUP($J$1,Fct_labels,Fct_codes)&amp;"_"&amp;$C158),IFERROR(_xlfn.XLOOKUP(_xlfn.XLOOKUP($J$1,Fct_labels,Fct_codes)&amp;"_"&amp;$C158,Raw_Factors_QFXP!$B$7:$B$1000,Raw_Factors_QFXP!K$7:K$1000),0))</f>
        <v>0</v>
      </c>
      <c r="K158" s="168" cm="1">
        <f t="array" aca="1" ref="K158" ca="1">IF($J$1="Labour",SUMIFS(Raw_Factors_QFXP!L$7:L$1000,Raw_Factors_QFXP!$A$7:$A$1000,_xlfn.XLOOKUP($J$1,Fct_labels,Fct_codes)&amp;"_"&amp;$C158),IFERROR(_xlfn.XLOOKUP(_xlfn.XLOOKUP($J$1,Fct_labels,Fct_codes)&amp;"_"&amp;$C158,Raw_Factors_QFXP!$B$7:$B$1000,Raw_Factors_QFXP!L$7:L$1000),0))</f>
        <v>0</v>
      </c>
      <c r="L158" s="168" cm="1">
        <f t="array" aca="1" ref="L158" ca="1">IF($J$1="Labour",SUMIFS(Raw_Factors_QFXP!M$7:M$1000,Raw_Factors_QFXP!$A$7:$A$1000,_xlfn.XLOOKUP($J$1,Fct_labels,Fct_codes)&amp;"_"&amp;$C158),IFERROR(_xlfn.XLOOKUP(_xlfn.XLOOKUP($J$1,Fct_labels,Fct_codes)&amp;"_"&amp;$C158,Raw_Factors_QFXP!$B$7:$B$1000,Raw_Factors_QFXP!M$7:M$1000),0))</f>
        <v>0</v>
      </c>
      <c r="M158" s="168" cm="1">
        <f t="array" aca="1" ref="M158" ca="1">IF($J$1="Labour",SUMIFS(Raw_Factors_QFXP!N$7:N$1000,Raw_Factors_QFXP!$A$7:$A$1000,_xlfn.XLOOKUP($J$1,Fct_labels,Fct_codes)&amp;"_"&amp;$C158),IFERROR(_xlfn.XLOOKUP(_xlfn.XLOOKUP($J$1,Fct_labels,Fct_codes)&amp;"_"&amp;$C158,Raw_Factors_QFXP!$B$7:$B$1000,Raw_Factors_QFXP!N$7:N$1000),0))</f>
        <v>0</v>
      </c>
      <c r="O158" s="204" t="str" cm="1">
        <f t="array" aca="1" ref="O158" ca="1">IFERROR(_xlfn.XLOOKUP(P158,Act_codes_core,Act_labels_core),"")</f>
        <v>Non-life insurance and non-life reinsurance services</v>
      </c>
      <c r="P158" s="108" t="str">
        <f ca="1"/>
        <v>a_149</v>
      </c>
      <c r="Q158" s="281" cm="1">
        <f t="array" aca="1" ref="Q158" ca="1">IF($J$1="Labour","",IFERROR(_xlfn.XLOOKUP(_xlfn.XLOOKUP($J$1,Fct_labels,Fct_codes)&amp;"_"&amp;$C158,Raw_Factors_WFDISTXP!$B$7:$B$1000,Raw_Factors_WFDISTXP!E$7:E$1000),0))</f>
        <v>0</v>
      </c>
      <c r="R158" s="298" cm="1">
        <f t="array" aca="1" ref="R158" ca="1">IF($J$1="Labour","",IFERROR(_xlfn.XLOOKUP(_xlfn.XLOOKUP($J$1,Fct_labels,Fct_codes)&amp;"_"&amp;$C158,Raw_Factors_WFDISTXP!$B$7:$B$1000,Raw_Factors_WFDISTXP!F$7:F$1000),0))</f>
        <v>0</v>
      </c>
      <c r="S158" s="298" cm="1">
        <f t="array" aca="1" ref="S158" ca="1">IF($J$1="Labour","",IFERROR(_xlfn.XLOOKUP(_xlfn.XLOOKUP($J$1,Fct_labels,Fct_codes)&amp;"_"&amp;$C158,Raw_Factors_WFDISTXP!$B$7:$B$1000,Raw_Factors_WFDISTXP!G$7:G$1000),0))</f>
        <v>0</v>
      </c>
      <c r="T158" s="298" cm="1">
        <f t="array" aca="1" ref="T158" ca="1">IF($J$1="Labour","",IFERROR(_xlfn.XLOOKUP(_xlfn.XLOOKUP($J$1,Fct_labels,Fct_codes)&amp;"_"&amp;$C158,Raw_Factors_WFDISTXP!$B$7:$B$1000,Raw_Factors_WFDISTXP!H$7:H$1000),0))</f>
        <v>0</v>
      </c>
      <c r="U158" s="298" cm="1">
        <f t="array" aca="1" ref="U158" ca="1">IF($J$1="Labour","",IFERROR(_xlfn.XLOOKUP(_xlfn.XLOOKUP($J$1,Fct_labels,Fct_codes)&amp;"_"&amp;$C158,Raw_Factors_WFDISTXP!$B$7:$B$1000,Raw_Factors_WFDISTXP!I$7:I$1000),0))</f>
        <v>0</v>
      </c>
      <c r="V158" s="298" cm="1">
        <f t="array" aca="1" ref="V158" ca="1">IF($J$1="Labour","",IFERROR(_xlfn.XLOOKUP(_xlfn.XLOOKUP($J$1,Fct_labels,Fct_codes)&amp;"_"&amp;$C158,Raw_Factors_WFDISTXP!$B$7:$B$1000,Raw_Factors_WFDISTXP!J$7:J$1000),0))</f>
        <v>0</v>
      </c>
      <c r="W158" s="298" cm="1">
        <f t="array" aca="1" ref="W158" ca="1">IF($J$1="Labour","",IFERROR(_xlfn.XLOOKUP(_xlfn.XLOOKUP($J$1,Fct_labels,Fct_codes)&amp;"_"&amp;$C158,Raw_Factors_WFDISTXP!$B$7:$B$1000,Raw_Factors_WFDISTXP!K$7:K$1000),0))</f>
        <v>0</v>
      </c>
      <c r="X158" s="298" cm="1">
        <f t="array" aca="1" ref="X158" ca="1">IF($J$1="Labour","",IFERROR(_xlfn.XLOOKUP(_xlfn.XLOOKUP($J$1,Fct_labels,Fct_codes)&amp;"_"&amp;$C158,Raw_Factors_WFDISTXP!$B$7:$B$1000,Raw_Factors_WFDISTXP!L$7:L$1000),0))</f>
        <v>0</v>
      </c>
      <c r="Y158" s="298" cm="1">
        <f t="array" aca="1" ref="Y158" ca="1">IF($J$1="Labour","",IFERROR(_xlfn.XLOOKUP(_xlfn.XLOOKUP($J$1,Fct_labels,Fct_codes)&amp;"_"&amp;$C158,Raw_Factors_WFDISTXP!$B$7:$B$1000,Raw_Factors_WFDISTXP!M$7:M$1000),0))</f>
        <v>0</v>
      </c>
      <c r="Z158" s="298" cm="1">
        <f t="array" aca="1" ref="Z158" ca="1">IF($J$1="Labour","",IFERROR(_xlfn.XLOOKUP(_xlfn.XLOOKUP($J$1,Fct_labels,Fct_codes)&amp;"_"&amp;$C158,Raw_Factors_WFDISTXP!$B$7:$B$1000,Raw_Factors_WFDISTXP!N$7:N$1000),0))</f>
        <v>0</v>
      </c>
      <c r="AA158" s="104"/>
      <c r="AB158" s="104"/>
      <c r="AC158" s="104"/>
      <c r="AD158" s="104"/>
      <c r="AE158" s="104"/>
      <c r="AF158" s="104"/>
      <c r="AG158" s="104"/>
      <c r="AH158" s="104"/>
      <c r="AI158" s="54" t="str">
        <f ca="1"/>
        <v>sPSV</v>
      </c>
      <c r="AJ158" s="54" t="str">
        <f ca="1"/>
        <v>sGDP</v>
      </c>
      <c r="AK158" s="133" t="str">
        <f ca="1"/>
        <v>a_149</v>
      </c>
      <c r="AL158" s="133">
        <f ca="1"/>
        <v>0</v>
      </c>
      <c r="AM158" s="133">
        <f ca="1"/>
        <v>0</v>
      </c>
      <c r="AN158" s="133">
        <f ca="1"/>
        <v>0</v>
      </c>
      <c r="AO158" s="133">
        <f ca="1"/>
        <v>0</v>
      </c>
      <c r="AP158" s="133">
        <f ca="1"/>
        <v>0</v>
      </c>
      <c r="AQ158" s="133">
        <f ca="1"/>
        <v>0</v>
      </c>
      <c r="AR158" s="133">
        <f ca="1"/>
        <v>0</v>
      </c>
      <c r="AS158" s="133">
        <f ca="1"/>
        <v>0</v>
      </c>
      <c r="AT158" s="133">
        <f ca="1"/>
        <v>0</v>
      </c>
      <c r="AU158" s="133">
        <f ca="1"/>
        <v>0</v>
      </c>
      <c r="AV158" s="133">
        <f t="shared" ca="1" si="22"/>
        <v>0</v>
      </c>
      <c r="AW158" s="133">
        <f t="shared" ca="1" si="23"/>
        <v>0</v>
      </c>
      <c r="AX158" s="59"/>
    </row>
    <row r="159" spans="2:50" hidden="1" outlineLevel="1" x14ac:dyDescent="0.2">
      <c r="B159" s="204" t="str" cm="1">
        <f t="array" aca="1" ref="B159" ca="1">IFERROR(_xlfn.XLOOKUP(C159,Act_codes_core,Act_labels_core),"")</f>
        <v>Other financial services</v>
      </c>
      <c r="C159" s="108" t="str">
        <f ca="1"/>
        <v>a_150</v>
      </c>
      <c r="D159" s="133" cm="1">
        <f t="array" aca="1" ref="D159" ca="1">IF($J$1="Labour",SUMIFS(Raw_Factors_QFXP!E$7:E$1000,Raw_Factors_QFXP!$A$7:$A$1000,_xlfn.XLOOKUP($J$1,Fct_labels,Fct_codes)&amp;"_"&amp;$C159),IFERROR(_xlfn.XLOOKUP(_xlfn.XLOOKUP($J$1,Fct_labels,Fct_codes)&amp;"_"&amp;$C159,Raw_Factors_QFXP!$B$7:$B$1000,Raw_Factors_QFXP!E$7:E$1000),0))</f>
        <v>0</v>
      </c>
      <c r="E159" s="168" cm="1">
        <f t="array" aca="1" ref="E159" ca="1">IF($J$1="Labour",SUMIFS(Raw_Factors_QFXP!F$7:F$1000,Raw_Factors_QFXP!$A$7:$A$1000,_xlfn.XLOOKUP($J$1,Fct_labels,Fct_codes)&amp;"_"&amp;$C159),IFERROR(_xlfn.XLOOKUP(_xlfn.XLOOKUP($J$1,Fct_labels,Fct_codes)&amp;"_"&amp;$C159,Raw_Factors_QFXP!$B$7:$B$1000,Raw_Factors_QFXP!F$7:F$1000),0))</f>
        <v>0</v>
      </c>
      <c r="F159" s="168" cm="1">
        <f t="array" aca="1" ref="F159" ca="1">IF($J$1="Labour",SUMIFS(Raw_Factors_QFXP!G$7:G$1000,Raw_Factors_QFXP!$A$7:$A$1000,_xlfn.XLOOKUP($J$1,Fct_labels,Fct_codes)&amp;"_"&amp;$C159),IFERROR(_xlfn.XLOOKUP(_xlfn.XLOOKUP($J$1,Fct_labels,Fct_codes)&amp;"_"&amp;$C159,Raw_Factors_QFXP!$B$7:$B$1000,Raw_Factors_QFXP!G$7:G$1000),0))</f>
        <v>0</v>
      </c>
      <c r="G159" s="168" cm="1">
        <f t="array" aca="1" ref="G159" ca="1">IF($J$1="Labour",SUMIFS(Raw_Factors_QFXP!H$7:H$1000,Raw_Factors_QFXP!$A$7:$A$1000,_xlfn.XLOOKUP($J$1,Fct_labels,Fct_codes)&amp;"_"&amp;$C159),IFERROR(_xlfn.XLOOKUP(_xlfn.XLOOKUP($J$1,Fct_labels,Fct_codes)&amp;"_"&amp;$C159,Raw_Factors_QFXP!$B$7:$B$1000,Raw_Factors_QFXP!H$7:H$1000),0))</f>
        <v>0</v>
      </c>
      <c r="H159" s="168" cm="1">
        <f t="array" aca="1" ref="H159" ca="1">IF($J$1="Labour",SUMIFS(Raw_Factors_QFXP!I$7:I$1000,Raw_Factors_QFXP!$A$7:$A$1000,_xlfn.XLOOKUP($J$1,Fct_labels,Fct_codes)&amp;"_"&amp;$C159),IFERROR(_xlfn.XLOOKUP(_xlfn.XLOOKUP($J$1,Fct_labels,Fct_codes)&amp;"_"&amp;$C159,Raw_Factors_QFXP!$B$7:$B$1000,Raw_Factors_QFXP!I$7:I$1000),0))</f>
        <v>0</v>
      </c>
      <c r="I159" s="168" cm="1">
        <f t="array" aca="1" ref="I159" ca="1">IF($J$1="Labour",SUMIFS(Raw_Factors_QFXP!J$7:J$1000,Raw_Factors_QFXP!$A$7:$A$1000,_xlfn.XLOOKUP($J$1,Fct_labels,Fct_codes)&amp;"_"&amp;$C159),IFERROR(_xlfn.XLOOKUP(_xlfn.XLOOKUP($J$1,Fct_labels,Fct_codes)&amp;"_"&amp;$C159,Raw_Factors_QFXP!$B$7:$B$1000,Raw_Factors_QFXP!J$7:J$1000),0))</f>
        <v>0</v>
      </c>
      <c r="J159" s="168" cm="1">
        <f t="array" aca="1" ref="J159" ca="1">IF($J$1="Labour",SUMIFS(Raw_Factors_QFXP!K$7:K$1000,Raw_Factors_QFXP!$A$7:$A$1000,_xlfn.XLOOKUP($J$1,Fct_labels,Fct_codes)&amp;"_"&amp;$C159),IFERROR(_xlfn.XLOOKUP(_xlfn.XLOOKUP($J$1,Fct_labels,Fct_codes)&amp;"_"&amp;$C159,Raw_Factors_QFXP!$B$7:$B$1000,Raw_Factors_QFXP!K$7:K$1000),0))</f>
        <v>0</v>
      </c>
      <c r="K159" s="168" cm="1">
        <f t="array" aca="1" ref="K159" ca="1">IF($J$1="Labour",SUMIFS(Raw_Factors_QFXP!L$7:L$1000,Raw_Factors_QFXP!$A$7:$A$1000,_xlfn.XLOOKUP($J$1,Fct_labels,Fct_codes)&amp;"_"&amp;$C159),IFERROR(_xlfn.XLOOKUP(_xlfn.XLOOKUP($J$1,Fct_labels,Fct_codes)&amp;"_"&amp;$C159,Raw_Factors_QFXP!$B$7:$B$1000,Raw_Factors_QFXP!L$7:L$1000),0))</f>
        <v>0</v>
      </c>
      <c r="L159" s="168" cm="1">
        <f t="array" aca="1" ref="L159" ca="1">IF($J$1="Labour",SUMIFS(Raw_Factors_QFXP!M$7:M$1000,Raw_Factors_QFXP!$A$7:$A$1000,_xlfn.XLOOKUP($J$1,Fct_labels,Fct_codes)&amp;"_"&amp;$C159),IFERROR(_xlfn.XLOOKUP(_xlfn.XLOOKUP($J$1,Fct_labels,Fct_codes)&amp;"_"&amp;$C159,Raw_Factors_QFXP!$B$7:$B$1000,Raw_Factors_QFXP!M$7:M$1000),0))</f>
        <v>0</v>
      </c>
      <c r="M159" s="168" cm="1">
        <f t="array" aca="1" ref="M159" ca="1">IF($J$1="Labour",SUMIFS(Raw_Factors_QFXP!N$7:N$1000,Raw_Factors_QFXP!$A$7:$A$1000,_xlfn.XLOOKUP($J$1,Fct_labels,Fct_codes)&amp;"_"&amp;$C159),IFERROR(_xlfn.XLOOKUP(_xlfn.XLOOKUP($J$1,Fct_labels,Fct_codes)&amp;"_"&amp;$C159,Raw_Factors_QFXP!$B$7:$B$1000,Raw_Factors_QFXP!N$7:N$1000),0))</f>
        <v>0</v>
      </c>
      <c r="O159" s="204" t="str" cm="1">
        <f t="array" aca="1" ref="O159" ca="1">IFERROR(_xlfn.XLOOKUP(P159,Act_codes_core,Act_labels_core),"")</f>
        <v>Other financial services</v>
      </c>
      <c r="P159" s="108" t="str">
        <f ca="1"/>
        <v>a_150</v>
      </c>
      <c r="Q159" s="281" cm="1">
        <f t="array" aca="1" ref="Q159" ca="1">IF($J$1="Labour","",IFERROR(_xlfn.XLOOKUP(_xlfn.XLOOKUP($J$1,Fct_labels,Fct_codes)&amp;"_"&amp;$C159,Raw_Factors_WFDISTXP!$B$7:$B$1000,Raw_Factors_WFDISTXP!E$7:E$1000),0))</f>
        <v>0</v>
      </c>
      <c r="R159" s="298" cm="1">
        <f t="array" aca="1" ref="R159" ca="1">IF($J$1="Labour","",IFERROR(_xlfn.XLOOKUP(_xlfn.XLOOKUP($J$1,Fct_labels,Fct_codes)&amp;"_"&amp;$C159,Raw_Factors_WFDISTXP!$B$7:$B$1000,Raw_Factors_WFDISTXP!F$7:F$1000),0))</f>
        <v>0</v>
      </c>
      <c r="S159" s="298" cm="1">
        <f t="array" aca="1" ref="S159" ca="1">IF($J$1="Labour","",IFERROR(_xlfn.XLOOKUP(_xlfn.XLOOKUP($J$1,Fct_labels,Fct_codes)&amp;"_"&amp;$C159,Raw_Factors_WFDISTXP!$B$7:$B$1000,Raw_Factors_WFDISTXP!G$7:G$1000),0))</f>
        <v>0</v>
      </c>
      <c r="T159" s="298" cm="1">
        <f t="array" aca="1" ref="T159" ca="1">IF($J$1="Labour","",IFERROR(_xlfn.XLOOKUP(_xlfn.XLOOKUP($J$1,Fct_labels,Fct_codes)&amp;"_"&amp;$C159,Raw_Factors_WFDISTXP!$B$7:$B$1000,Raw_Factors_WFDISTXP!H$7:H$1000),0))</f>
        <v>0</v>
      </c>
      <c r="U159" s="298" cm="1">
        <f t="array" aca="1" ref="U159" ca="1">IF($J$1="Labour","",IFERROR(_xlfn.XLOOKUP(_xlfn.XLOOKUP($J$1,Fct_labels,Fct_codes)&amp;"_"&amp;$C159,Raw_Factors_WFDISTXP!$B$7:$B$1000,Raw_Factors_WFDISTXP!I$7:I$1000),0))</f>
        <v>0</v>
      </c>
      <c r="V159" s="298" cm="1">
        <f t="array" aca="1" ref="V159" ca="1">IF($J$1="Labour","",IFERROR(_xlfn.XLOOKUP(_xlfn.XLOOKUP($J$1,Fct_labels,Fct_codes)&amp;"_"&amp;$C159,Raw_Factors_WFDISTXP!$B$7:$B$1000,Raw_Factors_WFDISTXP!J$7:J$1000),0))</f>
        <v>0</v>
      </c>
      <c r="W159" s="298" cm="1">
        <f t="array" aca="1" ref="W159" ca="1">IF($J$1="Labour","",IFERROR(_xlfn.XLOOKUP(_xlfn.XLOOKUP($J$1,Fct_labels,Fct_codes)&amp;"_"&amp;$C159,Raw_Factors_WFDISTXP!$B$7:$B$1000,Raw_Factors_WFDISTXP!K$7:K$1000),0))</f>
        <v>0</v>
      </c>
      <c r="X159" s="298" cm="1">
        <f t="array" aca="1" ref="X159" ca="1">IF($J$1="Labour","",IFERROR(_xlfn.XLOOKUP(_xlfn.XLOOKUP($J$1,Fct_labels,Fct_codes)&amp;"_"&amp;$C159,Raw_Factors_WFDISTXP!$B$7:$B$1000,Raw_Factors_WFDISTXP!L$7:L$1000),0))</f>
        <v>0</v>
      </c>
      <c r="Y159" s="298" cm="1">
        <f t="array" aca="1" ref="Y159" ca="1">IF($J$1="Labour","",IFERROR(_xlfn.XLOOKUP(_xlfn.XLOOKUP($J$1,Fct_labels,Fct_codes)&amp;"_"&amp;$C159,Raw_Factors_WFDISTXP!$B$7:$B$1000,Raw_Factors_WFDISTXP!M$7:M$1000),0))</f>
        <v>0</v>
      </c>
      <c r="Z159" s="298" cm="1">
        <f t="array" aca="1" ref="Z159" ca="1">IF($J$1="Labour","",IFERROR(_xlfn.XLOOKUP(_xlfn.XLOOKUP($J$1,Fct_labels,Fct_codes)&amp;"_"&amp;$C159,Raw_Factors_WFDISTXP!$B$7:$B$1000,Raw_Factors_WFDISTXP!N$7:N$1000),0))</f>
        <v>0</v>
      </c>
      <c r="AA159" s="104"/>
      <c r="AB159" s="104"/>
      <c r="AC159" s="104"/>
      <c r="AD159" s="104"/>
      <c r="AE159" s="104"/>
      <c r="AF159" s="104"/>
      <c r="AG159" s="104"/>
      <c r="AH159" s="104"/>
      <c r="AI159" s="54" t="str">
        <f ca="1"/>
        <v>sPSV</v>
      </c>
      <c r="AJ159" s="54" t="str">
        <f ca="1"/>
        <v>sGDP</v>
      </c>
      <c r="AK159" s="133" t="str">
        <f ca="1"/>
        <v>a_150</v>
      </c>
      <c r="AL159" s="133">
        <f ca="1"/>
        <v>0</v>
      </c>
      <c r="AM159" s="133">
        <f ca="1"/>
        <v>0</v>
      </c>
      <c r="AN159" s="133">
        <f ca="1"/>
        <v>0</v>
      </c>
      <c r="AO159" s="133">
        <f ca="1"/>
        <v>0</v>
      </c>
      <c r="AP159" s="133">
        <f ca="1"/>
        <v>0</v>
      </c>
      <c r="AQ159" s="133">
        <f ca="1"/>
        <v>0</v>
      </c>
      <c r="AR159" s="133">
        <f ca="1"/>
        <v>0</v>
      </c>
      <c r="AS159" s="133">
        <f ca="1"/>
        <v>0</v>
      </c>
      <c r="AT159" s="133">
        <f ca="1"/>
        <v>0</v>
      </c>
      <c r="AU159" s="133">
        <f ca="1"/>
        <v>0</v>
      </c>
      <c r="AV159" s="133">
        <f t="shared" ca="1" si="22"/>
        <v>0</v>
      </c>
      <c r="AW159" s="133">
        <f t="shared" ca="1" si="23"/>
        <v>0</v>
      </c>
      <c r="AX159" s="59"/>
    </row>
    <row r="160" spans="2:50" hidden="1" outlineLevel="1" x14ac:dyDescent="0.2">
      <c r="B160" s="204" t="str" cm="1">
        <f t="array" aca="1" ref="B160" ca="1">IFERROR(_xlfn.XLOOKUP(C160,Act_codes_core,Act_labels_core),"")</f>
        <v>Real estate business services</v>
      </c>
      <c r="C160" s="108" t="str">
        <f ca="1"/>
        <v>a_151</v>
      </c>
      <c r="D160" s="133" cm="1">
        <f t="array" aca="1" ref="D160" ca="1">IF($J$1="Labour",SUMIFS(Raw_Factors_QFXP!E$7:E$1000,Raw_Factors_QFXP!$A$7:$A$1000,_xlfn.XLOOKUP($J$1,Fct_labels,Fct_codes)&amp;"_"&amp;$C160),IFERROR(_xlfn.XLOOKUP(_xlfn.XLOOKUP($J$1,Fct_labels,Fct_codes)&amp;"_"&amp;$C160,Raw_Factors_QFXP!$B$7:$B$1000,Raw_Factors_QFXP!E$7:E$1000),0))</f>
        <v>0</v>
      </c>
      <c r="E160" s="168" cm="1">
        <f t="array" aca="1" ref="E160" ca="1">IF($J$1="Labour",SUMIFS(Raw_Factors_QFXP!F$7:F$1000,Raw_Factors_QFXP!$A$7:$A$1000,_xlfn.XLOOKUP($J$1,Fct_labels,Fct_codes)&amp;"_"&amp;$C160),IFERROR(_xlfn.XLOOKUP(_xlfn.XLOOKUP($J$1,Fct_labels,Fct_codes)&amp;"_"&amp;$C160,Raw_Factors_QFXP!$B$7:$B$1000,Raw_Factors_QFXP!F$7:F$1000),0))</f>
        <v>0</v>
      </c>
      <c r="F160" s="168" cm="1">
        <f t="array" aca="1" ref="F160" ca="1">IF($J$1="Labour",SUMIFS(Raw_Factors_QFXP!G$7:G$1000,Raw_Factors_QFXP!$A$7:$A$1000,_xlfn.XLOOKUP($J$1,Fct_labels,Fct_codes)&amp;"_"&amp;$C160),IFERROR(_xlfn.XLOOKUP(_xlfn.XLOOKUP($J$1,Fct_labels,Fct_codes)&amp;"_"&amp;$C160,Raw_Factors_QFXP!$B$7:$B$1000,Raw_Factors_QFXP!G$7:G$1000),0))</f>
        <v>0</v>
      </c>
      <c r="G160" s="168" cm="1">
        <f t="array" aca="1" ref="G160" ca="1">IF($J$1="Labour",SUMIFS(Raw_Factors_QFXP!H$7:H$1000,Raw_Factors_QFXP!$A$7:$A$1000,_xlfn.XLOOKUP($J$1,Fct_labels,Fct_codes)&amp;"_"&amp;$C160),IFERROR(_xlfn.XLOOKUP(_xlfn.XLOOKUP($J$1,Fct_labels,Fct_codes)&amp;"_"&amp;$C160,Raw_Factors_QFXP!$B$7:$B$1000,Raw_Factors_QFXP!H$7:H$1000),0))</f>
        <v>0</v>
      </c>
      <c r="H160" s="168" cm="1">
        <f t="array" aca="1" ref="H160" ca="1">IF($J$1="Labour",SUMIFS(Raw_Factors_QFXP!I$7:I$1000,Raw_Factors_QFXP!$A$7:$A$1000,_xlfn.XLOOKUP($J$1,Fct_labels,Fct_codes)&amp;"_"&amp;$C160),IFERROR(_xlfn.XLOOKUP(_xlfn.XLOOKUP($J$1,Fct_labels,Fct_codes)&amp;"_"&amp;$C160,Raw_Factors_QFXP!$B$7:$B$1000,Raw_Factors_QFXP!I$7:I$1000),0))</f>
        <v>0</v>
      </c>
      <c r="I160" s="168" cm="1">
        <f t="array" aca="1" ref="I160" ca="1">IF($J$1="Labour",SUMIFS(Raw_Factors_QFXP!J$7:J$1000,Raw_Factors_QFXP!$A$7:$A$1000,_xlfn.XLOOKUP($J$1,Fct_labels,Fct_codes)&amp;"_"&amp;$C160),IFERROR(_xlfn.XLOOKUP(_xlfn.XLOOKUP($J$1,Fct_labels,Fct_codes)&amp;"_"&amp;$C160,Raw_Factors_QFXP!$B$7:$B$1000,Raw_Factors_QFXP!J$7:J$1000),0))</f>
        <v>0</v>
      </c>
      <c r="J160" s="168" cm="1">
        <f t="array" aca="1" ref="J160" ca="1">IF($J$1="Labour",SUMIFS(Raw_Factors_QFXP!K$7:K$1000,Raw_Factors_QFXP!$A$7:$A$1000,_xlfn.XLOOKUP($J$1,Fct_labels,Fct_codes)&amp;"_"&amp;$C160),IFERROR(_xlfn.XLOOKUP(_xlfn.XLOOKUP($J$1,Fct_labels,Fct_codes)&amp;"_"&amp;$C160,Raw_Factors_QFXP!$B$7:$B$1000,Raw_Factors_QFXP!K$7:K$1000),0))</f>
        <v>0</v>
      </c>
      <c r="K160" s="168" cm="1">
        <f t="array" aca="1" ref="K160" ca="1">IF($J$1="Labour",SUMIFS(Raw_Factors_QFXP!L$7:L$1000,Raw_Factors_QFXP!$A$7:$A$1000,_xlfn.XLOOKUP($J$1,Fct_labels,Fct_codes)&amp;"_"&amp;$C160),IFERROR(_xlfn.XLOOKUP(_xlfn.XLOOKUP($J$1,Fct_labels,Fct_codes)&amp;"_"&amp;$C160,Raw_Factors_QFXP!$B$7:$B$1000,Raw_Factors_QFXP!L$7:L$1000),0))</f>
        <v>0</v>
      </c>
      <c r="L160" s="168" cm="1">
        <f t="array" aca="1" ref="L160" ca="1">IF($J$1="Labour",SUMIFS(Raw_Factors_QFXP!M$7:M$1000,Raw_Factors_QFXP!$A$7:$A$1000,_xlfn.XLOOKUP($J$1,Fct_labels,Fct_codes)&amp;"_"&amp;$C160),IFERROR(_xlfn.XLOOKUP(_xlfn.XLOOKUP($J$1,Fct_labels,Fct_codes)&amp;"_"&amp;$C160,Raw_Factors_QFXP!$B$7:$B$1000,Raw_Factors_QFXP!M$7:M$1000),0))</f>
        <v>0</v>
      </c>
      <c r="M160" s="168" cm="1">
        <f t="array" aca="1" ref="M160" ca="1">IF($J$1="Labour",SUMIFS(Raw_Factors_QFXP!N$7:N$1000,Raw_Factors_QFXP!$A$7:$A$1000,_xlfn.XLOOKUP($J$1,Fct_labels,Fct_codes)&amp;"_"&amp;$C160),IFERROR(_xlfn.XLOOKUP(_xlfn.XLOOKUP($J$1,Fct_labels,Fct_codes)&amp;"_"&amp;$C160,Raw_Factors_QFXP!$B$7:$B$1000,Raw_Factors_QFXP!N$7:N$1000),0))</f>
        <v>0</v>
      </c>
      <c r="O160" s="204" t="str" cm="1">
        <f t="array" aca="1" ref="O160" ca="1">IFERROR(_xlfn.XLOOKUP(P160,Act_codes_core,Act_labels_core),"")</f>
        <v>Real estate business services</v>
      </c>
      <c r="P160" s="108" t="str">
        <f ca="1"/>
        <v>a_151</v>
      </c>
      <c r="Q160" s="281" cm="1">
        <f t="array" aca="1" ref="Q160" ca="1">IF($J$1="Labour","",IFERROR(_xlfn.XLOOKUP(_xlfn.XLOOKUP($J$1,Fct_labels,Fct_codes)&amp;"_"&amp;$C160,Raw_Factors_WFDISTXP!$B$7:$B$1000,Raw_Factors_WFDISTXP!E$7:E$1000),0))</f>
        <v>0</v>
      </c>
      <c r="R160" s="298" cm="1">
        <f t="array" aca="1" ref="R160" ca="1">IF($J$1="Labour","",IFERROR(_xlfn.XLOOKUP(_xlfn.XLOOKUP($J$1,Fct_labels,Fct_codes)&amp;"_"&amp;$C160,Raw_Factors_WFDISTXP!$B$7:$B$1000,Raw_Factors_WFDISTXP!F$7:F$1000),0))</f>
        <v>0</v>
      </c>
      <c r="S160" s="298" cm="1">
        <f t="array" aca="1" ref="S160" ca="1">IF($J$1="Labour","",IFERROR(_xlfn.XLOOKUP(_xlfn.XLOOKUP($J$1,Fct_labels,Fct_codes)&amp;"_"&amp;$C160,Raw_Factors_WFDISTXP!$B$7:$B$1000,Raw_Factors_WFDISTXP!G$7:G$1000),0))</f>
        <v>0</v>
      </c>
      <c r="T160" s="298" cm="1">
        <f t="array" aca="1" ref="T160" ca="1">IF($J$1="Labour","",IFERROR(_xlfn.XLOOKUP(_xlfn.XLOOKUP($J$1,Fct_labels,Fct_codes)&amp;"_"&amp;$C160,Raw_Factors_WFDISTXP!$B$7:$B$1000,Raw_Factors_WFDISTXP!H$7:H$1000),0))</f>
        <v>0</v>
      </c>
      <c r="U160" s="298" cm="1">
        <f t="array" aca="1" ref="U160" ca="1">IF($J$1="Labour","",IFERROR(_xlfn.XLOOKUP(_xlfn.XLOOKUP($J$1,Fct_labels,Fct_codes)&amp;"_"&amp;$C160,Raw_Factors_WFDISTXP!$B$7:$B$1000,Raw_Factors_WFDISTXP!I$7:I$1000),0))</f>
        <v>0</v>
      </c>
      <c r="V160" s="298" cm="1">
        <f t="array" aca="1" ref="V160" ca="1">IF($J$1="Labour","",IFERROR(_xlfn.XLOOKUP(_xlfn.XLOOKUP($J$1,Fct_labels,Fct_codes)&amp;"_"&amp;$C160,Raw_Factors_WFDISTXP!$B$7:$B$1000,Raw_Factors_WFDISTXP!J$7:J$1000),0))</f>
        <v>0</v>
      </c>
      <c r="W160" s="298" cm="1">
        <f t="array" aca="1" ref="W160" ca="1">IF($J$1="Labour","",IFERROR(_xlfn.XLOOKUP(_xlfn.XLOOKUP($J$1,Fct_labels,Fct_codes)&amp;"_"&amp;$C160,Raw_Factors_WFDISTXP!$B$7:$B$1000,Raw_Factors_WFDISTXP!K$7:K$1000),0))</f>
        <v>0</v>
      </c>
      <c r="X160" s="298" cm="1">
        <f t="array" aca="1" ref="X160" ca="1">IF($J$1="Labour","",IFERROR(_xlfn.XLOOKUP(_xlfn.XLOOKUP($J$1,Fct_labels,Fct_codes)&amp;"_"&amp;$C160,Raw_Factors_WFDISTXP!$B$7:$B$1000,Raw_Factors_WFDISTXP!L$7:L$1000),0))</f>
        <v>0</v>
      </c>
      <c r="Y160" s="298" cm="1">
        <f t="array" aca="1" ref="Y160" ca="1">IF($J$1="Labour","",IFERROR(_xlfn.XLOOKUP(_xlfn.XLOOKUP($J$1,Fct_labels,Fct_codes)&amp;"_"&amp;$C160,Raw_Factors_WFDISTXP!$B$7:$B$1000,Raw_Factors_WFDISTXP!M$7:M$1000),0))</f>
        <v>0</v>
      </c>
      <c r="Z160" s="298" cm="1">
        <f t="array" aca="1" ref="Z160" ca="1">IF($J$1="Labour","",IFERROR(_xlfn.XLOOKUP(_xlfn.XLOOKUP($J$1,Fct_labels,Fct_codes)&amp;"_"&amp;$C160,Raw_Factors_WFDISTXP!$B$7:$B$1000,Raw_Factors_WFDISTXP!N$7:N$1000),0))</f>
        <v>0</v>
      </c>
      <c r="AA160" s="104"/>
      <c r="AB160" s="104"/>
      <c r="AC160" s="104"/>
      <c r="AD160" s="104"/>
      <c r="AE160" s="104"/>
      <c r="AF160" s="104"/>
      <c r="AG160" s="104"/>
      <c r="AH160" s="104"/>
      <c r="AI160" s="54" t="str">
        <f ca="1"/>
        <v>sPSV</v>
      </c>
      <c r="AJ160" s="54" t="str">
        <f ca="1"/>
        <v>sGDP</v>
      </c>
      <c r="AK160" s="133" t="str">
        <f ca="1"/>
        <v>a_151</v>
      </c>
      <c r="AL160" s="133">
        <f ca="1"/>
        <v>0</v>
      </c>
      <c r="AM160" s="133">
        <f ca="1"/>
        <v>0</v>
      </c>
      <c r="AN160" s="133">
        <f ca="1"/>
        <v>0</v>
      </c>
      <c r="AO160" s="133">
        <f ca="1"/>
        <v>0</v>
      </c>
      <c r="AP160" s="133">
        <f ca="1"/>
        <v>0</v>
      </c>
      <c r="AQ160" s="133">
        <f ca="1"/>
        <v>0</v>
      </c>
      <c r="AR160" s="133">
        <f ca="1"/>
        <v>0</v>
      </c>
      <c r="AS160" s="133">
        <f ca="1"/>
        <v>0</v>
      </c>
      <c r="AT160" s="133">
        <f ca="1"/>
        <v>0</v>
      </c>
      <c r="AU160" s="133">
        <f ca="1"/>
        <v>0</v>
      </c>
      <c r="AV160" s="133">
        <f t="shared" ca="1" si="22"/>
        <v>0</v>
      </c>
      <c r="AW160" s="133">
        <f t="shared" ca="1" si="23"/>
        <v>0</v>
      </c>
      <c r="AX160" s="59"/>
    </row>
    <row r="161" spans="2:50" hidden="1" outlineLevel="1" x14ac:dyDescent="0.2">
      <c r="B161" s="204" t="str" cm="1">
        <f t="array" aca="1" ref="B161" ca="1">IFERROR(_xlfn.XLOOKUP(C161,Act_codes_core,Act_labels_core),"")</f>
        <v>Legal, accounting and auditing services</v>
      </c>
      <c r="C161" s="108" t="str">
        <f ca="1"/>
        <v>a_152</v>
      </c>
      <c r="D161" s="133" cm="1">
        <f t="array" aca="1" ref="D161" ca="1">IF($J$1="Labour",SUMIFS(Raw_Factors_QFXP!E$7:E$1000,Raw_Factors_QFXP!$A$7:$A$1000,_xlfn.XLOOKUP($J$1,Fct_labels,Fct_codes)&amp;"_"&amp;$C161),IFERROR(_xlfn.XLOOKUP(_xlfn.XLOOKUP($J$1,Fct_labels,Fct_codes)&amp;"_"&amp;$C161,Raw_Factors_QFXP!$B$7:$B$1000,Raw_Factors_QFXP!E$7:E$1000),0))</f>
        <v>0</v>
      </c>
      <c r="E161" s="168" cm="1">
        <f t="array" aca="1" ref="E161" ca="1">IF($J$1="Labour",SUMIFS(Raw_Factors_QFXP!F$7:F$1000,Raw_Factors_QFXP!$A$7:$A$1000,_xlfn.XLOOKUP($J$1,Fct_labels,Fct_codes)&amp;"_"&amp;$C161),IFERROR(_xlfn.XLOOKUP(_xlfn.XLOOKUP($J$1,Fct_labels,Fct_codes)&amp;"_"&amp;$C161,Raw_Factors_QFXP!$B$7:$B$1000,Raw_Factors_QFXP!F$7:F$1000),0))</f>
        <v>0</v>
      </c>
      <c r="F161" s="168" cm="1">
        <f t="array" aca="1" ref="F161" ca="1">IF($J$1="Labour",SUMIFS(Raw_Factors_QFXP!G$7:G$1000,Raw_Factors_QFXP!$A$7:$A$1000,_xlfn.XLOOKUP($J$1,Fct_labels,Fct_codes)&amp;"_"&amp;$C161),IFERROR(_xlfn.XLOOKUP(_xlfn.XLOOKUP($J$1,Fct_labels,Fct_codes)&amp;"_"&amp;$C161,Raw_Factors_QFXP!$B$7:$B$1000,Raw_Factors_QFXP!G$7:G$1000),0))</f>
        <v>0</v>
      </c>
      <c r="G161" s="168" cm="1">
        <f t="array" aca="1" ref="G161" ca="1">IF($J$1="Labour",SUMIFS(Raw_Factors_QFXP!H$7:H$1000,Raw_Factors_QFXP!$A$7:$A$1000,_xlfn.XLOOKUP($J$1,Fct_labels,Fct_codes)&amp;"_"&amp;$C161),IFERROR(_xlfn.XLOOKUP(_xlfn.XLOOKUP($J$1,Fct_labels,Fct_codes)&amp;"_"&amp;$C161,Raw_Factors_QFXP!$B$7:$B$1000,Raw_Factors_QFXP!H$7:H$1000),0))</f>
        <v>0</v>
      </c>
      <c r="H161" s="168" cm="1">
        <f t="array" aca="1" ref="H161" ca="1">IF($J$1="Labour",SUMIFS(Raw_Factors_QFXP!I$7:I$1000,Raw_Factors_QFXP!$A$7:$A$1000,_xlfn.XLOOKUP($J$1,Fct_labels,Fct_codes)&amp;"_"&amp;$C161),IFERROR(_xlfn.XLOOKUP(_xlfn.XLOOKUP($J$1,Fct_labels,Fct_codes)&amp;"_"&amp;$C161,Raw_Factors_QFXP!$B$7:$B$1000,Raw_Factors_QFXP!I$7:I$1000),0))</f>
        <v>0</v>
      </c>
      <c r="I161" s="168" cm="1">
        <f t="array" aca="1" ref="I161" ca="1">IF($J$1="Labour",SUMIFS(Raw_Factors_QFXP!J$7:J$1000,Raw_Factors_QFXP!$A$7:$A$1000,_xlfn.XLOOKUP($J$1,Fct_labels,Fct_codes)&amp;"_"&amp;$C161),IFERROR(_xlfn.XLOOKUP(_xlfn.XLOOKUP($J$1,Fct_labels,Fct_codes)&amp;"_"&amp;$C161,Raw_Factors_QFXP!$B$7:$B$1000,Raw_Factors_QFXP!J$7:J$1000),0))</f>
        <v>0</v>
      </c>
      <c r="J161" s="168" cm="1">
        <f t="array" aca="1" ref="J161" ca="1">IF($J$1="Labour",SUMIFS(Raw_Factors_QFXP!K$7:K$1000,Raw_Factors_QFXP!$A$7:$A$1000,_xlfn.XLOOKUP($J$1,Fct_labels,Fct_codes)&amp;"_"&amp;$C161),IFERROR(_xlfn.XLOOKUP(_xlfn.XLOOKUP($J$1,Fct_labels,Fct_codes)&amp;"_"&amp;$C161,Raw_Factors_QFXP!$B$7:$B$1000,Raw_Factors_QFXP!K$7:K$1000),0))</f>
        <v>0</v>
      </c>
      <c r="K161" s="168" cm="1">
        <f t="array" aca="1" ref="K161" ca="1">IF($J$1="Labour",SUMIFS(Raw_Factors_QFXP!L$7:L$1000,Raw_Factors_QFXP!$A$7:$A$1000,_xlfn.XLOOKUP($J$1,Fct_labels,Fct_codes)&amp;"_"&amp;$C161),IFERROR(_xlfn.XLOOKUP(_xlfn.XLOOKUP($J$1,Fct_labels,Fct_codes)&amp;"_"&amp;$C161,Raw_Factors_QFXP!$B$7:$B$1000,Raw_Factors_QFXP!L$7:L$1000),0))</f>
        <v>0</v>
      </c>
      <c r="L161" s="168" cm="1">
        <f t="array" aca="1" ref="L161" ca="1">IF($J$1="Labour",SUMIFS(Raw_Factors_QFXP!M$7:M$1000,Raw_Factors_QFXP!$A$7:$A$1000,_xlfn.XLOOKUP($J$1,Fct_labels,Fct_codes)&amp;"_"&amp;$C161),IFERROR(_xlfn.XLOOKUP(_xlfn.XLOOKUP($J$1,Fct_labels,Fct_codes)&amp;"_"&amp;$C161,Raw_Factors_QFXP!$B$7:$B$1000,Raw_Factors_QFXP!M$7:M$1000),0))</f>
        <v>0</v>
      </c>
      <c r="M161" s="168" cm="1">
        <f t="array" aca="1" ref="M161" ca="1">IF($J$1="Labour",SUMIFS(Raw_Factors_QFXP!N$7:N$1000,Raw_Factors_QFXP!$A$7:$A$1000,_xlfn.XLOOKUP($J$1,Fct_labels,Fct_codes)&amp;"_"&amp;$C161),IFERROR(_xlfn.XLOOKUP(_xlfn.XLOOKUP($J$1,Fct_labels,Fct_codes)&amp;"_"&amp;$C161,Raw_Factors_QFXP!$B$7:$B$1000,Raw_Factors_QFXP!N$7:N$1000),0))</f>
        <v>0</v>
      </c>
      <c r="O161" s="204" t="str" cm="1">
        <f t="array" aca="1" ref="O161" ca="1">IFERROR(_xlfn.XLOOKUP(P161,Act_codes_core,Act_labels_core),"")</f>
        <v>Legal, accounting and auditing services</v>
      </c>
      <c r="P161" s="108" t="str">
        <f ca="1"/>
        <v>a_152</v>
      </c>
      <c r="Q161" s="281" cm="1">
        <f t="array" aca="1" ref="Q161" ca="1">IF($J$1="Labour","",IFERROR(_xlfn.XLOOKUP(_xlfn.XLOOKUP($J$1,Fct_labels,Fct_codes)&amp;"_"&amp;$C161,Raw_Factors_WFDISTXP!$B$7:$B$1000,Raw_Factors_WFDISTXP!E$7:E$1000),0))</f>
        <v>0</v>
      </c>
      <c r="R161" s="298" cm="1">
        <f t="array" aca="1" ref="R161" ca="1">IF($J$1="Labour","",IFERROR(_xlfn.XLOOKUP(_xlfn.XLOOKUP($J$1,Fct_labels,Fct_codes)&amp;"_"&amp;$C161,Raw_Factors_WFDISTXP!$B$7:$B$1000,Raw_Factors_WFDISTXP!F$7:F$1000),0))</f>
        <v>0</v>
      </c>
      <c r="S161" s="298" cm="1">
        <f t="array" aca="1" ref="S161" ca="1">IF($J$1="Labour","",IFERROR(_xlfn.XLOOKUP(_xlfn.XLOOKUP($J$1,Fct_labels,Fct_codes)&amp;"_"&amp;$C161,Raw_Factors_WFDISTXP!$B$7:$B$1000,Raw_Factors_WFDISTXP!G$7:G$1000),0))</f>
        <v>0</v>
      </c>
      <c r="T161" s="298" cm="1">
        <f t="array" aca="1" ref="T161" ca="1">IF($J$1="Labour","",IFERROR(_xlfn.XLOOKUP(_xlfn.XLOOKUP($J$1,Fct_labels,Fct_codes)&amp;"_"&amp;$C161,Raw_Factors_WFDISTXP!$B$7:$B$1000,Raw_Factors_WFDISTXP!H$7:H$1000),0))</f>
        <v>0</v>
      </c>
      <c r="U161" s="298" cm="1">
        <f t="array" aca="1" ref="U161" ca="1">IF($J$1="Labour","",IFERROR(_xlfn.XLOOKUP(_xlfn.XLOOKUP($J$1,Fct_labels,Fct_codes)&amp;"_"&amp;$C161,Raw_Factors_WFDISTXP!$B$7:$B$1000,Raw_Factors_WFDISTXP!I$7:I$1000),0))</f>
        <v>0</v>
      </c>
      <c r="V161" s="298" cm="1">
        <f t="array" aca="1" ref="V161" ca="1">IF($J$1="Labour","",IFERROR(_xlfn.XLOOKUP(_xlfn.XLOOKUP($J$1,Fct_labels,Fct_codes)&amp;"_"&amp;$C161,Raw_Factors_WFDISTXP!$B$7:$B$1000,Raw_Factors_WFDISTXP!J$7:J$1000),0))</f>
        <v>0</v>
      </c>
      <c r="W161" s="298" cm="1">
        <f t="array" aca="1" ref="W161" ca="1">IF($J$1="Labour","",IFERROR(_xlfn.XLOOKUP(_xlfn.XLOOKUP($J$1,Fct_labels,Fct_codes)&amp;"_"&amp;$C161,Raw_Factors_WFDISTXP!$B$7:$B$1000,Raw_Factors_WFDISTXP!K$7:K$1000),0))</f>
        <v>0</v>
      </c>
      <c r="X161" s="298" cm="1">
        <f t="array" aca="1" ref="X161" ca="1">IF($J$1="Labour","",IFERROR(_xlfn.XLOOKUP(_xlfn.XLOOKUP($J$1,Fct_labels,Fct_codes)&amp;"_"&amp;$C161,Raw_Factors_WFDISTXP!$B$7:$B$1000,Raw_Factors_WFDISTXP!L$7:L$1000),0))</f>
        <v>0</v>
      </c>
      <c r="Y161" s="298" cm="1">
        <f t="array" aca="1" ref="Y161" ca="1">IF($J$1="Labour","",IFERROR(_xlfn.XLOOKUP(_xlfn.XLOOKUP($J$1,Fct_labels,Fct_codes)&amp;"_"&amp;$C161,Raw_Factors_WFDISTXP!$B$7:$B$1000,Raw_Factors_WFDISTXP!M$7:M$1000),0))</f>
        <v>0</v>
      </c>
      <c r="Z161" s="298" cm="1">
        <f t="array" aca="1" ref="Z161" ca="1">IF($J$1="Labour","",IFERROR(_xlfn.XLOOKUP(_xlfn.XLOOKUP($J$1,Fct_labels,Fct_codes)&amp;"_"&amp;$C161,Raw_Factors_WFDISTXP!$B$7:$B$1000,Raw_Factors_WFDISTXP!N$7:N$1000),0))</f>
        <v>0</v>
      </c>
      <c r="AA161" s="104"/>
      <c r="AB161" s="104"/>
      <c r="AC161" s="104"/>
      <c r="AD161" s="104"/>
      <c r="AE161" s="104"/>
      <c r="AF161" s="104"/>
      <c r="AG161" s="104"/>
      <c r="AH161" s="104"/>
      <c r="AI161" s="54" t="str">
        <f ca="1"/>
        <v>sPSV</v>
      </c>
      <c r="AJ161" s="54" t="str">
        <f ca="1"/>
        <v>sGDP</v>
      </c>
      <c r="AK161" s="133" t="str">
        <f ca="1"/>
        <v>a_152</v>
      </c>
      <c r="AL161" s="133">
        <f ca="1"/>
        <v>0</v>
      </c>
      <c r="AM161" s="133">
        <f ca="1"/>
        <v>0</v>
      </c>
      <c r="AN161" s="133">
        <f ca="1"/>
        <v>0</v>
      </c>
      <c r="AO161" s="133">
        <f ca="1"/>
        <v>0</v>
      </c>
      <c r="AP161" s="133">
        <f ca="1"/>
        <v>0</v>
      </c>
      <c r="AQ161" s="133">
        <f ca="1"/>
        <v>0</v>
      </c>
      <c r="AR161" s="133">
        <f ca="1"/>
        <v>0</v>
      </c>
      <c r="AS161" s="133">
        <f ca="1"/>
        <v>0</v>
      </c>
      <c r="AT161" s="133">
        <f ca="1"/>
        <v>0</v>
      </c>
      <c r="AU161" s="133">
        <f ca="1"/>
        <v>0</v>
      </c>
      <c r="AV161" s="133">
        <f t="shared" ca="1" si="22"/>
        <v>0</v>
      </c>
      <c r="AW161" s="133">
        <f t="shared" ca="1" si="23"/>
        <v>0</v>
      </c>
      <c r="AX161" s="59"/>
    </row>
    <row r="162" spans="2:50" hidden="1" outlineLevel="1" x14ac:dyDescent="0.2">
      <c r="B162" s="204" t="str" cm="1">
        <f t="array" aca="1" ref="B162" ca="1">IFERROR(_xlfn.XLOOKUP(C162,Act_codes_core,Act_labels_core),"")</f>
        <v>Services of office headquarters; management consulting services</v>
      </c>
      <c r="C162" s="108" t="str">
        <f ca="1"/>
        <v>a_153</v>
      </c>
      <c r="D162" s="133" cm="1">
        <f t="array" aca="1" ref="D162" ca="1">IF($J$1="Labour",SUMIFS(Raw_Factors_QFXP!E$7:E$1000,Raw_Factors_QFXP!$A$7:$A$1000,_xlfn.XLOOKUP($J$1,Fct_labels,Fct_codes)&amp;"_"&amp;$C162),IFERROR(_xlfn.XLOOKUP(_xlfn.XLOOKUP($J$1,Fct_labels,Fct_codes)&amp;"_"&amp;$C162,Raw_Factors_QFXP!$B$7:$B$1000,Raw_Factors_QFXP!E$7:E$1000),0))</f>
        <v>0</v>
      </c>
      <c r="E162" s="168" cm="1">
        <f t="array" aca="1" ref="E162" ca="1">IF($J$1="Labour",SUMIFS(Raw_Factors_QFXP!F$7:F$1000,Raw_Factors_QFXP!$A$7:$A$1000,_xlfn.XLOOKUP($J$1,Fct_labels,Fct_codes)&amp;"_"&amp;$C162),IFERROR(_xlfn.XLOOKUP(_xlfn.XLOOKUP($J$1,Fct_labels,Fct_codes)&amp;"_"&amp;$C162,Raw_Factors_QFXP!$B$7:$B$1000,Raw_Factors_QFXP!F$7:F$1000),0))</f>
        <v>0</v>
      </c>
      <c r="F162" s="168" cm="1">
        <f t="array" aca="1" ref="F162" ca="1">IF($J$1="Labour",SUMIFS(Raw_Factors_QFXP!G$7:G$1000,Raw_Factors_QFXP!$A$7:$A$1000,_xlfn.XLOOKUP($J$1,Fct_labels,Fct_codes)&amp;"_"&amp;$C162),IFERROR(_xlfn.XLOOKUP(_xlfn.XLOOKUP($J$1,Fct_labels,Fct_codes)&amp;"_"&amp;$C162,Raw_Factors_QFXP!$B$7:$B$1000,Raw_Factors_QFXP!G$7:G$1000),0))</f>
        <v>0</v>
      </c>
      <c r="G162" s="168" cm="1">
        <f t="array" aca="1" ref="G162" ca="1">IF($J$1="Labour",SUMIFS(Raw_Factors_QFXP!H$7:H$1000,Raw_Factors_QFXP!$A$7:$A$1000,_xlfn.XLOOKUP($J$1,Fct_labels,Fct_codes)&amp;"_"&amp;$C162),IFERROR(_xlfn.XLOOKUP(_xlfn.XLOOKUP($J$1,Fct_labels,Fct_codes)&amp;"_"&amp;$C162,Raw_Factors_QFXP!$B$7:$B$1000,Raw_Factors_QFXP!H$7:H$1000),0))</f>
        <v>0</v>
      </c>
      <c r="H162" s="168" cm="1">
        <f t="array" aca="1" ref="H162" ca="1">IF($J$1="Labour",SUMIFS(Raw_Factors_QFXP!I$7:I$1000,Raw_Factors_QFXP!$A$7:$A$1000,_xlfn.XLOOKUP($J$1,Fct_labels,Fct_codes)&amp;"_"&amp;$C162),IFERROR(_xlfn.XLOOKUP(_xlfn.XLOOKUP($J$1,Fct_labels,Fct_codes)&amp;"_"&amp;$C162,Raw_Factors_QFXP!$B$7:$B$1000,Raw_Factors_QFXP!I$7:I$1000),0))</f>
        <v>0</v>
      </c>
      <c r="I162" s="168" cm="1">
        <f t="array" aca="1" ref="I162" ca="1">IF($J$1="Labour",SUMIFS(Raw_Factors_QFXP!J$7:J$1000,Raw_Factors_QFXP!$A$7:$A$1000,_xlfn.XLOOKUP($J$1,Fct_labels,Fct_codes)&amp;"_"&amp;$C162),IFERROR(_xlfn.XLOOKUP(_xlfn.XLOOKUP($J$1,Fct_labels,Fct_codes)&amp;"_"&amp;$C162,Raw_Factors_QFXP!$B$7:$B$1000,Raw_Factors_QFXP!J$7:J$1000),0))</f>
        <v>0</v>
      </c>
      <c r="J162" s="168" cm="1">
        <f t="array" aca="1" ref="J162" ca="1">IF($J$1="Labour",SUMIFS(Raw_Factors_QFXP!K$7:K$1000,Raw_Factors_QFXP!$A$7:$A$1000,_xlfn.XLOOKUP($J$1,Fct_labels,Fct_codes)&amp;"_"&amp;$C162),IFERROR(_xlfn.XLOOKUP(_xlfn.XLOOKUP($J$1,Fct_labels,Fct_codes)&amp;"_"&amp;$C162,Raw_Factors_QFXP!$B$7:$B$1000,Raw_Factors_QFXP!K$7:K$1000),0))</f>
        <v>0</v>
      </c>
      <c r="K162" s="168" cm="1">
        <f t="array" aca="1" ref="K162" ca="1">IF($J$1="Labour",SUMIFS(Raw_Factors_QFXP!L$7:L$1000,Raw_Factors_QFXP!$A$7:$A$1000,_xlfn.XLOOKUP($J$1,Fct_labels,Fct_codes)&amp;"_"&amp;$C162),IFERROR(_xlfn.XLOOKUP(_xlfn.XLOOKUP($J$1,Fct_labels,Fct_codes)&amp;"_"&amp;$C162,Raw_Factors_QFXP!$B$7:$B$1000,Raw_Factors_QFXP!L$7:L$1000),0))</f>
        <v>0</v>
      </c>
      <c r="L162" s="168" cm="1">
        <f t="array" aca="1" ref="L162" ca="1">IF($J$1="Labour",SUMIFS(Raw_Factors_QFXP!M$7:M$1000,Raw_Factors_QFXP!$A$7:$A$1000,_xlfn.XLOOKUP($J$1,Fct_labels,Fct_codes)&amp;"_"&amp;$C162),IFERROR(_xlfn.XLOOKUP(_xlfn.XLOOKUP($J$1,Fct_labels,Fct_codes)&amp;"_"&amp;$C162,Raw_Factors_QFXP!$B$7:$B$1000,Raw_Factors_QFXP!M$7:M$1000),0))</f>
        <v>0</v>
      </c>
      <c r="M162" s="168" cm="1">
        <f t="array" aca="1" ref="M162" ca="1">IF($J$1="Labour",SUMIFS(Raw_Factors_QFXP!N$7:N$1000,Raw_Factors_QFXP!$A$7:$A$1000,_xlfn.XLOOKUP($J$1,Fct_labels,Fct_codes)&amp;"_"&amp;$C162),IFERROR(_xlfn.XLOOKUP(_xlfn.XLOOKUP($J$1,Fct_labels,Fct_codes)&amp;"_"&amp;$C162,Raw_Factors_QFXP!$B$7:$B$1000,Raw_Factors_QFXP!N$7:N$1000),0))</f>
        <v>0</v>
      </c>
      <c r="O162" s="204" t="str" cm="1">
        <f t="array" aca="1" ref="O162" ca="1">IFERROR(_xlfn.XLOOKUP(P162,Act_codes_core,Act_labels_core),"")</f>
        <v>Services of office headquarters; management consulting services</v>
      </c>
      <c r="P162" s="108" t="str">
        <f ca="1"/>
        <v>a_153</v>
      </c>
      <c r="Q162" s="281" cm="1">
        <f t="array" aca="1" ref="Q162" ca="1">IF($J$1="Labour","",IFERROR(_xlfn.XLOOKUP(_xlfn.XLOOKUP($J$1,Fct_labels,Fct_codes)&amp;"_"&amp;$C162,Raw_Factors_WFDISTXP!$B$7:$B$1000,Raw_Factors_WFDISTXP!E$7:E$1000),0))</f>
        <v>0</v>
      </c>
      <c r="R162" s="298" cm="1">
        <f t="array" aca="1" ref="R162" ca="1">IF($J$1="Labour","",IFERROR(_xlfn.XLOOKUP(_xlfn.XLOOKUP($J$1,Fct_labels,Fct_codes)&amp;"_"&amp;$C162,Raw_Factors_WFDISTXP!$B$7:$B$1000,Raw_Factors_WFDISTXP!F$7:F$1000),0))</f>
        <v>0</v>
      </c>
      <c r="S162" s="298" cm="1">
        <f t="array" aca="1" ref="S162" ca="1">IF($J$1="Labour","",IFERROR(_xlfn.XLOOKUP(_xlfn.XLOOKUP($J$1,Fct_labels,Fct_codes)&amp;"_"&amp;$C162,Raw_Factors_WFDISTXP!$B$7:$B$1000,Raw_Factors_WFDISTXP!G$7:G$1000),0))</f>
        <v>0</v>
      </c>
      <c r="T162" s="298" cm="1">
        <f t="array" aca="1" ref="T162" ca="1">IF($J$1="Labour","",IFERROR(_xlfn.XLOOKUP(_xlfn.XLOOKUP($J$1,Fct_labels,Fct_codes)&amp;"_"&amp;$C162,Raw_Factors_WFDISTXP!$B$7:$B$1000,Raw_Factors_WFDISTXP!H$7:H$1000),0))</f>
        <v>0</v>
      </c>
      <c r="U162" s="298" cm="1">
        <f t="array" aca="1" ref="U162" ca="1">IF($J$1="Labour","",IFERROR(_xlfn.XLOOKUP(_xlfn.XLOOKUP($J$1,Fct_labels,Fct_codes)&amp;"_"&amp;$C162,Raw_Factors_WFDISTXP!$B$7:$B$1000,Raw_Factors_WFDISTXP!I$7:I$1000),0))</f>
        <v>0</v>
      </c>
      <c r="V162" s="298" cm="1">
        <f t="array" aca="1" ref="V162" ca="1">IF($J$1="Labour","",IFERROR(_xlfn.XLOOKUP(_xlfn.XLOOKUP($J$1,Fct_labels,Fct_codes)&amp;"_"&amp;$C162,Raw_Factors_WFDISTXP!$B$7:$B$1000,Raw_Factors_WFDISTXP!J$7:J$1000),0))</f>
        <v>0</v>
      </c>
      <c r="W162" s="298" cm="1">
        <f t="array" aca="1" ref="W162" ca="1">IF($J$1="Labour","",IFERROR(_xlfn.XLOOKUP(_xlfn.XLOOKUP($J$1,Fct_labels,Fct_codes)&amp;"_"&amp;$C162,Raw_Factors_WFDISTXP!$B$7:$B$1000,Raw_Factors_WFDISTXP!K$7:K$1000),0))</f>
        <v>0</v>
      </c>
      <c r="X162" s="298" cm="1">
        <f t="array" aca="1" ref="X162" ca="1">IF($J$1="Labour","",IFERROR(_xlfn.XLOOKUP(_xlfn.XLOOKUP($J$1,Fct_labels,Fct_codes)&amp;"_"&amp;$C162,Raw_Factors_WFDISTXP!$B$7:$B$1000,Raw_Factors_WFDISTXP!L$7:L$1000),0))</f>
        <v>0</v>
      </c>
      <c r="Y162" s="298" cm="1">
        <f t="array" aca="1" ref="Y162" ca="1">IF($J$1="Labour","",IFERROR(_xlfn.XLOOKUP(_xlfn.XLOOKUP($J$1,Fct_labels,Fct_codes)&amp;"_"&amp;$C162,Raw_Factors_WFDISTXP!$B$7:$B$1000,Raw_Factors_WFDISTXP!M$7:M$1000),0))</f>
        <v>0</v>
      </c>
      <c r="Z162" s="298" cm="1">
        <f t="array" aca="1" ref="Z162" ca="1">IF($J$1="Labour","",IFERROR(_xlfn.XLOOKUP(_xlfn.XLOOKUP($J$1,Fct_labels,Fct_codes)&amp;"_"&amp;$C162,Raw_Factors_WFDISTXP!$B$7:$B$1000,Raw_Factors_WFDISTXP!N$7:N$1000),0))</f>
        <v>0</v>
      </c>
      <c r="AA162" s="104"/>
      <c r="AB162" s="104"/>
      <c r="AC162" s="104"/>
      <c r="AD162" s="104"/>
      <c r="AE162" s="104"/>
      <c r="AF162" s="104"/>
      <c r="AG162" s="104"/>
      <c r="AH162" s="104"/>
      <c r="AI162" s="54" t="str">
        <f ca="1"/>
        <v>sPSV</v>
      </c>
      <c r="AJ162" s="54" t="str">
        <f ca="1"/>
        <v>sGDP</v>
      </c>
      <c r="AK162" s="133" t="str">
        <f ca="1"/>
        <v>a_153</v>
      </c>
      <c r="AL162" s="133">
        <f ca="1"/>
        <v>0</v>
      </c>
      <c r="AM162" s="133">
        <f ca="1"/>
        <v>0</v>
      </c>
      <c r="AN162" s="133">
        <f ca="1"/>
        <v>0</v>
      </c>
      <c r="AO162" s="133">
        <f ca="1"/>
        <v>0</v>
      </c>
      <c r="AP162" s="133">
        <f ca="1"/>
        <v>0</v>
      </c>
      <c r="AQ162" s="133">
        <f ca="1"/>
        <v>0</v>
      </c>
      <c r="AR162" s="133">
        <f ca="1"/>
        <v>0</v>
      </c>
      <c r="AS162" s="133">
        <f ca="1"/>
        <v>0</v>
      </c>
      <c r="AT162" s="133">
        <f ca="1"/>
        <v>0</v>
      </c>
      <c r="AU162" s="133">
        <f ca="1"/>
        <v>0</v>
      </c>
      <c r="AV162" s="133">
        <f t="shared" ca="1" si="22"/>
        <v>0</v>
      </c>
      <c r="AW162" s="133">
        <f t="shared" ca="1" si="23"/>
        <v>0</v>
      </c>
      <c r="AX162" s="59"/>
    </row>
    <row r="163" spans="2:50" hidden="1" outlineLevel="1" x14ac:dyDescent="0.2">
      <c r="B163" s="204" t="str" cm="1">
        <f t="array" aca="1" ref="B163" ca="1">IFERROR(_xlfn.XLOOKUP(C163,Act_codes_core,Act_labels_core),"")</f>
        <v>Architectural services; Technical testing and analysis</v>
      </c>
      <c r="C163" s="108" t="str">
        <f ca="1"/>
        <v>a_154</v>
      </c>
      <c r="D163" s="133" cm="1">
        <f t="array" aca="1" ref="D163" ca="1">IF($J$1="Labour",SUMIFS(Raw_Factors_QFXP!E$7:E$1000,Raw_Factors_QFXP!$A$7:$A$1000,_xlfn.XLOOKUP($J$1,Fct_labels,Fct_codes)&amp;"_"&amp;$C163),IFERROR(_xlfn.XLOOKUP(_xlfn.XLOOKUP($J$1,Fct_labels,Fct_codes)&amp;"_"&amp;$C163,Raw_Factors_QFXP!$B$7:$B$1000,Raw_Factors_QFXP!E$7:E$1000),0))</f>
        <v>0</v>
      </c>
      <c r="E163" s="168" cm="1">
        <f t="array" aca="1" ref="E163" ca="1">IF($J$1="Labour",SUMIFS(Raw_Factors_QFXP!F$7:F$1000,Raw_Factors_QFXP!$A$7:$A$1000,_xlfn.XLOOKUP($J$1,Fct_labels,Fct_codes)&amp;"_"&amp;$C163),IFERROR(_xlfn.XLOOKUP(_xlfn.XLOOKUP($J$1,Fct_labels,Fct_codes)&amp;"_"&amp;$C163,Raw_Factors_QFXP!$B$7:$B$1000,Raw_Factors_QFXP!F$7:F$1000),0))</f>
        <v>0</v>
      </c>
      <c r="F163" s="168" cm="1">
        <f t="array" aca="1" ref="F163" ca="1">IF($J$1="Labour",SUMIFS(Raw_Factors_QFXP!G$7:G$1000,Raw_Factors_QFXP!$A$7:$A$1000,_xlfn.XLOOKUP($J$1,Fct_labels,Fct_codes)&amp;"_"&amp;$C163),IFERROR(_xlfn.XLOOKUP(_xlfn.XLOOKUP($J$1,Fct_labels,Fct_codes)&amp;"_"&amp;$C163,Raw_Factors_QFXP!$B$7:$B$1000,Raw_Factors_QFXP!G$7:G$1000),0))</f>
        <v>0</v>
      </c>
      <c r="G163" s="168" cm="1">
        <f t="array" aca="1" ref="G163" ca="1">IF($J$1="Labour",SUMIFS(Raw_Factors_QFXP!H$7:H$1000,Raw_Factors_QFXP!$A$7:$A$1000,_xlfn.XLOOKUP($J$1,Fct_labels,Fct_codes)&amp;"_"&amp;$C163),IFERROR(_xlfn.XLOOKUP(_xlfn.XLOOKUP($J$1,Fct_labels,Fct_codes)&amp;"_"&amp;$C163,Raw_Factors_QFXP!$B$7:$B$1000,Raw_Factors_QFXP!H$7:H$1000),0))</f>
        <v>0</v>
      </c>
      <c r="H163" s="168" cm="1">
        <f t="array" aca="1" ref="H163" ca="1">IF($J$1="Labour",SUMIFS(Raw_Factors_QFXP!I$7:I$1000,Raw_Factors_QFXP!$A$7:$A$1000,_xlfn.XLOOKUP($J$1,Fct_labels,Fct_codes)&amp;"_"&amp;$C163),IFERROR(_xlfn.XLOOKUP(_xlfn.XLOOKUP($J$1,Fct_labels,Fct_codes)&amp;"_"&amp;$C163,Raw_Factors_QFXP!$B$7:$B$1000,Raw_Factors_QFXP!I$7:I$1000),0))</f>
        <v>0</v>
      </c>
      <c r="I163" s="168" cm="1">
        <f t="array" aca="1" ref="I163" ca="1">IF($J$1="Labour",SUMIFS(Raw_Factors_QFXP!J$7:J$1000,Raw_Factors_QFXP!$A$7:$A$1000,_xlfn.XLOOKUP($J$1,Fct_labels,Fct_codes)&amp;"_"&amp;$C163),IFERROR(_xlfn.XLOOKUP(_xlfn.XLOOKUP($J$1,Fct_labels,Fct_codes)&amp;"_"&amp;$C163,Raw_Factors_QFXP!$B$7:$B$1000,Raw_Factors_QFXP!J$7:J$1000),0))</f>
        <v>0</v>
      </c>
      <c r="J163" s="168" cm="1">
        <f t="array" aca="1" ref="J163" ca="1">IF($J$1="Labour",SUMIFS(Raw_Factors_QFXP!K$7:K$1000,Raw_Factors_QFXP!$A$7:$A$1000,_xlfn.XLOOKUP($J$1,Fct_labels,Fct_codes)&amp;"_"&amp;$C163),IFERROR(_xlfn.XLOOKUP(_xlfn.XLOOKUP($J$1,Fct_labels,Fct_codes)&amp;"_"&amp;$C163,Raw_Factors_QFXP!$B$7:$B$1000,Raw_Factors_QFXP!K$7:K$1000),0))</f>
        <v>0</v>
      </c>
      <c r="K163" s="168" cm="1">
        <f t="array" aca="1" ref="K163" ca="1">IF($J$1="Labour",SUMIFS(Raw_Factors_QFXP!L$7:L$1000,Raw_Factors_QFXP!$A$7:$A$1000,_xlfn.XLOOKUP($J$1,Fct_labels,Fct_codes)&amp;"_"&amp;$C163),IFERROR(_xlfn.XLOOKUP(_xlfn.XLOOKUP($J$1,Fct_labels,Fct_codes)&amp;"_"&amp;$C163,Raw_Factors_QFXP!$B$7:$B$1000,Raw_Factors_QFXP!L$7:L$1000),0))</f>
        <v>0</v>
      </c>
      <c r="L163" s="168" cm="1">
        <f t="array" aca="1" ref="L163" ca="1">IF($J$1="Labour",SUMIFS(Raw_Factors_QFXP!M$7:M$1000,Raw_Factors_QFXP!$A$7:$A$1000,_xlfn.XLOOKUP($J$1,Fct_labels,Fct_codes)&amp;"_"&amp;$C163),IFERROR(_xlfn.XLOOKUP(_xlfn.XLOOKUP($J$1,Fct_labels,Fct_codes)&amp;"_"&amp;$C163,Raw_Factors_QFXP!$B$7:$B$1000,Raw_Factors_QFXP!M$7:M$1000),0))</f>
        <v>0</v>
      </c>
      <c r="M163" s="168" cm="1">
        <f t="array" aca="1" ref="M163" ca="1">IF($J$1="Labour",SUMIFS(Raw_Factors_QFXP!N$7:N$1000,Raw_Factors_QFXP!$A$7:$A$1000,_xlfn.XLOOKUP($J$1,Fct_labels,Fct_codes)&amp;"_"&amp;$C163),IFERROR(_xlfn.XLOOKUP(_xlfn.XLOOKUP($J$1,Fct_labels,Fct_codes)&amp;"_"&amp;$C163,Raw_Factors_QFXP!$B$7:$B$1000,Raw_Factors_QFXP!N$7:N$1000),0))</f>
        <v>0</v>
      </c>
      <c r="O163" s="204" t="str" cm="1">
        <f t="array" aca="1" ref="O163" ca="1">IFERROR(_xlfn.XLOOKUP(P163,Act_codes_core,Act_labels_core),"")</f>
        <v>Architectural services; Technical testing and analysis</v>
      </c>
      <c r="P163" s="108" t="str">
        <f ca="1"/>
        <v>a_154</v>
      </c>
      <c r="Q163" s="281" cm="1">
        <f t="array" aca="1" ref="Q163" ca="1">IF($J$1="Labour","",IFERROR(_xlfn.XLOOKUP(_xlfn.XLOOKUP($J$1,Fct_labels,Fct_codes)&amp;"_"&amp;$C163,Raw_Factors_WFDISTXP!$B$7:$B$1000,Raw_Factors_WFDISTXP!E$7:E$1000),0))</f>
        <v>0</v>
      </c>
      <c r="R163" s="298" cm="1">
        <f t="array" aca="1" ref="R163" ca="1">IF($J$1="Labour","",IFERROR(_xlfn.XLOOKUP(_xlfn.XLOOKUP($J$1,Fct_labels,Fct_codes)&amp;"_"&amp;$C163,Raw_Factors_WFDISTXP!$B$7:$B$1000,Raw_Factors_WFDISTXP!F$7:F$1000),0))</f>
        <v>0</v>
      </c>
      <c r="S163" s="298" cm="1">
        <f t="array" aca="1" ref="S163" ca="1">IF($J$1="Labour","",IFERROR(_xlfn.XLOOKUP(_xlfn.XLOOKUP($J$1,Fct_labels,Fct_codes)&amp;"_"&amp;$C163,Raw_Factors_WFDISTXP!$B$7:$B$1000,Raw_Factors_WFDISTXP!G$7:G$1000),0))</f>
        <v>0</v>
      </c>
      <c r="T163" s="298" cm="1">
        <f t="array" aca="1" ref="T163" ca="1">IF($J$1="Labour","",IFERROR(_xlfn.XLOOKUP(_xlfn.XLOOKUP($J$1,Fct_labels,Fct_codes)&amp;"_"&amp;$C163,Raw_Factors_WFDISTXP!$B$7:$B$1000,Raw_Factors_WFDISTXP!H$7:H$1000),0))</f>
        <v>0</v>
      </c>
      <c r="U163" s="298" cm="1">
        <f t="array" aca="1" ref="U163" ca="1">IF($J$1="Labour","",IFERROR(_xlfn.XLOOKUP(_xlfn.XLOOKUP($J$1,Fct_labels,Fct_codes)&amp;"_"&amp;$C163,Raw_Factors_WFDISTXP!$B$7:$B$1000,Raw_Factors_WFDISTXP!I$7:I$1000),0))</f>
        <v>0</v>
      </c>
      <c r="V163" s="298" cm="1">
        <f t="array" aca="1" ref="V163" ca="1">IF($J$1="Labour","",IFERROR(_xlfn.XLOOKUP(_xlfn.XLOOKUP($J$1,Fct_labels,Fct_codes)&amp;"_"&amp;$C163,Raw_Factors_WFDISTXP!$B$7:$B$1000,Raw_Factors_WFDISTXP!J$7:J$1000),0))</f>
        <v>0</v>
      </c>
      <c r="W163" s="298" cm="1">
        <f t="array" aca="1" ref="W163" ca="1">IF($J$1="Labour","",IFERROR(_xlfn.XLOOKUP(_xlfn.XLOOKUP($J$1,Fct_labels,Fct_codes)&amp;"_"&amp;$C163,Raw_Factors_WFDISTXP!$B$7:$B$1000,Raw_Factors_WFDISTXP!K$7:K$1000),0))</f>
        <v>0</v>
      </c>
      <c r="X163" s="298" cm="1">
        <f t="array" aca="1" ref="X163" ca="1">IF($J$1="Labour","",IFERROR(_xlfn.XLOOKUP(_xlfn.XLOOKUP($J$1,Fct_labels,Fct_codes)&amp;"_"&amp;$C163,Raw_Factors_WFDISTXP!$B$7:$B$1000,Raw_Factors_WFDISTXP!L$7:L$1000),0))</f>
        <v>0</v>
      </c>
      <c r="Y163" s="298" cm="1">
        <f t="array" aca="1" ref="Y163" ca="1">IF($J$1="Labour","",IFERROR(_xlfn.XLOOKUP(_xlfn.XLOOKUP($J$1,Fct_labels,Fct_codes)&amp;"_"&amp;$C163,Raw_Factors_WFDISTXP!$B$7:$B$1000,Raw_Factors_WFDISTXP!M$7:M$1000),0))</f>
        <v>0</v>
      </c>
      <c r="Z163" s="298" cm="1">
        <f t="array" aca="1" ref="Z163" ca="1">IF($J$1="Labour","",IFERROR(_xlfn.XLOOKUP(_xlfn.XLOOKUP($J$1,Fct_labels,Fct_codes)&amp;"_"&amp;$C163,Raw_Factors_WFDISTXP!$B$7:$B$1000,Raw_Factors_WFDISTXP!N$7:N$1000),0))</f>
        <v>0</v>
      </c>
      <c r="AA163" s="104"/>
      <c r="AB163" s="104"/>
      <c r="AC163" s="104"/>
      <c r="AD163" s="104"/>
      <c r="AE163" s="104"/>
      <c r="AF163" s="104"/>
      <c r="AG163" s="104"/>
      <c r="AH163" s="104"/>
      <c r="AI163" s="54" t="str">
        <f ca="1"/>
        <v>sPSV</v>
      </c>
      <c r="AJ163" s="54" t="str">
        <f ca="1"/>
        <v>sGDP</v>
      </c>
      <c r="AK163" s="133" t="str">
        <f ca="1"/>
        <v>a_154</v>
      </c>
      <c r="AL163" s="133">
        <f ca="1"/>
        <v>0</v>
      </c>
      <c r="AM163" s="133">
        <f ca="1"/>
        <v>0</v>
      </c>
      <c r="AN163" s="133">
        <f ca="1"/>
        <v>0</v>
      </c>
      <c r="AO163" s="133">
        <f ca="1"/>
        <v>0</v>
      </c>
      <c r="AP163" s="133">
        <f ca="1"/>
        <v>0</v>
      </c>
      <c r="AQ163" s="133">
        <f ca="1"/>
        <v>0</v>
      </c>
      <c r="AR163" s="133">
        <f ca="1"/>
        <v>0</v>
      </c>
      <c r="AS163" s="133">
        <f ca="1"/>
        <v>0</v>
      </c>
      <c r="AT163" s="133">
        <f ca="1"/>
        <v>0</v>
      </c>
      <c r="AU163" s="133">
        <f ca="1"/>
        <v>0</v>
      </c>
      <c r="AV163" s="133">
        <f t="shared" ca="1" si="22"/>
        <v>0</v>
      </c>
      <c r="AW163" s="133">
        <f t="shared" ca="1" si="23"/>
        <v>0</v>
      </c>
      <c r="AX163" s="59"/>
    </row>
    <row r="164" spans="2:50" hidden="1" outlineLevel="1" x14ac:dyDescent="0.2">
      <c r="B164" s="204" t="str" cm="1">
        <f t="array" aca="1" ref="B164" ca="1">IFERROR(_xlfn.XLOOKUP(C164,Act_codes_core,Act_labels_core),"")</f>
        <v>Scientific research and technology development services</v>
      </c>
      <c r="C164" s="108" t="str">
        <f ca="1"/>
        <v>a_155</v>
      </c>
      <c r="D164" s="133" cm="1">
        <f t="array" aca="1" ref="D164" ca="1">IF($J$1="Labour",SUMIFS(Raw_Factors_QFXP!E$7:E$1000,Raw_Factors_QFXP!$A$7:$A$1000,_xlfn.XLOOKUP($J$1,Fct_labels,Fct_codes)&amp;"_"&amp;$C164),IFERROR(_xlfn.XLOOKUP(_xlfn.XLOOKUP($J$1,Fct_labels,Fct_codes)&amp;"_"&amp;$C164,Raw_Factors_QFXP!$B$7:$B$1000,Raw_Factors_QFXP!E$7:E$1000),0))</f>
        <v>0</v>
      </c>
      <c r="E164" s="168" cm="1">
        <f t="array" aca="1" ref="E164" ca="1">IF($J$1="Labour",SUMIFS(Raw_Factors_QFXP!F$7:F$1000,Raw_Factors_QFXP!$A$7:$A$1000,_xlfn.XLOOKUP($J$1,Fct_labels,Fct_codes)&amp;"_"&amp;$C164),IFERROR(_xlfn.XLOOKUP(_xlfn.XLOOKUP($J$1,Fct_labels,Fct_codes)&amp;"_"&amp;$C164,Raw_Factors_QFXP!$B$7:$B$1000,Raw_Factors_QFXP!F$7:F$1000),0))</f>
        <v>0</v>
      </c>
      <c r="F164" s="168" cm="1">
        <f t="array" aca="1" ref="F164" ca="1">IF($J$1="Labour",SUMIFS(Raw_Factors_QFXP!G$7:G$1000,Raw_Factors_QFXP!$A$7:$A$1000,_xlfn.XLOOKUP($J$1,Fct_labels,Fct_codes)&amp;"_"&amp;$C164),IFERROR(_xlfn.XLOOKUP(_xlfn.XLOOKUP($J$1,Fct_labels,Fct_codes)&amp;"_"&amp;$C164,Raw_Factors_QFXP!$B$7:$B$1000,Raw_Factors_QFXP!G$7:G$1000),0))</f>
        <v>0</v>
      </c>
      <c r="G164" s="168" cm="1">
        <f t="array" aca="1" ref="G164" ca="1">IF($J$1="Labour",SUMIFS(Raw_Factors_QFXP!H$7:H$1000,Raw_Factors_QFXP!$A$7:$A$1000,_xlfn.XLOOKUP($J$1,Fct_labels,Fct_codes)&amp;"_"&amp;$C164),IFERROR(_xlfn.XLOOKUP(_xlfn.XLOOKUP($J$1,Fct_labels,Fct_codes)&amp;"_"&amp;$C164,Raw_Factors_QFXP!$B$7:$B$1000,Raw_Factors_QFXP!H$7:H$1000),0))</f>
        <v>0</v>
      </c>
      <c r="H164" s="168" cm="1">
        <f t="array" aca="1" ref="H164" ca="1">IF($J$1="Labour",SUMIFS(Raw_Factors_QFXP!I$7:I$1000,Raw_Factors_QFXP!$A$7:$A$1000,_xlfn.XLOOKUP($J$1,Fct_labels,Fct_codes)&amp;"_"&amp;$C164),IFERROR(_xlfn.XLOOKUP(_xlfn.XLOOKUP($J$1,Fct_labels,Fct_codes)&amp;"_"&amp;$C164,Raw_Factors_QFXP!$B$7:$B$1000,Raw_Factors_QFXP!I$7:I$1000),0))</f>
        <v>0</v>
      </c>
      <c r="I164" s="168" cm="1">
        <f t="array" aca="1" ref="I164" ca="1">IF($J$1="Labour",SUMIFS(Raw_Factors_QFXP!J$7:J$1000,Raw_Factors_QFXP!$A$7:$A$1000,_xlfn.XLOOKUP($J$1,Fct_labels,Fct_codes)&amp;"_"&amp;$C164),IFERROR(_xlfn.XLOOKUP(_xlfn.XLOOKUP($J$1,Fct_labels,Fct_codes)&amp;"_"&amp;$C164,Raw_Factors_QFXP!$B$7:$B$1000,Raw_Factors_QFXP!J$7:J$1000),0))</f>
        <v>0</v>
      </c>
      <c r="J164" s="168" cm="1">
        <f t="array" aca="1" ref="J164" ca="1">IF($J$1="Labour",SUMIFS(Raw_Factors_QFXP!K$7:K$1000,Raw_Factors_QFXP!$A$7:$A$1000,_xlfn.XLOOKUP($J$1,Fct_labels,Fct_codes)&amp;"_"&amp;$C164),IFERROR(_xlfn.XLOOKUP(_xlfn.XLOOKUP($J$1,Fct_labels,Fct_codes)&amp;"_"&amp;$C164,Raw_Factors_QFXP!$B$7:$B$1000,Raw_Factors_QFXP!K$7:K$1000),0))</f>
        <v>0</v>
      </c>
      <c r="K164" s="168" cm="1">
        <f t="array" aca="1" ref="K164" ca="1">IF($J$1="Labour",SUMIFS(Raw_Factors_QFXP!L$7:L$1000,Raw_Factors_QFXP!$A$7:$A$1000,_xlfn.XLOOKUP($J$1,Fct_labels,Fct_codes)&amp;"_"&amp;$C164),IFERROR(_xlfn.XLOOKUP(_xlfn.XLOOKUP($J$1,Fct_labels,Fct_codes)&amp;"_"&amp;$C164,Raw_Factors_QFXP!$B$7:$B$1000,Raw_Factors_QFXP!L$7:L$1000),0))</f>
        <v>0</v>
      </c>
      <c r="L164" s="168" cm="1">
        <f t="array" aca="1" ref="L164" ca="1">IF($J$1="Labour",SUMIFS(Raw_Factors_QFXP!M$7:M$1000,Raw_Factors_QFXP!$A$7:$A$1000,_xlfn.XLOOKUP($J$1,Fct_labels,Fct_codes)&amp;"_"&amp;$C164),IFERROR(_xlfn.XLOOKUP(_xlfn.XLOOKUP($J$1,Fct_labels,Fct_codes)&amp;"_"&amp;$C164,Raw_Factors_QFXP!$B$7:$B$1000,Raw_Factors_QFXP!M$7:M$1000),0))</f>
        <v>0</v>
      </c>
      <c r="M164" s="168" cm="1">
        <f t="array" aca="1" ref="M164" ca="1">IF($J$1="Labour",SUMIFS(Raw_Factors_QFXP!N$7:N$1000,Raw_Factors_QFXP!$A$7:$A$1000,_xlfn.XLOOKUP($J$1,Fct_labels,Fct_codes)&amp;"_"&amp;$C164),IFERROR(_xlfn.XLOOKUP(_xlfn.XLOOKUP($J$1,Fct_labels,Fct_codes)&amp;"_"&amp;$C164,Raw_Factors_QFXP!$B$7:$B$1000,Raw_Factors_QFXP!N$7:N$1000),0))</f>
        <v>0</v>
      </c>
      <c r="O164" s="204" t="str" cm="1">
        <f t="array" aca="1" ref="O164" ca="1">IFERROR(_xlfn.XLOOKUP(P164,Act_codes_core,Act_labels_core),"")</f>
        <v>Scientific research and technology development services</v>
      </c>
      <c r="P164" s="108" t="str">
        <f ca="1"/>
        <v>a_155</v>
      </c>
      <c r="Q164" s="281" cm="1">
        <f t="array" aca="1" ref="Q164" ca="1">IF($J$1="Labour","",IFERROR(_xlfn.XLOOKUP(_xlfn.XLOOKUP($J$1,Fct_labels,Fct_codes)&amp;"_"&amp;$C164,Raw_Factors_WFDISTXP!$B$7:$B$1000,Raw_Factors_WFDISTXP!E$7:E$1000),0))</f>
        <v>0</v>
      </c>
      <c r="R164" s="298" cm="1">
        <f t="array" aca="1" ref="R164" ca="1">IF($J$1="Labour","",IFERROR(_xlfn.XLOOKUP(_xlfn.XLOOKUP($J$1,Fct_labels,Fct_codes)&amp;"_"&amp;$C164,Raw_Factors_WFDISTXP!$B$7:$B$1000,Raw_Factors_WFDISTXP!F$7:F$1000),0))</f>
        <v>0</v>
      </c>
      <c r="S164" s="298" cm="1">
        <f t="array" aca="1" ref="S164" ca="1">IF($J$1="Labour","",IFERROR(_xlfn.XLOOKUP(_xlfn.XLOOKUP($J$1,Fct_labels,Fct_codes)&amp;"_"&amp;$C164,Raw_Factors_WFDISTXP!$B$7:$B$1000,Raw_Factors_WFDISTXP!G$7:G$1000),0))</f>
        <v>0</v>
      </c>
      <c r="T164" s="298" cm="1">
        <f t="array" aca="1" ref="T164" ca="1">IF($J$1="Labour","",IFERROR(_xlfn.XLOOKUP(_xlfn.XLOOKUP($J$1,Fct_labels,Fct_codes)&amp;"_"&amp;$C164,Raw_Factors_WFDISTXP!$B$7:$B$1000,Raw_Factors_WFDISTXP!H$7:H$1000),0))</f>
        <v>0</v>
      </c>
      <c r="U164" s="298" cm="1">
        <f t="array" aca="1" ref="U164" ca="1">IF($J$1="Labour","",IFERROR(_xlfn.XLOOKUP(_xlfn.XLOOKUP($J$1,Fct_labels,Fct_codes)&amp;"_"&amp;$C164,Raw_Factors_WFDISTXP!$B$7:$B$1000,Raw_Factors_WFDISTXP!I$7:I$1000),0))</f>
        <v>0</v>
      </c>
      <c r="V164" s="298" cm="1">
        <f t="array" aca="1" ref="V164" ca="1">IF($J$1="Labour","",IFERROR(_xlfn.XLOOKUP(_xlfn.XLOOKUP($J$1,Fct_labels,Fct_codes)&amp;"_"&amp;$C164,Raw_Factors_WFDISTXP!$B$7:$B$1000,Raw_Factors_WFDISTXP!J$7:J$1000),0))</f>
        <v>0</v>
      </c>
      <c r="W164" s="298" cm="1">
        <f t="array" aca="1" ref="W164" ca="1">IF($J$1="Labour","",IFERROR(_xlfn.XLOOKUP(_xlfn.XLOOKUP($J$1,Fct_labels,Fct_codes)&amp;"_"&amp;$C164,Raw_Factors_WFDISTXP!$B$7:$B$1000,Raw_Factors_WFDISTXP!K$7:K$1000),0))</f>
        <v>0</v>
      </c>
      <c r="X164" s="298" cm="1">
        <f t="array" aca="1" ref="X164" ca="1">IF($J$1="Labour","",IFERROR(_xlfn.XLOOKUP(_xlfn.XLOOKUP($J$1,Fct_labels,Fct_codes)&amp;"_"&amp;$C164,Raw_Factors_WFDISTXP!$B$7:$B$1000,Raw_Factors_WFDISTXP!L$7:L$1000),0))</f>
        <v>0</v>
      </c>
      <c r="Y164" s="298" cm="1">
        <f t="array" aca="1" ref="Y164" ca="1">IF($J$1="Labour","",IFERROR(_xlfn.XLOOKUP(_xlfn.XLOOKUP($J$1,Fct_labels,Fct_codes)&amp;"_"&amp;$C164,Raw_Factors_WFDISTXP!$B$7:$B$1000,Raw_Factors_WFDISTXP!M$7:M$1000),0))</f>
        <v>0</v>
      </c>
      <c r="Z164" s="298" cm="1">
        <f t="array" aca="1" ref="Z164" ca="1">IF($J$1="Labour","",IFERROR(_xlfn.XLOOKUP(_xlfn.XLOOKUP($J$1,Fct_labels,Fct_codes)&amp;"_"&amp;$C164,Raw_Factors_WFDISTXP!$B$7:$B$1000,Raw_Factors_WFDISTXP!N$7:N$1000),0))</f>
        <v>0</v>
      </c>
      <c r="AA164" s="104"/>
      <c r="AB164" s="104"/>
      <c r="AC164" s="104"/>
      <c r="AD164" s="104"/>
      <c r="AE164" s="104"/>
      <c r="AF164" s="104"/>
      <c r="AG164" s="104"/>
      <c r="AH164" s="104"/>
      <c r="AI164" s="54" t="str">
        <f ca="1"/>
        <v>sPSV</v>
      </c>
      <c r="AJ164" s="54" t="str">
        <f ca="1"/>
        <v>sGDP</v>
      </c>
      <c r="AK164" s="133" t="str">
        <f ca="1"/>
        <v>a_155</v>
      </c>
      <c r="AL164" s="133">
        <f ca="1"/>
        <v>0</v>
      </c>
      <c r="AM164" s="133">
        <f ca="1"/>
        <v>0</v>
      </c>
      <c r="AN164" s="133">
        <f ca="1"/>
        <v>0</v>
      </c>
      <c r="AO164" s="133">
        <f ca="1"/>
        <v>0</v>
      </c>
      <c r="AP164" s="133">
        <f ca="1"/>
        <v>0</v>
      </c>
      <c r="AQ164" s="133">
        <f ca="1"/>
        <v>0</v>
      </c>
      <c r="AR164" s="133">
        <f ca="1"/>
        <v>0</v>
      </c>
      <c r="AS164" s="133">
        <f ca="1"/>
        <v>0</v>
      </c>
      <c r="AT164" s="133">
        <f ca="1"/>
        <v>0</v>
      </c>
      <c r="AU164" s="133">
        <f ca="1"/>
        <v>0</v>
      </c>
      <c r="AV164" s="133">
        <f t="shared" ca="1" si="22"/>
        <v>0</v>
      </c>
      <c r="AW164" s="133">
        <f t="shared" ca="1" si="23"/>
        <v>0</v>
      </c>
      <c r="AX164" s="59"/>
    </row>
    <row r="165" spans="2:50" hidden="1" outlineLevel="1" x14ac:dyDescent="0.2">
      <c r="B165" s="204" t="str" cm="1">
        <f t="array" aca="1" ref="B165" ca="1">IFERROR(_xlfn.XLOOKUP(C165,Act_codes_core,Act_labels_core),"")</f>
        <v>Advertising and market research services</v>
      </c>
      <c r="C165" s="108" t="str">
        <f ca="1"/>
        <v>a_156</v>
      </c>
      <c r="D165" s="133" cm="1">
        <f t="array" aca="1" ref="D165" ca="1">IF($J$1="Labour",SUMIFS(Raw_Factors_QFXP!E$7:E$1000,Raw_Factors_QFXP!$A$7:$A$1000,_xlfn.XLOOKUP($J$1,Fct_labels,Fct_codes)&amp;"_"&amp;$C165),IFERROR(_xlfn.XLOOKUP(_xlfn.XLOOKUP($J$1,Fct_labels,Fct_codes)&amp;"_"&amp;$C165,Raw_Factors_QFXP!$B$7:$B$1000,Raw_Factors_QFXP!E$7:E$1000),0))</f>
        <v>0</v>
      </c>
      <c r="E165" s="168" cm="1">
        <f t="array" aca="1" ref="E165" ca="1">IF($J$1="Labour",SUMIFS(Raw_Factors_QFXP!F$7:F$1000,Raw_Factors_QFXP!$A$7:$A$1000,_xlfn.XLOOKUP($J$1,Fct_labels,Fct_codes)&amp;"_"&amp;$C165),IFERROR(_xlfn.XLOOKUP(_xlfn.XLOOKUP($J$1,Fct_labels,Fct_codes)&amp;"_"&amp;$C165,Raw_Factors_QFXP!$B$7:$B$1000,Raw_Factors_QFXP!F$7:F$1000),0))</f>
        <v>0</v>
      </c>
      <c r="F165" s="168" cm="1">
        <f t="array" aca="1" ref="F165" ca="1">IF($J$1="Labour",SUMIFS(Raw_Factors_QFXP!G$7:G$1000,Raw_Factors_QFXP!$A$7:$A$1000,_xlfn.XLOOKUP($J$1,Fct_labels,Fct_codes)&amp;"_"&amp;$C165),IFERROR(_xlfn.XLOOKUP(_xlfn.XLOOKUP($J$1,Fct_labels,Fct_codes)&amp;"_"&amp;$C165,Raw_Factors_QFXP!$B$7:$B$1000,Raw_Factors_QFXP!G$7:G$1000),0))</f>
        <v>0</v>
      </c>
      <c r="G165" s="168" cm="1">
        <f t="array" aca="1" ref="G165" ca="1">IF($J$1="Labour",SUMIFS(Raw_Factors_QFXP!H$7:H$1000,Raw_Factors_QFXP!$A$7:$A$1000,_xlfn.XLOOKUP($J$1,Fct_labels,Fct_codes)&amp;"_"&amp;$C165),IFERROR(_xlfn.XLOOKUP(_xlfn.XLOOKUP($J$1,Fct_labels,Fct_codes)&amp;"_"&amp;$C165,Raw_Factors_QFXP!$B$7:$B$1000,Raw_Factors_QFXP!H$7:H$1000),0))</f>
        <v>0</v>
      </c>
      <c r="H165" s="168" cm="1">
        <f t="array" aca="1" ref="H165" ca="1">IF($J$1="Labour",SUMIFS(Raw_Factors_QFXP!I$7:I$1000,Raw_Factors_QFXP!$A$7:$A$1000,_xlfn.XLOOKUP($J$1,Fct_labels,Fct_codes)&amp;"_"&amp;$C165),IFERROR(_xlfn.XLOOKUP(_xlfn.XLOOKUP($J$1,Fct_labels,Fct_codes)&amp;"_"&amp;$C165,Raw_Factors_QFXP!$B$7:$B$1000,Raw_Factors_QFXP!I$7:I$1000),0))</f>
        <v>0</v>
      </c>
      <c r="I165" s="168" cm="1">
        <f t="array" aca="1" ref="I165" ca="1">IF($J$1="Labour",SUMIFS(Raw_Factors_QFXP!J$7:J$1000,Raw_Factors_QFXP!$A$7:$A$1000,_xlfn.XLOOKUP($J$1,Fct_labels,Fct_codes)&amp;"_"&amp;$C165),IFERROR(_xlfn.XLOOKUP(_xlfn.XLOOKUP($J$1,Fct_labels,Fct_codes)&amp;"_"&amp;$C165,Raw_Factors_QFXP!$B$7:$B$1000,Raw_Factors_QFXP!J$7:J$1000),0))</f>
        <v>0</v>
      </c>
      <c r="J165" s="168" cm="1">
        <f t="array" aca="1" ref="J165" ca="1">IF($J$1="Labour",SUMIFS(Raw_Factors_QFXP!K$7:K$1000,Raw_Factors_QFXP!$A$7:$A$1000,_xlfn.XLOOKUP($J$1,Fct_labels,Fct_codes)&amp;"_"&amp;$C165),IFERROR(_xlfn.XLOOKUP(_xlfn.XLOOKUP($J$1,Fct_labels,Fct_codes)&amp;"_"&amp;$C165,Raw_Factors_QFXP!$B$7:$B$1000,Raw_Factors_QFXP!K$7:K$1000),0))</f>
        <v>0</v>
      </c>
      <c r="K165" s="168" cm="1">
        <f t="array" aca="1" ref="K165" ca="1">IF($J$1="Labour",SUMIFS(Raw_Factors_QFXP!L$7:L$1000,Raw_Factors_QFXP!$A$7:$A$1000,_xlfn.XLOOKUP($J$1,Fct_labels,Fct_codes)&amp;"_"&amp;$C165),IFERROR(_xlfn.XLOOKUP(_xlfn.XLOOKUP($J$1,Fct_labels,Fct_codes)&amp;"_"&amp;$C165,Raw_Factors_QFXP!$B$7:$B$1000,Raw_Factors_QFXP!L$7:L$1000),0))</f>
        <v>0</v>
      </c>
      <c r="L165" s="168" cm="1">
        <f t="array" aca="1" ref="L165" ca="1">IF($J$1="Labour",SUMIFS(Raw_Factors_QFXP!M$7:M$1000,Raw_Factors_QFXP!$A$7:$A$1000,_xlfn.XLOOKUP($J$1,Fct_labels,Fct_codes)&amp;"_"&amp;$C165),IFERROR(_xlfn.XLOOKUP(_xlfn.XLOOKUP($J$1,Fct_labels,Fct_codes)&amp;"_"&amp;$C165,Raw_Factors_QFXP!$B$7:$B$1000,Raw_Factors_QFXP!M$7:M$1000),0))</f>
        <v>0</v>
      </c>
      <c r="M165" s="168" cm="1">
        <f t="array" aca="1" ref="M165" ca="1">IF($J$1="Labour",SUMIFS(Raw_Factors_QFXP!N$7:N$1000,Raw_Factors_QFXP!$A$7:$A$1000,_xlfn.XLOOKUP($J$1,Fct_labels,Fct_codes)&amp;"_"&amp;$C165),IFERROR(_xlfn.XLOOKUP(_xlfn.XLOOKUP($J$1,Fct_labels,Fct_codes)&amp;"_"&amp;$C165,Raw_Factors_QFXP!$B$7:$B$1000,Raw_Factors_QFXP!N$7:N$1000),0))</f>
        <v>0</v>
      </c>
      <c r="O165" s="204" t="str" cm="1">
        <f t="array" aca="1" ref="O165" ca="1">IFERROR(_xlfn.XLOOKUP(P165,Act_codes_core,Act_labels_core),"")</f>
        <v>Advertising and market research services</v>
      </c>
      <c r="P165" s="108" t="str">
        <f ca="1"/>
        <v>a_156</v>
      </c>
      <c r="Q165" s="281" cm="1">
        <f t="array" aca="1" ref="Q165" ca="1">IF($J$1="Labour","",IFERROR(_xlfn.XLOOKUP(_xlfn.XLOOKUP($J$1,Fct_labels,Fct_codes)&amp;"_"&amp;$C165,Raw_Factors_WFDISTXP!$B$7:$B$1000,Raw_Factors_WFDISTXP!E$7:E$1000),0))</f>
        <v>0</v>
      </c>
      <c r="R165" s="298" cm="1">
        <f t="array" aca="1" ref="R165" ca="1">IF($J$1="Labour","",IFERROR(_xlfn.XLOOKUP(_xlfn.XLOOKUP($J$1,Fct_labels,Fct_codes)&amp;"_"&amp;$C165,Raw_Factors_WFDISTXP!$B$7:$B$1000,Raw_Factors_WFDISTXP!F$7:F$1000),0))</f>
        <v>0</v>
      </c>
      <c r="S165" s="298" cm="1">
        <f t="array" aca="1" ref="S165" ca="1">IF($J$1="Labour","",IFERROR(_xlfn.XLOOKUP(_xlfn.XLOOKUP($J$1,Fct_labels,Fct_codes)&amp;"_"&amp;$C165,Raw_Factors_WFDISTXP!$B$7:$B$1000,Raw_Factors_WFDISTXP!G$7:G$1000),0))</f>
        <v>0</v>
      </c>
      <c r="T165" s="298" cm="1">
        <f t="array" aca="1" ref="T165" ca="1">IF($J$1="Labour","",IFERROR(_xlfn.XLOOKUP(_xlfn.XLOOKUP($J$1,Fct_labels,Fct_codes)&amp;"_"&amp;$C165,Raw_Factors_WFDISTXP!$B$7:$B$1000,Raw_Factors_WFDISTXP!H$7:H$1000),0))</f>
        <v>0</v>
      </c>
      <c r="U165" s="298" cm="1">
        <f t="array" aca="1" ref="U165" ca="1">IF($J$1="Labour","",IFERROR(_xlfn.XLOOKUP(_xlfn.XLOOKUP($J$1,Fct_labels,Fct_codes)&amp;"_"&amp;$C165,Raw_Factors_WFDISTXP!$B$7:$B$1000,Raw_Factors_WFDISTXP!I$7:I$1000),0))</f>
        <v>0</v>
      </c>
      <c r="V165" s="298" cm="1">
        <f t="array" aca="1" ref="V165" ca="1">IF($J$1="Labour","",IFERROR(_xlfn.XLOOKUP(_xlfn.XLOOKUP($J$1,Fct_labels,Fct_codes)&amp;"_"&amp;$C165,Raw_Factors_WFDISTXP!$B$7:$B$1000,Raw_Factors_WFDISTXP!J$7:J$1000),0))</f>
        <v>0</v>
      </c>
      <c r="W165" s="298" cm="1">
        <f t="array" aca="1" ref="W165" ca="1">IF($J$1="Labour","",IFERROR(_xlfn.XLOOKUP(_xlfn.XLOOKUP($J$1,Fct_labels,Fct_codes)&amp;"_"&amp;$C165,Raw_Factors_WFDISTXP!$B$7:$B$1000,Raw_Factors_WFDISTXP!K$7:K$1000),0))</f>
        <v>0</v>
      </c>
      <c r="X165" s="298" cm="1">
        <f t="array" aca="1" ref="X165" ca="1">IF($J$1="Labour","",IFERROR(_xlfn.XLOOKUP(_xlfn.XLOOKUP($J$1,Fct_labels,Fct_codes)&amp;"_"&amp;$C165,Raw_Factors_WFDISTXP!$B$7:$B$1000,Raw_Factors_WFDISTXP!L$7:L$1000),0))</f>
        <v>0</v>
      </c>
      <c r="Y165" s="298" cm="1">
        <f t="array" aca="1" ref="Y165" ca="1">IF($J$1="Labour","",IFERROR(_xlfn.XLOOKUP(_xlfn.XLOOKUP($J$1,Fct_labels,Fct_codes)&amp;"_"&amp;$C165,Raw_Factors_WFDISTXP!$B$7:$B$1000,Raw_Factors_WFDISTXP!M$7:M$1000),0))</f>
        <v>0</v>
      </c>
      <c r="Z165" s="298" cm="1">
        <f t="array" aca="1" ref="Z165" ca="1">IF($J$1="Labour","",IFERROR(_xlfn.XLOOKUP(_xlfn.XLOOKUP($J$1,Fct_labels,Fct_codes)&amp;"_"&amp;$C165,Raw_Factors_WFDISTXP!$B$7:$B$1000,Raw_Factors_WFDISTXP!N$7:N$1000),0))</f>
        <v>0</v>
      </c>
      <c r="AA165" s="104"/>
      <c r="AB165" s="104"/>
      <c r="AC165" s="104"/>
      <c r="AD165" s="104"/>
      <c r="AE165" s="104"/>
      <c r="AF165" s="104"/>
      <c r="AG165" s="104"/>
      <c r="AH165" s="104"/>
      <c r="AI165" s="54" t="str">
        <f ca="1"/>
        <v>sPSV</v>
      </c>
      <c r="AJ165" s="54" t="str">
        <f ca="1"/>
        <v>sGDP</v>
      </c>
      <c r="AK165" s="133" t="str">
        <f ca="1"/>
        <v>a_156</v>
      </c>
      <c r="AL165" s="133">
        <f ca="1"/>
        <v>0</v>
      </c>
      <c r="AM165" s="133">
        <f ca="1"/>
        <v>0</v>
      </c>
      <c r="AN165" s="133">
        <f ca="1"/>
        <v>0</v>
      </c>
      <c r="AO165" s="133">
        <f ca="1"/>
        <v>0</v>
      </c>
      <c r="AP165" s="133">
        <f ca="1"/>
        <v>0</v>
      </c>
      <c r="AQ165" s="133">
        <f ca="1"/>
        <v>0</v>
      </c>
      <c r="AR165" s="133">
        <f ca="1"/>
        <v>0</v>
      </c>
      <c r="AS165" s="133">
        <f ca="1"/>
        <v>0</v>
      </c>
      <c r="AT165" s="133">
        <f ca="1"/>
        <v>0</v>
      </c>
      <c r="AU165" s="133">
        <f ca="1"/>
        <v>0</v>
      </c>
      <c r="AV165" s="133">
        <f t="shared" ca="1" si="22"/>
        <v>0</v>
      </c>
      <c r="AW165" s="133">
        <f t="shared" ca="1" si="23"/>
        <v>0</v>
      </c>
      <c r="AX165" s="59"/>
    </row>
    <row r="166" spans="2:50" hidden="1" outlineLevel="1" x14ac:dyDescent="0.2">
      <c r="B166" s="204" t="str" cm="1">
        <f t="array" aca="1" ref="B166" ca="1">IFERROR(_xlfn.XLOOKUP(C166,Act_codes_core,Act_labels_core),"")</f>
        <v>Other professional, scientific and technological services</v>
      </c>
      <c r="C166" s="108" t="str">
        <f ca="1"/>
        <v>a_157</v>
      </c>
      <c r="D166" s="133" cm="1">
        <f t="array" aca="1" ref="D166" ca="1">IF($J$1="Labour",SUMIFS(Raw_Factors_QFXP!E$7:E$1000,Raw_Factors_QFXP!$A$7:$A$1000,_xlfn.XLOOKUP($J$1,Fct_labels,Fct_codes)&amp;"_"&amp;$C166),IFERROR(_xlfn.XLOOKUP(_xlfn.XLOOKUP($J$1,Fct_labels,Fct_codes)&amp;"_"&amp;$C166,Raw_Factors_QFXP!$B$7:$B$1000,Raw_Factors_QFXP!E$7:E$1000),0))</f>
        <v>0</v>
      </c>
      <c r="E166" s="168" cm="1">
        <f t="array" aca="1" ref="E166" ca="1">IF($J$1="Labour",SUMIFS(Raw_Factors_QFXP!F$7:F$1000,Raw_Factors_QFXP!$A$7:$A$1000,_xlfn.XLOOKUP($J$1,Fct_labels,Fct_codes)&amp;"_"&amp;$C166),IFERROR(_xlfn.XLOOKUP(_xlfn.XLOOKUP($J$1,Fct_labels,Fct_codes)&amp;"_"&amp;$C166,Raw_Factors_QFXP!$B$7:$B$1000,Raw_Factors_QFXP!F$7:F$1000),0))</f>
        <v>0</v>
      </c>
      <c r="F166" s="168" cm="1">
        <f t="array" aca="1" ref="F166" ca="1">IF($J$1="Labour",SUMIFS(Raw_Factors_QFXP!G$7:G$1000,Raw_Factors_QFXP!$A$7:$A$1000,_xlfn.XLOOKUP($J$1,Fct_labels,Fct_codes)&amp;"_"&amp;$C166),IFERROR(_xlfn.XLOOKUP(_xlfn.XLOOKUP($J$1,Fct_labels,Fct_codes)&amp;"_"&amp;$C166,Raw_Factors_QFXP!$B$7:$B$1000,Raw_Factors_QFXP!G$7:G$1000),0))</f>
        <v>0</v>
      </c>
      <c r="G166" s="168" cm="1">
        <f t="array" aca="1" ref="G166" ca="1">IF($J$1="Labour",SUMIFS(Raw_Factors_QFXP!H$7:H$1000,Raw_Factors_QFXP!$A$7:$A$1000,_xlfn.XLOOKUP($J$1,Fct_labels,Fct_codes)&amp;"_"&amp;$C166),IFERROR(_xlfn.XLOOKUP(_xlfn.XLOOKUP($J$1,Fct_labels,Fct_codes)&amp;"_"&amp;$C166,Raw_Factors_QFXP!$B$7:$B$1000,Raw_Factors_QFXP!H$7:H$1000),0))</f>
        <v>0</v>
      </c>
      <c r="H166" s="168" cm="1">
        <f t="array" aca="1" ref="H166" ca="1">IF($J$1="Labour",SUMIFS(Raw_Factors_QFXP!I$7:I$1000,Raw_Factors_QFXP!$A$7:$A$1000,_xlfn.XLOOKUP($J$1,Fct_labels,Fct_codes)&amp;"_"&amp;$C166),IFERROR(_xlfn.XLOOKUP(_xlfn.XLOOKUP($J$1,Fct_labels,Fct_codes)&amp;"_"&amp;$C166,Raw_Factors_QFXP!$B$7:$B$1000,Raw_Factors_QFXP!I$7:I$1000),0))</f>
        <v>0</v>
      </c>
      <c r="I166" s="168" cm="1">
        <f t="array" aca="1" ref="I166" ca="1">IF($J$1="Labour",SUMIFS(Raw_Factors_QFXP!J$7:J$1000,Raw_Factors_QFXP!$A$7:$A$1000,_xlfn.XLOOKUP($J$1,Fct_labels,Fct_codes)&amp;"_"&amp;$C166),IFERROR(_xlfn.XLOOKUP(_xlfn.XLOOKUP($J$1,Fct_labels,Fct_codes)&amp;"_"&amp;$C166,Raw_Factors_QFXP!$B$7:$B$1000,Raw_Factors_QFXP!J$7:J$1000),0))</f>
        <v>0</v>
      </c>
      <c r="J166" s="168" cm="1">
        <f t="array" aca="1" ref="J166" ca="1">IF($J$1="Labour",SUMIFS(Raw_Factors_QFXP!K$7:K$1000,Raw_Factors_QFXP!$A$7:$A$1000,_xlfn.XLOOKUP($J$1,Fct_labels,Fct_codes)&amp;"_"&amp;$C166),IFERROR(_xlfn.XLOOKUP(_xlfn.XLOOKUP($J$1,Fct_labels,Fct_codes)&amp;"_"&amp;$C166,Raw_Factors_QFXP!$B$7:$B$1000,Raw_Factors_QFXP!K$7:K$1000),0))</f>
        <v>0</v>
      </c>
      <c r="K166" s="168" cm="1">
        <f t="array" aca="1" ref="K166" ca="1">IF($J$1="Labour",SUMIFS(Raw_Factors_QFXP!L$7:L$1000,Raw_Factors_QFXP!$A$7:$A$1000,_xlfn.XLOOKUP($J$1,Fct_labels,Fct_codes)&amp;"_"&amp;$C166),IFERROR(_xlfn.XLOOKUP(_xlfn.XLOOKUP($J$1,Fct_labels,Fct_codes)&amp;"_"&amp;$C166,Raw_Factors_QFXP!$B$7:$B$1000,Raw_Factors_QFXP!L$7:L$1000),0))</f>
        <v>0</v>
      </c>
      <c r="L166" s="168" cm="1">
        <f t="array" aca="1" ref="L166" ca="1">IF($J$1="Labour",SUMIFS(Raw_Factors_QFXP!M$7:M$1000,Raw_Factors_QFXP!$A$7:$A$1000,_xlfn.XLOOKUP($J$1,Fct_labels,Fct_codes)&amp;"_"&amp;$C166),IFERROR(_xlfn.XLOOKUP(_xlfn.XLOOKUP($J$1,Fct_labels,Fct_codes)&amp;"_"&amp;$C166,Raw_Factors_QFXP!$B$7:$B$1000,Raw_Factors_QFXP!M$7:M$1000),0))</f>
        <v>0</v>
      </c>
      <c r="M166" s="168" cm="1">
        <f t="array" aca="1" ref="M166" ca="1">IF($J$1="Labour",SUMIFS(Raw_Factors_QFXP!N$7:N$1000,Raw_Factors_QFXP!$A$7:$A$1000,_xlfn.XLOOKUP($J$1,Fct_labels,Fct_codes)&amp;"_"&amp;$C166),IFERROR(_xlfn.XLOOKUP(_xlfn.XLOOKUP($J$1,Fct_labels,Fct_codes)&amp;"_"&amp;$C166,Raw_Factors_QFXP!$B$7:$B$1000,Raw_Factors_QFXP!N$7:N$1000),0))</f>
        <v>0</v>
      </c>
      <c r="O166" s="204" t="str" cm="1">
        <f t="array" aca="1" ref="O166" ca="1">IFERROR(_xlfn.XLOOKUP(P166,Act_codes_core,Act_labels_core),"")</f>
        <v>Other professional, scientific and technological services</v>
      </c>
      <c r="P166" s="108" t="str">
        <f ca="1"/>
        <v>a_157</v>
      </c>
      <c r="Q166" s="281" cm="1">
        <f t="array" aca="1" ref="Q166" ca="1">IF($J$1="Labour","",IFERROR(_xlfn.XLOOKUP(_xlfn.XLOOKUP($J$1,Fct_labels,Fct_codes)&amp;"_"&amp;$C166,Raw_Factors_WFDISTXP!$B$7:$B$1000,Raw_Factors_WFDISTXP!E$7:E$1000),0))</f>
        <v>0</v>
      </c>
      <c r="R166" s="298" cm="1">
        <f t="array" aca="1" ref="R166" ca="1">IF($J$1="Labour","",IFERROR(_xlfn.XLOOKUP(_xlfn.XLOOKUP($J$1,Fct_labels,Fct_codes)&amp;"_"&amp;$C166,Raw_Factors_WFDISTXP!$B$7:$B$1000,Raw_Factors_WFDISTXP!F$7:F$1000),0))</f>
        <v>0</v>
      </c>
      <c r="S166" s="298" cm="1">
        <f t="array" aca="1" ref="S166" ca="1">IF($J$1="Labour","",IFERROR(_xlfn.XLOOKUP(_xlfn.XLOOKUP($J$1,Fct_labels,Fct_codes)&amp;"_"&amp;$C166,Raw_Factors_WFDISTXP!$B$7:$B$1000,Raw_Factors_WFDISTXP!G$7:G$1000),0))</f>
        <v>0</v>
      </c>
      <c r="T166" s="298" cm="1">
        <f t="array" aca="1" ref="T166" ca="1">IF($J$1="Labour","",IFERROR(_xlfn.XLOOKUP(_xlfn.XLOOKUP($J$1,Fct_labels,Fct_codes)&amp;"_"&amp;$C166,Raw_Factors_WFDISTXP!$B$7:$B$1000,Raw_Factors_WFDISTXP!H$7:H$1000),0))</f>
        <v>0</v>
      </c>
      <c r="U166" s="298" cm="1">
        <f t="array" aca="1" ref="U166" ca="1">IF($J$1="Labour","",IFERROR(_xlfn.XLOOKUP(_xlfn.XLOOKUP($J$1,Fct_labels,Fct_codes)&amp;"_"&amp;$C166,Raw_Factors_WFDISTXP!$B$7:$B$1000,Raw_Factors_WFDISTXP!I$7:I$1000),0))</f>
        <v>0</v>
      </c>
      <c r="V166" s="298" cm="1">
        <f t="array" aca="1" ref="V166" ca="1">IF($J$1="Labour","",IFERROR(_xlfn.XLOOKUP(_xlfn.XLOOKUP($J$1,Fct_labels,Fct_codes)&amp;"_"&amp;$C166,Raw_Factors_WFDISTXP!$B$7:$B$1000,Raw_Factors_WFDISTXP!J$7:J$1000),0))</f>
        <v>0</v>
      </c>
      <c r="W166" s="298" cm="1">
        <f t="array" aca="1" ref="W166" ca="1">IF($J$1="Labour","",IFERROR(_xlfn.XLOOKUP(_xlfn.XLOOKUP($J$1,Fct_labels,Fct_codes)&amp;"_"&amp;$C166,Raw_Factors_WFDISTXP!$B$7:$B$1000,Raw_Factors_WFDISTXP!K$7:K$1000),0))</f>
        <v>0</v>
      </c>
      <c r="X166" s="298" cm="1">
        <f t="array" aca="1" ref="X166" ca="1">IF($J$1="Labour","",IFERROR(_xlfn.XLOOKUP(_xlfn.XLOOKUP($J$1,Fct_labels,Fct_codes)&amp;"_"&amp;$C166,Raw_Factors_WFDISTXP!$B$7:$B$1000,Raw_Factors_WFDISTXP!L$7:L$1000),0))</f>
        <v>0</v>
      </c>
      <c r="Y166" s="298" cm="1">
        <f t="array" aca="1" ref="Y166" ca="1">IF($J$1="Labour","",IFERROR(_xlfn.XLOOKUP(_xlfn.XLOOKUP($J$1,Fct_labels,Fct_codes)&amp;"_"&amp;$C166,Raw_Factors_WFDISTXP!$B$7:$B$1000,Raw_Factors_WFDISTXP!M$7:M$1000),0))</f>
        <v>0</v>
      </c>
      <c r="Z166" s="298" cm="1">
        <f t="array" aca="1" ref="Z166" ca="1">IF($J$1="Labour","",IFERROR(_xlfn.XLOOKUP(_xlfn.XLOOKUP($J$1,Fct_labels,Fct_codes)&amp;"_"&amp;$C166,Raw_Factors_WFDISTXP!$B$7:$B$1000,Raw_Factors_WFDISTXP!N$7:N$1000),0))</f>
        <v>0</v>
      </c>
      <c r="AA166" s="104"/>
      <c r="AB166" s="104"/>
      <c r="AC166" s="104"/>
      <c r="AD166" s="104"/>
      <c r="AE166" s="104"/>
      <c r="AF166" s="104"/>
      <c r="AG166" s="104"/>
      <c r="AH166" s="104"/>
      <c r="AI166" s="54" t="str">
        <f ca="1"/>
        <v>sPSV</v>
      </c>
      <c r="AJ166" s="54" t="str">
        <f ca="1"/>
        <v>sGDP</v>
      </c>
      <c r="AK166" s="133" t="str">
        <f ca="1"/>
        <v>a_157</v>
      </c>
      <c r="AL166" s="133">
        <f ca="1"/>
        <v>0</v>
      </c>
      <c r="AM166" s="133">
        <f ca="1"/>
        <v>0</v>
      </c>
      <c r="AN166" s="133">
        <f ca="1"/>
        <v>0</v>
      </c>
      <c r="AO166" s="133">
        <f ca="1"/>
        <v>0</v>
      </c>
      <c r="AP166" s="133">
        <f ca="1"/>
        <v>0</v>
      </c>
      <c r="AQ166" s="133">
        <f ca="1"/>
        <v>0</v>
      </c>
      <c r="AR166" s="133">
        <f ca="1"/>
        <v>0</v>
      </c>
      <c r="AS166" s="133">
        <f ca="1"/>
        <v>0</v>
      </c>
      <c r="AT166" s="133">
        <f ca="1"/>
        <v>0</v>
      </c>
      <c r="AU166" s="133">
        <f ca="1"/>
        <v>0</v>
      </c>
      <c r="AV166" s="133">
        <f t="shared" ca="1" si="22"/>
        <v>0</v>
      </c>
      <c r="AW166" s="133">
        <f t="shared" ca="1" si="23"/>
        <v>0</v>
      </c>
      <c r="AX166" s="59"/>
    </row>
    <row r="167" spans="2:50" hidden="1" outlineLevel="1" x14ac:dyDescent="0.2">
      <c r="B167" s="204" t="str" cm="1">
        <f t="array" aca="1" ref="B167" ca="1">IFERROR(_xlfn.XLOOKUP(C167,Act_codes_core,Act_labels_core),"")</f>
        <v>Veterinary services</v>
      </c>
      <c r="C167" s="108" t="str">
        <f ca="1"/>
        <v>a_158</v>
      </c>
      <c r="D167" s="133" cm="1">
        <f t="array" aca="1" ref="D167" ca="1">IF($J$1="Labour",SUMIFS(Raw_Factors_QFXP!E$7:E$1000,Raw_Factors_QFXP!$A$7:$A$1000,_xlfn.XLOOKUP($J$1,Fct_labels,Fct_codes)&amp;"_"&amp;$C167),IFERROR(_xlfn.XLOOKUP(_xlfn.XLOOKUP($J$1,Fct_labels,Fct_codes)&amp;"_"&amp;$C167,Raw_Factors_QFXP!$B$7:$B$1000,Raw_Factors_QFXP!E$7:E$1000),0))</f>
        <v>0</v>
      </c>
      <c r="E167" s="168" cm="1">
        <f t="array" aca="1" ref="E167" ca="1">IF($J$1="Labour",SUMIFS(Raw_Factors_QFXP!F$7:F$1000,Raw_Factors_QFXP!$A$7:$A$1000,_xlfn.XLOOKUP($J$1,Fct_labels,Fct_codes)&amp;"_"&amp;$C167),IFERROR(_xlfn.XLOOKUP(_xlfn.XLOOKUP($J$1,Fct_labels,Fct_codes)&amp;"_"&amp;$C167,Raw_Factors_QFXP!$B$7:$B$1000,Raw_Factors_QFXP!F$7:F$1000),0))</f>
        <v>0</v>
      </c>
      <c r="F167" s="168" cm="1">
        <f t="array" aca="1" ref="F167" ca="1">IF($J$1="Labour",SUMIFS(Raw_Factors_QFXP!G$7:G$1000,Raw_Factors_QFXP!$A$7:$A$1000,_xlfn.XLOOKUP($J$1,Fct_labels,Fct_codes)&amp;"_"&amp;$C167),IFERROR(_xlfn.XLOOKUP(_xlfn.XLOOKUP($J$1,Fct_labels,Fct_codes)&amp;"_"&amp;$C167,Raw_Factors_QFXP!$B$7:$B$1000,Raw_Factors_QFXP!G$7:G$1000),0))</f>
        <v>0</v>
      </c>
      <c r="G167" s="168" cm="1">
        <f t="array" aca="1" ref="G167" ca="1">IF($J$1="Labour",SUMIFS(Raw_Factors_QFXP!H$7:H$1000,Raw_Factors_QFXP!$A$7:$A$1000,_xlfn.XLOOKUP($J$1,Fct_labels,Fct_codes)&amp;"_"&amp;$C167),IFERROR(_xlfn.XLOOKUP(_xlfn.XLOOKUP($J$1,Fct_labels,Fct_codes)&amp;"_"&amp;$C167,Raw_Factors_QFXP!$B$7:$B$1000,Raw_Factors_QFXP!H$7:H$1000),0))</f>
        <v>0</v>
      </c>
      <c r="H167" s="168" cm="1">
        <f t="array" aca="1" ref="H167" ca="1">IF($J$1="Labour",SUMIFS(Raw_Factors_QFXP!I$7:I$1000,Raw_Factors_QFXP!$A$7:$A$1000,_xlfn.XLOOKUP($J$1,Fct_labels,Fct_codes)&amp;"_"&amp;$C167),IFERROR(_xlfn.XLOOKUP(_xlfn.XLOOKUP($J$1,Fct_labels,Fct_codes)&amp;"_"&amp;$C167,Raw_Factors_QFXP!$B$7:$B$1000,Raw_Factors_QFXP!I$7:I$1000),0))</f>
        <v>0</v>
      </c>
      <c r="I167" s="168" cm="1">
        <f t="array" aca="1" ref="I167" ca="1">IF($J$1="Labour",SUMIFS(Raw_Factors_QFXP!J$7:J$1000,Raw_Factors_QFXP!$A$7:$A$1000,_xlfn.XLOOKUP($J$1,Fct_labels,Fct_codes)&amp;"_"&amp;$C167),IFERROR(_xlfn.XLOOKUP(_xlfn.XLOOKUP($J$1,Fct_labels,Fct_codes)&amp;"_"&amp;$C167,Raw_Factors_QFXP!$B$7:$B$1000,Raw_Factors_QFXP!J$7:J$1000),0))</f>
        <v>0</v>
      </c>
      <c r="J167" s="168" cm="1">
        <f t="array" aca="1" ref="J167" ca="1">IF($J$1="Labour",SUMIFS(Raw_Factors_QFXP!K$7:K$1000,Raw_Factors_QFXP!$A$7:$A$1000,_xlfn.XLOOKUP($J$1,Fct_labels,Fct_codes)&amp;"_"&amp;$C167),IFERROR(_xlfn.XLOOKUP(_xlfn.XLOOKUP($J$1,Fct_labels,Fct_codes)&amp;"_"&amp;$C167,Raw_Factors_QFXP!$B$7:$B$1000,Raw_Factors_QFXP!K$7:K$1000),0))</f>
        <v>0</v>
      </c>
      <c r="K167" s="168" cm="1">
        <f t="array" aca="1" ref="K167" ca="1">IF($J$1="Labour",SUMIFS(Raw_Factors_QFXP!L$7:L$1000,Raw_Factors_QFXP!$A$7:$A$1000,_xlfn.XLOOKUP($J$1,Fct_labels,Fct_codes)&amp;"_"&amp;$C167),IFERROR(_xlfn.XLOOKUP(_xlfn.XLOOKUP($J$1,Fct_labels,Fct_codes)&amp;"_"&amp;$C167,Raw_Factors_QFXP!$B$7:$B$1000,Raw_Factors_QFXP!L$7:L$1000),0))</f>
        <v>0</v>
      </c>
      <c r="L167" s="168" cm="1">
        <f t="array" aca="1" ref="L167" ca="1">IF($J$1="Labour",SUMIFS(Raw_Factors_QFXP!M$7:M$1000,Raw_Factors_QFXP!$A$7:$A$1000,_xlfn.XLOOKUP($J$1,Fct_labels,Fct_codes)&amp;"_"&amp;$C167),IFERROR(_xlfn.XLOOKUP(_xlfn.XLOOKUP($J$1,Fct_labels,Fct_codes)&amp;"_"&amp;$C167,Raw_Factors_QFXP!$B$7:$B$1000,Raw_Factors_QFXP!M$7:M$1000),0))</f>
        <v>0</v>
      </c>
      <c r="M167" s="168" cm="1">
        <f t="array" aca="1" ref="M167" ca="1">IF($J$1="Labour",SUMIFS(Raw_Factors_QFXP!N$7:N$1000,Raw_Factors_QFXP!$A$7:$A$1000,_xlfn.XLOOKUP($J$1,Fct_labels,Fct_codes)&amp;"_"&amp;$C167),IFERROR(_xlfn.XLOOKUP(_xlfn.XLOOKUP($J$1,Fct_labels,Fct_codes)&amp;"_"&amp;$C167,Raw_Factors_QFXP!$B$7:$B$1000,Raw_Factors_QFXP!N$7:N$1000),0))</f>
        <v>0</v>
      </c>
      <c r="O167" s="204" t="str" cm="1">
        <f t="array" aca="1" ref="O167" ca="1">IFERROR(_xlfn.XLOOKUP(P167,Act_codes_core,Act_labels_core),"")</f>
        <v>Veterinary services</v>
      </c>
      <c r="P167" s="108" t="str">
        <f ca="1"/>
        <v>a_158</v>
      </c>
      <c r="Q167" s="281" cm="1">
        <f t="array" aca="1" ref="Q167" ca="1">IF($J$1="Labour","",IFERROR(_xlfn.XLOOKUP(_xlfn.XLOOKUP($J$1,Fct_labels,Fct_codes)&amp;"_"&amp;$C167,Raw_Factors_WFDISTXP!$B$7:$B$1000,Raw_Factors_WFDISTXP!E$7:E$1000),0))</f>
        <v>0</v>
      </c>
      <c r="R167" s="298" cm="1">
        <f t="array" aca="1" ref="R167" ca="1">IF($J$1="Labour","",IFERROR(_xlfn.XLOOKUP(_xlfn.XLOOKUP($J$1,Fct_labels,Fct_codes)&amp;"_"&amp;$C167,Raw_Factors_WFDISTXP!$B$7:$B$1000,Raw_Factors_WFDISTXP!F$7:F$1000),0))</f>
        <v>0</v>
      </c>
      <c r="S167" s="298" cm="1">
        <f t="array" aca="1" ref="S167" ca="1">IF($J$1="Labour","",IFERROR(_xlfn.XLOOKUP(_xlfn.XLOOKUP($J$1,Fct_labels,Fct_codes)&amp;"_"&amp;$C167,Raw_Factors_WFDISTXP!$B$7:$B$1000,Raw_Factors_WFDISTXP!G$7:G$1000),0))</f>
        <v>0</v>
      </c>
      <c r="T167" s="298" cm="1">
        <f t="array" aca="1" ref="T167" ca="1">IF($J$1="Labour","",IFERROR(_xlfn.XLOOKUP(_xlfn.XLOOKUP($J$1,Fct_labels,Fct_codes)&amp;"_"&amp;$C167,Raw_Factors_WFDISTXP!$B$7:$B$1000,Raw_Factors_WFDISTXP!H$7:H$1000),0))</f>
        <v>0</v>
      </c>
      <c r="U167" s="298" cm="1">
        <f t="array" aca="1" ref="U167" ca="1">IF($J$1="Labour","",IFERROR(_xlfn.XLOOKUP(_xlfn.XLOOKUP($J$1,Fct_labels,Fct_codes)&amp;"_"&amp;$C167,Raw_Factors_WFDISTXP!$B$7:$B$1000,Raw_Factors_WFDISTXP!I$7:I$1000),0))</f>
        <v>0</v>
      </c>
      <c r="V167" s="298" cm="1">
        <f t="array" aca="1" ref="V167" ca="1">IF($J$1="Labour","",IFERROR(_xlfn.XLOOKUP(_xlfn.XLOOKUP($J$1,Fct_labels,Fct_codes)&amp;"_"&amp;$C167,Raw_Factors_WFDISTXP!$B$7:$B$1000,Raw_Factors_WFDISTXP!J$7:J$1000),0))</f>
        <v>0</v>
      </c>
      <c r="W167" s="298" cm="1">
        <f t="array" aca="1" ref="W167" ca="1">IF($J$1="Labour","",IFERROR(_xlfn.XLOOKUP(_xlfn.XLOOKUP($J$1,Fct_labels,Fct_codes)&amp;"_"&amp;$C167,Raw_Factors_WFDISTXP!$B$7:$B$1000,Raw_Factors_WFDISTXP!K$7:K$1000),0))</f>
        <v>0</v>
      </c>
      <c r="X167" s="298" cm="1">
        <f t="array" aca="1" ref="X167" ca="1">IF($J$1="Labour","",IFERROR(_xlfn.XLOOKUP(_xlfn.XLOOKUP($J$1,Fct_labels,Fct_codes)&amp;"_"&amp;$C167,Raw_Factors_WFDISTXP!$B$7:$B$1000,Raw_Factors_WFDISTXP!L$7:L$1000),0))</f>
        <v>0</v>
      </c>
      <c r="Y167" s="298" cm="1">
        <f t="array" aca="1" ref="Y167" ca="1">IF($J$1="Labour","",IFERROR(_xlfn.XLOOKUP(_xlfn.XLOOKUP($J$1,Fct_labels,Fct_codes)&amp;"_"&amp;$C167,Raw_Factors_WFDISTXP!$B$7:$B$1000,Raw_Factors_WFDISTXP!M$7:M$1000),0))</f>
        <v>0</v>
      </c>
      <c r="Z167" s="298" cm="1">
        <f t="array" aca="1" ref="Z167" ca="1">IF($J$1="Labour","",IFERROR(_xlfn.XLOOKUP(_xlfn.XLOOKUP($J$1,Fct_labels,Fct_codes)&amp;"_"&amp;$C167,Raw_Factors_WFDISTXP!$B$7:$B$1000,Raw_Factors_WFDISTXP!N$7:N$1000),0))</f>
        <v>0</v>
      </c>
      <c r="AA167" s="104"/>
      <c r="AB167" s="104"/>
      <c r="AC167" s="104"/>
      <c r="AD167" s="104"/>
      <c r="AE167" s="104"/>
      <c r="AF167" s="104"/>
      <c r="AG167" s="104"/>
      <c r="AH167" s="104"/>
      <c r="AI167" s="54" t="str">
        <f ca="1"/>
        <v>sPSV</v>
      </c>
      <c r="AJ167" s="54" t="str">
        <f ca="1"/>
        <v>sGDP</v>
      </c>
      <c r="AK167" s="133" t="str">
        <f ca="1"/>
        <v>a_158</v>
      </c>
      <c r="AL167" s="133">
        <f ca="1"/>
        <v>0</v>
      </c>
      <c r="AM167" s="133">
        <f ca="1"/>
        <v>0</v>
      </c>
      <c r="AN167" s="133">
        <f ca="1"/>
        <v>0</v>
      </c>
      <c r="AO167" s="133">
        <f ca="1"/>
        <v>0</v>
      </c>
      <c r="AP167" s="133">
        <f ca="1"/>
        <v>0</v>
      </c>
      <c r="AQ167" s="133">
        <f ca="1"/>
        <v>0</v>
      </c>
      <c r="AR167" s="133">
        <f ca="1"/>
        <v>0</v>
      </c>
      <c r="AS167" s="133">
        <f ca="1"/>
        <v>0</v>
      </c>
      <c r="AT167" s="133">
        <f ca="1"/>
        <v>0</v>
      </c>
      <c r="AU167" s="133">
        <f ca="1"/>
        <v>0</v>
      </c>
      <c r="AV167" s="133">
        <f t="shared" ca="1" si="22"/>
        <v>0</v>
      </c>
      <c r="AW167" s="133">
        <f t="shared" ca="1" si="23"/>
        <v>0</v>
      </c>
      <c r="AX167" s="59"/>
    </row>
    <row r="168" spans="2:50" hidden="1" outlineLevel="1" x14ac:dyDescent="0.2">
      <c r="B168" s="204" t="str" cm="1">
        <f t="array" aca="1" ref="B168" ca="1">IFERROR(_xlfn.XLOOKUP(C168,Act_codes_core,Act_labels_core),"")</f>
        <v>Machinery and equipment rental service (without operator); rental of personal and household items; leasing non-financial intangible assets</v>
      </c>
      <c r="C168" s="108" t="str">
        <f ca="1"/>
        <v>a_159</v>
      </c>
      <c r="D168" s="133" cm="1">
        <f t="array" aca="1" ref="D168" ca="1">IF($J$1="Labour",SUMIFS(Raw_Factors_QFXP!E$7:E$1000,Raw_Factors_QFXP!$A$7:$A$1000,_xlfn.XLOOKUP($J$1,Fct_labels,Fct_codes)&amp;"_"&amp;$C168),IFERROR(_xlfn.XLOOKUP(_xlfn.XLOOKUP($J$1,Fct_labels,Fct_codes)&amp;"_"&amp;$C168,Raw_Factors_QFXP!$B$7:$B$1000,Raw_Factors_QFXP!E$7:E$1000),0))</f>
        <v>0</v>
      </c>
      <c r="E168" s="168" cm="1">
        <f t="array" aca="1" ref="E168" ca="1">IF($J$1="Labour",SUMIFS(Raw_Factors_QFXP!F$7:F$1000,Raw_Factors_QFXP!$A$7:$A$1000,_xlfn.XLOOKUP($J$1,Fct_labels,Fct_codes)&amp;"_"&amp;$C168),IFERROR(_xlfn.XLOOKUP(_xlfn.XLOOKUP($J$1,Fct_labels,Fct_codes)&amp;"_"&amp;$C168,Raw_Factors_QFXP!$B$7:$B$1000,Raw_Factors_QFXP!F$7:F$1000),0))</f>
        <v>0</v>
      </c>
      <c r="F168" s="168" cm="1">
        <f t="array" aca="1" ref="F168" ca="1">IF($J$1="Labour",SUMIFS(Raw_Factors_QFXP!G$7:G$1000,Raw_Factors_QFXP!$A$7:$A$1000,_xlfn.XLOOKUP($J$1,Fct_labels,Fct_codes)&amp;"_"&amp;$C168),IFERROR(_xlfn.XLOOKUP(_xlfn.XLOOKUP($J$1,Fct_labels,Fct_codes)&amp;"_"&amp;$C168,Raw_Factors_QFXP!$B$7:$B$1000,Raw_Factors_QFXP!G$7:G$1000),0))</f>
        <v>0</v>
      </c>
      <c r="G168" s="168" cm="1">
        <f t="array" aca="1" ref="G168" ca="1">IF($J$1="Labour",SUMIFS(Raw_Factors_QFXP!H$7:H$1000,Raw_Factors_QFXP!$A$7:$A$1000,_xlfn.XLOOKUP($J$1,Fct_labels,Fct_codes)&amp;"_"&amp;$C168),IFERROR(_xlfn.XLOOKUP(_xlfn.XLOOKUP($J$1,Fct_labels,Fct_codes)&amp;"_"&amp;$C168,Raw_Factors_QFXP!$B$7:$B$1000,Raw_Factors_QFXP!H$7:H$1000),0))</f>
        <v>0</v>
      </c>
      <c r="H168" s="168" cm="1">
        <f t="array" aca="1" ref="H168" ca="1">IF($J$1="Labour",SUMIFS(Raw_Factors_QFXP!I$7:I$1000,Raw_Factors_QFXP!$A$7:$A$1000,_xlfn.XLOOKUP($J$1,Fct_labels,Fct_codes)&amp;"_"&amp;$C168),IFERROR(_xlfn.XLOOKUP(_xlfn.XLOOKUP($J$1,Fct_labels,Fct_codes)&amp;"_"&amp;$C168,Raw_Factors_QFXP!$B$7:$B$1000,Raw_Factors_QFXP!I$7:I$1000),0))</f>
        <v>0</v>
      </c>
      <c r="I168" s="168" cm="1">
        <f t="array" aca="1" ref="I168" ca="1">IF($J$1="Labour",SUMIFS(Raw_Factors_QFXP!J$7:J$1000,Raw_Factors_QFXP!$A$7:$A$1000,_xlfn.XLOOKUP($J$1,Fct_labels,Fct_codes)&amp;"_"&amp;$C168),IFERROR(_xlfn.XLOOKUP(_xlfn.XLOOKUP($J$1,Fct_labels,Fct_codes)&amp;"_"&amp;$C168,Raw_Factors_QFXP!$B$7:$B$1000,Raw_Factors_QFXP!J$7:J$1000),0))</f>
        <v>0</v>
      </c>
      <c r="J168" s="168" cm="1">
        <f t="array" aca="1" ref="J168" ca="1">IF($J$1="Labour",SUMIFS(Raw_Factors_QFXP!K$7:K$1000,Raw_Factors_QFXP!$A$7:$A$1000,_xlfn.XLOOKUP($J$1,Fct_labels,Fct_codes)&amp;"_"&amp;$C168),IFERROR(_xlfn.XLOOKUP(_xlfn.XLOOKUP($J$1,Fct_labels,Fct_codes)&amp;"_"&amp;$C168,Raw_Factors_QFXP!$B$7:$B$1000,Raw_Factors_QFXP!K$7:K$1000),0))</f>
        <v>0</v>
      </c>
      <c r="K168" s="168" cm="1">
        <f t="array" aca="1" ref="K168" ca="1">IF($J$1="Labour",SUMIFS(Raw_Factors_QFXP!L$7:L$1000,Raw_Factors_QFXP!$A$7:$A$1000,_xlfn.XLOOKUP($J$1,Fct_labels,Fct_codes)&amp;"_"&amp;$C168),IFERROR(_xlfn.XLOOKUP(_xlfn.XLOOKUP($J$1,Fct_labels,Fct_codes)&amp;"_"&amp;$C168,Raw_Factors_QFXP!$B$7:$B$1000,Raw_Factors_QFXP!L$7:L$1000),0))</f>
        <v>0</v>
      </c>
      <c r="L168" s="168" cm="1">
        <f t="array" aca="1" ref="L168" ca="1">IF($J$1="Labour",SUMIFS(Raw_Factors_QFXP!M$7:M$1000,Raw_Factors_QFXP!$A$7:$A$1000,_xlfn.XLOOKUP($J$1,Fct_labels,Fct_codes)&amp;"_"&amp;$C168),IFERROR(_xlfn.XLOOKUP(_xlfn.XLOOKUP($J$1,Fct_labels,Fct_codes)&amp;"_"&amp;$C168,Raw_Factors_QFXP!$B$7:$B$1000,Raw_Factors_QFXP!M$7:M$1000),0))</f>
        <v>0</v>
      </c>
      <c r="M168" s="168" cm="1">
        <f t="array" aca="1" ref="M168" ca="1">IF($J$1="Labour",SUMIFS(Raw_Factors_QFXP!N$7:N$1000,Raw_Factors_QFXP!$A$7:$A$1000,_xlfn.XLOOKUP($J$1,Fct_labels,Fct_codes)&amp;"_"&amp;$C168),IFERROR(_xlfn.XLOOKUP(_xlfn.XLOOKUP($J$1,Fct_labels,Fct_codes)&amp;"_"&amp;$C168,Raw_Factors_QFXP!$B$7:$B$1000,Raw_Factors_QFXP!N$7:N$1000),0))</f>
        <v>0</v>
      </c>
      <c r="O168" s="204" t="str" cm="1">
        <f t="array" aca="1" ref="O168" ca="1">IFERROR(_xlfn.XLOOKUP(P168,Act_codes_core,Act_labels_core),"")</f>
        <v>Machinery and equipment rental service (without operator); rental of personal and household items; leasing non-financial intangible assets</v>
      </c>
      <c r="P168" s="108" t="str">
        <f ca="1"/>
        <v>a_159</v>
      </c>
      <c r="Q168" s="281" cm="1">
        <f t="array" aca="1" ref="Q168" ca="1">IF($J$1="Labour","",IFERROR(_xlfn.XLOOKUP(_xlfn.XLOOKUP($J$1,Fct_labels,Fct_codes)&amp;"_"&amp;$C168,Raw_Factors_WFDISTXP!$B$7:$B$1000,Raw_Factors_WFDISTXP!E$7:E$1000),0))</f>
        <v>0</v>
      </c>
      <c r="R168" s="298" cm="1">
        <f t="array" aca="1" ref="R168" ca="1">IF($J$1="Labour","",IFERROR(_xlfn.XLOOKUP(_xlfn.XLOOKUP($J$1,Fct_labels,Fct_codes)&amp;"_"&amp;$C168,Raw_Factors_WFDISTXP!$B$7:$B$1000,Raw_Factors_WFDISTXP!F$7:F$1000),0))</f>
        <v>0</v>
      </c>
      <c r="S168" s="298" cm="1">
        <f t="array" aca="1" ref="S168" ca="1">IF($J$1="Labour","",IFERROR(_xlfn.XLOOKUP(_xlfn.XLOOKUP($J$1,Fct_labels,Fct_codes)&amp;"_"&amp;$C168,Raw_Factors_WFDISTXP!$B$7:$B$1000,Raw_Factors_WFDISTXP!G$7:G$1000),0))</f>
        <v>0</v>
      </c>
      <c r="T168" s="298" cm="1">
        <f t="array" aca="1" ref="T168" ca="1">IF($J$1="Labour","",IFERROR(_xlfn.XLOOKUP(_xlfn.XLOOKUP($J$1,Fct_labels,Fct_codes)&amp;"_"&amp;$C168,Raw_Factors_WFDISTXP!$B$7:$B$1000,Raw_Factors_WFDISTXP!H$7:H$1000),0))</f>
        <v>0</v>
      </c>
      <c r="U168" s="298" cm="1">
        <f t="array" aca="1" ref="U168" ca="1">IF($J$1="Labour","",IFERROR(_xlfn.XLOOKUP(_xlfn.XLOOKUP($J$1,Fct_labels,Fct_codes)&amp;"_"&amp;$C168,Raw_Factors_WFDISTXP!$B$7:$B$1000,Raw_Factors_WFDISTXP!I$7:I$1000),0))</f>
        <v>0</v>
      </c>
      <c r="V168" s="298" cm="1">
        <f t="array" aca="1" ref="V168" ca="1">IF($J$1="Labour","",IFERROR(_xlfn.XLOOKUP(_xlfn.XLOOKUP($J$1,Fct_labels,Fct_codes)&amp;"_"&amp;$C168,Raw_Factors_WFDISTXP!$B$7:$B$1000,Raw_Factors_WFDISTXP!J$7:J$1000),0))</f>
        <v>0</v>
      </c>
      <c r="W168" s="298" cm="1">
        <f t="array" aca="1" ref="W168" ca="1">IF($J$1="Labour","",IFERROR(_xlfn.XLOOKUP(_xlfn.XLOOKUP($J$1,Fct_labels,Fct_codes)&amp;"_"&amp;$C168,Raw_Factors_WFDISTXP!$B$7:$B$1000,Raw_Factors_WFDISTXP!K$7:K$1000),0))</f>
        <v>0</v>
      </c>
      <c r="X168" s="298" cm="1">
        <f t="array" aca="1" ref="X168" ca="1">IF($J$1="Labour","",IFERROR(_xlfn.XLOOKUP(_xlfn.XLOOKUP($J$1,Fct_labels,Fct_codes)&amp;"_"&amp;$C168,Raw_Factors_WFDISTXP!$B$7:$B$1000,Raw_Factors_WFDISTXP!L$7:L$1000),0))</f>
        <v>0</v>
      </c>
      <c r="Y168" s="298" cm="1">
        <f t="array" aca="1" ref="Y168" ca="1">IF($J$1="Labour","",IFERROR(_xlfn.XLOOKUP(_xlfn.XLOOKUP($J$1,Fct_labels,Fct_codes)&amp;"_"&amp;$C168,Raw_Factors_WFDISTXP!$B$7:$B$1000,Raw_Factors_WFDISTXP!M$7:M$1000),0))</f>
        <v>0</v>
      </c>
      <c r="Z168" s="298" cm="1">
        <f t="array" aca="1" ref="Z168" ca="1">IF($J$1="Labour","",IFERROR(_xlfn.XLOOKUP(_xlfn.XLOOKUP($J$1,Fct_labels,Fct_codes)&amp;"_"&amp;$C168,Raw_Factors_WFDISTXP!$B$7:$B$1000,Raw_Factors_WFDISTXP!N$7:N$1000),0))</f>
        <v>0</v>
      </c>
      <c r="AA168" s="104"/>
      <c r="AB168" s="104"/>
      <c r="AC168" s="104"/>
      <c r="AD168" s="104"/>
      <c r="AE168" s="104"/>
      <c r="AF168" s="104"/>
      <c r="AG168" s="104"/>
      <c r="AH168" s="104"/>
      <c r="AI168" s="54" t="str">
        <f ca="1"/>
        <v>sPSV</v>
      </c>
      <c r="AJ168" s="54" t="str">
        <f ca="1"/>
        <v>sGDP</v>
      </c>
      <c r="AK168" s="133" t="str">
        <f ca="1"/>
        <v>a_159</v>
      </c>
      <c r="AL168" s="133">
        <f ca="1"/>
        <v>0</v>
      </c>
      <c r="AM168" s="133">
        <f ca="1"/>
        <v>0</v>
      </c>
      <c r="AN168" s="133">
        <f ca="1"/>
        <v>0</v>
      </c>
      <c r="AO168" s="133">
        <f ca="1"/>
        <v>0</v>
      </c>
      <c r="AP168" s="133">
        <f ca="1"/>
        <v>0</v>
      </c>
      <c r="AQ168" s="133">
        <f ca="1"/>
        <v>0</v>
      </c>
      <c r="AR168" s="133">
        <f ca="1"/>
        <v>0</v>
      </c>
      <c r="AS168" s="133">
        <f ca="1"/>
        <v>0</v>
      </c>
      <c r="AT168" s="133">
        <f ca="1"/>
        <v>0</v>
      </c>
      <c r="AU168" s="133">
        <f ca="1"/>
        <v>0</v>
      </c>
      <c r="AV168" s="133">
        <f t="shared" ca="1" si="22"/>
        <v>0</v>
      </c>
      <c r="AW168" s="133">
        <f t="shared" ca="1" si="23"/>
        <v>0</v>
      </c>
      <c r="AX168" s="59"/>
    </row>
    <row r="169" spans="2:50" hidden="1" outlineLevel="1" x14ac:dyDescent="0.2">
      <c r="B169" s="204" t="str" cm="1">
        <f t="array" aca="1" ref="B169" ca="1">IFERROR(_xlfn.XLOOKUP(C169,Act_codes_core,Act_labels_core),"")</f>
        <v>Labor and employment services</v>
      </c>
      <c r="C169" s="108" t="str">
        <f ca="1"/>
        <v>a_160</v>
      </c>
      <c r="D169" s="133" cm="1">
        <f t="array" aca="1" ref="D169" ca="1">IF($J$1="Labour",SUMIFS(Raw_Factors_QFXP!E$7:E$1000,Raw_Factors_QFXP!$A$7:$A$1000,_xlfn.XLOOKUP($J$1,Fct_labels,Fct_codes)&amp;"_"&amp;$C169),IFERROR(_xlfn.XLOOKUP(_xlfn.XLOOKUP($J$1,Fct_labels,Fct_codes)&amp;"_"&amp;$C169,Raw_Factors_QFXP!$B$7:$B$1000,Raw_Factors_QFXP!E$7:E$1000),0))</f>
        <v>0</v>
      </c>
      <c r="E169" s="168" cm="1">
        <f t="array" aca="1" ref="E169" ca="1">IF($J$1="Labour",SUMIFS(Raw_Factors_QFXP!F$7:F$1000,Raw_Factors_QFXP!$A$7:$A$1000,_xlfn.XLOOKUP($J$1,Fct_labels,Fct_codes)&amp;"_"&amp;$C169),IFERROR(_xlfn.XLOOKUP(_xlfn.XLOOKUP($J$1,Fct_labels,Fct_codes)&amp;"_"&amp;$C169,Raw_Factors_QFXP!$B$7:$B$1000,Raw_Factors_QFXP!F$7:F$1000),0))</f>
        <v>0</v>
      </c>
      <c r="F169" s="168" cm="1">
        <f t="array" aca="1" ref="F169" ca="1">IF($J$1="Labour",SUMIFS(Raw_Factors_QFXP!G$7:G$1000,Raw_Factors_QFXP!$A$7:$A$1000,_xlfn.XLOOKUP($J$1,Fct_labels,Fct_codes)&amp;"_"&amp;$C169),IFERROR(_xlfn.XLOOKUP(_xlfn.XLOOKUP($J$1,Fct_labels,Fct_codes)&amp;"_"&amp;$C169,Raw_Factors_QFXP!$B$7:$B$1000,Raw_Factors_QFXP!G$7:G$1000),0))</f>
        <v>0</v>
      </c>
      <c r="G169" s="168" cm="1">
        <f t="array" aca="1" ref="G169" ca="1">IF($J$1="Labour",SUMIFS(Raw_Factors_QFXP!H$7:H$1000,Raw_Factors_QFXP!$A$7:$A$1000,_xlfn.XLOOKUP($J$1,Fct_labels,Fct_codes)&amp;"_"&amp;$C169),IFERROR(_xlfn.XLOOKUP(_xlfn.XLOOKUP($J$1,Fct_labels,Fct_codes)&amp;"_"&amp;$C169,Raw_Factors_QFXP!$B$7:$B$1000,Raw_Factors_QFXP!H$7:H$1000),0))</f>
        <v>0</v>
      </c>
      <c r="H169" s="168" cm="1">
        <f t="array" aca="1" ref="H169" ca="1">IF($J$1="Labour",SUMIFS(Raw_Factors_QFXP!I$7:I$1000,Raw_Factors_QFXP!$A$7:$A$1000,_xlfn.XLOOKUP($J$1,Fct_labels,Fct_codes)&amp;"_"&amp;$C169),IFERROR(_xlfn.XLOOKUP(_xlfn.XLOOKUP($J$1,Fct_labels,Fct_codes)&amp;"_"&amp;$C169,Raw_Factors_QFXP!$B$7:$B$1000,Raw_Factors_QFXP!I$7:I$1000),0))</f>
        <v>0</v>
      </c>
      <c r="I169" s="168" cm="1">
        <f t="array" aca="1" ref="I169" ca="1">IF($J$1="Labour",SUMIFS(Raw_Factors_QFXP!J$7:J$1000,Raw_Factors_QFXP!$A$7:$A$1000,_xlfn.XLOOKUP($J$1,Fct_labels,Fct_codes)&amp;"_"&amp;$C169),IFERROR(_xlfn.XLOOKUP(_xlfn.XLOOKUP($J$1,Fct_labels,Fct_codes)&amp;"_"&amp;$C169,Raw_Factors_QFXP!$B$7:$B$1000,Raw_Factors_QFXP!J$7:J$1000),0))</f>
        <v>0</v>
      </c>
      <c r="J169" s="168" cm="1">
        <f t="array" aca="1" ref="J169" ca="1">IF($J$1="Labour",SUMIFS(Raw_Factors_QFXP!K$7:K$1000,Raw_Factors_QFXP!$A$7:$A$1000,_xlfn.XLOOKUP($J$1,Fct_labels,Fct_codes)&amp;"_"&amp;$C169),IFERROR(_xlfn.XLOOKUP(_xlfn.XLOOKUP($J$1,Fct_labels,Fct_codes)&amp;"_"&amp;$C169,Raw_Factors_QFXP!$B$7:$B$1000,Raw_Factors_QFXP!K$7:K$1000),0))</f>
        <v>0</v>
      </c>
      <c r="K169" s="168" cm="1">
        <f t="array" aca="1" ref="K169" ca="1">IF($J$1="Labour",SUMIFS(Raw_Factors_QFXP!L$7:L$1000,Raw_Factors_QFXP!$A$7:$A$1000,_xlfn.XLOOKUP($J$1,Fct_labels,Fct_codes)&amp;"_"&amp;$C169),IFERROR(_xlfn.XLOOKUP(_xlfn.XLOOKUP($J$1,Fct_labels,Fct_codes)&amp;"_"&amp;$C169,Raw_Factors_QFXP!$B$7:$B$1000,Raw_Factors_QFXP!L$7:L$1000),0))</f>
        <v>0</v>
      </c>
      <c r="L169" s="168" cm="1">
        <f t="array" aca="1" ref="L169" ca="1">IF($J$1="Labour",SUMIFS(Raw_Factors_QFXP!M$7:M$1000,Raw_Factors_QFXP!$A$7:$A$1000,_xlfn.XLOOKUP($J$1,Fct_labels,Fct_codes)&amp;"_"&amp;$C169),IFERROR(_xlfn.XLOOKUP(_xlfn.XLOOKUP($J$1,Fct_labels,Fct_codes)&amp;"_"&amp;$C169,Raw_Factors_QFXP!$B$7:$B$1000,Raw_Factors_QFXP!M$7:M$1000),0))</f>
        <v>0</v>
      </c>
      <c r="M169" s="168" cm="1">
        <f t="array" aca="1" ref="M169" ca="1">IF($J$1="Labour",SUMIFS(Raw_Factors_QFXP!N$7:N$1000,Raw_Factors_QFXP!$A$7:$A$1000,_xlfn.XLOOKUP($J$1,Fct_labels,Fct_codes)&amp;"_"&amp;$C169),IFERROR(_xlfn.XLOOKUP(_xlfn.XLOOKUP($J$1,Fct_labels,Fct_codes)&amp;"_"&amp;$C169,Raw_Factors_QFXP!$B$7:$B$1000,Raw_Factors_QFXP!N$7:N$1000),0))</f>
        <v>0</v>
      </c>
      <c r="O169" s="204" t="str" cm="1">
        <f t="array" aca="1" ref="O169" ca="1">IFERROR(_xlfn.XLOOKUP(P169,Act_codes_core,Act_labels_core),"")</f>
        <v>Labor and employment services</v>
      </c>
      <c r="P169" s="108" t="str">
        <f ca="1"/>
        <v>a_160</v>
      </c>
      <c r="Q169" s="281" cm="1">
        <f t="array" aca="1" ref="Q169" ca="1">IF($J$1="Labour","",IFERROR(_xlfn.XLOOKUP(_xlfn.XLOOKUP($J$1,Fct_labels,Fct_codes)&amp;"_"&amp;$C169,Raw_Factors_WFDISTXP!$B$7:$B$1000,Raw_Factors_WFDISTXP!E$7:E$1000),0))</f>
        <v>0</v>
      </c>
      <c r="R169" s="298" cm="1">
        <f t="array" aca="1" ref="R169" ca="1">IF($J$1="Labour","",IFERROR(_xlfn.XLOOKUP(_xlfn.XLOOKUP($J$1,Fct_labels,Fct_codes)&amp;"_"&amp;$C169,Raw_Factors_WFDISTXP!$B$7:$B$1000,Raw_Factors_WFDISTXP!F$7:F$1000),0))</f>
        <v>0</v>
      </c>
      <c r="S169" s="298" cm="1">
        <f t="array" aca="1" ref="S169" ca="1">IF($J$1="Labour","",IFERROR(_xlfn.XLOOKUP(_xlfn.XLOOKUP($J$1,Fct_labels,Fct_codes)&amp;"_"&amp;$C169,Raw_Factors_WFDISTXP!$B$7:$B$1000,Raw_Factors_WFDISTXP!G$7:G$1000),0))</f>
        <v>0</v>
      </c>
      <c r="T169" s="298" cm="1">
        <f t="array" aca="1" ref="T169" ca="1">IF($J$1="Labour","",IFERROR(_xlfn.XLOOKUP(_xlfn.XLOOKUP($J$1,Fct_labels,Fct_codes)&amp;"_"&amp;$C169,Raw_Factors_WFDISTXP!$B$7:$B$1000,Raw_Factors_WFDISTXP!H$7:H$1000),0))</f>
        <v>0</v>
      </c>
      <c r="U169" s="298" cm="1">
        <f t="array" aca="1" ref="U169" ca="1">IF($J$1="Labour","",IFERROR(_xlfn.XLOOKUP(_xlfn.XLOOKUP($J$1,Fct_labels,Fct_codes)&amp;"_"&amp;$C169,Raw_Factors_WFDISTXP!$B$7:$B$1000,Raw_Factors_WFDISTXP!I$7:I$1000),0))</f>
        <v>0</v>
      </c>
      <c r="V169" s="298" cm="1">
        <f t="array" aca="1" ref="V169" ca="1">IF($J$1="Labour","",IFERROR(_xlfn.XLOOKUP(_xlfn.XLOOKUP($J$1,Fct_labels,Fct_codes)&amp;"_"&amp;$C169,Raw_Factors_WFDISTXP!$B$7:$B$1000,Raw_Factors_WFDISTXP!J$7:J$1000),0))</f>
        <v>0</v>
      </c>
      <c r="W169" s="298" cm="1">
        <f t="array" aca="1" ref="W169" ca="1">IF($J$1="Labour","",IFERROR(_xlfn.XLOOKUP(_xlfn.XLOOKUP($J$1,Fct_labels,Fct_codes)&amp;"_"&amp;$C169,Raw_Factors_WFDISTXP!$B$7:$B$1000,Raw_Factors_WFDISTXP!K$7:K$1000),0))</f>
        <v>0</v>
      </c>
      <c r="X169" s="298" cm="1">
        <f t="array" aca="1" ref="X169" ca="1">IF($J$1="Labour","",IFERROR(_xlfn.XLOOKUP(_xlfn.XLOOKUP($J$1,Fct_labels,Fct_codes)&amp;"_"&amp;$C169,Raw_Factors_WFDISTXP!$B$7:$B$1000,Raw_Factors_WFDISTXP!L$7:L$1000),0))</f>
        <v>0</v>
      </c>
      <c r="Y169" s="298" cm="1">
        <f t="array" aca="1" ref="Y169" ca="1">IF($J$1="Labour","",IFERROR(_xlfn.XLOOKUP(_xlfn.XLOOKUP($J$1,Fct_labels,Fct_codes)&amp;"_"&amp;$C169,Raw_Factors_WFDISTXP!$B$7:$B$1000,Raw_Factors_WFDISTXP!M$7:M$1000),0))</f>
        <v>0</v>
      </c>
      <c r="Z169" s="298" cm="1">
        <f t="array" aca="1" ref="Z169" ca="1">IF($J$1="Labour","",IFERROR(_xlfn.XLOOKUP(_xlfn.XLOOKUP($J$1,Fct_labels,Fct_codes)&amp;"_"&amp;$C169,Raw_Factors_WFDISTXP!$B$7:$B$1000,Raw_Factors_WFDISTXP!N$7:N$1000),0))</f>
        <v>0</v>
      </c>
      <c r="AA169" s="104"/>
      <c r="AB169" s="104"/>
      <c r="AC169" s="104"/>
      <c r="AD169" s="104"/>
      <c r="AE169" s="104"/>
      <c r="AF169" s="104"/>
      <c r="AG169" s="104"/>
      <c r="AH169" s="104"/>
      <c r="AI169" s="54" t="str">
        <f ca="1"/>
        <v>sPSV</v>
      </c>
      <c r="AJ169" s="54" t="str">
        <f ca="1"/>
        <v>sGDP</v>
      </c>
      <c r="AK169" s="133" t="str">
        <f ca="1"/>
        <v>a_160</v>
      </c>
      <c r="AL169" s="133">
        <f ca="1"/>
        <v>0</v>
      </c>
      <c r="AM169" s="133">
        <f ca="1"/>
        <v>0</v>
      </c>
      <c r="AN169" s="133">
        <f ca="1"/>
        <v>0</v>
      </c>
      <c r="AO169" s="133">
        <f ca="1"/>
        <v>0</v>
      </c>
      <c r="AP169" s="133">
        <f ca="1"/>
        <v>0</v>
      </c>
      <c r="AQ169" s="133">
        <f ca="1"/>
        <v>0</v>
      </c>
      <c r="AR169" s="133">
        <f ca="1"/>
        <v>0</v>
      </c>
      <c r="AS169" s="133">
        <f ca="1"/>
        <v>0</v>
      </c>
      <c r="AT169" s="133">
        <f ca="1"/>
        <v>0</v>
      </c>
      <c r="AU169" s="133">
        <f ca="1"/>
        <v>0</v>
      </c>
      <c r="AV169" s="133">
        <f t="shared" ca="1" si="22"/>
        <v>0</v>
      </c>
      <c r="AW169" s="133">
        <f t="shared" ca="1" si="23"/>
        <v>0</v>
      </c>
      <c r="AX169" s="59"/>
    </row>
    <row r="170" spans="2:50" hidden="1" outlineLevel="1" x14ac:dyDescent="0.2">
      <c r="B170" s="204" t="str" cm="1">
        <f t="array" aca="1" ref="B170" ca="1">IFERROR(_xlfn.XLOOKUP(C170,Act_codes_core,Act_labels_core),"")</f>
        <v>Services of travel agencies, tour businesses and support services, related to promotion and organization of tours</v>
      </c>
      <c r="C170" s="108" t="str">
        <f ca="1"/>
        <v>a_161</v>
      </c>
      <c r="D170" s="133" cm="1">
        <f t="array" aca="1" ref="D170" ca="1">IF($J$1="Labour",SUMIFS(Raw_Factors_QFXP!E$7:E$1000,Raw_Factors_QFXP!$A$7:$A$1000,_xlfn.XLOOKUP($J$1,Fct_labels,Fct_codes)&amp;"_"&amp;$C170),IFERROR(_xlfn.XLOOKUP(_xlfn.XLOOKUP($J$1,Fct_labels,Fct_codes)&amp;"_"&amp;$C170,Raw_Factors_QFXP!$B$7:$B$1000,Raw_Factors_QFXP!E$7:E$1000),0))</f>
        <v>0</v>
      </c>
      <c r="E170" s="168" cm="1">
        <f t="array" aca="1" ref="E170" ca="1">IF($J$1="Labour",SUMIFS(Raw_Factors_QFXP!F$7:F$1000,Raw_Factors_QFXP!$A$7:$A$1000,_xlfn.XLOOKUP($J$1,Fct_labels,Fct_codes)&amp;"_"&amp;$C170),IFERROR(_xlfn.XLOOKUP(_xlfn.XLOOKUP($J$1,Fct_labels,Fct_codes)&amp;"_"&amp;$C170,Raw_Factors_QFXP!$B$7:$B$1000,Raw_Factors_QFXP!F$7:F$1000),0))</f>
        <v>0</v>
      </c>
      <c r="F170" s="168" cm="1">
        <f t="array" aca="1" ref="F170" ca="1">IF($J$1="Labour",SUMIFS(Raw_Factors_QFXP!G$7:G$1000,Raw_Factors_QFXP!$A$7:$A$1000,_xlfn.XLOOKUP($J$1,Fct_labels,Fct_codes)&amp;"_"&amp;$C170),IFERROR(_xlfn.XLOOKUP(_xlfn.XLOOKUP($J$1,Fct_labels,Fct_codes)&amp;"_"&amp;$C170,Raw_Factors_QFXP!$B$7:$B$1000,Raw_Factors_QFXP!G$7:G$1000),0))</f>
        <v>0</v>
      </c>
      <c r="G170" s="168" cm="1">
        <f t="array" aca="1" ref="G170" ca="1">IF($J$1="Labour",SUMIFS(Raw_Factors_QFXP!H$7:H$1000,Raw_Factors_QFXP!$A$7:$A$1000,_xlfn.XLOOKUP($J$1,Fct_labels,Fct_codes)&amp;"_"&amp;$C170),IFERROR(_xlfn.XLOOKUP(_xlfn.XLOOKUP($J$1,Fct_labels,Fct_codes)&amp;"_"&amp;$C170,Raw_Factors_QFXP!$B$7:$B$1000,Raw_Factors_QFXP!H$7:H$1000),0))</f>
        <v>0</v>
      </c>
      <c r="H170" s="168" cm="1">
        <f t="array" aca="1" ref="H170" ca="1">IF($J$1="Labour",SUMIFS(Raw_Factors_QFXP!I$7:I$1000,Raw_Factors_QFXP!$A$7:$A$1000,_xlfn.XLOOKUP($J$1,Fct_labels,Fct_codes)&amp;"_"&amp;$C170),IFERROR(_xlfn.XLOOKUP(_xlfn.XLOOKUP($J$1,Fct_labels,Fct_codes)&amp;"_"&amp;$C170,Raw_Factors_QFXP!$B$7:$B$1000,Raw_Factors_QFXP!I$7:I$1000),0))</f>
        <v>0</v>
      </c>
      <c r="I170" s="168" cm="1">
        <f t="array" aca="1" ref="I170" ca="1">IF($J$1="Labour",SUMIFS(Raw_Factors_QFXP!J$7:J$1000,Raw_Factors_QFXP!$A$7:$A$1000,_xlfn.XLOOKUP($J$1,Fct_labels,Fct_codes)&amp;"_"&amp;$C170),IFERROR(_xlfn.XLOOKUP(_xlfn.XLOOKUP($J$1,Fct_labels,Fct_codes)&amp;"_"&amp;$C170,Raw_Factors_QFXP!$B$7:$B$1000,Raw_Factors_QFXP!J$7:J$1000),0))</f>
        <v>0</v>
      </c>
      <c r="J170" s="168" cm="1">
        <f t="array" aca="1" ref="J170" ca="1">IF($J$1="Labour",SUMIFS(Raw_Factors_QFXP!K$7:K$1000,Raw_Factors_QFXP!$A$7:$A$1000,_xlfn.XLOOKUP($J$1,Fct_labels,Fct_codes)&amp;"_"&amp;$C170),IFERROR(_xlfn.XLOOKUP(_xlfn.XLOOKUP($J$1,Fct_labels,Fct_codes)&amp;"_"&amp;$C170,Raw_Factors_QFXP!$B$7:$B$1000,Raw_Factors_QFXP!K$7:K$1000),0))</f>
        <v>0</v>
      </c>
      <c r="K170" s="168" cm="1">
        <f t="array" aca="1" ref="K170" ca="1">IF($J$1="Labour",SUMIFS(Raw_Factors_QFXP!L$7:L$1000,Raw_Factors_QFXP!$A$7:$A$1000,_xlfn.XLOOKUP($J$1,Fct_labels,Fct_codes)&amp;"_"&amp;$C170),IFERROR(_xlfn.XLOOKUP(_xlfn.XLOOKUP($J$1,Fct_labels,Fct_codes)&amp;"_"&amp;$C170,Raw_Factors_QFXP!$B$7:$B$1000,Raw_Factors_QFXP!L$7:L$1000),0))</f>
        <v>0</v>
      </c>
      <c r="L170" s="168" cm="1">
        <f t="array" aca="1" ref="L170" ca="1">IF($J$1="Labour",SUMIFS(Raw_Factors_QFXP!M$7:M$1000,Raw_Factors_QFXP!$A$7:$A$1000,_xlfn.XLOOKUP($J$1,Fct_labels,Fct_codes)&amp;"_"&amp;$C170),IFERROR(_xlfn.XLOOKUP(_xlfn.XLOOKUP($J$1,Fct_labels,Fct_codes)&amp;"_"&amp;$C170,Raw_Factors_QFXP!$B$7:$B$1000,Raw_Factors_QFXP!M$7:M$1000),0))</f>
        <v>0</v>
      </c>
      <c r="M170" s="168" cm="1">
        <f t="array" aca="1" ref="M170" ca="1">IF($J$1="Labour",SUMIFS(Raw_Factors_QFXP!N$7:N$1000,Raw_Factors_QFXP!$A$7:$A$1000,_xlfn.XLOOKUP($J$1,Fct_labels,Fct_codes)&amp;"_"&amp;$C170),IFERROR(_xlfn.XLOOKUP(_xlfn.XLOOKUP($J$1,Fct_labels,Fct_codes)&amp;"_"&amp;$C170,Raw_Factors_QFXP!$B$7:$B$1000,Raw_Factors_QFXP!N$7:N$1000),0))</f>
        <v>0</v>
      </c>
      <c r="O170" s="204" t="str" cm="1">
        <f t="array" aca="1" ref="O170" ca="1">IFERROR(_xlfn.XLOOKUP(P170,Act_codes_core,Act_labels_core),"")</f>
        <v>Services of travel agencies, tour businesses and support services, related to promotion and organization of tours</v>
      </c>
      <c r="P170" s="108" t="str">
        <f ca="1"/>
        <v>a_161</v>
      </c>
      <c r="Q170" s="281" cm="1">
        <f t="array" aca="1" ref="Q170" ca="1">IF($J$1="Labour","",IFERROR(_xlfn.XLOOKUP(_xlfn.XLOOKUP($J$1,Fct_labels,Fct_codes)&amp;"_"&amp;$C170,Raw_Factors_WFDISTXP!$B$7:$B$1000,Raw_Factors_WFDISTXP!E$7:E$1000),0))</f>
        <v>0</v>
      </c>
      <c r="R170" s="298" cm="1">
        <f t="array" aca="1" ref="R170" ca="1">IF($J$1="Labour","",IFERROR(_xlfn.XLOOKUP(_xlfn.XLOOKUP($J$1,Fct_labels,Fct_codes)&amp;"_"&amp;$C170,Raw_Factors_WFDISTXP!$B$7:$B$1000,Raw_Factors_WFDISTXP!F$7:F$1000),0))</f>
        <v>0</v>
      </c>
      <c r="S170" s="298" cm="1">
        <f t="array" aca="1" ref="S170" ca="1">IF($J$1="Labour","",IFERROR(_xlfn.XLOOKUP(_xlfn.XLOOKUP($J$1,Fct_labels,Fct_codes)&amp;"_"&amp;$C170,Raw_Factors_WFDISTXP!$B$7:$B$1000,Raw_Factors_WFDISTXP!G$7:G$1000),0))</f>
        <v>0</v>
      </c>
      <c r="T170" s="298" cm="1">
        <f t="array" aca="1" ref="T170" ca="1">IF($J$1="Labour","",IFERROR(_xlfn.XLOOKUP(_xlfn.XLOOKUP($J$1,Fct_labels,Fct_codes)&amp;"_"&amp;$C170,Raw_Factors_WFDISTXP!$B$7:$B$1000,Raw_Factors_WFDISTXP!H$7:H$1000),0))</f>
        <v>0</v>
      </c>
      <c r="U170" s="298" cm="1">
        <f t="array" aca="1" ref="U170" ca="1">IF($J$1="Labour","",IFERROR(_xlfn.XLOOKUP(_xlfn.XLOOKUP($J$1,Fct_labels,Fct_codes)&amp;"_"&amp;$C170,Raw_Factors_WFDISTXP!$B$7:$B$1000,Raw_Factors_WFDISTXP!I$7:I$1000),0))</f>
        <v>0</v>
      </c>
      <c r="V170" s="298" cm="1">
        <f t="array" aca="1" ref="V170" ca="1">IF($J$1="Labour","",IFERROR(_xlfn.XLOOKUP(_xlfn.XLOOKUP($J$1,Fct_labels,Fct_codes)&amp;"_"&amp;$C170,Raw_Factors_WFDISTXP!$B$7:$B$1000,Raw_Factors_WFDISTXP!J$7:J$1000),0))</f>
        <v>0</v>
      </c>
      <c r="W170" s="298" cm="1">
        <f t="array" aca="1" ref="W170" ca="1">IF($J$1="Labour","",IFERROR(_xlfn.XLOOKUP(_xlfn.XLOOKUP($J$1,Fct_labels,Fct_codes)&amp;"_"&amp;$C170,Raw_Factors_WFDISTXP!$B$7:$B$1000,Raw_Factors_WFDISTXP!K$7:K$1000),0))</f>
        <v>0</v>
      </c>
      <c r="X170" s="298" cm="1">
        <f t="array" aca="1" ref="X170" ca="1">IF($J$1="Labour","",IFERROR(_xlfn.XLOOKUP(_xlfn.XLOOKUP($J$1,Fct_labels,Fct_codes)&amp;"_"&amp;$C170,Raw_Factors_WFDISTXP!$B$7:$B$1000,Raw_Factors_WFDISTXP!L$7:L$1000),0))</f>
        <v>0</v>
      </c>
      <c r="Y170" s="298" cm="1">
        <f t="array" aca="1" ref="Y170" ca="1">IF($J$1="Labour","",IFERROR(_xlfn.XLOOKUP(_xlfn.XLOOKUP($J$1,Fct_labels,Fct_codes)&amp;"_"&amp;$C170,Raw_Factors_WFDISTXP!$B$7:$B$1000,Raw_Factors_WFDISTXP!M$7:M$1000),0))</f>
        <v>0</v>
      </c>
      <c r="Z170" s="298" cm="1">
        <f t="array" aca="1" ref="Z170" ca="1">IF($J$1="Labour","",IFERROR(_xlfn.XLOOKUP(_xlfn.XLOOKUP($J$1,Fct_labels,Fct_codes)&amp;"_"&amp;$C170,Raw_Factors_WFDISTXP!$B$7:$B$1000,Raw_Factors_WFDISTXP!N$7:N$1000),0))</f>
        <v>0</v>
      </c>
      <c r="AA170" s="104"/>
      <c r="AB170" s="104"/>
      <c r="AC170" s="104"/>
      <c r="AD170" s="104"/>
      <c r="AE170" s="104"/>
      <c r="AF170" s="104"/>
      <c r="AG170" s="104"/>
      <c r="AH170" s="104"/>
      <c r="AI170" s="54" t="str">
        <f ca="1"/>
        <v>sPSV</v>
      </c>
      <c r="AJ170" s="54" t="str">
        <f ca="1"/>
        <v>sGDP</v>
      </c>
      <c r="AK170" s="133" t="str">
        <f ca="1"/>
        <v>a_161</v>
      </c>
      <c r="AL170" s="133">
        <f ca="1"/>
        <v>0</v>
      </c>
      <c r="AM170" s="133">
        <f ca="1"/>
        <v>0</v>
      </c>
      <c r="AN170" s="133">
        <f ca="1"/>
        <v>0</v>
      </c>
      <c r="AO170" s="133">
        <f ca="1"/>
        <v>0</v>
      </c>
      <c r="AP170" s="133">
        <f ca="1"/>
        <v>0</v>
      </c>
      <c r="AQ170" s="133">
        <f ca="1"/>
        <v>0</v>
      </c>
      <c r="AR170" s="133">
        <f ca="1"/>
        <v>0</v>
      </c>
      <c r="AS170" s="133">
        <f ca="1"/>
        <v>0</v>
      </c>
      <c r="AT170" s="133">
        <f ca="1"/>
        <v>0</v>
      </c>
      <c r="AU170" s="133">
        <f ca="1"/>
        <v>0</v>
      </c>
      <c r="AV170" s="133">
        <f t="shared" ca="1" si="22"/>
        <v>0</v>
      </c>
      <c r="AW170" s="133">
        <f t="shared" ca="1" si="23"/>
        <v>0</v>
      </c>
      <c r="AX170" s="59"/>
    </row>
    <row r="171" spans="2:50" hidden="1" outlineLevel="1" x14ac:dyDescent="0.2">
      <c r="B171" s="204" t="str" cm="1">
        <f t="array" aca="1" ref="B171" ca="1">IFERROR(_xlfn.XLOOKUP(C171,Act_codes_core,Act_labels_core),"")</f>
        <v>Investigation services ensure safety</v>
      </c>
      <c r="C171" s="108" t="str">
        <f ca="1"/>
        <v>a_162</v>
      </c>
      <c r="D171" s="133" cm="1">
        <f t="array" aca="1" ref="D171" ca="1">IF($J$1="Labour",SUMIFS(Raw_Factors_QFXP!E$7:E$1000,Raw_Factors_QFXP!$A$7:$A$1000,_xlfn.XLOOKUP($J$1,Fct_labels,Fct_codes)&amp;"_"&amp;$C171),IFERROR(_xlfn.XLOOKUP(_xlfn.XLOOKUP($J$1,Fct_labels,Fct_codes)&amp;"_"&amp;$C171,Raw_Factors_QFXP!$B$7:$B$1000,Raw_Factors_QFXP!E$7:E$1000),0))</f>
        <v>0</v>
      </c>
      <c r="E171" s="168" cm="1">
        <f t="array" aca="1" ref="E171" ca="1">IF($J$1="Labour",SUMIFS(Raw_Factors_QFXP!F$7:F$1000,Raw_Factors_QFXP!$A$7:$A$1000,_xlfn.XLOOKUP($J$1,Fct_labels,Fct_codes)&amp;"_"&amp;$C171),IFERROR(_xlfn.XLOOKUP(_xlfn.XLOOKUP($J$1,Fct_labels,Fct_codes)&amp;"_"&amp;$C171,Raw_Factors_QFXP!$B$7:$B$1000,Raw_Factors_QFXP!F$7:F$1000),0))</f>
        <v>0</v>
      </c>
      <c r="F171" s="168" cm="1">
        <f t="array" aca="1" ref="F171" ca="1">IF($J$1="Labour",SUMIFS(Raw_Factors_QFXP!G$7:G$1000,Raw_Factors_QFXP!$A$7:$A$1000,_xlfn.XLOOKUP($J$1,Fct_labels,Fct_codes)&amp;"_"&amp;$C171),IFERROR(_xlfn.XLOOKUP(_xlfn.XLOOKUP($J$1,Fct_labels,Fct_codes)&amp;"_"&amp;$C171,Raw_Factors_QFXP!$B$7:$B$1000,Raw_Factors_QFXP!G$7:G$1000),0))</f>
        <v>0</v>
      </c>
      <c r="G171" s="168" cm="1">
        <f t="array" aca="1" ref="G171" ca="1">IF($J$1="Labour",SUMIFS(Raw_Factors_QFXP!H$7:H$1000,Raw_Factors_QFXP!$A$7:$A$1000,_xlfn.XLOOKUP($J$1,Fct_labels,Fct_codes)&amp;"_"&amp;$C171),IFERROR(_xlfn.XLOOKUP(_xlfn.XLOOKUP($J$1,Fct_labels,Fct_codes)&amp;"_"&amp;$C171,Raw_Factors_QFXP!$B$7:$B$1000,Raw_Factors_QFXP!H$7:H$1000),0))</f>
        <v>0</v>
      </c>
      <c r="H171" s="168" cm="1">
        <f t="array" aca="1" ref="H171" ca="1">IF($J$1="Labour",SUMIFS(Raw_Factors_QFXP!I$7:I$1000,Raw_Factors_QFXP!$A$7:$A$1000,_xlfn.XLOOKUP($J$1,Fct_labels,Fct_codes)&amp;"_"&amp;$C171),IFERROR(_xlfn.XLOOKUP(_xlfn.XLOOKUP($J$1,Fct_labels,Fct_codes)&amp;"_"&amp;$C171,Raw_Factors_QFXP!$B$7:$B$1000,Raw_Factors_QFXP!I$7:I$1000),0))</f>
        <v>0</v>
      </c>
      <c r="I171" s="168" cm="1">
        <f t="array" aca="1" ref="I171" ca="1">IF($J$1="Labour",SUMIFS(Raw_Factors_QFXP!J$7:J$1000,Raw_Factors_QFXP!$A$7:$A$1000,_xlfn.XLOOKUP($J$1,Fct_labels,Fct_codes)&amp;"_"&amp;$C171),IFERROR(_xlfn.XLOOKUP(_xlfn.XLOOKUP($J$1,Fct_labels,Fct_codes)&amp;"_"&amp;$C171,Raw_Factors_QFXP!$B$7:$B$1000,Raw_Factors_QFXP!J$7:J$1000),0))</f>
        <v>0</v>
      </c>
      <c r="J171" s="168" cm="1">
        <f t="array" aca="1" ref="J171" ca="1">IF($J$1="Labour",SUMIFS(Raw_Factors_QFXP!K$7:K$1000,Raw_Factors_QFXP!$A$7:$A$1000,_xlfn.XLOOKUP($J$1,Fct_labels,Fct_codes)&amp;"_"&amp;$C171),IFERROR(_xlfn.XLOOKUP(_xlfn.XLOOKUP($J$1,Fct_labels,Fct_codes)&amp;"_"&amp;$C171,Raw_Factors_QFXP!$B$7:$B$1000,Raw_Factors_QFXP!K$7:K$1000),0))</f>
        <v>0</v>
      </c>
      <c r="K171" s="168" cm="1">
        <f t="array" aca="1" ref="K171" ca="1">IF($J$1="Labour",SUMIFS(Raw_Factors_QFXP!L$7:L$1000,Raw_Factors_QFXP!$A$7:$A$1000,_xlfn.XLOOKUP($J$1,Fct_labels,Fct_codes)&amp;"_"&amp;$C171),IFERROR(_xlfn.XLOOKUP(_xlfn.XLOOKUP($J$1,Fct_labels,Fct_codes)&amp;"_"&amp;$C171,Raw_Factors_QFXP!$B$7:$B$1000,Raw_Factors_QFXP!L$7:L$1000),0))</f>
        <v>0</v>
      </c>
      <c r="L171" s="168" cm="1">
        <f t="array" aca="1" ref="L171" ca="1">IF($J$1="Labour",SUMIFS(Raw_Factors_QFXP!M$7:M$1000,Raw_Factors_QFXP!$A$7:$A$1000,_xlfn.XLOOKUP($J$1,Fct_labels,Fct_codes)&amp;"_"&amp;$C171),IFERROR(_xlfn.XLOOKUP(_xlfn.XLOOKUP($J$1,Fct_labels,Fct_codes)&amp;"_"&amp;$C171,Raw_Factors_QFXP!$B$7:$B$1000,Raw_Factors_QFXP!M$7:M$1000),0))</f>
        <v>0</v>
      </c>
      <c r="M171" s="168" cm="1">
        <f t="array" aca="1" ref="M171" ca="1">IF($J$1="Labour",SUMIFS(Raw_Factors_QFXP!N$7:N$1000,Raw_Factors_QFXP!$A$7:$A$1000,_xlfn.XLOOKUP($J$1,Fct_labels,Fct_codes)&amp;"_"&amp;$C171),IFERROR(_xlfn.XLOOKUP(_xlfn.XLOOKUP($J$1,Fct_labels,Fct_codes)&amp;"_"&amp;$C171,Raw_Factors_QFXP!$B$7:$B$1000,Raw_Factors_QFXP!N$7:N$1000),0))</f>
        <v>0</v>
      </c>
      <c r="O171" s="204" t="str" cm="1">
        <f t="array" aca="1" ref="O171" ca="1">IFERROR(_xlfn.XLOOKUP(P171,Act_codes_core,Act_labels_core),"")</f>
        <v>Investigation services ensure safety</v>
      </c>
      <c r="P171" s="108" t="str">
        <f ca="1"/>
        <v>a_162</v>
      </c>
      <c r="Q171" s="281" cm="1">
        <f t="array" aca="1" ref="Q171" ca="1">IF($J$1="Labour","",IFERROR(_xlfn.XLOOKUP(_xlfn.XLOOKUP($J$1,Fct_labels,Fct_codes)&amp;"_"&amp;$C171,Raw_Factors_WFDISTXP!$B$7:$B$1000,Raw_Factors_WFDISTXP!E$7:E$1000),0))</f>
        <v>0</v>
      </c>
      <c r="R171" s="298" cm="1">
        <f t="array" aca="1" ref="R171" ca="1">IF($J$1="Labour","",IFERROR(_xlfn.XLOOKUP(_xlfn.XLOOKUP($J$1,Fct_labels,Fct_codes)&amp;"_"&amp;$C171,Raw_Factors_WFDISTXP!$B$7:$B$1000,Raw_Factors_WFDISTXP!F$7:F$1000),0))</f>
        <v>0</v>
      </c>
      <c r="S171" s="298" cm="1">
        <f t="array" aca="1" ref="S171" ca="1">IF($J$1="Labour","",IFERROR(_xlfn.XLOOKUP(_xlfn.XLOOKUP($J$1,Fct_labels,Fct_codes)&amp;"_"&amp;$C171,Raw_Factors_WFDISTXP!$B$7:$B$1000,Raw_Factors_WFDISTXP!G$7:G$1000),0))</f>
        <v>0</v>
      </c>
      <c r="T171" s="298" cm="1">
        <f t="array" aca="1" ref="T171" ca="1">IF($J$1="Labour","",IFERROR(_xlfn.XLOOKUP(_xlfn.XLOOKUP($J$1,Fct_labels,Fct_codes)&amp;"_"&amp;$C171,Raw_Factors_WFDISTXP!$B$7:$B$1000,Raw_Factors_WFDISTXP!H$7:H$1000),0))</f>
        <v>0</v>
      </c>
      <c r="U171" s="298" cm="1">
        <f t="array" aca="1" ref="U171" ca="1">IF($J$1="Labour","",IFERROR(_xlfn.XLOOKUP(_xlfn.XLOOKUP($J$1,Fct_labels,Fct_codes)&amp;"_"&amp;$C171,Raw_Factors_WFDISTXP!$B$7:$B$1000,Raw_Factors_WFDISTXP!I$7:I$1000),0))</f>
        <v>0</v>
      </c>
      <c r="V171" s="298" cm="1">
        <f t="array" aca="1" ref="V171" ca="1">IF($J$1="Labour","",IFERROR(_xlfn.XLOOKUP(_xlfn.XLOOKUP($J$1,Fct_labels,Fct_codes)&amp;"_"&amp;$C171,Raw_Factors_WFDISTXP!$B$7:$B$1000,Raw_Factors_WFDISTXP!J$7:J$1000),0))</f>
        <v>0</v>
      </c>
      <c r="W171" s="298" cm="1">
        <f t="array" aca="1" ref="W171" ca="1">IF($J$1="Labour","",IFERROR(_xlfn.XLOOKUP(_xlfn.XLOOKUP($J$1,Fct_labels,Fct_codes)&amp;"_"&amp;$C171,Raw_Factors_WFDISTXP!$B$7:$B$1000,Raw_Factors_WFDISTXP!K$7:K$1000),0))</f>
        <v>0</v>
      </c>
      <c r="X171" s="298" cm="1">
        <f t="array" aca="1" ref="X171" ca="1">IF($J$1="Labour","",IFERROR(_xlfn.XLOOKUP(_xlfn.XLOOKUP($J$1,Fct_labels,Fct_codes)&amp;"_"&amp;$C171,Raw_Factors_WFDISTXP!$B$7:$B$1000,Raw_Factors_WFDISTXP!L$7:L$1000),0))</f>
        <v>0</v>
      </c>
      <c r="Y171" s="298" cm="1">
        <f t="array" aca="1" ref="Y171" ca="1">IF($J$1="Labour","",IFERROR(_xlfn.XLOOKUP(_xlfn.XLOOKUP($J$1,Fct_labels,Fct_codes)&amp;"_"&amp;$C171,Raw_Factors_WFDISTXP!$B$7:$B$1000,Raw_Factors_WFDISTXP!M$7:M$1000),0))</f>
        <v>0</v>
      </c>
      <c r="Z171" s="298" cm="1">
        <f t="array" aca="1" ref="Z171" ca="1">IF($J$1="Labour","",IFERROR(_xlfn.XLOOKUP(_xlfn.XLOOKUP($J$1,Fct_labels,Fct_codes)&amp;"_"&amp;$C171,Raw_Factors_WFDISTXP!$B$7:$B$1000,Raw_Factors_WFDISTXP!N$7:N$1000),0))</f>
        <v>0</v>
      </c>
      <c r="AA171" s="104"/>
      <c r="AB171" s="104"/>
      <c r="AC171" s="104"/>
      <c r="AD171" s="104"/>
      <c r="AE171" s="104"/>
      <c r="AF171" s="104"/>
      <c r="AG171" s="104"/>
      <c r="AH171" s="104"/>
      <c r="AI171" s="54" t="str">
        <f ca="1"/>
        <v>sPSV</v>
      </c>
      <c r="AJ171" s="54" t="str">
        <f ca="1"/>
        <v>sGDP</v>
      </c>
      <c r="AK171" s="133" t="str">
        <f ca="1"/>
        <v>a_162</v>
      </c>
      <c r="AL171" s="133">
        <f ca="1"/>
        <v>0</v>
      </c>
      <c r="AM171" s="133">
        <f ca="1"/>
        <v>0</v>
      </c>
      <c r="AN171" s="133">
        <f ca="1"/>
        <v>0</v>
      </c>
      <c r="AO171" s="133">
        <f ca="1"/>
        <v>0</v>
      </c>
      <c r="AP171" s="133">
        <f ca="1"/>
        <v>0</v>
      </c>
      <c r="AQ171" s="133">
        <f ca="1"/>
        <v>0</v>
      </c>
      <c r="AR171" s="133">
        <f ca="1"/>
        <v>0</v>
      </c>
      <c r="AS171" s="133">
        <f ca="1"/>
        <v>0</v>
      </c>
      <c r="AT171" s="133">
        <f ca="1"/>
        <v>0</v>
      </c>
      <c r="AU171" s="133">
        <f ca="1"/>
        <v>0</v>
      </c>
      <c r="AV171" s="133">
        <f t="shared" ca="1" si="22"/>
        <v>0</v>
      </c>
      <c r="AW171" s="133">
        <f t="shared" ca="1" si="23"/>
        <v>0</v>
      </c>
      <c r="AX171" s="59"/>
    </row>
    <row r="172" spans="2:50" hidden="1" outlineLevel="1" x14ac:dyDescent="0.2">
      <c r="B172" s="204" t="str" cm="1">
        <f t="array" aca="1" ref="B172" ca="1">IFERROR(_xlfn.XLOOKUP(C172,Act_codes_core,Act_labels_core),"")</f>
        <v>House, construction and landscape cleaning services</v>
      </c>
      <c r="C172" s="108" t="str">
        <f ca="1"/>
        <v>a_163</v>
      </c>
      <c r="D172" s="133" cm="1">
        <f t="array" aca="1" ref="D172" ca="1">IF($J$1="Labour",SUMIFS(Raw_Factors_QFXP!E$7:E$1000,Raw_Factors_QFXP!$A$7:$A$1000,_xlfn.XLOOKUP($J$1,Fct_labels,Fct_codes)&amp;"_"&amp;$C172),IFERROR(_xlfn.XLOOKUP(_xlfn.XLOOKUP($J$1,Fct_labels,Fct_codes)&amp;"_"&amp;$C172,Raw_Factors_QFXP!$B$7:$B$1000,Raw_Factors_QFXP!E$7:E$1000),0))</f>
        <v>0</v>
      </c>
      <c r="E172" s="168" cm="1">
        <f t="array" aca="1" ref="E172" ca="1">IF($J$1="Labour",SUMIFS(Raw_Factors_QFXP!F$7:F$1000,Raw_Factors_QFXP!$A$7:$A$1000,_xlfn.XLOOKUP($J$1,Fct_labels,Fct_codes)&amp;"_"&amp;$C172),IFERROR(_xlfn.XLOOKUP(_xlfn.XLOOKUP($J$1,Fct_labels,Fct_codes)&amp;"_"&amp;$C172,Raw_Factors_QFXP!$B$7:$B$1000,Raw_Factors_QFXP!F$7:F$1000),0))</f>
        <v>0</v>
      </c>
      <c r="F172" s="168" cm="1">
        <f t="array" aca="1" ref="F172" ca="1">IF($J$1="Labour",SUMIFS(Raw_Factors_QFXP!G$7:G$1000,Raw_Factors_QFXP!$A$7:$A$1000,_xlfn.XLOOKUP($J$1,Fct_labels,Fct_codes)&amp;"_"&amp;$C172),IFERROR(_xlfn.XLOOKUP(_xlfn.XLOOKUP($J$1,Fct_labels,Fct_codes)&amp;"_"&amp;$C172,Raw_Factors_QFXP!$B$7:$B$1000,Raw_Factors_QFXP!G$7:G$1000),0))</f>
        <v>0</v>
      </c>
      <c r="G172" s="168" cm="1">
        <f t="array" aca="1" ref="G172" ca="1">IF($J$1="Labour",SUMIFS(Raw_Factors_QFXP!H$7:H$1000,Raw_Factors_QFXP!$A$7:$A$1000,_xlfn.XLOOKUP($J$1,Fct_labels,Fct_codes)&amp;"_"&amp;$C172),IFERROR(_xlfn.XLOOKUP(_xlfn.XLOOKUP($J$1,Fct_labels,Fct_codes)&amp;"_"&amp;$C172,Raw_Factors_QFXP!$B$7:$B$1000,Raw_Factors_QFXP!H$7:H$1000),0))</f>
        <v>0</v>
      </c>
      <c r="H172" s="168" cm="1">
        <f t="array" aca="1" ref="H172" ca="1">IF($J$1="Labour",SUMIFS(Raw_Factors_QFXP!I$7:I$1000,Raw_Factors_QFXP!$A$7:$A$1000,_xlfn.XLOOKUP($J$1,Fct_labels,Fct_codes)&amp;"_"&amp;$C172),IFERROR(_xlfn.XLOOKUP(_xlfn.XLOOKUP($J$1,Fct_labels,Fct_codes)&amp;"_"&amp;$C172,Raw_Factors_QFXP!$B$7:$B$1000,Raw_Factors_QFXP!I$7:I$1000),0))</f>
        <v>0</v>
      </c>
      <c r="I172" s="168" cm="1">
        <f t="array" aca="1" ref="I172" ca="1">IF($J$1="Labour",SUMIFS(Raw_Factors_QFXP!J$7:J$1000,Raw_Factors_QFXP!$A$7:$A$1000,_xlfn.XLOOKUP($J$1,Fct_labels,Fct_codes)&amp;"_"&amp;$C172),IFERROR(_xlfn.XLOOKUP(_xlfn.XLOOKUP($J$1,Fct_labels,Fct_codes)&amp;"_"&amp;$C172,Raw_Factors_QFXP!$B$7:$B$1000,Raw_Factors_QFXP!J$7:J$1000),0))</f>
        <v>0</v>
      </c>
      <c r="J172" s="168" cm="1">
        <f t="array" aca="1" ref="J172" ca="1">IF($J$1="Labour",SUMIFS(Raw_Factors_QFXP!K$7:K$1000,Raw_Factors_QFXP!$A$7:$A$1000,_xlfn.XLOOKUP($J$1,Fct_labels,Fct_codes)&amp;"_"&amp;$C172),IFERROR(_xlfn.XLOOKUP(_xlfn.XLOOKUP($J$1,Fct_labels,Fct_codes)&amp;"_"&amp;$C172,Raw_Factors_QFXP!$B$7:$B$1000,Raw_Factors_QFXP!K$7:K$1000),0))</f>
        <v>0</v>
      </c>
      <c r="K172" s="168" cm="1">
        <f t="array" aca="1" ref="K172" ca="1">IF($J$1="Labour",SUMIFS(Raw_Factors_QFXP!L$7:L$1000,Raw_Factors_QFXP!$A$7:$A$1000,_xlfn.XLOOKUP($J$1,Fct_labels,Fct_codes)&amp;"_"&amp;$C172),IFERROR(_xlfn.XLOOKUP(_xlfn.XLOOKUP($J$1,Fct_labels,Fct_codes)&amp;"_"&amp;$C172,Raw_Factors_QFXP!$B$7:$B$1000,Raw_Factors_QFXP!L$7:L$1000),0))</f>
        <v>0</v>
      </c>
      <c r="L172" s="168" cm="1">
        <f t="array" aca="1" ref="L172" ca="1">IF($J$1="Labour",SUMIFS(Raw_Factors_QFXP!M$7:M$1000,Raw_Factors_QFXP!$A$7:$A$1000,_xlfn.XLOOKUP($J$1,Fct_labels,Fct_codes)&amp;"_"&amp;$C172),IFERROR(_xlfn.XLOOKUP(_xlfn.XLOOKUP($J$1,Fct_labels,Fct_codes)&amp;"_"&amp;$C172,Raw_Factors_QFXP!$B$7:$B$1000,Raw_Factors_QFXP!M$7:M$1000),0))</f>
        <v>0</v>
      </c>
      <c r="M172" s="168" cm="1">
        <f t="array" aca="1" ref="M172" ca="1">IF($J$1="Labour",SUMIFS(Raw_Factors_QFXP!N$7:N$1000,Raw_Factors_QFXP!$A$7:$A$1000,_xlfn.XLOOKUP($J$1,Fct_labels,Fct_codes)&amp;"_"&amp;$C172),IFERROR(_xlfn.XLOOKUP(_xlfn.XLOOKUP($J$1,Fct_labels,Fct_codes)&amp;"_"&amp;$C172,Raw_Factors_QFXP!$B$7:$B$1000,Raw_Factors_QFXP!N$7:N$1000),0))</f>
        <v>0</v>
      </c>
      <c r="O172" s="204" t="str" cm="1">
        <f t="array" aca="1" ref="O172" ca="1">IFERROR(_xlfn.XLOOKUP(P172,Act_codes_core,Act_labels_core),"")</f>
        <v>House, construction and landscape cleaning services</v>
      </c>
      <c r="P172" s="108" t="str">
        <f ca="1"/>
        <v>a_163</v>
      </c>
      <c r="Q172" s="281" cm="1">
        <f t="array" aca="1" ref="Q172" ca="1">IF($J$1="Labour","",IFERROR(_xlfn.XLOOKUP(_xlfn.XLOOKUP($J$1,Fct_labels,Fct_codes)&amp;"_"&amp;$C172,Raw_Factors_WFDISTXP!$B$7:$B$1000,Raw_Factors_WFDISTXP!E$7:E$1000),0))</f>
        <v>0</v>
      </c>
      <c r="R172" s="298" cm="1">
        <f t="array" aca="1" ref="R172" ca="1">IF($J$1="Labour","",IFERROR(_xlfn.XLOOKUP(_xlfn.XLOOKUP($J$1,Fct_labels,Fct_codes)&amp;"_"&amp;$C172,Raw_Factors_WFDISTXP!$B$7:$B$1000,Raw_Factors_WFDISTXP!F$7:F$1000),0))</f>
        <v>0</v>
      </c>
      <c r="S172" s="298" cm="1">
        <f t="array" aca="1" ref="S172" ca="1">IF($J$1="Labour","",IFERROR(_xlfn.XLOOKUP(_xlfn.XLOOKUP($J$1,Fct_labels,Fct_codes)&amp;"_"&amp;$C172,Raw_Factors_WFDISTXP!$B$7:$B$1000,Raw_Factors_WFDISTXP!G$7:G$1000),0))</f>
        <v>0</v>
      </c>
      <c r="T172" s="298" cm="1">
        <f t="array" aca="1" ref="T172" ca="1">IF($J$1="Labour","",IFERROR(_xlfn.XLOOKUP(_xlfn.XLOOKUP($J$1,Fct_labels,Fct_codes)&amp;"_"&amp;$C172,Raw_Factors_WFDISTXP!$B$7:$B$1000,Raw_Factors_WFDISTXP!H$7:H$1000),0))</f>
        <v>0</v>
      </c>
      <c r="U172" s="298" cm="1">
        <f t="array" aca="1" ref="U172" ca="1">IF($J$1="Labour","",IFERROR(_xlfn.XLOOKUP(_xlfn.XLOOKUP($J$1,Fct_labels,Fct_codes)&amp;"_"&amp;$C172,Raw_Factors_WFDISTXP!$B$7:$B$1000,Raw_Factors_WFDISTXP!I$7:I$1000),0))</f>
        <v>0</v>
      </c>
      <c r="V172" s="298" cm="1">
        <f t="array" aca="1" ref="V172" ca="1">IF($J$1="Labour","",IFERROR(_xlfn.XLOOKUP(_xlfn.XLOOKUP($J$1,Fct_labels,Fct_codes)&amp;"_"&amp;$C172,Raw_Factors_WFDISTXP!$B$7:$B$1000,Raw_Factors_WFDISTXP!J$7:J$1000),0))</f>
        <v>0</v>
      </c>
      <c r="W172" s="298" cm="1">
        <f t="array" aca="1" ref="W172" ca="1">IF($J$1="Labour","",IFERROR(_xlfn.XLOOKUP(_xlfn.XLOOKUP($J$1,Fct_labels,Fct_codes)&amp;"_"&amp;$C172,Raw_Factors_WFDISTXP!$B$7:$B$1000,Raw_Factors_WFDISTXP!K$7:K$1000),0))</f>
        <v>0</v>
      </c>
      <c r="X172" s="298" cm="1">
        <f t="array" aca="1" ref="X172" ca="1">IF($J$1="Labour","",IFERROR(_xlfn.XLOOKUP(_xlfn.XLOOKUP($J$1,Fct_labels,Fct_codes)&amp;"_"&amp;$C172,Raw_Factors_WFDISTXP!$B$7:$B$1000,Raw_Factors_WFDISTXP!L$7:L$1000),0))</f>
        <v>0</v>
      </c>
      <c r="Y172" s="298" cm="1">
        <f t="array" aca="1" ref="Y172" ca="1">IF($J$1="Labour","",IFERROR(_xlfn.XLOOKUP(_xlfn.XLOOKUP($J$1,Fct_labels,Fct_codes)&amp;"_"&amp;$C172,Raw_Factors_WFDISTXP!$B$7:$B$1000,Raw_Factors_WFDISTXP!M$7:M$1000),0))</f>
        <v>0</v>
      </c>
      <c r="Z172" s="298" cm="1">
        <f t="array" aca="1" ref="Z172" ca="1">IF($J$1="Labour","",IFERROR(_xlfn.XLOOKUP(_xlfn.XLOOKUP($J$1,Fct_labels,Fct_codes)&amp;"_"&amp;$C172,Raw_Factors_WFDISTXP!$B$7:$B$1000,Raw_Factors_WFDISTXP!N$7:N$1000),0))</f>
        <v>0</v>
      </c>
      <c r="AA172" s="104"/>
      <c r="AB172" s="104"/>
      <c r="AC172" s="104"/>
      <c r="AD172" s="104"/>
      <c r="AE172" s="104"/>
      <c r="AF172" s="104"/>
      <c r="AG172" s="104"/>
      <c r="AH172" s="104"/>
      <c r="AI172" s="54" t="str">
        <f ca="1"/>
        <v>sPSV</v>
      </c>
      <c r="AJ172" s="54" t="str">
        <f ca="1"/>
        <v>sGDP</v>
      </c>
      <c r="AK172" s="133" t="str">
        <f ca="1"/>
        <v>a_163</v>
      </c>
      <c r="AL172" s="133">
        <f ca="1"/>
        <v>0</v>
      </c>
      <c r="AM172" s="133">
        <f ca="1"/>
        <v>0</v>
      </c>
      <c r="AN172" s="133">
        <f ca="1"/>
        <v>0</v>
      </c>
      <c r="AO172" s="133">
        <f ca="1"/>
        <v>0</v>
      </c>
      <c r="AP172" s="133">
        <f ca="1"/>
        <v>0</v>
      </c>
      <c r="AQ172" s="133">
        <f ca="1"/>
        <v>0</v>
      </c>
      <c r="AR172" s="133">
        <f ca="1"/>
        <v>0</v>
      </c>
      <c r="AS172" s="133">
        <f ca="1"/>
        <v>0</v>
      </c>
      <c r="AT172" s="133">
        <f ca="1"/>
        <v>0</v>
      </c>
      <c r="AU172" s="133">
        <f ca="1"/>
        <v>0</v>
      </c>
      <c r="AV172" s="133">
        <f t="shared" ca="1" si="22"/>
        <v>0</v>
      </c>
      <c r="AW172" s="133">
        <f t="shared" ca="1" si="23"/>
        <v>0</v>
      </c>
      <c r="AX172" s="59"/>
    </row>
    <row r="173" spans="2:50" hidden="1" outlineLevel="1" x14ac:dyDescent="0.2">
      <c r="B173" s="204" t="str" cm="1">
        <f t="array" aca="1" ref="B173" ca="1">IFERROR(_xlfn.XLOOKUP(C173,Act_codes_core,Act_labels_core),"")</f>
        <v>Administrative services, office support and other business support activities</v>
      </c>
      <c r="C173" s="108" t="str">
        <f ca="1"/>
        <v>a_164</v>
      </c>
      <c r="D173" s="133" cm="1">
        <f t="array" aca="1" ref="D173" ca="1">IF($J$1="Labour",SUMIFS(Raw_Factors_QFXP!E$7:E$1000,Raw_Factors_QFXP!$A$7:$A$1000,_xlfn.XLOOKUP($J$1,Fct_labels,Fct_codes)&amp;"_"&amp;$C173),IFERROR(_xlfn.XLOOKUP(_xlfn.XLOOKUP($J$1,Fct_labels,Fct_codes)&amp;"_"&amp;$C173,Raw_Factors_QFXP!$B$7:$B$1000,Raw_Factors_QFXP!E$7:E$1000),0))</f>
        <v>0</v>
      </c>
      <c r="E173" s="168" cm="1">
        <f t="array" aca="1" ref="E173" ca="1">IF($J$1="Labour",SUMIFS(Raw_Factors_QFXP!F$7:F$1000,Raw_Factors_QFXP!$A$7:$A$1000,_xlfn.XLOOKUP($J$1,Fct_labels,Fct_codes)&amp;"_"&amp;$C173),IFERROR(_xlfn.XLOOKUP(_xlfn.XLOOKUP($J$1,Fct_labels,Fct_codes)&amp;"_"&amp;$C173,Raw_Factors_QFXP!$B$7:$B$1000,Raw_Factors_QFXP!F$7:F$1000),0))</f>
        <v>0</v>
      </c>
      <c r="F173" s="168" cm="1">
        <f t="array" aca="1" ref="F173" ca="1">IF($J$1="Labour",SUMIFS(Raw_Factors_QFXP!G$7:G$1000,Raw_Factors_QFXP!$A$7:$A$1000,_xlfn.XLOOKUP($J$1,Fct_labels,Fct_codes)&amp;"_"&amp;$C173),IFERROR(_xlfn.XLOOKUP(_xlfn.XLOOKUP($J$1,Fct_labels,Fct_codes)&amp;"_"&amp;$C173,Raw_Factors_QFXP!$B$7:$B$1000,Raw_Factors_QFXP!G$7:G$1000),0))</f>
        <v>0</v>
      </c>
      <c r="G173" s="168" cm="1">
        <f t="array" aca="1" ref="G173" ca="1">IF($J$1="Labour",SUMIFS(Raw_Factors_QFXP!H$7:H$1000,Raw_Factors_QFXP!$A$7:$A$1000,_xlfn.XLOOKUP($J$1,Fct_labels,Fct_codes)&amp;"_"&amp;$C173),IFERROR(_xlfn.XLOOKUP(_xlfn.XLOOKUP($J$1,Fct_labels,Fct_codes)&amp;"_"&amp;$C173,Raw_Factors_QFXP!$B$7:$B$1000,Raw_Factors_QFXP!H$7:H$1000),0))</f>
        <v>0</v>
      </c>
      <c r="H173" s="168" cm="1">
        <f t="array" aca="1" ref="H173" ca="1">IF($J$1="Labour",SUMIFS(Raw_Factors_QFXP!I$7:I$1000,Raw_Factors_QFXP!$A$7:$A$1000,_xlfn.XLOOKUP($J$1,Fct_labels,Fct_codes)&amp;"_"&amp;$C173),IFERROR(_xlfn.XLOOKUP(_xlfn.XLOOKUP($J$1,Fct_labels,Fct_codes)&amp;"_"&amp;$C173,Raw_Factors_QFXP!$B$7:$B$1000,Raw_Factors_QFXP!I$7:I$1000),0))</f>
        <v>0</v>
      </c>
      <c r="I173" s="168" cm="1">
        <f t="array" aca="1" ref="I173" ca="1">IF($J$1="Labour",SUMIFS(Raw_Factors_QFXP!J$7:J$1000,Raw_Factors_QFXP!$A$7:$A$1000,_xlfn.XLOOKUP($J$1,Fct_labels,Fct_codes)&amp;"_"&amp;$C173),IFERROR(_xlfn.XLOOKUP(_xlfn.XLOOKUP($J$1,Fct_labels,Fct_codes)&amp;"_"&amp;$C173,Raw_Factors_QFXP!$B$7:$B$1000,Raw_Factors_QFXP!J$7:J$1000),0))</f>
        <v>0</v>
      </c>
      <c r="J173" s="168" cm="1">
        <f t="array" aca="1" ref="J173" ca="1">IF($J$1="Labour",SUMIFS(Raw_Factors_QFXP!K$7:K$1000,Raw_Factors_QFXP!$A$7:$A$1000,_xlfn.XLOOKUP($J$1,Fct_labels,Fct_codes)&amp;"_"&amp;$C173),IFERROR(_xlfn.XLOOKUP(_xlfn.XLOOKUP($J$1,Fct_labels,Fct_codes)&amp;"_"&amp;$C173,Raw_Factors_QFXP!$B$7:$B$1000,Raw_Factors_QFXP!K$7:K$1000),0))</f>
        <v>0</v>
      </c>
      <c r="K173" s="168" cm="1">
        <f t="array" aca="1" ref="K173" ca="1">IF($J$1="Labour",SUMIFS(Raw_Factors_QFXP!L$7:L$1000,Raw_Factors_QFXP!$A$7:$A$1000,_xlfn.XLOOKUP($J$1,Fct_labels,Fct_codes)&amp;"_"&amp;$C173),IFERROR(_xlfn.XLOOKUP(_xlfn.XLOOKUP($J$1,Fct_labels,Fct_codes)&amp;"_"&amp;$C173,Raw_Factors_QFXP!$B$7:$B$1000,Raw_Factors_QFXP!L$7:L$1000),0))</f>
        <v>0</v>
      </c>
      <c r="L173" s="168" cm="1">
        <f t="array" aca="1" ref="L173" ca="1">IF($J$1="Labour",SUMIFS(Raw_Factors_QFXP!M$7:M$1000,Raw_Factors_QFXP!$A$7:$A$1000,_xlfn.XLOOKUP($J$1,Fct_labels,Fct_codes)&amp;"_"&amp;$C173),IFERROR(_xlfn.XLOOKUP(_xlfn.XLOOKUP($J$1,Fct_labels,Fct_codes)&amp;"_"&amp;$C173,Raw_Factors_QFXP!$B$7:$B$1000,Raw_Factors_QFXP!M$7:M$1000),0))</f>
        <v>0</v>
      </c>
      <c r="M173" s="168" cm="1">
        <f t="array" aca="1" ref="M173" ca="1">IF($J$1="Labour",SUMIFS(Raw_Factors_QFXP!N$7:N$1000,Raw_Factors_QFXP!$A$7:$A$1000,_xlfn.XLOOKUP($J$1,Fct_labels,Fct_codes)&amp;"_"&amp;$C173),IFERROR(_xlfn.XLOOKUP(_xlfn.XLOOKUP($J$1,Fct_labels,Fct_codes)&amp;"_"&amp;$C173,Raw_Factors_QFXP!$B$7:$B$1000,Raw_Factors_QFXP!N$7:N$1000),0))</f>
        <v>0</v>
      </c>
      <c r="O173" s="204" t="str" cm="1">
        <f t="array" aca="1" ref="O173" ca="1">IFERROR(_xlfn.XLOOKUP(P173,Act_codes_core,Act_labels_core),"")</f>
        <v>Administrative services, office support and other business support activities</v>
      </c>
      <c r="P173" s="108" t="str">
        <f ca="1"/>
        <v>a_164</v>
      </c>
      <c r="Q173" s="281" cm="1">
        <f t="array" aca="1" ref="Q173" ca="1">IF($J$1="Labour","",IFERROR(_xlfn.XLOOKUP(_xlfn.XLOOKUP($J$1,Fct_labels,Fct_codes)&amp;"_"&amp;$C173,Raw_Factors_WFDISTXP!$B$7:$B$1000,Raw_Factors_WFDISTXP!E$7:E$1000),0))</f>
        <v>0</v>
      </c>
      <c r="R173" s="298" cm="1">
        <f t="array" aca="1" ref="R173" ca="1">IF($J$1="Labour","",IFERROR(_xlfn.XLOOKUP(_xlfn.XLOOKUP($J$1,Fct_labels,Fct_codes)&amp;"_"&amp;$C173,Raw_Factors_WFDISTXP!$B$7:$B$1000,Raw_Factors_WFDISTXP!F$7:F$1000),0))</f>
        <v>0</v>
      </c>
      <c r="S173" s="298" cm="1">
        <f t="array" aca="1" ref="S173" ca="1">IF($J$1="Labour","",IFERROR(_xlfn.XLOOKUP(_xlfn.XLOOKUP($J$1,Fct_labels,Fct_codes)&amp;"_"&amp;$C173,Raw_Factors_WFDISTXP!$B$7:$B$1000,Raw_Factors_WFDISTXP!G$7:G$1000),0))</f>
        <v>0</v>
      </c>
      <c r="T173" s="298" cm="1">
        <f t="array" aca="1" ref="T173" ca="1">IF($J$1="Labour","",IFERROR(_xlfn.XLOOKUP(_xlfn.XLOOKUP($J$1,Fct_labels,Fct_codes)&amp;"_"&amp;$C173,Raw_Factors_WFDISTXP!$B$7:$B$1000,Raw_Factors_WFDISTXP!H$7:H$1000),0))</f>
        <v>0</v>
      </c>
      <c r="U173" s="298" cm="1">
        <f t="array" aca="1" ref="U173" ca="1">IF($J$1="Labour","",IFERROR(_xlfn.XLOOKUP(_xlfn.XLOOKUP($J$1,Fct_labels,Fct_codes)&amp;"_"&amp;$C173,Raw_Factors_WFDISTXP!$B$7:$B$1000,Raw_Factors_WFDISTXP!I$7:I$1000),0))</f>
        <v>0</v>
      </c>
      <c r="V173" s="298" cm="1">
        <f t="array" aca="1" ref="V173" ca="1">IF($J$1="Labour","",IFERROR(_xlfn.XLOOKUP(_xlfn.XLOOKUP($J$1,Fct_labels,Fct_codes)&amp;"_"&amp;$C173,Raw_Factors_WFDISTXP!$B$7:$B$1000,Raw_Factors_WFDISTXP!J$7:J$1000),0))</f>
        <v>0</v>
      </c>
      <c r="W173" s="298" cm="1">
        <f t="array" aca="1" ref="W173" ca="1">IF($J$1="Labour","",IFERROR(_xlfn.XLOOKUP(_xlfn.XLOOKUP($J$1,Fct_labels,Fct_codes)&amp;"_"&amp;$C173,Raw_Factors_WFDISTXP!$B$7:$B$1000,Raw_Factors_WFDISTXP!K$7:K$1000),0))</f>
        <v>0</v>
      </c>
      <c r="X173" s="298" cm="1">
        <f t="array" aca="1" ref="X173" ca="1">IF($J$1="Labour","",IFERROR(_xlfn.XLOOKUP(_xlfn.XLOOKUP($J$1,Fct_labels,Fct_codes)&amp;"_"&amp;$C173,Raw_Factors_WFDISTXP!$B$7:$B$1000,Raw_Factors_WFDISTXP!L$7:L$1000),0))</f>
        <v>0</v>
      </c>
      <c r="Y173" s="298" cm="1">
        <f t="array" aca="1" ref="Y173" ca="1">IF($J$1="Labour","",IFERROR(_xlfn.XLOOKUP(_xlfn.XLOOKUP($J$1,Fct_labels,Fct_codes)&amp;"_"&amp;$C173,Raw_Factors_WFDISTXP!$B$7:$B$1000,Raw_Factors_WFDISTXP!M$7:M$1000),0))</f>
        <v>0</v>
      </c>
      <c r="Z173" s="298" cm="1">
        <f t="array" aca="1" ref="Z173" ca="1">IF($J$1="Labour","",IFERROR(_xlfn.XLOOKUP(_xlfn.XLOOKUP($J$1,Fct_labels,Fct_codes)&amp;"_"&amp;$C173,Raw_Factors_WFDISTXP!$B$7:$B$1000,Raw_Factors_WFDISTXP!N$7:N$1000),0))</f>
        <v>0</v>
      </c>
      <c r="AA173" s="104"/>
      <c r="AB173" s="104"/>
      <c r="AC173" s="104"/>
      <c r="AD173" s="104"/>
      <c r="AE173" s="104"/>
      <c r="AF173" s="104"/>
      <c r="AG173" s="104"/>
      <c r="AH173" s="104"/>
      <c r="AI173" s="54" t="str">
        <f ca="1"/>
        <v>sPSV</v>
      </c>
      <c r="AJ173" s="54" t="str">
        <f ca="1"/>
        <v>sGDP</v>
      </c>
      <c r="AK173" s="133" t="str">
        <f ca="1"/>
        <v>a_164</v>
      </c>
      <c r="AL173" s="133">
        <f ca="1"/>
        <v>0</v>
      </c>
      <c r="AM173" s="133">
        <f ca="1"/>
        <v>0</v>
      </c>
      <c r="AN173" s="133">
        <f ca="1"/>
        <v>0</v>
      </c>
      <c r="AO173" s="133">
        <f ca="1"/>
        <v>0</v>
      </c>
      <c r="AP173" s="133">
        <f ca="1"/>
        <v>0</v>
      </c>
      <c r="AQ173" s="133">
        <f ca="1"/>
        <v>0</v>
      </c>
      <c r="AR173" s="133">
        <f ca="1"/>
        <v>0</v>
      </c>
      <c r="AS173" s="133">
        <f ca="1"/>
        <v>0</v>
      </c>
      <c r="AT173" s="133">
        <f ca="1"/>
        <v>0</v>
      </c>
      <c r="AU173" s="133">
        <f ca="1"/>
        <v>0</v>
      </c>
      <c r="AV173" s="133">
        <f t="shared" ca="1" si="22"/>
        <v>0</v>
      </c>
      <c r="AW173" s="133">
        <f t="shared" ca="1" si="23"/>
        <v>0</v>
      </c>
      <c r="AX173" s="59"/>
    </row>
    <row r="174" spans="2:50" hidden="1" outlineLevel="1" x14ac:dyDescent="0.2">
      <c r="B174" s="204" t="str" cm="1">
        <f t="array" aca="1" ref="B174" ca="1">IFERROR(_xlfn.XLOOKUP(C174,Act_codes_core,Act_labels_core),"")</f>
        <v>Services of the Communist Party, socio-political organizations, state management, national security and defense and compulsory social security</v>
      </c>
      <c r="C174" s="108" t="str">
        <f ca="1"/>
        <v>a_165</v>
      </c>
      <c r="D174" s="133" cm="1">
        <f t="array" aca="1" ref="D174" ca="1">IF($J$1="Labour",SUMIFS(Raw_Factors_QFXP!E$7:E$1000,Raw_Factors_QFXP!$A$7:$A$1000,_xlfn.XLOOKUP($J$1,Fct_labels,Fct_codes)&amp;"_"&amp;$C174),IFERROR(_xlfn.XLOOKUP(_xlfn.XLOOKUP($J$1,Fct_labels,Fct_codes)&amp;"_"&amp;$C174,Raw_Factors_QFXP!$B$7:$B$1000,Raw_Factors_QFXP!E$7:E$1000),0))</f>
        <v>0</v>
      </c>
      <c r="E174" s="168" cm="1">
        <f t="array" aca="1" ref="E174" ca="1">IF($J$1="Labour",SUMIFS(Raw_Factors_QFXP!F$7:F$1000,Raw_Factors_QFXP!$A$7:$A$1000,_xlfn.XLOOKUP($J$1,Fct_labels,Fct_codes)&amp;"_"&amp;$C174),IFERROR(_xlfn.XLOOKUP(_xlfn.XLOOKUP($J$1,Fct_labels,Fct_codes)&amp;"_"&amp;$C174,Raw_Factors_QFXP!$B$7:$B$1000,Raw_Factors_QFXP!F$7:F$1000),0))</f>
        <v>0</v>
      </c>
      <c r="F174" s="168" cm="1">
        <f t="array" aca="1" ref="F174" ca="1">IF($J$1="Labour",SUMIFS(Raw_Factors_QFXP!G$7:G$1000,Raw_Factors_QFXP!$A$7:$A$1000,_xlfn.XLOOKUP($J$1,Fct_labels,Fct_codes)&amp;"_"&amp;$C174),IFERROR(_xlfn.XLOOKUP(_xlfn.XLOOKUP($J$1,Fct_labels,Fct_codes)&amp;"_"&amp;$C174,Raw_Factors_QFXP!$B$7:$B$1000,Raw_Factors_QFXP!G$7:G$1000),0))</f>
        <v>0</v>
      </c>
      <c r="G174" s="168" cm="1">
        <f t="array" aca="1" ref="G174" ca="1">IF($J$1="Labour",SUMIFS(Raw_Factors_QFXP!H$7:H$1000,Raw_Factors_QFXP!$A$7:$A$1000,_xlfn.XLOOKUP($J$1,Fct_labels,Fct_codes)&amp;"_"&amp;$C174),IFERROR(_xlfn.XLOOKUP(_xlfn.XLOOKUP($J$1,Fct_labels,Fct_codes)&amp;"_"&amp;$C174,Raw_Factors_QFXP!$B$7:$B$1000,Raw_Factors_QFXP!H$7:H$1000),0))</f>
        <v>0</v>
      </c>
      <c r="H174" s="168" cm="1">
        <f t="array" aca="1" ref="H174" ca="1">IF($J$1="Labour",SUMIFS(Raw_Factors_QFXP!I$7:I$1000,Raw_Factors_QFXP!$A$7:$A$1000,_xlfn.XLOOKUP($J$1,Fct_labels,Fct_codes)&amp;"_"&amp;$C174),IFERROR(_xlfn.XLOOKUP(_xlfn.XLOOKUP($J$1,Fct_labels,Fct_codes)&amp;"_"&amp;$C174,Raw_Factors_QFXP!$B$7:$B$1000,Raw_Factors_QFXP!I$7:I$1000),0))</f>
        <v>0</v>
      </c>
      <c r="I174" s="168" cm="1">
        <f t="array" aca="1" ref="I174" ca="1">IF($J$1="Labour",SUMIFS(Raw_Factors_QFXP!J$7:J$1000,Raw_Factors_QFXP!$A$7:$A$1000,_xlfn.XLOOKUP($J$1,Fct_labels,Fct_codes)&amp;"_"&amp;$C174),IFERROR(_xlfn.XLOOKUP(_xlfn.XLOOKUP($J$1,Fct_labels,Fct_codes)&amp;"_"&amp;$C174,Raw_Factors_QFXP!$B$7:$B$1000,Raw_Factors_QFXP!J$7:J$1000),0))</f>
        <v>0</v>
      </c>
      <c r="J174" s="168" cm="1">
        <f t="array" aca="1" ref="J174" ca="1">IF($J$1="Labour",SUMIFS(Raw_Factors_QFXP!K$7:K$1000,Raw_Factors_QFXP!$A$7:$A$1000,_xlfn.XLOOKUP($J$1,Fct_labels,Fct_codes)&amp;"_"&amp;$C174),IFERROR(_xlfn.XLOOKUP(_xlfn.XLOOKUP($J$1,Fct_labels,Fct_codes)&amp;"_"&amp;$C174,Raw_Factors_QFXP!$B$7:$B$1000,Raw_Factors_QFXP!K$7:K$1000),0))</f>
        <v>0</v>
      </c>
      <c r="K174" s="168" cm="1">
        <f t="array" aca="1" ref="K174" ca="1">IF($J$1="Labour",SUMIFS(Raw_Factors_QFXP!L$7:L$1000,Raw_Factors_QFXP!$A$7:$A$1000,_xlfn.XLOOKUP($J$1,Fct_labels,Fct_codes)&amp;"_"&amp;$C174),IFERROR(_xlfn.XLOOKUP(_xlfn.XLOOKUP($J$1,Fct_labels,Fct_codes)&amp;"_"&amp;$C174,Raw_Factors_QFXP!$B$7:$B$1000,Raw_Factors_QFXP!L$7:L$1000),0))</f>
        <v>0</v>
      </c>
      <c r="L174" s="168" cm="1">
        <f t="array" aca="1" ref="L174" ca="1">IF($J$1="Labour",SUMIFS(Raw_Factors_QFXP!M$7:M$1000,Raw_Factors_QFXP!$A$7:$A$1000,_xlfn.XLOOKUP($J$1,Fct_labels,Fct_codes)&amp;"_"&amp;$C174),IFERROR(_xlfn.XLOOKUP(_xlfn.XLOOKUP($J$1,Fct_labels,Fct_codes)&amp;"_"&amp;$C174,Raw_Factors_QFXP!$B$7:$B$1000,Raw_Factors_QFXP!M$7:M$1000),0))</f>
        <v>0</v>
      </c>
      <c r="M174" s="168" cm="1">
        <f t="array" aca="1" ref="M174" ca="1">IF($J$1="Labour",SUMIFS(Raw_Factors_QFXP!N$7:N$1000,Raw_Factors_QFXP!$A$7:$A$1000,_xlfn.XLOOKUP($J$1,Fct_labels,Fct_codes)&amp;"_"&amp;$C174),IFERROR(_xlfn.XLOOKUP(_xlfn.XLOOKUP($J$1,Fct_labels,Fct_codes)&amp;"_"&amp;$C174,Raw_Factors_QFXP!$B$7:$B$1000,Raw_Factors_QFXP!N$7:N$1000),0))</f>
        <v>0</v>
      </c>
      <c r="O174" s="204" t="str" cm="1">
        <f t="array" aca="1" ref="O174" ca="1">IFERROR(_xlfn.XLOOKUP(P174,Act_codes_core,Act_labels_core),"")</f>
        <v>Services of the Communist Party, socio-political organizations, state management, national security and defense and compulsory social security</v>
      </c>
      <c r="P174" s="108" t="str">
        <f ca="1"/>
        <v>a_165</v>
      </c>
      <c r="Q174" s="281" cm="1">
        <f t="array" aca="1" ref="Q174" ca="1">IF($J$1="Labour","",IFERROR(_xlfn.XLOOKUP(_xlfn.XLOOKUP($J$1,Fct_labels,Fct_codes)&amp;"_"&amp;$C174,Raw_Factors_WFDISTXP!$B$7:$B$1000,Raw_Factors_WFDISTXP!E$7:E$1000),0))</f>
        <v>0</v>
      </c>
      <c r="R174" s="298" cm="1">
        <f t="array" aca="1" ref="R174" ca="1">IF($J$1="Labour","",IFERROR(_xlfn.XLOOKUP(_xlfn.XLOOKUP($J$1,Fct_labels,Fct_codes)&amp;"_"&amp;$C174,Raw_Factors_WFDISTXP!$B$7:$B$1000,Raw_Factors_WFDISTXP!F$7:F$1000),0))</f>
        <v>0</v>
      </c>
      <c r="S174" s="298" cm="1">
        <f t="array" aca="1" ref="S174" ca="1">IF($J$1="Labour","",IFERROR(_xlfn.XLOOKUP(_xlfn.XLOOKUP($J$1,Fct_labels,Fct_codes)&amp;"_"&amp;$C174,Raw_Factors_WFDISTXP!$B$7:$B$1000,Raw_Factors_WFDISTXP!G$7:G$1000),0))</f>
        <v>0</v>
      </c>
      <c r="T174" s="298" cm="1">
        <f t="array" aca="1" ref="T174" ca="1">IF($J$1="Labour","",IFERROR(_xlfn.XLOOKUP(_xlfn.XLOOKUP($J$1,Fct_labels,Fct_codes)&amp;"_"&amp;$C174,Raw_Factors_WFDISTXP!$B$7:$B$1000,Raw_Factors_WFDISTXP!H$7:H$1000),0))</f>
        <v>0</v>
      </c>
      <c r="U174" s="298" cm="1">
        <f t="array" aca="1" ref="U174" ca="1">IF($J$1="Labour","",IFERROR(_xlfn.XLOOKUP(_xlfn.XLOOKUP($J$1,Fct_labels,Fct_codes)&amp;"_"&amp;$C174,Raw_Factors_WFDISTXP!$B$7:$B$1000,Raw_Factors_WFDISTXP!I$7:I$1000),0))</f>
        <v>0</v>
      </c>
      <c r="V174" s="298" cm="1">
        <f t="array" aca="1" ref="V174" ca="1">IF($J$1="Labour","",IFERROR(_xlfn.XLOOKUP(_xlfn.XLOOKUP($J$1,Fct_labels,Fct_codes)&amp;"_"&amp;$C174,Raw_Factors_WFDISTXP!$B$7:$B$1000,Raw_Factors_WFDISTXP!J$7:J$1000),0))</f>
        <v>0</v>
      </c>
      <c r="W174" s="298" cm="1">
        <f t="array" aca="1" ref="W174" ca="1">IF($J$1="Labour","",IFERROR(_xlfn.XLOOKUP(_xlfn.XLOOKUP($J$1,Fct_labels,Fct_codes)&amp;"_"&amp;$C174,Raw_Factors_WFDISTXP!$B$7:$B$1000,Raw_Factors_WFDISTXP!K$7:K$1000),0))</f>
        <v>0</v>
      </c>
      <c r="X174" s="298" cm="1">
        <f t="array" aca="1" ref="X174" ca="1">IF($J$1="Labour","",IFERROR(_xlfn.XLOOKUP(_xlfn.XLOOKUP($J$1,Fct_labels,Fct_codes)&amp;"_"&amp;$C174,Raw_Factors_WFDISTXP!$B$7:$B$1000,Raw_Factors_WFDISTXP!L$7:L$1000),0))</f>
        <v>0</v>
      </c>
      <c r="Y174" s="298" cm="1">
        <f t="array" aca="1" ref="Y174" ca="1">IF($J$1="Labour","",IFERROR(_xlfn.XLOOKUP(_xlfn.XLOOKUP($J$1,Fct_labels,Fct_codes)&amp;"_"&amp;$C174,Raw_Factors_WFDISTXP!$B$7:$B$1000,Raw_Factors_WFDISTXP!M$7:M$1000),0))</f>
        <v>0</v>
      </c>
      <c r="Z174" s="298" cm="1">
        <f t="array" aca="1" ref="Z174" ca="1">IF($J$1="Labour","",IFERROR(_xlfn.XLOOKUP(_xlfn.XLOOKUP($J$1,Fct_labels,Fct_codes)&amp;"_"&amp;$C174,Raw_Factors_WFDISTXP!$B$7:$B$1000,Raw_Factors_WFDISTXP!N$7:N$1000),0))</f>
        <v>0</v>
      </c>
      <c r="AA174" s="104"/>
      <c r="AB174" s="104"/>
      <c r="AC174" s="104"/>
      <c r="AD174" s="104"/>
      <c r="AE174" s="104"/>
      <c r="AF174" s="104"/>
      <c r="AG174" s="104"/>
      <c r="AH174" s="104"/>
      <c r="AI174" s="54" t="str">
        <f ca="1"/>
        <v>sGSV</v>
      </c>
      <c r="AJ174" s="54" t="str">
        <f ca="1"/>
        <v>sGDP</v>
      </c>
      <c r="AK174" s="133" t="str">
        <f ca="1"/>
        <v>a_165</v>
      </c>
      <c r="AL174" s="133">
        <f ca="1"/>
        <v>0</v>
      </c>
      <c r="AM174" s="133">
        <f ca="1"/>
        <v>0</v>
      </c>
      <c r="AN174" s="133">
        <f ca="1"/>
        <v>0</v>
      </c>
      <c r="AO174" s="133">
        <f ca="1"/>
        <v>0</v>
      </c>
      <c r="AP174" s="133">
        <f ca="1"/>
        <v>0</v>
      </c>
      <c r="AQ174" s="133">
        <f ca="1"/>
        <v>0</v>
      </c>
      <c r="AR174" s="133">
        <f ca="1"/>
        <v>0</v>
      </c>
      <c r="AS174" s="133">
        <f ca="1"/>
        <v>0</v>
      </c>
      <c r="AT174" s="133">
        <f ca="1"/>
        <v>0</v>
      </c>
      <c r="AU174" s="133">
        <f ca="1"/>
        <v>0</v>
      </c>
      <c r="AV174" s="133" t="e">
        <f t="shared" ca="1" si="22"/>
        <v>#DIV/0!</v>
      </c>
      <c r="AW174" s="133">
        <f t="shared" ca="1" si="23"/>
        <v>0</v>
      </c>
      <c r="AX174" s="59"/>
    </row>
    <row r="175" spans="2:50" hidden="1" outlineLevel="1" x14ac:dyDescent="0.2">
      <c r="B175" s="204" t="str" cm="1">
        <f t="array" aca="1" ref="B175" ca="1">IFERROR(_xlfn.XLOOKUP(C175,Act_codes_core,Act_labels_core),"")</f>
        <v>Education and training (except college, university and postgraduate training)</v>
      </c>
      <c r="C175" s="108" t="str">
        <f ca="1"/>
        <v>a_166</v>
      </c>
      <c r="D175" s="133" cm="1">
        <f t="array" aca="1" ref="D175" ca="1">IF($J$1="Labour",SUMIFS(Raw_Factors_QFXP!E$7:E$1000,Raw_Factors_QFXP!$A$7:$A$1000,_xlfn.XLOOKUP($J$1,Fct_labels,Fct_codes)&amp;"_"&amp;$C175),IFERROR(_xlfn.XLOOKUP(_xlfn.XLOOKUP($J$1,Fct_labels,Fct_codes)&amp;"_"&amp;$C175,Raw_Factors_QFXP!$B$7:$B$1000,Raw_Factors_QFXP!E$7:E$1000),0))</f>
        <v>0</v>
      </c>
      <c r="E175" s="168" cm="1">
        <f t="array" aca="1" ref="E175" ca="1">IF($J$1="Labour",SUMIFS(Raw_Factors_QFXP!F$7:F$1000,Raw_Factors_QFXP!$A$7:$A$1000,_xlfn.XLOOKUP($J$1,Fct_labels,Fct_codes)&amp;"_"&amp;$C175),IFERROR(_xlfn.XLOOKUP(_xlfn.XLOOKUP($J$1,Fct_labels,Fct_codes)&amp;"_"&amp;$C175,Raw_Factors_QFXP!$B$7:$B$1000,Raw_Factors_QFXP!F$7:F$1000),0))</f>
        <v>0</v>
      </c>
      <c r="F175" s="168" cm="1">
        <f t="array" aca="1" ref="F175" ca="1">IF($J$1="Labour",SUMIFS(Raw_Factors_QFXP!G$7:G$1000,Raw_Factors_QFXP!$A$7:$A$1000,_xlfn.XLOOKUP($J$1,Fct_labels,Fct_codes)&amp;"_"&amp;$C175),IFERROR(_xlfn.XLOOKUP(_xlfn.XLOOKUP($J$1,Fct_labels,Fct_codes)&amp;"_"&amp;$C175,Raw_Factors_QFXP!$B$7:$B$1000,Raw_Factors_QFXP!G$7:G$1000),0))</f>
        <v>0</v>
      </c>
      <c r="G175" s="168" cm="1">
        <f t="array" aca="1" ref="G175" ca="1">IF($J$1="Labour",SUMIFS(Raw_Factors_QFXP!H$7:H$1000,Raw_Factors_QFXP!$A$7:$A$1000,_xlfn.XLOOKUP($J$1,Fct_labels,Fct_codes)&amp;"_"&amp;$C175),IFERROR(_xlfn.XLOOKUP(_xlfn.XLOOKUP($J$1,Fct_labels,Fct_codes)&amp;"_"&amp;$C175,Raw_Factors_QFXP!$B$7:$B$1000,Raw_Factors_QFXP!H$7:H$1000),0))</f>
        <v>0</v>
      </c>
      <c r="H175" s="168" cm="1">
        <f t="array" aca="1" ref="H175" ca="1">IF($J$1="Labour",SUMIFS(Raw_Factors_QFXP!I$7:I$1000,Raw_Factors_QFXP!$A$7:$A$1000,_xlfn.XLOOKUP($J$1,Fct_labels,Fct_codes)&amp;"_"&amp;$C175),IFERROR(_xlfn.XLOOKUP(_xlfn.XLOOKUP($J$1,Fct_labels,Fct_codes)&amp;"_"&amp;$C175,Raw_Factors_QFXP!$B$7:$B$1000,Raw_Factors_QFXP!I$7:I$1000),0))</f>
        <v>0</v>
      </c>
      <c r="I175" s="168" cm="1">
        <f t="array" aca="1" ref="I175" ca="1">IF($J$1="Labour",SUMIFS(Raw_Factors_QFXP!J$7:J$1000,Raw_Factors_QFXP!$A$7:$A$1000,_xlfn.XLOOKUP($J$1,Fct_labels,Fct_codes)&amp;"_"&amp;$C175),IFERROR(_xlfn.XLOOKUP(_xlfn.XLOOKUP($J$1,Fct_labels,Fct_codes)&amp;"_"&amp;$C175,Raw_Factors_QFXP!$B$7:$B$1000,Raw_Factors_QFXP!J$7:J$1000),0))</f>
        <v>0</v>
      </c>
      <c r="J175" s="168" cm="1">
        <f t="array" aca="1" ref="J175" ca="1">IF($J$1="Labour",SUMIFS(Raw_Factors_QFXP!K$7:K$1000,Raw_Factors_QFXP!$A$7:$A$1000,_xlfn.XLOOKUP($J$1,Fct_labels,Fct_codes)&amp;"_"&amp;$C175),IFERROR(_xlfn.XLOOKUP(_xlfn.XLOOKUP($J$1,Fct_labels,Fct_codes)&amp;"_"&amp;$C175,Raw_Factors_QFXP!$B$7:$B$1000,Raw_Factors_QFXP!K$7:K$1000),0))</f>
        <v>0</v>
      </c>
      <c r="K175" s="168" cm="1">
        <f t="array" aca="1" ref="K175" ca="1">IF($J$1="Labour",SUMIFS(Raw_Factors_QFXP!L$7:L$1000,Raw_Factors_QFXP!$A$7:$A$1000,_xlfn.XLOOKUP($J$1,Fct_labels,Fct_codes)&amp;"_"&amp;$C175),IFERROR(_xlfn.XLOOKUP(_xlfn.XLOOKUP($J$1,Fct_labels,Fct_codes)&amp;"_"&amp;$C175,Raw_Factors_QFXP!$B$7:$B$1000,Raw_Factors_QFXP!L$7:L$1000),0))</f>
        <v>0</v>
      </c>
      <c r="L175" s="168" cm="1">
        <f t="array" aca="1" ref="L175" ca="1">IF($J$1="Labour",SUMIFS(Raw_Factors_QFXP!M$7:M$1000,Raw_Factors_QFXP!$A$7:$A$1000,_xlfn.XLOOKUP($J$1,Fct_labels,Fct_codes)&amp;"_"&amp;$C175),IFERROR(_xlfn.XLOOKUP(_xlfn.XLOOKUP($J$1,Fct_labels,Fct_codes)&amp;"_"&amp;$C175,Raw_Factors_QFXP!$B$7:$B$1000,Raw_Factors_QFXP!M$7:M$1000),0))</f>
        <v>0</v>
      </c>
      <c r="M175" s="168" cm="1">
        <f t="array" aca="1" ref="M175" ca="1">IF($J$1="Labour",SUMIFS(Raw_Factors_QFXP!N$7:N$1000,Raw_Factors_QFXP!$A$7:$A$1000,_xlfn.XLOOKUP($J$1,Fct_labels,Fct_codes)&amp;"_"&amp;$C175),IFERROR(_xlfn.XLOOKUP(_xlfn.XLOOKUP($J$1,Fct_labels,Fct_codes)&amp;"_"&amp;$C175,Raw_Factors_QFXP!$B$7:$B$1000,Raw_Factors_QFXP!N$7:N$1000),0))</f>
        <v>0</v>
      </c>
      <c r="O175" s="204" t="str" cm="1">
        <f t="array" aca="1" ref="O175" ca="1">IFERROR(_xlfn.XLOOKUP(P175,Act_codes_core,Act_labels_core),"")</f>
        <v>Education and training (except college, university and postgraduate training)</v>
      </c>
      <c r="P175" s="108" t="str">
        <f ca="1"/>
        <v>a_166</v>
      </c>
      <c r="Q175" s="281" cm="1">
        <f t="array" aca="1" ref="Q175" ca="1">IF($J$1="Labour","",IFERROR(_xlfn.XLOOKUP(_xlfn.XLOOKUP($J$1,Fct_labels,Fct_codes)&amp;"_"&amp;$C175,Raw_Factors_WFDISTXP!$B$7:$B$1000,Raw_Factors_WFDISTXP!E$7:E$1000),0))</f>
        <v>0</v>
      </c>
      <c r="R175" s="298" cm="1">
        <f t="array" aca="1" ref="R175" ca="1">IF($J$1="Labour","",IFERROR(_xlfn.XLOOKUP(_xlfn.XLOOKUP($J$1,Fct_labels,Fct_codes)&amp;"_"&amp;$C175,Raw_Factors_WFDISTXP!$B$7:$B$1000,Raw_Factors_WFDISTXP!F$7:F$1000),0))</f>
        <v>0</v>
      </c>
      <c r="S175" s="298" cm="1">
        <f t="array" aca="1" ref="S175" ca="1">IF($J$1="Labour","",IFERROR(_xlfn.XLOOKUP(_xlfn.XLOOKUP($J$1,Fct_labels,Fct_codes)&amp;"_"&amp;$C175,Raw_Factors_WFDISTXP!$B$7:$B$1000,Raw_Factors_WFDISTXP!G$7:G$1000),0))</f>
        <v>0</v>
      </c>
      <c r="T175" s="298" cm="1">
        <f t="array" aca="1" ref="T175" ca="1">IF($J$1="Labour","",IFERROR(_xlfn.XLOOKUP(_xlfn.XLOOKUP($J$1,Fct_labels,Fct_codes)&amp;"_"&amp;$C175,Raw_Factors_WFDISTXP!$B$7:$B$1000,Raw_Factors_WFDISTXP!H$7:H$1000),0))</f>
        <v>0</v>
      </c>
      <c r="U175" s="298" cm="1">
        <f t="array" aca="1" ref="U175" ca="1">IF($J$1="Labour","",IFERROR(_xlfn.XLOOKUP(_xlfn.XLOOKUP($J$1,Fct_labels,Fct_codes)&amp;"_"&amp;$C175,Raw_Factors_WFDISTXP!$B$7:$B$1000,Raw_Factors_WFDISTXP!I$7:I$1000),0))</f>
        <v>0</v>
      </c>
      <c r="V175" s="298" cm="1">
        <f t="array" aca="1" ref="V175" ca="1">IF($J$1="Labour","",IFERROR(_xlfn.XLOOKUP(_xlfn.XLOOKUP($J$1,Fct_labels,Fct_codes)&amp;"_"&amp;$C175,Raw_Factors_WFDISTXP!$B$7:$B$1000,Raw_Factors_WFDISTXP!J$7:J$1000),0))</f>
        <v>0</v>
      </c>
      <c r="W175" s="298" cm="1">
        <f t="array" aca="1" ref="W175" ca="1">IF($J$1="Labour","",IFERROR(_xlfn.XLOOKUP(_xlfn.XLOOKUP($J$1,Fct_labels,Fct_codes)&amp;"_"&amp;$C175,Raw_Factors_WFDISTXP!$B$7:$B$1000,Raw_Factors_WFDISTXP!K$7:K$1000),0))</f>
        <v>0</v>
      </c>
      <c r="X175" s="298" cm="1">
        <f t="array" aca="1" ref="X175" ca="1">IF($J$1="Labour","",IFERROR(_xlfn.XLOOKUP(_xlfn.XLOOKUP($J$1,Fct_labels,Fct_codes)&amp;"_"&amp;$C175,Raw_Factors_WFDISTXP!$B$7:$B$1000,Raw_Factors_WFDISTXP!L$7:L$1000),0))</f>
        <v>0</v>
      </c>
      <c r="Y175" s="298" cm="1">
        <f t="array" aca="1" ref="Y175" ca="1">IF($J$1="Labour","",IFERROR(_xlfn.XLOOKUP(_xlfn.XLOOKUP($J$1,Fct_labels,Fct_codes)&amp;"_"&amp;$C175,Raw_Factors_WFDISTXP!$B$7:$B$1000,Raw_Factors_WFDISTXP!M$7:M$1000),0))</f>
        <v>0</v>
      </c>
      <c r="Z175" s="298" cm="1">
        <f t="array" aca="1" ref="Z175" ca="1">IF($J$1="Labour","",IFERROR(_xlfn.XLOOKUP(_xlfn.XLOOKUP($J$1,Fct_labels,Fct_codes)&amp;"_"&amp;$C175,Raw_Factors_WFDISTXP!$B$7:$B$1000,Raw_Factors_WFDISTXP!N$7:N$1000),0))</f>
        <v>0</v>
      </c>
      <c r="AA175" s="104"/>
      <c r="AB175" s="104"/>
      <c r="AC175" s="104"/>
      <c r="AD175" s="104"/>
      <c r="AE175" s="104"/>
      <c r="AF175" s="104"/>
      <c r="AG175" s="104"/>
      <c r="AH175" s="104"/>
      <c r="AI175" s="54" t="str">
        <f ca="1"/>
        <v>sGSV</v>
      </c>
      <c r="AJ175" s="54" t="str">
        <f ca="1"/>
        <v>sGDP</v>
      </c>
      <c r="AK175" s="133" t="str">
        <f ca="1"/>
        <v>a_166</v>
      </c>
      <c r="AL175" s="133">
        <f ca="1"/>
        <v>0</v>
      </c>
      <c r="AM175" s="133">
        <f ca="1"/>
        <v>0</v>
      </c>
      <c r="AN175" s="133">
        <f ca="1"/>
        <v>0</v>
      </c>
      <c r="AO175" s="133">
        <f ca="1"/>
        <v>0</v>
      </c>
      <c r="AP175" s="133">
        <f ca="1"/>
        <v>0</v>
      </c>
      <c r="AQ175" s="133">
        <f ca="1"/>
        <v>0</v>
      </c>
      <c r="AR175" s="133">
        <f ca="1"/>
        <v>0</v>
      </c>
      <c r="AS175" s="133">
        <f ca="1"/>
        <v>0</v>
      </c>
      <c r="AT175" s="133">
        <f ca="1"/>
        <v>0</v>
      </c>
      <c r="AU175" s="133">
        <f ca="1"/>
        <v>0</v>
      </c>
      <c r="AV175" s="133" t="e">
        <f t="shared" ca="1" si="22"/>
        <v>#DIV/0!</v>
      </c>
      <c r="AW175" s="133">
        <f t="shared" ca="1" si="23"/>
        <v>0</v>
      </c>
      <c r="AX175" s="59"/>
    </row>
    <row r="176" spans="2:50" hidden="1" outlineLevel="1" x14ac:dyDescent="0.2">
      <c r="B176" s="204" t="str" cm="1">
        <f t="array" aca="1" ref="B176" ca="1">IFERROR(_xlfn.XLOOKUP(C176,Act_codes_core,Act_labels_core),"")</f>
        <v>College, university and postgraduate training services</v>
      </c>
      <c r="C176" s="108" t="str">
        <f ca="1"/>
        <v>a_167</v>
      </c>
      <c r="D176" s="133" cm="1">
        <f t="array" aca="1" ref="D176" ca="1">IF($J$1="Labour",SUMIFS(Raw_Factors_QFXP!E$7:E$1000,Raw_Factors_QFXP!$A$7:$A$1000,_xlfn.XLOOKUP($J$1,Fct_labels,Fct_codes)&amp;"_"&amp;$C176),IFERROR(_xlfn.XLOOKUP(_xlfn.XLOOKUP($J$1,Fct_labels,Fct_codes)&amp;"_"&amp;$C176,Raw_Factors_QFXP!$B$7:$B$1000,Raw_Factors_QFXP!E$7:E$1000),0))</f>
        <v>0</v>
      </c>
      <c r="E176" s="168" cm="1">
        <f t="array" aca="1" ref="E176" ca="1">IF($J$1="Labour",SUMIFS(Raw_Factors_QFXP!F$7:F$1000,Raw_Factors_QFXP!$A$7:$A$1000,_xlfn.XLOOKUP($J$1,Fct_labels,Fct_codes)&amp;"_"&amp;$C176),IFERROR(_xlfn.XLOOKUP(_xlfn.XLOOKUP($J$1,Fct_labels,Fct_codes)&amp;"_"&amp;$C176,Raw_Factors_QFXP!$B$7:$B$1000,Raw_Factors_QFXP!F$7:F$1000),0))</f>
        <v>0</v>
      </c>
      <c r="F176" s="168" cm="1">
        <f t="array" aca="1" ref="F176" ca="1">IF($J$1="Labour",SUMIFS(Raw_Factors_QFXP!G$7:G$1000,Raw_Factors_QFXP!$A$7:$A$1000,_xlfn.XLOOKUP($J$1,Fct_labels,Fct_codes)&amp;"_"&amp;$C176),IFERROR(_xlfn.XLOOKUP(_xlfn.XLOOKUP($J$1,Fct_labels,Fct_codes)&amp;"_"&amp;$C176,Raw_Factors_QFXP!$B$7:$B$1000,Raw_Factors_QFXP!G$7:G$1000),0))</f>
        <v>0</v>
      </c>
      <c r="G176" s="168" cm="1">
        <f t="array" aca="1" ref="G176" ca="1">IF($J$1="Labour",SUMIFS(Raw_Factors_QFXP!H$7:H$1000,Raw_Factors_QFXP!$A$7:$A$1000,_xlfn.XLOOKUP($J$1,Fct_labels,Fct_codes)&amp;"_"&amp;$C176),IFERROR(_xlfn.XLOOKUP(_xlfn.XLOOKUP($J$1,Fct_labels,Fct_codes)&amp;"_"&amp;$C176,Raw_Factors_QFXP!$B$7:$B$1000,Raw_Factors_QFXP!H$7:H$1000),0))</f>
        <v>0</v>
      </c>
      <c r="H176" s="168" cm="1">
        <f t="array" aca="1" ref="H176" ca="1">IF($J$1="Labour",SUMIFS(Raw_Factors_QFXP!I$7:I$1000,Raw_Factors_QFXP!$A$7:$A$1000,_xlfn.XLOOKUP($J$1,Fct_labels,Fct_codes)&amp;"_"&amp;$C176),IFERROR(_xlfn.XLOOKUP(_xlfn.XLOOKUP($J$1,Fct_labels,Fct_codes)&amp;"_"&amp;$C176,Raw_Factors_QFXP!$B$7:$B$1000,Raw_Factors_QFXP!I$7:I$1000),0))</f>
        <v>0</v>
      </c>
      <c r="I176" s="168" cm="1">
        <f t="array" aca="1" ref="I176" ca="1">IF($J$1="Labour",SUMIFS(Raw_Factors_QFXP!J$7:J$1000,Raw_Factors_QFXP!$A$7:$A$1000,_xlfn.XLOOKUP($J$1,Fct_labels,Fct_codes)&amp;"_"&amp;$C176),IFERROR(_xlfn.XLOOKUP(_xlfn.XLOOKUP($J$1,Fct_labels,Fct_codes)&amp;"_"&amp;$C176,Raw_Factors_QFXP!$B$7:$B$1000,Raw_Factors_QFXP!J$7:J$1000),0))</f>
        <v>0</v>
      </c>
      <c r="J176" s="168" cm="1">
        <f t="array" aca="1" ref="J176" ca="1">IF($J$1="Labour",SUMIFS(Raw_Factors_QFXP!K$7:K$1000,Raw_Factors_QFXP!$A$7:$A$1000,_xlfn.XLOOKUP($J$1,Fct_labels,Fct_codes)&amp;"_"&amp;$C176),IFERROR(_xlfn.XLOOKUP(_xlfn.XLOOKUP($J$1,Fct_labels,Fct_codes)&amp;"_"&amp;$C176,Raw_Factors_QFXP!$B$7:$B$1000,Raw_Factors_QFXP!K$7:K$1000),0))</f>
        <v>0</v>
      </c>
      <c r="K176" s="168" cm="1">
        <f t="array" aca="1" ref="K176" ca="1">IF($J$1="Labour",SUMIFS(Raw_Factors_QFXP!L$7:L$1000,Raw_Factors_QFXP!$A$7:$A$1000,_xlfn.XLOOKUP($J$1,Fct_labels,Fct_codes)&amp;"_"&amp;$C176),IFERROR(_xlfn.XLOOKUP(_xlfn.XLOOKUP($J$1,Fct_labels,Fct_codes)&amp;"_"&amp;$C176,Raw_Factors_QFXP!$B$7:$B$1000,Raw_Factors_QFXP!L$7:L$1000),0))</f>
        <v>0</v>
      </c>
      <c r="L176" s="168" cm="1">
        <f t="array" aca="1" ref="L176" ca="1">IF($J$1="Labour",SUMIFS(Raw_Factors_QFXP!M$7:M$1000,Raw_Factors_QFXP!$A$7:$A$1000,_xlfn.XLOOKUP($J$1,Fct_labels,Fct_codes)&amp;"_"&amp;$C176),IFERROR(_xlfn.XLOOKUP(_xlfn.XLOOKUP($J$1,Fct_labels,Fct_codes)&amp;"_"&amp;$C176,Raw_Factors_QFXP!$B$7:$B$1000,Raw_Factors_QFXP!M$7:M$1000),0))</f>
        <v>0</v>
      </c>
      <c r="M176" s="168" cm="1">
        <f t="array" aca="1" ref="M176" ca="1">IF($J$1="Labour",SUMIFS(Raw_Factors_QFXP!N$7:N$1000,Raw_Factors_QFXP!$A$7:$A$1000,_xlfn.XLOOKUP($J$1,Fct_labels,Fct_codes)&amp;"_"&amp;$C176),IFERROR(_xlfn.XLOOKUP(_xlfn.XLOOKUP($J$1,Fct_labels,Fct_codes)&amp;"_"&amp;$C176,Raw_Factors_QFXP!$B$7:$B$1000,Raw_Factors_QFXP!N$7:N$1000),0))</f>
        <v>0</v>
      </c>
      <c r="O176" s="204" t="str" cm="1">
        <f t="array" aca="1" ref="O176" ca="1">IFERROR(_xlfn.XLOOKUP(P176,Act_codes_core,Act_labels_core),"")</f>
        <v>College, university and postgraduate training services</v>
      </c>
      <c r="P176" s="108" t="str">
        <f ca="1"/>
        <v>a_167</v>
      </c>
      <c r="Q176" s="281" cm="1">
        <f t="array" aca="1" ref="Q176" ca="1">IF($J$1="Labour","",IFERROR(_xlfn.XLOOKUP(_xlfn.XLOOKUP($J$1,Fct_labels,Fct_codes)&amp;"_"&amp;$C176,Raw_Factors_WFDISTXP!$B$7:$B$1000,Raw_Factors_WFDISTXP!E$7:E$1000),0))</f>
        <v>0</v>
      </c>
      <c r="R176" s="298" cm="1">
        <f t="array" aca="1" ref="R176" ca="1">IF($J$1="Labour","",IFERROR(_xlfn.XLOOKUP(_xlfn.XLOOKUP($J$1,Fct_labels,Fct_codes)&amp;"_"&amp;$C176,Raw_Factors_WFDISTXP!$B$7:$B$1000,Raw_Factors_WFDISTXP!F$7:F$1000),0))</f>
        <v>0</v>
      </c>
      <c r="S176" s="298" cm="1">
        <f t="array" aca="1" ref="S176" ca="1">IF($J$1="Labour","",IFERROR(_xlfn.XLOOKUP(_xlfn.XLOOKUP($J$1,Fct_labels,Fct_codes)&amp;"_"&amp;$C176,Raw_Factors_WFDISTXP!$B$7:$B$1000,Raw_Factors_WFDISTXP!G$7:G$1000),0))</f>
        <v>0</v>
      </c>
      <c r="T176" s="298" cm="1">
        <f t="array" aca="1" ref="T176" ca="1">IF($J$1="Labour","",IFERROR(_xlfn.XLOOKUP(_xlfn.XLOOKUP($J$1,Fct_labels,Fct_codes)&amp;"_"&amp;$C176,Raw_Factors_WFDISTXP!$B$7:$B$1000,Raw_Factors_WFDISTXP!H$7:H$1000),0))</f>
        <v>0</v>
      </c>
      <c r="U176" s="298" cm="1">
        <f t="array" aca="1" ref="U176" ca="1">IF($J$1="Labour","",IFERROR(_xlfn.XLOOKUP(_xlfn.XLOOKUP($J$1,Fct_labels,Fct_codes)&amp;"_"&amp;$C176,Raw_Factors_WFDISTXP!$B$7:$B$1000,Raw_Factors_WFDISTXP!I$7:I$1000),0))</f>
        <v>0</v>
      </c>
      <c r="V176" s="298" cm="1">
        <f t="array" aca="1" ref="V176" ca="1">IF($J$1="Labour","",IFERROR(_xlfn.XLOOKUP(_xlfn.XLOOKUP($J$1,Fct_labels,Fct_codes)&amp;"_"&amp;$C176,Raw_Factors_WFDISTXP!$B$7:$B$1000,Raw_Factors_WFDISTXP!J$7:J$1000),0))</f>
        <v>0</v>
      </c>
      <c r="W176" s="298" cm="1">
        <f t="array" aca="1" ref="W176" ca="1">IF($J$1="Labour","",IFERROR(_xlfn.XLOOKUP(_xlfn.XLOOKUP($J$1,Fct_labels,Fct_codes)&amp;"_"&amp;$C176,Raw_Factors_WFDISTXP!$B$7:$B$1000,Raw_Factors_WFDISTXP!K$7:K$1000),0))</f>
        <v>0</v>
      </c>
      <c r="X176" s="298" cm="1">
        <f t="array" aca="1" ref="X176" ca="1">IF($J$1="Labour","",IFERROR(_xlfn.XLOOKUP(_xlfn.XLOOKUP($J$1,Fct_labels,Fct_codes)&amp;"_"&amp;$C176,Raw_Factors_WFDISTXP!$B$7:$B$1000,Raw_Factors_WFDISTXP!L$7:L$1000),0))</f>
        <v>0</v>
      </c>
      <c r="Y176" s="298" cm="1">
        <f t="array" aca="1" ref="Y176" ca="1">IF($J$1="Labour","",IFERROR(_xlfn.XLOOKUP(_xlfn.XLOOKUP($J$1,Fct_labels,Fct_codes)&amp;"_"&amp;$C176,Raw_Factors_WFDISTXP!$B$7:$B$1000,Raw_Factors_WFDISTXP!M$7:M$1000),0))</f>
        <v>0</v>
      </c>
      <c r="Z176" s="298" cm="1">
        <f t="array" aca="1" ref="Z176" ca="1">IF($J$1="Labour","",IFERROR(_xlfn.XLOOKUP(_xlfn.XLOOKUP($J$1,Fct_labels,Fct_codes)&amp;"_"&amp;$C176,Raw_Factors_WFDISTXP!$B$7:$B$1000,Raw_Factors_WFDISTXP!N$7:N$1000),0))</f>
        <v>0</v>
      </c>
      <c r="AA176" s="104"/>
      <c r="AB176" s="104"/>
      <c r="AC176" s="104"/>
      <c r="AD176" s="104"/>
      <c r="AE176" s="104"/>
      <c r="AF176" s="104"/>
      <c r="AG176" s="104"/>
      <c r="AH176" s="104"/>
      <c r="AI176" s="54" t="str">
        <f ca="1"/>
        <v>sGSV</v>
      </c>
      <c r="AJ176" s="54" t="str">
        <f ca="1"/>
        <v>sGDP</v>
      </c>
      <c r="AK176" s="133" t="str">
        <f ca="1"/>
        <v>a_167</v>
      </c>
      <c r="AL176" s="133">
        <f ca="1"/>
        <v>0</v>
      </c>
      <c r="AM176" s="133">
        <f ca="1"/>
        <v>0</v>
      </c>
      <c r="AN176" s="133">
        <f ca="1"/>
        <v>0</v>
      </c>
      <c r="AO176" s="133">
        <f ca="1"/>
        <v>0</v>
      </c>
      <c r="AP176" s="133">
        <f ca="1"/>
        <v>0</v>
      </c>
      <c r="AQ176" s="133">
        <f ca="1"/>
        <v>0</v>
      </c>
      <c r="AR176" s="133">
        <f ca="1"/>
        <v>0</v>
      </c>
      <c r="AS176" s="133">
        <f ca="1"/>
        <v>0</v>
      </c>
      <c r="AT176" s="133">
        <f ca="1"/>
        <v>0</v>
      </c>
      <c r="AU176" s="133">
        <f ca="1"/>
        <v>0</v>
      </c>
      <c r="AV176" s="133" t="e">
        <f t="shared" ca="1" si="22"/>
        <v>#DIV/0!</v>
      </c>
      <c r="AW176" s="133">
        <f t="shared" ca="1" si="23"/>
        <v>0</v>
      </c>
      <c r="AX176" s="59"/>
    </row>
    <row r="177" spans="2:50" hidden="1" outlineLevel="1" x14ac:dyDescent="0.2">
      <c r="B177" s="204" t="str" cm="1">
        <f t="array" aca="1" ref="B177" ca="1">IFERROR(_xlfn.XLOOKUP(C177,Act_codes_core,Act_labels_core),"")</f>
        <v>Health services</v>
      </c>
      <c r="C177" s="108" t="str">
        <f ca="1"/>
        <v>a_168</v>
      </c>
      <c r="D177" s="133" cm="1">
        <f t="array" aca="1" ref="D177" ca="1">IF($J$1="Labour",SUMIFS(Raw_Factors_QFXP!E$7:E$1000,Raw_Factors_QFXP!$A$7:$A$1000,_xlfn.XLOOKUP($J$1,Fct_labels,Fct_codes)&amp;"_"&amp;$C177),IFERROR(_xlfn.XLOOKUP(_xlfn.XLOOKUP($J$1,Fct_labels,Fct_codes)&amp;"_"&amp;$C177,Raw_Factors_QFXP!$B$7:$B$1000,Raw_Factors_QFXP!E$7:E$1000),0))</f>
        <v>0</v>
      </c>
      <c r="E177" s="168" cm="1">
        <f t="array" aca="1" ref="E177" ca="1">IF($J$1="Labour",SUMIFS(Raw_Factors_QFXP!F$7:F$1000,Raw_Factors_QFXP!$A$7:$A$1000,_xlfn.XLOOKUP($J$1,Fct_labels,Fct_codes)&amp;"_"&amp;$C177),IFERROR(_xlfn.XLOOKUP(_xlfn.XLOOKUP($J$1,Fct_labels,Fct_codes)&amp;"_"&amp;$C177,Raw_Factors_QFXP!$B$7:$B$1000,Raw_Factors_QFXP!F$7:F$1000),0))</f>
        <v>0</v>
      </c>
      <c r="F177" s="168" cm="1">
        <f t="array" aca="1" ref="F177" ca="1">IF($J$1="Labour",SUMIFS(Raw_Factors_QFXP!G$7:G$1000,Raw_Factors_QFXP!$A$7:$A$1000,_xlfn.XLOOKUP($J$1,Fct_labels,Fct_codes)&amp;"_"&amp;$C177),IFERROR(_xlfn.XLOOKUP(_xlfn.XLOOKUP($J$1,Fct_labels,Fct_codes)&amp;"_"&amp;$C177,Raw_Factors_QFXP!$B$7:$B$1000,Raw_Factors_QFXP!G$7:G$1000),0))</f>
        <v>0</v>
      </c>
      <c r="G177" s="168" cm="1">
        <f t="array" aca="1" ref="G177" ca="1">IF($J$1="Labour",SUMIFS(Raw_Factors_QFXP!H$7:H$1000,Raw_Factors_QFXP!$A$7:$A$1000,_xlfn.XLOOKUP($J$1,Fct_labels,Fct_codes)&amp;"_"&amp;$C177),IFERROR(_xlfn.XLOOKUP(_xlfn.XLOOKUP($J$1,Fct_labels,Fct_codes)&amp;"_"&amp;$C177,Raw_Factors_QFXP!$B$7:$B$1000,Raw_Factors_QFXP!H$7:H$1000),0))</f>
        <v>0</v>
      </c>
      <c r="H177" s="168" cm="1">
        <f t="array" aca="1" ref="H177" ca="1">IF($J$1="Labour",SUMIFS(Raw_Factors_QFXP!I$7:I$1000,Raw_Factors_QFXP!$A$7:$A$1000,_xlfn.XLOOKUP($J$1,Fct_labels,Fct_codes)&amp;"_"&amp;$C177),IFERROR(_xlfn.XLOOKUP(_xlfn.XLOOKUP($J$1,Fct_labels,Fct_codes)&amp;"_"&amp;$C177,Raw_Factors_QFXP!$B$7:$B$1000,Raw_Factors_QFXP!I$7:I$1000),0))</f>
        <v>0</v>
      </c>
      <c r="I177" s="168" cm="1">
        <f t="array" aca="1" ref="I177" ca="1">IF($J$1="Labour",SUMIFS(Raw_Factors_QFXP!J$7:J$1000,Raw_Factors_QFXP!$A$7:$A$1000,_xlfn.XLOOKUP($J$1,Fct_labels,Fct_codes)&amp;"_"&amp;$C177),IFERROR(_xlfn.XLOOKUP(_xlfn.XLOOKUP($J$1,Fct_labels,Fct_codes)&amp;"_"&amp;$C177,Raw_Factors_QFXP!$B$7:$B$1000,Raw_Factors_QFXP!J$7:J$1000),0))</f>
        <v>0</v>
      </c>
      <c r="J177" s="168" cm="1">
        <f t="array" aca="1" ref="J177" ca="1">IF($J$1="Labour",SUMIFS(Raw_Factors_QFXP!K$7:K$1000,Raw_Factors_QFXP!$A$7:$A$1000,_xlfn.XLOOKUP($J$1,Fct_labels,Fct_codes)&amp;"_"&amp;$C177),IFERROR(_xlfn.XLOOKUP(_xlfn.XLOOKUP($J$1,Fct_labels,Fct_codes)&amp;"_"&amp;$C177,Raw_Factors_QFXP!$B$7:$B$1000,Raw_Factors_QFXP!K$7:K$1000),0))</f>
        <v>0</v>
      </c>
      <c r="K177" s="168" cm="1">
        <f t="array" aca="1" ref="K177" ca="1">IF($J$1="Labour",SUMIFS(Raw_Factors_QFXP!L$7:L$1000,Raw_Factors_QFXP!$A$7:$A$1000,_xlfn.XLOOKUP($J$1,Fct_labels,Fct_codes)&amp;"_"&amp;$C177),IFERROR(_xlfn.XLOOKUP(_xlfn.XLOOKUP($J$1,Fct_labels,Fct_codes)&amp;"_"&amp;$C177,Raw_Factors_QFXP!$B$7:$B$1000,Raw_Factors_QFXP!L$7:L$1000),0))</f>
        <v>0</v>
      </c>
      <c r="L177" s="168" cm="1">
        <f t="array" aca="1" ref="L177" ca="1">IF($J$1="Labour",SUMIFS(Raw_Factors_QFXP!M$7:M$1000,Raw_Factors_QFXP!$A$7:$A$1000,_xlfn.XLOOKUP($J$1,Fct_labels,Fct_codes)&amp;"_"&amp;$C177),IFERROR(_xlfn.XLOOKUP(_xlfn.XLOOKUP($J$1,Fct_labels,Fct_codes)&amp;"_"&amp;$C177,Raw_Factors_QFXP!$B$7:$B$1000,Raw_Factors_QFXP!M$7:M$1000),0))</f>
        <v>0</v>
      </c>
      <c r="M177" s="168" cm="1">
        <f t="array" aca="1" ref="M177" ca="1">IF($J$1="Labour",SUMIFS(Raw_Factors_QFXP!N$7:N$1000,Raw_Factors_QFXP!$A$7:$A$1000,_xlfn.XLOOKUP($J$1,Fct_labels,Fct_codes)&amp;"_"&amp;$C177),IFERROR(_xlfn.XLOOKUP(_xlfn.XLOOKUP($J$1,Fct_labels,Fct_codes)&amp;"_"&amp;$C177,Raw_Factors_QFXP!$B$7:$B$1000,Raw_Factors_QFXP!N$7:N$1000),0))</f>
        <v>0</v>
      </c>
      <c r="O177" s="204" t="str" cm="1">
        <f t="array" aca="1" ref="O177" ca="1">IFERROR(_xlfn.XLOOKUP(P177,Act_codes_core,Act_labels_core),"")</f>
        <v>Health services</v>
      </c>
      <c r="P177" s="108" t="str">
        <f ca="1"/>
        <v>a_168</v>
      </c>
      <c r="Q177" s="281" cm="1">
        <f t="array" aca="1" ref="Q177" ca="1">IF($J$1="Labour","",IFERROR(_xlfn.XLOOKUP(_xlfn.XLOOKUP($J$1,Fct_labels,Fct_codes)&amp;"_"&amp;$C177,Raw_Factors_WFDISTXP!$B$7:$B$1000,Raw_Factors_WFDISTXP!E$7:E$1000),0))</f>
        <v>0</v>
      </c>
      <c r="R177" s="298" cm="1">
        <f t="array" aca="1" ref="R177" ca="1">IF($J$1="Labour","",IFERROR(_xlfn.XLOOKUP(_xlfn.XLOOKUP($J$1,Fct_labels,Fct_codes)&amp;"_"&amp;$C177,Raw_Factors_WFDISTXP!$B$7:$B$1000,Raw_Factors_WFDISTXP!F$7:F$1000),0))</f>
        <v>0</v>
      </c>
      <c r="S177" s="298" cm="1">
        <f t="array" aca="1" ref="S177" ca="1">IF($J$1="Labour","",IFERROR(_xlfn.XLOOKUP(_xlfn.XLOOKUP($J$1,Fct_labels,Fct_codes)&amp;"_"&amp;$C177,Raw_Factors_WFDISTXP!$B$7:$B$1000,Raw_Factors_WFDISTXP!G$7:G$1000),0))</f>
        <v>0</v>
      </c>
      <c r="T177" s="298" cm="1">
        <f t="array" aca="1" ref="T177" ca="1">IF($J$1="Labour","",IFERROR(_xlfn.XLOOKUP(_xlfn.XLOOKUP($J$1,Fct_labels,Fct_codes)&amp;"_"&amp;$C177,Raw_Factors_WFDISTXP!$B$7:$B$1000,Raw_Factors_WFDISTXP!H$7:H$1000),0))</f>
        <v>0</v>
      </c>
      <c r="U177" s="298" cm="1">
        <f t="array" aca="1" ref="U177" ca="1">IF($J$1="Labour","",IFERROR(_xlfn.XLOOKUP(_xlfn.XLOOKUP($J$1,Fct_labels,Fct_codes)&amp;"_"&amp;$C177,Raw_Factors_WFDISTXP!$B$7:$B$1000,Raw_Factors_WFDISTXP!I$7:I$1000),0))</f>
        <v>0</v>
      </c>
      <c r="V177" s="298" cm="1">
        <f t="array" aca="1" ref="V177" ca="1">IF($J$1="Labour","",IFERROR(_xlfn.XLOOKUP(_xlfn.XLOOKUP($J$1,Fct_labels,Fct_codes)&amp;"_"&amp;$C177,Raw_Factors_WFDISTXP!$B$7:$B$1000,Raw_Factors_WFDISTXP!J$7:J$1000),0))</f>
        <v>0</v>
      </c>
      <c r="W177" s="298" cm="1">
        <f t="array" aca="1" ref="W177" ca="1">IF($J$1="Labour","",IFERROR(_xlfn.XLOOKUP(_xlfn.XLOOKUP($J$1,Fct_labels,Fct_codes)&amp;"_"&amp;$C177,Raw_Factors_WFDISTXP!$B$7:$B$1000,Raw_Factors_WFDISTXP!K$7:K$1000),0))</f>
        <v>0</v>
      </c>
      <c r="X177" s="298" cm="1">
        <f t="array" aca="1" ref="X177" ca="1">IF($J$1="Labour","",IFERROR(_xlfn.XLOOKUP(_xlfn.XLOOKUP($J$1,Fct_labels,Fct_codes)&amp;"_"&amp;$C177,Raw_Factors_WFDISTXP!$B$7:$B$1000,Raw_Factors_WFDISTXP!L$7:L$1000),0))</f>
        <v>0</v>
      </c>
      <c r="Y177" s="298" cm="1">
        <f t="array" aca="1" ref="Y177" ca="1">IF($J$1="Labour","",IFERROR(_xlfn.XLOOKUP(_xlfn.XLOOKUP($J$1,Fct_labels,Fct_codes)&amp;"_"&amp;$C177,Raw_Factors_WFDISTXP!$B$7:$B$1000,Raw_Factors_WFDISTXP!M$7:M$1000),0))</f>
        <v>0</v>
      </c>
      <c r="Z177" s="298" cm="1">
        <f t="array" aca="1" ref="Z177" ca="1">IF($J$1="Labour","",IFERROR(_xlfn.XLOOKUP(_xlfn.XLOOKUP($J$1,Fct_labels,Fct_codes)&amp;"_"&amp;$C177,Raw_Factors_WFDISTXP!$B$7:$B$1000,Raw_Factors_WFDISTXP!N$7:N$1000),0))</f>
        <v>0</v>
      </c>
      <c r="AA177" s="104"/>
      <c r="AB177" s="104"/>
      <c r="AC177" s="104"/>
      <c r="AD177" s="104"/>
      <c r="AE177" s="104"/>
      <c r="AF177" s="104"/>
      <c r="AG177" s="104"/>
      <c r="AH177" s="104"/>
      <c r="AI177" s="54" t="str">
        <f ca="1"/>
        <v>sGSV</v>
      </c>
      <c r="AJ177" s="54" t="str">
        <f ca="1"/>
        <v>sGDP</v>
      </c>
      <c r="AK177" s="133" t="str">
        <f ca="1"/>
        <v>a_168</v>
      </c>
      <c r="AL177" s="133">
        <f ca="1"/>
        <v>0</v>
      </c>
      <c r="AM177" s="133">
        <f ca="1"/>
        <v>0</v>
      </c>
      <c r="AN177" s="133">
        <f ca="1"/>
        <v>0</v>
      </c>
      <c r="AO177" s="133">
        <f ca="1"/>
        <v>0</v>
      </c>
      <c r="AP177" s="133">
        <f ca="1"/>
        <v>0</v>
      </c>
      <c r="AQ177" s="133">
        <f ca="1"/>
        <v>0</v>
      </c>
      <c r="AR177" s="133">
        <f ca="1"/>
        <v>0</v>
      </c>
      <c r="AS177" s="133">
        <f ca="1"/>
        <v>0</v>
      </c>
      <c r="AT177" s="133">
        <f ca="1"/>
        <v>0</v>
      </c>
      <c r="AU177" s="133">
        <f ca="1"/>
        <v>0</v>
      </c>
      <c r="AV177" s="133" t="e">
        <f t="shared" ca="1" si="22"/>
        <v>#DIV/0!</v>
      </c>
      <c r="AW177" s="133">
        <f t="shared" ca="1" si="23"/>
        <v>0</v>
      </c>
      <c r="AX177" s="59"/>
    </row>
    <row r="178" spans="2:50" hidden="1" outlineLevel="1" x14ac:dyDescent="0.2">
      <c r="B178" s="204" t="str" cm="1">
        <f t="array" aca="1" ref="B178" ca="1">IFERROR(_xlfn.XLOOKUP(C178,Act_codes_core,Act_labels_core),"")</f>
        <v>Centralized care and nursing services</v>
      </c>
      <c r="C178" s="108" t="str">
        <f ca="1"/>
        <v>a_169</v>
      </c>
      <c r="D178" s="133" cm="1">
        <f t="array" aca="1" ref="D178" ca="1">IF($J$1="Labour",SUMIFS(Raw_Factors_QFXP!E$7:E$1000,Raw_Factors_QFXP!$A$7:$A$1000,_xlfn.XLOOKUP($J$1,Fct_labels,Fct_codes)&amp;"_"&amp;$C178),IFERROR(_xlfn.XLOOKUP(_xlfn.XLOOKUP($J$1,Fct_labels,Fct_codes)&amp;"_"&amp;$C178,Raw_Factors_QFXP!$B$7:$B$1000,Raw_Factors_QFXP!E$7:E$1000),0))</f>
        <v>0</v>
      </c>
      <c r="E178" s="168" cm="1">
        <f t="array" aca="1" ref="E178" ca="1">IF($J$1="Labour",SUMIFS(Raw_Factors_QFXP!F$7:F$1000,Raw_Factors_QFXP!$A$7:$A$1000,_xlfn.XLOOKUP($J$1,Fct_labels,Fct_codes)&amp;"_"&amp;$C178),IFERROR(_xlfn.XLOOKUP(_xlfn.XLOOKUP($J$1,Fct_labels,Fct_codes)&amp;"_"&amp;$C178,Raw_Factors_QFXP!$B$7:$B$1000,Raw_Factors_QFXP!F$7:F$1000),0))</f>
        <v>0</v>
      </c>
      <c r="F178" s="168" cm="1">
        <f t="array" aca="1" ref="F178" ca="1">IF($J$1="Labour",SUMIFS(Raw_Factors_QFXP!G$7:G$1000,Raw_Factors_QFXP!$A$7:$A$1000,_xlfn.XLOOKUP($J$1,Fct_labels,Fct_codes)&amp;"_"&amp;$C178),IFERROR(_xlfn.XLOOKUP(_xlfn.XLOOKUP($J$1,Fct_labels,Fct_codes)&amp;"_"&amp;$C178,Raw_Factors_QFXP!$B$7:$B$1000,Raw_Factors_QFXP!G$7:G$1000),0))</f>
        <v>0</v>
      </c>
      <c r="G178" s="168" cm="1">
        <f t="array" aca="1" ref="G178" ca="1">IF($J$1="Labour",SUMIFS(Raw_Factors_QFXP!H$7:H$1000,Raw_Factors_QFXP!$A$7:$A$1000,_xlfn.XLOOKUP($J$1,Fct_labels,Fct_codes)&amp;"_"&amp;$C178),IFERROR(_xlfn.XLOOKUP(_xlfn.XLOOKUP($J$1,Fct_labels,Fct_codes)&amp;"_"&amp;$C178,Raw_Factors_QFXP!$B$7:$B$1000,Raw_Factors_QFXP!H$7:H$1000),0))</f>
        <v>0</v>
      </c>
      <c r="H178" s="168" cm="1">
        <f t="array" aca="1" ref="H178" ca="1">IF($J$1="Labour",SUMIFS(Raw_Factors_QFXP!I$7:I$1000,Raw_Factors_QFXP!$A$7:$A$1000,_xlfn.XLOOKUP($J$1,Fct_labels,Fct_codes)&amp;"_"&amp;$C178),IFERROR(_xlfn.XLOOKUP(_xlfn.XLOOKUP($J$1,Fct_labels,Fct_codes)&amp;"_"&amp;$C178,Raw_Factors_QFXP!$B$7:$B$1000,Raw_Factors_QFXP!I$7:I$1000),0))</f>
        <v>0</v>
      </c>
      <c r="I178" s="168" cm="1">
        <f t="array" aca="1" ref="I178" ca="1">IF($J$1="Labour",SUMIFS(Raw_Factors_QFXP!J$7:J$1000,Raw_Factors_QFXP!$A$7:$A$1000,_xlfn.XLOOKUP($J$1,Fct_labels,Fct_codes)&amp;"_"&amp;$C178),IFERROR(_xlfn.XLOOKUP(_xlfn.XLOOKUP($J$1,Fct_labels,Fct_codes)&amp;"_"&amp;$C178,Raw_Factors_QFXP!$B$7:$B$1000,Raw_Factors_QFXP!J$7:J$1000),0))</f>
        <v>0</v>
      </c>
      <c r="J178" s="168" cm="1">
        <f t="array" aca="1" ref="J178" ca="1">IF($J$1="Labour",SUMIFS(Raw_Factors_QFXP!K$7:K$1000,Raw_Factors_QFXP!$A$7:$A$1000,_xlfn.XLOOKUP($J$1,Fct_labels,Fct_codes)&amp;"_"&amp;$C178),IFERROR(_xlfn.XLOOKUP(_xlfn.XLOOKUP($J$1,Fct_labels,Fct_codes)&amp;"_"&amp;$C178,Raw_Factors_QFXP!$B$7:$B$1000,Raw_Factors_QFXP!K$7:K$1000),0))</f>
        <v>0</v>
      </c>
      <c r="K178" s="168" cm="1">
        <f t="array" aca="1" ref="K178" ca="1">IF($J$1="Labour",SUMIFS(Raw_Factors_QFXP!L$7:L$1000,Raw_Factors_QFXP!$A$7:$A$1000,_xlfn.XLOOKUP($J$1,Fct_labels,Fct_codes)&amp;"_"&amp;$C178),IFERROR(_xlfn.XLOOKUP(_xlfn.XLOOKUP($J$1,Fct_labels,Fct_codes)&amp;"_"&amp;$C178,Raw_Factors_QFXP!$B$7:$B$1000,Raw_Factors_QFXP!L$7:L$1000),0))</f>
        <v>0</v>
      </c>
      <c r="L178" s="168" cm="1">
        <f t="array" aca="1" ref="L178" ca="1">IF($J$1="Labour",SUMIFS(Raw_Factors_QFXP!M$7:M$1000,Raw_Factors_QFXP!$A$7:$A$1000,_xlfn.XLOOKUP($J$1,Fct_labels,Fct_codes)&amp;"_"&amp;$C178),IFERROR(_xlfn.XLOOKUP(_xlfn.XLOOKUP($J$1,Fct_labels,Fct_codes)&amp;"_"&amp;$C178,Raw_Factors_QFXP!$B$7:$B$1000,Raw_Factors_QFXP!M$7:M$1000),0))</f>
        <v>0</v>
      </c>
      <c r="M178" s="168" cm="1">
        <f t="array" aca="1" ref="M178" ca="1">IF($J$1="Labour",SUMIFS(Raw_Factors_QFXP!N$7:N$1000,Raw_Factors_QFXP!$A$7:$A$1000,_xlfn.XLOOKUP($J$1,Fct_labels,Fct_codes)&amp;"_"&amp;$C178),IFERROR(_xlfn.XLOOKUP(_xlfn.XLOOKUP($J$1,Fct_labels,Fct_codes)&amp;"_"&amp;$C178,Raw_Factors_QFXP!$B$7:$B$1000,Raw_Factors_QFXP!N$7:N$1000),0))</f>
        <v>0</v>
      </c>
      <c r="O178" s="204" t="str" cm="1">
        <f t="array" aca="1" ref="O178" ca="1">IFERROR(_xlfn.XLOOKUP(P178,Act_codes_core,Act_labels_core),"")</f>
        <v>Centralized care and nursing services</v>
      </c>
      <c r="P178" s="108" t="str">
        <f ca="1"/>
        <v>a_169</v>
      </c>
      <c r="Q178" s="281" cm="1">
        <f t="array" aca="1" ref="Q178" ca="1">IF($J$1="Labour","",IFERROR(_xlfn.XLOOKUP(_xlfn.XLOOKUP($J$1,Fct_labels,Fct_codes)&amp;"_"&amp;$C178,Raw_Factors_WFDISTXP!$B$7:$B$1000,Raw_Factors_WFDISTXP!E$7:E$1000),0))</f>
        <v>0</v>
      </c>
      <c r="R178" s="298" cm="1">
        <f t="array" aca="1" ref="R178" ca="1">IF($J$1="Labour","",IFERROR(_xlfn.XLOOKUP(_xlfn.XLOOKUP($J$1,Fct_labels,Fct_codes)&amp;"_"&amp;$C178,Raw_Factors_WFDISTXP!$B$7:$B$1000,Raw_Factors_WFDISTXP!F$7:F$1000),0))</f>
        <v>0</v>
      </c>
      <c r="S178" s="298" cm="1">
        <f t="array" aca="1" ref="S178" ca="1">IF($J$1="Labour","",IFERROR(_xlfn.XLOOKUP(_xlfn.XLOOKUP($J$1,Fct_labels,Fct_codes)&amp;"_"&amp;$C178,Raw_Factors_WFDISTXP!$B$7:$B$1000,Raw_Factors_WFDISTXP!G$7:G$1000),0))</f>
        <v>0</v>
      </c>
      <c r="T178" s="298" cm="1">
        <f t="array" aca="1" ref="T178" ca="1">IF($J$1="Labour","",IFERROR(_xlfn.XLOOKUP(_xlfn.XLOOKUP($J$1,Fct_labels,Fct_codes)&amp;"_"&amp;$C178,Raw_Factors_WFDISTXP!$B$7:$B$1000,Raw_Factors_WFDISTXP!H$7:H$1000),0))</f>
        <v>0</v>
      </c>
      <c r="U178" s="298" cm="1">
        <f t="array" aca="1" ref="U178" ca="1">IF($J$1="Labour","",IFERROR(_xlfn.XLOOKUP(_xlfn.XLOOKUP($J$1,Fct_labels,Fct_codes)&amp;"_"&amp;$C178,Raw_Factors_WFDISTXP!$B$7:$B$1000,Raw_Factors_WFDISTXP!I$7:I$1000),0))</f>
        <v>0</v>
      </c>
      <c r="V178" s="298" cm="1">
        <f t="array" aca="1" ref="V178" ca="1">IF($J$1="Labour","",IFERROR(_xlfn.XLOOKUP(_xlfn.XLOOKUP($J$1,Fct_labels,Fct_codes)&amp;"_"&amp;$C178,Raw_Factors_WFDISTXP!$B$7:$B$1000,Raw_Factors_WFDISTXP!J$7:J$1000),0))</f>
        <v>0</v>
      </c>
      <c r="W178" s="298" cm="1">
        <f t="array" aca="1" ref="W178" ca="1">IF($J$1="Labour","",IFERROR(_xlfn.XLOOKUP(_xlfn.XLOOKUP($J$1,Fct_labels,Fct_codes)&amp;"_"&amp;$C178,Raw_Factors_WFDISTXP!$B$7:$B$1000,Raw_Factors_WFDISTXP!K$7:K$1000),0))</f>
        <v>0</v>
      </c>
      <c r="X178" s="298" cm="1">
        <f t="array" aca="1" ref="X178" ca="1">IF($J$1="Labour","",IFERROR(_xlfn.XLOOKUP(_xlfn.XLOOKUP($J$1,Fct_labels,Fct_codes)&amp;"_"&amp;$C178,Raw_Factors_WFDISTXP!$B$7:$B$1000,Raw_Factors_WFDISTXP!L$7:L$1000),0))</f>
        <v>0</v>
      </c>
      <c r="Y178" s="298" cm="1">
        <f t="array" aca="1" ref="Y178" ca="1">IF($J$1="Labour","",IFERROR(_xlfn.XLOOKUP(_xlfn.XLOOKUP($J$1,Fct_labels,Fct_codes)&amp;"_"&amp;$C178,Raw_Factors_WFDISTXP!$B$7:$B$1000,Raw_Factors_WFDISTXP!M$7:M$1000),0))</f>
        <v>0</v>
      </c>
      <c r="Z178" s="298" cm="1">
        <f t="array" aca="1" ref="Z178" ca="1">IF($J$1="Labour","",IFERROR(_xlfn.XLOOKUP(_xlfn.XLOOKUP($J$1,Fct_labels,Fct_codes)&amp;"_"&amp;$C178,Raw_Factors_WFDISTXP!$B$7:$B$1000,Raw_Factors_WFDISTXP!N$7:N$1000),0))</f>
        <v>0</v>
      </c>
      <c r="AA178" s="104"/>
      <c r="AB178" s="104"/>
      <c r="AC178" s="104"/>
      <c r="AD178" s="104"/>
      <c r="AE178" s="104"/>
      <c r="AF178" s="104"/>
      <c r="AG178" s="104"/>
      <c r="AH178" s="104"/>
      <c r="AI178" s="54" t="str">
        <f ca="1"/>
        <v>sGSV</v>
      </c>
      <c r="AJ178" s="54" t="str">
        <f ca="1"/>
        <v>sGDP</v>
      </c>
      <c r="AK178" s="133" t="str">
        <f ca="1"/>
        <v>a_169</v>
      </c>
      <c r="AL178" s="133">
        <f ca="1"/>
        <v>0</v>
      </c>
      <c r="AM178" s="133">
        <f ca="1"/>
        <v>0</v>
      </c>
      <c r="AN178" s="133">
        <f ca="1"/>
        <v>0</v>
      </c>
      <c r="AO178" s="133">
        <f ca="1"/>
        <v>0</v>
      </c>
      <c r="AP178" s="133">
        <f ca="1"/>
        <v>0</v>
      </c>
      <c r="AQ178" s="133">
        <f ca="1"/>
        <v>0</v>
      </c>
      <c r="AR178" s="133">
        <f ca="1"/>
        <v>0</v>
      </c>
      <c r="AS178" s="133">
        <f ca="1"/>
        <v>0</v>
      </c>
      <c r="AT178" s="133">
        <f ca="1"/>
        <v>0</v>
      </c>
      <c r="AU178" s="133">
        <f ca="1"/>
        <v>0</v>
      </c>
      <c r="AV178" s="133" t="e">
        <f t="shared" ca="1" si="22"/>
        <v>#DIV/0!</v>
      </c>
      <c r="AW178" s="133">
        <f t="shared" ca="1" si="23"/>
        <v>0</v>
      </c>
      <c r="AX178" s="59"/>
    </row>
    <row r="179" spans="2:50" hidden="1" outlineLevel="1" x14ac:dyDescent="0.2">
      <c r="B179" s="204" t="str" cm="1">
        <f t="array" aca="1" ref="B179" ca="1">IFERROR(_xlfn.XLOOKUP(C179,Act_codes_core,Act_labels_core),"")</f>
        <v>Social support services are not centralized</v>
      </c>
      <c r="C179" s="108" t="str">
        <f ca="1"/>
        <v>a_170</v>
      </c>
      <c r="D179" s="133" cm="1">
        <f t="array" aca="1" ref="D179" ca="1">IF($J$1="Labour",SUMIFS(Raw_Factors_QFXP!E$7:E$1000,Raw_Factors_QFXP!$A$7:$A$1000,_xlfn.XLOOKUP($J$1,Fct_labels,Fct_codes)&amp;"_"&amp;$C179),IFERROR(_xlfn.XLOOKUP(_xlfn.XLOOKUP($J$1,Fct_labels,Fct_codes)&amp;"_"&amp;$C179,Raw_Factors_QFXP!$B$7:$B$1000,Raw_Factors_QFXP!E$7:E$1000),0))</f>
        <v>0</v>
      </c>
      <c r="E179" s="168" cm="1">
        <f t="array" aca="1" ref="E179" ca="1">IF($J$1="Labour",SUMIFS(Raw_Factors_QFXP!F$7:F$1000,Raw_Factors_QFXP!$A$7:$A$1000,_xlfn.XLOOKUP($J$1,Fct_labels,Fct_codes)&amp;"_"&amp;$C179),IFERROR(_xlfn.XLOOKUP(_xlfn.XLOOKUP($J$1,Fct_labels,Fct_codes)&amp;"_"&amp;$C179,Raw_Factors_QFXP!$B$7:$B$1000,Raw_Factors_QFXP!F$7:F$1000),0))</f>
        <v>0</v>
      </c>
      <c r="F179" s="168" cm="1">
        <f t="array" aca="1" ref="F179" ca="1">IF($J$1="Labour",SUMIFS(Raw_Factors_QFXP!G$7:G$1000,Raw_Factors_QFXP!$A$7:$A$1000,_xlfn.XLOOKUP($J$1,Fct_labels,Fct_codes)&amp;"_"&amp;$C179),IFERROR(_xlfn.XLOOKUP(_xlfn.XLOOKUP($J$1,Fct_labels,Fct_codes)&amp;"_"&amp;$C179,Raw_Factors_QFXP!$B$7:$B$1000,Raw_Factors_QFXP!G$7:G$1000),0))</f>
        <v>0</v>
      </c>
      <c r="G179" s="168" cm="1">
        <f t="array" aca="1" ref="G179" ca="1">IF($J$1="Labour",SUMIFS(Raw_Factors_QFXP!H$7:H$1000,Raw_Factors_QFXP!$A$7:$A$1000,_xlfn.XLOOKUP($J$1,Fct_labels,Fct_codes)&amp;"_"&amp;$C179),IFERROR(_xlfn.XLOOKUP(_xlfn.XLOOKUP($J$1,Fct_labels,Fct_codes)&amp;"_"&amp;$C179,Raw_Factors_QFXP!$B$7:$B$1000,Raw_Factors_QFXP!H$7:H$1000),0))</f>
        <v>0</v>
      </c>
      <c r="H179" s="168" cm="1">
        <f t="array" aca="1" ref="H179" ca="1">IF($J$1="Labour",SUMIFS(Raw_Factors_QFXP!I$7:I$1000,Raw_Factors_QFXP!$A$7:$A$1000,_xlfn.XLOOKUP($J$1,Fct_labels,Fct_codes)&amp;"_"&amp;$C179),IFERROR(_xlfn.XLOOKUP(_xlfn.XLOOKUP($J$1,Fct_labels,Fct_codes)&amp;"_"&amp;$C179,Raw_Factors_QFXP!$B$7:$B$1000,Raw_Factors_QFXP!I$7:I$1000),0))</f>
        <v>0</v>
      </c>
      <c r="I179" s="168" cm="1">
        <f t="array" aca="1" ref="I179" ca="1">IF($J$1="Labour",SUMIFS(Raw_Factors_QFXP!J$7:J$1000,Raw_Factors_QFXP!$A$7:$A$1000,_xlfn.XLOOKUP($J$1,Fct_labels,Fct_codes)&amp;"_"&amp;$C179),IFERROR(_xlfn.XLOOKUP(_xlfn.XLOOKUP($J$1,Fct_labels,Fct_codes)&amp;"_"&amp;$C179,Raw_Factors_QFXP!$B$7:$B$1000,Raw_Factors_QFXP!J$7:J$1000),0))</f>
        <v>0</v>
      </c>
      <c r="J179" s="168" cm="1">
        <f t="array" aca="1" ref="J179" ca="1">IF($J$1="Labour",SUMIFS(Raw_Factors_QFXP!K$7:K$1000,Raw_Factors_QFXP!$A$7:$A$1000,_xlfn.XLOOKUP($J$1,Fct_labels,Fct_codes)&amp;"_"&amp;$C179),IFERROR(_xlfn.XLOOKUP(_xlfn.XLOOKUP($J$1,Fct_labels,Fct_codes)&amp;"_"&amp;$C179,Raw_Factors_QFXP!$B$7:$B$1000,Raw_Factors_QFXP!K$7:K$1000),0))</f>
        <v>0</v>
      </c>
      <c r="K179" s="168" cm="1">
        <f t="array" aca="1" ref="K179" ca="1">IF($J$1="Labour",SUMIFS(Raw_Factors_QFXP!L$7:L$1000,Raw_Factors_QFXP!$A$7:$A$1000,_xlfn.XLOOKUP($J$1,Fct_labels,Fct_codes)&amp;"_"&amp;$C179),IFERROR(_xlfn.XLOOKUP(_xlfn.XLOOKUP($J$1,Fct_labels,Fct_codes)&amp;"_"&amp;$C179,Raw_Factors_QFXP!$B$7:$B$1000,Raw_Factors_QFXP!L$7:L$1000),0))</f>
        <v>0</v>
      </c>
      <c r="L179" s="168" cm="1">
        <f t="array" aca="1" ref="L179" ca="1">IF($J$1="Labour",SUMIFS(Raw_Factors_QFXP!M$7:M$1000,Raw_Factors_QFXP!$A$7:$A$1000,_xlfn.XLOOKUP($J$1,Fct_labels,Fct_codes)&amp;"_"&amp;$C179),IFERROR(_xlfn.XLOOKUP(_xlfn.XLOOKUP($J$1,Fct_labels,Fct_codes)&amp;"_"&amp;$C179,Raw_Factors_QFXP!$B$7:$B$1000,Raw_Factors_QFXP!M$7:M$1000),0))</f>
        <v>0</v>
      </c>
      <c r="M179" s="168" cm="1">
        <f t="array" aca="1" ref="M179" ca="1">IF($J$1="Labour",SUMIFS(Raw_Factors_QFXP!N$7:N$1000,Raw_Factors_QFXP!$A$7:$A$1000,_xlfn.XLOOKUP($J$1,Fct_labels,Fct_codes)&amp;"_"&amp;$C179),IFERROR(_xlfn.XLOOKUP(_xlfn.XLOOKUP($J$1,Fct_labels,Fct_codes)&amp;"_"&amp;$C179,Raw_Factors_QFXP!$B$7:$B$1000,Raw_Factors_QFXP!N$7:N$1000),0))</f>
        <v>0</v>
      </c>
      <c r="O179" s="204" t="str" cm="1">
        <f t="array" aca="1" ref="O179" ca="1">IFERROR(_xlfn.XLOOKUP(P179,Act_codes_core,Act_labels_core),"")</f>
        <v>Social support services are not centralized</v>
      </c>
      <c r="P179" s="108" t="str">
        <f ca="1"/>
        <v>a_170</v>
      </c>
      <c r="Q179" s="281" cm="1">
        <f t="array" aca="1" ref="Q179" ca="1">IF($J$1="Labour","",IFERROR(_xlfn.XLOOKUP(_xlfn.XLOOKUP($J$1,Fct_labels,Fct_codes)&amp;"_"&amp;$C179,Raw_Factors_WFDISTXP!$B$7:$B$1000,Raw_Factors_WFDISTXP!E$7:E$1000),0))</f>
        <v>0</v>
      </c>
      <c r="R179" s="298" cm="1">
        <f t="array" aca="1" ref="R179" ca="1">IF($J$1="Labour","",IFERROR(_xlfn.XLOOKUP(_xlfn.XLOOKUP($J$1,Fct_labels,Fct_codes)&amp;"_"&amp;$C179,Raw_Factors_WFDISTXP!$B$7:$B$1000,Raw_Factors_WFDISTXP!F$7:F$1000),0))</f>
        <v>0</v>
      </c>
      <c r="S179" s="298" cm="1">
        <f t="array" aca="1" ref="S179" ca="1">IF($J$1="Labour","",IFERROR(_xlfn.XLOOKUP(_xlfn.XLOOKUP($J$1,Fct_labels,Fct_codes)&amp;"_"&amp;$C179,Raw_Factors_WFDISTXP!$B$7:$B$1000,Raw_Factors_WFDISTXP!G$7:G$1000),0))</f>
        <v>0</v>
      </c>
      <c r="T179" s="298" cm="1">
        <f t="array" aca="1" ref="T179" ca="1">IF($J$1="Labour","",IFERROR(_xlfn.XLOOKUP(_xlfn.XLOOKUP($J$1,Fct_labels,Fct_codes)&amp;"_"&amp;$C179,Raw_Factors_WFDISTXP!$B$7:$B$1000,Raw_Factors_WFDISTXP!H$7:H$1000),0))</f>
        <v>0</v>
      </c>
      <c r="U179" s="298" cm="1">
        <f t="array" aca="1" ref="U179" ca="1">IF($J$1="Labour","",IFERROR(_xlfn.XLOOKUP(_xlfn.XLOOKUP($J$1,Fct_labels,Fct_codes)&amp;"_"&amp;$C179,Raw_Factors_WFDISTXP!$B$7:$B$1000,Raw_Factors_WFDISTXP!I$7:I$1000),0))</f>
        <v>0</v>
      </c>
      <c r="V179" s="298" cm="1">
        <f t="array" aca="1" ref="V179" ca="1">IF($J$1="Labour","",IFERROR(_xlfn.XLOOKUP(_xlfn.XLOOKUP($J$1,Fct_labels,Fct_codes)&amp;"_"&amp;$C179,Raw_Factors_WFDISTXP!$B$7:$B$1000,Raw_Factors_WFDISTXP!J$7:J$1000),0))</f>
        <v>0</v>
      </c>
      <c r="W179" s="298" cm="1">
        <f t="array" aca="1" ref="W179" ca="1">IF($J$1="Labour","",IFERROR(_xlfn.XLOOKUP(_xlfn.XLOOKUP($J$1,Fct_labels,Fct_codes)&amp;"_"&amp;$C179,Raw_Factors_WFDISTXP!$B$7:$B$1000,Raw_Factors_WFDISTXP!K$7:K$1000),0))</f>
        <v>0</v>
      </c>
      <c r="X179" s="298" cm="1">
        <f t="array" aca="1" ref="X179" ca="1">IF($J$1="Labour","",IFERROR(_xlfn.XLOOKUP(_xlfn.XLOOKUP($J$1,Fct_labels,Fct_codes)&amp;"_"&amp;$C179,Raw_Factors_WFDISTXP!$B$7:$B$1000,Raw_Factors_WFDISTXP!L$7:L$1000),0))</f>
        <v>0</v>
      </c>
      <c r="Y179" s="298" cm="1">
        <f t="array" aca="1" ref="Y179" ca="1">IF($J$1="Labour","",IFERROR(_xlfn.XLOOKUP(_xlfn.XLOOKUP($J$1,Fct_labels,Fct_codes)&amp;"_"&amp;$C179,Raw_Factors_WFDISTXP!$B$7:$B$1000,Raw_Factors_WFDISTXP!M$7:M$1000),0))</f>
        <v>0</v>
      </c>
      <c r="Z179" s="298" cm="1">
        <f t="array" aca="1" ref="Z179" ca="1">IF($J$1="Labour","",IFERROR(_xlfn.XLOOKUP(_xlfn.XLOOKUP($J$1,Fct_labels,Fct_codes)&amp;"_"&amp;$C179,Raw_Factors_WFDISTXP!$B$7:$B$1000,Raw_Factors_WFDISTXP!N$7:N$1000),0))</f>
        <v>0</v>
      </c>
      <c r="AA179" s="104"/>
      <c r="AB179" s="104"/>
      <c r="AC179" s="104"/>
      <c r="AD179" s="104"/>
      <c r="AE179" s="104"/>
      <c r="AF179" s="104"/>
      <c r="AG179" s="104"/>
      <c r="AH179" s="104"/>
      <c r="AI179" s="54" t="str">
        <f ca="1"/>
        <v>sGSV</v>
      </c>
      <c r="AJ179" s="54" t="str">
        <f ca="1"/>
        <v>sGDP</v>
      </c>
      <c r="AK179" s="133" t="str">
        <f ca="1"/>
        <v>a_170</v>
      </c>
      <c r="AL179" s="133">
        <f ca="1"/>
        <v>0</v>
      </c>
      <c r="AM179" s="133">
        <f ca="1"/>
        <v>0</v>
      </c>
      <c r="AN179" s="133">
        <f ca="1"/>
        <v>0</v>
      </c>
      <c r="AO179" s="133">
        <f ca="1"/>
        <v>0</v>
      </c>
      <c r="AP179" s="133">
        <f ca="1"/>
        <v>0</v>
      </c>
      <c r="AQ179" s="133">
        <f ca="1"/>
        <v>0</v>
      </c>
      <c r="AR179" s="133">
        <f ca="1"/>
        <v>0</v>
      </c>
      <c r="AS179" s="133">
        <f ca="1"/>
        <v>0</v>
      </c>
      <c r="AT179" s="133">
        <f ca="1"/>
        <v>0</v>
      </c>
      <c r="AU179" s="133">
        <f ca="1"/>
        <v>0</v>
      </c>
      <c r="AV179" s="133" t="e">
        <f t="shared" ca="1" si="22"/>
        <v>#DIV/0!</v>
      </c>
      <c r="AW179" s="133">
        <f t="shared" ca="1" si="23"/>
        <v>0</v>
      </c>
      <c r="AX179" s="59"/>
    </row>
    <row r="180" spans="2:50" hidden="1" outlineLevel="1" x14ac:dyDescent="0.2">
      <c r="B180" s="204" t="str" cm="1">
        <f t="array" aca="1" ref="B180" ca="1">IFERROR(_xlfn.XLOOKUP(C180,Act_codes_core,Act_labels_core),"")</f>
        <v>Creative, artistic and entertainment services</v>
      </c>
      <c r="C180" s="108" t="str">
        <f ca="1"/>
        <v>a_171</v>
      </c>
      <c r="D180" s="133" cm="1">
        <f t="array" aca="1" ref="D180" ca="1">IF($J$1="Labour",SUMIFS(Raw_Factors_QFXP!E$7:E$1000,Raw_Factors_QFXP!$A$7:$A$1000,_xlfn.XLOOKUP($J$1,Fct_labels,Fct_codes)&amp;"_"&amp;$C180),IFERROR(_xlfn.XLOOKUP(_xlfn.XLOOKUP($J$1,Fct_labels,Fct_codes)&amp;"_"&amp;$C180,Raw_Factors_QFXP!$B$7:$B$1000,Raw_Factors_QFXP!E$7:E$1000),0))</f>
        <v>0</v>
      </c>
      <c r="E180" s="168" cm="1">
        <f t="array" aca="1" ref="E180" ca="1">IF($J$1="Labour",SUMIFS(Raw_Factors_QFXP!F$7:F$1000,Raw_Factors_QFXP!$A$7:$A$1000,_xlfn.XLOOKUP($J$1,Fct_labels,Fct_codes)&amp;"_"&amp;$C180),IFERROR(_xlfn.XLOOKUP(_xlfn.XLOOKUP($J$1,Fct_labels,Fct_codes)&amp;"_"&amp;$C180,Raw_Factors_QFXP!$B$7:$B$1000,Raw_Factors_QFXP!F$7:F$1000),0))</f>
        <v>0</v>
      </c>
      <c r="F180" s="168" cm="1">
        <f t="array" aca="1" ref="F180" ca="1">IF($J$1="Labour",SUMIFS(Raw_Factors_QFXP!G$7:G$1000,Raw_Factors_QFXP!$A$7:$A$1000,_xlfn.XLOOKUP($J$1,Fct_labels,Fct_codes)&amp;"_"&amp;$C180),IFERROR(_xlfn.XLOOKUP(_xlfn.XLOOKUP($J$1,Fct_labels,Fct_codes)&amp;"_"&amp;$C180,Raw_Factors_QFXP!$B$7:$B$1000,Raw_Factors_QFXP!G$7:G$1000),0))</f>
        <v>0</v>
      </c>
      <c r="G180" s="168" cm="1">
        <f t="array" aca="1" ref="G180" ca="1">IF($J$1="Labour",SUMIFS(Raw_Factors_QFXP!H$7:H$1000,Raw_Factors_QFXP!$A$7:$A$1000,_xlfn.XLOOKUP($J$1,Fct_labels,Fct_codes)&amp;"_"&amp;$C180),IFERROR(_xlfn.XLOOKUP(_xlfn.XLOOKUP($J$1,Fct_labels,Fct_codes)&amp;"_"&amp;$C180,Raw_Factors_QFXP!$B$7:$B$1000,Raw_Factors_QFXP!H$7:H$1000),0))</f>
        <v>0</v>
      </c>
      <c r="H180" s="168" cm="1">
        <f t="array" aca="1" ref="H180" ca="1">IF($J$1="Labour",SUMIFS(Raw_Factors_QFXP!I$7:I$1000,Raw_Factors_QFXP!$A$7:$A$1000,_xlfn.XLOOKUP($J$1,Fct_labels,Fct_codes)&amp;"_"&amp;$C180),IFERROR(_xlfn.XLOOKUP(_xlfn.XLOOKUP($J$1,Fct_labels,Fct_codes)&amp;"_"&amp;$C180,Raw_Factors_QFXP!$B$7:$B$1000,Raw_Factors_QFXP!I$7:I$1000),0))</f>
        <v>0</v>
      </c>
      <c r="I180" s="168" cm="1">
        <f t="array" aca="1" ref="I180" ca="1">IF($J$1="Labour",SUMIFS(Raw_Factors_QFXP!J$7:J$1000,Raw_Factors_QFXP!$A$7:$A$1000,_xlfn.XLOOKUP($J$1,Fct_labels,Fct_codes)&amp;"_"&amp;$C180),IFERROR(_xlfn.XLOOKUP(_xlfn.XLOOKUP($J$1,Fct_labels,Fct_codes)&amp;"_"&amp;$C180,Raw_Factors_QFXP!$B$7:$B$1000,Raw_Factors_QFXP!J$7:J$1000),0))</f>
        <v>0</v>
      </c>
      <c r="J180" s="168" cm="1">
        <f t="array" aca="1" ref="J180" ca="1">IF($J$1="Labour",SUMIFS(Raw_Factors_QFXP!K$7:K$1000,Raw_Factors_QFXP!$A$7:$A$1000,_xlfn.XLOOKUP($J$1,Fct_labels,Fct_codes)&amp;"_"&amp;$C180),IFERROR(_xlfn.XLOOKUP(_xlfn.XLOOKUP($J$1,Fct_labels,Fct_codes)&amp;"_"&amp;$C180,Raw_Factors_QFXP!$B$7:$B$1000,Raw_Factors_QFXP!K$7:K$1000),0))</f>
        <v>0</v>
      </c>
      <c r="K180" s="168" cm="1">
        <f t="array" aca="1" ref="K180" ca="1">IF($J$1="Labour",SUMIFS(Raw_Factors_QFXP!L$7:L$1000,Raw_Factors_QFXP!$A$7:$A$1000,_xlfn.XLOOKUP($J$1,Fct_labels,Fct_codes)&amp;"_"&amp;$C180),IFERROR(_xlfn.XLOOKUP(_xlfn.XLOOKUP($J$1,Fct_labels,Fct_codes)&amp;"_"&amp;$C180,Raw_Factors_QFXP!$B$7:$B$1000,Raw_Factors_QFXP!L$7:L$1000),0))</f>
        <v>0</v>
      </c>
      <c r="L180" s="168" cm="1">
        <f t="array" aca="1" ref="L180" ca="1">IF($J$1="Labour",SUMIFS(Raw_Factors_QFXP!M$7:M$1000,Raw_Factors_QFXP!$A$7:$A$1000,_xlfn.XLOOKUP($J$1,Fct_labels,Fct_codes)&amp;"_"&amp;$C180),IFERROR(_xlfn.XLOOKUP(_xlfn.XLOOKUP($J$1,Fct_labels,Fct_codes)&amp;"_"&amp;$C180,Raw_Factors_QFXP!$B$7:$B$1000,Raw_Factors_QFXP!M$7:M$1000),0))</f>
        <v>0</v>
      </c>
      <c r="M180" s="168" cm="1">
        <f t="array" aca="1" ref="M180" ca="1">IF($J$1="Labour",SUMIFS(Raw_Factors_QFXP!N$7:N$1000,Raw_Factors_QFXP!$A$7:$A$1000,_xlfn.XLOOKUP($J$1,Fct_labels,Fct_codes)&amp;"_"&amp;$C180),IFERROR(_xlfn.XLOOKUP(_xlfn.XLOOKUP($J$1,Fct_labels,Fct_codes)&amp;"_"&amp;$C180,Raw_Factors_QFXP!$B$7:$B$1000,Raw_Factors_QFXP!N$7:N$1000),0))</f>
        <v>0</v>
      </c>
      <c r="O180" s="204" t="str" cm="1">
        <f t="array" aca="1" ref="O180" ca="1">IFERROR(_xlfn.XLOOKUP(P180,Act_codes_core,Act_labels_core),"")</f>
        <v>Creative, artistic and entertainment services</v>
      </c>
      <c r="P180" s="108" t="str">
        <f ca="1"/>
        <v>a_171</v>
      </c>
      <c r="Q180" s="281" cm="1">
        <f t="array" aca="1" ref="Q180" ca="1">IF($J$1="Labour","",IFERROR(_xlfn.XLOOKUP(_xlfn.XLOOKUP($J$1,Fct_labels,Fct_codes)&amp;"_"&amp;$C180,Raw_Factors_WFDISTXP!$B$7:$B$1000,Raw_Factors_WFDISTXP!E$7:E$1000),0))</f>
        <v>0</v>
      </c>
      <c r="R180" s="298" cm="1">
        <f t="array" aca="1" ref="R180" ca="1">IF($J$1="Labour","",IFERROR(_xlfn.XLOOKUP(_xlfn.XLOOKUP($J$1,Fct_labels,Fct_codes)&amp;"_"&amp;$C180,Raw_Factors_WFDISTXP!$B$7:$B$1000,Raw_Factors_WFDISTXP!F$7:F$1000),0))</f>
        <v>0</v>
      </c>
      <c r="S180" s="298" cm="1">
        <f t="array" aca="1" ref="S180" ca="1">IF($J$1="Labour","",IFERROR(_xlfn.XLOOKUP(_xlfn.XLOOKUP($J$1,Fct_labels,Fct_codes)&amp;"_"&amp;$C180,Raw_Factors_WFDISTXP!$B$7:$B$1000,Raw_Factors_WFDISTXP!G$7:G$1000),0))</f>
        <v>0</v>
      </c>
      <c r="T180" s="298" cm="1">
        <f t="array" aca="1" ref="T180" ca="1">IF($J$1="Labour","",IFERROR(_xlfn.XLOOKUP(_xlfn.XLOOKUP($J$1,Fct_labels,Fct_codes)&amp;"_"&amp;$C180,Raw_Factors_WFDISTXP!$B$7:$B$1000,Raw_Factors_WFDISTXP!H$7:H$1000),0))</f>
        <v>0</v>
      </c>
      <c r="U180" s="298" cm="1">
        <f t="array" aca="1" ref="U180" ca="1">IF($J$1="Labour","",IFERROR(_xlfn.XLOOKUP(_xlfn.XLOOKUP($J$1,Fct_labels,Fct_codes)&amp;"_"&amp;$C180,Raw_Factors_WFDISTXP!$B$7:$B$1000,Raw_Factors_WFDISTXP!I$7:I$1000),0))</f>
        <v>0</v>
      </c>
      <c r="V180" s="298" cm="1">
        <f t="array" aca="1" ref="V180" ca="1">IF($J$1="Labour","",IFERROR(_xlfn.XLOOKUP(_xlfn.XLOOKUP($J$1,Fct_labels,Fct_codes)&amp;"_"&amp;$C180,Raw_Factors_WFDISTXP!$B$7:$B$1000,Raw_Factors_WFDISTXP!J$7:J$1000),0))</f>
        <v>0</v>
      </c>
      <c r="W180" s="298" cm="1">
        <f t="array" aca="1" ref="W180" ca="1">IF($J$1="Labour","",IFERROR(_xlfn.XLOOKUP(_xlfn.XLOOKUP($J$1,Fct_labels,Fct_codes)&amp;"_"&amp;$C180,Raw_Factors_WFDISTXP!$B$7:$B$1000,Raw_Factors_WFDISTXP!K$7:K$1000),0))</f>
        <v>0</v>
      </c>
      <c r="X180" s="298" cm="1">
        <f t="array" aca="1" ref="X180" ca="1">IF($J$1="Labour","",IFERROR(_xlfn.XLOOKUP(_xlfn.XLOOKUP($J$1,Fct_labels,Fct_codes)&amp;"_"&amp;$C180,Raw_Factors_WFDISTXP!$B$7:$B$1000,Raw_Factors_WFDISTXP!L$7:L$1000),0))</f>
        <v>0</v>
      </c>
      <c r="Y180" s="298" cm="1">
        <f t="array" aca="1" ref="Y180" ca="1">IF($J$1="Labour","",IFERROR(_xlfn.XLOOKUP(_xlfn.XLOOKUP($J$1,Fct_labels,Fct_codes)&amp;"_"&amp;$C180,Raw_Factors_WFDISTXP!$B$7:$B$1000,Raw_Factors_WFDISTXP!M$7:M$1000),0))</f>
        <v>0</v>
      </c>
      <c r="Z180" s="298" cm="1">
        <f t="array" aca="1" ref="Z180" ca="1">IF($J$1="Labour","",IFERROR(_xlfn.XLOOKUP(_xlfn.XLOOKUP($J$1,Fct_labels,Fct_codes)&amp;"_"&amp;$C180,Raw_Factors_WFDISTXP!$B$7:$B$1000,Raw_Factors_WFDISTXP!N$7:N$1000),0))</f>
        <v>0</v>
      </c>
      <c r="AA180" s="104"/>
      <c r="AB180" s="104"/>
      <c r="AC180" s="104"/>
      <c r="AD180" s="104"/>
      <c r="AE180" s="104"/>
      <c r="AF180" s="104"/>
      <c r="AG180" s="104"/>
      <c r="AH180" s="104"/>
      <c r="AI180" s="54" t="str">
        <f ca="1"/>
        <v>sPSV</v>
      </c>
      <c r="AJ180" s="54" t="str">
        <f ca="1"/>
        <v>sGDP</v>
      </c>
      <c r="AK180" s="133" t="str">
        <f ca="1"/>
        <v>a_171</v>
      </c>
      <c r="AL180" s="133">
        <f ca="1"/>
        <v>0</v>
      </c>
      <c r="AM180" s="133">
        <f ca="1"/>
        <v>0</v>
      </c>
      <c r="AN180" s="133">
        <f ca="1"/>
        <v>0</v>
      </c>
      <c r="AO180" s="133">
        <f ca="1"/>
        <v>0</v>
      </c>
      <c r="AP180" s="133">
        <f ca="1"/>
        <v>0</v>
      </c>
      <c r="AQ180" s="133">
        <f ca="1"/>
        <v>0</v>
      </c>
      <c r="AR180" s="133">
        <f ca="1"/>
        <v>0</v>
      </c>
      <c r="AS180" s="133">
        <f ca="1"/>
        <v>0</v>
      </c>
      <c r="AT180" s="133">
        <f ca="1"/>
        <v>0</v>
      </c>
      <c r="AU180" s="133">
        <f ca="1"/>
        <v>0</v>
      </c>
      <c r="AV180" s="133">
        <f t="shared" ca="1" si="22"/>
        <v>0</v>
      </c>
      <c r="AW180" s="133">
        <f t="shared" ca="1" si="23"/>
        <v>0</v>
      </c>
      <c r="AX180" s="59"/>
    </row>
    <row r="181" spans="2:50" hidden="1" outlineLevel="1" x14ac:dyDescent="0.2">
      <c r="B181" s="204" t="str" cm="1">
        <f t="array" aca="1" ref="B181" ca="1">IFERROR(_xlfn.XLOOKUP(C181,Act_codes_core,Act_labels_core),"")</f>
        <v>Services of libraries, archives, museums and other cultural activities</v>
      </c>
      <c r="C181" s="108" t="str">
        <f ca="1"/>
        <v>a_172</v>
      </c>
      <c r="D181" s="133" cm="1">
        <f t="array" aca="1" ref="D181" ca="1">IF($J$1="Labour",SUMIFS(Raw_Factors_QFXP!E$7:E$1000,Raw_Factors_QFXP!$A$7:$A$1000,_xlfn.XLOOKUP($J$1,Fct_labels,Fct_codes)&amp;"_"&amp;$C181),IFERROR(_xlfn.XLOOKUP(_xlfn.XLOOKUP($J$1,Fct_labels,Fct_codes)&amp;"_"&amp;$C181,Raw_Factors_QFXP!$B$7:$B$1000,Raw_Factors_QFXP!E$7:E$1000),0))</f>
        <v>0</v>
      </c>
      <c r="E181" s="168" cm="1">
        <f t="array" aca="1" ref="E181" ca="1">IF($J$1="Labour",SUMIFS(Raw_Factors_QFXP!F$7:F$1000,Raw_Factors_QFXP!$A$7:$A$1000,_xlfn.XLOOKUP($J$1,Fct_labels,Fct_codes)&amp;"_"&amp;$C181),IFERROR(_xlfn.XLOOKUP(_xlfn.XLOOKUP($J$1,Fct_labels,Fct_codes)&amp;"_"&amp;$C181,Raw_Factors_QFXP!$B$7:$B$1000,Raw_Factors_QFXP!F$7:F$1000),0))</f>
        <v>0</v>
      </c>
      <c r="F181" s="168" cm="1">
        <f t="array" aca="1" ref="F181" ca="1">IF($J$1="Labour",SUMIFS(Raw_Factors_QFXP!G$7:G$1000,Raw_Factors_QFXP!$A$7:$A$1000,_xlfn.XLOOKUP($J$1,Fct_labels,Fct_codes)&amp;"_"&amp;$C181),IFERROR(_xlfn.XLOOKUP(_xlfn.XLOOKUP($J$1,Fct_labels,Fct_codes)&amp;"_"&amp;$C181,Raw_Factors_QFXP!$B$7:$B$1000,Raw_Factors_QFXP!G$7:G$1000),0))</f>
        <v>0</v>
      </c>
      <c r="G181" s="168" cm="1">
        <f t="array" aca="1" ref="G181" ca="1">IF($J$1="Labour",SUMIFS(Raw_Factors_QFXP!H$7:H$1000,Raw_Factors_QFXP!$A$7:$A$1000,_xlfn.XLOOKUP($J$1,Fct_labels,Fct_codes)&amp;"_"&amp;$C181),IFERROR(_xlfn.XLOOKUP(_xlfn.XLOOKUP($J$1,Fct_labels,Fct_codes)&amp;"_"&amp;$C181,Raw_Factors_QFXP!$B$7:$B$1000,Raw_Factors_QFXP!H$7:H$1000),0))</f>
        <v>0</v>
      </c>
      <c r="H181" s="168" cm="1">
        <f t="array" aca="1" ref="H181" ca="1">IF($J$1="Labour",SUMIFS(Raw_Factors_QFXP!I$7:I$1000,Raw_Factors_QFXP!$A$7:$A$1000,_xlfn.XLOOKUP($J$1,Fct_labels,Fct_codes)&amp;"_"&amp;$C181),IFERROR(_xlfn.XLOOKUP(_xlfn.XLOOKUP($J$1,Fct_labels,Fct_codes)&amp;"_"&amp;$C181,Raw_Factors_QFXP!$B$7:$B$1000,Raw_Factors_QFXP!I$7:I$1000),0))</f>
        <v>0</v>
      </c>
      <c r="I181" s="168" cm="1">
        <f t="array" aca="1" ref="I181" ca="1">IF($J$1="Labour",SUMIFS(Raw_Factors_QFXP!J$7:J$1000,Raw_Factors_QFXP!$A$7:$A$1000,_xlfn.XLOOKUP($J$1,Fct_labels,Fct_codes)&amp;"_"&amp;$C181),IFERROR(_xlfn.XLOOKUP(_xlfn.XLOOKUP($J$1,Fct_labels,Fct_codes)&amp;"_"&amp;$C181,Raw_Factors_QFXP!$B$7:$B$1000,Raw_Factors_QFXP!J$7:J$1000),0))</f>
        <v>0</v>
      </c>
      <c r="J181" s="168" cm="1">
        <f t="array" aca="1" ref="J181" ca="1">IF($J$1="Labour",SUMIFS(Raw_Factors_QFXP!K$7:K$1000,Raw_Factors_QFXP!$A$7:$A$1000,_xlfn.XLOOKUP($J$1,Fct_labels,Fct_codes)&amp;"_"&amp;$C181),IFERROR(_xlfn.XLOOKUP(_xlfn.XLOOKUP($J$1,Fct_labels,Fct_codes)&amp;"_"&amp;$C181,Raw_Factors_QFXP!$B$7:$B$1000,Raw_Factors_QFXP!K$7:K$1000),0))</f>
        <v>0</v>
      </c>
      <c r="K181" s="168" cm="1">
        <f t="array" aca="1" ref="K181" ca="1">IF($J$1="Labour",SUMIFS(Raw_Factors_QFXP!L$7:L$1000,Raw_Factors_QFXP!$A$7:$A$1000,_xlfn.XLOOKUP($J$1,Fct_labels,Fct_codes)&amp;"_"&amp;$C181),IFERROR(_xlfn.XLOOKUP(_xlfn.XLOOKUP($J$1,Fct_labels,Fct_codes)&amp;"_"&amp;$C181,Raw_Factors_QFXP!$B$7:$B$1000,Raw_Factors_QFXP!L$7:L$1000),0))</f>
        <v>0</v>
      </c>
      <c r="L181" s="168" cm="1">
        <f t="array" aca="1" ref="L181" ca="1">IF($J$1="Labour",SUMIFS(Raw_Factors_QFXP!M$7:M$1000,Raw_Factors_QFXP!$A$7:$A$1000,_xlfn.XLOOKUP($J$1,Fct_labels,Fct_codes)&amp;"_"&amp;$C181),IFERROR(_xlfn.XLOOKUP(_xlfn.XLOOKUP($J$1,Fct_labels,Fct_codes)&amp;"_"&amp;$C181,Raw_Factors_QFXP!$B$7:$B$1000,Raw_Factors_QFXP!M$7:M$1000),0))</f>
        <v>0</v>
      </c>
      <c r="M181" s="168" cm="1">
        <f t="array" aca="1" ref="M181" ca="1">IF($J$1="Labour",SUMIFS(Raw_Factors_QFXP!N$7:N$1000,Raw_Factors_QFXP!$A$7:$A$1000,_xlfn.XLOOKUP($J$1,Fct_labels,Fct_codes)&amp;"_"&amp;$C181),IFERROR(_xlfn.XLOOKUP(_xlfn.XLOOKUP($J$1,Fct_labels,Fct_codes)&amp;"_"&amp;$C181,Raw_Factors_QFXP!$B$7:$B$1000,Raw_Factors_QFXP!N$7:N$1000),0))</f>
        <v>0</v>
      </c>
      <c r="O181" s="204" t="str" cm="1">
        <f t="array" aca="1" ref="O181" ca="1">IFERROR(_xlfn.XLOOKUP(P181,Act_codes_core,Act_labels_core),"")</f>
        <v>Services of libraries, archives, museums and other cultural activities</v>
      </c>
      <c r="P181" s="108" t="str">
        <f ca="1"/>
        <v>a_172</v>
      </c>
      <c r="Q181" s="281" cm="1">
        <f t="array" aca="1" ref="Q181" ca="1">IF($J$1="Labour","",IFERROR(_xlfn.XLOOKUP(_xlfn.XLOOKUP($J$1,Fct_labels,Fct_codes)&amp;"_"&amp;$C181,Raw_Factors_WFDISTXP!$B$7:$B$1000,Raw_Factors_WFDISTXP!E$7:E$1000),0))</f>
        <v>0</v>
      </c>
      <c r="R181" s="298" cm="1">
        <f t="array" aca="1" ref="R181" ca="1">IF($J$1="Labour","",IFERROR(_xlfn.XLOOKUP(_xlfn.XLOOKUP($J$1,Fct_labels,Fct_codes)&amp;"_"&amp;$C181,Raw_Factors_WFDISTXP!$B$7:$B$1000,Raw_Factors_WFDISTXP!F$7:F$1000),0))</f>
        <v>0</v>
      </c>
      <c r="S181" s="298" cm="1">
        <f t="array" aca="1" ref="S181" ca="1">IF($J$1="Labour","",IFERROR(_xlfn.XLOOKUP(_xlfn.XLOOKUP($J$1,Fct_labels,Fct_codes)&amp;"_"&amp;$C181,Raw_Factors_WFDISTXP!$B$7:$B$1000,Raw_Factors_WFDISTXP!G$7:G$1000),0))</f>
        <v>0</v>
      </c>
      <c r="T181" s="298" cm="1">
        <f t="array" aca="1" ref="T181" ca="1">IF($J$1="Labour","",IFERROR(_xlfn.XLOOKUP(_xlfn.XLOOKUP($J$1,Fct_labels,Fct_codes)&amp;"_"&amp;$C181,Raw_Factors_WFDISTXP!$B$7:$B$1000,Raw_Factors_WFDISTXP!H$7:H$1000),0))</f>
        <v>0</v>
      </c>
      <c r="U181" s="298" cm="1">
        <f t="array" aca="1" ref="U181" ca="1">IF($J$1="Labour","",IFERROR(_xlfn.XLOOKUP(_xlfn.XLOOKUP($J$1,Fct_labels,Fct_codes)&amp;"_"&amp;$C181,Raw_Factors_WFDISTXP!$B$7:$B$1000,Raw_Factors_WFDISTXP!I$7:I$1000),0))</f>
        <v>0</v>
      </c>
      <c r="V181" s="298" cm="1">
        <f t="array" aca="1" ref="V181" ca="1">IF($J$1="Labour","",IFERROR(_xlfn.XLOOKUP(_xlfn.XLOOKUP($J$1,Fct_labels,Fct_codes)&amp;"_"&amp;$C181,Raw_Factors_WFDISTXP!$B$7:$B$1000,Raw_Factors_WFDISTXP!J$7:J$1000),0))</f>
        <v>0</v>
      </c>
      <c r="W181" s="298" cm="1">
        <f t="array" aca="1" ref="W181" ca="1">IF($J$1="Labour","",IFERROR(_xlfn.XLOOKUP(_xlfn.XLOOKUP($J$1,Fct_labels,Fct_codes)&amp;"_"&amp;$C181,Raw_Factors_WFDISTXP!$B$7:$B$1000,Raw_Factors_WFDISTXP!K$7:K$1000),0))</f>
        <v>0</v>
      </c>
      <c r="X181" s="298" cm="1">
        <f t="array" aca="1" ref="X181" ca="1">IF($J$1="Labour","",IFERROR(_xlfn.XLOOKUP(_xlfn.XLOOKUP($J$1,Fct_labels,Fct_codes)&amp;"_"&amp;$C181,Raw_Factors_WFDISTXP!$B$7:$B$1000,Raw_Factors_WFDISTXP!L$7:L$1000),0))</f>
        <v>0</v>
      </c>
      <c r="Y181" s="298" cm="1">
        <f t="array" aca="1" ref="Y181" ca="1">IF($J$1="Labour","",IFERROR(_xlfn.XLOOKUP(_xlfn.XLOOKUP($J$1,Fct_labels,Fct_codes)&amp;"_"&amp;$C181,Raw_Factors_WFDISTXP!$B$7:$B$1000,Raw_Factors_WFDISTXP!M$7:M$1000),0))</f>
        <v>0</v>
      </c>
      <c r="Z181" s="298" cm="1">
        <f t="array" aca="1" ref="Z181" ca="1">IF($J$1="Labour","",IFERROR(_xlfn.XLOOKUP(_xlfn.XLOOKUP($J$1,Fct_labels,Fct_codes)&amp;"_"&amp;$C181,Raw_Factors_WFDISTXP!$B$7:$B$1000,Raw_Factors_WFDISTXP!N$7:N$1000),0))</f>
        <v>0</v>
      </c>
      <c r="AA181" s="104"/>
      <c r="AB181" s="104"/>
      <c r="AC181" s="104"/>
      <c r="AD181" s="104"/>
      <c r="AE181" s="104"/>
      <c r="AF181" s="104"/>
      <c r="AG181" s="104"/>
      <c r="AH181" s="104"/>
      <c r="AI181" s="54" t="str">
        <f ca="1"/>
        <v>sGSV</v>
      </c>
      <c r="AJ181" s="54" t="str">
        <f ca="1"/>
        <v>sGDP</v>
      </c>
      <c r="AK181" s="133" t="str">
        <f ca="1"/>
        <v>a_172</v>
      </c>
      <c r="AL181" s="133">
        <f ca="1"/>
        <v>0</v>
      </c>
      <c r="AM181" s="133">
        <f ca="1"/>
        <v>0</v>
      </c>
      <c r="AN181" s="133">
        <f ca="1"/>
        <v>0</v>
      </c>
      <c r="AO181" s="133">
        <f ca="1"/>
        <v>0</v>
      </c>
      <c r="AP181" s="133">
        <f ca="1"/>
        <v>0</v>
      </c>
      <c r="AQ181" s="133">
        <f ca="1"/>
        <v>0</v>
      </c>
      <c r="AR181" s="133">
        <f ca="1"/>
        <v>0</v>
      </c>
      <c r="AS181" s="133">
        <f ca="1"/>
        <v>0</v>
      </c>
      <c r="AT181" s="133">
        <f ca="1"/>
        <v>0</v>
      </c>
      <c r="AU181" s="133">
        <f ca="1"/>
        <v>0</v>
      </c>
      <c r="AV181" s="133" t="e">
        <f t="shared" ca="1" si="22"/>
        <v>#DIV/0!</v>
      </c>
      <c r="AW181" s="133">
        <f t="shared" ca="1" si="23"/>
        <v>0</v>
      </c>
      <c r="AX181" s="59"/>
    </row>
    <row r="182" spans="2:50" collapsed="1" x14ac:dyDescent="0.2">
      <c r="B182" s="204" t="str" cm="1">
        <f t="array" aca="1" ref="B182" ca="1">IFERROR(_xlfn.XLOOKUP(C182,Act_codes_core,Act_labels_core),"")</f>
        <v>Lottery, betting and gambling services</v>
      </c>
      <c r="C182" s="108" t="str">
        <f ca="1"/>
        <v>a_173</v>
      </c>
      <c r="D182" s="133" cm="1">
        <f t="array" aca="1" ref="D182" ca="1">IF($J$1="Labour",SUMIFS(Raw_Factors_QFXP!E$7:E$1000,Raw_Factors_QFXP!$A$7:$A$1000,_xlfn.XLOOKUP($J$1,Fct_labels,Fct_codes)&amp;"_"&amp;$C182),IFERROR(_xlfn.XLOOKUP(_xlfn.XLOOKUP($J$1,Fct_labels,Fct_codes)&amp;"_"&amp;$C182,Raw_Factors_QFXP!$B$7:$B$1000,Raw_Factors_QFXP!E$7:E$1000),0))</f>
        <v>0</v>
      </c>
      <c r="E182" s="168" cm="1">
        <f t="array" aca="1" ref="E182" ca="1">IF($J$1="Labour",SUMIFS(Raw_Factors_QFXP!F$7:F$1000,Raw_Factors_QFXP!$A$7:$A$1000,_xlfn.XLOOKUP($J$1,Fct_labels,Fct_codes)&amp;"_"&amp;$C182),IFERROR(_xlfn.XLOOKUP(_xlfn.XLOOKUP($J$1,Fct_labels,Fct_codes)&amp;"_"&amp;$C182,Raw_Factors_QFXP!$B$7:$B$1000,Raw_Factors_QFXP!F$7:F$1000),0))</f>
        <v>0</v>
      </c>
      <c r="F182" s="168" cm="1">
        <f t="array" aca="1" ref="F182" ca="1">IF($J$1="Labour",SUMIFS(Raw_Factors_QFXP!G$7:G$1000,Raw_Factors_QFXP!$A$7:$A$1000,_xlfn.XLOOKUP($J$1,Fct_labels,Fct_codes)&amp;"_"&amp;$C182),IFERROR(_xlfn.XLOOKUP(_xlfn.XLOOKUP($J$1,Fct_labels,Fct_codes)&amp;"_"&amp;$C182,Raw_Factors_QFXP!$B$7:$B$1000,Raw_Factors_QFXP!G$7:G$1000),0))</f>
        <v>0</v>
      </c>
      <c r="G182" s="168" cm="1">
        <f t="array" aca="1" ref="G182" ca="1">IF($J$1="Labour",SUMIFS(Raw_Factors_QFXP!H$7:H$1000,Raw_Factors_QFXP!$A$7:$A$1000,_xlfn.XLOOKUP($J$1,Fct_labels,Fct_codes)&amp;"_"&amp;$C182),IFERROR(_xlfn.XLOOKUP(_xlfn.XLOOKUP($J$1,Fct_labels,Fct_codes)&amp;"_"&amp;$C182,Raw_Factors_QFXP!$B$7:$B$1000,Raw_Factors_QFXP!H$7:H$1000),0))</f>
        <v>0</v>
      </c>
      <c r="H182" s="168" cm="1">
        <f t="array" aca="1" ref="H182" ca="1">IF($J$1="Labour",SUMIFS(Raw_Factors_QFXP!I$7:I$1000,Raw_Factors_QFXP!$A$7:$A$1000,_xlfn.XLOOKUP($J$1,Fct_labels,Fct_codes)&amp;"_"&amp;$C182),IFERROR(_xlfn.XLOOKUP(_xlfn.XLOOKUP($J$1,Fct_labels,Fct_codes)&amp;"_"&amp;$C182,Raw_Factors_QFXP!$B$7:$B$1000,Raw_Factors_QFXP!I$7:I$1000),0))</f>
        <v>0</v>
      </c>
      <c r="I182" s="168" cm="1">
        <f t="array" aca="1" ref="I182" ca="1">IF($J$1="Labour",SUMIFS(Raw_Factors_QFXP!J$7:J$1000,Raw_Factors_QFXP!$A$7:$A$1000,_xlfn.XLOOKUP($J$1,Fct_labels,Fct_codes)&amp;"_"&amp;$C182),IFERROR(_xlfn.XLOOKUP(_xlfn.XLOOKUP($J$1,Fct_labels,Fct_codes)&amp;"_"&amp;$C182,Raw_Factors_QFXP!$B$7:$B$1000,Raw_Factors_QFXP!J$7:J$1000),0))</f>
        <v>0</v>
      </c>
      <c r="J182" s="168" cm="1">
        <f t="array" aca="1" ref="J182" ca="1">IF($J$1="Labour",SUMIFS(Raw_Factors_QFXP!K$7:K$1000,Raw_Factors_QFXP!$A$7:$A$1000,_xlfn.XLOOKUP($J$1,Fct_labels,Fct_codes)&amp;"_"&amp;$C182),IFERROR(_xlfn.XLOOKUP(_xlfn.XLOOKUP($J$1,Fct_labels,Fct_codes)&amp;"_"&amp;$C182,Raw_Factors_QFXP!$B$7:$B$1000,Raw_Factors_QFXP!K$7:K$1000),0))</f>
        <v>0</v>
      </c>
      <c r="K182" s="168" cm="1">
        <f t="array" aca="1" ref="K182" ca="1">IF($J$1="Labour",SUMIFS(Raw_Factors_QFXP!L$7:L$1000,Raw_Factors_QFXP!$A$7:$A$1000,_xlfn.XLOOKUP($J$1,Fct_labels,Fct_codes)&amp;"_"&amp;$C182),IFERROR(_xlfn.XLOOKUP(_xlfn.XLOOKUP($J$1,Fct_labels,Fct_codes)&amp;"_"&amp;$C182,Raw_Factors_QFXP!$B$7:$B$1000,Raw_Factors_QFXP!L$7:L$1000),0))</f>
        <v>0</v>
      </c>
      <c r="L182" s="168" cm="1">
        <f t="array" aca="1" ref="L182" ca="1">IF($J$1="Labour",SUMIFS(Raw_Factors_QFXP!M$7:M$1000,Raw_Factors_QFXP!$A$7:$A$1000,_xlfn.XLOOKUP($J$1,Fct_labels,Fct_codes)&amp;"_"&amp;$C182),IFERROR(_xlfn.XLOOKUP(_xlfn.XLOOKUP($J$1,Fct_labels,Fct_codes)&amp;"_"&amp;$C182,Raw_Factors_QFXP!$B$7:$B$1000,Raw_Factors_QFXP!M$7:M$1000),0))</f>
        <v>0</v>
      </c>
      <c r="M182" s="168" cm="1">
        <f t="array" aca="1" ref="M182" ca="1">IF($J$1="Labour",SUMIFS(Raw_Factors_QFXP!N$7:N$1000,Raw_Factors_QFXP!$A$7:$A$1000,_xlfn.XLOOKUP($J$1,Fct_labels,Fct_codes)&amp;"_"&amp;$C182),IFERROR(_xlfn.XLOOKUP(_xlfn.XLOOKUP($J$1,Fct_labels,Fct_codes)&amp;"_"&amp;$C182,Raw_Factors_QFXP!$B$7:$B$1000,Raw_Factors_QFXP!N$7:N$1000),0))</f>
        <v>0</v>
      </c>
      <c r="O182" s="204" t="str" cm="1">
        <f t="array" aca="1" ref="O182" ca="1">IFERROR(_xlfn.XLOOKUP(P182,Act_codes_core,Act_labels_core),"")</f>
        <v>Lottery, betting and gambling services</v>
      </c>
      <c r="P182" s="108" t="str">
        <f ca="1"/>
        <v>a_173</v>
      </c>
      <c r="Q182" s="281" cm="1">
        <f t="array" aca="1" ref="Q182" ca="1">IF($J$1="Labour","",IFERROR(_xlfn.XLOOKUP(_xlfn.XLOOKUP($J$1,Fct_labels,Fct_codes)&amp;"_"&amp;$C182,Raw_Factors_WFDISTXP!$B$7:$B$1000,Raw_Factors_WFDISTXP!E$7:E$1000),0))</f>
        <v>0</v>
      </c>
      <c r="R182" s="298" cm="1">
        <f t="array" aca="1" ref="R182" ca="1">IF($J$1="Labour","",IFERROR(_xlfn.XLOOKUP(_xlfn.XLOOKUP($J$1,Fct_labels,Fct_codes)&amp;"_"&amp;$C182,Raw_Factors_WFDISTXP!$B$7:$B$1000,Raw_Factors_WFDISTXP!F$7:F$1000),0))</f>
        <v>0</v>
      </c>
      <c r="S182" s="298" cm="1">
        <f t="array" aca="1" ref="S182" ca="1">IF($J$1="Labour","",IFERROR(_xlfn.XLOOKUP(_xlfn.XLOOKUP($J$1,Fct_labels,Fct_codes)&amp;"_"&amp;$C182,Raw_Factors_WFDISTXP!$B$7:$B$1000,Raw_Factors_WFDISTXP!G$7:G$1000),0))</f>
        <v>0</v>
      </c>
      <c r="T182" s="298" cm="1">
        <f t="array" aca="1" ref="T182" ca="1">IF($J$1="Labour","",IFERROR(_xlfn.XLOOKUP(_xlfn.XLOOKUP($J$1,Fct_labels,Fct_codes)&amp;"_"&amp;$C182,Raw_Factors_WFDISTXP!$B$7:$B$1000,Raw_Factors_WFDISTXP!H$7:H$1000),0))</f>
        <v>0</v>
      </c>
      <c r="U182" s="298" cm="1">
        <f t="array" aca="1" ref="U182" ca="1">IF($J$1="Labour","",IFERROR(_xlfn.XLOOKUP(_xlfn.XLOOKUP($J$1,Fct_labels,Fct_codes)&amp;"_"&amp;$C182,Raw_Factors_WFDISTXP!$B$7:$B$1000,Raw_Factors_WFDISTXP!I$7:I$1000),0))</f>
        <v>0</v>
      </c>
      <c r="V182" s="298" cm="1">
        <f t="array" aca="1" ref="V182" ca="1">IF($J$1="Labour","",IFERROR(_xlfn.XLOOKUP(_xlfn.XLOOKUP($J$1,Fct_labels,Fct_codes)&amp;"_"&amp;$C182,Raw_Factors_WFDISTXP!$B$7:$B$1000,Raw_Factors_WFDISTXP!J$7:J$1000),0))</f>
        <v>0</v>
      </c>
      <c r="W182" s="298" cm="1">
        <f t="array" aca="1" ref="W182" ca="1">IF($J$1="Labour","",IFERROR(_xlfn.XLOOKUP(_xlfn.XLOOKUP($J$1,Fct_labels,Fct_codes)&amp;"_"&amp;$C182,Raw_Factors_WFDISTXP!$B$7:$B$1000,Raw_Factors_WFDISTXP!K$7:K$1000),0))</f>
        <v>0</v>
      </c>
      <c r="X182" s="298" cm="1">
        <f t="array" aca="1" ref="X182" ca="1">IF($J$1="Labour","",IFERROR(_xlfn.XLOOKUP(_xlfn.XLOOKUP($J$1,Fct_labels,Fct_codes)&amp;"_"&amp;$C182,Raw_Factors_WFDISTXP!$B$7:$B$1000,Raw_Factors_WFDISTXP!L$7:L$1000),0))</f>
        <v>0</v>
      </c>
      <c r="Y182" s="298" cm="1">
        <f t="array" aca="1" ref="Y182" ca="1">IF($J$1="Labour","",IFERROR(_xlfn.XLOOKUP(_xlfn.XLOOKUP($J$1,Fct_labels,Fct_codes)&amp;"_"&amp;$C182,Raw_Factors_WFDISTXP!$B$7:$B$1000,Raw_Factors_WFDISTXP!M$7:M$1000),0))</f>
        <v>0</v>
      </c>
      <c r="Z182" s="298" cm="1">
        <f t="array" aca="1" ref="Z182" ca="1">IF($J$1="Labour","",IFERROR(_xlfn.XLOOKUP(_xlfn.XLOOKUP($J$1,Fct_labels,Fct_codes)&amp;"_"&amp;$C182,Raw_Factors_WFDISTXP!$B$7:$B$1000,Raw_Factors_WFDISTXP!N$7:N$1000),0))</f>
        <v>0</v>
      </c>
      <c r="AA182" s="104"/>
      <c r="AB182" s="104"/>
      <c r="AC182" s="104"/>
      <c r="AD182" s="104"/>
      <c r="AE182" s="104"/>
      <c r="AF182" s="104"/>
      <c r="AG182" s="104"/>
      <c r="AH182" s="104"/>
      <c r="AI182" s="54" t="str">
        <f ca="1"/>
        <v>sPSV</v>
      </c>
      <c r="AJ182" s="54" t="str">
        <f ca="1"/>
        <v>sGDP</v>
      </c>
      <c r="AK182" s="133" t="str">
        <f ca="1"/>
        <v>a_173</v>
      </c>
      <c r="AL182" s="133">
        <f ca="1"/>
        <v>0</v>
      </c>
      <c r="AM182" s="133">
        <f ca="1"/>
        <v>0</v>
      </c>
      <c r="AN182" s="133">
        <f ca="1"/>
        <v>0</v>
      </c>
      <c r="AO182" s="133">
        <f ca="1"/>
        <v>0</v>
      </c>
      <c r="AP182" s="133">
        <f ca="1"/>
        <v>0</v>
      </c>
      <c r="AQ182" s="133">
        <f ca="1"/>
        <v>0</v>
      </c>
      <c r="AR182" s="133">
        <f ca="1"/>
        <v>0</v>
      </c>
      <c r="AS182" s="133">
        <f ca="1"/>
        <v>0</v>
      </c>
      <c r="AT182" s="133">
        <f ca="1"/>
        <v>0</v>
      </c>
      <c r="AU182" s="133">
        <f ca="1"/>
        <v>0</v>
      </c>
      <c r="AV182" s="133">
        <f t="shared" ca="1" si="22"/>
        <v>0</v>
      </c>
      <c r="AW182" s="133">
        <f t="shared" ca="1" si="23"/>
        <v>0</v>
      </c>
      <c r="AX182" s="59"/>
    </row>
    <row r="183" spans="2:50" x14ac:dyDescent="0.2">
      <c r="B183" s="204" t="str" cm="1">
        <f t="array" aca="1" ref="B183" ca="1">IFERROR(_xlfn.XLOOKUP(C183,Act_codes_core,Act_labels_core),"")</f>
        <v>Sports, entertainment and recreation services</v>
      </c>
      <c r="C183" s="108" t="str">
        <f ca="1"/>
        <v>a_174</v>
      </c>
      <c r="D183" s="133" cm="1">
        <f t="array" aca="1" ref="D183" ca="1">IF($J$1="Labour",SUMIFS(Raw_Factors_QFXP!E$7:E$1000,Raw_Factors_QFXP!$A$7:$A$1000,_xlfn.XLOOKUP($J$1,Fct_labels,Fct_codes)&amp;"_"&amp;$C183),IFERROR(_xlfn.XLOOKUP(_xlfn.XLOOKUP($J$1,Fct_labels,Fct_codes)&amp;"_"&amp;$C183,Raw_Factors_QFXP!$B$7:$B$1000,Raw_Factors_QFXP!E$7:E$1000),0))</f>
        <v>0</v>
      </c>
      <c r="E183" s="168" cm="1">
        <f t="array" aca="1" ref="E183" ca="1">IF($J$1="Labour",SUMIFS(Raw_Factors_QFXP!F$7:F$1000,Raw_Factors_QFXP!$A$7:$A$1000,_xlfn.XLOOKUP($J$1,Fct_labels,Fct_codes)&amp;"_"&amp;$C183),IFERROR(_xlfn.XLOOKUP(_xlfn.XLOOKUP($J$1,Fct_labels,Fct_codes)&amp;"_"&amp;$C183,Raw_Factors_QFXP!$B$7:$B$1000,Raw_Factors_QFXP!F$7:F$1000),0))</f>
        <v>0</v>
      </c>
      <c r="F183" s="168" cm="1">
        <f t="array" aca="1" ref="F183" ca="1">IF($J$1="Labour",SUMIFS(Raw_Factors_QFXP!G$7:G$1000,Raw_Factors_QFXP!$A$7:$A$1000,_xlfn.XLOOKUP($J$1,Fct_labels,Fct_codes)&amp;"_"&amp;$C183),IFERROR(_xlfn.XLOOKUP(_xlfn.XLOOKUP($J$1,Fct_labels,Fct_codes)&amp;"_"&amp;$C183,Raw_Factors_QFXP!$B$7:$B$1000,Raw_Factors_QFXP!G$7:G$1000),0))</f>
        <v>0</v>
      </c>
      <c r="G183" s="168" cm="1">
        <f t="array" aca="1" ref="G183" ca="1">IF($J$1="Labour",SUMIFS(Raw_Factors_QFXP!H$7:H$1000,Raw_Factors_QFXP!$A$7:$A$1000,_xlfn.XLOOKUP($J$1,Fct_labels,Fct_codes)&amp;"_"&amp;$C183),IFERROR(_xlfn.XLOOKUP(_xlfn.XLOOKUP($J$1,Fct_labels,Fct_codes)&amp;"_"&amp;$C183,Raw_Factors_QFXP!$B$7:$B$1000,Raw_Factors_QFXP!H$7:H$1000),0))</f>
        <v>0</v>
      </c>
      <c r="H183" s="168" cm="1">
        <f t="array" aca="1" ref="H183" ca="1">IF($J$1="Labour",SUMIFS(Raw_Factors_QFXP!I$7:I$1000,Raw_Factors_QFXP!$A$7:$A$1000,_xlfn.XLOOKUP($J$1,Fct_labels,Fct_codes)&amp;"_"&amp;$C183),IFERROR(_xlfn.XLOOKUP(_xlfn.XLOOKUP($J$1,Fct_labels,Fct_codes)&amp;"_"&amp;$C183,Raw_Factors_QFXP!$B$7:$B$1000,Raw_Factors_QFXP!I$7:I$1000),0))</f>
        <v>0</v>
      </c>
      <c r="I183" s="168" cm="1">
        <f t="array" aca="1" ref="I183" ca="1">IF($J$1="Labour",SUMIFS(Raw_Factors_QFXP!J$7:J$1000,Raw_Factors_QFXP!$A$7:$A$1000,_xlfn.XLOOKUP($J$1,Fct_labels,Fct_codes)&amp;"_"&amp;$C183),IFERROR(_xlfn.XLOOKUP(_xlfn.XLOOKUP($J$1,Fct_labels,Fct_codes)&amp;"_"&amp;$C183,Raw_Factors_QFXP!$B$7:$B$1000,Raw_Factors_QFXP!J$7:J$1000),0))</f>
        <v>0</v>
      </c>
      <c r="J183" s="168" cm="1">
        <f t="array" aca="1" ref="J183" ca="1">IF($J$1="Labour",SUMIFS(Raw_Factors_QFXP!K$7:K$1000,Raw_Factors_QFXP!$A$7:$A$1000,_xlfn.XLOOKUP($J$1,Fct_labels,Fct_codes)&amp;"_"&amp;$C183),IFERROR(_xlfn.XLOOKUP(_xlfn.XLOOKUP($J$1,Fct_labels,Fct_codes)&amp;"_"&amp;$C183,Raw_Factors_QFXP!$B$7:$B$1000,Raw_Factors_QFXP!K$7:K$1000),0))</f>
        <v>0</v>
      </c>
      <c r="K183" s="168" cm="1">
        <f t="array" aca="1" ref="K183" ca="1">IF($J$1="Labour",SUMIFS(Raw_Factors_QFXP!L$7:L$1000,Raw_Factors_QFXP!$A$7:$A$1000,_xlfn.XLOOKUP($J$1,Fct_labels,Fct_codes)&amp;"_"&amp;$C183),IFERROR(_xlfn.XLOOKUP(_xlfn.XLOOKUP($J$1,Fct_labels,Fct_codes)&amp;"_"&amp;$C183,Raw_Factors_QFXP!$B$7:$B$1000,Raw_Factors_QFXP!L$7:L$1000),0))</f>
        <v>0</v>
      </c>
      <c r="L183" s="168" cm="1">
        <f t="array" aca="1" ref="L183" ca="1">IF($J$1="Labour",SUMIFS(Raw_Factors_QFXP!M$7:M$1000,Raw_Factors_QFXP!$A$7:$A$1000,_xlfn.XLOOKUP($J$1,Fct_labels,Fct_codes)&amp;"_"&amp;$C183),IFERROR(_xlfn.XLOOKUP(_xlfn.XLOOKUP($J$1,Fct_labels,Fct_codes)&amp;"_"&amp;$C183,Raw_Factors_QFXP!$B$7:$B$1000,Raw_Factors_QFXP!M$7:M$1000),0))</f>
        <v>0</v>
      </c>
      <c r="M183" s="168" cm="1">
        <f t="array" aca="1" ref="M183" ca="1">IF($J$1="Labour",SUMIFS(Raw_Factors_QFXP!N$7:N$1000,Raw_Factors_QFXP!$A$7:$A$1000,_xlfn.XLOOKUP($J$1,Fct_labels,Fct_codes)&amp;"_"&amp;$C183),IFERROR(_xlfn.XLOOKUP(_xlfn.XLOOKUP($J$1,Fct_labels,Fct_codes)&amp;"_"&amp;$C183,Raw_Factors_QFXP!$B$7:$B$1000,Raw_Factors_QFXP!N$7:N$1000),0))</f>
        <v>0</v>
      </c>
      <c r="O183" s="204" t="str" cm="1">
        <f t="array" aca="1" ref="O183" ca="1">IFERROR(_xlfn.XLOOKUP(P183,Act_codes_core,Act_labels_core),"")</f>
        <v>Sports, entertainment and recreation services</v>
      </c>
      <c r="P183" s="108" t="str">
        <f ca="1"/>
        <v>a_174</v>
      </c>
      <c r="Q183" s="281" cm="1">
        <f t="array" aca="1" ref="Q183" ca="1">IF($J$1="Labour","",IFERROR(_xlfn.XLOOKUP(_xlfn.XLOOKUP($J$1,Fct_labels,Fct_codes)&amp;"_"&amp;$C183,Raw_Factors_WFDISTXP!$B$7:$B$1000,Raw_Factors_WFDISTXP!E$7:E$1000),0))</f>
        <v>0</v>
      </c>
      <c r="R183" s="298" cm="1">
        <f t="array" aca="1" ref="R183" ca="1">IF($J$1="Labour","",IFERROR(_xlfn.XLOOKUP(_xlfn.XLOOKUP($J$1,Fct_labels,Fct_codes)&amp;"_"&amp;$C183,Raw_Factors_WFDISTXP!$B$7:$B$1000,Raw_Factors_WFDISTXP!F$7:F$1000),0))</f>
        <v>0</v>
      </c>
      <c r="S183" s="298" cm="1">
        <f t="array" aca="1" ref="S183" ca="1">IF($J$1="Labour","",IFERROR(_xlfn.XLOOKUP(_xlfn.XLOOKUP($J$1,Fct_labels,Fct_codes)&amp;"_"&amp;$C183,Raw_Factors_WFDISTXP!$B$7:$B$1000,Raw_Factors_WFDISTXP!G$7:G$1000),0))</f>
        <v>0</v>
      </c>
      <c r="T183" s="298" cm="1">
        <f t="array" aca="1" ref="T183" ca="1">IF($J$1="Labour","",IFERROR(_xlfn.XLOOKUP(_xlfn.XLOOKUP($J$1,Fct_labels,Fct_codes)&amp;"_"&amp;$C183,Raw_Factors_WFDISTXP!$B$7:$B$1000,Raw_Factors_WFDISTXP!H$7:H$1000),0))</f>
        <v>0</v>
      </c>
      <c r="U183" s="298" cm="1">
        <f t="array" aca="1" ref="U183" ca="1">IF($J$1="Labour","",IFERROR(_xlfn.XLOOKUP(_xlfn.XLOOKUP($J$1,Fct_labels,Fct_codes)&amp;"_"&amp;$C183,Raw_Factors_WFDISTXP!$B$7:$B$1000,Raw_Factors_WFDISTXP!I$7:I$1000),0))</f>
        <v>0</v>
      </c>
      <c r="V183" s="298" cm="1">
        <f t="array" aca="1" ref="V183" ca="1">IF($J$1="Labour","",IFERROR(_xlfn.XLOOKUP(_xlfn.XLOOKUP($J$1,Fct_labels,Fct_codes)&amp;"_"&amp;$C183,Raw_Factors_WFDISTXP!$B$7:$B$1000,Raw_Factors_WFDISTXP!J$7:J$1000),0))</f>
        <v>0</v>
      </c>
      <c r="W183" s="298" cm="1">
        <f t="array" aca="1" ref="W183" ca="1">IF($J$1="Labour","",IFERROR(_xlfn.XLOOKUP(_xlfn.XLOOKUP($J$1,Fct_labels,Fct_codes)&amp;"_"&amp;$C183,Raw_Factors_WFDISTXP!$B$7:$B$1000,Raw_Factors_WFDISTXP!K$7:K$1000),0))</f>
        <v>0</v>
      </c>
      <c r="X183" s="298" cm="1">
        <f t="array" aca="1" ref="X183" ca="1">IF($J$1="Labour","",IFERROR(_xlfn.XLOOKUP(_xlfn.XLOOKUP($J$1,Fct_labels,Fct_codes)&amp;"_"&amp;$C183,Raw_Factors_WFDISTXP!$B$7:$B$1000,Raw_Factors_WFDISTXP!L$7:L$1000),0))</f>
        <v>0</v>
      </c>
      <c r="Y183" s="298" cm="1">
        <f t="array" aca="1" ref="Y183" ca="1">IF($J$1="Labour","",IFERROR(_xlfn.XLOOKUP(_xlfn.XLOOKUP($J$1,Fct_labels,Fct_codes)&amp;"_"&amp;$C183,Raw_Factors_WFDISTXP!$B$7:$B$1000,Raw_Factors_WFDISTXP!M$7:M$1000),0))</f>
        <v>0</v>
      </c>
      <c r="Z183" s="298" cm="1">
        <f t="array" aca="1" ref="Z183" ca="1">IF($J$1="Labour","",IFERROR(_xlfn.XLOOKUP(_xlfn.XLOOKUP($J$1,Fct_labels,Fct_codes)&amp;"_"&amp;$C183,Raw_Factors_WFDISTXP!$B$7:$B$1000,Raw_Factors_WFDISTXP!N$7:N$1000),0))</f>
        <v>0</v>
      </c>
      <c r="AA183" s="104"/>
      <c r="AB183" s="104"/>
      <c r="AC183" s="104"/>
      <c r="AD183" s="104"/>
      <c r="AE183" s="104"/>
      <c r="AF183" s="104"/>
      <c r="AG183" s="104"/>
      <c r="AH183" s="104"/>
      <c r="AI183" s="54" t="str">
        <f ca="1"/>
        <v>sPSV</v>
      </c>
      <c r="AJ183" s="54" t="str">
        <f ca="1"/>
        <v>sGDP</v>
      </c>
      <c r="AK183" s="133" t="str">
        <f ca="1"/>
        <v>a_174</v>
      </c>
      <c r="AL183" s="133">
        <f ca="1"/>
        <v>0</v>
      </c>
      <c r="AM183" s="133">
        <f ca="1"/>
        <v>0</v>
      </c>
      <c r="AN183" s="133">
        <f ca="1"/>
        <v>0</v>
      </c>
      <c r="AO183" s="133">
        <f ca="1"/>
        <v>0</v>
      </c>
      <c r="AP183" s="133">
        <f ca="1"/>
        <v>0</v>
      </c>
      <c r="AQ183" s="133">
        <f ca="1"/>
        <v>0</v>
      </c>
      <c r="AR183" s="133">
        <f ca="1"/>
        <v>0</v>
      </c>
      <c r="AS183" s="133">
        <f ca="1"/>
        <v>0</v>
      </c>
      <c r="AT183" s="133">
        <f ca="1"/>
        <v>0</v>
      </c>
      <c r="AU183" s="133">
        <f ca="1"/>
        <v>0</v>
      </c>
      <c r="AV183" s="133">
        <f t="shared" ca="1" si="22"/>
        <v>0</v>
      </c>
      <c r="AW183" s="133">
        <f t="shared" ca="1" si="23"/>
        <v>0</v>
      </c>
      <c r="AX183" s="59"/>
    </row>
    <row r="184" spans="2:50" x14ac:dyDescent="0.2">
      <c r="B184" s="204" t="str" cm="1">
        <f t="array" aca="1" ref="B184" ca="1">IFERROR(_xlfn.XLOOKUP(C184,Act_codes_core,Act_labels_core),"")</f>
        <v>Services of other associations and organizations</v>
      </c>
      <c r="C184" s="108" t="str">
        <f ca="1"/>
        <v>a_175</v>
      </c>
      <c r="D184" s="133" cm="1">
        <f t="array" aca="1" ref="D184" ca="1">IF($J$1="Labour",SUMIFS(Raw_Factors_QFXP!E$7:E$1000,Raw_Factors_QFXP!$A$7:$A$1000,_xlfn.XLOOKUP($J$1,Fct_labels,Fct_codes)&amp;"_"&amp;$C184),IFERROR(_xlfn.XLOOKUP(_xlfn.XLOOKUP($J$1,Fct_labels,Fct_codes)&amp;"_"&amp;$C184,Raw_Factors_QFXP!$B$7:$B$1000,Raw_Factors_QFXP!E$7:E$1000),0))</f>
        <v>0</v>
      </c>
      <c r="E184" s="168" cm="1">
        <f t="array" aca="1" ref="E184" ca="1">IF($J$1="Labour",SUMIFS(Raw_Factors_QFXP!F$7:F$1000,Raw_Factors_QFXP!$A$7:$A$1000,_xlfn.XLOOKUP($J$1,Fct_labels,Fct_codes)&amp;"_"&amp;$C184),IFERROR(_xlfn.XLOOKUP(_xlfn.XLOOKUP($J$1,Fct_labels,Fct_codes)&amp;"_"&amp;$C184,Raw_Factors_QFXP!$B$7:$B$1000,Raw_Factors_QFXP!F$7:F$1000),0))</f>
        <v>0</v>
      </c>
      <c r="F184" s="168" cm="1">
        <f t="array" aca="1" ref="F184" ca="1">IF($J$1="Labour",SUMIFS(Raw_Factors_QFXP!G$7:G$1000,Raw_Factors_QFXP!$A$7:$A$1000,_xlfn.XLOOKUP($J$1,Fct_labels,Fct_codes)&amp;"_"&amp;$C184),IFERROR(_xlfn.XLOOKUP(_xlfn.XLOOKUP($J$1,Fct_labels,Fct_codes)&amp;"_"&amp;$C184,Raw_Factors_QFXP!$B$7:$B$1000,Raw_Factors_QFXP!G$7:G$1000),0))</f>
        <v>0</v>
      </c>
      <c r="G184" s="168" cm="1">
        <f t="array" aca="1" ref="G184" ca="1">IF($J$1="Labour",SUMIFS(Raw_Factors_QFXP!H$7:H$1000,Raw_Factors_QFXP!$A$7:$A$1000,_xlfn.XLOOKUP($J$1,Fct_labels,Fct_codes)&amp;"_"&amp;$C184),IFERROR(_xlfn.XLOOKUP(_xlfn.XLOOKUP($J$1,Fct_labels,Fct_codes)&amp;"_"&amp;$C184,Raw_Factors_QFXP!$B$7:$B$1000,Raw_Factors_QFXP!H$7:H$1000),0))</f>
        <v>0</v>
      </c>
      <c r="H184" s="168" cm="1">
        <f t="array" aca="1" ref="H184" ca="1">IF($J$1="Labour",SUMIFS(Raw_Factors_QFXP!I$7:I$1000,Raw_Factors_QFXP!$A$7:$A$1000,_xlfn.XLOOKUP($J$1,Fct_labels,Fct_codes)&amp;"_"&amp;$C184),IFERROR(_xlfn.XLOOKUP(_xlfn.XLOOKUP($J$1,Fct_labels,Fct_codes)&amp;"_"&amp;$C184,Raw_Factors_QFXP!$B$7:$B$1000,Raw_Factors_QFXP!I$7:I$1000),0))</f>
        <v>0</v>
      </c>
      <c r="I184" s="168" cm="1">
        <f t="array" aca="1" ref="I184" ca="1">IF($J$1="Labour",SUMIFS(Raw_Factors_QFXP!J$7:J$1000,Raw_Factors_QFXP!$A$7:$A$1000,_xlfn.XLOOKUP($J$1,Fct_labels,Fct_codes)&amp;"_"&amp;$C184),IFERROR(_xlfn.XLOOKUP(_xlfn.XLOOKUP($J$1,Fct_labels,Fct_codes)&amp;"_"&amp;$C184,Raw_Factors_QFXP!$B$7:$B$1000,Raw_Factors_QFXP!J$7:J$1000),0))</f>
        <v>0</v>
      </c>
      <c r="J184" s="168" cm="1">
        <f t="array" aca="1" ref="J184" ca="1">IF($J$1="Labour",SUMIFS(Raw_Factors_QFXP!K$7:K$1000,Raw_Factors_QFXP!$A$7:$A$1000,_xlfn.XLOOKUP($J$1,Fct_labels,Fct_codes)&amp;"_"&amp;$C184),IFERROR(_xlfn.XLOOKUP(_xlfn.XLOOKUP($J$1,Fct_labels,Fct_codes)&amp;"_"&amp;$C184,Raw_Factors_QFXP!$B$7:$B$1000,Raw_Factors_QFXP!K$7:K$1000),0))</f>
        <v>0</v>
      </c>
      <c r="K184" s="168" cm="1">
        <f t="array" aca="1" ref="K184" ca="1">IF($J$1="Labour",SUMIFS(Raw_Factors_QFXP!L$7:L$1000,Raw_Factors_QFXP!$A$7:$A$1000,_xlfn.XLOOKUP($J$1,Fct_labels,Fct_codes)&amp;"_"&amp;$C184),IFERROR(_xlfn.XLOOKUP(_xlfn.XLOOKUP($J$1,Fct_labels,Fct_codes)&amp;"_"&amp;$C184,Raw_Factors_QFXP!$B$7:$B$1000,Raw_Factors_QFXP!L$7:L$1000),0))</f>
        <v>0</v>
      </c>
      <c r="L184" s="168" cm="1">
        <f t="array" aca="1" ref="L184" ca="1">IF($J$1="Labour",SUMIFS(Raw_Factors_QFXP!M$7:M$1000,Raw_Factors_QFXP!$A$7:$A$1000,_xlfn.XLOOKUP($J$1,Fct_labels,Fct_codes)&amp;"_"&amp;$C184),IFERROR(_xlfn.XLOOKUP(_xlfn.XLOOKUP($J$1,Fct_labels,Fct_codes)&amp;"_"&amp;$C184,Raw_Factors_QFXP!$B$7:$B$1000,Raw_Factors_QFXP!M$7:M$1000),0))</f>
        <v>0</v>
      </c>
      <c r="M184" s="168" cm="1">
        <f t="array" aca="1" ref="M184" ca="1">IF($J$1="Labour",SUMIFS(Raw_Factors_QFXP!N$7:N$1000,Raw_Factors_QFXP!$A$7:$A$1000,_xlfn.XLOOKUP($J$1,Fct_labels,Fct_codes)&amp;"_"&amp;$C184),IFERROR(_xlfn.XLOOKUP(_xlfn.XLOOKUP($J$1,Fct_labels,Fct_codes)&amp;"_"&amp;$C184,Raw_Factors_QFXP!$B$7:$B$1000,Raw_Factors_QFXP!N$7:N$1000),0))</f>
        <v>0</v>
      </c>
      <c r="O184" s="204" t="str" cm="1">
        <f t="array" aca="1" ref="O184" ca="1">IFERROR(_xlfn.XLOOKUP(P184,Act_codes_core,Act_labels_core),"")</f>
        <v>Services of other associations and organizations</v>
      </c>
      <c r="P184" s="108" t="str">
        <f ca="1"/>
        <v>a_175</v>
      </c>
      <c r="Q184" s="281" cm="1">
        <f t="array" aca="1" ref="Q184" ca="1">IF($J$1="Labour","",IFERROR(_xlfn.XLOOKUP(_xlfn.XLOOKUP($J$1,Fct_labels,Fct_codes)&amp;"_"&amp;$C184,Raw_Factors_WFDISTXP!$B$7:$B$1000,Raw_Factors_WFDISTXP!E$7:E$1000),0))</f>
        <v>0</v>
      </c>
      <c r="R184" s="298" cm="1">
        <f t="array" aca="1" ref="R184" ca="1">IF($J$1="Labour","",IFERROR(_xlfn.XLOOKUP(_xlfn.XLOOKUP($J$1,Fct_labels,Fct_codes)&amp;"_"&amp;$C184,Raw_Factors_WFDISTXP!$B$7:$B$1000,Raw_Factors_WFDISTXP!F$7:F$1000),0))</f>
        <v>0</v>
      </c>
      <c r="S184" s="298" cm="1">
        <f t="array" aca="1" ref="S184" ca="1">IF($J$1="Labour","",IFERROR(_xlfn.XLOOKUP(_xlfn.XLOOKUP($J$1,Fct_labels,Fct_codes)&amp;"_"&amp;$C184,Raw_Factors_WFDISTXP!$B$7:$B$1000,Raw_Factors_WFDISTXP!G$7:G$1000),0))</f>
        <v>0</v>
      </c>
      <c r="T184" s="298" cm="1">
        <f t="array" aca="1" ref="T184" ca="1">IF($J$1="Labour","",IFERROR(_xlfn.XLOOKUP(_xlfn.XLOOKUP($J$1,Fct_labels,Fct_codes)&amp;"_"&amp;$C184,Raw_Factors_WFDISTXP!$B$7:$B$1000,Raw_Factors_WFDISTXP!H$7:H$1000),0))</f>
        <v>0</v>
      </c>
      <c r="U184" s="298" cm="1">
        <f t="array" aca="1" ref="U184" ca="1">IF($J$1="Labour","",IFERROR(_xlfn.XLOOKUP(_xlfn.XLOOKUP($J$1,Fct_labels,Fct_codes)&amp;"_"&amp;$C184,Raw_Factors_WFDISTXP!$B$7:$B$1000,Raw_Factors_WFDISTXP!I$7:I$1000),0))</f>
        <v>0</v>
      </c>
      <c r="V184" s="298" cm="1">
        <f t="array" aca="1" ref="V184" ca="1">IF($J$1="Labour","",IFERROR(_xlfn.XLOOKUP(_xlfn.XLOOKUP($J$1,Fct_labels,Fct_codes)&amp;"_"&amp;$C184,Raw_Factors_WFDISTXP!$B$7:$B$1000,Raw_Factors_WFDISTXP!J$7:J$1000),0))</f>
        <v>0</v>
      </c>
      <c r="W184" s="298" cm="1">
        <f t="array" aca="1" ref="W184" ca="1">IF($J$1="Labour","",IFERROR(_xlfn.XLOOKUP(_xlfn.XLOOKUP($J$1,Fct_labels,Fct_codes)&amp;"_"&amp;$C184,Raw_Factors_WFDISTXP!$B$7:$B$1000,Raw_Factors_WFDISTXP!K$7:K$1000),0))</f>
        <v>0</v>
      </c>
      <c r="X184" s="298" cm="1">
        <f t="array" aca="1" ref="X184" ca="1">IF($J$1="Labour","",IFERROR(_xlfn.XLOOKUP(_xlfn.XLOOKUP($J$1,Fct_labels,Fct_codes)&amp;"_"&amp;$C184,Raw_Factors_WFDISTXP!$B$7:$B$1000,Raw_Factors_WFDISTXP!L$7:L$1000),0))</f>
        <v>0</v>
      </c>
      <c r="Y184" s="298" cm="1">
        <f t="array" aca="1" ref="Y184" ca="1">IF($J$1="Labour","",IFERROR(_xlfn.XLOOKUP(_xlfn.XLOOKUP($J$1,Fct_labels,Fct_codes)&amp;"_"&amp;$C184,Raw_Factors_WFDISTXP!$B$7:$B$1000,Raw_Factors_WFDISTXP!M$7:M$1000),0))</f>
        <v>0</v>
      </c>
      <c r="Z184" s="298" cm="1">
        <f t="array" aca="1" ref="Z184" ca="1">IF($J$1="Labour","",IFERROR(_xlfn.XLOOKUP(_xlfn.XLOOKUP($J$1,Fct_labels,Fct_codes)&amp;"_"&amp;$C184,Raw_Factors_WFDISTXP!$B$7:$B$1000,Raw_Factors_WFDISTXP!N$7:N$1000),0))</f>
        <v>0</v>
      </c>
      <c r="AA184" s="104"/>
      <c r="AB184" s="104"/>
      <c r="AC184" s="104"/>
      <c r="AD184" s="104"/>
      <c r="AE184" s="104"/>
      <c r="AF184" s="104"/>
      <c r="AG184" s="104"/>
      <c r="AH184" s="104"/>
      <c r="AI184" s="54" t="str">
        <f ca="1"/>
        <v>sPSV</v>
      </c>
      <c r="AJ184" s="54" t="str">
        <f ca="1"/>
        <v>sGDP</v>
      </c>
      <c r="AK184" s="133" t="str">
        <f ca="1"/>
        <v>a_175</v>
      </c>
      <c r="AL184" s="133">
        <f ca="1"/>
        <v>0</v>
      </c>
      <c r="AM184" s="133">
        <f ca="1"/>
        <v>0</v>
      </c>
      <c r="AN184" s="133">
        <f ca="1"/>
        <v>0</v>
      </c>
      <c r="AO184" s="133">
        <f ca="1"/>
        <v>0</v>
      </c>
      <c r="AP184" s="133">
        <f ca="1"/>
        <v>0</v>
      </c>
      <c r="AQ184" s="133">
        <f ca="1"/>
        <v>0</v>
      </c>
      <c r="AR184" s="133">
        <f ca="1"/>
        <v>0</v>
      </c>
      <c r="AS184" s="133">
        <f ca="1"/>
        <v>0</v>
      </c>
      <c r="AT184" s="133">
        <f ca="1"/>
        <v>0</v>
      </c>
      <c r="AU184" s="133">
        <f ca="1"/>
        <v>0</v>
      </c>
      <c r="AV184" s="133">
        <f t="shared" ca="1" si="22"/>
        <v>0</v>
      </c>
      <c r="AW184" s="133">
        <f t="shared" ca="1" si="23"/>
        <v>0</v>
      </c>
      <c r="AX184" s="59"/>
    </row>
    <row r="185" spans="2:50" x14ac:dyDescent="0.2">
      <c r="B185" s="204" t="str" cm="1">
        <f t="array" aca="1" ref="B185" ca="1">IFERROR(_xlfn.XLOOKUP(C185,Act_codes_core,Act_labels_core),"")</f>
        <v>Computer repair service, personal and household appliances</v>
      </c>
      <c r="C185" s="108" t="str">
        <f ca="1"/>
        <v>a_176</v>
      </c>
      <c r="D185" s="133" cm="1">
        <f t="array" aca="1" ref="D185" ca="1">IF($J$1="Labour",SUMIFS(Raw_Factors_QFXP!E$7:E$1000,Raw_Factors_QFXP!$A$7:$A$1000,_xlfn.XLOOKUP($J$1,Fct_labels,Fct_codes)&amp;"_"&amp;$C185),IFERROR(_xlfn.XLOOKUP(_xlfn.XLOOKUP($J$1,Fct_labels,Fct_codes)&amp;"_"&amp;$C185,Raw_Factors_QFXP!$B$7:$B$1000,Raw_Factors_QFXP!E$7:E$1000),0))</f>
        <v>0</v>
      </c>
      <c r="E185" s="168" cm="1">
        <f t="array" aca="1" ref="E185" ca="1">IF($J$1="Labour",SUMIFS(Raw_Factors_QFXP!F$7:F$1000,Raw_Factors_QFXP!$A$7:$A$1000,_xlfn.XLOOKUP($J$1,Fct_labels,Fct_codes)&amp;"_"&amp;$C185),IFERROR(_xlfn.XLOOKUP(_xlfn.XLOOKUP($J$1,Fct_labels,Fct_codes)&amp;"_"&amp;$C185,Raw_Factors_QFXP!$B$7:$B$1000,Raw_Factors_QFXP!F$7:F$1000),0))</f>
        <v>0</v>
      </c>
      <c r="F185" s="168" cm="1">
        <f t="array" aca="1" ref="F185" ca="1">IF($J$1="Labour",SUMIFS(Raw_Factors_QFXP!G$7:G$1000,Raw_Factors_QFXP!$A$7:$A$1000,_xlfn.XLOOKUP($J$1,Fct_labels,Fct_codes)&amp;"_"&amp;$C185),IFERROR(_xlfn.XLOOKUP(_xlfn.XLOOKUP($J$1,Fct_labels,Fct_codes)&amp;"_"&amp;$C185,Raw_Factors_QFXP!$B$7:$B$1000,Raw_Factors_QFXP!G$7:G$1000),0))</f>
        <v>0</v>
      </c>
      <c r="G185" s="168" cm="1">
        <f t="array" aca="1" ref="G185" ca="1">IF($J$1="Labour",SUMIFS(Raw_Factors_QFXP!H$7:H$1000,Raw_Factors_QFXP!$A$7:$A$1000,_xlfn.XLOOKUP($J$1,Fct_labels,Fct_codes)&amp;"_"&amp;$C185),IFERROR(_xlfn.XLOOKUP(_xlfn.XLOOKUP($J$1,Fct_labels,Fct_codes)&amp;"_"&amp;$C185,Raw_Factors_QFXP!$B$7:$B$1000,Raw_Factors_QFXP!H$7:H$1000),0))</f>
        <v>0</v>
      </c>
      <c r="H185" s="168" cm="1">
        <f t="array" aca="1" ref="H185" ca="1">IF($J$1="Labour",SUMIFS(Raw_Factors_QFXP!I$7:I$1000,Raw_Factors_QFXP!$A$7:$A$1000,_xlfn.XLOOKUP($J$1,Fct_labels,Fct_codes)&amp;"_"&amp;$C185),IFERROR(_xlfn.XLOOKUP(_xlfn.XLOOKUP($J$1,Fct_labels,Fct_codes)&amp;"_"&amp;$C185,Raw_Factors_QFXP!$B$7:$B$1000,Raw_Factors_QFXP!I$7:I$1000),0))</f>
        <v>0</v>
      </c>
      <c r="I185" s="168" cm="1">
        <f t="array" aca="1" ref="I185" ca="1">IF($J$1="Labour",SUMIFS(Raw_Factors_QFXP!J$7:J$1000,Raw_Factors_QFXP!$A$7:$A$1000,_xlfn.XLOOKUP($J$1,Fct_labels,Fct_codes)&amp;"_"&amp;$C185),IFERROR(_xlfn.XLOOKUP(_xlfn.XLOOKUP($J$1,Fct_labels,Fct_codes)&amp;"_"&amp;$C185,Raw_Factors_QFXP!$B$7:$B$1000,Raw_Factors_QFXP!J$7:J$1000),0))</f>
        <v>0</v>
      </c>
      <c r="J185" s="168" cm="1">
        <f t="array" aca="1" ref="J185" ca="1">IF($J$1="Labour",SUMIFS(Raw_Factors_QFXP!K$7:K$1000,Raw_Factors_QFXP!$A$7:$A$1000,_xlfn.XLOOKUP($J$1,Fct_labels,Fct_codes)&amp;"_"&amp;$C185),IFERROR(_xlfn.XLOOKUP(_xlfn.XLOOKUP($J$1,Fct_labels,Fct_codes)&amp;"_"&amp;$C185,Raw_Factors_QFXP!$B$7:$B$1000,Raw_Factors_QFXP!K$7:K$1000),0))</f>
        <v>0</v>
      </c>
      <c r="K185" s="168" cm="1">
        <f t="array" aca="1" ref="K185" ca="1">IF($J$1="Labour",SUMIFS(Raw_Factors_QFXP!L$7:L$1000,Raw_Factors_QFXP!$A$7:$A$1000,_xlfn.XLOOKUP($J$1,Fct_labels,Fct_codes)&amp;"_"&amp;$C185),IFERROR(_xlfn.XLOOKUP(_xlfn.XLOOKUP($J$1,Fct_labels,Fct_codes)&amp;"_"&amp;$C185,Raw_Factors_QFXP!$B$7:$B$1000,Raw_Factors_QFXP!L$7:L$1000),0))</f>
        <v>0</v>
      </c>
      <c r="L185" s="168" cm="1">
        <f t="array" aca="1" ref="L185" ca="1">IF($J$1="Labour",SUMIFS(Raw_Factors_QFXP!M$7:M$1000,Raw_Factors_QFXP!$A$7:$A$1000,_xlfn.XLOOKUP($J$1,Fct_labels,Fct_codes)&amp;"_"&amp;$C185),IFERROR(_xlfn.XLOOKUP(_xlfn.XLOOKUP($J$1,Fct_labels,Fct_codes)&amp;"_"&amp;$C185,Raw_Factors_QFXP!$B$7:$B$1000,Raw_Factors_QFXP!M$7:M$1000),0))</f>
        <v>0</v>
      </c>
      <c r="M185" s="168" cm="1">
        <f t="array" aca="1" ref="M185" ca="1">IF($J$1="Labour",SUMIFS(Raw_Factors_QFXP!N$7:N$1000,Raw_Factors_QFXP!$A$7:$A$1000,_xlfn.XLOOKUP($J$1,Fct_labels,Fct_codes)&amp;"_"&amp;$C185),IFERROR(_xlfn.XLOOKUP(_xlfn.XLOOKUP($J$1,Fct_labels,Fct_codes)&amp;"_"&amp;$C185,Raw_Factors_QFXP!$B$7:$B$1000,Raw_Factors_QFXP!N$7:N$1000),0))</f>
        <v>0</v>
      </c>
      <c r="O185" s="204" t="str" cm="1">
        <f t="array" aca="1" ref="O185" ca="1">IFERROR(_xlfn.XLOOKUP(P185,Act_codes_core,Act_labels_core),"")</f>
        <v>Computer repair service, personal and household appliances</v>
      </c>
      <c r="P185" s="108" t="str">
        <f ca="1"/>
        <v>a_176</v>
      </c>
      <c r="Q185" s="281" cm="1">
        <f t="array" aca="1" ref="Q185" ca="1">IF($J$1="Labour","",IFERROR(_xlfn.XLOOKUP(_xlfn.XLOOKUP($J$1,Fct_labels,Fct_codes)&amp;"_"&amp;$C185,Raw_Factors_WFDISTXP!$B$7:$B$1000,Raw_Factors_WFDISTXP!E$7:E$1000),0))</f>
        <v>0</v>
      </c>
      <c r="R185" s="298" cm="1">
        <f t="array" aca="1" ref="R185" ca="1">IF($J$1="Labour","",IFERROR(_xlfn.XLOOKUP(_xlfn.XLOOKUP($J$1,Fct_labels,Fct_codes)&amp;"_"&amp;$C185,Raw_Factors_WFDISTXP!$B$7:$B$1000,Raw_Factors_WFDISTXP!F$7:F$1000),0))</f>
        <v>0</v>
      </c>
      <c r="S185" s="298" cm="1">
        <f t="array" aca="1" ref="S185" ca="1">IF($J$1="Labour","",IFERROR(_xlfn.XLOOKUP(_xlfn.XLOOKUP($J$1,Fct_labels,Fct_codes)&amp;"_"&amp;$C185,Raw_Factors_WFDISTXP!$B$7:$B$1000,Raw_Factors_WFDISTXP!G$7:G$1000),0))</f>
        <v>0</v>
      </c>
      <c r="T185" s="298" cm="1">
        <f t="array" aca="1" ref="T185" ca="1">IF($J$1="Labour","",IFERROR(_xlfn.XLOOKUP(_xlfn.XLOOKUP($J$1,Fct_labels,Fct_codes)&amp;"_"&amp;$C185,Raw_Factors_WFDISTXP!$B$7:$B$1000,Raw_Factors_WFDISTXP!H$7:H$1000),0))</f>
        <v>0</v>
      </c>
      <c r="U185" s="298" cm="1">
        <f t="array" aca="1" ref="U185" ca="1">IF($J$1="Labour","",IFERROR(_xlfn.XLOOKUP(_xlfn.XLOOKUP($J$1,Fct_labels,Fct_codes)&amp;"_"&amp;$C185,Raw_Factors_WFDISTXP!$B$7:$B$1000,Raw_Factors_WFDISTXP!I$7:I$1000),0))</f>
        <v>0</v>
      </c>
      <c r="V185" s="298" cm="1">
        <f t="array" aca="1" ref="V185" ca="1">IF($J$1="Labour","",IFERROR(_xlfn.XLOOKUP(_xlfn.XLOOKUP($J$1,Fct_labels,Fct_codes)&amp;"_"&amp;$C185,Raw_Factors_WFDISTXP!$B$7:$B$1000,Raw_Factors_WFDISTXP!J$7:J$1000),0))</f>
        <v>0</v>
      </c>
      <c r="W185" s="298" cm="1">
        <f t="array" aca="1" ref="W185" ca="1">IF($J$1="Labour","",IFERROR(_xlfn.XLOOKUP(_xlfn.XLOOKUP($J$1,Fct_labels,Fct_codes)&amp;"_"&amp;$C185,Raw_Factors_WFDISTXP!$B$7:$B$1000,Raw_Factors_WFDISTXP!K$7:K$1000),0))</f>
        <v>0</v>
      </c>
      <c r="X185" s="298" cm="1">
        <f t="array" aca="1" ref="X185" ca="1">IF($J$1="Labour","",IFERROR(_xlfn.XLOOKUP(_xlfn.XLOOKUP($J$1,Fct_labels,Fct_codes)&amp;"_"&amp;$C185,Raw_Factors_WFDISTXP!$B$7:$B$1000,Raw_Factors_WFDISTXP!L$7:L$1000),0))</f>
        <v>0</v>
      </c>
      <c r="Y185" s="298" cm="1">
        <f t="array" aca="1" ref="Y185" ca="1">IF($J$1="Labour","",IFERROR(_xlfn.XLOOKUP(_xlfn.XLOOKUP($J$1,Fct_labels,Fct_codes)&amp;"_"&amp;$C185,Raw_Factors_WFDISTXP!$B$7:$B$1000,Raw_Factors_WFDISTXP!M$7:M$1000),0))</f>
        <v>0</v>
      </c>
      <c r="Z185" s="298" cm="1">
        <f t="array" aca="1" ref="Z185" ca="1">IF($J$1="Labour","",IFERROR(_xlfn.XLOOKUP(_xlfn.XLOOKUP($J$1,Fct_labels,Fct_codes)&amp;"_"&amp;$C185,Raw_Factors_WFDISTXP!$B$7:$B$1000,Raw_Factors_WFDISTXP!N$7:N$1000),0))</f>
        <v>0</v>
      </c>
      <c r="AA185" s="104"/>
      <c r="AB185" s="104"/>
      <c r="AC185" s="104"/>
      <c r="AD185" s="104"/>
      <c r="AE185" s="104"/>
      <c r="AF185" s="104"/>
      <c r="AG185" s="104"/>
      <c r="AH185" s="104"/>
      <c r="AI185" s="54" t="str">
        <f ca="1"/>
        <v>sPSV</v>
      </c>
      <c r="AJ185" s="54" t="str">
        <f ca="1"/>
        <v>sGDP</v>
      </c>
      <c r="AK185" s="133" t="str">
        <f ca="1"/>
        <v>a_176</v>
      </c>
      <c r="AL185" s="133">
        <f ca="1"/>
        <v>0</v>
      </c>
      <c r="AM185" s="133">
        <f ca="1"/>
        <v>0</v>
      </c>
      <c r="AN185" s="133">
        <f ca="1"/>
        <v>0</v>
      </c>
      <c r="AO185" s="133">
        <f ca="1"/>
        <v>0</v>
      </c>
      <c r="AP185" s="133">
        <f ca="1"/>
        <v>0</v>
      </c>
      <c r="AQ185" s="133">
        <f ca="1"/>
        <v>0</v>
      </c>
      <c r="AR185" s="133">
        <f ca="1"/>
        <v>0</v>
      </c>
      <c r="AS185" s="133">
        <f ca="1"/>
        <v>0</v>
      </c>
      <c r="AT185" s="133">
        <f ca="1"/>
        <v>0</v>
      </c>
      <c r="AU185" s="133">
        <f ca="1"/>
        <v>0</v>
      </c>
      <c r="AV185" s="133">
        <f t="shared" ca="1" si="22"/>
        <v>0</v>
      </c>
      <c r="AW185" s="133">
        <f t="shared" ca="1" si="23"/>
        <v>0</v>
      </c>
      <c r="AX185" s="59"/>
    </row>
    <row r="186" spans="2:50" x14ac:dyDescent="0.2">
      <c r="B186" s="204" t="str" cm="1">
        <f t="array" aca="1" ref="B186" ca="1">IFERROR(_xlfn.XLOOKUP(C186,Act_codes_core,Act_labels_core),"")</f>
        <v>Other personal services</v>
      </c>
      <c r="C186" s="108" t="str">
        <f ca="1"/>
        <v>a_177</v>
      </c>
      <c r="D186" s="133" cm="1">
        <f t="array" aca="1" ref="D186" ca="1">IF($J$1="Labour",SUMIFS(Raw_Factors_QFXP!E$7:E$1000,Raw_Factors_QFXP!$A$7:$A$1000,_xlfn.XLOOKUP($J$1,Fct_labels,Fct_codes)&amp;"_"&amp;$C186),IFERROR(_xlfn.XLOOKUP(_xlfn.XLOOKUP($J$1,Fct_labels,Fct_codes)&amp;"_"&amp;$C186,Raw_Factors_QFXP!$B$7:$B$1000,Raw_Factors_QFXP!E$7:E$1000),0))</f>
        <v>0</v>
      </c>
      <c r="E186" s="168" cm="1">
        <f t="array" aca="1" ref="E186" ca="1">IF($J$1="Labour",SUMIFS(Raw_Factors_QFXP!F$7:F$1000,Raw_Factors_QFXP!$A$7:$A$1000,_xlfn.XLOOKUP($J$1,Fct_labels,Fct_codes)&amp;"_"&amp;$C186),IFERROR(_xlfn.XLOOKUP(_xlfn.XLOOKUP($J$1,Fct_labels,Fct_codes)&amp;"_"&amp;$C186,Raw_Factors_QFXP!$B$7:$B$1000,Raw_Factors_QFXP!F$7:F$1000),0))</f>
        <v>0</v>
      </c>
      <c r="F186" s="168" cm="1">
        <f t="array" aca="1" ref="F186" ca="1">IF($J$1="Labour",SUMIFS(Raw_Factors_QFXP!G$7:G$1000,Raw_Factors_QFXP!$A$7:$A$1000,_xlfn.XLOOKUP($J$1,Fct_labels,Fct_codes)&amp;"_"&amp;$C186),IFERROR(_xlfn.XLOOKUP(_xlfn.XLOOKUP($J$1,Fct_labels,Fct_codes)&amp;"_"&amp;$C186,Raw_Factors_QFXP!$B$7:$B$1000,Raw_Factors_QFXP!G$7:G$1000),0))</f>
        <v>0</v>
      </c>
      <c r="G186" s="168" cm="1">
        <f t="array" aca="1" ref="G186" ca="1">IF($J$1="Labour",SUMIFS(Raw_Factors_QFXP!H$7:H$1000,Raw_Factors_QFXP!$A$7:$A$1000,_xlfn.XLOOKUP($J$1,Fct_labels,Fct_codes)&amp;"_"&amp;$C186),IFERROR(_xlfn.XLOOKUP(_xlfn.XLOOKUP($J$1,Fct_labels,Fct_codes)&amp;"_"&amp;$C186,Raw_Factors_QFXP!$B$7:$B$1000,Raw_Factors_QFXP!H$7:H$1000),0))</f>
        <v>0</v>
      </c>
      <c r="H186" s="168" cm="1">
        <f t="array" aca="1" ref="H186" ca="1">IF($J$1="Labour",SUMIFS(Raw_Factors_QFXP!I$7:I$1000,Raw_Factors_QFXP!$A$7:$A$1000,_xlfn.XLOOKUP($J$1,Fct_labels,Fct_codes)&amp;"_"&amp;$C186),IFERROR(_xlfn.XLOOKUP(_xlfn.XLOOKUP($J$1,Fct_labels,Fct_codes)&amp;"_"&amp;$C186,Raw_Factors_QFXP!$B$7:$B$1000,Raw_Factors_QFXP!I$7:I$1000),0))</f>
        <v>0</v>
      </c>
      <c r="I186" s="168" cm="1">
        <f t="array" aca="1" ref="I186" ca="1">IF($J$1="Labour",SUMIFS(Raw_Factors_QFXP!J$7:J$1000,Raw_Factors_QFXP!$A$7:$A$1000,_xlfn.XLOOKUP($J$1,Fct_labels,Fct_codes)&amp;"_"&amp;$C186),IFERROR(_xlfn.XLOOKUP(_xlfn.XLOOKUP($J$1,Fct_labels,Fct_codes)&amp;"_"&amp;$C186,Raw_Factors_QFXP!$B$7:$B$1000,Raw_Factors_QFXP!J$7:J$1000),0))</f>
        <v>0</v>
      </c>
      <c r="J186" s="168" cm="1">
        <f t="array" aca="1" ref="J186" ca="1">IF($J$1="Labour",SUMIFS(Raw_Factors_QFXP!K$7:K$1000,Raw_Factors_QFXP!$A$7:$A$1000,_xlfn.XLOOKUP($J$1,Fct_labels,Fct_codes)&amp;"_"&amp;$C186),IFERROR(_xlfn.XLOOKUP(_xlfn.XLOOKUP($J$1,Fct_labels,Fct_codes)&amp;"_"&amp;$C186,Raw_Factors_QFXP!$B$7:$B$1000,Raw_Factors_QFXP!K$7:K$1000),0))</f>
        <v>0</v>
      </c>
      <c r="K186" s="168" cm="1">
        <f t="array" aca="1" ref="K186" ca="1">IF($J$1="Labour",SUMIFS(Raw_Factors_QFXP!L$7:L$1000,Raw_Factors_QFXP!$A$7:$A$1000,_xlfn.XLOOKUP($J$1,Fct_labels,Fct_codes)&amp;"_"&amp;$C186),IFERROR(_xlfn.XLOOKUP(_xlfn.XLOOKUP($J$1,Fct_labels,Fct_codes)&amp;"_"&amp;$C186,Raw_Factors_QFXP!$B$7:$B$1000,Raw_Factors_QFXP!L$7:L$1000),0))</f>
        <v>0</v>
      </c>
      <c r="L186" s="168" cm="1">
        <f t="array" aca="1" ref="L186" ca="1">IF($J$1="Labour",SUMIFS(Raw_Factors_QFXP!M$7:M$1000,Raw_Factors_QFXP!$A$7:$A$1000,_xlfn.XLOOKUP($J$1,Fct_labels,Fct_codes)&amp;"_"&amp;$C186),IFERROR(_xlfn.XLOOKUP(_xlfn.XLOOKUP($J$1,Fct_labels,Fct_codes)&amp;"_"&amp;$C186,Raw_Factors_QFXP!$B$7:$B$1000,Raw_Factors_QFXP!M$7:M$1000),0))</f>
        <v>0</v>
      </c>
      <c r="M186" s="168" cm="1">
        <f t="array" aca="1" ref="M186" ca="1">IF($J$1="Labour",SUMIFS(Raw_Factors_QFXP!N$7:N$1000,Raw_Factors_QFXP!$A$7:$A$1000,_xlfn.XLOOKUP($J$1,Fct_labels,Fct_codes)&amp;"_"&amp;$C186),IFERROR(_xlfn.XLOOKUP(_xlfn.XLOOKUP($J$1,Fct_labels,Fct_codes)&amp;"_"&amp;$C186,Raw_Factors_QFXP!$B$7:$B$1000,Raw_Factors_QFXP!N$7:N$1000),0))</f>
        <v>0</v>
      </c>
      <c r="O186" s="204" t="str" cm="1">
        <f t="array" aca="1" ref="O186" ca="1">IFERROR(_xlfn.XLOOKUP(P186,Act_codes_core,Act_labels_core),"")</f>
        <v>Other personal services</v>
      </c>
      <c r="P186" s="108" t="str">
        <f ca="1"/>
        <v>a_177</v>
      </c>
      <c r="Q186" s="281" cm="1">
        <f t="array" aca="1" ref="Q186" ca="1">IF($J$1="Labour","",IFERROR(_xlfn.XLOOKUP(_xlfn.XLOOKUP($J$1,Fct_labels,Fct_codes)&amp;"_"&amp;$C186,Raw_Factors_WFDISTXP!$B$7:$B$1000,Raw_Factors_WFDISTXP!E$7:E$1000),0))</f>
        <v>0</v>
      </c>
      <c r="R186" s="298" cm="1">
        <f t="array" aca="1" ref="R186" ca="1">IF($J$1="Labour","",IFERROR(_xlfn.XLOOKUP(_xlfn.XLOOKUP($J$1,Fct_labels,Fct_codes)&amp;"_"&amp;$C186,Raw_Factors_WFDISTXP!$B$7:$B$1000,Raw_Factors_WFDISTXP!F$7:F$1000),0))</f>
        <v>0</v>
      </c>
      <c r="S186" s="298" cm="1">
        <f t="array" aca="1" ref="S186" ca="1">IF($J$1="Labour","",IFERROR(_xlfn.XLOOKUP(_xlfn.XLOOKUP($J$1,Fct_labels,Fct_codes)&amp;"_"&amp;$C186,Raw_Factors_WFDISTXP!$B$7:$B$1000,Raw_Factors_WFDISTXP!G$7:G$1000),0))</f>
        <v>0</v>
      </c>
      <c r="T186" s="298" cm="1">
        <f t="array" aca="1" ref="T186" ca="1">IF($J$1="Labour","",IFERROR(_xlfn.XLOOKUP(_xlfn.XLOOKUP($J$1,Fct_labels,Fct_codes)&amp;"_"&amp;$C186,Raw_Factors_WFDISTXP!$B$7:$B$1000,Raw_Factors_WFDISTXP!H$7:H$1000),0))</f>
        <v>0</v>
      </c>
      <c r="U186" s="298" cm="1">
        <f t="array" aca="1" ref="U186" ca="1">IF($J$1="Labour","",IFERROR(_xlfn.XLOOKUP(_xlfn.XLOOKUP($J$1,Fct_labels,Fct_codes)&amp;"_"&amp;$C186,Raw_Factors_WFDISTXP!$B$7:$B$1000,Raw_Factors_WFDISTXP!I$7:I$1000),0))</f>
        <v>0</v>
      </c>
      <c r="V186" s="298" cm="1">
        <f t="array" aca="1" ref="V186" ca="1">IF($J$1="Labour","",IFERROR(_xlfn.XLOOKUP(_xlfn.XLOOKUP($J$1,Fct_labels,Fct_codes)&amp;"_"&amp;$C186,Raw_Factors_WFDISTXP!$B$7:$B$1000,Raw_Factors_WFDISTXP!J$7:J$1000),0))</f>
        <v>0</v>
      </c>
      <c r="W186" s="298" cm="1">
        <f t="array" aca="1" ref="W186" ca="1">IF($J$1="Labour","",IFERROR(_xlfn.XLOOKUP(_xlfn.XLOOKUP($J$1,Fct_labels,Fct_codes)&amp;"_"&amp;$C186,Raw_Factors_WFDISTXP!$B$7:$B$1000,Raw_Factors_WFDISTXP!K$7:K$1000),0))</f>
        <v>0</v>
      </c>
      <c r="X186" s="298" cm="1">
        <f t="array" aca="1" ref="X186" ca="1">IF($J$1="Labour","",IFERROR(_xlfn.XLOOKUP(_xlfn.XLOOKUP($J$1,Fct_labels,Fct_codes)&amp;"_"&amp;$C186,Raw_Factors_WFDISTXP!$B$7:$B$1000,Raw_Factors_WFDISTXP!L$7:L$1000),0))</f>
        <v>0</v>
      </c>
      <c r="Y186" s="298" cm="1">
        <f t="array" aca="1" ref="Y186" ca="1">IF($J$1="Labour","",IFERROR(_xlfn.XLOOKUP(_xlfn.XLOOKUP($J$1,Fct_labels,Fct_codes)&amp;"_"&amp;$C186,Raw_Factors_WFDISTXP!$B$7:$B$1000,Raw_Factors_WFDISTXP!M$7:M$1000),0))</f>
        <v>0</v>
      </c>
      <c r="Z186" s="298" cm="1">
        <f t="array" aca="1" ref="Z186" ca="1">IF($J$1="Labour","",IFERROR(_xlfn.XLOOKUP(_xlfn.XLOOKUP($J$1,Fct_labels,Fct_codes)&amp;"_"&amp;$C186,Raw_Factors_WFDISTXP!$B$7:$B$1000,Raw_Factors_WFDISTXP!N$7:N$1000),0))</f>
        <v>0</v>
      </c>
      <c r="AA186" s="104"/>
      <c r="AB186" s="104"/>
      <c r="AC186" s="104"/>
      <c r="AD186" s="104"/>
      <c r="AE186" s="104"/>
      <c r="AF186" s="104"/>
      <c r="AG186" s="104"/>
      <c r="AH186" s="104"/>
      <c r="AI186" s="54" t="str">
        <f ca="1"/>
        <v>sPSV</v>
      </c>
      <c r="AJ186" s="54" t="str">
        <f ca="1"/>
        <v>sGDP</v>
      </c>
      <c r="AK186" s="133" t="str">
        <f ca="1"/>
        <v>a_177</v>
      </c>
      <c r="AL186" s="133">
        <f ca="1"/>
        <v>0</v>
      </c>
      <c r="AM186" s="133">
        <f ca="1"/>
        <v>0</v>
      </c>
      <c r="AN186" s="133">
        <f ca="1"/>
        <v>0</v>
      </c>
      <c r="AO186" s="133">
        <f ca="1"/>
        <v>0</v>
      </c>
      <c r="AP186" s="133">
        <f ca="1"/>
        <v>0</v>
      </c>
      <c r="AQ186" s="133">
        <f ca="1"/>
        <v>0</v>
      </c>
      <c r="AR186" s="133">
        <f ca="1"/>
        <v>0</v>
      </c>
      <c r="AS186" s="133">
        <f ca="1"/>
        <v>0</v>
      </c>
      <c r="AT186" s="133">
        <f ca="1"/>
        <v>0</v>
      </c>
      <c r="AU186" s="133">
        <f ca="1"/>
        <v>0</v>
      </c>
      <c r="AV186" s="133">
        <f t="shared" ca="1" si="22"/>
        <v>0</v>
      </c>
      <c r="AW186" s="133">
        <f t="shared" ca="1" si="23"/>
        <v>0</v>
      </c>
      <c r="AX186" s="59"/>
    </row>
    <row r="187" spans="2:50" x14ac:dyDescent="0.2">
      <c r="B187" s="204" t="str" cm="1">
        <f t="array" aca="1" ref="B187" ca="1">IFERROR(_xlfn.XLOOKUP(C187,Act_codes_core,Act_labels_core),"")</f>
        <v>Household chores service for households</v>
      </c>
      <c r="C187" s="108" t="str">
        <f ca="1"/>
        <v>a_178</v>
      </c>
      <c r="D187" s="133" cm="1">
        <f t="array" aca="1" ref="D187" ca="1">IF($J$1="Labour",SUMIFS(Raw_Factors_QFXP!E$7:E$1000,Raw_Factors_QFXP!$A$7:$A$1000,_xlfn.XLOOKUP($J$1,Fct_labels,Fct_codes)&amp;"_"&amp;$C187),IFERROR(_xlfn.XLOOKUP(_xlfn.XLOOKUP($J$1,Fct_labels,Fct_codes)&amp;"_"&amp;$C187,Raw_Factors_QFXP!$B$7:$B$1000,Raw_Factors_QFXP!E$7:E$1000),0))</f>
        <v>0</v>
      </c>
      <c r="E187" s="168" cm="1">
        <f t="array" aca="1" ref="E187" ca="1">IF($J$1="Labour",SUMIFS(Raw_Factors_QFXP!F$7:F$1000,Raw_Factors_QFXP!$A$7:$A$1000,_xlfn.XLOOKUP($J$1,Fct_labels,Fct_codes)&amp;"_"&amp;$C187),IFERROR(_xlfn.XLOOKUP(_xlfn.XLOOKUP($J$1,Fct_labels,Fct_codes)&amp;"_"&amp;$C187,Raw_Factors_QFXP!$B$7:$B$1000,Raw_Factors_QFXP!F$7:F$1000),0))</f>
        <v>0</v>
      </c>
      <c r="F187" s="168" cm="1">
        <f t="array" aca="1" ref="F187" ca="1">IF($J$1="Labour",SUMIFS(Raw_Factors_QFXP!G$7:G$1000,Raw_Factors_QFXP!$A$7:$A$1000,_xlfn.XLOOKUP($J$1,Fct_labels,Fct_codes)&amp;"_"&amp;$C187),IFERROR(_xlfn.XLOOKUP(_xlfn.XLOOKUP($J$1,Fct_labels,Fct_codes)&amp;"_"&amp;$C187,Raw_Factors_QFXP!$B$7:$B$1000,Raw_Factors_QFXP!G$7:G$1000),0))</f>
        <v>0</v>
      </c>
      <c r="G187" s="168" cm="1">
        <f t="array" aca="1" ref="G187" ca="1">IF($J$1="Labour",SUMIFS(Raw_Factors_QFXP!H$7:H$1000,Raw_Factors_QFXP!$A$7:$A$1000,_xlfn.XLOOKUP($J$1,Fct_labels,Fct_codes)&amp;"_"&amp;$C187),IFERROR(_xlfn.XLOOKUP(_xlfn.XLOOKUP($J$1,Fct_labels,Fct_codes)&amp;"_"&amp;$C187,Raw_Factors_QFXP!$B$7:$B$1000,Raw_Factors_QFXP!H$7:H$1000),0))</f>
        <v>0</v>
      </c>
      <c r="H187" s="168" cm="1">
        <f t="array" aca="1" ref="H187" ca="1">IF($J$1="Labour",SUMIFS(Raw_Factors_QFXP!I$7:I$1000,Raw_Factors_QFXP!$A$7:$A$1000,_xlfn.XLOOKUP($J$1,Fct_labels,Fct_codes)&amp;"_"&amp;$C187),IFERROR(_xlfn.XLOOKUP(_xlfn.XLOOKUP($J$1,Fct_labels,Fct_codes)&amp;"_"&amp;$C187,Raw_Factors_QFXP!$B$7:$B$1000,Raw_Factors_QFXP!I$7:I$1000),0))</f>
        <v>0</v>
      </c>
      <c r="I187" s="168" cm="1">
        <f t="array" aca="1" ref="I187" ca="1">IF($J$1="Labour",SUMIFS(Raw_Factors_QFXP!J$7:J$1000,Raw_Factors_QFXP!$A$7:$A$1000,_xlfn.XLOOKUP($J$1,Fct_labels,Fct_codes)&amp;"_"&amp;$C187),IFERROR(_xlfn.XLOOKUP(_xlfn.XLOOKUP($J$1,Fct_labels,Fct_codes)&amp;"_"&amp;$C187,Raw_Factors_QFXP!$B$7:$B$1000,Raw_Factors_QFXP!J$7:J$1000),0))</f>
        <v>0</v>
      </c>
      <c r="J187" s="168" cm="1">
        <f t="array" aca="1" ref="J187" ca="1">IF($J$1="Labour",SUMIFS(Raw_Factors_QFXP!K$7:K$1000,Raw_Factors_QFXP!$A$7:$A$1000,_xlfn.XLOOKUP($J$1,Fct_labels,Fct_codes)&amp;"_"&amp;$C187),IFERROR(_xlfn.XLOOKUP(_xlfn.XLOOKUP($J$1,Fct_labels,Fct_codes)&amp;"_"&amp;$C187,Raw_Factors_QFXP!$B$7:$B$1000,Raw_Factors_QFXP!K$7:K$1000),0))</f>
        <v>0</v>
      </c>
      <c r="K187" s="168" cm="1">
        <f t="array" aca="1" ref="K187" ca="1">IF($J$1="Labour",SUMIFS(Raw_Factors_QFXP!L$7:L$1000,Raw_Factors_QFXP!$A$7:$A$1000,_xlfn.XLOOKUP($J$1,Fct_labels,Fct_codes)&amp;"_"&amp;$C187),IFERROR(_xlfn.XLOOKUP(_xlfn.XLOOKUP($J$1,Fct_labels,Fct_codes)&amp;"_"&amp;$C187,Raw_Factors_QFXP!$B$7:$B$1000,Raw_Factors_QFXP!L$7:L$1000),0))</f>
        <v>0</v>
      </c>
      <c r="L187" s="168" cm="1">
        <f t="array" aca="1" ref="L187" ca="1">IF($J$1="Labour",SUMIFS(Raw_Factors_QFXP!M$7:M$1000,Raw_Factors_QFXP!$A$7:$A$1000,_xlfn.XLOOKUP($J$1,Fct_labels,Fct_codes)&amp;"_"&amp;$C187),IFERROR(_xlfn.XLOOKUP(_xlfn.XLOOKUP($J$1,Fct_labels,Fct_codes)&amp;"_"&amp;$C187,Raw_Factors_QFXP!$B$7:$B$1000,Raw_Factors_QFXP!M$7:M$1000),0))</f>
        <v>0</v>
      </c>
      <c r="M187" s="168" cm="1">
        <f t="array" aca="1" ref="M187" ca="1">IF($J$1="Labour",SUMIFS(Raw_Factors_QFXP!N$7:N$1000,Raw_Factors_QFXP!$A$7:$A$1000,_xlfn.XLOOKUP($J$1,Fct_labels,Fct_codes)&amp;"_"&amp;$C187),IFERROR(_xlfn.XLOOKUP(_xlfn.XLOOKUP($J$1,Fct_labels,Fct_codes)&amp;"_"&amp;$C187,Raw_Factors_QFXP!$B$7:$B$1000,Raw_Factors_QFXP!N$7:N$1000),0))</f>
        <v>0</v>
      </c>
      <c r="O187" s="204" t="str" cm="1">
        <f t="array" aca="1" ref="O187" ca="1">IFERROR(_xlfn.XLOOKUP(P187,Act_codes_core,Act_labels_core),"")</f>
        <v>Household chores service for households</v>
      </c>
      <c r="P187" s="108" t="str">
        <f ca="1"/>
        <v>a_178</v>
      </c>
      <c r="Q187" s="281" cm="1">
        <f t="array" aca="1" ref="Q187" ca="1">IF($J$1="Labour","",IFERROR(_xlfn.XLOOKUP(_xlfn.XLOOKUP($J$1,Fct_labels,Fct_codes)&amp;"_"&amp;$C187,Raw_Factors_WFDISTXP!$B$7:$B$1000,Raw_Factors_WFDISTXP!E$7:E$1000),0))</f>
        <v>0</v>
      </c>
      <c r="R187" s="298" cm="1">
        <f t="array" aca="1" ref="R187" ca="1">IF($J$1="Labour","",IFERROR(_xlfn.XLOOKUP(_xlfn.XLOOKUP($J$1,Fct_labels,Fct_codes)&amp;"_"&amp;$C187,Raw_Factors_WFDISTXP!$B$7:$B$1000,Raw_Factors_WFDISTXP!F$7:F$1000),0))</f>
        <v>0</v>
      </c>
      <c r="S187" s="298" cm="1">
        <f t="array" aca="1" ref="S187" ca="1">IF($J$1="Labour","",IFERROR(_xlfn.XLOOKUP(_xlfn.XLOOKUP($J$1,Fct_labels,Fct_codes)&amp;"_"&amp;$C187,Raw_Factors_WFDISTXP!$B$7:$B$1000,Raw_Factors_WFDISTXP!G$7:G$1000),0))</f>
        <v>0</v>
      </c>
      <c r="T187" s="298" cm="1">
        <f t="array" aca="1" ref="T187" ca="1">IF($J$1="Labour","",IFERROR(_xlfn.XLOOKUP(_xlfn.XLOOKUP($J$1,Fct_labels,Fct_codes)&amp;"_"&amp;$C187,Raw_Factors_WFDISTXP!$B$7:$B$1000,Raw_Factors_WFDISTXP!H$7:H$1000),0))</f>
        <v>0</v>
      </c>
      <c r="U187" s="298" cm="1">
        <f t="array" aca="1" ref="U187" ca="1">IF($J$1="Labour","",IFERROR(_xlfn.XLOOKUP(_xlfn.XLOOKUP($J$1,Fct_labels,Fct_codes)&amp;"_"&amp;$C187,Raw_Factors_WFDISTXP!$B$7:$B$1000,Raw_Factors_WFDISTXP!I$7:I$1000),0))</f>
        <v>0</v>
      </c>
      <c r="V187" s="298" cm="1">
        <f t="array" aca="1" ref="V187" ca="1">IF($J$1="Labour","",IFERROR(_xlfn.XLOOKUP(_xlfn.XLOOKUP($J$1,Fct_labels,Fct_codes)&amp;"_"&amp;$C187,Raw_Factors_WFDISTXP!$B$7:$B$1000,Raw_Factors_WFDISTXP!J$7:J$1000),0))</f>
        <v>0</v>
      </c>
      <c r="W187" s="298" cm="1">
        <f t="array" aca="1" ref="W187" ca="1">IF($J$1="Labour","",IFERROR(_xlfn.XLOOKUP(_xlfn.XLOOKUP($J$1,Fct_labels,Fct_codes)&amp;"_"&amp;$C187,Raw_Factors_WFDISTXP!$B$7:$B$1000,Raw_Factors_WFDISTXP!K$7:K$1000),0))</f>
        <v>0</v>
      </c>
      <c r="X187" s="298" cm="1">
        <f t="array" aca="1" ref="X187" ca="1">IF($J$1="Labour","",IFERROR(_xlfn.XLOOKUP(_xlfn.XLOOKUP($J$1,Fct_labels,Fct_codes)&amp;"_"&amp;$C187,Raw_Factors_WFDISTXP!$B$7:$B$1000,Raw_Factors_WFDISTXP!L$7:L$1000),0))</f>
        <v>0</v>
      </c>
      <c r="Y187" s="298" cm="1">
        <f t="array" aca="1" ref="Y187" ca="1">IF($J$1="Labour","",IFERROR(_xlfn.XLOOKUP(_xlfn.XLOOKUP($J$1,Fct_labels,Fct_codes)&amp;"_"&amp;$C187,Raw_Factors_WFDISTXP!$B$7:$B$1000,Raw_Factors_WFDISTXP!M$7:M$1000),0))</f>
        <v>0</v>
      </c>
      <c r="Z187" s="298" cm="1">
        <f t="array" aca="1" ref="Z187" ca="1">IF($J$1="Labour","",IFERROR(_xlfn.XLOOKUP(_xlfn.XLOOKUP($J$1,Fct_labels,Fct_codes)&amp;"_"&amp;$C187,Raw_Factors_WFDISTXP!$B$7:$B$1000,Raw_Factors_WFDISTXP!N$7:N$1000),0))</f>
        <v>0</v>
      </c>
      <c r="AA187" s="104"/>
      <c r="AB187" s="104"/>
      <c r="AC187" s="104"/>
      <c r="AD187" s="104"/>
      <c r="AE187" s="104"/>
      <c r="AF187" s="104"/>
      <c r="AG187" s="104"/>
      <c r="AH187" s="104"/>
      <c r="AI187" s="54" t="str">
        <f ca="1"/>
        <v>sPSV</v>
      </c>
      <c r="AJ187" s="54" t="str">
        <f ca="1"/>
        <v>sGDP</v>
      </c>
      <c r="AK187" s="133" t="str">
        <f ca="1"/>
        <v>a_178</v>
      </c>
      <c r="AL187" s="133">
        <f ca="1"/>
        <v>0</v>
      </c>
      <c r="AM187" s="133">
        <f ca="1"/>
        <v>0</v>
      </c>
      <c r="AN187" s="133">
        <f ca="1"/>
        <v>0</v>
      </c>
      <c r="AO187" s="133">
        <f ca="1"/>
        <v>0</v>
      </c>
      <c r="AP187" s="133">
        <f ca="1"/>
        <v>0</v>
      </c>
      <c r="AQ187" s="133">
        <f ca="1"/>
        <v>0</v>
      </c>
      <c r="AR187" s="133">
        <f ca="1"/>
        <v>0</v>
      </c>
      <c r="AS187" s="133">
        <f ca="1"/>
        <v>0</v>
      </c>
      <c r="AT187" s="133">
        <f ca="1"/>
        <v>0</v>
      </c>
      <c r="AU187" s="133">
        <f ca="1"/>
        <v>0</v>
      </c>
      <c r="AV187" s="133">
        <f t="shared" ca="1" si="22"/>
        <v>0</v>
      </c>
      <c r="AW187" s="133">
        <f t="shared" ca="1" si="23"/>
        <v>0</v>
      </c>
      <c r="AX187" s="59"/>
    </row>
    <row r="188" spans="2:50" hidden="1" outlineLevel="1" x14ac:dyDescent="0.2">
      <c r="B188" s="108"/>
      <c r="C188" s="108" t="str">
        <f ca="1"/>
        <v>sGDP</v>
      </c>
      <c r="D188" s="133" cm="1">
        <f t="array" aca="1" ref="D188" ca="1">IF($J$1="Labour",SUMIFS(Raw_Factors_QFXP!E$7:E$1000,Raw_Factors_QFXP!$A$7:$A$1000,_xlfn.XLOOKUP($J$1,Fct_labels,Fct_codes)&amp;"_"&amp;$C188),IFERROR(_xlfn.XLOOKUP(_xlfn.XLOOKUP($J$1,Fct_labels,Fct_codes)&amp;"_"&amp;$C188,Raw_Factors_QFXP!$B$7:$B$1000,Raw_Factors_QFXP!E$7:E$1000),0))</f>
        <v>0</v>
      </c>
      <c r="E188" s="133" cm="1">
        <f t="array" aca="1" ref="E188" ca="1">IF($J$1="Labour",SUMIFS(Raw_Factors_QFXP!F$7:F$1000,Raw_Factors_QFXP!$A$7:$A$1000,_xlfn.XLOOKUP($J$1,Fct_labels,Fct_codes)&amp;"_"&amp;$C188),IFERROR(_xlfn.XLOOKUP(_xlfn.XLOOKUP($J$1,Fct_labels,Fct_codes)&amp;"_"&amp;$C188,Raw_Factors_QFXP!$B$7:$B$1000,Raw_Factors_QFXP!F$7:F$1000),0))</f>
        <v>0</v>
      </c>
      <c r="F188" s="133" cm="1">
        <f t="array" aca="1" ref="F188" ca="1">IF($J$1="Labour",SUMIFS(Raw_Factors_QFXP!G$7:G$1000,Raw_Factors_QFXP!$A$7:$A$1000,_xlfn.XLOOKUP($J$1,Fct_labels,Fct_codes)&amp;"_"&amp;$C188),IFERROR(_xlfn.XLOOKUP(_xlfn.XLOOKUP($J$1,Fct_labels,Fct_codes)&amp;"_"&amp;$C188,Raw_Factors_QFXP!$B$7:$B$1000,Raw_Factors_QFXP!G$7:G$1000),0))</f>
        <v>0</v>
      </c>
      <c r="G188" s="133" cm="1">
        <f t="array" aca="1" ref="G188" ca="1">IF($J$1="Labour",SUMIFS(Raw_Factors_QFXP!H$7:H$1000,Raw_Factors_QFXP!$A$7:$A$1000,_xlfn.XLOOKUP($J$1,Fct_labels,Fct_codes)&amp;"_"&amp;$C188),IFERROR(_xlfn.XLOOKUP(_xlfn.XLOOKUP($J$1,Fct_labels,Fct_codes)&amp;"_"&amp;$C188,Raw_Factors_QFXP!$B$7:$B$1000,Raw_Factors_QFXP!H$7:H$1000),0))</f>
        <v>0</v>
      </c>
      <c r="H188" s="133" cm="1">
        <f t="array" aca="1" ref="H188" ca="1">IF($J$1="Labour",SUMIFS(Raw_Factors_QFXP!I$7:I$1000,Raw_Factors_QFXP!$A$7:$A$1000,_xlfn.XLOOKUP($J$1,Fct_labels,Fct_codes)&amp;"_"&amp;$C188),IFERROR(_xlfn.XLOOKUP(_xlfn.XLOOKUP($J$1,Fct_labels,Fct_codes)&amp;"_"&amp;$C188,Raw_Factors_QFXP!$B$7:$B$1000,Raw_Factors_QFXP!I$7:I$1000),0))</f>
        <v>0</v>
      </c>
      <c r="I188" s="133" cm="1">
        <f t="array" aca="1" ref="I188" ca="1">IF($J$1="Labour",SUMIFS(Raw_Factors_QFXP!J$7:J$1000,Raw_Factors_QFXP!$A$7:$A$1000,_xlfn.XLOOKUP($J$1,Fct_labels,Fct_codes)&amp;"_"&amp;$C188),IFERROR(_xlfn.XLOOKUP(_xlfn.XLOOKUP($J$1,Fct_labels,Fct_codes)&amp;"_"&amp;$C188,Raw_Factors_QFXP!$B$7:$B$1000,Raw_Factors_QFXP!J$7:J$1000),0))</f>
        <v>0</v>
      </c>
      <c r="J188" s="133" cm="1">
        <f t="array" aca="1" ref="J188" ca="1">IF($J$1="Labour",SUMIFS(Raw_Factors_QFXP!K$7:K$1000,Raw_Factors_QFXP!$A$7:$A$1000,_xlfn.XLOOKUP($J$1,Fct_labels,Fct_codes)&amp;"_"&amp;$C188),IFERROR(_xlfn.XLOOKUP(_xlfn.XLOOKUP($J$1,Fct_labels,Fct_codes)&amp;"_"&amp;$C188,Raw_Factors_QFXP!$B$7:$B$1000,Raw_Factors_QFXP!K$7:K$1000),0))</f>
        <v>0</v>
      </c>
      <c r="K188" s="133" cm="1">
        <f t="array" aca="1" ref="K188" ca="1">IF($J$1="Labour",SUMIFS(Raw_Factors_QFXP!L$7:L$1000,Raw_Factors_QFXP!$A$7:$A$1000,_xlfn.XLOOKUP($J$1,Fct_labels,Fct_codes)&amp;"_"&amp;$C188),IFERROR(_xlfn.XLOOKUP(_xlfn.XLOOKUP($J$1,Fct_labels,Fct_codes)&amp;"_"&amp;$C188,Raw_Factors_QFXP!$B$7:$B$1000,Raw_Factors_QFXP!L$7:L$1000),0))</f>
        <v>0</v>
      </c>
      <c r="L188" s="133" cm="1">
        <f t="array" aca="1" ref="L188" ca="1">IF($J$1="Labour",SUMIFS(Raw_Factors_QFXP!M$7:M$1000,Raw_Factors_QFXP!$A$7:$A$1000,_xlfn.XLOOKUP($J$1,Fct_labels,Fct_codes)&amp;"_"&amp;$C188),IFERROR(_xlfn.XLOOKUP(_xlfn.XLOOKUP($J$1,Fct_labels,Fct_codes)&amp;"_"&amp;$C188,Raw_Factors_QFXP!$B$7:$B$1000,Raw_Factors_QFXP!M$7:M$1000),0))</f>
        <v>0</v>
      </c>
      <c r="M188" s="133" cm="1">
        <f t="array" aca="1" ref="M188" ca="1">IF($J$1="Labour",SUMIFS(Raw_Factors_QFXP!N$7:N$1000,Raw_Factors_QFXP!$A$7:$A$1000,_xlfn.XLOOKUP($J$1,Fct_labels,Fct_codes)&amp;"_"&amp;$C188),IFERROR(_xlfn.XLOOKUP(_xlfn.XLOOKUP($J$1,Fct_labels,Fct_codes)&amp;"_"&amp;$C188,Raw_Factors_QFXP!$B$7:$B$1000,Raw_Factors_QFXP!N$7:N$1000),0))</f>
        <v>0</v>
      </c>
      <c r="O188" s="108"/>
      <c r="P188" s="108" t="str">
        <f ca="1"/>
        <v>sGDP</v>
      </c>
      <c r="Q188" s="281" cm="1">
        <f t="array" aca="1" ref="Q188" ca="1">IF($J$1="Labour","",IFERROR(_xlfn.XLOOKUP(_xlfn.XLOOKUP($J$1,Fct_labels,Fct_codes)&amp;"_"&amp;$C188,Raw_Factors_WFDISTXP!$B$7:$B$1000,Raw_Factors_WFDISTXP!E$7:E$1000),0))</f>
        <v>0</v>
      </c>
      <c r="R188" s="281" cm="1">
        <f t="array" aca="1" ref="R188" ca="1">IF($J$1="Labour","",IFERROR(_xlfn.XLOOKUP(_xlfn.XLOOKUP($J$1,Fct_labels,Fct_codes)&amp;"_"&amp;$C188,Raw_Factors_WFDISTXP!$B$7:$B$1000,Raw_Factors_WFDISTXP!F$7:F$1000),0))</f>
        <v>0</v>
      </c>
      <c r="S188" s="281" cm="1">
        <f t="array" aca="1" ref="S188" ca="1">IF($J$1="Labour","",IFERROR(_xlfn.XLOOKUP(_xlfn.XLOOKUP($J$1,Fct_labels,Fct_codes)&amp;"_"&amp;$C188,Raw_Factors_WFDISTXP!$B$7:$B$1000,Raw_Factors_WFDISTXP!G$7:G$1000),0))</f>
        <v>0</v>
      </c>
      <c r="T188" s="281" cm="1">
        <f t="array" aca="1" ref="T188" ca="1">IF($J$1="Labour","",IFERROR(_xlfn.XLOOKUP(_xlfn.XLOOKUP($J$1,Fct_labels,Fct_codes)&amp;"_"&amp;$C188,Raw_Factors_WFDISTXP!$B$7:$B$1000,Raw_Factors_WFDISTXP!H$7:H$1000),0))</f>
        <v>0</v>
      </c>
      <c r="U188" s="281" cm="1">
        <f t="array" aca="1" ref="U188" ca="1">IF($J$1="Labour","",IFERROR(_xlfn.XLOOKUP(_xlfn.XLOOKUP($J$1,Fct_labels,Fct_codes)&amp;"_"&amp;$C188,Raw_Factors_WFDISTXP!$B$7:$B$1000,Raw_Factors_WFDISTXP!I$7:I$1000),0))</f>
        <v>0</v>
      </c>
      <c r="V188" s="281" cm="1">
        <f t="array" aca="1" ref="V188" ca="1">IF($J$1="Labour","",IFERROR(_xlfn.XLOOKUP(_xlfn.XLOOKUP($J$1,Fct_labels,Fct_codes)&amp;"_"&amp;$C188,Raw_Factors_WFDISTXP!$B$7:$B$1000,Raw_Factors_WFDISTXP!J$7:J$1000),0))</f>
        <v>0</v>
      </c>
      <c r="W188" s="281" cm="1">
        <f t="array" aca="1" ref="W188" ca="1">IF($J$1="Labour","",IFERROR(_xlfn.XLOOKUP(_xlfn.XLOOKUP($J$1,Fct_labels,Fct_codes)&amp;"_"&amp;$C188,Raw_Factors_WFDISTXP!$B$7:$B$1000,Raw_Factors_WFDISTXP!K$7:K$1000),0))</f>
        <v>0</v>
      </c>
      <c r="X188" s="281" cm="1">
        <f t="array" aca="1" ref="X188" ca="1">IF($J$1="Labour","",IFERROR(_xlfn.XLOOKUP(_xlfn.XLOOKUP($J$1,Fct_labels,Fct_codes)&amp;"_"&amp;$C188,Raw_Factors_WFDISTXP!$B$7:$B$1000,Raw_Factors_WFDISTXP!L$7:L$1000),0))</f>
        <v>0</v>
      </c>
      <c r="Y188" s="281" cm="1">
        <f t="array" aca="1" ref="Y188" ca="1">IF($J$1="Labour","",IFERROR(_xlfn.XLOOKUP(_xlfn.XLOOKUP($J$1,Fct_labels,Fct_codes)&amp;"_"&amp;$C188,Raw_Factors_WFDISTXP!$B$7:$B$1000,Raw_Factors_WFDISTXP!M$7:M$1000),0))</f>
        <v>0</v>
      </c>
      <c r="Z188" s="281" cm="1">
        <f t="array" aca="1" ref="Z188" ca="1">IF($J$1="Labour","",IFERROR(_xlfn.XLOOKUP(_xlfn.XLOOKUP($J$1,Fct_labels,Fct_codes)&amp;"_"&amp;$C188,Raw_Factors_WFDISTXP!$B$7:$B$1000,Raw_Factors_WFDISTXP!N$7:N$1000),0))</f>
        <v>0</v>
      </c>
      <c r="AA188" s="104"/>
      <c r="AB188" s="104"/>
      <c r="AC188" s="104"/>
      <c r="AD188" s="104"/>
      <c r="AE188" s="104"/>
      <c r="AF188" s="104"/>
      <c r="AG188" s="104"/>
      <c r="AH188" s="104"/>
      <c r="AI188" s="54" t="str">
        <f ca="1"/>
        <v>sGDP</v>
      </c>
      <c r="AJ188" s="54" t="str">
        <f ca="1"/>
        <v>sGDP</v>
      </c>
      <c r="AK188" s="133" t="str">
        <f ca="1"/>
        <v>sGDP</v>
      </c>
      <c r="AL188" s="133">
        <f ca="1"/>
        <v>0</v>
      </c>
      <c r="AM188" s="133">
        <f ca="1"/>
        <v>0</v>
      </c>
      <c r="AN188" s="133">
        <f ca="1"/>
        <v>0</v>
      </c>
      <c r="AO188" s="133">
        <f ca="1"/>
        <v>0</v>
      </c>
      <c r="AP188" s="133">
        <f ca="1"/>
        <v>0</v>
      </c>
      <c r="AQ188" s="133">
        <f ca="1"/>
        <v>0</v>
      </c>
      <c r="AR188" s="133">
        <f ca="1"/>
        <v>0</v>
      </c>
      <c r="AS188" s="133">
        <f ca="1"/>
        <v>0</v>
      </c>
      <c r="AT188" s="133">
        <f ca="1"/>
        <v>0</v>
      </c>
      <c r="AU188" s="133">
        <f ca="1"/>
        <v>0</v>
      </c>
      <c r="AV188" s="133" t="e">
        <f t="shared" ca="1" si="22"/>
        <v>#DIV/0!</v>
      </c>
      <c r="AW188" s="133">
        <f t="shared" ca="1" si="23"/>
        <v>0</v>
      </c>
      <c r="AX188" s="59"/>
    </row>
    <row r="189" spans="2:50" hidden="1" outlineLevel="1" x14ac:dyDescent="0.2">
      <c r="B189" s="108"/>
      <c r="C189" s="108" t="str">
        <f ca="1"/>
        <v>sAGR</v>
      </c>
      <c r="D189" s="133" cm="1">
        <f t="array" aca="1" ref="D189" ca="1">IF($J$1="Labour",SUMIFS(Raw_Factors_QFXP!E$7:E$1000,Raw_Factors_QFXP!$A$7:$A$1000,_xlfn.XLOOKUP($J$1,Fct_labels,Fct_codes)&amp;"_"&amp;$C189),IFERROR(_xlfn.XLOOKUP(_xlfn.XLOOKUP($J$1,Fct_labels,Fct_codes)&amp;"_"&amp;$C189,Raw_Factors_QFXP!$B$7:$B$1000,Raw_Factors_QFXP!E$7:E$1000),0))</f>
        <v>0</v>
      </c>
      <c r="E189" s="133" cm="1">
        <f t="array" aca="1" ref="E189" ca="1">IF($J$1="Labour",SUMIFS(Raw_Factors_QFXP!F$7:F$1000,Raw_Factors_QFXP!$A$7:$A$1000,_xlfn.XLOOKUP($J$1,Fct_labels,Fct_codes)&amp;"_"&amp;$C189),IFERROR(_xlfn.XLOOKUP(_xlfn.XLOOKUP($J$1,Fct_labels,Fct_codes)&amp;"_"&amp;$C189,Raw_Factors_QFXP!$B$7:$B$1000,Raw_Factors_QFXP!F$7:F$1000),0))</f>
        <v>0</v>
      </c>
      <c r="F189" s="133" cm="1">
        <f t="array" aca="1" ref="F189" ca="1">IF($J$1="Labour",SUMIFS(Raw_Factors_QFXP!G$7:G$1000,Raw_Factors_QFXP!$A$7:$A$1000,_xlfn.XLOOKUP($J$1,Fct_labels,Fct_codes)&amp;"_"&amp;$C189),IFERROR(_xlfn.XLOOKUP(_xlfn.XLOOKUP($J$1,Fct_labels,Fct_codes)&amp;"_"&amp;$C189,Raw_Factors_QFXP!$B$7:$B$1000,Raw_Factors_QFXP!G$7:G$1000),0))</f>
        <v>0</v>
      </c>
      <c r="G189" s="133" cm="1">
        <f t="array" aca="1" ref="G189" ca="1">IF($J$1="Labour",SUMIFS(Raw_Factors_QFXP!H$7:H$1000,Raw_Factors_QFXP!$A$7:$A$1000,_xlfn.XLOOKUP($J$1,Fct_labels,Fct_codes)&amp;"_"&amp;$C189),IFERROR(_xlfn.XLOOKUP(_xlfn.XLOOKUP($J$1,Fct_labels,Fct_codes)&amp;"_"&amp;$C189,Raw_Factors_QFXP!$B$7:$B$1000,Raw_Factors_QFXP!H$7:H$1000),0))</f>
        <v>0</v>
      </c>
      <c r="H189" s="133" cm="1">
        <f t="array" aca="1" ref="H189" ca="1">IF($J$1="Labour",SUMIFS(Raw_Factors_QFXP!I$7:I$1000,Raw_Factors_QFXP!$A$7:$A$1000,_xlfn.XLOOKUP($J$1,Fct_labels,Fct_codes)&amp;"_"&amp;$C189),IFERROR(_xlfn.XLOOKUP(_xlfn.XLOOKUP($J$1,Fct_labels,Fct_codes)&amp;"_"&amp;$C189,Raw_Factors_QFXP!$B$7:$B$1000,Raw_Factors_QFXP!I$7:I$1000),0))</f>
        <v>0</v>
      </c>
      <c r="I189" s="133" cm="1">
        <f t="array" aca="1" ref="I189" ca="1">IF($J$1="Labour",SUMIFS(Raw_Factors_QFXP!J$7:J$1000,Raw_Factors_QFXP!$A$7:$A$1000,_xlfn.XLOOKUP($J$1,Fct_labels,Fct_codes)&amp;"_"&amp;$C189),IFERROR(_xlfn.XLOOKUP(_xlfn.XLOOKUP($J$1,Fct_labels,Fct_codes)&amp;"_"&amp;$C189,Raw_Factors_QFXP!$B$7:$B$1000,Raw_Factors_QFXP!J$7:J$1000),0))</f>
        <v>0</v>
      </c>
      <c r="J189" s="133" cm="1">
        <f t="array" aca="1" ref="J189" ca="1">IF($J$1="Labour",SUMIFS(Raw_Factors_QFXP!K$7:K$1000,Raw_Factors_QFXP!$A$7:$A$1000,_xlfn.XLOOKUP($J$1,Fct_labels,Fct_codes)&amp;"_"&amp;$C189),IFERROR(_xlfn.XLOOKUP(_xlfn.XLOOKUP($J$1,Fct_labels,Fct_codes)&amp;"_"&amp;$C189,Raw_Factors_QFXP!$B$7:$B$1000,Raw_Factors_QFXP!K$7:K$1000),0))</f>
        <v>0</v>
      </c>
      <c r="K189" s="133" cm="1">
        <f t="array" aca="1" ref="K189" ca="1">IF($J$1="Labour",SUMIFS(Raw_Factors_QFXP!L$7:L$1000,Raw_Factors_QFXP!$A$7:$A$1000,_xlfn.XLOOKUP($J$1,Fct_labels,Fct_codes)&amp;"_"&amp;$C189),IFERROR(_xlfn.XLOOKUP(_xlfn.XLOOKUP($J$1,Fct_labels,Fct_codes)&amp;"_"&amp;$C189,Raw_Factors_QFXP!$B$7:$B$1000,Raw_Factors_QFXP!L$7:L$1000),0))</f>
        <v>0</v>
      </c>
      <c r="L189" s="133" cm="1">
        <f t="array" aca="1" ref="L189" ca="1">IF($J$1="Labour",SUMIFS(Raw_Factors_QFXP!M$7:M$1000,Raw_Factors_QFXP!$A$7:$A$1000,_xlfn.XLOOKUP($J$1,Fct_labels,Fct_codes)&amp;"_"&amp;$C189),IFERROR(_xlfn.XLOOKUP(_xlfn.XLOOKUP($J$1,Fct_labels,Fct_codes)&amp;"_"&amp;$C189,Raw_Factors_QFXP!$B$7:$B$1000,Raw_Factors_QFXP!M$7:M$1000),0))</f>
        <v>0</v>
      </c>
      <c r="M189" s="133" cm="1">
        <f t="array" aca="1" ref="M189" ca="1">IF($J$1="Labour",SUMIFS(Raw_Factors_QFXP!N$7:N$1000,Raw_Factors_QFXP!$A$7:$A$1000,_xlfn.XLOOKUP($J$1,Fct_labels,Fct_codes)&amp;"_"&amp;$C189),IFERROR(_xlfn.XLOOKUP(_xlfn.XLOOKUP($J$1,Fct_labels,Fct_codes)&amp;"_"&amp;$C189,Raw_Factors_QFXP!$B$7:$B$1000,Raw_Factors_QFXP!N$7:N$1000),0))</f>
        <v>0</v>
      </c>
      <c r="O189" s="108"/>
      <c r="P189" s="108" t="str">
        <f ca="1"/>
        <v>sAGR</v>
      </c>
      <c r="Q189" s="281" cm="1">
        <f t="array" aca="1" ref="Q189" ca="1">IF($J$1="Labour","",IFERROR(_xlfn.XLOOKUP(_xlfn.XLOOKUP($J$1,Fct_labels,Fct_codes)&amp;"_"&amp;$C189,Raw_Factors_WFDISTXP!$B$7:$B$1000,Raw_Factors_WFDISTXP!E$7:E$1000),0))</f>
        <v>0</v>
      </c>
      <c r="R189" s="281" cm="1">
        <f t="array" aca="1" ref="R189" ca="1">IF($J$1="Labour","",IFERROR(_xlfn.XLOOKUP(_xlfn.XLOOKUP($J$1,Fct_labels,Fct_codes)&amp;"_"&amp;$C189,Raw_Factors_WFDISTXP!$B$7:$B$1000,Raw_Factors_WFDISTXP!F$7:F$1000),0))</f>
        <v>0</v>
      </c>
      <c r="S189" s="281" cm="1">
        <f t="array" aca="1" ref="S189" ca="1">IF($J$1="Labour","",IFERROR(_xlfn.XLOOKUP(_xlfn.XLOOKUP($J$1,Fct_labels,Fct_codes)&amp;"_"&amp;$C189,Raw_Factors_WFDISTXP!$B$7:$B$1000,Raw_Factors_WFDISTXP!G$7:G$1000),0))</f>
        <v>0</v>
      </c>
      <c r="T189" s="281" cm="1">
        <f t="array" aca="1" ref="T189" ca="1">IF($J$1="Labour","",IFERROR(_xlfn.XLOOKUP(_xlfn.XLOOKUP($J$1,Fct_labels,Fct_codes)&amp;"_"&amp;$C189,Raw_Factors_WFDISTXP!$B$7:$B$1000,Raw_Factors_WFDISTXP!H$7:H$1000),0))</f>
        <v>0</v>
      </c>
      <c r="U189" s="281" cm="1">
        <f t="array" aca="1" ref="U189" ca="1">IF($J$1="Labour","",IFERROR(_xlfn.XLOOKUP(_xlfn.XLOOKUP($J$1,Fct_labels,Fct_codes)&amp;"_"&amp;$C189,Raw_Factors_WFDISTXP!$B$7:$B$1000,Raw_Factors_WFDISTXP!I$7:I$1000),0))</f>
        <v>0</v>
      </c>
      <c r="V189" s="281" cm="1">
        <f t="array" aca="1" ref="V189" ca="1">IF($J$1="Labour","",IFERROR(_xlfn.XLOOKUP(_xlfn.XLOOKUP($J$1,Fct_labels,Fct_codes)&amp;"_"&amp;$C189,Raw_Factors_WFDISTXP!$B$7:$B$1000,Raw_Factors_WFDISTXP!J$7:J$1000),0))</f>
        <v>0</v>
      </c>
      <c r="W189" s="281" cm="1">
        <f t="array" aca="1" ref="W189" ca="1">IF($J$1="Labour","",IFERROR(_xlfn.XLOOKUP(_xlfn.XLOOKUP($J$1,Fct_labels,Fct_codes)&amp;"_"&amp;$C189,Raw_Factors_WFDISTXP!$B$7:$B$1000,Raw_Factors_WFDISTXP!K$7:K$1000),0))</f>
        <v>0</v>
      </c>
      <c r="X189" s="281" cm="1">
        <f t="array" aca="1" ref="X189" ca="1">IF($J$1="Labour","",IFERROR(_xlfn.XLOOKUP(_xlfn.XLOOKUP($J$1,Fct_labels,Fct_codes)&amp;"_"&amp;$C189,Raw_Factors_WFDISTXP!$B$7:$B$1000,Raw_Factors_WFDISTXP!L$7:L$1000),0))</f>
        <v>0</v>
      </c>
      <c r="Y189" s="281" cm="1">
        <f t="array" aca="1" ref="Y189" ca="1">IF($J$1="Labour","",IFERROR(_xlfn.XLOOKUP(_xlfn.XLOOKUP($J$1,Fct_labels,Fct_codes)&amp;"_"&amp;$C189,Raw_Factors_WFDISTXP!$B$7:$B$1000,Raw_Factors_WFDISTXP!M$7:M$1000),0))</f>
        <v>0</v>
      </c>
      <c r="Z189" s="281" cm="1">
        <f t="array" aca="1" ref="Z189" ca="1">IF($J$1="Labour","",IFERROR(_xlfn.XLOOKUP(_xlfn.XLOOKUP($J$1,Fct_labels,Fct_codes)&amp;"_"&amp;$C189,Raw_Factors_WFDISTXP!$B$7:$B$1000,Raw_Factors_WFDISTXP!N$7:N$1000),0))</f>
        <v>0</v>
      </c>
      <c r="AA189" s="104"/>
      <c r="AB189" s="104"/>
      <c r="AC189" s="104"/>
      <c r="AD189" s="104"/>
      <c r="AE189" s="104"/>
      <c r="AF189" s="104"/>
      <c r="AG189" s="104"/>
      <c r="AH189" s="104"/>
      <c r="AI189" s="54" t="str">
        <f ca="1"/>
        <v>sAGR</v>
      </c>
      <c r="AJ189" s="54" t="str">
        <f ca="1"/>
        <v>sGDP</v>
      </c>
      <c r="AK189" s="133" t="str">
        <f ca="1"/>
        <v>sAGR</v>
      </c>
      <c r="AL189" s="133">
        <f ca="1"/>
        <v>0</v>
      </c>
      <c r="AM189" s="133">
        <f ca="1"/>
        <v>0</v>
      </c>
      <c r="AN189" s="133">
        <f ca="1"/>
        <v>0</v>
      </c>
      <c r="AO189" s="133">
        <f ca="1"/>
        <v>0</v>
      </c>
      <c r="AP189" s="133">
        <f ca="1"/>
        <v>0</v>
      </c>
      <c r="AQ189" s="133">
        <f ca="1"/>
        <v>0</v>
      </c>
      <c r="AR189" s="133">
        <f ca="1"/>
        <v>0</v>
      </c>
      <c r="AS189" s="133">
        <f ca="1"/>
        <v>0</v>
      </c>
      <c r="AT189" s="133">
        <f ca="1"/>
        <v>0</v>
      </c>
      <c r="AU189" s="133">
        <f ca="1"/>
        <v>0</v>
      </c>
      <c r="AV189" s="133">
        <f t="shared" ca="1" si="22"/>
        <v>0</v>
      </c>
      <c r="AW189" s="133">
        <f t="shared" ca="1" si="23"/>
        <v>0</v>
      </c>
      <c r="AX189" s="59"/>
    </row>
    <row r="190" spans="2:50" hidden="1" outlineLevel="1" x14ac:dyDescent="0.2">
      <c r="B190" s="108"/>
      <c r="C190" s="108" t="str">
        <f ca="1"/>
        <v>sMIN</v>
      </c>
      <c r="D190" s="133" cm="1">
        <f t="array" aca="1" ref="D190" ca="1">IF($J$1="Labour",SUMIFS(Raw_Factors_QFXP!E$7:E$1000,Raw_Factors_QFXP!$A$7:$A$1000,_xlfn.XLOOKUP($J$1,Fct_labels,Fct_codes)&amp;"_"&amp;$C190),IFERROR(_xlfn.XLOOKUP(_xlfn.XLOOKUP($J$1,Fct_labels,Fct_codes)&amp;"_"&amp;$C190,Raw_Factors_QFXP!$B$7:$B$1000,Raw_Factors_QFXP!E$7:E$1000),0))</f>
        <v>0</v>
      </c>
      <c r="E190" s="133" cm="1">
        <f t="array" aca="1" ref="E190" ca="1">IF($J$1="Labour",SUMIFS(Raw_Factors_QFXP!F$7:F$1000,Raw_Factors_QFXP!$A$7:$A$1000,_xlfn.XLOOKUP($J$1,Fct_labels,Fct_codes)&amp;"_"&amp;$C190),IFERROR(_xlfn.XLOOKUP(_xlfn.XLOOKUP($J$1,Fct_labels,Fct_codes)&amp;"_"&amp;$C190,Raw_Factors_QFXP!$B$7:$B$1000,Raw_Factors_QFXP!F$7:F$1000),0))</f>
        <v>0</v>
      </c>
      <c r="F190" s="133" cm="1">
        <f t="array" aca="1" ref="F190" ca="1">IF($J$1="Labour",SUMIFS(Raw_Factors_QFXP!G$7:G$1000,Raw_Factors_QFXP!$A$7:$A$1000,_xlfn.XLOOKUP($J$1,Fct_labels,Fct_codes)&amp;"_"&amp;$C190),IFERROR(_xlfn.XLOOKUP(_xlfn.XLOOKUP($J$1,Fct_labels,Fct_codes)&amp;"_"&amp;$C190,Raw_Factors_QFXP!$B$7:$B$1000,Raw_Factors_QFXP!G$7:G$1000),0))</f>
        <v>0</v>
      </c>
      <c r="G190" s="133" cm="1">
        <f t="array" aca="1" ref="G190" ca="1">IF($J$1="Labour",SUMIFS(Raw_Factors_QFXP!H$7:H$1000,Raw_Factors_QFXP!$A$7:$A$1000,_xlfn.XLOOKUP($J$1,Fct_labels,Fct_codes)&amp;"_"&amp;$C190),IFERROR(_xlfn.XLOOKUP(_xlfn.XLOOKUP($J$1,Fct_labels,Fct_codes)&amp;"_"&amp;$C190,Raw_Factors_QFXP!$B$7:$B$1000,Raw_Factors_QFXP!H$7:H$1000),0))</f>
        <v>0</v>
      </c>
      <c r="H190" s="133" cm="1">
        <f t="array" aca="1" ref="H190" ca="1">IF($J$1="Labour",SUMIFS(Raw_Factors_QFXP!I$7:I$1000,Raw_Factors_QFXP!$A$7:$A$1000,_xlfn.XLOOKUP($J$1,Fct_labels,Fct_codes)&amp;"_"&amp;$C190),IFERROR(_xlfn.XLOOKUP(_xlfn.XLOOKUP($J$1,Fct_labels,Fct_codes)&amp;"_"&amp;$C190,Raw_Factors_QFXP!$B$7:$B$1000,Raw_Factors_QFXP!I$7:I$1000),0))</f>
        <v>0</v>
      </c>
      <c r="I190" s="133" cm="1">
        <f t="array" aca="1" ref="I190" ca="1">IF($J$1="Labour",SUMIFS(Raw_Factors_QFXP!J$7:J$1000,Raw_Factors_QFXP!$A$7:$A$1000,_xlfn.XLOOKUP($J$1,Fct_labels,Fct_codes)&amp;"_"&amp;$C190),IFERROR(_xlfn.XLOOKUP(_xlfn.XLOOKUP($J$1,Fct_labels,Fct_codes)&amp;"_"&amp;$C190,Raw_Factors_QFXP!$B$7:$B$1000,Raw_Factors_QFXP!J$7:J$1000),0))</f>
        <v>0</v>
      </c>
      <c r="J190" s="133" cm="1">
        <f t="array" aca="1" ref="J190" ca="1">IF($J$1="Labour",SUMIFS(Raw_Factors_QFXP!K$7:K$1000,Raw_Factors_QFXP!$A$7:$A$1000,_xlfn.XLOOKUP($J$1,Fct_labels,Fct_codes)&amp;"_"&amp;$C190),IFERROR(_xlfn.XLOOKUP(_xlfn.XLOOKUP($J$1,Fct_labels,Fct_codes)&amp;"_"&amp;$C190,Raw_Factors_QFXP!$B$7:$B$1000,Raw_Factors_QFXP!K$7:K$1000),0))</f>
        <v>0</v>
      </c>
      <c r="K190" s="133" cm="1">
        <f t="array" aca="1" ref="K190" ca="1">IF($J$1="Labour",SUMIFS(Raw_Factors_QFXP!L$7:L$1000,Raw_Factors_QFXP!$A$7:$A$1000,_xlfn.XLOOKUP($J$1,Fct_labels,Fct_codes)&amp;"_"&amp;$C190),IFERROR(_xlfn.XLOOKUP(_xlfn.XLOOKUP($J$1,Fct_labels,Fct_codes)&amp;"_"&amp;$C190,Raw_Factors_QFXP!$B$7:$B$1000,Raw_Factors_QFXP!L$7:L$1000),0))</f>
        <v>0</v>
      </c>
      <c r="L190" s="133" cm="1">
        <f t="array" aca="1" ref="L190" ca="1">IF($J$1="Labour",SUMIFS(Raw_Factors_QFXP!M$7:M$1000,Raw_Factors_QFXP!$A$7:$A$1000,_xlfn.XLOOKUP($J$1,Fct_labels,Fct_codes)&amp;"_"&amp;$C190),IFERROR(_xlfn.XLOOKUP(_xlfn.XLOOKUP($J$1,Fct_labels,Fct_codes)&amp;"_"&amp;$C190,Raw_Factors_QFXP!$B$7:$B$1000,Raw_Factors_QFXP!M$7:M$1000),0))</f>
        <v>0</v>
      </c>
      <c r="M190" s="133" cm="1">
        <f t="array" aca="1" ref="M190" ca="1">IF($J$1="Labour",SUMIFS(Raw_Factors_QFXP!N$7:N$1000,Raw_Factors_QFXP!$A$7:$A$1000,_xlfn.XLOOKUP($J$1,Fct_labels,Fct_codes)&amp;"_"&amp;$C190),IFERROR(_xlfn.XLOOKUP(_xlfn.XLOOKUP($J$1,Fct_labels,Fct_codes)&amp;"_"&amp;$C190,Raw_Factors_QFXP!$B$7:$B$1000,Raw_Factors_QFXP!N$7:N$1000),0))</f>
        <v>0</v>
      </c>
      <c r="O190" s="108"/>
      <c r="P190" s="108" t="str">
        <f ca="1"/>
        <v>sMIN</v>
      </c>
      <c r="Q190" s="281" cm="1">
        <f t="array" aca="1" ref="Q190" ca="1">IF($J$1="Labour","",IFERROR(_xlfn.XLOOKUP(_xlfn.XLOOKUP($J$1,Fct_labels,Fct_codes)&amp;"_"&amp;$C190,Raw_Factors_WFDISTXP!$B$7:$B$1000,Raw_Factors_WFDISTXP!E$7:E$1000),0))</f>
        <v>0</v>
      </c>
      <c r="R190" s="281" cm="1">
        <f t="array" aca="1" ref="R190" ca="1">IF($J$1="Labour","",IFERROR(_xlfn.XLOOKUP(_xlfn.XLOOKUP($J$1,Fct_labels,Fct_codes)&amp;"_"&amp;$C190,Raw_Factors_WFDISTXP!$B$7:$B$1000,Raw_Factors_WFDISTXP!F$7:F$1000),0))</f>
        <v>0</v>
      </c>
      <c r="S190" s="281" cm="1">
        <f t="array" aca="1" ref="S190" ca="1">IF($J$1="Labour","",IFERROR(_xlfn.XLOOKUP(_xlfn.XLOOKUP($J$1,Fct_labels,Fct_codes)&amp;"_"&amp;$C190,Raw_Factors_WFDISTXP!$B$7:$B$1000,Raw_Factors_WFDISTXP!G$7:G$1000),0))</f>
        <v>0</v>
      </c>
      <c r="T190" s="281" cm="1">
        <f t="array" aca="1" ref="T190" ca="1">IF($J$1="Labour","",IFERROR(_xlfn.XLOOKUP(_xlfn.XLOOKUP($J$1,Fct_labels,Fct_codes)&amp;"_"&amp;$C190,Raw_Factors_WFDISTXP!$B$7:$B$1000,Raw_Factors_WFDISTXP!H$7:H$1000),0))</f>
        <v>0</v>
      </c>
      <c r="U190" s="281" cm="1">
        <f t="array" aca="1" ref="U190" ca="1">IF($J$1="Labour","",IFERROR(_xlfn.XLOOKUP(_xlfn.XLOOKUP($J$1,Fct_labels,Fct_codes)&amp;"_"&amp;$C190,Raw_Factors_WFDISTXP!$B$7:$B$1000,Raw_Factors_WFDISTXP!I$7:I$1000),0))</f>
        <v>0</v>
      </c>
      <c r="V190" s="281" cm="1">
        <f t="array" aca="1" ref="V190" ca="1">IF($J$1="Labour","",IFERROR(_xlfn.XLOOKUP(_xlfn.XLOOKUP($J$1,Fct_labels,Fct_codes)&amp;"_"&amp;$C190,Raw_Factors_WFDISTXP!$B$7:$B$1000,Raw_Factors_WFDISTXP!J$7:J$1000),0))</f>
        <v>0</v>
      </c>
      <c r="W190" s="281" cm="1">
        <f t="array" aca="1" ref="W190" ca="1">IF($J$1="Labour","",IFERROR(_xlfn.XLOOKUP(_xlfn.XLOOKUP($J$1,Fct_labels,Fct_codes)&amp;"_"&amp;$C190,Raw_Factors_WFDISTXP!$B$7:$B$1000,Raw_Factors_WFDISTXP!K$7:K$1000),0))</f>
        <v>0</v>
      </c>
      <c r="X190" s="281" cm="1">
        <f t="array" aca="1" ref="X190" ca="1">IF($J$1="Labour","",IFERROR(_xlfn.XLOOKUP(_xlfn.XLOOKUP($J$1,Fct_labels,Fct_codes)&amp;"_"&amp;$C190,Raw_Factors_WFDISTXP!$B$7:$B$1000,Raw_Factors_WFDISTXP!L$7:L$1000),0))</f>
        <v>0</v>
      </c>
      <c r="Y190" s="281" cm="1">
        <f t="array" aca="1" ref="Y190" ca="1">IF($J$1="Labour","",IFERROR(_xlfn.XLOOKUP(_xlfn.XLOOKUP($J$1,Fct_labels,Fct_codes)&amp;"_"&amp;$C190,Raw_Factors_WFDISTXP!$B$7:$B$1000,Raw_Factors_WFDISTXP!M$7:M$1000),0))</f>
        <v>0</v>
      </c>
      <c r="Z190" s="281" cm="1">
        <f t="array" aca="1" ref="Z190" ca="1">IF($J$1="Labour","",IFERROR(_xlfn.XLOOKUP(_xlfn.XLOOKUP($J$1,Fct_labels,Fct_codes)&amp;"_"&amp;$C190,Raw_Factors_WFDISTXP!$B$7:$B$1000,Raw_Factors_WFDISTXP!N$7:N$1000),0))</f>
        <v>0</v>
      </c>
      <c r="AA190" s="104"/>
      <c r="AB190" s="104"/>
      <c r="AC190" s="104"/>
      <c r="AD190" s="104"/>
      <c r="AE190" s="104"/>
      <c r="AF190" s="104"/>
      <c r="AG190" s="104"/>
      <c r="AH190" s="104"/>
      <c r="AI190" s="54" t="str">
        <f ca="1"/>
        <v>sMIN</v>
      </c>
      <c r="AJ190" s="54" t="str">
        <f ca="1"/>
        <v>sGDP</v>
      </c>
      <c r="AK190" s="133" t="str">
        <f ca="1"/>
        <v>sMIN</v>
      </c>
      <c r="AL190" s="133">
        <f ca="1"/>
        <v>0</v>
      </c>
      <c r="AM190" s="133">
        <f ca="1"/>
        <v>0</v>
      </c>
      <c r="AN190" s="133">
        <f ca="1"/>
        <v>0</v>
      </c>
      <c r="AO190" s="133">
        <f ca="1"/>
        <v>0</v>
      </c>
      <c r="AP190" s="133">
        <f ca="1"/>
        <v>0</v>
      </c>
      <c r="AQ190" s="133">
        <f ca="1"/>
        <v>0</v>
      </c>
      <c r="AR190" s="133">
        <f ca="1"/>
        <v>0</v>
      </c>
      <c r="AS190" s="133">
        <f ca="1"/>
        <v>0</v>
      </c>
      <c r="AT190" s="133">
        <f ca="1"/>
        <v>0</v>
      </c>
      <c r="AU190" s="133">
        <f ca="1"/>
        <v>0</v>
      </c>
      <c r="AV190" s="133" t="e">
        <f t="shared" ca="1" si="22"/>
        <v>#DIV/0!</v>
      </c>
      <c r="AW190" s="133">
        <f t="shared" ca="1" si="23"/>
        <v>0</v>
      </c>
      <c r="AX190" s="59"/>
    </row>
    <row r="191" spans="2:50" hidden="1" outlineLevel="1" x14ac:dyDescent="0.2">
      <c r="B191" s="108"/>
      <c r="C191" s="108" t="str">
        <f ca="1"/>
        <v>sMND</v>
      </c>
      <c r="D191" s="133" cm="1">
        <f t="array" aca="1" ref="D191" ca="1">IF($J$1="Labour",SUMIFS(Raw_Factors_QFXP!E$7:E$1000,Raw_Factors_QFXP!$A$7:$A$1000,_xlfn.XLOOKUP($J$1,Fct_labels,Fct_codes)&amp;"_"&amp;$C191),IFERROR(_xlfn.XLOOKUP(_xlfn.XLOOKUP($J$1,Fct_labels,Fct_codes)&amp;"_"&amp;$C191,Raw_Factors_QFXP!$B$7:$B$1000,Raw_Factors_QFXP!E$7:E$1000),0))</f>
        <v>0</v>
      </c>
      <c r="E191" s="133" cm="1">
        <f t="array" aca="1" ref="E191" ca="1">IF($J$1="Labour",SUMIFS(Raw_Factors_QFXP!F$7:F$1000,Raw_Factors_QFXP!$A$7:$A$1000,_xlfn.XLOOKUP($J$1,Fct_labels,Fct_codes)&amp;"_"&amp;$C191),IFERROR(_xlfn.XLOOKUP(_xlfn.XLOOKUP($J$1,Fct_labels,Fct_codes)&amp;"_"&amp;$C191,Raw_Factors_QFXP!$B$7:$B$1000,Raw_Factors_QFXP!F$7:F$1000),0))</f>
        <v>0</v>
      </c>
      <c r="F191" s="133" cm="1">
        <f t="array" aca="1" ref="F191" ca="1">IF($J$1="Labour",SUMIFS(Raw_Factors_QFXP!G$7:G$1000,Raw_Factors_QFXP!$A$7:$A$1000,_xlfn.XLOOKUP($J$1,Fct_labels,Fct_codes)&amp;"_"&amp;$C191),IFERROR(_xlfn.XLOOKUP(_xlfn.XLOOKUP($J$1,Fct_labels,Fct_codes)&amp;"_"&amp;$C191,Raw_Factors_QFXP!$B$7:$B$1000,Raw_Factors_QFXP!G$7:G$1000),0))</f>
        <v>0</v>
      </c>
      <c r="G191" s="133" cm="1">
        <f t="array" aca="1" ref="G191" ca="1">IF($J$1="Labour",SUMIFS(Raw_Factors_QFXP!H$7:H$1000,Raw_Factors_QFXP!$A$7:$A$1000,_xlfn.XLOOKUP($J$1,Fct_labels,Fct_codes)&amp;"_"&amp;$C191),IFERROR(_xlfn.XLOOKUP(_xlfn.XLOOKUP($J$1,Fct_labels,Fct_codes)&amp;"_"&amp;$C191,Raw_Factors_QFXP!$B$7:$B$1000,Raw_Factors_QFXP!H$7:H$1000),0))</f>
        <v>0</v>
      </c>
      <c r="H191" s="133" cm="1">
        <f t="array" aca="1" ref="H191" ca="1">IF($J$1="Labour",SUMIFS(Raw_Factors_QFXP!I$7:I$1000,Raw_Factors_QFXP!$A$7:$A$1000,_xlfn.XLOOKUP($J$1,Fct_labels,Fct_codes)&amp;"_"&amp;$C191),IFERROR(_xlfn.XLOOKUP(_xlfn.XLOOKUP($J$1,Fct_labels,Fct_codes)&amp;"_"&amp;$C191,Raw_Factors_QFXP!$B$7:$B$1000,Raw_Factors_QFXP!I$7:I$1000),0))</f>
        <v>0</v>
      </c>
      <c r="I191" s="133" cm="1">
        <f t="array" aca="1" ref="I191" ca="1">IF($J$1="Labour",SUMIFS(Raw_Factors_QFXP!J$7:J$1000,Raw_Factors_QFXP!$A$7:$A$1000,_xlfn.XLOOKUP($J$1,Fct_labels,Fct_codes)&amp;"_"&amp;$C191),IFERROR(_xlfn.XLOOKUP(_xlfn.XLOOKUP($J$1,Fct_labels,Fct_codes)&amp;"_"&amp;$C191,Raw_Factors_QFXP!$B$7:$B$1000,Raw_Factors_QFXP!J$7:J$1000),0))</f>
        <v>0</v>
      </c>
      <c r="J191" s="133" cm="1">
        <f t="array" aca="1" ref="J191" ca="1">IF($J$1="Labour",SUMIFS(Raw_Factors_QFXP!K$7:K$1000,Raw_Factors_QFXP!$A$7:$A$1000,_xlfn.XLOOKUP($J$1,Fct_labels,Fct_codes)&amp;"_"&amp;$C191),IFERROR(_xlfn.XLOOKUP(_xlfn.XLOOKUP($J$1,Fct_labels,Fct_codes)&amp;"_"&amp;$C191,Raw_Factors_QFXP!$B$7:$B$1000,Raw_Factors_QFXP!K$7:K$1000),0))</f>
        <v>0</v>
      </c>
      <c r="K191" s="133" cm="1">
        <f t="array" aca="1" ref="K191" ca="1">IF($J$1="Labour",SUMIFS(Raw_Factors_QFXP!L$7:L$1000,Raw_Factors_QFXP!$A$7:$A$1000,_xlfn.XLOOKUP($J$1,Fct_labels,Fct_codes)&amp;"_"&amp;$C191),IFERROR(_xlfn.XLOOKUP(_xlfn.XLOOKUP($J$1,Fct_labels,Fct_codes)&amp;"_"&amp;$C191,Raw_Factors_QFXP!$B$7:$B$1000,Raw_Factors_QFXP!L$7:L$1000),0))</f>
        <v>0</v>
      </c>
      <c r="L191" s="133" cm="1">
        <f t="array" aca="1" ref="L191" ca="1">IF($J$1="Labour",SUMIFS(Raw_Factors_QFXP!M$7:M$1000,Raw_Factors_QFXP!$A$7:$A$1000,_xlfn.XLOOKUP($J$1,Fct_labels,Fct_codes)&amp;"_"&amp;$C191),IFERROR(_xlfn.XLOOKUP(_xlfn.XLOOKUP($J$1,Fct_labels,Fct_codes)&amp;"_"&amp;$C191,Raw_Factors_QFXP!$B$7:$B$1000,Raw_Factors_QFXP!M$7:M$1000),0))</f>
        <v>0</v>
      </c>
      <c r="M191" s="133" cm="1">
        <f t="array" aca="1" ref="M191" ca="1">IF($J$1="Labour",SUMIFS(Raw_Factors_QFXP!N$7:N$1000,Raw_Factors_QFXP!$A$7:$A$1000,_xlfn.XLOOKUP($J$1,Fct_labels,Fct_codes)&amp;"_"&amp;$C191),IFERROR(_xlfn.XLOOKUP(_xlfn.XLOOKUP($J$1,Fct_labels,Fct_codes)&amp;"_"&amp;$C191,Raw_Factors_QFXP!$B$7:$B$1000,Raw_Factors_QFXP!N$7:N$1000),0))</f>
        <v>0</v>
      </c>
      <c r="O191" s="108"/>
      <c r="P191" s="108" t="str">
        <f ca="1"/>
        <v>sMND</v>
      </c>
      <c r="Q191" s="281" cm="1">
        <f t="array" aca="1" ref="Q191" ca="1">IF($J$1="Labour","",IFERROR(_xlfn.XLOOKUP(_xlfn.XLOOKUP($J$1,Fct_labels,Fct_codes)&amp;"_"&amp;$C191,Raw_Factors_WFDISTXP!$B$7:$B$1000,Raw_Factors_WFDISTXP!E$7:E$1000),0))</f>
        <v>0</v>
      </c>
      <c r="R191" s="281" cm="1">
        <f t="array" aca="1" ref="R191" ca="1">IF($J$1="Labour","",IFERROR(_xlfn.XLOOKUP(_xlfn.XLOOKUP($J$1,Fct_labels,Fct_codes)&amp;"_"&amp;$C191,Raw_Factors_WFDISTXP!$B$7:$B$1000,Raw_Factors_WFDISTXP!F$7:F$1000),0))</f>
        <v>0</v>
      </c>
      <c r="S191" s="281" cm="1">
        <f t="array" aca="1" ref="S191" ca="1">IF($J$1="Labour","",IFERROR(_xlfn.XLOOKUP(_xlfn.XLOOKUP($J$1,Fct_labels,Fct_codes)&amp;"_"&amp;$C191,Raw_Factors_WFDISTXP!$B$7:$B$1000,Raw_Factors_WFDISTXP!G$7:G$1000),0))</f>
        <v>0</v>
      </c>
      <c r="T191" s="281" cm="1">
        <f t="array" aca="1" ref="T191" ca="1">IF($J$1="Labour","",IFERROR(_xlfn.XLOOKUP(_xlfn.XLOOKUP($J$1,Fct_labels,Fct_codes)&amp;"_"&amp;$C191,Raw_Factors_WFDISTXP!$B$7:$B$1000,Raw_Factors_WFDISTXP!H$7:H$1000),0))</f>
        <v>0</v>
      </c>
      <c r="U191" s="281" cm="1">
        <f t="array" aca="1" ref="U191" ca="1">IF($J$1="Labour","",IFERROR(_xlfn.XLOOKUP(_xlfn.XLOOKUP($J$1,Fct_labels,Fct_codes)&amp;"_"&amp;$C191,Raw_Factors_WFDISTXP!$B$7:$B$1000,Raw_Factors_WFDISTXP!I$7:I$1000),0))</f>
        <v>0</v>
      </c>
      <c r="V191" s="281" cm="1">
        <f t="array" aca="1" ref="V191" ca="1">IF($J$1="Labour","",IFERROR(_xlfn.XLOOKUP(_xlfn.XLOOKUP($J$1,Fct_labels,Fct_codes)&amp;"_"&amp;$C191,Raw_Factors_WFDISTXP!$B$7:$B$1000,Raw_Factors_WFDISTXP!J$7:J$1000),0))</f>
        <v>0</v>
      </c>
      <c r="W191" s="281" cm="1">
        <f t="array" aca="1" ref="W191" ca="1">IF($J$1="Labour","",IFERROR(_xlfn.XLOOKUP(_xlfn.XLOOKUP($J$1,Fct_labels,Fct_codes)&amp;"_"&amp;$C191,Raw_Factors_WFDISTXP!$B$7:$B$1000,Raw_Factors_WFDISTXP!K$7:K$1000),0))</f>
        <v>0</v>
      </c>
      <c r="X191" s="281" cm="1">
        <f t="array" aca="1" ref="X191" ca="1">IF($J$1="Labour","",IFERROR(_xlfn.XLOOKUP(_xlfn.XLOOKUP($J$1,Fct_labels,Fct_codes)&amp;"_"&amp;$C191,Raw_Factors_WFDISTXP!$B$7:$B$1000,Raw_Factors_WFDISTXP!L$7:L$1000),0))</f>
        <v>0</v>
      </c>
      <c r="Y191" s="281" cm="1">
        <f t="array" aca="1" ref="Y191" ca="1">IF($J$1="Labour","",IFERROR(_xlfn.XLOOKUP(_xlfn.XLOOKUP($J$1,Fct_labels,Fct_codes)&amp;"_"&amp;$C191,Raw_Factors_WFDISTXP!$B$7:$B$1000,Raw_Factors_WFDISTXP!M$7:M$1000),0))</f>
        <v>0</v>
      </c>
      <c r="Z191" s="281" cm="1">
        <f t="array" aca="1" ref="Z191" ca="1">IF($J$1="Labour","",IFERROR(_xlfn.XLOOKUP(_xlfn.XLOOKUP($J$1,Fct_labels,Fct_codes)&amp;"_"&amp;$C191,Raw_Factors_WFDISTXP!$B$7:$B$1000,Raw_Factors_WFDISTXP!N$7:N$1000),0))</f>
        <v>0</v>
      </c>
      <c r="AA191" s="104"/>
      <c r="AB191" s="104"/>
      <c r="AC191" s="104"/>
      <c r="AD191" s="104"/>
      <c r="AE191" s="104"/>
      <c r="AF191" s="104"/>
      <c r="AG191" s="104"/>
      <c r="AH191" s="104"/>
      <c r="AI191" s="54" t="str">
        <f ca="1"/>
        <v>sMND</v>
      </c>
      <c r="AJ191" s="54" t="str">
        <f ca="1"/>
        <v>sGDP</v>
      </c>
      <c r="AK191" s="133" t="str">
        <f ca="1"/>
        <v>sMND</v>
      </c>
      <c r="AL191" s="133">
        <f ca="1"/>
        <v>0</v>
      </c>
      <c r="AM191" s="133">
        <f ca="1"/>
        <v>0</v>
      </c>
      <c r="AN191" s="133">
        <f ca="1"/>
        <v>0</v>
      </c>
      <c r="AO191" s="133">
        <f ca="1"/>
        <v>0</v>
      </c>
      <c r="AP191" s="133">
        <f ca="1"/>
        <v>0</v>
      </c>
      <c r="AQ191" s="133">
        <f ca="1"/>
        <v>0</v>
      </c>
      <c r="AR191" s="133">
        <f ca="1"/>
        <v>0</v>
      </c>
      <c r="AS191" s="133">
        <f ca="1"/>
        <v>0</v>
      </c>
      <c r="AT191" s="133">
        <f ca="1"/>
        <v>0</v>
      </c>
      <c r="AU191" s="133">
        <f ca="1"/>
        <v>0</v>
      </c>
      <c r="AV191" s="133" t="e">
        <f t="shared" ca="1" si="22"/>
        <v>#DIV/0!</v>
      </c>
      <c r="AW191" s="133">
        <f t="shared" ca="1" si="23"/>
        <v>0</v>
      </c>
      <c r="AX191" s="59"/>
    </row>
    <row r="192" spans="2:50" hidden="1" outlineLevel="1" x14ac:dyDescent="0.2">
      <c r="B192" s="108"/>
      <c r="C192" s="108" t="str">
        <f ca="1"/>
        <v>sMDU</v>
      </c>
      <c r="D192" s="133" cm="1">
        <f t="array" aca="1" ref="D192" ca="1">IF($J$1="Labour",SUMIFS(Raw_Factors_QFXP!E$7:E$1000,Raw_Factors_QFXP!$A$7:$A$1000,_xlfn.XLOOKUP($J$1,Fct_labels,Fct_codes)&amp;"_"&amp;$C192),IFERROR(_xlfn.XLOOKUP(_xlfn.XLOOKUP($J$1,Fct_labels,Fct_codes)&amp;"_"&amp;$C192,Raw_Factors_QFXP!$B$7:$B$1000,Raw_Factors_QFXP!E$7:E$1000),0))</f>
        <v>0</v>
      </c>
      <c r="E192" s="133" cm="1">
        <f t="array" aca="1" ref="E192" ca="1">IF($J$1="Labour",SUMIFS(Raw_Factors_QFXP!F$7:F$1000,Raw_Factors_QFXP!$A$7:$A$1000,_xlfn.XLOOKUP($J$1,Fct_labels,Fct_codes)&amp;"_"&amp;$C192),IFERROR(_xlfn.XLOOKUP(_xlfn.XLOOKUP($J$1,Fct_labels,Fct_codes)&amp;"_"&amp;$C192,Raw_Factors_QFXP!$B$7:$B$1000,Raw_Factors_QFXP!F$7:F$1000),0))</f>
        <v>0</v>
      </c>
      <c r="F192" s="133" cm="1">
        <f t="array" aca="1" ref="F192" ca="1">IF($J$1="Labour",SUMIFS(Raw_Factors_QFXP!G$7:G$1000,Raw_Factors_QFXP!$A$7:$A$1000,_xlfn.XLOOKUP($J$1,Fct_labels,Fct_codes)&amp;"_"&amp;$C192),IFERROR(_xlfn.XLOOKUP(_xlfn.XLOOKUP($J$1,Fct_labels,Fct_codes)&amp;"_"&amp;$C192,Raw_Factors_QFXP!$B$7:$B$1000,Raw_Factors_QFXP!G$7:G$1000),0))</f>
        <v>0</v>
      </c>
      <c r="G192" s="133" cm="1">
        <f t="array" aca="1" ref="G192" ca="1">IF($J$1="Labour",SUMIFS(Raw_Factors_QFXP!H$7:H$1000,Raw_Factors_QFXP!$A$7:$A$1000,_xlfn.XLOOKUP($J$1,Fct_labels,Fct_codes)&amp;"_"&amp;$C192),IFERROR(_xlfn.XLOOKUP(_xlfn.XLOOKUP($J$1,Fct_labels,Fct_codes)&amp;"_"&amp;$C192,Raw_Factors_QFXP!$B$7:$B$1000,Raw_Factors_QFXP!H$7:H$1000),0))</f>
        <v>0</v>
      </c>
      <c r="H192" s="133" cm="1">
        <f t="array" aca="1" ref="H192" ca="1">IF($J$1="Labour",SUMIFS(Raw_Factors_QFXP!I$7:I$1000,Raw_Factors_QFXP!$A$7:$A$1000,_xlfn.XLOOKUP($J$1,Fct_labels,Fct_codes)&amp;"_"&amp;$C192),IFERROR(_xlfn.XLOOKUP(_xlfn.XLOOKUP($J$1,Fct_labels,Fct_codes)&amp;"_"&amp;$C192,Raw_Factors_QFXP!$B$7:$B$1000,Raw_Factors_QFXP!I$7:I$1000),0))</f>
        <v>0</v>
      </c>
      <c r="I192" s="133" cm="1">
        <f t="array" aca="1" ref="I192" ca="1">IF($J$1="Labour",SUMIFS(Raw_Factors_QFXP!J$7:J$1000,Raw_Factors_QFXP!$A$7:$A$1000,_xlfn.XLOOKUP($J$1,Fct_labels,Fct_codes)&amp;"_"&amp;$C192),IFERROR(_xlfn.XLOOKUP(_xlfn.XLOOKUP($J$1,Fct_labels,Fct_codes)&amp;"_"&amp;$C192,Raw_Factors_QFXP!$B$7:$B$1000,Raw_Factors_QFXP!J$7:J$1000),0))</f>
        <v>0</v>
      </c>
      <c r="J192" s="133" cm="1">
        <f t="array" aca="1" ref="J192" ca="1">IF($J$1="Labour",SUMIFS(Raw_Factors_QFXP!K$7:K$1000,Raw_Factors_QFXP!$A$7:$A$1000,_xlfn.XLOOKUP($J$1,Fct_labels,Fct_codes)&amp;"_"&amp;$C192),IFERROR(_xlfn.XLOOKUP(_xlfn.XLOOKUP($J$1,Fct_labels,Fct_codes)&amp;"_"&amp;$C192,Raw_Factors_QFXP!$B$7:$B$1000,Raw_Factors_QFXP!K$7:K$1000),0))</f>
        <v>0</v>
      </c>
      <c r="K192" s="133" cm="1">
        <f t="array" aca="1" ref="K192" ca="1">IF($J$1="Labour",SUMIFS(Raw_Factors_QFXP!L$7:L$1000,Raw_Factors_QFXP!$A$7:$A$1000,_xlfn.XLOOKUP($J$1,Fct_labels,Fct_codes)&amp;"_"&amp;$C192),IFERROR(_xlfn.XLOOKUP(_xlfn.XLOOKUP($J$1,Fct_labels,Fct_codes)&amp;"_"&amp;$C192,Raw_Factors_QFXP!$B$7:$B$1000,Raw_Factors_QFXP!L$7:L$1000),0))</f>
        <v>0</v>
      </c>
      <c r="L192" s="133" cm="1">
        <f t="array" aca="1" ref="L192" ca="1">IF($J$1="Labour",SUMIFS(Raw_Factors_QFXP!M$7:M$1000,Raw_Factors_QFXP!$A$7:$A$1000,_xlfn.XLOOKUP($J$1,Fct_labels,Fct_codes)&amp;"_"&amp;$C192),IFERROR(_xlfn.XLOOKUP(_xlfn.XLOOKUP($J$1,Fct_labels,Fct_codes)&amp;"_"&amp;$C192,Raw_Factors_QFXP!$B$7:$B$1000,Raw_Factors_QFXP!M$7:M$1000),0))</f>
        <v>0</v>
      </c>
      <c r="M192" s="133" cm="1">
        <f t="array" aca="1" ref="M192" ca="1">IF($J$1="Labour",SUMIFS(Raw_Factors_QFXP!N$7:N$1000,Raw_Factors_QFXP!$A$7:$A$1000,_xlfn.XLOOKUP($J$1,Fct_labels,Fct_codes)&amp;"_"&amp;$C192),IFERROR(_xlfn.XLOOKUP(_xlfn.XLOOKUP($J$1,Fct_labels,Fct_codes)&amp;"_"&amp;$C192,Raw_Factors_QFXP!$B$7:$B$1000,Raw_Factors_QFXP!N$7:N$1000),0))</f>
        <v>0</v>
      </c>
      <c r="O192" s="108"/>
      <c r="P192" s="108" t="str">
        <f ca="1"/>
        <v>sMDU</v>
      </c>
      <c r="Q192" s="281" cm="1">
        <f t="array" aca="1" ref="Q192" ca="1">IF($J$1="Labour","",IFERROR(_xlfn.XLOOKUP(_xlfn.XLOOKUP($J$1,Fct_labels,Fct_codes)&amp;"_"&amp;$C192,Raw_Factors_WFDISTXP!$B$7:$B$1000,Raw_Factors_WFDISTXP!E$7:E$1000),0))</f>
        <v>0</v>
      </c>
      <c r="R192" s="281" cm="1">
        <f t="array" aca="1" ref="R192" ca="1">IF($J$1="Labour","",IFERROR(_xlfn.XLOOKUP(_xlfn.XLOOKUP($J$1,Fct_labels,Fct_codes)&amp;"_"&amp;$C192,Raw_Factors_WFDISTXP!$B$7:$B$1000,Raw_Factors_WFDISTXP!F$7:F$1000),0))</f>
        <v>0</v>
      </c>
      <c r="S192" s="281" cm="1">
        <f t="array" aca="1" ref="S192" ca="1">IF($J$1="Labour","",IFERROR(_xlfn.XLOOKUP(_xlfn.XLOOKUP($J$1,Fct_labels,Fct_codes)&amp;"_"&amp;$C192,Raw_Factors_WFDISTXP!$B$7:$B$1000,Raw_Factors_WFDISTXP!G$7:G$1000),0))</f>
        <v>0</v>
      </c>
      <c r="T192" s="281" cm="1">
        <f t="array" aca="1" ref="T192" ca="1">IF($J$1="Labour","",IFERROR(_xlfn.XLOOKUP(_xlfn.XLOOKUP($J$1,Fct_labels,Fct_codes)&amp;"_"&amp;$C192,Raw_Factors_WFDISTXP!$B$7:$B$1000,Raw_Factors_WFDISTXP!H$7:H$1000),0))</f>
        <v>0</v>
      </c>
      <c r="U192" s="281" cm="1">
        <f t="array" aca="1" ref="U192" ca="1">IF($J$1="Labour","",IFERROR(_xlfn.XLOOKUP(_xlfn.XLOOKUP($J$1,Fct_labels,Fct_codes)&amp;"_"&amp;$C192,Raw_Factors_WFDISTXP!$B$7:$B$1000,Raw_Factors_WFDISTXP!I$7:I$1000),0))</f>
        <v>0</v>
      </c>
      <c r="V192" s="281" cm="1">
        <f t="array" aca="1" ref="V192" ca="1">IF($J$1="Labour","",IFERROR(_xlfn.XLOOKUP(_xlfn.XLOOKUP($J$1,Fct_labels,Fct_codes)&amp;"_"&amp;$C192,Raw_Factors_WFDISTXP!$B$7:$B$1000,Raw_Factors_WFDISTXP!J$7:J$1000),0))</f>
        <v>0</v>
      </c>
      <c r="W192" s="281" cm="1">
        <f t="array" aca="1" ref="W192" ca="1">IF($J$1="Labour","",IFERROR(_xlfn.XLOOKUP(_xlfn.XLOOKUP($J$1,Fct_labels,Fct_codes)&amp;"_"&amp;$C192,Raw_Factors_WFDISTXP!$B$7:$B$1000,Raw_Factors_WFDISTXP!K$7:K$1000),0))</f>
        <v>0</v>
      </c>
      <c r="X192" s="281" cm="1">
        <f t="array" aca="1" ref="X192" ca="1">IF($J$1="Labour","",IFERROR(_xlfn.XLOOKUP(_xlfn.XLOOKUP($J$1,Fct_labels,Fct_codes)&amp;"_"&amp;$C192,Raw_Factors_WFDISTXP!$B$7:$B$1000,Raw_Factors_WFDISTXP!L$7:L$1000),0))</f>
        <v>0</v>
      </c>
      <c r="Y192" s="281" cm="1">
        <f t="array" aca="1" ref="Y192" ca="1">IF($J$1="Labour","",IFERROR(_xlfn.XLOOKUP(_xlfn.XLOOKUP($J$1,Fct_labels,Fct_codes)&amp;"_"&amp;$C192,Raw_Factors_WFDISTXP!$B$7:$B$1000,Raw_Factors_WFDISTXP!M$7:M$1000),0))</f>
        <v>0</v>
      </c>
      <c r="Z192" s="281" cm="1">
        <f t="array" aca="1" ref="Z192" ca="1">IF($J$1="Labour","",IFERROR(_xlfn.XLOOKUP(_xlfn.XLOOKUP($J$1,Fct_labels,Fct_codes)&amp;"_"&amp;$C192,Raw_Factors_WFDISTXP!$B$7:$B$1000,Raw_Factors_WFDISTXP!N$7:N$1000),0))</f>
        <v>0</v>
      </c>
      <c r="AA192" s="104"/>
      <c r="AB192" s="104"/>
      <c r="AC192" s="104"/>
      <c r="AD192" s="104"/>
      <c r="AE192" s="104"/>
      <c r="AF192" s="104"/>
      <c r="AG192" s="104"/>
      <c r="AH192" s="104"/>
      <c r="AI192" s="54" t="str">
        <f ca="1"/>
        <v>sMDU</v>
      </c>
      <c r="AJ192" s="54" t="str">
        <f ca="1"/>
        <v>sGDP</v>
      </c>
      <c r="AK192" s="133" t="str">
        <f ca="1"/>
        <v>sMDU</v>
      </c>
      <c r="AL192" s="133">
        <f ca="1"/>
        <v>0</v>
      </c>
      <c r="AM192" s="133">
        <f ca="1"/>
        <v>0</v>
      </c>
      <c r="AN192" s="133">
        <f ca="1"/>
        <v>0</v>
      </c>
      <c r="AO192" s="133">
        <f ca="1"/>
        <v>0</v>
      </c>
      <c r="AP192" s="133">
        <f ca="1"/>
        <v>0</v>
      </c>
      <c r="AQ192" s="133">
        <f ca="1"/>
        <v>0</v>
      </c>
      <c r="AR192" s="133">
        <f ca="1"/>
        <v>0</v>
      </c>
      <c r="AS192" s="133">
        <f ca="1"/>
        <v>0</v>
      </c>
      <c r="AT192" s="133">
        <f ca="1"/>
        <v>0</v>
      </c>
      <c r="AU192" s="133">
        <f ca="1"/>
        <v>0</v>
      </c>
      <c r="AV192" s="133" t="e">
        <f t="shared" ca="1" si="22"/>
        <v>#DIV/0!</v>
      </c>
      <c r="AW192" s="133">
        <f t="shared" ca="1" si="23"/>
        <v>0</v>
      </c>
      <c r="AX192" s="59"/>
    </row>
    <row r="193" spans="2:50" hidden="1" outlineLevel="1" x14ac:dyDescent="0.2">
      <c r="B193" s="108"/>
      <c r="C193" s="108" t="str">
        <f ca="1"/>
        <v>sELN</v>
      </c>
      <c r="D193" s="133" cm="1">
        <f t="array" aca="1" ref="D193" ca="1">IF($J$1="Labour",SUMIFS(Raw_Factors_QFXP!E$7:E$1000,Raw_Factors_QFXP!$A$7:$A$1000,_xlfn.XLOOKUP($J$1,Fct_labels,Fct_codes)&amp;"_"&amp;$C193),IFERROR(_xlfn.XLOOKUP(_xlfn.XLOOKUP($J$1,Fct_labels,Fct_codes)&amp;"_"&amp;$C193,Raw_Factors_QFXP!$B$7:$B$1000,Raw_Factors_QFXP!E$7:E$1000),0))</f>
        <v>0</v>
      </c>
      <c r="E193" s="133" cm="1">
        <f t="array" aca="1" ref="E193" ca="1">IF($J$1="Labour",SUMIFS(Raw_Factors_QFXP!F$7:F$1000,Raw_Factors_QFXP!$A$7:$A$1000,_xlfn.XLOOKUP($J$1,Fct_labels,Fct_codes)&amp;"_"&amp;$C193),IFERROR(_xlfn.XLOOKUP(_xlfn.XLOOKUP($J$1,Fct_labels,Fct_codes)&amp;"_"&amp;$C193,Raw_Factors_QFXP!$B$7:$B$1000,Raw_Factors_QFXP!F$7:F$1000),0))</f>
        <v>0</v>
      </c>
      <c r="F193" s="133" cm="1">
        <f t="array" aca="1" ref="F193" ca="1">IF($J$1="Labour",SUMIFS(Raw_Factors_QFXP!G$7:G$1000,Raw_Factors_QFXP!$A$7:$A$1000,_xlfn.XLOOKUP($J$1,Fct_labels,Fct_codes)&amp;"_"&amp;$C193),IFERROR(_xlfn.XLOOKUP(_xlfn.XLOOKUP($J$1,Fct_labels,Fct_codes)&amp;"_"&amp;$C193,Raw_Factors_QFXP!$B$7:$B$1000,Raw_Factors_QFXP!G$7:G$1000),0))</f>
        <v>0</v>
      </c>
      <c r="G193" s="133" cm="1">
        <f t="array" aca="1" ref="G193" ca="1">IF($J$1="Labour",SUMIFS(Raw_Factors_QFXP!H$7:H$1000,Raw_Factors_QFXP!$A$7:$A$1000,_xlfn.XLOOKUP($J$1,Fct_labels,Fct_codes)&amp;"_"&amp;$C193),IFERROR(_xlfn.XLOOKUP(_xlfn.XLOOKUP($J$1,Fct_labels,Fct_codes)&amp;"_"&amp;$C193,Raw_Factors_QFXP!$B$7:$B$1000,Raw_Factors_QFXP!H$7:H$1000),0))</f>
        <v>0</v>
      </c>
      <c r="H193" s="133" cm="1">
        <f t="array" aca="1" ref="H193" ca="1">IF($J$1="Labour",SUMIFS(Raw_Factors_QFXP!I$7:I$1000,Raw_Factors_QFXP!$A$7:$A$1000,_xlfn.XLOOKUP($J$1,Fct_labels,Fct_codes)&amp;"_"&amp;$C193),IFERROR(_xlfn.XLOOKUP(_xlfn.XLOOKUP($J$1,Fct_labels,Fct_codes)&amp;"_"&amp;$C193,Raw_Factors_QFXP!$B$7:$B$1000,Raw_Factors_QFXP!I$7:I$1000),0))</f>
        <v>0</v>
      </c>
      <c r="I193" s="133" cm="1">
        <f t="array" aca="1" ref="I193" ca="1">IF($J$1="Labour",SUMIFS(Raw_Factors_QFXP!J$7:J$1000,Raw_Factors_QFXP!$A$7:$A$1000,_xlfn.XLOOKUP($J$1,Fct_labels,Fct_codes)&amp;"_"&amp;$C193),IFERROR(_xlfn.XLOOKUP(_xlfn.XLOOKUP($J$1,Fct_labels,Fct_codes)&amp;"_"&amp;$C193,Raw_Factors_QFXP!$B$7:$B$1000,Raw_Factors_QFXP!J$7:J$1000),0))</f>
        <v>0</v>
      </c>
      <c r="J193" s="133" cm="1">
        <f t="array" aca="1" ref="J193" ca="1">IF($J$1="Labour",SUMIFS(Raw_Factors_QFXP!K$7:K$1000,Raw_Factors_QFXP!$A$7:$A$1000,_xlfn.XLOOKUP($J$1,Fct_labels,Fct_codes)&amp;"_"&amp;$C193),IFERROR(_xlfn.XLOOKUP(_xlfn.XLOOKUP($J$1,Fct_labels,Fct_codes)&amp;"_"&amp;$C193,Raw_Factors_QFXP!$B$7:$B$1000,Raw_Factors_QFXP!K$7:K$1000),0))</f>
        <v>0</v>
      </c>
      <c r="K193" s="133" cm="1">
        <f t="array" aca="1" ref="K193" ca="1">IF($J$1="Labour",SUMIFS(Raw_Factors_QFXP!L$7:L$1000,Raw_Factors_QFXP!$A$7:$A$1000,_xlfn.XLOOKUP($J$1,Fct_labels,Fct_codes)&amp;"_"&amp;$C193),IFERROR(_xlfn.XLOOKUP(_xlfn.XLOOKUP($J$1,Fct_labels,Fct_codes)&amp;"_"&amp;$C193,Raw_Factors_QFXP!$B$7:$B$1000,Raw_Factors_QFXP!L$7:L$1000),0))</f>
        <v>0</v>
      </c>
      <c r="L193" s="133" cm="1">
        <f t="array" aca="1" ref="L193" ca="1">IF($J$1="Labour",SUMIFS(Raw_Factors_QFXP!M$7:M$1000,Raw_Factors_QFXP!$A$7:$A$1000,_xlfn.XLOOKUP($J$1,Fct_labels,Fct_codes)&amp;"_"&amp;$C193),IFERROR(_xlfn.XLOOKUP(_xlfn.XLOOKUP($J$1,Fct_labels,Fct_codes)&amp;"_"&amp;$C193,Raw_Factors_QFXP!$B$7:$B$1000,Raw_Factors_QFXP!M$7:M$1000),0))</f>
        <v>0</v>
      </c>
      <c r="M193" s="133" cm="1">
        <f t="array" aca="1" ref="M193" ca="1">IF($J$1="Labour",SUMIFS(Raw_Factors_QFXP!N$7:N$1000,Raw_Factors_QFXP!$A$7:$A$1000,_xlfn.XLOOKUP($J$1,Fct_labels,Fct_codes)&amp;"_"&amp;$C193),IFERROR(_xlfn.XLOOKUP(_xlfn.XLOOKUP($J$1,Fct_labels,Fct_codes)&amp;"_"&amp;$C193,Raw_Factors_QFXP!$B$7:$B$1000,Raw_Factors_QFXP!N$7:N$1000),0))</f>
        <v>0</v>
      </c>
      <c r="O193" s="108"/>
      <c r="P193" s="108" t="str">
        <f ca="1"/>
        <v>sELN</v>
      </c>
      <c r="Q193" s="281" cm="1">
        <f t="array" aca="1" ref="Q193" ca="1">IF($J$1="Labour","",IFERROR(_xlfn.XLOOKUP(_xlfn.XLOOKUP($J$1,Fct_labels,Fct_codes)&amp;"_"&amp;$C193,Raw_Factors_WFDISTXP!$B$7:$B$1000,Raw_Factors_WFDISTXP!E$7:E$1000),0))</f>
        <v>0</v>
      </c>
      <c r="R193" s="281" cm="1">
        <f t="array" aca="1" ref="R193" ca="1">IF($J$1="Labour","",IFERROR(_xlfn.XLOOKUP(_xlfn.XLOOKUP($J$1,Fct_labels,Fct_codes)&amp;"_"&amp;$C193,Raw_Factors_WFDISTXP!$B$7:$B$1000,Raw_Factors_WFDISTXP!F$7:F$1000),0))</f>
        <v>0</v>
      </c>
      <c r="S193" s="281" cm="1">
        <f t="array" aca="1" ref="S193" ca="1">IF($J$1="Labour","",IFERROR(_xlfn.XLOOKUP(_xlfn.XLOOKUP($J$1,Fct_labels,Fct_codes)&amp;"_"&amp;$C193,Raw_Factors_WFDISTXP!$B$7:$B$1000,Raw_Factors_WFDISTXP!G$7:G$1000),0))</f>
        <v>0</v>
      </c>
      <c r="T193" s="281" cm="1">
        <f t="array" aca="1" ref="T193" ca="1">IF($J$1="Labour","",IFERROR(_xlfn.XLOOKUP(_xlfn.XLOOKUP($J$1,Fct_labels,Fct_codes)&amp;"_"&amp;$C193,Raw_Factors_WFDISTXP!$B$7:$B$1000,Raw_Factors_WFDISTXP!H$7:H$1000),0))</f>
        <v>0</v>
      </c>
      <c r="U193" s="281" cm="1">
        <f t="array" aca="1" ref="U193" ca="1">IF($J$1="Labour","",IFERROR(_xlfn.XLOOKUP(_xlfn.XLOOKUP($J$1,Fct_labels,Fct_codes)&amp;"_"&amp;$C193,Raw_Factors_WFDISTXP!$B$7:$B$1000,Raw_Factors_WFDISTXP!I$7:I$1000),0))</f>
        <v>0</v>
      </c>
      <c r="V193" s="281" cm="1">
        <f t="array" aca="1" ref="V193" ca="1">IF($J$1="Labour","",IFERROR(_xlfn.XLOOKUP(_xlfn.XLOOKUP($J$1,Fct_labels,Fct_codes)&amp;"_"&amp;$C193,Raw_Factors_WFDISTXP!$B$7:$B$1000,Raw_Factors_WFDISTXP!J$7:J$1000),0))</f>
        <v>0</v>
      </c>
      <c r="W193" s="281" cm="1">
        <f t="array" aca="1" ref="W193" ca="1">IF($J$1="Labour","",IFERROR(_xlfn.XLOOKUP(_xlfn.XLOOKUP($J$1,Fct_labels,Fct_codes)&amp;"_"&amp;$C193,Raw_Factors_WFDISTXP!$B$7:$B$1000,Raw_Factors_WFDISTXP!K$7:K$1000),0))</f>
        <v>0</v>
      </c>
      <c r="X193" s="281" cm="1">
        <f t="array" aca="1" ref="X193" ca="1">IF($J$1="Labour","",IFERROR(_xlfn.XLOOKUP(_xlfn.XLOOKUP($J$1,Fct_labels,Fct_codes)&amp;"_"&amp;$C193,Raw_Factors_WFDISTXP!$B$7:$B$1000,Raw_Factors_WFDISTXP!L$7:L$1000),0))</f>
        <v>0</v>
      </c>
      <c r="Y193" s="281" cm="1">
        <f t="array" aca="1" ref="Y193" ca="1">IF($J$1="Labour","",IFERROR(_xlfn.XLOOKUP(_xlfn.XLOOKUP($J$1,Fct_labels,Fct_codes)&amp;"_"&amp;$C193,Raw_Factors_WFDISTXP!$B$7:$B$1000,Raw_Factors_WFDISTXP!M$7:M$1000),0))</f>
        <v>0</v>
      </c>
      <c r="Z193" s="281" cm="1">
        <f t="array" aca="1" ref="Z193" ca="1">IF($J$1="Labour","",IFERROR(_xlfn.XLOOKUP(_xlfn.XLOOKUP($J$1,Fct_labels,Fct_codes)&amp;"_"&amp;$C193,Raw_Factors_WFDISTXP!$B$7:$B$1000,Raw_Factors_WFDISTXP!N$7:N$1000),0))</f>
        <v>0</v>
      </c>
      <c r="AA193" s="104"/>
      <c r="AB193" s="104"/>
      <c r="AC193" s="104"/>
      <c r="AD193" s="104"/>
      <c r="AE193" s="104"/>
      <c r="AF193" s="104"/>
      <c r="AG193" s="104"/>
      <c r="AH193" s="104"/>
      <c r="AI193" s="54" t="str">
        <f ca="1"/>
        <v>sELN</v>
      </c>
      <c r="AJ193" s="54" t="str">
        <f ca="1"/>
        <v>sGDP</v>
      </c>
      <c r="AK193" s="133" t="str">
        <f ca="1"/>
        <v>sELN</v>
      </c>
      <c r="AL193" s="133">
        <f ca="1"/>
        <v>0</v>
      </c>
      <c r="AM193" s="133">
        <f ca="1"/>
        <v>0</v>
      </c>
      <c r="AN193" s="133">
        <f ca="1"/>
        <v>0</v>
      </c>
      <c r="AO193" s="133">
        <f ca="1"/>
        <v>0</v>
      </c>
      <c r="AP193" s="133">
        <f ca="1"/>
        <v>0</v>
      </c>
      <c r="AQ193" s="133">
        <f ca="1"/>
        <v>0</v>
      </c>
      <c r="AR193" s="133">
        <f ca="1"/>
        <v>0</v>
      </c>
      <c r="AS193" s="133">
        <f ca="1"/>
        <v>0</v>
      </c>
      <c r="AT193" s="133">
        <f ca="1"/>
        <v>0</v>
      </c>
      <c r="AU193" s="133">
        <f ca="1"/>
        <v>0</v>
      </c>
      <c r="AV193" s="133" t="e">
        <f t="shared" ca="1" si="22"/>
        <v>#DIV/0!</v>
      </c>
      <c r="AW193" s="133">
        <f t="shared" ca="1" si="23"/>
        <v>0</v>
      </c>
      <c r="AX193" s="59"/>
    </row>
    <row r="194" spans="2:50" hidden="1" outlineLevel="1" x14ac:dyDescent="0.2">
      <c r="B194" s="108"/>
      <c r="C194" s="108" t="str">
        <f ca="1"/>
        <v>sELR</v>
      </c>
      <c r="D194" s="133" cm="1">
        <f t="array" aca="1" ref="D194" ca="1">IF($J$1="Labour",SUMIFS(Raw_Factors_QFXP!E$7:E$1000,Raw_Factors_QFXP!$A$7:$A$1000,_xlfn.XLOOKUP($J$1,Fct_labels,Fct_codes)&amp;"_"&amp;$C194),IFERROR(_xlfn.XLOOKUP(_xlfn.XLOOKUP($J$1,Fct_labels,Fct_codes)&amp;"_"&amp;$C194,Raw_Factors_QFXP!$B$7:$B$1000,Raw_Factors_QFXP!E$7:E$1000),0))</f>
        <v>0</v>
      </c>
      <c r="E194" s="133" cm="1">
        <f t="array" aca="1" ref="E194" ca="1">IF($J$1="Labour",SUMIFS(Raw_Factors_QFXP!F$7:F$1000,Raw_Factors_QFXP!$A$7:$A$1000,_xlfn.XLOOKUP($J$1,Fct_labels,Fct_codes)&amp;"_"&amp;$C194),IFERROR(_xlfn.XLOOKUP(_xlfn.XLOOKUP($J$1,Fct_labels,Fct_codes)&amp;"_"&amp;$C194,Raw_Factors_QFXP!$B$7:$B$1000,Raw_Factors_QFXP!F$7:F$1000),0))</f>
        <v>0</v>
      </c>
      <c r="F194" s="133" cm="1">
        <f t="array" aca="1" ref="F194" ca="1">IF($J$1="Labour",SUMIFS(Raw_Factors_QFXP!G$7:G$1000,Raw_Factors_QFXP!$A$7:$A$1000,_xlfn.XLOOKUP($J$1,Fct_labels,Fct_codes)&amp;"_"&amp;$C194),IFERROR(_xlfn.XLOOKUP(_xlfn.XLOOKUP($J$1,Fct_labels,Fct_codes)&amp;"_"&amp;$C194,Raw_Factors_QFXP!$B$7:$B$1000,Raw_Factors_QFXP!G$7:G$1000),0))</f>
        <v>0</v>
      </c>
      <c r="G194" s="133" cm="1">
        <f t="array" aca="1" ref="G194" ca="1">IF($J$1="Labour",SUMIFS(Raw_Factors_QFXP!H$7:H$1000,Raw_Factors_QFXP!$A$7:$A$1000,_xlfn.XLOOKUP($J$1,Fct_labels,Fct_codes)&amp;"_"&amp;$C194),IFERROR(_xlfn.XLOOKUP(_xlfn.XLOOKUP($J$1,Fct_labels,Fct_codes)&amp;"_"&amp;$C194,Raw_Factors_QFXP!$B$7:$B$1000,Raw_Factors_QFXP!H$7:H$1000),0))</f>
        <v>0</v>
      </c>
      <c r="H194" s="133" cm="1">
        <f t="array" aca="1" ref="H194" ca="1">IF($J$1="Labour",SUMIFS(Raw_Factors_QFXP!I$7:I$1000,Raw_Factors_QFXP!$A$7:$A$1000,_xlfn.XLOOKUP($J$1,Fct_labels,Fct_codes)&amp;"_"&amp;$C194),IFERROR(_xlfn.XLOOKUP(_xlfn.XLOOKUP($J$1,Fct_labels,Fct_codes)&amp;"_"&amp;$C194,Raw_Factors_QFXP!$B$7:$B$1000,Raw_Factors_QFXP!I$7:I$1000),0))</f>
        <v>0</v>
      </c>
      <c r="I194" s="133" cm="1">
        <f t="array" aca="1" ref="I194" ca="1">IF($J$1="Labour",SUMIFS(Raw_Factors_QFXP!J$7:J$1000,Raw_Factors_QFXP!$A$7:$A$1000,_xlfn.XLOOKUP($J$1,Fct_labels,Fct_codes)&amp;"_"&amp;$C194),IFERROR(_xlfn.XLOOKUP(_xlfn.XLOOKUP($J$1,Fct_labels,Fct_codes)&amp;"_"&amp;$C194,Raw_Factors_QFXP!$B$7:$B$1000,Raw_Factors_QFXP!J$7:J$1000),0))</f>
        <v>0</v>
      </c>
      <c r="J194" s="133" cm="1">
        <f t="array" aca="1" ref="J194" ca="1">IF($J$1="Labour",SUMIFS(Raw_Factors_QFXP!K$7:K$1000,Raw_Factors_QFXP!$A$7:$A$1000,_xlfn.XLOOKUP($J$1,Fct_labels,Fct_codes)&amp;"_"&amp;$C194),IFERROR(_xlfn.XLOOKUP(_xlfn.XLOOKUP($J$1,Fct_labels,Fct_codes)&amp;"_"&amp;$C194,Raw_Factors_QFXP!$B$7:$B$1000,Raw_Factors_QFXP!K$7:K$1000),0))</f>
        <v>0</v>
      </c>
      <c r="K194" s="133" cm="1">
        <f t="array" aca="1" ref="K194" ca="1">IF($J$1="Labour",SUMIFS(Raw_Factors_QFXP!L$7:L$1000,Raw_Factors_QFXP!$A$7:$A$1000,_xlfn.XLOOKUP($J$1,Fct_labels,Fct_codes)&amp;"_"&amp;$C194),IFERROR(_xlfn.XLOOKUP(_xlfn.XLOOKUP($J$1,Fct_labels,Fct_codes)&amp;"_"&amp;$C194,Raw_Factors_QFXP!$B$7:$B$1000,Raw_Factors_QFXP!L$7:L$1000),0))</f>
        <v>0</v>
      </c>
      <c r="L194" s="133" cm="1">
        <f t="array" aca="1" ref="L194" ca="1">IF($J$1="Labour",SUMIFS(Raw_Factors_QFXP!M$7:M$1000,Raw_Factors_QFXP!$A$7:$A$1000,_xlfn.XLOOKUP($J$1,Fct_labels,Fct_codes)&amp;"_"&amp;$C194),IFERROR(_xlfn.XLOOKUP(_xlfn.XLOOKUP($J$1,Fct_labels,Fct_codes)&amp;"_"&amp;$C194,Raw_Factors_QFXP!$B$7:$B$1000,Raw_Factors_QFXP!M$7:M$1000),0))</f>
        <v>0</v>
      </c>
      <c r="M194" s="133" cm="1">
        <f t="array" aca="1" ref="M194" ca="1">IF($J$1="Labour",SUMIFS(Raw_Factors_QFXP!N$7:N$1000,Raw_Factors_QFXP!$A$7:$A$1000,_xlfn.XLOOKUP($J$1,Fct_labels,Fct_codes)&amp;"_"&amp;$C194),IFERROR(_xlfn.XLOOKUP(_xlfn.XLOOKUP($J$1,Fct_labels,Fct_codes)&amp;"_"&amp;$C194,Raw_Factors_QFXP!$B$7:$B$1000,Raw_Factors_QFXP!N$7:N$1000),0))</f>
        <v>0</v>
      </c>
      <c r="O194" s="108"/>
      <c r="P194" s="108" t="str">
        <f ca="1"/>
        <v>sELR</v>
      </c>
      <c r="Q194" s="281" cm="1">
        <f t="array" aca="1" ref="Q194" ca="1">IF($J$1="Labour","",IFERROR(_xlfn.XLOOKUP(_xlfn.XLOOKUP($J$1,Fct_labels,Fct_codes)&amp;"_"&amp;$C194,Raw_Factors_WFDISTXP!$B$7:$B$1000,Raw_Factors_WFDISTXP!E$7:E$1000),0))</f>
        <v>0</v>
      </c>
      <c r="R194" s="281" cm="1">
        <f t="array" aca="1" ref="R194" ca="1">IF($J$1="Labour","",IFERROR(_xlfn.XLOOKUP(_xlfn.XLOOKUP($J$1,Fct_labels,Fct_codes)&amp;"_"&amp;$C194,Raw_Factors_WFDISTXP!$B$7:$B$1000,Raw_Factors_WFDISTXP!F$7:F$1000),0))</f>
        <v>0</v>
      </c>
      <c r="S194" s="281" cm="1">
        <f t="array" aca="1" ref="S194" ca="1">IF($J$1="Labour","",IFERROR(_xlfn.XLOOKUP(_xlfn.XLOOKUP($J$1,Fct_labels,Fct_codes)&amp;"_"&amp;$C194,Raw_Factors_WFDISTXP!$B$7:$B$1000,Raw_Factors_WFDISTXP!G$7:G$1000),0))</f>
        <v>0</v>
      </c>
      <c r="T194" s="281" cm="1">
        <f t="array" aca="1" ref="T194" ca="1">IF($J$1="Labour","",IFERROR(_xlfn.XLOOKUP(_xlfn.XLOOKUP($J$1,Fct_labels,Fct_codes)&amp;"_"&amp;$C194,Raw_Factors_WFDISTXP!$B$7:$B$1000,Raw_Factors_WFDISTXP!H$7:H$1000),0))</f>
        <v>0</v>
      </c>
      <c r="U194" s="281" cm="1">
        <f t="array" aca="1" ref="U194" ca="1">IF($J$1="Labour","",IFERROR(_xlfn.XLOOKUP(_xlfn.XLOOKUP($J$1,Fct_labels,Fct_codes)&amp;"_"&amp;$C194,Raw_Factors_WFDISTXP!$B$7:$B$1000,Raw_Factors_WFDISTXP!I$7:I$1000),0))</f>
        <v>0</v>
      </c>
      <c r="V194" s="281" cm="1">
        <f t="array" aca="1" ref="V194" ca="1">IF($J$1="Labour","",IFERROR(_xlfn.XLOOKUP(_xlfn.XLOOKUP($J$1,Fct_labels,Fct_codes)&amp;"_"&amp;$C194,Raw_Factors_WFDISTXP!$B$7:$B$1000,Raw_Factors_WFDISTXP!J$7:J$1000),0))</f>
        <v>0</v>
      </c>
      <c r="W194" s="281" cm="1">
        <f t="array" aca="1" ref="W194" ca="1">IF($J$1="Labour","",IFERROR(_xlfn.XLOOKUP(_xlfn.XLOOKUP($J$1,Fct_labels,Fct_codes)&amp;"_"&amp;$C194,Raw_Factors_WFDISTXP!$B$7:$B$1000,Raw_Factors_WFDISTXP!K$7:K$1000),0))</f>
        <v>0</v>
      </c>
      <c r="X194" s="281" cm="1">
        <f t="array" aca="1" ref="X194" ca="1">IF($J$1="Labour","",IFERROR(_xlfn.XLOOKUP(_xlfn.XLOOKUP($J$1,Fct_labels,Fct_codes)&amp;"_"&amp;$C194,Raw_Factors_WFDISTXP!$B$7:$B$1000,Raw_Factors_WFDISTXP!L$7:L$1000),0))</f>
        <v>0</v>
      </c>
      <c r="Y194" s="281" cm="1">
        <f t="array" aca="1" ref="Y194" ca="1">IF($J$1="Labour","",IFERROR(_xlfn.XLOOKUP(_xlfn.XLOOKUP($J$1,Fct_labels,Fct_codes)&amp;"_"&amp;$C194,Raw_Factors_WFDISTXP!$B$7:$B$1000,Raw_Factors_WFDISTXP!M$7:M$1000),0))</f>
        <v>0</v>
      </c>
      <c r="Z194" s="281" cm="1">
        <f t="array" aca="1" ref="Z194" ca="1">IF($J$1="Labour","",IFERROR(_xlfn.XLOOKUP(_xlfn.XLOOKUP($J$1,Fct_labels,Fct_codes)&amp;"_"&amp;$C194,Raw_Factors_WFDISTXP!$B$7:$B$1000,Raw_Factors_WFDISTXP!N$7:N$1000),0))</f>
        <v>0</v>
      </c>
      <c r="AA194" s="104"/>
      <c r="AB194" s="104"/>
      <c r="AC194" s="104"/>
      <c r="AD194" s="104"/>
      <c r="AE194" s="104"/>
      <c r="AF194" s="104"/>
      <c r="AG194" s="104"/>
      <c r="AH194" s="104"/>
      <c r="AI194" s="54" t="str">
        <f ca="1"/>
        <v>sELR</v>
      </c>
      <c r="AJ194" s="54" t="str">
        <f ca="1"/>
        <v>sGDP</v>
      </c>
      <c r="AK194" s="133" t="str">
        <f ca="1"/>
        <v>sELR</v>
      </c>
      <c r="AL194" s="133">
        <f ca="1"/>
        <v>0</v>
      </c>
      <c r="AM194" s="133">
        <f ca="1"/>
        <v>0</v>
      </c>
      <c r="AN194" s="133">
        <f ca="1"/>
        <v>0</v>
      </c>
      <c r="AO194" s="133">
        <f ca="1"/>
        <v>0</v>
      </c>
      <c r="AP194" s="133">
        <f ca="1"/>
        <v>0</v>
      </c>
      <c r="AQ194" s="133">
        <f ca="1"/>
        <v>0</v>
      </c>
      <c r="AR194" s="133">
        <f ca="1"/>
        <v>0</v>
      </c>
      <c r="AS194" s="133">
        <f ca="1"/>
        <v>0</v>
      </c>
      <c r="AT194" s="133">
        <f ca="1"/>
        <v>0</v>
      </c>
      <c r="AU194" s="133">
        <f ca="1"/>
        <v>0</v>
      </c>
      <c r="AV194" s="133" t="e">
        <f t="shared" ca="1" si="22"/>
        <v>#DIV/0!</v>
      </c>
      <c r="AW194" s="133">
        <f t="shared" ca="1" si="23"/>
        <v>0</v>
      </c>
      <c r="AX194" s="59"/>
    </row>
    <row r="195" spans="2:50" hidden="1" outlineLevel="1" x14ac:dyDescent="0.2">
      <c r="B195" s="108"/>
      <c r="C195" s="108" t="str">
        <f ca="1"/>
        <v>sETD</v>
      </c>
      <c r="D195" s="133" cm="1">
        <f t="array" aca="1" ref="D195" ca="1">IF($J$1="Labour",SUMIFS(Raw_Factors_QFXP!E$7:E$1000,Raw_Factors_QFXP!$A$7:$A$1000,_xlfn.XLOOKUP($J$1,Fct_labels,Fct_codes)&amp;"_"&amp;$C195),IFERROR(_xlfn.XLOOKUP(_xlfn.XLOOKUP($J$1,Fct_labels,Fct_codes)&amp;"_"&amp;$C195,Raw_Factors_QFXP!$B$7:$B$1000,Raw_Factors_QFXP!E$7:E$1000),0))</f>
        <v>0</v>
      </c>
      <c r="E195" s="133" cm="1">
        <f t="array" aca="1" ref="E195" ca="1">IF($J$1="Labour",SUMIFS(Raw_Factors_QFXP!F$7:F$1000,Raw_Factors_QFXP!$A$7:$A$1000,_xlfn.XLOOKUP($J$1,Fct_labels,Fct_codes)&amp;"_"&amp;$C195),IFERROR(_xlfn.XLOOKUP(_xlfn.XLOOKUP($J$1,Fct_labels,Fct_codes)&amp;"_"&amp;$C195,Raw_Factors_QFXP!$B$7:$B$1000,Raw_Factors_QFXP!F$7:F$1000),0))</f>
        <v>0</v>
      </c>
      <c r="F195" s="133" cm="1">
        <f t="array" aca="1" ref="F195" ca="1">IF($J$1="Labour",SUMIFS(Raw_Factors_QFXP!G$7:G$1000,Raw_Factors_QFXP!$A$7:$A$1000,_xlfn.XLOOKUP($J$1,Fct_labels,Fct_codes)&amp;"_"&amp;$C195),IFERROR(_xlfn.XLOOKUP(_xlfn.XLOOKUP($J$1,Fct_labels,Fct_codes)&amp;"_"&amp;$C195,Raw_Factors_QFXP!$B$7:$B$1000,Raw_Factors_QFXP!G$7:G$1000),0))</f>
        <v>0</v>
      </c>
      <c r="G195" s="133" cm="1">
        <f t="array" aca="1" ref="G195" ca="1">IF($J$1="Labour",SUMIFS(Raw_Factors_QFXP!H$7:H$1000,Raw_Factors_QFXP!$A$7:$A$1000,_xlfn.XLOOKUP($J$1,Fct_labels,Fct_codes)&amp;"_"&amp;$C195),IFERROR(_xlfn.XLOOKUP(_xlfn.XLOOKUP($J$1,Fct_labels,Fct_codes)&amp;"_"&amp;$C195,Raw_Factors_QFXP!$B$7:$B$1000,Raw_Factors_QFXP!H$7:H$1000),0))</f>
        <v>0</v>
      </c>
      <c r="H195" s="133" cm="1">
        <f t="array" aca="1" ref="H195" ca="1">IF($J$1="Labour",SUMIFS(Raw_Factors_QFXP!I$7:I$1000,Raw_Factors_QFXP!$A$7:$A$1000,_xlfn.XLOOKUP($J$1,Fct_labels,Fct_codes)&amp;"_"&amp;$C195),IFERROR(_xlfn.XLOOKUP(_xlfn.XLOOKUP($J$1,Fct_labels,Fct_codes)&amp;"_"&amp;$C195,Raw_Factors_QFXP!$B$7:$B$1000,Raw_Factors_QFXP!I$7:I$1000),0))</f>
        <v>0</v>
      </c>
      <c r="I195" s="133" cm="1">
        <f t="array" aca="1" ref="I195" ca="1">IF($J$1="Labour",SUMIFS(Raw_Factors_QFXP!J$7:J$1000,Raw_Factors_QFXP!$A$7:$A$1000,_xlfn.XLOOKUP($J$1,Fct_labels,Fct_codes)&amp;"_"&amp;$C195),IFERROR(_xlfn.XLOOKUP(_xlfn.XLOOKUP($J$1,Fct_labels,Fct_codes)&amp;"_"&amp;$C195,Raw_Factors_QFXP!$B$7:$B$1000,Raw_Factors_QFXP!J$7:J$1000),0))</f>
        <v>0</v>
      </c>
      <c r="J195" s="133" cm="1">
        <f t="array" aca="1" ref="J195" ca="1">IF($J$1="Labour",SUMIFS(Raw_Factors_QFXP!K$7:K$1000,Raw_Factors_QFXP!$A$7:$A$1000,_xlfn.XLOOKUP($J$1,Fct_labels,Fct_codes)&amp;"_"&amp;$C195),IFERROR(_xlfn.XLOOKUP(_xlfn.XLOOKUP($J$1,Fct_labels,Fct_codes)&amp;"_"&amp;$C195,Raw_Factors_QFXP!$B$7:$B$1000,Raw_Factors_QFXP!K$7:K$1000),0))</f>
        <v>0</v>
      </c>
      <c r="K195" s="133" cm="1">
        <f t="array" aca="1" ref="K195" ca="1">IF($J$1="Labour",SUMIFS(Raw_Factors_QFXP!L$7:L$1000,Raw_Factors_QFXP!$A$7:$A$1000,_xlfn.XLOOKUP($J$1,Fct_labels,Fct_codes)&amp;"_"&amp;$C195),IFERROR(_xlfn.XLOOKUP(_xlfn.XLOOKUP($J$1,Fct_labels,Fct_codes)&amp;"_"&amp;$C195,Raw_Factors_QFXP!$B$7:$B$1000,Raw_Factors_QFXP!L$7:L$1000),0))</f>
        <v>0</v>
      </c>
      <c r="L195" s="133" cm="1">
        <f t="array" aca="1" ref="L195" ca="1">IF($J$1="Labour",SUMIFS(Raw_Factors_QFXP!M$7:M$1000,Raw_Factors_QFXP!$A$7:$A$1000,_xlfn.XLOOKUP($J$1,Fct_labels,Fct_codes)&amp;"_"&amp;$C195),IFERROR(_xlfn.XLOOKUP(_xlfn.XLOOKUP($J$1,Fct_labels,Fct_codes)&amp;"_"&amp;$C195,Raw_Factors_QFXP!$B$7:$B$1000,Raw_Factors_QFXP!M$7:M$1000),0))</f>
        <v>0</v>
      </c>
      <c r="M195" s="133" cm="1">
        <f t="array" aca="1" ref="M195" ca="1">IF($J$1="Labour",SUMIFS(Raw_Factors_QFXP!N$7:N$1000,Raw_Factors_QFXP!$A$7:$A$1000,_xlfn.XLOOKUP($J$1,Fct_labels,Fct_codes)&amp;"_"&amp;$C195),IFERROR(_xlfn.XLOOKUP(_xlfn.XLOOKUP($J$1,Fct_labels,Fct_codes)&amp;"_"&amp;$C195,Raw_Factors_QFXP!$B$7:$B$1000,Raw_Factors_QFXP!N$7:N$1000),0))</f>
        <v>0</v>
      </c>
      <c r="O195" s="108"/>
      <c r="P195" s="108" t="str">
        <f ca="1"/>
        <v>sETD</v>
      </c>
      <c r="Q195" s="281" cm="1">
        <f t="array" aca="1" ref="Q195" ca="1">IF($J$1="Labour","",IFERROR(_xlfn.XLOOKUP(_xlfn.XLOOKUP($J$1,Fct_labels,Fct_codes)&amp;"_"&amp;$C195,Raw_Factors_WFDISTXP!$B$7:$B$1000,Raw_Factors_WFDISTXP!E$7:E$1000),0))</f>
        <v>0</v>
      </c>
      <c r="R195" s="281" cm="1">
        <f t="array" aca="1" ref="R195" ca="1">IF($J$1="Labour","",IFERROR(_xlfn.XLOOKUP(_xlfn.XLOOKUP($J$1,Fct_labels,Fct_codes)&amp;"_"&amp;$C195,Raw_Factors_WFDISTXP!$B$7:$B$1000,Raw_Factors_WFDISTXP!F$7:F$1000),0))</f>
        <v>0</v>
      </c>
      <c r="S195" s="281" cm="1">
        <f t="array" aca="1" ref="S195" ca="1">IF($J$1="Labour","",IFERROR(_xlfn.XLOOKUP(_xlfn.XLOOKUP($J$1,Fct_labels,Fct_codes)&amp;"_"&amp;$C195,Raw_Factors_WFDISTXP!$B$7:$B$1000,Raw_Factors_WFDISTXP!G$7:G$1000),0))</f>
        <v>0</v>
      </c>
      <c r="T195" s="281" cm="1">
        <f t="array" aca="1" ref="T195" ca="1">IF($J$1="Labour","",IFERROR(_xlfn.XLOOKUP(_xlfn.XLOOKUP($J$1,Fct_labels,Fct_codes)&amp;"_"&amp;$C195,Raw_Factors_WFDISTXP!$B$7:$B$1000,Raw_Factors_WFDISTXP!H$7:H$1000),0))</f>
        <v>0</v>
      </c>
      <c r="U195" s="281" cm="1">
        <f t="array" aca="1" ref="U195" ca="1">IF($J$1="Labour","",IFERROR(_xlfn.XLOOKUP(_xlfn.XLOOKUP($J$1,Fct_labels,Fct_codes)&amp;"_"&amp;$C195,Raw_Factors_WFDISTXP!$B$7:$B$1000,Raw_Factors_WFDISTXP!I$7:I$1000),0))</f>
        <v>0</v>
      </c>
      <c r="V195" s="281" cm="1">
        <f t="array" aca="1" ref="V195" ca="1">IF($J$1="Labour","",IFERROR(_xlfn.XLOOKUP(_xlfn.XLOOKUP($J$1,Fct_labels,Fct_codes)&amp;"_"&amp;$C195,Raw_Factors_WFDISTXP!$B$7:$B$1000,Raw_Factors_WFDISTXP!J$7:J$1000),0))</f>
        <v>0</v>
      </c>
      <c r="W195" s="281" cm="1">
        <f t="array" aca="1" ref="W195" ca="1">IF($J$1="Labour","",IFERROR(_xlfn.XLOOKUP(_xlfn.XLOOKUP($J$1,Fct_labels,Fct_codes)&amp;"_"&amp;$C195,Raw_Factors_WFDISTXP!$B$7:$B$1000,Raw_Factors_WFDISTXP!K$7:K$1000),0))</f>
        <v>0</v>
      </c>
      <c r="X195" s="281" cm="1">
        <f t="array" aca="1" ref="X195" ca="1">IF($J$1="Labour","",IFERROR(_xlfn.XLOOKUP(_xlfn.XLOOKUP($J$1,Fct_labels,Fct_codes)&amp;"_"&amp;$C195,Raw_Factors_WFDISTXP!$B$7:$B$1000,Raw_Factors_WFDISTXP!L$7:L$1000),0))</f>
        <v>0</v>
      </c>
      <c r="Y195" s="281" cm="1">
        <f t="array" aca="1" ref="Y195" ca="1">IF($J$1="Labour","",IFERROR(_xlfn.XLOOKUP(_xlfn.XLOOKUP($J$1,Fct_labels,Fct_codes)&amp;"_"&amp;$C195,Raw_Factors_WFDISTXP!$B$7:$B$1000,Raw_Factors_WFDISTXP!M$7:M$1000),0))</f>
        <v>0</v>
      </c>
      <c r="Z195" s="281" cm="1">
        <f t="array" aca="1" ref="Z195" ca="1">IF($J$1="Labour","",IFERROR(_xlfn.XLOOKUP(_xlfn.XLOOKUP($J$1,Fct_labels,Fct_codes)&amp;"_"&amp;$C195,Raw_Factors_WFDISTXP!$B$7:$B$1000,Raw_Factors_WFDISTXP!N$7:N$1000),0))</f>
        <v>0</v>
      </c>
      <c r="AA195" s="104"/>
      <c r="AB195" s="104"/>
      <c r="AC195" s="104"/>
      <c r="AD195" s="104"/>
      <c r="AE195" s="104"/>
      <c r="AF195" s="104"/>
      <c r="AG195" s="104"/>
      <c r="AH195" s="104"/>
      <c r="AI195" s="54" t="str">
        <f ca="1"/>
        <v>sETD</v>
      </c>
      <c r="AJ195" s="54" t="str">
        <f ca="1"/>
        <v>sGDP</v>
      </c>
      <c r="AK195" s="133" t="str">
        <f ca="1"/>
        <v>sETD</v>
      </c>
      <c r="AL195" s="133">
        <f ca="1"/>
        <v>0</v>
      </c>
      <c r="AM195" s="133">
        <f ca="1"/>
        <v>0</v>
      </c>
      <c r="AN195" s="133">
        <f ca="1"/>
        <v>0</v>
      </c>
      <c r="AO195" s="133">
        <f ca="1"/>
        <v>0</v>
      </c>
      <c r="AP195" s="133">
        <f ca="1"/>
        <v>0</v>
      </c>
      <c r="AQ195" s="133">
        <f ca="1"/>
        <v>0</v>
      </c>
      <c r="AR195" s="133">
        <f ca="1"/>
        <v>0</v>
      </c>
      <c r="AS195" s="133">
        <f ca="1"/>
        <v>0</v>
      </c>
      <c r="AT195" s="133">
        <f ca="1"/>
        <v>0</v>
      </c>
      <c r="AU195" s="133">
        <f ca="1"/>
        <v>0</v>
      </c>
      <c r="AV195" s="133" t="e">
        <f t="shared" ca="1" si="22"/>
        <v>#DIV/0!</v>
      </c>
      <c r="AW195" s="133">
        <f t="shared" ca="1" si="23"/>
        <v>0</v>
      </c>
      <c r="AX195" s="59"/>
    </row>
    <row r="196" spans="2:50" hidden="1" outlineLevel="1" x14ac:dyDescent="0.2">
      <c r="B196" s="108"/>
      <c r="C196" s="108" t="str">
        <f ca="1"/>
        <v>sTRD</v>
      </c>
      <c r="D196" s="133" cm="1">
        <f t="array" aca="1" ref="D196" ca="1">IF($J$1="Labour",SUMIFS(Raw_Factors_QFXP!E$7:E$1000,Raw_Factors_QFXP!$A$7:$A$1000,_xlfn.XLOOKUP($J$1,Fct_labels,Fct_codes)&amp;"_"&amp;$C196),IFERROR(_xlfn.XLOOKUP(_xlfn.XLOOKUP($J$1,Fct_labels,Fct_codes)&amp;"_"&amp;$C196,Raw_Factors_QFXP!$B$7:$B$1000,Raw_Factors_QFXP!E$7:E$1000),0))</f>
        <v>0</v>
      </c>
      <c r="E196" s="133" cm="1">
        <f t="array" aca="1" ref="E196" ca="1">IF($J$1="Labour",SUMIFS(Raw_Factors_QFXP!F$7:F$1000,Raw_Factors_QFXP!$A$7:$A$1000,_xlfn.XLOOKUP($J$1,Fct_labels,Fct_codes)&amp;"_"&amp;$C196),IFERROR(_xlfn.XLOOKUP(_xlfn.XLOOKUP($J$1,Fct_labels,Fct_codes)&amp;"_"&amp;$C196,Raw_Factors_QFXP!$B$7:$B$1000,Raw_Factors_QFXP!F$7:F$1000),0))</f>
        <v>0</v>
      </c>
      <c r="F196" s="133" cm="1">
        <f t="array" aca="1" ref="F196" ca="1">IF($J$1="Labour",SUMIFS(Raw_Factors_QFXP!G$7:G$1000,Raw_Factors_QFXP!$A$7:$A$1000,_xlfn.XLOOKUP($J$1,Fct_labels,Fct_codes)&amp;"_"&amp;$C196),IFERROR(_xlfn.XLOOKUP(_xlfn.XLOOKUP($J$1,Fct_labels,Fct_codes)&amp;"_"&amp;$C196,Raw_Factors_QFXP!$B$7:$B$1000,Raw_Factors_QFXP!G$7:G$1000),0))</f>
        <v>0</v>
      </c>
      <c r="G196" s="133" cm="1">
        <f t="array" aca="1" ref="G196" ca="1">IF($J$1="Labour",SUMIFS(Raw_Factors_QFXP!H$7:H$1000,Raw_Factors_QFXP!$A$7:$A$1000,_xlfn.XLOOKUP($J$1,Fct_labels,Fct_codes)&amp;"_"&amp;$C196),IFERROR(_xlfn.XLOOKUP(_xlfn.XLOOKUP($J$1,Fct_labels,Fct_codes)&amp;"_"&amp;$C196,Raw_Factors_QFXP!$B$7:$B$1000,Raw_Factors_QFXP!H$7:H$1000),0))</f>
        <v>0</v>
      </c>
      <c r="H196" s="133" cm="1">
        <f t="array" aca="1" ref="H196" ca="1">IF($J$1="Labour",SUMIFS(Raw_Factors_QFXP!I$7:I$1000,Raw_Factors_QFXP!$A$7:$A$1000,_xlfn.XLOOKUP($J$1,Fct_labels,Fct_codes)&amp;"_"&amp;$C196),IFERROR(_xlfn.XLOOKUP(_xlfn.XLOOKUP($J$1,Fct_labels,Fct_codes)&amp;"_"&amp;$C196,Raw_Factors_QFXP!$B$7:$B$1000,Raw_Factors_QFXP!I$7:I$1000),0))</f>
        <v>0</v>
      </c>
      <c r="I196" s="133" cm="1">
        <f t="array" aca="1" ref="I196" ca="1">IF($J$1="Labour",SUMIFS(Raw_Factors_QFXP!J$7:J$1000,Raw_Factors_QFXP!$A$7:$A$1000,_xlfn.XLOOKUP($J$1,Fct_labels,Fct_codes)&amp;"_"&amp;$C196),IFERROR(_xlfn.XLOOKUP(_xlfn.XLOOKUP($J$1,Fct_labels,Fct_codes)&amp;"_"&amp;$C196,Raw_Factors_QFXP!$B$7:$B$1000,Raw_Factors_QFXP!J$7:J$1000),0))</f>
        <v>0</v>
      </c>
      <c r="J196" s="133" cm="1">
        <f t="array" aca="1" ref="J196" ca="1">IF($J$1="Labour",SUMIFS(Raw_Factors_QFXP!K$7:K$1000,Raw_Factors_QFXP!$A$7:$A$1000,_xlfn.XLOOKUP($J$1,Fct_labels,Fct_codes)&amp;"_"&amp;$C196),IFERROR(_xlfn.XLOOKUP(_xlfn.XLOOKUP($J$1,Fct_labels,Fct_codes)&amp;"_"&amp;$C196,Raw_Factors_QFXP!$B$7:$B$1000,Raw_Factors_QFXP!K$7:K$1000),0))</f>
        <v>0</v>
      </c>
      <c r="K196" s="133" cm="1">
        <f t="array" aca="1" ref="K196" ca="1">IF($J$1="Labour",SUMIFS(Raw_Factors_QFXP!L$7:L$1000,Raw_Factors_QFXP!$A$7:$A$1000,_xlfn.XLOOKUP($J$1,Fct_labels,Fct_codes)&amp;"_"&amp;$C196),IFERROR(_xlfn.XLOOKUP(_xlfn.XLOOKUP($J$1,Fct_labels,Fct_codes)&amp;"_"&amp;$C196,Raw_Factors_QFXP!$B$7:$B$1000,Raw_Factors_QFXP!L$7:L$1000),0))</f>
        <v>0</v>
      </c>
      <c r="L196" s="133" cm="1">
        <f t="array" aca="1" ref="L196" ca="1">IF($J$1="Labour",SUMIFS(Raw_Factors_QFXP!M$7:M$1000,Raw_Factors_QFXP!$A$7:$A$1000,_xlfn.XLOOKUP($J$1,Fct_labels,Fct_codes)&amp;"_"&amp;$C196),IFERROR(_xlfn.XLOOKUP(_xlfn.XLOOKUP($J$1,Fct_labels,Fct_codes)&amp;"_"&amp;$C196,Raw_Factors_QFXP!$B$7:$B$1000,Raw_Factors_QFXP!M$7:M$1000),0))</f>
        <v>0</v>
      </c>
      <c r="M196" s="133" cm="1">
        <f t="array" aca="1" ref="M196" ca="1">IF($J$1="Labour",SUMIFS(Raw_Factors_QFXP!N$7:N$1000,Raw_Factors_QFXP!$A$7:$A$1000,_xlfn.XLOOKUP($J$1,Fct_labels,Fct_codes)&amp;"_"&amp;$C196),IFERROR(_xlfn.XLOOKUP(_xlfn.XLOOKUP($J$1,Fct_labels,Fct_codes)&amp;"_"&amp;$C196,Raw_Factors_QFXP!$B$7:$B$1000,Raw_Factors_QFXP!N$7:N$1000),0))</f>
        <v>0</v>
      </c>
      <c r="O196" s="108"/>
      <c r="P196" s="108" t="str">
        <f ca="1"/>
        <v>sTRD</v>
      </c>
      <c r="Q196" s="281" cm="1">
        <f t="array" aca="1" ref="Q196" ca="1">IF($J$1="Labour","",IFERROR(_xlfn.XLOOKUP(_xlfn.XLOOKUP($J$1,Fct_labels,Fct_codes)&amp;"_"&amp;$C196,Raw_Factors_WFDISTXP!$B$7:$B$1000,Raw_Factors_WFDISTXP!E$7:E$1000),0))</f>
        <v>0</v>
      </c>
      <c r="R196" s="281" cm="1">
        <f t="array" aca="1" ref="R196" ca="1">IF($J$1="Labour","",IFERROR(_xlfn.XLOOKUP(_xlfn.XLOOKUP($J$1,Fct_labels,Fct_codes)&amp;"_"&amp;$C196,Raw_Factors_WFDISTXP!$B$7:$B$1000,Raw_Factors_WFDISTXP!F$7:F$1000),0))</f>
        <v>0</v>
      </c>
      <c r="S196" s="281" cm="1">
        <f t="array" aca="1" ref="S196" ca="1">IF($J$1="Labour","",IFERROR(_xlfn.XLOOKUP(_xlfn.XLOOKUP($J$1,Fct_labels,Fct_codes)&amp;"_"&amp;$C196,Raw_Factors_WFDISTXP!$B$7:$B$1000,Raw_Factors_WFDISTXP!G$7:G$1000),0))</f>
        <v>0</v>
      </c>
      <c r="T196" s="281" cm="1">
        <f t="array" aca="1" ref="T196" ca="1">IF($J$1="Labour","",IFERROR(_xlfn.XLOOKUP(_xlfn.XLOOKUP($J$1,Fct_labels,Fct_codes)&amp;"_"&amp;$C196,Raw_Factors_WFDISTXP!$B$7:$B$1000,Raw_Factors_WFDISTXP!H$7:H$1000),0))</f>
        <v>0</v>
      </c>
      <c r="U196" s="281" cm="1">
        <f t="array" aca="1" ref="U196" ca="1">IF($J$1="Labour","",IFERROR(_xlfn.XLOOKUP(_xlfn.XLOOKUP($J$1,Fct_labels,Fct_codes)&amp;"_"&amp;$C196,Raw_Factors_WFDISTXP!$B$7:$B$1000,Raw_Factors_WFDISTXP!I$7:I$1000),0))</f>
        <v>0</v>
      </c>
      <c r="V196" s="281" cm="1">
        <f t="array" aca="1" ref="V196" ca="1">IF($J$1="Labour","",IFERROR(_xlfn.XLOOKUP(_xlfn.XLOOKUP($J$1,Fct_labels,Fct_codes)&amp;"_"&amp;$C196,Raw_Factors_WFDISTXP!$B$7:$B$1000,Raw_Factors_WFDISTXP!J$7:J$1000),0))</f>
        <v>0</v>
      </c>
      <c r="W196" s="281" cm="1">
        <f t="array" aca="1" ref="W196" ca="1">IF($J$1="Labour","",IFERROR(_xlfn.XLOOKUP(_xlfn.XLOOKUP($J$1,Fct_labels,Fct_codes)&amp;"_"&amp;$C196,Raw_Factors_WFDISTXP!$B$7:$B$1000,Raw_Factors_WFDISTXP!K$7:K$1000),0))</f>
        <v>0</v>
      </c>
      <c r="X196" s="281" cm="1">
        <f t="array" aca="1" ref="X196" ca="1">IF($J$1="Labour","",IFERROR(_xlfn.XLOOKUP(_xlfn.XLOOKUP($J$1,Fct_labels,Fct_codes)&amp;"_"&amp;$C196,Raw_Factors_WFDISTXP!$B$7:$B$1000,Raw_Factors_WFDISTXP!L$7:L$1000),0))</f>
        <v>0</v>
      </c>
      <c r="Y196" s="281" cm="1">
        <f t="array" aca="1" ref="Y196" ca="1">IF($J$1="Labour","",IFERROR(_xlfn.XLOOKUP(_xlfn.XLOOKUP($J$1,Fct_labels,Fct_codes)&amp;"_"&amp;$C196,Raw_Factors_WFDISTXP!$B$7:$B$1000,Raw_Factors_WFDISTXP!M$7:M$1000),0))</f>
        <v>0</v>
      </c>
      <c r="Z196" s="281" cm="1">
        <f t="array" aca="1" ref="Z196" ca="1">IF($J$1="Labour","",IFERROR(_xlfn.XLOOKUP(_xlfn.XLOOKUP($J$1,Fct_labels,Fct_codes)&amp;"_"&amp;$C196,Raw_Factors_WFDISTXP!$B$7:$B$1000,Raw_Factors_WFDISTXP!N$7:N$1000),0))</f>
        <v>0</v>
      </c>
      <c r="AA196" s="104"/>
      <c r="AB196" s="104"/>
      <c r="AC196" s="104"/>
      <c r="AD196" s="104"/>
      <c r="AE196" s="104"/>
      <c r="AF196" s="104"/>
      <c r="AG196" s="104"/>
      <c r="AH196" s="104"/>
      <c r="AI196" s="54" t="str">
        <f ca="1"/>
        <v>sTRD</v>
      </c>
      <c r="AJ196" s="54" t="str">
        <f ca="1"/>
        <v>sGDP</v>
      </c>
      <c r="AK196" s="133" t="str">
        <f ca="1"/>
        <v>sTRD</v>
      </c>
      <c r="AL196" s="133">
        <f ca="1"/>
        <v>0</v>
      </c>
      <c r="AM196" s="133">
        <f ca="1"/>
        <v>0</v>
      </c>
      <c r="AN196" s="133">
        <f ca="1"/>
        <v>0</v>
      </c>
      <c r="AO196" s="133">
        <f ca="1"/>
        <v>0</v>
      </c>
      <c r="AP196" s="133">
        <f ca="1"/>
        <v>0</v>
      </c>
      <c r="AQ196" s="133">
        <f ca="1"/>
        <v>0</v>
      </c>
      <c r="AR196" s="133">
        <f ca="1"/>
        <v>0</v>
      </c>
      <c r="AS196" s="133">
        <f ca="1"/>
        <v>0</v>
      </c>
      <c r="AT196" s="133">
        <f ca="1"/>
        <v>0</v>
      </c>
      <c r="AU196" s="133">
        <f ca="1"/>
        <v>0</v>
      </c>
      <c r="AV196" s="133" t="e">
        <f t="shared" ca="1" si="22"/>
        <v>#DIV/0!</v>
      </c>
      <c r="AW196" s="133">
        <f t="shared" ca="1" si="23"/>
        <v>0</v>
      </c>
      <c r="AX196" s="59"/>
    </row>
    <row r="197" spans="2:50" hidden="1" outlineLevel="1" x14ac:dyDescent="0.2">
      <c r="B197" s="108"/>
      <c r="C197" s="108" t="str">
        <f ca="1"/>
        <v>sTRP</v>
      </c>
      <c r="D197" s="133" cm="1">
        <f t="array" aca="1" ref="D197" ca="1">IF($J$1="Labour",SUMIFS(Raw_Factors_QFXP!E$7:E$1000,Raw_Factors_QFXP!$A$7:$A$1000,_xlfn.XLOOKUP($J$1,Fct_labels,Fct_codes)&amp;"_"&amp;$C197),IFERROR(_xlfn.XLOOKUP(_xlfn.XLOOKUP($J$1,Fct_labels,Fct_codes)&amp;"_"&amp;$C197,Raw_Factors_QFXP!$B$7:$B$1000,Raw_Factors_QFXP!E$7:E$1000),0))</f>
        <v>0</v>
      </c>
      <c r="E197" s="133" cm="1">
        <f t="array" aca="1" ref="E197" ca="1">IF($J$1="Labour",SUMIFS(Raw_Factors_QFXP!F$7:F$1000,Raw_Factors_QFXP!$A$7:$A$1000,_xlfn.XLOOKUP($J$1,Fct_labels,Fct_codes)&amp;"_"&amp;$C197),IFERROR(_xlfn.XLOOKUP(_xlfn.XLOOKUP($J$1,Fct_labels,Fct_codes)&amp;"_"&amp;$C197,Raw_Factors_QFXP!$B$7:$B$1000,Raw_Factors_QFXP!F$7:F$1000),0))</f>
        <v>0</v>
      </c>
      <c r="F197" s="133" cm="1">
        <f t="array" aca="1" ref="F197" ca="1">IF($J$1="Labour",SUMIFS(Raw_Factors_QFXP!G$7:G$1000,Raw_Factors_QFXP!$A$7:$A$1000,_xlfn.XLOOKUP($J$1,Fct_labels,Fct_codes)&amp;"_"&amp;$C197),IFERROR(_xlfn.XLOOKUP(_xlfn.XLOOKUP($J$1,Fct_labels,Fct_codes)&amp;"_"&amp;$C197,Raw_Factors_QFXP!$B$7:$B$1000,Raw_Factors_QFXP!G$7:G$1000),0))</f>
        <v>0</v>
      </c>
      <c r="G197" s="133" cm="1">
        <f t="array" aca="1" ref="G197" ca="1">IF($J$1="Labour",SUMIFS(Raw_Factors_QFXP!H$7:H$1000,Raw_Factors_QFXP!$A$7:$A$1000,_xlfn.XLOOKUP($J$1,Fct_labels,Fct_codes)&amp;"_"&amp;$C197),IFERROR(_xlfn.XLOOKUP(_xlfn.XLOOKUP($J$1,Fct_labels,Fct_codes)&amp;"_"&amp;$C197,Raw_Factors_QFXP!$B$7:$B$1000,Raw_Factors_QFXP!H$7:H$1000),0))</f>
        <v>0</v>
      </c>
      <c r="H197" s="133" cm="1">
        <f t="array" aca="1" ref="H197" ca="1">IF($J$1="Labour",SUMIFS(Raw_Factors_QFXP!I$7:I$1000,Raw_Factors_QFXP!$A$7:$A$1000,_xlfn.XLOOKUP($J$1,Fct_labels,Fct_codes)&amp;"_"&amp;$C197),IFERROR(_xlfn.XLOOKUP(_xlfn.XLOOKUP($J$1,Fct_labels,Fct_codes)&amp;"_"&amp;$C197,Raw_Factors_QFXP!$B$7:$B$1000,Raw_Factors_QFXP!I$7:I$1000),0))</f>
        <v>0</v>
      </c>
      <c r="I197" s="133" cm="1">
        <f t="array" aca="1" ref="I197" ca="1">IF($J$1="Labour",SUMIFS(Raw_Factors_QFXP!J$7:J$1000,Raw_Factors_QFXP!$A$7:$A$1000,_xlfn.XLOOKUP($J$1,Fct_labels,Fct_codes)&amp;"_"&amp;$C197),IFERROR(_xlfn.XLOOKUP(_xlfn.XLOOKUP($J$1,Fct_labels,Fct_codes)&amp;"_"&amp;$C197,Raw_Factors_QFXP!$B$7:$B$1000,Raw_Factors_QFXP!J$7:J$1000),0))</f>
        <v>0</v>
      </c>
      <c r="J197" s="133" cm="1">
        <f t="array" aca="1" ref="J197" ca="1">IF($J$1="Labour",SUMIFS(Raw_Factors_QFXP!K$7:K$1000,Raw_Factors_QFXP!$A$7:$A$1000,_xlfn.XLOOKUP($J$1,Fct_labels,Fct_codes)&amp;"_"&amp;$C197),IFERROR(_xlfn.XLOOKUP(_xlfn.XLOOKUP($J$1,Fct_labels,Fct_codes)&amp;"_"&amp;$C197,Raw_Factors_QFXP!$B$7:$B$1000,Raw_Factors_QFXP!K$7:K$1000),0))</f>
        <v>0</v>
      </c>
      <c r="K197" s="133" cm="1">
        <f t="array" aca="1" ref="K197" ca="1">IF($J$1="Labour",SUMIFS(Raw_Factors_QFXP!L$7:L$1000,Raw_Factors_QFXP!$A$7:$A$1000,_xlfn.XLOOKUP($J$1,Fct_labels,Fct_codes)&amp;"_"&amp;$C197),IFERROR(_xlfn.XLOOKUP(_xlfn.XLOOKUP($J$1,Fct_labels,Fct_codes)&amp;"_"&amp;$C197,Raw_Factors_QFXP!$B$7:$B$1000,Raw_Factors_QFXP!L$7:L$1000),0))</f>
        <v>0</v>
      </c>
      <c r="L197" s="133" cm="1">
        <f t="array" aca="1" ref="L197" ca="1">IF($J$1="Labour",SUMIFS(Raw_Factors_QFXP!M$7:M$1000,Raw_Factors_QFXP!$A$7:$A$1000,_xlfn.XLOOKUP($J$1,Fct_labels,Fct_codes)&amp;"_"&amp;$C197),IFERROR(_xlfn.XLOOKUP(_xlfn.XLOOKUP($J$1,Fct_labels,Fct_codes)&amp;"_"&amp;$C197,Raw_Factors_QFXP!$B$7:$B$1000,Raw_Factors_QFXP!M$7:M$1000),0))</f>
        <v>0</v>
      </c>
      <c r="M197" s="133" cm="1">
        <f t="array" aca="1" ref="M197" ca="1">IF($J$1="Labour",SUMIFS(Raw_Factors_QFXP!N$7:N$1000,Raw_Factors_QFXP!$A$7:$A$1000,_xlfn.XLOOKUP($J$1,Fct_labels,Fct_codes)&amp;"_"&amp;$C197),IFERROR(_xlfn.XLOOKUP(_xlfn.XLOOKUP($J$1,Fct_labels,Fct_codes)&amp;"_"&amp;$C197,Raw_Factors_QFXP!$B$7:$B$1000,Raw_Factors_QFXP!N$7:N$1000),0))</f>
        <v>0</v>
      </c>
      <c r="O197" s="108"/>
      <c r="P197" s="108" t="str">
        <f ca="1"/>
        <v>sTRP</v>
      </c>
      <c r="Q197" s="281" cm="1">
        <f t="array" aca="1" ref="Q197" ca="1">IF($J$1="Labour","",IFERROR(_xlfn.XLOOKUP(_xlfn.XLOOKUP($J$1,Fct_labels,Fct_codes)&amp;"_"&amp;$C197,Raw_Factors_WFDISTXP!$B$7:$B$1000,Raw_Factors_WFDISTXP!E$7:E$1000),0))</f>
        <v>0</v>
      </c>
      <c r="R197" s="281" cm="1">
        <f t="array" aca="1" ref="R197" ca="1">IF($J$1="Labour","",IFERROR(_xlfn.XLOOKUP(_xlfn.XLOOKUP($J$1,Fct_labels,Fct_codes)&amp;"_"&amp;$C197,Raw_Factors_WFDISTXP!$B$7:$B$1000,Raw_Factors_WFDISTXP!F$7:F$1000),0))</f>
        <v>0</v>
      </c>
      <c r="S197" s="281" cm="1">
        <f t="array" aca="1" ref="S197" ca="1">IF($J$1="Labour","",IFERROR(_xlfn.XLOOKUP(_xlfn.XLOOKUP($J$1,Fct_labels,Fct_codes)&amp;"_"&amp;$C197,Raw_Factors_WFDISTXP!$B$7:$B$1000,Raw_Factors_WFDISTXP!G$7:G$1000),0))</f>
        <v>0</v>
      </c>
      <c r="T197" s="281" cm="1">
        <f t="array" aca="1" ref="T197" ca="1">IF($J$1="Labour","",IFERROR(_xlfn.XLOOKUP(_xlfn.XLOOKUP($J$1,Fct_labels,Fct_codes)&amp;"_"&amp;$C197,Raw_Factors_WFDISTXP!$B$7:$B$1000,Raw_Factors_WFDISTXP!H$7:H$1000),0))</f>
        <v>0</v>
      </c>
      <c r="U197" s="281" cm="1">
        <f t="array" aca="1" ref="U197" ca="1">IF($J$1="Labour","",IFERROR(_xlfn.XLOOKUP(_xlfn.XLOOKUP($J$1,Fct_labels,Fct_codes)&amp;"_"&amp;$C197,Raw_Factors_WFDISTXP!$B$7:$B$1000,Raw_Factors_WFDISTXP!I$7:I$1000),0))</f>
        <v>0</v>
      </c>
      <c r="V197" s="281" cm="1">
        <f t="array" aca="1" ref="V197" ca="1">IF($J$1="Labour","",IFERROR(_xlfn.XLOOKUP(_xlfn.XLOOKUP($J$1,Fct_labels,Fct_codes)&amp;"_"&amp;$C197,Raw_Factors_WFDISTXP!$B$7:$B$1000,Raw_Factors_WFDISTXP!J$7:J$1000),0))</f>
        <v>0</v>
      </c>
      <c r="W197" s="281" cm="1">
        <f t="array" aca="1" ref="W197" ca="1">IF($J$1="Labour","",IFERROR(_xlfn.XLOOKUP(_xlfn.XLOOKUP($J$1,Fct_labels,Fct_codes)&amp;"_"&amp;$C197,Raw_Factors_WFDISTXP!$B$7:$B$1000,Raw_Factors_WFDISTXP!K$7:K$1000),0))</f>
        <v>0</v>
      </c>
      <c r="X197" s="281" cm="1">
        <f t="array" aca="1" ref="X197" ca="1">IF($J$1="Labour","",IFERROR(_xlfn.XLOOKUP(_xlfn.XLOOKUP($J$1,Fct_labels,Fct_codes)&amp;"_"&amp;$C197,Raw_Factors_WFDISTXP!$B$7:$B$1000,Raw_Factors_WFDISTXP!L$7:L$1000),0))</f>
        <v>0</v>
      </c>
      <c r="Y197" s="281" cm="1">
        <f t="array" aca="1" ref="Y197" ca="1">IF($J$1="Labour","",IFERROR(_xlfn.XLOOKUP(_xlfn.XLOOKUP($J$1,Fct_labels,Fct_codes)&amp;"_"&amp;$C197,Raw_Factors_WFDISTXP!$B$7:$B$1000,Raw_Factors_WFDISTXP!M$7:M$1000),0))</f>
        <v>0</v>
      </c>
      <c r="Z197" s="281" cm="1">
        <f t="array" aca="1" ref="Z197" ca="1">IF($J$1="Labour","",IFERROR(_xlfn.XLOOKUP(_xlfn.XLOOKUP($J$1,Fct_labels,Fct_codes)&amp;"_"&amp;$C197,Raw_Factors_WFDISTXP!$B$7:$B$1000,Raw_Factors_WFDISTXP!N$7:N$1000),0))</f>
        <v>0</v>
      </c>
      <c r="AA197" s="104"/>
      <c r="AB197" s="104"/>
      <c r="AC197" s="104"/>
      <c r="AD197" s="104"/>
      <c r="AE197" s="104"/>
      <c r="AF197" s="104"/>
      <c r="AG197" s="104"/>
      <c r="AH197" s="104"/>
      <c r="AI197" s="54" t="str">
        <f ca="1"/>
        <v>sTRP</v>
      </c>
      <c r="AJ197" s="54" t="str">
        <f ca="1"/>
        <v>sGDP</v>
      </c>
      <c r="AK197" s="133" t="str">
        <f ca="1"/>
        <v>sTRP</v>
      </c>
      <c r="AL197" s="133">
        <f ca="1"/>
        <v>0</v>
      </c>
      <c r="AM197" s="133">
        <f ca="1"/>
        <v>0</v>
      </c>
      <c r="AN197" s="133">
        <f ca="1"/>
        <v>0</v>
      </c>
      <c r="AO197" s="133">
        <f ca="1"/>
        <v>0</v>
      </c>
      <c r="AP197" s="133">
        <f ca="1"/>
        <v>0</v>
      </c>
      <c r="AQ197" s="133">
        <f ca="1"/>
        <v>0</v>
      </c>
      <c r="AR197" s="133">
        <f ca="1"/>
        <v>0</v>
      </c>
      <c r="AS197" s="133">
        <f ca="1"/>
        <v>0</v>
      </c>
      <c r="AT197" s="133">
        <f ca="1"/>
        <v>0</v>
      </c>
      <c r="AU197" s="133">
        <f ca="1"/>
        <v>0</v>
      </c>
      <c r="AV197" s="133" t="e">
        <f t="shared" ca="1" si="22"/>
        <v>#DIV/0!</v>
      </c>
      <c r="AW197" s="133">
        <f t="shared" ca="1" si="23"/>
        <v>0</v>
      </c>
      <c r="AX197" s="59"/>
    </row>
    <row r="198" spans="2:50" hidden="1" outlineLevel="1" x14ac:dyDescent="0.2">
      <c r="B198" s="108"/>
      <c r="C198" s="108" t="str">
        <f ca="1"/>
        <v>sPSV</v>
      </c>
      <c r="D198" s="133" cm="1">
        <f t="array" aca="1" ref="D198" ca="1">IF($J$1="Labour",SUMIFS(Raw_Factors_QFXP!E$7:E$1000,Raw_Factors_QFXP!$A$7:$A$1000,_xlfn.XLOOKUP($J$1,Fct_labels,Fct_codes)&amp;"_"&amp;$C198),IFERROR(_xlfn.XLOOKUP(_xlfn.XLOOKUP($J$1,Fct_labels,Fct_codes)&amp;"_"&amp;$C198,Raw_Factors_QFXP!$B$7:$B$1000,Raw_Factors_QFXP!E$7:E$1000),0))</f>
        <v>0</v>
      </c>
      <c r="E198" s="133" cm="1">
        <f t="array" aca="1" ref="E198" ca="1">IF($J$1="Labour",SUMIFS(Raw_Factors_QFXP!F$7:F$1000,Raw_Factors_QFXP!$A$7:$A$1000,_xlfn.XLOOKUP($J$1,Fct_labels,Fct_codes)&amp;"_"&amp;$C198),IFERROR(_xlfn.XLOOKUP(_xlfn.XLOOKUP($J$1,Fct_labels,Fct_codes)&amp;"_"&amp;$C198,Raw_Factors_QFXP!$B$7:$B$1000,Raw_Factors_QFXP!F$7:F$1000),0))</f>
        <v>0</v>
      </c>
      <c r="F198" s="133" cm="1">
        <f t="array" aca="1" ref="F198" ca="1">IF($J$1="Labour",SUMIFS(Raw_Factors_QFXP!G$7:G$1000,Raw_Factors_QFXP!$A$7:$A$1000,_xlfn.XLOOKUP($J$1,Fct_labels,Fct_codes)&amp;"_"&amp;$C198),IFERROR(_xlfn.XLOOKUP(_xlfn.XLOOKUP($J$1,Fct_labels,Fct_codes)&amp;"_"&amp;$C198,Raw_Factors_QFXP!$B$7:$B$1000,Raw_Factors_QFXP!G$7:G$1000),0))</f>
        <v>0</v>
      </c>
      <c r="G198" s="133" cm="1">
        <f t="array" aca="1" ref="G198" ca="1">IF($J$1="Labour",SUMIFS(Raw_Factors_QFXP!H$7:H$1000,Raw_Factors_QFXP!$A$7:$A$1000,_xlfn.XLOOKUP($J$1,Fct_labels,Fct_codes)&amp;"_"&amp;$C198),IFERROR(_xlfn.XLOOKUP(_xlfn.XLOOKUP($J$1,Fct_labels,Fct_codes)&amp;"_"&amp;$C198,Raw_Factors_QFXP!$B$7:$B$1000,Raw_Factors_QFXP!H$7:H$1000),0))</f>
        <v>0</v>
      </c>
      <c r="H198" s="133" cm="1">
        <f t="array" aca="1" ref="H198" ca="1">IF($J$1="Labour",SUMIFS(Raw_Factors_QFXP!I$7:I$1000,Raw_Factors_QFXP!$A$7:$A$1000,_xlfn.XLOOKUP($J$1,Fct_labels,Fct_codes)&amp;"_"&amp;$C198),IFERROR(_xlfn.XLOOKUP(_xlfn.XLOOKUP($J$1,Fct_labels,Fct_codes)&amp;"_"&amp;$C198,Raw_Factors_QFXP!$B$7:$B$1000,Raw_Factors_QFXP!I$7:I$1000),0))</f>
        <v>0</v>
      </c>
      <c r="I198" s="133" cm="1">
        <f t="array" aca="1" ref="I198" ca="1">IF($J$1="Labour",SUMIFS(Raw_Factors_QFXP!J$7:J$1000,Raw_Factors_QFXP!$A$7:$A$1000,_xlfn.XLOOKUP($J$1,Fct_labels,Fct_codes)&amp;"_"&amp;$C198),IFERROR(_xlfn.XLOOKUP(_xlfn.XLOOKUP($J$1,Fct_labels,Fct_codes)&amp;"_"&amp;$C198,Raw_Factors_QFXP!$B$7:$B$1000,Raw_Factors_QFXP!J$7:J$1000),0))</f>
        <v>0</v>
      </c>
      <c r="J198" s="133" cm="1">
        <f t="array" aca="1" ref="J198" ca="1">IF($J$1="Labour",SUMIFS(Raw_Factors_QFXP!K$7:K$1000,Raw_Factors_QFXP!$A$7:$A$1000,_xlfn.XLOOKUP($J$1,Fct_labels,Fct_codes)&amp;"_"&amp;$C198),IFERROR(_xlfn.XLOOKUP(_xlfn.XLOOKUP($J$1,Fct_labels,Fct_codes)&amp;"_"&amp;$C198,Raw_Factors_QFXP!$B$7:$B$1000,Raw_Factors_QFXP!K$7:K$1000),0))</f>
        <v>0</v>
      </c>
      <c r="K198" s="133" cm="1">
        <f t="array" aca="1" ref="K198" ca="1">IF($J$1="Labour",SUMIFS(Raw_Factors_QFXP!L$7:L$1000,Raw_Factors_QFXP!$A$7:$A$1000,_xlfn.XLOOKUP($J$1,Fct_labels,Fct_codes)&amp;"_"&amp;$C198),IFERROR(_xlfn.XLOOKUP(_xlfn.XLOOKUP($J$1,Fct_labels,Fct_codes)&amp;"_"&amp;$C198,Raw_Factors_QFXP!$B$7:$B$1000,Raw_Factors_QFXP!L$7:L$1000),0))</f>
        <v>0</v>
      </c>
      <c r="L198" s="133" cm="1">
        <f t="array" aca="1" ref="L198" ca="1">IF($J$1="Labour",SUMIFS(Raw_Factors_QFXP!M$7:M$1000,Raw_Factors_QFXP!$A$7:$A$1000,_xlfn.XLOOKUP($J$1,Fct_labels,Fct_codes)&amp;"_"&amp;$C198),IFERROR(_xlfn.XLOOKUP(_xlfn.XLOOKUP($J$1,Fct_labels,Fct_codes)&amp;"_"&amp;$C198,Raw_Factors_QFXP!$B$7:$B$1000,Raw_Factors_QFXP!M$7:M$1000),0))</f>
        <v>0</v>
      </c>
      <c r="M198" s="133" cm="1">
        <f t="array" aca="1" ref="M198" ca="1">IF($J$1="Labour",SUMIFS(Raw_Factors_QFXP!N$7:N$1000,Raw_Factors_QFXP!$A$7:$A$1000,_xlfn.XLOOKUP($J$1,Fct_labels,Fct_codes)&amp;"_"&amp;$C198),IFERROR(_xlfn.XLOOKUP(_xlfn.XLOOKUP($J$1,Fct_labels,Fct_codes)&amp;"_"&amp;$C198,Raw_Factors_QFXP!$B$7:$B$1000,Raw_Factors_QFXP!N$7:N$1000),0))</f>
        <v>0</v>
      </c>
      <c r="O198" s="108"/>
      <c r="P198" s="108" t="str">
        <f ca="1"/>
        <v>sPSV</v>
      </c>
      <c r="Q198" s="281" cm="1">
        <f t="array" aca="1" ref="Q198" ca="1">IF($J$1="Labour","",IFERROR(_xlfn.XLOOKUP(_xlfn.XLOOKUP($J$1,Fct_labels,Fct_codes)&amp;"_"&amp;$C198,Raw_Factors_WFDISTXP!$B$7:$B$1000,Raw_Factors_WFDISTXP!E$7:E$1000),0))</f>
        <v>0</v>
      </c>
      <c r="R198" s="281" cm="1">
        <f t="array" aca="1" ref="R198" ca="1">IF($J$1="Labour","",IFERROR(_xlfn.XLOOKUP(_xlfn.XLOOKUP($J$1,Fct_labels,Fct_codes)&amp;"_"&amp;$C198,Raw_Factors_WFDISTXP!$B$7:$B$1000,Raw_Factors_WFDISTXP!F$7:F$1000),0))</f>
        <v>0</v>
      </c>
      <c r="S198" s="281" cm="1">
        <f t="array" aca="1" ref="S198" ca="1">IF($J$1="Labour","",IFERROR(_xlfn.XLOOKUP(_xlfn.XLOOKUP($J$1,Fct_labels,Fct_codes)&amp;"_"&amp;$C198,Raw_Factors_WFDISTXP!$B$7:$B$1000,Raw_Factors_WFDISTXP!G$7:G$1000),0))</f>
        <v>0</v>
      </c>
      <c r="T198" s="281" cm="1">
        <f t="array" aca="1" ref="T198" ca="1">IF($J$1="Labour","",IFERROR(_xlfn.XLOOKUP(_xlfn.XLOOKUP($J$1,Fct_labels,Fct_codes)&amp;"_"&amp;$C198,Raw_Factors_WFDISTXP!$B$7:$B$1000,Raw_Factors_WFDISTXP!H$7:H$1000),0))</f>
        <v>0</v>
      </c>
      <c r="U198" s="281" cm="1">
        <f t="array" aca="1" ref="U198" ca="1">IF($J$1="Labour","",IFERROR(_xlfn.XLOOKUP(_xlfn.XLOOKUP($J$1,Fct_labels,Fct_codes)&amp;"_"&amp;$C198,Raw_Factors_WFDISTXP!$B$7:$B$1000,Raw_Factors_WFDISTXP!I$7:I$1000),0))</f>
        <v>0</v>
      </c>
      <c r="V198" s="281" cm="1">
        <f t="array" aca="1" ref="V198" ca="1">IF($J$1="Labour","",IFERROR(_xlfn.XLOOKUP(_xlfn.XLOOKUP($J$1,Fct_labels,Fct_codes)&amp;"_"&amp;$C198,Raw_Factors_WFDISTXP!$B$7:$B$1000,Raw_Factors_WFDISTXP!J$7:J$1000),0))</f>
        <v>0</v>
      </c>
      <c r="W198" s="281" cm="1">
        <f t="array" aca="1" ref="W198" ca="1">IF($J$1="Labour","",IFERROR(_xlfn.XLOOKUP(_xlfn.XLOOKUP($J$1,Fct_labels,Fct_codes)&amp;"_"&amp;$C198,Raw_Factors_WFDISTXP!$B$7:$B$1000,Raw_Factors_WFDISTXP!K$7:K$1000),0))</f>
        <v>0</v>
      </c>
      <c r="X198" s="281" cm="1">
        <f t="array" aca="1" ref="X198" ca="1">IF($J$1="Labour","",IFERROR(_xlfn.XLOOKUP(_xlfn.XLOOKUP($J$1,Fct_labels,Fct_codes)&amp;"_"&amp;$C198,Raw_Factors_WFDISTXP!$B$7:$B$1000,Raw_Factors_WFDISTXP!L$7:L$1000),0))</f>
        <v>0</v>
      </c>
      <c r="Y198" s="281" cm="1">
        <f t="array" aca="1" ref="Y198" ca="1">IF($J$1="Labour","",IFERROR(_xlfn.XLOOKUP(_xlfn.XLOOKUP($J$1,Fct_labels,Fct_codes)&amp;"_"&amp;$C198,Raw_Factors_WFDISTXP!$B$7:$B$1000,Raw_Factors_WFDISTXP!M$7:M$1000),0))</f>
        <v>0</v>
      </c>
      <c r="Z198" s="281" cm="1">
        <f t="array" aca="1" ref="Z198" ca="1">IF($J$1="Labour","",IFERROR(_xlfn.XLOOKUP(_xlfn.XLOOKUP($J$1,Fct_labels,Fct_codes)&amp;"_"&amp;$C198,Raw_Factors_WFDISTXP!$B$7:$B$1000,Raw_Factors_WFDISTXP!N$7:N$1000),0))</f>
        <v>0</v>
      </c>
      <c r="AA198" s="104"/>
      <c r="AB198" s="104"/>
      <c r="AC198" s="104"/>
      <c r="AD198" s="104"/>
      <c r="AE198" s="104"/>
      <c r="AF198" s="104"/>
      <c r="AG198" s="104"/>
      <c r="AH198" s="104"/>
      <c r="AI198" s="54" t="str">
        <f ca="1"/>
        <v>sPSV</v>
      </c>
      <c r="AJ198" s="54" t="str">
        <f ca="1"/>
        <v>sGDP</v>
      </c>
      <c r="AK198" s="133" t="str">
        <f ca="1"/>
        <v>sPSV</v>
      </c>
      <c r="AL198" s="133">
        <f ca="1"/>
        <v>0</v>
      </c>
      <c r="AM198" s="133">
        <f ca="1"/>
        <v>0</v>
      </c>
      <c r="AN198" s="133">
        <f ca="1"/>
        <v>0</v>
      </c>
      <c r="AO198" s="133">
        <f ca="1"/>
        <v>0</v>
      </c>
      <c r="AP198" s="133">
        <f ca="1"/>
        <v>0</v>
      </c>
      <c r="AQ198" s="133">
        <f ca="1"/>
        <v>0</v>
      </c>
      <c r="AR198" s="133">
        <f ca="1"/>
        <v>0</v>
      </c>
      <c r="AS198" s="133">
        <f ca="1"/>
        <v>0</v>
      </c>
      <c r="AT198" s="133">
        <f ca="1"/>
        <v>0</v>
      </c>
      <c r="AU198" s="133">
        <f ca="1"/>
        <v>0</v>
      </c>
      <c r="AV198" s="133">
        <f t="shared" ca="1" si="22"/>
        <v>0</v>
      </c>
      <c r="AW198" s="133">
        <f t="shared" ca="1" si="23"/>
        <v>0</v>
      </c>
      <c r="AX198" s="59"/>
    </row>
    <row r="199" spans="2:50" hidden="1" outlineLevel="1" x14ac:dyDescent="0.2">
      <c r="B199" s="108"/>
      <c r="C199" s="108" t="str">
        <f ca="1"/>
        <v>sGSV</v>
      </c>
      <c r="D199" s="133" cm="1">
        <f t="array" aca="1" ref="D199" ca="1">IF($J$1="Labour",SUMIFS(Raw_Factors_QFXP!E$7:E$1000,Raw_Factors_QFXP!$A$7:$A$1000,_xlfn.XLOOKUP($J$1,Fct_labels,Fct_codes)&amp;"_"&amp;$C199),IFERROR(_xlfn.XLOOKUP(_xlfn.XLOOKUP($J$1,Fct_labels,Fct_codes)&amp;"_"&amp;$C199,Raw_Factors_QFXP!$B$7:$B$1000,Raw_Factors_QFXP!E$7:E$1000),0))</f>
        <v>0</v>
      </c>
      <c r="E199" s="133" cm="1">
        <f t="array" aca="1" ref="E199" ca="1">IF($J$1="Labour",SUMIFS(Raw_Factors_QFXP!F$7:F$1000,Raw_Factors_QFXP!$A$7:$A$1000,_xlfn.XLOOKUP($J$1,Fct_labels,Fct_codes)&amp;"_"&amp;$C199),IFERROR(_xlfn.XLOOKUP(_xlfn.XLOOKUP($J$1,Fct_labels,Fct_codes)&amp;"_"&amp;$C199,Raw_Factors_QFXP!$B$7:$B$1000,Raw_Factors_QFXP!F$7:F$1000),0))</f>
        <v>0</v>
      </c>
      <c r="F199" s="133" cm="1">
        <f t="array" aca="1" ref="F199" ca="1">IF($J$1="Labour",SUMIFS(Raw_Factors_QFXP!G$7:G$1000,Raw_Factors_QFXP!$A$7:$A$1000,_xlfn.XLOOKUP($J$1,Fct_labels,Fct_codes)&amp;"_"&amp;$C199),IFERROR(_xlfn.XLOOKUP(_xlfn.XLOOKUP($J$1,Fct_labels,Fct_codes)&amp;"_"&amp;$C199,Raw_Factors_QFXP!$B$7:$B$1000,Raw_Factors_QFXP!G$7:G$1000),0))</f>
        <v>0</v>
      </c>
      <c r="G199" s="133" cm="1">
        <f t="array" aca="1" ref="G199" ca="1">IF($J$1="Labour",SUMIFS(Raw_Factors_QFXP!H$7:H$1000,Raw_Factors_QFXP!$A$7:$A$1000,_xlfn.XLOOKUP($J$1,Fct_labels,Fct_codes)&amp;"_"&amp;$C199),IFERROR(_xlfn.XLOOKUP(_xlfn.XLOOKUP($J$1,Fct_labels,Fct_codes)&amp;"_"&amp;$C199,Raw_Factors_QFXP!$B$7:$B$1000,Raw_Factors_QFXP!H$7:H$1000),0))</f>
        <v>0</v>
      </c>
      <c r="H199" s="133" cm="1">
        <f t="array" aca="1" ref="H199" ca="1">IF($J$1="Labour",SUMIFS(Raw_Factors_QFXP!I$7:I$1000,Raw_Factors_QFXP!$A$7:$A$1000,_xlfn.XLOOKUP($J$1,Fct_labels,Fct_codes)&amp;"_"&amp;$C199),IFERROR(_xlfn.XLOOKUP(_xlfn.XLOOKUP($J$1,Fct_labels,Fct_codes)&amp;"_"&amp;$C199,Raw_Factors_QFXP!$B$7:$B$1000,Raw_Factors_QFXP!I$7:I$1000),0))</f>
        <v>0</v>
      </c>
      <c r="I199" s="133" cm="1">
        <f t="array" aca="1" ref="I199" ca="1">IF($J$1="Labour",SUMIFS(Raw_Factors_QFXP!J$7:J$1000,Raw_Factors_QFXP!$A$7:$A$1000,_xlfn.XLOOKUP($J$1,Fct_labels,Fct_codes)&amp;"_"&amp;$C199),IFERROR(_xlfn.XLOOKUP(_xlfn.XLOOKUP($J$1,Fct_labels,Fct_codes)&amp;"_"&amp;$C199,Raw_Factors_QFXP!$B$7:$B$1000,Raw_Factors_QFXP!J$7:J$1000),0))</f>
        <v>0</v>
      </c>
      <c r="J199" s="133" cm="1">
        <f t="array" aca="1" ref="J199" ca="1">IF($J$1="Labour",SUMIFS(Raw_Factors_QFXP!K$7:K$1000,Raw_Factors_QFXP!$A$7:$A$1000,_xlfn.XLOOKUP($J$1,Fct_labels,Fct_codes)&amp;"_"&amp;$C199),IFERROR(_xlfn.XLOOKUP(_xlfn.XLOOKUP($J$1,Fct_labels,Fct_codes)&amp;"_"&amp;$C199,Raw_Factors_QFXP!$B$7:$B$1000,Raw_Factors_QFXP!K$7:K$1000),0))</f>
        <v>0</v>
      </c>
      <c r="K199" s="133" cm="1">
        <f t="array" aca="1" ref="K199" ca="1">IF($J$1="Labour",SUMIFS(Raw_Factors_QFXP!L$7:L$1000,Raw_Factors_QFXP!$A$7:$A$1000,_xlfn.XLOOKUP($J$1,Fct_labels,Fct_codes)&amp;"_"&amp;$C199),IFERROR(_xlfn.XLOOKUP(_xlfn.XLOOKUP($J$1,Fct_labels,Fct_codes)&amp;"_"&amp;$C199,Raw_Factors_QFXP!$B$7:$B$1000,Raw_Factors_QFXP!L$7:L$1000),0))</f>
        <v>0</v>
      </c>
      <c r="L199" s="133" cm="1">
        <f t="array" aca="1" ref="L199" ca="1">IF($J$1="Labour",SUMIFS(Raw_Factors_QFXP!M$7:M$1000,Raw_Factors_QFXP!$A$7:$A$1000,_xlfn.XLOOKUP($J$1,Fct_labels,Fct_codes)&amp;"_"&amp;$C199),IFERROR(_xlfn.XLOOKUP(_xlfn.XLOOKUP($J$1,Fct_labels,Fct_codes)&amp;"_"&amp;$C199,Raw_Factors_QFXP!$B$7:$B$1000,Raw_Factors_QFXP!M$7:M$1000),0))</f>
        <v>0</v>
      </c>
      <c r="M199" s="133" cm="1">
        <f t="array" aca="1" ref="M199" ca="1">IF($J$1="Labour",SUMIFS(Raw_Factors_QFXP!N$7:N$1000,Raw_Factors_QFXP!$A$7:$A$1000,_xlfn.XLOOKUP($J$1,Fct_labels,Fct_codes)&amp;"_"&amp;$C199),IFERROR(_xlfn.XLOOKUP(_xlfn.XLOOKUP($J$1,Fct_labels,Fct_codes)&amp;"_"&amp;$C199,Raw_Factors_QFXP!$B$7:$B$1000,Raw_Factors_QFXP!N$7:N$1000),0))</f>
        <v>0</v>
      </c>
      <c r="O199" s="108"/>
      <c r="P199" s="108" t="str">
        <f ca="1"/>
        <v>sGSV</v>
      </c>
      <c r="Q199" s="281" cm="1">
        <f t="array" aca="1" ref="Q199" ca="1">IF($J$1="Labour","",IFERROR(_xlfn.XLOOKUP(_xlfn.XLOOKUP($J$1,Fct_labels,Fct_codes)&amp;"_"&amp;$C199,Raw_Factors_WFDISTXP!$B$7:$B$1000,Raw_Factors_WFDISTXP!E$7:E$1000),0))</f>
        <v>0</v>
      </c>
      <c r="R199" s="281" cm="1">
        <f t="array" aca="1" ref="R199" ca="1">IF($J$1="Labour","",IFERROR(_xlfn.XLOOKUP(_xlfn.XLOOKUP($J$1,Fct_labels,Fct_codes)&amp;"_"&amp;$C199,Raw_Factors_WFDISTXP!$B$7:$B$1000,Raw_Factors_WFDISTXP!F$7:F$1000),0))</f>
        <v>0</v>
      </c>
      <c r="S199" s="281" cm="1">
        <f t="array" aca="1" ref="S199" ca="1">IF($J$1="Labour","",IFERROR(_xlfn.XLOOKUP(_xlfn.XLOOKUP($J$1,Fct_labels,Fct_codes)&amp;"_"&amp;$C199,Raw_Factors_WFDISTXP!$B$7:$B$1000,Raw_Factors_WFDISTXP!G$7:G$1000),0))</f>
        <v>0</v>
      </c>
      <c r="T199" s="281" cm="1">
        <f t="array" aca="1" ref="T199" ca="1">IF($J$1="Labour","",IFERROR(_xlfn.XLOOKUP(_xlfn.XLOOKUP($J$1,Fct_labels,Fct_codes)&amp;"_"&amp;$C199,Raw_Factors_WFDISTXP!$B$7:$B$1000,Raw_Factors_WFDISTXP!H$7:H$1000),0))</f>
        <v>0</v>
      </c>
      <c r="U199" s="281" cm="1">
        <f t="array" aca="1" ref="U199" ca="1">IF($J$1="Labour","",IFERROR(_xlfn.XLOOKUP(_xlfn.XLOOKUP($J$1,Fct_labels,Fct_codes)&amp;"_"&amp;$C199,Raw_Factors_WFDISTXP!$B$7:$B$1000,Raw_Factors_WFDISTXP!I$7:I$1000),0))</f>
        <v>0</v>
      </c>
      <c r="V199" s="281" cm="1">
        <f t="array" aca="1" ref="V199" ca="1">IF($J$1="Labour","",IFERROR(_xlfn.XLOOKUP(_xlfn.XLOOKUP($J$1,Fct_labels,Fct_codes)&amp;"_"&amp;$C199,Raw_Factors_WFDISTXP!$B$7:$B$1000,Raw_Factors_WFDISTXP!J$7:J$1000),0))</f>
        <v>0</v>
      </c>
      <c r="W199" s="281" cm="1">
        <f t="array" aca="1" ref="W199" ca="1">IF($J$1="Labour","",IFERROR(_xlfn.XLOOKUP(_xlfn.XLOOKUP($J$1,Fct_labels,Fct_codes)&amp;"_"&amp;$C199,Raw_Factors_WFDISTXP!$B$7:$B$1000,Raw_Factors_WFDISTXP!K$7:K$1000),0))</f>
        <v>0</v>
      </c>
      <c r="X199" s="281" cm="1">
        <f t="array" aca="1" ref="X199" ca="1">IF($J$1="Labour","",IFERROR(_xlfn.XLOOKUP(_xlfn.XLOOKUP($J$1,Fct_labels,Fct_codes)&amp;"_"&amp;$C199,Raw_Factors_WFDISTXP!$B$7:$B$1000,Raw_Factors_WFDISTXP!L$7:L$1000),0))</f>
        <v>0</v>
      </c>
      <c r="Y199" s="281" cm="1">
        <f t="array" aca="1" ref="Y199" ca="1">IF($J$1="Labour","",IFERROR(_xlfn.XLOOKUP(_xlfn.XLOOKUP($J$1,Fct_labels,Fct_codes)&amp;"_"&amp;$C199,Raw_Factors_WFDISTXP!$B$7:$B$1000,Raw_Factors_WFDISTXP!M$7:M$1000),0))</f>
        <v>0</v>
      </c>
      <c r="Z199" s="281" cm="1">
        <f t="array" aca="1" ref="Z199" ca="1">IF($J$1="Labour","",IFERROR(_xlfn.XLOOKUP(_xlfn.XLOOKUP($J$1,Fct_labels,Fct_codes)&amp;"_"&amp;$C199,Raw_Factors_WFDISTXP!$B$7:$B$1000,Raw_Factors_WFDISTXP!N$7:N$1000),0))</f>
        <v>0</v>
      </c>
      <c r="AA199" s="104"/>
      <c r="AB199" s="104"/>
      <c r="AC199" s="104"/>
      <c r="AD199" s="104"/>
      <c r="AE199" s="104"/>
      <c r="AF199" s="104"/>
      <c r="AG199" s="104"/>
      <c r="AH199" s="104"/>
      <c r="AI199" s="54" t="str">
        <f ca="1"/>
        <v>sGSV</v>
      </c>
      <c r="AJ199" s="54" t="str">
        <f ca="1"/>
        <v>sGDP</v>
      </c>
      <c r="AK199" s="133" t="str">
        <f ca="1"/>
        <v>sGSV</v>
      </c>
      <c r="AL199" s="133">
        <f ca="1"/>
        <v>0</v>
      </c>
      <c r="AM199" s="133">
        <f ca="1"/>
        <v>0</v>
      </c>
      <c r="AN199" s="133">
        <f ca="1"/>
        <v>0</v>
      </c>
      <c r="AO199" s="133">
        <f ca="1"/>
        <v>0</v>
      </c>
      <c r="AP199" s="133">
        <f ca="1"/>
        <v>0</v>
      </c>
      <c r="AQ199" s="133">
        <f ca="1"/>
        <v>0</v>
      </c>
      <c r="AR199" s="133">
        <f ca="1"/>
        <v>0</v>
      </c>
      <c r="AS199" s="133">
        <f ca="1"/>
        <v>0</v>
      </c>
      <c r="AT199" s="133">
        <f ca="1"/>
        <v>0</v>
      </c>
      <c r="AU199" s="133">
        <f ca="1"/>
        <v>0</v>
      </c>
      <c r="AV199" s="133" t="e">
        <f t="shared" ca="1" si="22"/>
        <v>#DIV/0!</v>
      </c>
      <c r="AW199" s="133">
        <f t="shared" ca="1" si="23"/>
        <v>0</v>
      </c>
      <c r="AX199" s="59"/>
    </row>
    <row r="200" spans="2:50" hidden="1" outlineLevel="1" x14ac:dyDescent="0.2">
      <c r="B200" s="108"/>
      <c r="C200" s="108"/>
      <c r="D200" s="133" cm="1">
        <f t="array" aca="1" ref="D200" ca="1">IF($J$1="Labour",SUMIFS(Raw_Factors_QFXP!E$7:E$1000,Raw_Factors_QFXP!$A$7:$A$1000,_xlfn.XLOOKUP($J$1,Fct_labels,Fct_codes)&amp;"_"&amp;$C200),IFERROR(_xlfn.XLOOKUP(_xlfn.XLOOKUP($J$1,Fct_labels,Fct_codes)&amp;"_"&amp;$C200,Raw_Factors_QFXP!$B$7:$B$1000,Raw_Factors_QFXP!E$7:E$1000),0))</f>
        <v>0</v>
      </c>
      <c r="E200" s="133" cm="1">
        <f t="array" aca="1" ref="E200" ca="1">IF($J$1="Labour",SUMIFS(Raw_Factors_QFXP!F$7:F$1000,Raw_Factors_QFXP!$A$7:$A$1000,_xlfn.XLOOKUP($J$1,Fct_labels,Fct_codes)&amp;"_"&amp;$C200),IFERROR(_xlfn.XLOOKUP(_xlfn.XLOOKUP($J$1,Fct_labels,Fct_codes)&amp;"_"&amp;$C200,Raw_Factors_QFXP!$B$7:$B$1000,Raw_Factors_QFXP!F$7:F$1000),0))</f>
        <v>0</v>
      </c>
      <c r="F200" s="133" cm="1">
        <f t="array" aca="1" ref="F200" ca="1">IF($J$1="Labour",SUMIFS(Raw_Factors_QFXP!G$7:G$1000,Raw_Factors_QFXP!$A$7:$A$1000,_xlfn.XLOOKUP($J$1,Fct_labels,Fct_codes)&amp;"_"&amp;$C200),IFERROR(_xlfn.XLOOKUP(_xlfn.XLOOKUP($J$1,Fct_labels,Fct_codes)&amp;"_"&amp;$C200,Raw_Factors_QFXP!$B$7:$B$1000,Raw_Factors_QFXP!G$7:G$1000),0))</f>
        <v>0</v>
      </c>
      <c r="G200" s="133" cm="1">
        <f t="array" aca="1" ref="G200" ca="1">IF($J$1="Labour",SUMIFS(Raw_Factors_QFXP!H$7:H$1000,Raw_Factors_QFXP!$A$7:$A$1000,_xlfn.XLOOKUP($J$1,Fct_labels,Fct_codes)&amp;"_"&amp;$C200),IFERROR(_xlfn.XLOOKUP(_xlfn.XLOOKUP($J$1,Fct_labels,Fct_codes)&amp;"_"&amp;$C200,Raw_Factors_QFXP!$B$7:$B$1000,Raw_Factors_QFXP!H$7:H$1000),0))</f>
        <v>0</v>
      </c>
      <c r="H200" s="133" cm="1">
        <f t="array" aca="1" ref="H200" ca="1">IF($J$1="Labour",SUMIFS(Raw_Factors_QFXP!I$7:I$1000,Raw_Factors_QFXP!$A$7:$A$1000,_xlfn.XLOOKUP($J$1,Fct_labels,Fct_codes)&amp;"_"&amp;$C200),IFERROR(_xlfn.XLOOKUP(_xlfn.XLOOKUP($J$1,Fct_labels,Fct_codes)&amp;"_"&amp;$C200,Raw_Factors_QFXP!$B$7:$B$1000,Raw_Factors_QFXP!I$7:I$1000),0))</f>
        <v>0</v>
      </c>
      <c r="I200" s="133" cm="1">
        <f t="array" aca="1" ref="I200" ca="1">IF($J$1="Labour",SUMIFS(Raw_Factors_QFXP!J$7:J$1000,Raw_Factors_QFXP!$A$7:$A$1000,_xlfn.XLOOKUP($J$1,Fct_labels,Fct_codes)&amp;"_"&amp;$C200),IFERROR(_xlfn.XLOOKUP(_xlfn.XLOOKUP($J$1,Fct_labels,Fct_codes)&amp;"_"&amp;$C200,Raw_Factors_QFXP!$B$7:$B$1000,Raw_Factors_QFXP!J$7:J$1000),0))</f>
        <v>0</v>
      </c>
      <c r="J200" s="133" cm="1">
        <f t="array" aca="1" ref="J200" ca="1">IF($J$1="Labour",SUMIFS(Raw_Factors_QFXP!K$7:K$1000,Raw_Factors_QFXP!$A$7:$A$1000,_xlfn.XLOOKUP($J$1,Fct_labels,Fct_codes)&amp;"_"&amp;$C200),IFERROR(_xlfn.XLOOKUP(_xlfn.XLOOKUP($J$1,Fct_labels,Fct_codes)&amp;"_"&amp;$C200,Raw_Factors_QFXP!$B$7:$B$1000,Raw_Factors_QFXP!K$7:K$1000),0))</f>
        <v>0</v>
      </c>
      <c r="K200" s="133" cm="1">
        <f t="array" aca="1" ref="K200" ca="1">IF($J$1="Labour",SUMIFS(Raw_Factors_QFXP!L$7:L$1000,Raw_Factors_QFXP!$A$7:$A$1000,_xlfn.XLOOKUP($J$1,Fct_labels,Fct_codes)&amp;"_"&amp;$C200),IFERROR(_xlfn.XLOOKUP(_xlfn.XLOOKUP($J$1,Fct_labels,Fct_codes)&amp;"_"&amp;$C200,Raw_Factors_QFXP!$B$7:$B$1000,Raw_Factors_QFXP!L$7:L$1000),0))</f>
        <v>0</v>
      </c>
      <c r="L200" s="133" cm="1">
        <f t="array" aca="1" ref="L200" ca="1">IF($J$1="Labour",SUMIFS(Raw_Factors_QFXP!M$7:M$1000,Raw_Factors_QFXP!$A$7:$A$1000,_xlfn.XLOOKUP($J$1,Fct_labels,Fct_codes)&amp;"_"&amp;$C200),IFERROR(_xlfn.XLOOKUP(_xlfn.XLOOKUP($J$1,Fct_labels,Fct_codes)&amp;"_"&amp;$C200,Raw_Factors_QFXP!$B$7:$B$1000,Raw_Factors_QFXP!M$7:M$1000),0))</f>
        <v>0</v>
      </c>
      <c r="M200" s="133" cm="1">
        <f t="array" aca="1" ref="M200" ca="1">IF($J$1="Labour",SUMIFS(Raw_Factors_QFXP!N$7:N$1000,Raw_Factors_QFXP!$A$7:$A$1000,_xlfn.XLOOKUP($J$1,Fct_labels,Fct_codes)&amp;"_"&amp;$C200),IFERROR(_xlfn.XLOOKUP(_xlfn.XLOOKUP($J$1,Fct_labels,Fct_codes)&amp;"_"&amp;$C200,Raw_Factors_QFXP!$B$7:$B$1000,Raw_Factors_QFXP!N$7:N$1000),0))</f>
        <v>0</v>
      </c>
      <c r="O200" s="108"/>
      <c r="P200" s="108"/>
      <c r="Q200" s="281" cm="1">
        <f t="array" aca="1" ref="Q200" ca="1">IF($J$1="Labour","",IFERROR(_xlfn.XLOOKUP(_xlfn.XLOOKUP($J$1,Fct_labels,Fct_codes)&amp;"_"&amp;$C200,Raw_Factors_WFDISTXP!$B$7:$B$1000,Raw_Factors_WFDISTXP!E$7:E$1000),0))</f>
        <v>0</v>
      </c>
      <c r="R200" s="281" cm="1">
        <f t="array" aca="1" ref="R200" ca="1">IF($J$1="Labour","",IFERROR(_xlfn.XLOOKUP(_xlfn.XLOOKUP($J$1,Fct_labels,Fct_codes)&amp;"_"&amp;$C200,Raw_Factors_WFDISTXP!$B$7:$B$1000,Raw_Factors_WFDISTXP!F$7:F$1000),0))</f>
        <v>0</v>
      </c>
      <c r="S200" s="281" cm="1">
        <f t="array" aca="1" ref="S200" ca="1">IF($J$1="Labour","",IFERROR(_xlfn.XLOOKUP(_xlfn.XLOOKUP($J$1,Fct_labels,Fct_codes)&amp;"_"&amp;$C200,Raw_Factors_WFDISTXP!$B$7:$B$1000,Raw_Factors_WFDISTXP!G$7:G$1000),0))</f>
        <v>0</v>
      </c>
      <c r="T200" s="281" cm="1">
        <f t="array" aca="1" ref="T200" ca="1">IF($J$1="Labour","",IFERROR(_xlfn.XLOOKUP(_xlfn.XLOOKUP($J$1,Fct_labels,Fct_codes)&amp;"_"&amp;$C200,Raw_Factors_WFDISTXP!$B$7:$B$1000,Raw_Factors_WFDISTXP!H$7:H$1000),0))</f>
        <v>0</v>
      </c>
      <c r="U200" s="281" cm="1">
        <f t="array" aca="1" ref="U200" ca="1">IF($J$1="Labour","",IFERROR(_xlfn.XLOOKUP(_xlfn.XLOOKUP($J$1,Fct_labels,Fct_codes)&amp;"_"&amp;$C200,Raw_Factors_WFDISTXP!$B$7:$B$1000,Raw_Factors_WFDISTXP!I$7:I$1000),0))</f>
        <v>0</v>
      </c>
      <c r="V200" s="281" cm="1">
        <f t="array" aca="1" ref="V200" ca="1">IF($J$1="Labour","",IFERROR(_xlfn.XLOOKUP(_xlfn.XLOOKUP($J$1,Fct_labels,Fct_codes)&amp;"_"&amp;$C200,Raw_Factors_WFDISTXP!$B$7:$B$1000,Raw_Factors_WFDISTXP!J$7:J$1000),0))</f>
        <v>0</v>
      </c>
      <c r="W200" s="281" cm="1">
        <f t="array" aca="1" ref="W200" ca="1">IF($J$1="Labour","",IFERROR(_xlfn.XLOOKUP(_xlfn.XLOOKUP($J$1,Fct_labels,Fct_codes)&amp;"_"&amp;$C200,Raw_Factors_WFDISTXP!$B$7:$B$1000,Raw_Factors_WFDISTXP!K$7:K$1000),0))</f>
        <v>0</v>
      </c>
      <c r="X200" s="281" cm="1">
        <f t="array" aca="1" ref="X200" ca="1">IF($J$1="Labour","",IFERROR(_xlfn.XLOOKUP(_xlfn.XLOOKUP($J$1,Fct_labels,Fct_codes)&amp;"_"&amp;$C200,Raw_Factors_WFDISTXP!$B$7:$B$1000,Raw_Factors_WFDISTXP!L$7:L$1000),0))</f>
        <v>0</v>
      </c>
      <c r="Y200" s="281" cm="1">
        <f t="array" aca="1" ref="Y200" ca="1">IF($J$1="Labour","",IFERROR(_xlfn.XLOOKUP(_xlfn.XLOOKUP($J$1,Fct_labels,Fct_codes)&amp;"_"&amp;$C200,Raw_Factors_WFDISTXP!$B$7:$B$1000,Raw_Factors_WFDISTXP!M$7:M$1000),0))</f>
        <v>0</v>
      </c>
      <c r="Z200" s="281" cm="1">
        <f t="array" aca="1" ref="Z200" ca="1">IF($J$1="Labour","",IFERROR(_xlfn.XLOOKUP(_xlfn.XLOOKUP($J$1,Fct_labels,Fct_codes)&amp;"_"&amp;$C200,Raw_Factors_WFDISTXP!$B$7:$B$1000,Raw_Factors_WFDISTXP!N$7:N$1000),0))</f>
        <v>0</v>
      </c>
      <c r="AA200" s="104"/>
      <c r="AB200" s="104"/>
      <c r="AC200" s="104"/>
      <c r="AD200" s="104"/>
      <c r="AE200" s="104"/>
      <c r="AF200" s="104"/>
      <c r="AG200" s="104"/>
      <c r="AH200" s="104"/>
      <c r="AI200" s="54" t="str">
        <f ca="1"/>
        <v/>
      </c>
      <c r="AJ200" s="54" t="str">
        <f ca="1"/>
        <v/>
      </c>
      <c r="AK200" s="133">
        <v>0</v>
      </c>
      <c r="AL200" s="133">
        <f ca="1"/>
        <v>0</v>
      </c>
      <c r="AM200" s="133">
        <f ca="1"/>
        <v>0</v>
      </c>
      <c r="AN200" s="133">
        <f ca="1"/>
        <v>0</v>
      </c>
      <c r="AO200" s="133">
        <f ca="1"/>
        <v>0</v>
      </c>
      <c r="AP200" s="133">
        <f ca="1"/>
        <v>0</v>
      </c>
      <c r="AQ200" s="133">
        <f ca="1"/>
        <v>0</v>
      </c>
      <c r="AR200" s="133">
        <f ca="1"/>
        <v>0</v>
      </c>
      <c r="AS200" s="133">
        <f ca="1"/>
        <v>0</v>
      </c>
      <c r="AT200" s="133">
        <f ca="1"/>
        <v>0</v>
      </c>
      <c r="AU200" s="133">
        <f ca="1"/>
        <v>0</v>
      </c>
      <c r="AV200" s="133" t="str">
        <f t="shared" ca="1" si="22"/>
        <v/>
      </c>
      <c r="AW200" s="133" t="str">
        <f t="shared" ca="1" si="23"/>
        <v/>
      </c>
      <c r="AX200" s="59"/>
    </row>
    <row r="201" spans="2:50" hidden="1" outlineLevel="1" x14ac:dyDescent="0.2">
      <c r="B201" s="108"/>
      <c r="C201" s="108"/>
      <c r="D201" s="133" cm="1">
        <f t="array" aca="1" ref="D201" ca="1">IF($J$1="Labour",SUMIFS(Raw_Factors_QFXP!E$7:E$1000,Raw_Factors_QFXP!$A$7:$A$1000,_xlfn.XLOOKUP($J$1,Fct_labels,Fct_codes)&amp;"_"&amp;$C201),IFERROR(_xlfn.XLOOKUP(_xlfn.XLOOKUP($J$1,Fct_labels,Fct_codes)&amp;"_"&amp;$C201,Raw_Factors_QFXP!$B$7:$B$1000,Raw_Factors_QFXP!E$7:E$1000),0))</f>
        <v>0</v>
      </c>
      <c r="E201" s="133" cm="1">
        <f t="array" aca="1" ref="E201" ca="1">IF($J$1="Labour",SUMIFS(Raw_Factors_QFXP!F$7:F$1000,Raw_Factors_QFXP!$A$7:$A$1000,_xlfn.XLOOKUP($J$1,Fct_labels,Fct_codes)&amp;"_"&amp;$C201),IFERROR(_xlfn.XLOOKUP(_xlfn.XLOOKUP($J$1,Fct_labels,Fct_codes)&amp;"_"&amp;$C201,Raw_Factors_QFXP!$B$7:$B$1000,Raw_Factors_QFXP!F$7:F$1000),0))</f>
        <v>0</v>
      </c>
      <c r="F201" s="133" cm="1">
        <f t="array" aca="1" ref="F201" ca="1">IF($J$1="Labour",SUMIFS(Raw_Factors_QFXP!G$7:G$1000,Raw_Factors_QFXP!$A$7:$A$1000,_xlfn.XLOOKUP($J$1,Fct_labels,Fct_codes)&amp;"_"&amp;$C201),IFERROR(_xlfn.XLOOKUP(_xlfn.XLOOKUP($J$1,Fct_labels,Fct_codes)&amp;"_"&amp;$C201,Raw_Factors_QFXP!$B$7:$B$1000,Raw_Factors_QFXP!G$7:G$1000),0))</f>
        <v>0</v>
      </c>
      <c r="G201" s="133" cm="1">
        <f t="array" aca="1" ref="G201" ca="1">IF($J$1="Labour",SUMIFS(Raw_Factors_QFXP!H$7:H$1000,Raw_Factors_QFXP!$A$7:$A$1000,_xlfn.XLOOKUP($J$1,Fct_labels,Fct_codes)&amp;"_"&amp;$C201),IFERROR(_xlfn.XLOOKUP(_xlfn.XLOOKUP($J$1,Fct_labels,Fct_codes)&amp;"_"&amp;$C201,Raw_Factors_QFXP!$B$7:$B$1000,Raw_Factors_QFXP!H$7:H$1000),0))</f>
        <v>0</v>
      </c>
      <c r="H201" s="133" cm="1">
        <f t="array" aca="1" ref="H201" ca="1">IF($J$1="Labour",SUMIFS(Raw_Factors_QFXP!I$7:I$1000,Raw_Factors_QFXP!$A$7:$A$1000,_xlfn.XLOOKUP($J$1,Fct_labels,Fct_codes)&amp;"_"&amp;$C201),IFERROR(_xlfn.XLOOKUP(_xlfn.XLOOKUP($J$1,Fct_labels,Fct_codes)&amp;"_"&amp;$C201,Raw_Factors_QFXP!$B$7:$B$1000,Raw_Factors_QFXP!I$7:I$1000),0))</f>
        <v>0</v>
      </c>
      <c r="I201" s="133" cm="1">
        <f t="array" aca="1" ref="I201" ca="1">IF($J$1="Labour",SUMIFS(Raw_Factors_QFXP!J$7:J$1000,Raw_Factors_QFXP!$A$7:$A$1000,_xlfn.XLOOKUP($J$1,Fct_labels,Fct_codes)&amp;"_"&amp;$C201),IFERROR(_xlfn.XLOOKUP(_xlfn.XLOOKUP($J$1,Fct_labels,Fct_codes)&amp;"_"&amp;$C201,Raw_Factors_QFXP!$B$7:$B$1000,Raw_Factors_QFXP!J$7:J$1000),0))</f>
        <v>0</v>
      </c>
      <c r="J201" s="133" cm="1">
        <f t="array" aca="1" ref="J201" ca="1">IF($J$1="Labour",SUMIFS(Raw_Factors_QFXP!K$7:K$1000,Raw_Factors_QFXP!$A$7:$A$1000,_xlfn.XLOOKUP($J$1,Fct_labels,Fct_codes)&amp;"_"&amp;$C201),IFERROR(_xlfn.XLOOKUP(_xlfn.XLOOKUP($J$1,Fct_labels,Fct_codes)&amp;"_"&amp;$C201,Raw_Factors_QFXP!$B$7:$B$1000,Raw_Factors_QFXP!K$7:K$1000),0))</f>
        <v>0</v>
      </c>
      <c r="K201" s="133" cm="1">
        <f t="array" aca="1" ref="K201" ca="1">IF($J$1="Labour",SUMIFS(Raw_Factors_QFXP!L$7:L$1000,Raw_Factors_QFXP!$A$7:$A$1000,_xlfn.XLOOKUP($J$1,Fct_labels,Fct_codes)&amp;"_"&amp;$C201),IFERROR(_xlfn.XLOOKUP(_xlfn.XLOOKUP($J$1,Fct_labels,Fct_codes)&amp;"_"&amp;$C201,Raw_Factors_QFXP!$B$7:$B$1000,Raw_Factors_QFXP!L$7:L$1000),0))</f>
        <v>0</v>
      </c>
      <c r="L201" s="133" cm="1">
        <f t="array" aca="1" ref="L201" ca="1">IF($J$1="Labour",SUMIFS(Raw_Factors_QFXP!M$7:M$1000,Raw_Factors_QFXP!$A$7:$A$1000,_xlfn.XLOOKUP($J$1,Fct_labels,Fct_codes)&amp;"_"&amp;$C201),IFERROR(_xlfn.XLOOKUP(_xlfn.XLOOKUP($J$1,Fct_labels,Fct_codes)&amp;"_"&amp;$C201,Raw_Factors_QFXP!$B$7:$B$1000,Raw_Factors_QFXP!M$7:M$1000),0))</f>
        <v>0</v>
      </c>
      <c r="M201" s="133" cm="1">
        <f t="array" aca="1" ref="M201" ca="1">IF($J$1="Labour",SUMIFS(Raw_Factors_QFXP!N$7:N$1000,Raw_Factors_QFXP!$A$7:$A$1000,_xlfn.XLOOKUP($J$1,Fct_labels,Fct_codes)&amp;"_"&amp;$C201),IFERROR(_xlfn.XLOOKUP(_xlfn.XLOOKUP($J$1,Fct_labels,Fct_codes)&amp;"_"&amp;$C201,Raw_Factors_QFXP!$B$7:$B$1000,Raw_Factors_QFXP!N$7:N$1000),0))</f>
        <v>0</v>
      </c>
      <c r="O201" s="108"/>
      <c r="P201" s="108"/>
      <c r="Q201" s="281" cm="1">
        <f t="array" aca="1" ref="Q201" ca="1">IF($J$1="Labour","",IFERROR(_xlfn.XLOOKUP(_xlfn.XLOOKUP($J$1,Fct_labels,Fct_codes)&amp;"_"&amp;$C201,Raw_Factors_WFDISTXP!$B$7:$B$1000,Raw_Factors_WFDISTXP!E$7:E$1000),0))</f>
        <v>0</v>
      </c>
      <c r="R201" s="281" cm="1">
        <f t="array" aca="1" ref="R201" ca="1">IF($J$1="Labour","",IFERROR(_xlfn.XLOOKUP(_xlfn.XLOOKUP($J$1,Fct_labels,Fct_codes)&amp;"_"&amp;$C201,Raw_Factors_WFDISTXP!$B$7:$B$1000,Raw_Factors_WFDISTXP!F$7:F$1000),0))</f>
        <v>0</v>
      </c>
      <c r="S201" s="281" cm="1">
        <f t="array" aca="1" ref="S201" ca="1">IF($J$1="Labour","",IFERROR(_xlfn.XLOOKUP(_xlfn.XLOOKUP($J$1,Fct_labels,Fct_codes)&amp;"_"&amp;$C201,Raw_Factors_WFDISTXP!$B$7:$B$1000,Raw_Factors_WFDISTXP!G$7:G$1000),0))</f>
        <v>0</v>
      </c>
      <c r="T201" s="281" cm="1">
        <f t="array" aca="1" ref="T201" ca="1">IF($J$1="Labour","",IFERROR(_xlfn.XLOOKUP(_xlfn.XLOOKUP($J$1,Fct_labels,Fct_codes)&amp;"_"&amp;$C201,Raw_Factors_WFDISTXP!$B$7:$B$1000,Raw_Factors_WFDISTXP!H$7:H$1000),0))</f>
        <v>0</v>
      </c>
      <c r="U201" s="281" cm="1">
        <f t="array" aca="1" ref="U201" ca="1">IF($J$1="Labour","",IFERROR(_xlfn.XLOOKUP(_xlfn.XLOOKUP($J$1,Fct_labels,Fct_codes)&amp;"_"&amp;$C201,Raw_Factors_WFDISTXP!$B$7:$B$1000,Raw_Factors_WFDISTXP!I$7:I$1000),0))</f>
        <v>0</v>
      </c>
      <c r="V201" s="281" cm="1">
        <f t="array" aca="1" ref="V201" ca="1">IF($J$1="Labour","",IFERROR(_xlfn.XLOOKUP(_xlfn.XLOOKUP($J$1,Fct_labels,Fct_codes)&amp;"_"&amp;$C201,Raw_Factors_WFDISTXP!$B$7:$B$1000,Raw_Factors_WFDISTXP!J$7:J$1000),0))</f>
        <v>0</v>
      </c>
      <c r="W201" s="281" cm="1">
        <f t="array" aca="1" ref="W201" ca="1">IF($J$1="Labour","",IFERROR(_xlfn.XLOOKUP(_xlfn.XLOOKUP($J$1,Fct_labels,Fct_codes)&amp;"_"&amp;$C201,Raw_Factors_WFDISTXP!$B$7:$B$1000,Raw_Factors_WFDISTXP!K$7:K$1000),0))</f>
        <v>0</v>
      </c>
      <c r="X201" s="281" cm="1">
        <f t="array" aca="1" ref="X201" ca="1">IF($J$1="Labour","",IFERROR(_xlfn.XLOOKUP(_xlfn.XLOOKUP($J$1,Fct_labels,Fct_codes)&amp;"_"&amp;$C201,Raw_Factors_WFDISTXP!$B$7:$B$1000,Raw_Factors_WFDISTXP!L$7:L$1000),0))</f>
        <v>0</v>
      </c>
      <c r="Y201" s="281" cm="1">
        <f t="array" aca="1" ref="Y201" ca="1">IF($J$1="Labour","",IFERROR(_xlfn.XLOOKUP(_xlfn.XLOOKUP($J$1,Fct_labels,Fct_codes)&amp;"_"&amp;$C201,Raw_Factors_WFDISTXP!$B$7:$B$1000,Raw_Factors_WFDISTXP!M$7:M$1000),0))</f>
        <v>0</v>
      </c>
      <c r="Z201" s="281" cm="1">
        <f t="array" aca="1" ref="Z201" ca="1">IF($J$1="Labour","",IFERROR(_xlfn.XLOOKUP(_xlfn.XLOOKUP($J$1,Fct_labels,Fct_codes)&amp;"_"&amp;$C201,Raw_Factors_WFDISTXP!$B$7:$B$1000,Raw_Factors_WFDISTXP!N$7:N$1000),0))</f>
        <v>0</v>
      </c>
      <c r="AA201" s="104"/>
      <c r="AB201" s="104"/>
      <c r="AC201" s="104"/>
      <c r="AD201" s="104"/>
      <c r="AE201" s="104"/>
      <c r="AF201" s="104"/>
      <c r="AG201" s="104"/>
      <c r="AH201" s="104"/>
      <c r="AI201" s="54" t="str">
        <f ca="1"/>
        <v/>
      </c>
      <c r="AJ201" s="54" t="str">
        <f ca="1"/>
        <v/>
      </c>
      <c r="AK201" s="133">
        <v>0</v>
      </c>
      <c r="AL201" s="133">
        <f ca="1"/>
        <v>0</v>
      </c>
      <c r="AM201" s="133">
        <f ca="1"/>
        <v>0</v>
      </c>
      <c r="AN201" s="133">
        <f ca="1"/>
        <v>0</v>
      </c>
      <c r="AO201" s="133">
        <f ca="1"/>
        <v>0</v>
      </c>
      <c r="AP201" s="133">
        <f ca="1"/>
        <v>0</v>
      </c>
      <c r="AQ201" s="133">
        <f ca="1"/>
        <v>0</v>
      </c>
      <c r="AR201" s="133">
        <f ca="1"/>
        <v>0</v>
      </c>
      <c r="AS201" s="133">
        <f ca="1"/>
        <v>0</v>
      </c>
      <c r="AT201" s="133">
        <f ca="1"/>
        <v>0</v>
      </c>
      <c r="AU201" s="133">
        <f ca="1"/>
        <v>0</v>
      </c>
      <c r="AV201" s="133" t="str">
        <f t="shared" ca="1" si="22"/>
        <v/>
      </c>
      <c r="AW201" s="133" t="str">
        <f t="shared" ca="1" si="23"/>
        <v/>
      </c>
      <c r="AX201" s="59"/>
    </row>
    <row r="202" spans="2:50" hidden="1" outlineLevel="1" x14ac:dyDescent="0.2">
      <c r="B202" s="108"/>
      <c r="C202" s="108"/>
      <c r="D202" s="133" cm="1">
        <f t="array" aca="1" ref="D202" ca="1">IF($J$1="Labour",SUMIFS(Raw_Factors_QFXP!E$7:E$1000,Raw_Factors_QFXP!$A$7:$A$1000,_xlfn.XLOOKUP($J$1,Fct_labels,Fct_codes)&amp;"_"&amp;$C202),IFERROR(_xlfn.XLOOKUP(_xlfn.XLOOKUP($J$1,Fct_labels,Fct_codes)&amp;"_"&amp;$C202,Raw_Factors_QFXP!$B$7:$B$1000,Raw_Factors_QFXP!E$7:E$1000),0))</f>
        <v>0</v>
      </c>
      <c r="E202" s="133" cm="1">
        <f t="array" aca="1" ref="E202" ca="1">IF($J$1="Labour",SUMIFS(Raw_Factors_QFXP!F$7:F$1000,Raw_Factors_QFXP!$A$7:$A$1000,_xlfn.XLOOKUP($J$1,Fct_labels,Fct_codes)&amp;"_"&amp;$C202),IFERROR(_xlfn.XLOOKUP(_xlfn.XLOOKUP($J$1,Fct_labels,Fct_codes)&amp;"_"&amp;$C202,Raw_Factors_QFXP!$B$7:$B$1000,Raw_Factors_QFXP!F$7:F$1000),0))</f>
        <v>0</v>
      </c>
      <c r="F202" s="133" cm="1">
        <f t="array" aca="1" ref="F202" ca="1">IF($J$1="Labour",SUMIFS(Raw_Factors_QFXP!G$7:G$1000,Raw_Factors_QFXP!$A$7:$A$1000,_xlfn.XLOOKUP($J$1,Fct_labels,Fct_codes)&amp;"_"&amp;$C202),IFERROR(_xlfn.XLOOKUP(_xlfn.XLOOKUP($J$1,Fct_labels,Fct_codes)&amp;"_"&amp;$C202,Raw_Factors_QFXP!$B$7:$B$1000,Raw_Factors_QFXP!G$7:G$1000),0))</f>
        <v>0</v>
      </c>
      <c r="G202" s="133" cm="1">
        <f t="array" aca="1" ref="G202" ca="1">IF($J$1="Labour",SUMIFS(Raw_Factors_QFXP!H$7:H$1000,Raw_Factors_QFXP!$A$7:$A$1000,_xlfn.XLOOKUP($J$1,Fct_labels,Fct_codes)&amp;"_"&amp;$C202),IFERROR(_xlfn.XLOOKUP(_xlfn.XLOOKUP($J$1,Fct_labels,Fct_codes)&amp;"_"&amp;$C202,Raw_Factors_QFXP!$B$7:$B$1000,Raw_Factors_QFXP!H$7:H$1000),0))</f>
        <v>0</v>
      </c>
      <c r="H202" s="133" cm="1">
        <f t="array" aca="1" ref="H202" ca="1">IF($J$1="Labour",SUMIFS(Raw_Factors_QFXP!I$7:I$1000,Raw_Factors_QFXP!$A$7:$A$1000,_xlfn.XLOOKUP($J$1,Fct_labels,Fct_codes)&amp;"_"&amp;$C202),IFERROR(_xlfn.XLOOKUP(_xlfn.XLOOKUP($J$1,Fct_labels,Fct_codes)&amp;"_"&amp;$C202,Raw_Factors_QFXP!$B$7:$B$1000,Raw_Factors_QFXP!I$7:I$1000),0))</f>
        <v>0</v>
      </c>
      <c r="I202" s="133" cm="1">
        <f t="array" aca="1" ref="I202" ca="1">IF($J$1="Labour",SUMIFS(Raw_Factors_QFXP!J$7:J$1000,Raw_Factors_QFXP!$A$7:$A$1000,_xlfn.XLOOKUP($J$1,Fct_labels,Fct_codes)&amp;"_"&amp;$C202),IFERROR(_xlfn.XLOOKUP(_xlfn.XLOOKUP($J$1,Fct_labels,Fct_codes)&amp;"_"&amp;$C202,Raw_Factors_QFXP!$B$7:$B$1000,Raw_Factors_QFXP!J$7:J$1000),0))</f>
        <v>0</v>
      </c>
      <c r="J202" s="133" cm="1">
        <f t="array" aca="1" ref="J202" ca="1">IF($J$1="Labour",SUMIFS(Raw_Factors_QFXP!K$7:K$1000,Raw_Factors_QFXP!$A$7:$A$1000,_xlfn.XLOOKUP($J$1,Fct_labels,Fct_codes)&amp;"_"&amp;$C202),IFERROR(_xlfn.XLOOKUP(_xlfn.XLOOKUP($J$1,Fct_labels,Fct_codes)&amp;"_"&amp;$C202,Raw_Factors_QFXP!$B$7:$B$1000,Raw_Factors_QFXP!K$7:K$1000),0))</f>
        <v>0</v>
      </c>
      <c r="K202" s="133" cm="1">
        <f t="array" aca="1" ref="K202" ca="1">IF($J$1="Labour",SUMIFS(Raw_Factors_QFXP!L$7:L$1000,Raw_Factors_QFXP!$A$7:$A$1000,_xlfn.XLOOKUP($J$1,Fct_labels,Fct_codes)&amp;"_"&amp;$C202),IFERROR(_xlfn.XLOOKUP(_xlfn.XLOOKUP($J$1,Fct_labels,Fct_codes)&amp;"_"&amp;$C202,Raw_Factors_QFXP!$B$7:$B$1000,Raw_Factors_QFXP!L$7:L$1000),0))</f>
        <v>0</v>
      </c>
      <c r="L202" s="133" cm="1">
        <f t="array" aca="1" ref="L202" ca="1">IF($J$1="Labour",SUMIFS(Raw_Factors_QFXP!M$7:M$1000,Raw_Factors_QFXP!$A$7:$A$1000,_xlfn.XLOOKUP($J$1,Fct_labels,Fct_codes)&amp;"_"&amp;$C202),IFERROR(_xlfn.XLOOKUP(_xlfn.XLOOKUP($J$1,Fct_labels,Fct_codes)&amp;"_"&amp;$C202,Raw_Factors_QFXP!$B$7:$B$1000,Raw_Factors_QFXP!M$7:M$1000),0))</f>
        <v>0</v>
      </c>
      <c r="M202" s="133" cm="1">
        <f t="array" aca="1" ref="M202" ca="1">IF($J$1="Labour",SUMIFS(Raw_Factors_QFXP!N$7:N$1000,Raw_Factors_QFXP!$A$7:$A$1000,_xlfn.XLOOKUP($J$1,Fct_labels,Fct_codes)&amp;"_"&amp;$C202),IFERROR(_xlfn.XLOOKUP(_xlfn.XLOOKUP($J$1,Fct_labels,Fct_codes)&amp;"_"&amp;$C202,Raw_Factors_QFXP!$B$7:$B$1000,Raw_Factors_QFXP!N$7:N$1000),0))</f>
        <v>0</v>
      </c>
      <c r="O202" s="108"/>
      <c r="P202" s="108"/>
      <c r="Q202" s="281" cm="1">
        <f t="array" aca="1" ref="Q202" ca="1">IF($J$1="Labour","",IFERROR(_xlfn.XLOOKUP(_xlfn.XLOOKUP($J$1,Fct_labels,Fct_codes)&amp;"_"&amp;$C202,Raw_Factors_WFDISTXP!$B$7:$B$1000,Raw_Factors_WFDISTXP!E$7:E$1000),0))</f>
        <v>0</v>
      </c>
      <c r="R202" s="281" cm="1">
        <f t="array" aca="1" ref="R202" ca="1">IF($J$1="Labour","",IFERROR(_xlfn.XLOOKUP(_xlfn.XLOOKUP($J$1,Fct_labels,Fct_codes)&amp;"_"&amp;$C202,Raw_Factors_WFDISTXP!$B$7:$B$1000,Raw_Factors_WFDISTXP!F$7:F$1000),0))</f>
        <v>0</v>
      </c>
      <c r="S202" s="281" cm="1">
        <f t="array" aca="1" ref="S202" ca="1">IF($J$1="Labour","",IFERROR(_xlfn.XLOOKUP(_xlfn.XLOOKUP($J$1,Fct_labels,Fct_codes)&amp;"_"&amp;$C202,Raw_Factors_WFDISTXP!$B$7:$B$1000,Raw_Factors_WFDISTXP!G$7:G$1000),0))</f>
        <v>0</v>
      </c>
      <c r="T202" s="281" cm="1">
        <f t="array" aca="1" ref="T202" ca="1">IF($J$1="Labour","",IFERROR(_xlfn.XLOOKUP(_xlfn.XLOOKUP($J$1,Fct_labels,Fct_codes)&amp;"_"&amp;$C202,Raw_Factors_WFDISTXP!$B$7:$B$1000,Raw_Factors_WFDISTXP!H$7:H$1000),0))</f>
        <v>0</v>
      </c>
      <c r="U202" s="281" cm="1">
        <f t="array" aca="1" ref="U202" ca="1">IF($J$1="Labour","",IFERROR(_xlfn.XLOOKUP(_xlfn.XLOOKUP($J$1,Fct_labels,Fct_codes)&amp;"_"&amp;$C202,Raw_Factors_WFDISTXP!$B$7:$B$1000,Raw_Factors_WFDISTXP!I$7:I$1000),0))</f>
        <v>0</v>
      </c>
      <c r="V202" s="281" cm="1">
        <f t="array" aca="1" ref="V202" ca="1">IF($J$1="Labour","",IFERROR(_xlfn.XLOOKUP(_xlfn.XLOOKUP($J$1,Fct_labels,Fct_codes)&amp;"_"&amp;$C202,Raw_Factors_WFDISTXP!$B$7:$B$1000,Raw_Factors_WFDISTXP!J$7:J$1000),0))</f>
        <v>0</v>
      </c>
      <c r="W202" s="281" cm="1">
        <f t="array" aca="1" ref="W202" ca="1">IF($J$1="Labour","",IFERROR(_xlfn.XLOOKUP(_xlfn.XLOOKUP($J$1,Fct_labels,Fct_codes)&amp;"_"&amp;$C202,Raw_Factors_WFDISTXP!$B$7:$B$1000,Raw_Factors_WFDISTXP!K$7:K$1000),0))</f>
        <v>0</v>
      </c>
      <c r="X202" s="281" cm="1">
        <f t="array" aca="1" ref="X202" ca="1">IF($J$1="Labour","",IFERROR(_xlfn.XLOOKUP(_xlfn.XLOOKUP($J$1,Fct_labels,Fct_codes)&amp;"_"&amp;$C202,Raw_Factors_WFDISTXP!$B$7:$B$1000,Raw_Factors_WFDISTXP!L$7:L$1000),0))</f>
        <v>0</v>
      </c>
      <c r="Y202" s="281" cm="1">
        <f t="array" aca="1" ref="Y202" ca="1">IF($J$1="Labour","",IFERROR(_xlfn.XLOOKUP(_xlfn.XLOOKUP($J$1,Fct_labels,Fct_codes)&amp;"_"&amp;$C202,Raw_Factors_WFDISTXP!$B$7:$B$1000,Raw_Factors_WFDISTXP!M$7:M$1000),0))</f>
        <v>0</v>
      </c>
      <c r="Z202" s="281" cm="1">
        <f t="array" aca="1" ref="Z202" ca="1">IF($J$1="Labour","",IFERROR(_xlfn.XLOOKUP(_xlfn.XLOOKUP($J$1,Fct_labels,Fct_codes)&amp;"_"&amp;$C202,Raw_Factors_WFDISTXP!$B$7:$B$1000,Raw_Factors_WFDISTXP!N$7:N$1000),0))</f>
        <v>0</v>
      </c>
      <c r="AA202" s="104"/>
      <c r="AB202" s="104"/>
      <c r="AC202" s="104"/>
      <c r="AD202" s="104"/>
      <c r="AE202" s="104"/>
      <c r="AF202" s="104"/>
      <c r="AG202" s="104"/>
      <c r="AH202" s="104"/>
      <c r="AI202" s="54" t="str">
        <f ca="1"/>
        <v/>
      </c>
      <c r="AJ202" s="54" t="str">
        <f ca="1"/>
        <v/>
      </c>
      <c r="AK202" s="133">
        <v>0</v>
      </c>
      <c r="AL202" s="133">
        <f ca="1"/>
        <v>0</v>
      </c>
      <c r="AM202" s="133">
        <f ca="1"/>
        <v>0</v>
      </c>
      <c r="AN202" s="133">
        <f ca="1"/>
        <v>0</v>
      </c>
      <c r="AO202" s="133">
        <f ca="1"/>
        <v>0</v>
      </c>
      <c r="AP202" s="133">
        <f ca="1"/>
        <v>0</v>
      </c>
      <c r="AQ202" s="133">
        <f ca="1"/>
        <v>0</v>
      </c>
      <c r="AR202" s="133">
        <f ca="1"/>
        <v>0</v>
      </c>
      <c r="AS202" s="133">
        <f ca="1"/>
        <v>0</v>
      </c>
      <c r="AT202" s="133">
        <f ca="1"/>
        <v>0</v>
      </c>
      <c r="AU202" s="133">
        <f ca="1"/>
        <v>0</v>
      </c>
      <c r="AV202" s="133" t="str">
        <f t="shared" ca="1" si="22"/>
        <v/>
      </c>
      <c r="AW202" s="133" t="str">
        <f t="shared" ca="1" si="23"/>
        <v/>
      </c>
      <c r="AX202" s="59"/>
    </row>
    <row r="203" spans="2:50" hidden="1" outlineLevel="1" x14ac:dyDescent="0.2">
      <c r="B203" s="108"/>
      <c r="C203" s="108"/>
      <c r="D203" s="133" cm="1">
        <f t="array" aca="1" ref="D203" ca="1">IF($J$1="Labour",SUMIFS(Raw_Factors_QFXP!E$7:E$1000,Raw_Factors_QFXP!$A$7:$A$1000,_xlfn.XLOOKUP($J$1,Fct_labels,Fct_codes)&amp;"_"&amp;$C203),IFERROR(_xlfn.XLOOKUP(_xlfn.XLOOKUP($J$1,Fct_labels,Fct_codes)&amp;"_"&amp;$C203,Raw_Factors_QFXP!$B$7:$B$1000,Raw_Factors_QFXP!E$7:E$1000),0))</f>
        <v>0</v>
      </c>
      <c r="E203" s="133" cm="1">
        <f t="array" aca="1" ref="E203" ca="1">IF($J$1="Labour",SUMIFS(Raw_Factors_QFXP!F$7:F$1000,Raw_Factors_QFXP!$A$7:$A$1000,_xlfn.XLOOKUP($J$1,Fct_labels,Fct_codes)&amp;"_"&amp;$C203),IFERROR(_xlfn.XLOOKUP(_xlfn.XLOOKUP($J$1,Fct_labels,Fct_codes)&amp;"_"&amp;$C203,Raw_Factors_QFXP!$B$7:$B$1000,Raw_Factors_QFXP!F$7:F$1000),0))</f>
        <v>0</v>
      </c>
      <c r="F203" s="133" cm="1">
        <f t="array" aca="1" ref="F203" ca="1">IF($J$1="Labour",SUMIFS(Raw_Factors_QFXP!G$7:G$1000,Raw_Factors_QFXP!$A$7:$A$1000,_xlfn.XLOOKUP($J$1,Fct_labels,Fct_codes)&amp;"_"&amp;$C203),IFERROR(_xlfn.XLOOKUP(_xlfn.XLOOKUP($J$1,Fct_labels,Fct_codes)&amp;"_"&amp;$C203,Raw_Factors_QFXP!$B$7:$B$1000,Raw_Factors_QFXP!G$7:G$1000),0))</f>
        <v>0</v>
      </c>
      <c r="G203" s="133" cm="1">
        <f t="array" aca="1" ref="G203" ca="1">IF($J$1="Labour",SUMIFS(Raw_Factors_QFXP!H$7:H$1000,Raw_Factors_QFXP!$A$7:$A$1000,_xlfn.XLOOKUP($J$1,Fct_labels,Fct_codes)&amp;"_"&amp;$C203),IFERROR(_xlfn.XLOOKUP(_xlfn.XLOOKUP($J$1,Fct_labels,Fct_codes)&amp;"_"&amp;$C203,Raw_Factors_QFXP!$B$7:$B$1000,Raw_Factors_QFXP!H$7:H$1000),0))</f>
        <v>0</v>
      </c>
      <c r="H203" s="133" cm="1">
        <f t="array" aca="1" ref="H203" ca="1">IF($J$1="Labour",SUMIFS(Raw_Factors_QFXP!I$7:I$1000,Raw_Factors_QFXP!$A$7:$A$1000,_xlfn.XLOOKUP($J$1,Fct_labels,Fct_codes)&amp;"_"&amp;$C203),IFERROR(_xlfn.XLOOKUP(_xlfn.XLOOKUP($J$1,Fct_labels,Fct_codes)&amp;"_"&amp;$C203,Raw_Factors_QFXP!$B$7:$B$1000,Raw_Factors_QFXP!I$7:I$1000),0))</f>
        <v>0</v>
      </c>
      <c r="I203" s="133" cm="1">
        <f t="array" aca="1" ref="I203" ca="1">IF($J$1="Labour",SUMIFS(Raw_Factors_QFXP!J$7:J$1000,Raw_Factors_QFXP!$A$7:$A$1000,_xlfn.XLOOKUP($J$1,Fct_labels,Fct_codes)&amp;"_"&amp;$C203),IFERROR(_xlfn.XLOOKUP(_xlfn.XLOOKUP($J$1,Fct_labels,Fct_codes)&amp;"_"&amp;$C203,Raw_Factors_QFXP!$B$7:$B$1000,Raw_Factors_QFXP!J$7:J$1000),0))</f>
        <v>0</v>
      </c>
      <c r="J203" s="133" cm="1">
        <f t="array" aca="1" ref="J203" ca="1">IF($J$1="Labour",SUMIFS(Raw_Factors_QFXP!K$7:K$1000,Raw_Factors_QFXP!$A$7:$A$1000,_xlfn.XLOOKUP($J$1,Fct_labels,Fct_codes)&amp;"_"&amp;$C203),IFERROR(_xlfn.XLOOKUP(_xlfn.XLOOKUP($J$1,Fct_labels,Fct_codes)&amp;"_"&amp;$C203,Raw_Factors_QFXP!$B$7:$B$1000,Raw_Factors_QFXP!K$7:K$1000),0))</f>
        <v>0</v>
      </c>
      <c r="K203" s="133" cm="1">
        <f t="array" aca="1" ref="K203" ca="1">IF($J$1="Labour",SUMIFS(Raw_Factors_QFXP!L$7:L$1000,Raw_Factors_QFXP!$A$7:$A$1000,_xlfn.XLOOKUP($J$1,Fct_labels,Fct_codes)&amp;"_"&amp;$C203),IFERROR(_xlfn.XLOOKUP(_xlfn.XLOOKUP($J$1,Fct_labels,Fct_codes)&amp;"_"&amp;$C203,Raw_Factors_QFXP!$B$7:$B$1000,Raw_Factors_QFXP!L$7:L$1000),0))</f>
        <v>0</v>
      </c>
      <c r="L203" s="133" cm="1">
        <f t="array" aca="1" ref="L203" ca="1">IF($J$1="Labour",SUMIFS(Raw_Factors_QFXP!M$7:M$1000,Raw_Factors_QFXP!$A$7:$A$1000,_xlfn.XLOOKUP($J$1,Fct_labels,Fct_codes)&amp;"_"&amp;$C203),IFERROR(_xlfn.XLOOKUP(_xlfn.XLOOKUP($J$1,Fct_labels,Fct_codes)&amp;"_"&amp;$C203,Raw_Factors_QFXP!$B$7:$B$1000,Raw_Factors_QFXP!M$7:M$1000),0))</f>
        <v>0</v>
      </c>
      <c r="M203" s="133" cm="1">
        <f t="array" aca="1" ref="M203" ca="1">IF($J$1="Labour",SUMIFS(Raw_Factors_QFXP!N$7:N$1000,Raw_Factors_QFXP!$A$7:$A$1000,_xlfn.XLOOKUP($J$1,Fct_labels,Fct_codes)&amp;"_"&amp;$C203),IFERROR(_xlfn.XLOOKUP(_xlfn.XLOOKUP($J$1,Fct_labels,Fct_codes)&amp;"_"&amp;$C203,Raw_Factors_QFXP!$B$7:$B$1000,Raw_Factors_QFXP!N$7:N$1000),0))</f>
        <v>0</v>
      </c>
      <c r="O203" s="108"/>
      <c r="P203" s="108"/>
      <c r="Q203" s="281" cm="1">
        <f t="array" aca="1" ref="Q203" ca="1">IF($J$1="Labour","",IFERROR(_xlfn.XLOOKUP(_xlfn.XLOOKUP($J$1,Fct_labels,Fct_codes)&amp;"_"&amp;$C203,Raw_Factors_WFDISTXP!$B$7:$B$1000,Raw_Factors_WFDISTXP!E$7:E$1000),0))</f>
        <v>0</v>
      </c>
      <c r="R203" s="281" cm="1">
        <f t="array" aca="1" ref="R203" ca="1">IF($J$1="Labour","",IFERROR(_xlfn.XLOOKUP(_xlfn.XLOOKUP($J$1,Fct_labels,Fct_codes)&amp;"_"&amp;$C203,Raw_Factors_WFDISTXP!$B$7:$B$1000,Raw_Factors_WFDISTXP!F$7:F$1000),0))</f>
        <v>0</v>
      </c>
      <c r="S203" s="281" cm="1">
        <f t="array" aca="1" ref="S203" ca="1">IF($J$1="Labour","",IFERROR(_xlfn.XLOOKUP(_xlfn.XLOOKUP($J$1,Fct_labels,Fct_codes)&amp;"_"&amp;$C203,Raw_Factors_WFDISTXP!$B$7:$B$1000,Raw_Factors_WFDISTXP!G$7:G$1000),0))</f>
        <v>0</v>
      </c>
      <c r="T203" s="281" cm="1">
        <f t="array" aca="1" ref="T203" ca="1">IF($J$1="Labour","",IFERROR(_xlfn.XLOOKUP(_xlfn.XLOOKUP($J$1,Fct_labels,Fct_codes)&amp;"_"&amp;$C203,Raw_Factors_WFDISTXP!$B$7:$B$1000,Raw_Factors_WFDISTXP!H$7:H$1000),0))</f>
        <v>0</v>
      </c>
      <c r="U203" s="281" cm="1">
        <f t="array" aca="1" ref="U203" ca="1">IF($J$1="Labour","",IFERROR(_xlfn.XLOOKUP(_xlfn.XLOOKUP($J$1,Fct_labels,Fct_codes)&amp;"_"&amp;$C203,Raw_Factors_WFDISTXP!$B$7:$B$1000,Raw_Factors_WFDISTXP!I$7:I$1000),0))</f>
        <v>0</v>
      </c>
      <c r="V203" s="281" cm="1">
        <f t="array" aca="1" ref="V203" ca="1">IF($J$1="Labour","",IFERROR(_xlfn.XLOOKUP(_xlfn.XLOOKUP($J$1,Fct_labels,Fct_codes)&amp;"_"&amp;$C203,Raw_Factors_WFDISTXP!$B$7:$B$1000,Raw_Factors_WFDISTXP!J$7:J$1000),0))</f>
        <v>0</v>
      </c>
      <c r="W203" s="281" cm="1">
        <f t="array" aca="1" ref="W203" ca="1">IF($J$1="Labour","",IFERROR(_xlfn.XLOOKUP(_xlfn.XLOOKUP($J$1,Fct_labels,Fct_codes)&amp;"_"&amp;$C203,Raw_Factors_WFDISTXP!$B$7:$B$1000,Raw_Factors_WFDISTXP!K$7:K$1000),0))</f>
        <v>0</v>
      </c>
      <c r="X203" s="281" cm="1">
        <f t="array" aca="1" ref="X203" ca="1">IF($J$1="Labour","",IFERROR(_xlfn.XLOOKUP(_xlfn.XLOOKUP($J$1,Fct_labels,Fct_codes)&amp;"_"&amp;$C203,Raw_Factors_WFDISTXP!$B$7:$B$1000,Raw_Factors_WFDISTXP!L$7:L$1000),0))</f>
        <v>0</v>
      </c>
      <c r="Y203" s="281" cm="1">
        <f t="array" aca="1" ref="Y203" ca="1">IF($J$1="Labour","",IFERROR(_xlfn.XLOOKUP(_xlfn.XLOOKUP($J$1,Fct_labels,Fct_codes)&amp;"_"&amp;$C203,Raw_Factors_WFDISTXP!$B$7:$B$1000,Raw_Factors_WFDISTXP!M$7:M$1000),0))</f>
        <v>0</v>
      </c>
      <c r="Z203" s="281" cm="1">
        <f t="array" aca="1" ref="Z203" ca="1">IF($J$1="Labour","",IFERROR(_xlfn.XLOOKUP(_xlfn.XLOOKUP($J$1,Fct_labels,Fct_codes)&amp;"_"&amp;$C203,Raw_Factors_WFDISTXP!$B$7:$B$1000,Raw_Factors_WFDISTXP!N$7:N$1000),0))</f>
        <v>0</v>
      </c>
      <c r="AA203" s="104"/>
      <c r="AB203" s="104"/>
      <c r="AC203" s="104"/>
      <c r="AD203" s="104"/>
      <c r="AE203" s="104"/>
      <c r="AF203" s="104"/>
      <c r="AG203" s="104"/>
      <c r="AH203" s="104"/>
      <c r="AI203" s="54" t="str">
        <f ca="1"/>
        <v/>
      </c>
      <c r="AJ203" s="54" t="str">
        <f ca="1"/>
        <v/>
      </c>
      <c r="AK203" s="133">
        <v>0</v>
      </c>
      <c r="AL203" s="133">
        <f ca="1"/>
        <v>0</v>
      </c>
      <c r="AM203" s="133">
        <f ca="1"/>
        <v>0</v>
      </c>
      <c r="AN203" s="133">
        <f ca="1"/>
        <v>0</v>
      </c>
      <c r="AO203" s="133">
        <f ca="1"/>
        <v>0</v>
      </c>
      <c r="AP203" s="133">
        <f ca="1"/>
        <v>0</v>
      </c>
      <c r="AQ203" s="133">
        <f ca="1"/>
        <v>0</v>
      </c>
      <c r="AR203" s="133">
        <f ca="1"/>
        <v>0</v>
      </c>
      <c r="AS203" s="133">
        <f ca="1"/>
        <v>0</v>
      </c>
      <c r="AT203" s="133">
        <f ca="1"/>
        <v>0</v>
      </c>
      <c r="AU203" s="133">
        <f ca="1"/>
        <v>0</v>
      </c>
      <c r="AV203" s="133" t="str">
        <f t="shared" ref="AV203:AV246" ca="1" si="24">IF(OR(AI203="",AI203="Total"),"",100*AL203/SUMIFS($AL$10:$AL$246,$AI$10:$AI$246,AI203))</f>
        <v/>
      </c>
      <c r="AW203" s="133" t="str">
        <f t="shared" ref="AW203:AW246" ca="1" si="25">IF(OR(AI203="",AI203="Total"),"",100*AL203/SUMIFS($AL$10:$AL$246,$AJ$10:$AJ$246,AJ203))</f>
        <v/>
      </c>
      <c r="AX203" s="59"/>
    </row>
    <row r="204" spans="2:50" hidden="1" outlineLevel="1" x14ac:dyDescent="0.2">
      <c r="B204" s="108"/>
      <c r="C204" s="108"/>
      <c r="D204" s="133" cm="1">
        <f t="array" aca="1" ref="D204" ca="1">IF($J$1="Labour",SUMIFS(Raw_Factors_QFXP!E$7:E$1000,Raw_Factors_QFXP!$A$7:$A$1000,_xlfn.XLOOKUP($J$1,Fct_labels,Fct_codes)&amp;"_"&amp;$C204),IFERROR(_xlfn.XLOOKUP(_xlfn.XLOOKUP($J$1,Fct_labels,Fct_codes)&amp;"_"&amp;$C204,Raw_Factors_QFXP!$B$7:$B$1000,Raw_Factors_QFXP!E$7:E$1000),0))</f>
        <v>0</v>
      </c>
      <c r="E204" s="133" cm="1">
        <f t="array" aca="1" ref="E204" ca="1">IF($J$1="Labour",SUMIFS(Raw_Factors_QFXP!F$7:F$1000,Raw_Factors_QFXP!$A$7:$A$1000,_xlfn.XLOOKUP($J$1,Fct_labels,Fct_codes)&amp;"_"&amp;$C204),IFERROR(_xlfn.XLOOKUP(_xlfn.XLOOKUP($J$1,Fct_labels,Fct_codes)&amp;"_"&amp;$C204,Raw_Factors_QFXP!$B$7:$B$1000,Raw_Factors_QFXP!F$7:F$1000),0))</f>
        <v>0</v>
      </c>
      <c r="F204" s="133" cm="1">
        <f t="array" aca="1" ref="F204" ca="1">IF($J$1="Labour",SUMIFS(Raw_Factors_QFXP!G$7:G$1000,Raw_Factors_QFXP!$A$7:$A$1000,_xlfn.XLOOKUP($J$1,Fct_labels,Fct_codes)&amp;"_"&amp;$C204),IFERROR(_xlfn.XLOOKUP(_xlfn.XLOOKUP($J$1,Fct_labels,Fct_codes)&amp;"_"&amp;$C204,Raw_Factors_QFXP!$B$7:$B$1000,Raw_Factors_QFXP!G$7:G$1000),0))</f>
        <v>0</v>
      </c>
      <c r="G204" s="133" cm="1">
        <f t="array" aca="1" ref="G204" ca="1">IF($J$1="Labour",SUMIFS(Raw_Factors_QFXP!H$7:H$1000,Raw_Factors_QFXP!$A$7:$A$1000,_xlfn.XLOOKUP($J$1,Fct_labels,Fct_codes)&amp;"_"&amp;$C204),IFERROR(_xlfn.XLOOKUP(_xlfn.XLOOKUP($J$1,Fct_labels,Fct_codes)&amp;"_"&amp;$C204,Raw_Factors_QFXP!$B$7:$B$1000,Raw_Factors_QFXP!H$7:H$1000),0))</f>
        <v>0</v>
      </c>
      <c r="H204" s="133" cm="1">
        <f t="array" aca="1" ref="H204" ca="1">IF($J$1="Labour",SUMIFS(Raw_Factors_QFXP!I$7:I$1000,Raw_Factors_QFXP!$A$7:$A$1000,_xlfn.XLOOKUP($J$1,Fct_labels,Fct_codes)&amp;"_"&amp;$C204),IFERROR(_xlfn.XLOOKUP(_xlfn.XLOOKUP($J$1,Fct_labels,Fct_codes)&amp;"_"&amp;$C204,Raw_Factors_QFXP!$B$7:$B$1000,Raw_Factors_QFXP!I$7:I$1000),0))</f>
        <v>0</v>
      </c>
      <c r="I204" s="133" cm="1">
        <f t="array" aca="1" ref="I204" ca="1">IF($J$1="Labour",SUMIFS(Raw_Factors_QFXP!J$7:J$1000,Raw_Factors_QFXP!$A$7:$A$1000,_xlfn.XLOOKUP($J$1,Fct_labels,Fct_codes)&amp;"_"&amp;$C204),IFERROR(_xlfn.XLOOKUP(_xlfn.XLOOKUP($J$1,Fct_labels,Fct_codes)&amp;"_"&amp;$C204,Raw_Factors_QFXP!$B$7:$B$1000,Raw_Factors_QFXP!J$7:J$1000),0))</f>
        <v>0</v>
      </c>
      <c r="J204" s="133" cm="1">
        <f t="array" aca="1" ref="J204" ca="1">IF($J$1="Labour",SUMIFS(Raw_Factors_QFXP!K$7:K$1000,Raw_Factors_QFXP!$A$7:$A$1000,_xlfn.XLOOKUP($J$1,Fct_labels,Fct_codes)&amp;"_"&amp;$C204),IFERROR(_xlfn.XLOOKUP(_xlfn.XLOOKUP($J$1,Fct_labels,Fct_codes)&amp;"_"&amp;$C204,Raw_Factors_QFXP!$B$7:$B$1000,Raw_Factors_QFXP!K$7:K$1000),0))</f>
        <v>0</v>
      </c>
      <c r="K204" s="133" cm="1">
        <f t="array" aca="1" ref="K204" ca="1">IF($J$1="Labour",SUMIFS(Raw_Factors_QFXP!L$7:L$1000,Raw_Factors_QFXP!$A$7:$A$1000,_xlfn.XLOOKUP($J$1,Fct_labels,Fct_codes)&amp;"_"&amp;$C204),IFERROR(_xlfn.XLOOKUP(_xlfn.XLOOKUP($J$1,Fct_labels,Fct_codes)&amp;"_"&amp;$C204,Raw_Factors_QFXP!$B$7:$B$1000,Raw_Factors_QFXP!L$7:L$1000),0))</f>
        <v>0</v>
      </c>
      <c r="L204" s="133" cm="1">
        <f t="array" aca="1" ref="L204" ca="1">IF($J$1="Labour",SUMIFS(Raw_Factors_QFXP!M$7:M$1000,Raw_Factors_QFXP!$A$7:$A$1000,_xlfn.XLOOKUP($J$1,Fct_labels,Fct_codes)&amp;"_"&amp;$C204),IFERROR(_xlfn.XLOOKUP(_xlfn.XLOOKUP($J$1,Fct_labels,Fct_codes)&amp;"_"&amp;$C204,Raw_Factors_QFXP!$B$7:$B$1000,Raw_Factors_QFXP!M$7:M$1000),0))</f>
        <v>0</v>
      </c>
      <c r="M204" s="133" cm="1">
        <f t="array" aca="1" ref="M204" ca="1">IF($J$1="Labour",SUMIFS(Raw_Factors_QFXP!N$7:N$1000,Raw_Factors_QFXP!$A$7:$A$1000,_xlfn.XLOOKUP($J$1,Fct_labels,Fct_codes)&amp;"_"&amp;$C204),IFERROR(_xlfn.XLOOKUP(_xlfn.XLOOKUP($J$1,Fct_labels,Fct_codes)&amp;"_"&amp;$C204,Raw_Factors_QFXP!$B$7:$B$1000,Raw_Factors_QFXP!N$7:N$1000),0))</f>
        <v>0</v>
      </c>
      <c r="O204" s="108"/>
      <c r="P204" s="108"/>
      <c r="Q204" s="281" cm="1">
        <f t="array" aca="1" ref="Q204" ca="1">IF($J$1="Labour","",IFERROR(_xlfn.XLOOKUP(_xlfn.XLOOKUP($J$1,Fct_labels,Fct_codes)&amp;"_"&amp;$C204,Raw_Factors_WFDISTXP!$B$7:$B$1000,Raw_Factors_WFDISTXP!E$7:E$1000),0))</f>
        <v>0</v>
      </c>
      <c r="R204" s="281" cm="1">
        <f t="array" aca="1" ref="R204" ca="1">IF($J$1="Labour","",IFERROR(_xlfn.XLOOKUP(_xlfn.XLOOKUP($J$1,Fct_labels,Fct_codes)&amp;"_"&amp;$C204,Raw_Factors_WFDISTXP!$B$7:$B$1000,Raw_Factors_WFDISTXP!F$7:F$1000),0))</f>
        <v>0</v>
      </c>
      <c r="S204" s="281" cm="1">
        <f t="array" aca="1" ref="S204" ca="1">IF($J$1="Labour","",IFERROR(_xlfn.XLOOKUP(_xlfn.XLOOKUP($J$1,Fct_labels,Fct_codes)&amp;"_"&amp;$C204,Raw_Factors_WFDISTXP!$B$7:$B$1000,Raw_Factors_WFDISTXP!G$7:G$1000),0))</f>
        <v>0</v>
      </c>
      <c r="T204" s="281" cm="1">
        <f t="array" aca="1" ref="T204" ca="1">IF($J$1="Labour","",IFERROR(_xlfn.XLOOKUP(_xlfn.XLOOKUP($J$1,Fct_labels,Fct_codes)&amp;"_"&amp;$C204,Raw_Factors_WFDISTXP!$B$7:$B$1000,Raw_Factors_WFDISTXP!H$7:H$1000),0))</f>
        <v>0</v>
      </c>
      <c r="U204" s="281" cm="1">
        <f t="array" aca="1" ref="U204" ca="1">IF($J$1="Labour","",IFERROR(_xlfn.XLOOKUP(_xlfn.XLOOKUP($J$1,Fct_labels,Fct_codes)&amp;"_"&amp;$C204,Raw_Factors_WFDISTXP!$B$7:$B$1000,Raw_Factors_WFDISTXP!I$7:I$1000),0))</f>
        <v>0</v>
      </c>
      <c r="V204" s="281" cm="1">
        <f t="array" aca="1" ref="V204" ca="1">IF($J$1="Labour","",IFERROR(_xlfn.XLOOKUP(_xlfn.XLOOKUP($J$1,Fct_labels,Fct_codes)&amp;"_"&amp;$C204,Raw_Factors_WFDISTXP!$B$7:$B$1000,Raw_Factors_WFDISTXP!J$7:J$1000),0))</f>
        <v>0</v>
      </c>
      <c r="W204" s="281" cm="1">
        <f t="array" aca="1" ref="W204" ca="1">IF($J$1="Labour","",IFERROR(_xlfn.XLOOKUP(_xlfn.XLOOKUP($J$1,Fct_labels,Fct_codes)&amp;"_"&amp;$C204,Raw_Factors_WFDISTXP!$B$7:$B$1000,Raw_Factors_WFDISTXP!K$7:K$1000),0))</f>
        <v>0</v>
      </c>
      <c r="X204" s="281" cm="1">
        <f t="array" aca="1" ref="X204" ca="1">IF($J$1="Labour","",IFERROR(_xlfn.XLOOKUP(_xlfn.XLOOKUP($J$1,Fct_labels,Fct_codes)&amp;"_"&amp;$C204,Raw_Factors_WFDISTXP!$B$7:$B$1000,Raw_Factors_WFDISTXP!L$7:L$1000),0))</f>
        <v>0</v>
      </c>
      <c r="Y204" s="281" cm="1">
        <f t="array" aca="1" ref="Y204" ca="1">IF($J$1="Labour","",IFERROR(_xlfn.XLOOKUP(_xlfn.XLOOKUP($J$1,Fct_labels,Fct_codes)&amp;"_"&amp;$C204,Raw_Factors_WFDISTXP!$B$7:$B$1000,Raw_Factors_WFDISTXP!M$7:M$1000),0))</f>
        <v>0</v>
      </c>
      <c r="Z204" s="281" cm="1">
        <f t="array" aca="1" ref="Z204" ca="1">IF($J$1="Labour","",IFERROR(_xlfn.XLOOKUP(_xlfn.XLOOKUP($J$1,Fct_labels,Fct_codes)&amp;"_"&amp;$C204,Raw_Factors_WFDISTXP!$B$7:$B$1000,Raw_Factors_WFDISTXP!N$7:N$1000),0))</f>
        <v>0</v>
      </c>
      <c r="AA204" s="104"/>
      <c r="AB204" s="104"/>
      <c r="AC204" s="104"/>
      <c r="AD204" s="104"/>
      <c r="AE204" s="104"/>
      <c r="AF204" s="104"/>
      <c r="AG204" s="104"/>
      <c r="AH204" s="104"/>
      <c r="AI204" s="54" t="str">
        <f ca="1"/>
        <v/>
      </c>
      <c r="AJ204" s="54" t="str">
        <f ca="1"/>
        <v/>
      </c>
      <c r="AK204" s="133">
        <v>0</v>
      </c>
      <c r="AL204" s="133">
        <f ca="1"/>
        <v>0</v>
      </c>
      <c r="AM204" s="133">
        <f ca="1"/>
        <v>0</v>
      </c>
      <c r="AN204" s="133">
        <f ca="1"/>
        <v>0</v>
      </c>
      <c r="AO204" s="133">
        <f ca="1"/>
        <v>0</v>
      </c>
      <c r="AP204" s="133">
        <f ca="1"/>
        <v>0</v>
      </c>
      <c r="AQ204" s="133">
        <f ca="1"/>
        <v>0</v>
      </c>
      <c r="AR204" s="133">
        <f ca="1"/>
        <v>0</v>
      </c>
      <c r="AS204" s="133">
        <f ca="1"/>
        <v>0</v>
      </c>
      <c r="AT204" s="133">
        <f ca="1"/>
        <v>0</v>
      </c>
      <c r="AU204" s="133">
        <f ca="1"/>
        <v>0</v>
      </c>
      <c r="AV204" s="133" t="str">
        <f t="shared" ca="1" si="24"/>
        <v/>
      </c>
      <c r="AW204" s="133" t="str">
        <f t="shared" ca="1" si="25"/>
        <v/>
      </c>
      <c r="AX204" s="59"/>
    </row>
    <row r="205" spans="2:50" hidden="1" outlineLevel="1" x14ac:dyDescent="0.2">
      <c r="B205" s="108"/>
      <c r="C205" s="108"/>
      <c r="D205" s="133" cm="1">
        <f t="array" aca="1" ref="D205" ca="1">IF($J$1="Labour",SUMIFS(Raw_Factors_QFXP!E$7:E$1000,Raw_Factors_QFXP!$A$7:$A$1000,_xlfn.XLOOKUP($J$1,Fct_labels,Fct_codes)&amp;"_"&amp;$C205),IFERROR(_xlfn.XLOOKUP(_xlfn.XLOOKUP($J$1,Fct_labels,Fct_codes)&amp;"_"&amp;$C205,Raw_Factors_QFXP!$B$7:$B$1000,Raw_Factors_QFXP!E$7:E$1000),0))</f>
        <v>0</v>
      </c>
      <c r="E205" s="133" cm="1">
        <f t="array" aca="1" ref="E205" ca="1">IF($J$1="Labour",SUMIFS(Raw_Factors_QFXP!F$7:F$1000,Raw_Factors_QFXP!$A$7:$A$1000,_xlfn.XLOOKUP($J$1,Fct_labels,Fct_codes)&amp;"_"&amp;$C205),IFERROR(_xlfn.XLOOKUP(_xlfn.XLOOKUP($J$1,Fct_labels,Fct_codes)&amp;"_"&amp;$C205,Raw_Factors_QFXP!$B$7:$B$1000,Raw_Factors_QFXP!F$7:F$1000),0))</f>
        <v>0</v>
      </c>
      <c r="F205" s="133" cm="1">
        <f t="array" aca="1" ref="F205" ca="1">IF($J$1="Labour",SUMIFS(Raw_Factors_QFXP!G$7:G$1000,Raw_Factors_QFXP!$A$7:$A$1000,_xlfn.XLOOKUP($J$1,Fct_labels,Fct_codes)&amp;"_"&amp;$C205),IFERROR(_xlfn.XLOOKUP(_xlfn.XLOOKUP($J$1,Fct_labels,Fct_codes)&amp;"_"&amp;$C205,Raw_Factors_QFXP!$B$7:$B$1000,Raw_Factors_QFXP!G$7:G$1000),0))</f>
        <v>0</v>
      </c>
      <c r="G205" s="133" cm="1">
        <f t="array" aca="1" ref="G205" ca="1">IF($J$1="Labour",SUMIFS(Raw_Factors_QFXP!H$7:H$1000,Raw_Factors_QFXP!$A$7:$A$1000,_xlfn.XLOOKUP($J$1,Fct_labels,Fct_codes)&amp;"_"&amp;$C205),IFERROR(_xlfn.XLOOKUP(_xlfn.XLOOKUP($J$1,Fct_labels,Fct_codes)&amp;"_"&amp;$C205,Raw_Factors_QFXP!$B$7:$B$1000,Raw_Factors_QFXP!H$7:H$1000),0))</f>
        <v>0</v>
      </c>
      <c r="H205" s="133" cm="1">
        <f t="array" aca="1" ref="H205" ca="1">IF($J$1="Labour",SUMIFS(Raw_Factors_QFXP!I$7:I$1000,Raw_Factors_QFXP!$A$7:$A$1000,_xlfn.XLOOKUP($J$1,Fct_labels,Fct_codes)&amp;"_"&amp;$C205),IFERROR(_xlfn.XLOOKUP(_xlfn.XLOOKUP($J$1,Fct_labels,Fct_codes)&amp;"_"&amp;$C205,Raw_Factors_QFXP!$B$7:$B$1000,Raw_Factors_QFXP!I$7:I$1000),0))</f>
        <v>0</v>
      </c>
      <c r="I205" s="133" cm="1">
        <f t="array" aca="1" ref="I205" ca="1">IF($J$1="Labour",SUMIFS(Raw_Factors_QFXP!J$7:J$1000,Raw_Factors_QFXP!$A$7:$A$1000,_xlfn.XLOOKUP($J$1,Fct_labels,Fct_codes)&amp;"_"&amp;$C205),IFERROR(_xlfn.XLOOKUP(_xlfn.XLOOKUP($J$1,Fct_labels,Fct_codes)&amp;"_"&amp;$C205,Raw_Factors_QFXP!$B$7:$B$1000,Raw_Factors_QFXP!J$7:J$1000),0))</f>
        <v>0</v>
      </c>
      <c r="J205" s="133" cm="1">
        <f t="array" aca="1" ref="J205" ca="1">IF($J$1="Labour",SUMIFS(Raw_Factors_QFXP!K$7:K$1000,Raw_Factors_QFXP!$A$7:$A$1000,_xlfn.XLOOKUP($J$1,Fct_labels,Fct_codes)&amp;"_"&amp;$C205),IFERROR(_xlfn.XLOOKUP(_xlfn.XLOOKUP($J$1,Fct_labels,Fct_codes)&amp;"_"&amp;$C205,Raw_Factors_QFXP!$B$7:$B$1000,Raw_Factors_QFXP!K$7:K$1000),0))</f>
        <v>0</v>
      </c>
      <c r="K205" s="133" cm="1">
        <f t="array" aca="1" ref="K205" ca="1">IF($J$1="Labour",SUMIFS(Raw_Factors_QFXP!L$7:L$1000,Raw_Factors_QFXP!$A$7:$A$1000,_xlfn.XLOOKUP($J$1,Fct_labels,Fct_codes)&amp;"_"&amp;$C205),IFERROR(_xlfn.XLOOKUP(_xlfn.XLOOKUP($J$1,Fct_labels,Fct_codes)&amp;"_"&amp;$C205,Raw_Factors_QFXP!$B$7:$B$1000,Raw_Factors_QFXP!L$7:L$1000),0))</f>
        <v>0</v>
      </c>
      <c r="L205" s="133" cm="1">
        <f t="array" aca="1" ref="L205" ca="1">IF($J$1="Labour",SUMIFS(Raw_Factors_QFXP!M$7:M$1000,Raw_Factors_QFXP!$A$7:$A$1000,_xlfn.XLOOKUP($J$1,Fct_labels,Fct_codes)&amp;"_"&amp;$C205),IFERROR(_xlfn.XLOOKUP(_xlfn.XLOOKUP($J$1,Fct_labels,Fct_codes)&amp;"_"&amp;$C205,Raw_Factors_QFXP!$B$7:$B$1000,Raw_Factors_QFXP!M$7:M$1000),0))</f>
        <v>0</v>
      </c>
      <c r="M205" s="133" cm="1">
        <f t="array" aca="1" ref="M205" ca="1">IF($J$1="Labour",SUMIFS(Raw_Factors_QFXP!N$7:N$1000,Raw_Factors_QFXP!$A$7:$A$1000,_xlfn.XLOOKUP($J$1,Fct_labels,Fct_codes)&amp;"_"&amp;$C205),IFERROR(_xlfn.XLOOKUP(_xlfn.XLOOKUP($J$1,Fct_labels,Fct_codes)&amp;"_"&amp;$C205,Raw_Factors_QFXP!$B$7:$B$1000,Raw_Factors_QFXP!N$7:N$1000),0))</f>
        <v>0</v>
      </c>
      <c r="O205" s="108"/>
      <c r="P205" s="108"/>
      <c r="Q205" s="281" cm="1">
        <f t="array" aca="1" ref="Q205" ca="1">IF($J$1="Labour","",IFERROR(_xlfn.XLOOKUP(_xlfn.XLOOKUP($J$1,Fct_labels,Fct_codes)&amp;"_"&amp;$C205,Raw_Factors_WFDISTXP!$B$7:$B$1000,Raw_Factors_WFDISTXP!E$7:E$1000),0))</f>
        <v>0</v>
      </c>
      <c r="R205" s="281" cm="1">
        <f t="array" aca="1" ref="R205" ca="1">IF($J$1="Labour","",IFERROR(_xlfn.XLOOKUP(_xlfn.XLOOKUP($J$1,Fct_labels,Fct_codes)&amp;"_"&amp;$C205,Raw_Factors_WFDISTXP!$B$7:$B$1000,Raw_Factors_WFDISTXP!F$7:F$1000),0))</f>
        <v>0</v>
      </c>
      <c r="S205" s="281" cm="1">
        <f t="array" aca="1" ref="S205" ca="1">IF($J$1="Labour","",IFERROR(_xlfn.XLOOKUP(_xlfn.XLOOKUP($J$1,Fct_labels,Fct_codes)&amp;"_"&amp;$C205,Raw_Factors_WFDISTXP!$B$7:$B$1000,Raw_Factors_WFDISTXP!G$7:G$1000),0))</f>
        <v>0</v>
      </c>
      <c r="T205" s="281" cm="1">
        <f t="array" aca="1" ref="T205" ca="1">IF($J$1="Labour","",IFERROR(_xlfn.XLOOKUP(_xlfn.XLOOKUP($J$1,Fct_labels,Fct_codes)&amp;"_"&amp;$C205,Raw_Factors_WFDISTXP!$B$7:$B$1000,Raw_Factors_WFDISTXP!H$7:H$1000),0))</f>
        <v>0</v>
      </c>
      <c r="U205" s="281" cm="1">
        <f t="array" aca="1" ref="U205" ca="1">IF($J$1="Labour","",IFERROR(_xlfn.XLOOKUP(_xlfn.XLOOKUP($J$1,Fct_labels,Fct_codes)&amp;"_"&amp;$C205,Raw_Factors_WFDISTXP!$B$7:$B$1000,Raw_Factors_WFDISTXP!I$7:I$1000),0))</f>
        <v>0</v>
      </c>
      <c r="V205" s="281" cm="1">
        <f t="array" aca="1" ref="V205" ca="1">IF($J$1="Labour","",IFERROR(_xlfn.XLOOKUP(_xlfn.XLOOKUP($J$1,Fct_labels,Fct_codes)&amp;"_"&amp;$C205,Raw_Factors_WFDISTXP!$B$7:$B$1000,Raw_Factors_WFDISTXP!J$7:J$1000),0))</f>
        <v>0</v>
      </c>
      <c r="W205" s="281" cm="1">
        <f t="array" aca="1" ref="W205" ca="1">IF($J$1="Labour","",IFERROR(_xlfn.XLOOKUP(_xlfn.XLOOKUP($J$1,Fct_labels,Fct_codes)&amp;"_"&amp;$C205,Raw_Factors_WFDISTXP!$B$7:$B$1000,Raw_Factors_WFDISTXP!K$7:K$1000),0))</f>
        <v>0</v>
      </c>
      <c r="X205" s="281" cm="1">
        <f t="array" aca="1" ref="X205" ca="1">IF($J$1="Labour","",IFERROR(_xlfn.XLOOKUP(_xlfn.XLOOKUP($J$1,Fct_labels,Fct_codes)&amp;"_"&amp;$C205,Raw_Factors_WFDISTXP!$B$7:$B$1000,Raw_Factors_WFDISTXP!L$7:L$1000),0))</f>
        <v>0</v>
      </c>
      <c r="Y205" s="281" cm="1">
        <f t="array" aca="1" ref="Y205" ca="1">IF($J$1="Labour","",IFERROR(_xlfn.XLOOKUP(_xlfn.XLOOKUP($J$1,Fct_labels,Fct_codes)&amp;"_"&amp;$C205,Raw_Factors_WFDISTXP!$B$7:$B$1000,Raw_Factors_WFDISTXP!M$7:M$1000),0))</f>
        <v>0</v>
      </c>
      <c r="Z205" s="281" cm="1">
        <f t="array" aca="1" ref="Z205" ca="1">IF($J$1="Labour","",IFERROR(_xlfn.XLOOKUP(_xlfn.XLOOKUP($J$1,Fct_labels,Fct_codes)&amp;"_"&amp;$C205,Raw_Factors_WFDISTXP!$B$7:$B$1000,Raw_Factors_WFDISTXP!N$7:N$1000),0))</f>
        <v>0</v>
      </c>
      <c r="AA205" s="104"/>
      <c r="AB205" s="104"/>
      <c r="AC205" s="104"/>
      <c r="AD205" s="104"/>
      <c r="AE205" s="104"/>
      <c r="AF205" s="104"/>
      <c r="AG205" s="104"/>
      <c r="AH205" s="104"/>
      <c r="AI205" s="54" t="str">
        <f ca="1"/>
        <v/>
      </c>
      <c r="AJ205" s="54" t="str">
        <f ca="1"/>
        <v/>
      </c>
      <c r="AK205" s="133">
        <v>0</v>
      </c>
      <c r="AL205" s="133">
        <f ca="1"/>
        <v>0</v>
      </c>
      <c r="AM205" s="133">
        <f ca="1"/>
        <v>0</v>
      </c>
      <c r="AN205" s="133">
        <f ca="1"/>
        <v>0</v>
      </c>
      <c r="AO205" s="133">
        <f ca="1"/>
        <v>0</v>
      </c>
      <c r="AP205" s="133">
        <f ca="1"/>
        <v>0</v>
      </c>
      <c r="AQ205" s="133">
        <f ca="1"/>
        <v>0</v>
      </c>
      <c r="AR205" s="133">
        <f ca="1"/>
        <v>0</v>
      </c>
      <c r="AS205" s="133">
        <f ca="1"/>
        <v>0</v>
      </c>
      <c r="AT205" s="133">
        <f ca="1"/>
        <v>0</v>
      </c>
      <c r="AU205" s="133">
        <f ca="1"/>
        <v>0</v>
      </c>
      <c r="AV205" s="133" t="str">
        <f t="shared" ca="1" si="24"/>
        <v/>
      </c>
      <c r="AW205" s="133" t="str">
        <f t="shared" ca="1" si="25"/>
        <v/>
      </c>
      <c r="AX205" s="59"/>
    </row>
    <row r="206" spans="2:50" hidden="1" outlineLevel="1" x14ac:dyDescent="0.2">
      <c r="B206" s="108"/>
      <c r="C206" s="108"/>
      <c r="D206" s="133" cm="1">
        <f t="array" aca="1" ref="D206" ca="1">IF($J$1="Labour",SUMIFS(Raw_Factors_QFXP!E$7:E$1000,Raw_Factors_QFXP!$A$7:$A$1000,_xlfn.XLOOKUP($J$1,Fct_labels,Fct_codes)&amp;"_"&amp;$C206),IFERROR(_xlfn.XLOOKUP(_xlfn.XLOOKUP($J$1,Fct_labels,Fct_codes)&amp;"_"&amp;$C206,Raw_Factors_QFXP!$B$7:$B$1000,Raw_Factors_QFXP!E$7:E$1000),0))</f>
        <v>0</v>
      </c>
      <c r="E206" s="133" cm="1">
        <f t="array" aca="1" ref="E206" ca="1">IF($J$1="Labour",SUMIFS(Raw_Factors_QFXP!F$7:F$1000,Raw_Factors_QFXP!$A$7:$A$1000,_xlfn.XLOOKUP($J$1,Fct_labels,Fct_codes)&amp;"_"&amp;$C206),IFERROR(_xlfn.XLOOKUP(_xlfn.XLOOKUP($J$1,Fct_labels,Fct_codes)&amp;"_"&amp;$C206,Raw_Factors_QFXP!$B$7:$B$1000,Raw_Factors_QFXP!F$7:F$1000),0))</f>
        <v>0</v>
      </c>
      <c r="F206" s="133" cm="1">
        <f t="array" aca="1" ref="F206" ca="1">IF($J$1="Labour",SUMIFS(Raw_Factors_QFXP!G$7:G$1000,Raw_Factors_QFXP!$A$7:$A$1000,_xlfn.XLOOKUP($J$1,Fct_labels,Fct_codes)&amp;"_"&amp;$C206),IFERROR(_xlfn.XLOOKUP(_xlfn.XLOOKUP($J$1,Fct_labels,Fct_codes)&amp;"_"&amp;$C206,Raw_Factors_QFXP!$B$7:$B$1000,Raw_Factors_QFXP!G$7:G$1000),0))</f>
        <v>0</v>
      </c>
      <c r="G206" s="133" cm="1">
        <f t="array" aca="1" ref="G206" ca="1">IF($J$1="Labour",SUMIFS(Raw_Factors_QFXP!H$7:H$1000,Raw_Factors_QFXP!$A$7:$A$1000,_xlfn.XLOOKUP($J$1,Fct_labels,Fct_codes)&amp;"_"&amp;$C206),IFERROR(_xlfn.XLOOKUP(_xlfn.XLOOKUP($J$1,Fct_labels,Fct_codes)&amp;"_"&amp;$C206,Raw_Factors_QFXP!$B$7:$B$1000,Raw_Factors_QFXP!H$7:H$1000),0))</f>
        <v>0</v>
      </c>
      <c r="H206" s="133" cm="1">
        <f t="array" aca="1" ref="H206" ca="1">IF($J$1="Labour",SUMIFS(Raw_Factors_QFXP!I$7:I$1000,Raw_Factors_QFXP!$A$7:$A$1000,_xlfn.XLOOKUP($J$1,Fct_labels,Fct_codes)&amp;"_"&amp;$C206),IFERROR(_xlfn.XLOOKUP(_xlfn.XLOOKUP($J$1,Fct_labels,Fct_codes)&amp;"_"&amp;$C206,Raw_Factors_QFXP!$B$7:$B$1000,Raw_Factors_QFXP!I$7:I$1000),0))</f>
        <v>0</v>
      </c>
      <c r="I206" s="133" cm="1">
        <f t="array" aca="1" ref="I206" ca="1">IF($J$1="Labour",SUMIFS(Raw_Factors_QFXP!J$7:J$1000,Raw_Factors_QFXP!$A$7:$A$1000,_xlfn.XLOOKUP($J$1,Fct_labels,Fct_codes)&amp;"_"&amp;$C206),IFERROR(_xlfn.XLOOKUP(_xlfn.XLOOKUP($J$1,Fct_labels,Fct_codes)&amp;"_"&amp;$C206,Raw_Factors_QFXP!$B$7:$B$1000,Raw_Factors_QFXP!J$7:J$1000),0))</f>
        <v>0</v>
      </c>
      <c r="J206" s="133" cm="1">
        <f t="array" aca="1" ref="J206" ca="1">IF($J$1="Labour",SUMIFS(Raw_Factors_QFXP!K$7:K$1000,Raw_Factors_QFXP!$A$7:$A$1000,_xlfn.XLOOKUP($J$1,Fct_labels,Fct_codes)&amp;"_"&amp;$C206),IFERROR(_xlfn.XLOOKUP(_xlfn.XLOOKUP($J$1,Fct_labels,Fct_codes)&amp;"_"&amp;$C206,Raw_Factors_QFXP!$B$7:$B$1000,Raw_Factors_QFXP!K$7:K$1000),0))</f>
        <v>0</v>
      </c>
      <c r="K206" s="133" cm="1">
        <f t="array" aca="1" ref="K206" ca="1">IF($J$1="Labour",SUMIFS(Raw_Factors_QFXP!L$7:L$1000,Raw_Factors_QFXP!$A$7:$A$1000,_xlfn.XLOOKUP($J$1,Fct_labels,Fct_codes)&amp;"_"&amp;$C206),IFERROR(_xlfn.XLOOKUP(_xlfn.XLOOKUP($J$1,Fct_labels,Fct_codes)&amp;"_"&amp;$C206,Raw_Factors_QFXP!$B$7:$B$1000,Raw_Factors_QFXP!L$7:L$1000),0))</f>
        <v>0</v>
      </c>
      <c r="L206" s="133" cm="1">
        <f t="array" aca="1" ref="L206" ca="1">IF($J$1="Labour",SUMIFS(Raw_Factors_QFXP!M$7:M$1000,Raw_Factors_QFXP!$A$7:$A$1000,_xlfn.XLOOKUP($J$1,Fct_labels,Fct_codes)&amp;"_"&amp;$C206),IFERROR(_xlfn.XLOOKUP(_xlfn.XLOOKUP($J$1,Fct_labels,Fct_codes)&amp;"_"&amp;$C206,Raw_Factors_QFXP!$B$7:$B$1000,Raw_Factors_QFXP!M$7:M$1000),0))</f>
        <v>0</v>
      </c>
      <c r="M206" s="133" cm="1">
        <f t="array" aca="1" ref="M206" ca="1">IF($J$1="Labour",SUMIFS(Raw_Factors_QFXP!N$7:N$1000,Raw_Factors_QFXP!$A$7:$A$1000,_xlfn.XLOOKUP($J$1,Fct_labels,Fct_codes)&amp;"_"&amp;$C206),IFERROR(_xlfn.XLOOKUP(_xlfn.XLOOKUP($J$1,Fct_labels,Fct_codes)&amp;"_"&amp;$C206,Raw_Factors_QFXP!$B$7:$B$1000,Raw_Factors_QFXP!N$7:N$1000),0))</f>
        <v>0</v>
      </c>
      <c r="O206" s="108"/>
      <c r="P206" s="108"/>
      <c r="Q206" s="281" cm="1">
        <f t="array" aca="1" ref="Q206" ca="1">IF($J$1="Labour","",IFERROR(_xlfn.XLOOKUP(_xlfn.XLOOKUP($J$1,Fct_labels,Fct_codes)&amp;"_"&amp;$C206,Raw_Factors_WFDISTXP!$B$7:$B$1000,Raw_Factors_WFDISTXP!E$7:E$1000),0))</f>
        <v>0</v>
      </c>
      <c r="R206" s="281" cm="1">
        <f t="array" aca="1" ref="R206" ca="1">IF($J$1="Labour","",IFERROR(_xlfn.XLOOKUP(_xlfn.XLOOKUP($J$1,Fct_labels,Fct_codes)&amp;"_"&amp;$C206,Raw_Factors_WFDISTXP!$B$7:$B$1000,Raw_Factors_WFDISTXP!F$7:F$1000),0))</f>
        <v>0</v>
      </c>
      <c r="S206" s="281" cm="1">
        <f t="array" aca="1" ref="S206" ca="1">IF($J$1="Labour","",IFERROR(_xlfn.XLOOKUP(_xlfn.XLOOKUP($J$1,Fct_labels,Fct_codes)&amp;"_"&amp;$C206,Raw_Factors_WFDISTXP!$B$7:$B$1000,Raw_Factors_WFDISTXP!G$7:G$1000),0))</f>
        <v>0</v>
      </c>
      <c r="T206" s="281" cm="1">
        <f t="array" aca="1" ref="T206" ca="1">IF($J$1="Labour","",IFERROR(_xlfn.XLOOKUP(_xlfn.XLOOKUP($J$1,Fct_labels,Fct_codes)&amp;"_"&amp;$C206,Raw_Factors_WFDISTXP!$B$7:$B$1000,Raw_Factors_WFDISTXP!H$7:H$1000),0))</f>
        <v>0</v>
      </c>
      <c r="U206" s="281" cm="1">
        <f t="array" aca="1" ref="U206" ca="1">IF($J$1="Labour","",IFERROR(_xlfn.XLOOKUP(_xlfn.XLOOKUP($J$1,Fct_labels,Fct_codes)&amp;"_"&amp;$C206,Raw_Factors_WFDISTXP!$B$7:$B$1000,Raw_Factors_WFDISTXP!I$7:I$1000),0))</f>
        <v>0</v>
      </c>
      <c r="V206" s="281" cm="1">
        <f t="array" aca="1" ref="V206" ca="1">IF($J$1="Labour","",IFERROR(_xlfn.XLOOKUP(_xlfn.XLOOKUP($J$1,Fct_labels,Fct_codes)&amp;"_"&amp;$C206,Raw_Factors_WFDISTXP!$B$7:$B$1000,Raw_Factors_WFDISTXP!J$7:J$1000),0))</f>
        <v>0</v>
      </c>
      <c r="W206" s="281" cm="1">
        <f t="array" aca="1" ref="W206" ca="1">IF($J$1="Labour","",IFERROR(_xlfn.XLOOKUP(_xlfn.XLOOKUP($J$1,Fct_labels,Fct_codes)&amp;"_"&amp;$C206,Raw_Factors_WFDISTXP!$B$7:$B$1000,Raw_Factors_WFDISTXP!K$7:K$1000),0))</f>
        <v>0</v>
      </c>
      <c r="X206" s="281" cm="1">
        <f t="array" aca="1" ref="X206" ca="1">IF($J$1="Labour","",IFERROR(_xlfn.XLOOKUP(_xlfn.XLOOKUP($J$1,Fct_labels,Fct_codes)&amp;"_"&amp;$C206,Raw_Factors_WFDISTXP!$B$7:$B$1000,Raw_Factors_WFDISTXP!L$7:L$1000),0))</f>
        <v>0</v>
      </c>
      <c r="Y206" s="281" cm="1">
        <f t="array" aca="1" ref="Y206" ca="1">IF($J$1="Labour","",IFERROR(_xlfn.XLOOKUP(_xlfn.XLOOKUP($J$1,Fct_labels,Fct_codes)&amp;"_"&amp;$C206,Raw_Factors_WFDISTXP!$B$7:$B$1000,Raw_Factors_WFDISTXP!M$7:M$1000),0))</f>
        <v>0</v>
      </c>
      <c r="Z206" s="281" cm="1">
        <f t="array" aca="1" ref="Z206" ca="1">IF($J$1="Labour","",IFERROR(_xlfn.XLOOKUP(_xlfn.XLOOKUP($J$1,Fct_labels,Fct_codes)&amp;"_"&amp;$C206,Raw_Factors_WFDISTXP!$B$7:$B$1000,Raw_Factors_WFDISTXP!N$7:N$1000),0))</f>
        <v>0</v>
      </c>
      <c r="AA206" s="104"/>
      <c r="AB206" s="104"/>
      <c r="AC206" s="104"/>
      <c r="AD206" s="104"/>
      <c r="AE206" s="104"/>
      <c r="AF206" s="104"/>
      <c r="AG206" s="104"/>
      <c r="AH206" s="104"/>
      <c r="AI206" s="54" t="str">
        <f ca="1"/>
        <v/>
      </c>
      <c r="AJ206" s="54" t="str">
        <f ca="1"/>
        <v/>
      </c>
      <c r="AK206" s="133">
        <v>0</v>
      </c>
      <c r="AL206" s="133">
        <f ca="1"/>
        <v>0</v>
      </c>
      <c r="AM206" s="133">
        <f ca="1"/>
        <v>0</v>
      </c>
      <c r="AN206" s="133">
        <f ca="1"/>
        <v>0</v>
      </c>
      <c r="AO206" s="133">
        <f ca="1"/>
        <v>0</v>
      </c>
      <c r="AP206" s="133">
        <f ca="1"/>
        <v>0</v>
      </c>
      <c r="AQ206" s="133">
        <f ca="1"/>
        <v>0</v>
      </c>
      <c r="AR206" s="133">
        <f ca="1"/>
        <v>0</v>
      </c>
      <c r="AS206" s="133">
        <f ca="1"/>
        <v>0</v>
      </c>
      <c r="AT206" s="133">
        <f ca="1"/>
        <v>0</v>
      </c>
      <c r="AU206" s="133">
        <f ca="1"/>
        <v>0</v>
      </c>
      <c r="AV206" s="133" t="str">
        <f t="shared" ca="1" si="24"/>
        <v/>
      </c>
      <c r="AW206" s="133" t="str">
        <f t="shared" ca="1" si="25"/>
        <v/>
      </c>
      <c r="AX206" s="59"/>
    </row>
    <row r="207" spans="2:50" hidden="1" outlineLevel="1" x14ac:dyDescent="0.2">
      <c r="B207" s="108"/>
      <c r="C207" s="108"/>
      <c r="D207" s="133" cm="1">
        <f t="array" aca="1" ref="D207" ca="1">IF($J$1="Labour",SUMIFS(Raw_Factors_QFXP!E$7:E$1000,Raw_Factors_QFXP!$A$7:$A$1000,_xlfn.XLOOKUP($J$1,Fct_labels,Fct_codes)&amp;"_"&amp;$C207),IFERROR(_xlfn.XLOOKUP(_xlfn.XLOOKUP($J$1,Fct_labels,Fct_codes)&amp;"_"&amp;$C207,Raw_Factors_QFXP!$B$7:$B$1000,Raw_Factors_QFXP!E$7:E$1000),0))</f>
        <v>0</v>
      </c>
      <c r="E207" s="133" cm="1">
        <f t="array" aca="1" ref="E207" ca="1">IF($J$1="Labour",SUMIFS(Raw_Factors_QFXP!F$7:F$1000,Raw_Factors_QFXP!$A$7:$A$1000,_xlfn.XLOOKUP($J$1,Fct_labels,Fct_codes)&amp;"_"&amp;$C207),IFERROR(_xlfn.XLOOKUP(_xlfn.XLOOKUP($J$1,Fct_labels,Fct_codes)&amp;"_"&amp;$C207,Raw_Factors_QFXP!$B$7:$B$1000,Raw_Factors_QFXP!F$7:F$1000),0))</f>
        <v>0</v>
      </c>
      <c r="F207" s="133" cm="1">
        <f t="array" aca="1" ref="F207" ca="1">IF($J$1="Labour",SUMIFS(Raw_Factors_QFXP!G$7:G$1000,Raw_Factors_QFXP!$A$7:$A$1000,_xlfn.XLOOKUP($J$1,Fct_labels,Fct_codes)&amp;"_"&amp;$C207),IFERROR(_xlfn.XLOOKUP(_xlfn.XLOOKUP($J$1,Fct_labels,Fct_codes)&amp;"_"&amp;$C207,Raw_Factors_QFXP!$B$7:$B$1000,Raw_Factors_QFXP!G$7:G$1000),0))</f>
        <v>0</v>
      </c>
      <c r="G207" s="133" cm="1">
        <f t="array" aca="1" ref="G207" ca="1">IF($J$1="Labour",SUMIFS(Raw_Factors_QFXP!H$7:H$1000,Raw_Factors_QFXP!$A$7:$A$1000,_xlfn.XLOOKUP($J$1,Fct_labels,Fct_codes)&amp;"_"&amp;$C207),IFERROR(_xlfn.XLOOKUP(_xlfn.XLOOKUP($J$1,Fct_labels,Fct_codes)&amp;"_"&amp;$C207,Raw_Factors_QFXP!$B$7:$B$1000,Raw_Factors_QFXP!H$7:H$1000),0))</f>
        <v>0</v>
      </c>
      <c r="H207" s="133" cm="1">
        <f t="array" aca="1" ref="H207" ca="1">IF($J$1="Labour",SUMIFS(Raw_Factors_QFXP!I$7:I$1000,Raw_Factors_QFXP!$A$7:$A$1000,_xlfn.XLOOKUP($J$1,Fct_labels,Fct_codes)&amp;"_"&amp;$C207),IFERROR(_xlfn.XLOOKUP(_xlfn.XLOOKUP($J$1,Fct_labels,Fct_codes)&amp;"_"&amp;$C207,Raw_Factors_QFXP!$B$7:$B$1000,Raw_Factors_QFXP!I$7:I$1000),0))</f>
        <v>0</v>
      </c>
      <c r="I207" s="133" cm="1">
        <f t="array" aca="1" ref="I207" ca="1">IF($J$1="Labour",SUMIFS(Raw_Factors_QFXP!J$7:J$1000,Raw_Factors_QFXP!$A$7:$A$1000,_xlfn.XLOOKUP($J$1,Fct_labels,Fct_codes)&amp;"_"&amp;$C207),IFERROR(_xlfn.XLOOKUP(_xlfn.XLOOKUP($J$1,Fct_labels,Fct_codes)&amp;"_"&amp;$C207,Raw_Factors_QFXP!$B$7:$B$1000,Raw_Factors_QFXP!J$7:J$1000),0))</f>
        <v>0</v>
      </c>
      <c r="J207" s="133" cm="1">
        <f t="array" aca="1" ref="J207" ca="1">IF($J$1="Labour",SUMIFS(Raw_Factors_QFXP!K$7:K$1000,Raw_Factors_QFXP!$A$7:$A$1000,_xlfn.XLOOKUP($J$1,Fct_labels,Fct_codes)&amp;"_"&amp;$C207),IFERROR(_xlfn.XLOOKUP(_xlfn.XLOOKUP($J$1,Fct_labels,Fct_codes)&amp;"_"&amp;$C207,Raw_Factors_QFXP!$B$7:$B$1000,Raw_Factors_QFXP!K$7:K$1000),0))</f>
        <v>0</v>
      </c>
      <c r="K207" s="133" cm="1">
        <f t="array" aca="1" ref="K207" ca="1">IF($J$1="Labour",SUMIFS(Raw_Factors_QFXP!L$7:L$1000,Raw_Factors_QFXP!$A$7:$A$1000,_xlfn.XLOOKUP($J$1,Fct_labels,Fct_codes)&amp;"_"&amp;$C207),IFERROR(_xlfn.XLOOKUP(_xlfn.XLOOKUP($J$1,Fct_labels,Fct_codes)&amp;"_"&amp;$C207,Raw_Factors_QFXP!$B$7:$B$1000,Raw_Factors_QFXP!L$7:L$1000),0))</f>
        <v>0</v>
      </c>
      <c r="L207" s="133" cm="1">
        <f t="array" aca="1" ref="L207" ca="1">IF($J$1="Labour",SUMIFS(Raw_Factors_QFXP!M$7:M$1000,Raw_Factors_QFXP!$A$7:$A$1000,_xlfn.XLOOKUP($J$1,Fct_labels,Fct_codes)&amp;"_"&amp;$C207),IFERROR(_xlfn.XLOOKUP(_xlfn.XLOOKUP($J$1,Fct_labels,Fct_codes)&amp;"_"&amp;$C207,Raw_Factors_QFXP!$B$7:$B$1000,Raw_Factors_QFXP!M$7:M$1000),0))</f>
        <v>0</v>
      </c>
      <c r="M207" s="133" cm="1">
        <f t="array" aca="1" ref="M207" ca="1">IF($J$1="Labour",SUMIFS(Raw_Factors_QFXP!N$7:N$1000,Raw_Factors_QFXP!$A$7:$A$1000,_xlfn.XLOOKUP($J$1,Fct_labels,Fct_codes)&amp;"_"&amp;$C207),IFERROR(_xlfn.XLOOKUP(_xlfn.XLOOKUP($J$1,Fct_labels,Fct_codes)&amp;"_"&amp;$C207,Raw_Factors_QFXP!$B$7:$B$1000,Raw_Factors_QFXP!N$7:N$1000),0))</f>
        <v>0</v>
      </c>
      <c r="O207" s="108"/>
      <c r="P207" s="108"/>
      <c r="Q207" s="281" cm="1">
        <f t="array" aca="1" ref="Q207" ca="1">IF($J$1="Labour","",IFERROR(_xlfn.XLOOKUP(_xlfn.XLOOKUP($J$1,Fct_labels,Fct_codes)&amp;"_"&amp;$C207,Raw_Factors_WFDISTXP!$B$7:$B$1000,Raw_Factors_WFDISTXP!E$7:E$1000),0))</f>
        <v>0</v>
      </c>
      <c r="R207" s="281" cm="1">
        <f t="array" aca="1" ref="R207" ca="1">IF($J$1="Labour","",IFERROR(_xlfn.XLOOKUP(_xlfn.XLOOKUP($J$1,Fct_labels,Fct_codes)&amp;"_"&amp;$C207,Raw_Factors_WFDISTXP!$B$7:$B$1000,Raw_Factors_WFDISTXP!F$7:F$1000),0))</f>
        <v>0</v>
      </c>
      <c r="S207" s="281" cm="1">
        <f t="array" aca="1" ref="S207" ca="1">IF($J$1="Labour","",IFERROR(_xlfn.XLOOKUP(_xlfn.XLOOKUP($J$1,Fct_labels,Fct_codes)&amp;"_"&amp;$C207,Raw_Factors_WFDISTXP!$B$7:$B$1000,Raw_Factors_WFDISTXP!G$7:G$1000),0))</f>
        <v>0</v>
      </c>
      <c r="T207" s="281" cm="1">
        <f t="array" aca="1" ref="T207" ca="1">IF($J$1="Labour","",IFERROR(_xlfn.XLOOKUP(_xlfn.XLOOKUP($J$1,Fct_labels,Fct_codes)&amp;"_"&amp;$C207,Raw_Factors_WFDISTXP!$B$7:$B$1000,Raw_Factors_WFDISTXP!H$7:H$1000),0))</f>
        <v>0</v>
      </c>
      <c r="U207" s="281" cm="1">
        <f t="array" aca="1" ref="U207" ca="1">IF($J$1="Labour","",IFERROR(_xlfn.XLOOKUP(_xlfn.XLOOKUP($J$1,Fct_labels,Fct_codes)&amp;"_"&amp;$C207,Raw_Factors_WFDISTXP!$B$7:$B$1000,Raw_Factors_WFDISTXP!I$7:I$1000),0))</f>
        <v>0</v>
      </c>
      <c r="V207" s="281" cm="1">
        <f t="array" aca="1" ref="V207" ca="1">IF($J$1="Labour","",IFERROR(_xlfn.XLOOKUP(_xlfn.XLOOKUP($J$1,Fct_labels,Fct_codes)&amp;"_"&amp;$C207,Raw_Factors_WFDISTXP!$B$7:$B$1000,Raw_Factors_WFDISTXP!J$7:J$1000),0))</f>
        <v>0</v>
      </c>
      <c r="W207" s="281" cm="1">
        <f t="array" aca="1" ref="W207" ca="1">IF($J$1="Labour","",IFERROR(_xlfn.XLOOKUP(_xlfn.XLOOKUP($J$1,Fct_labels,Fct_codes)&amp;"_"&amp;$C207,Raw_Factors_WFDISTXP!$B$7:$B$1000,Raw_Factors_WFDISTXP!K$7:K$1000),0))</f>
        <v>0</v>
      </c>
      <c r="X207" s="281" cm="1">
        <f t="array" aca="1" ref="X207" ca="1">IF($J$1="Labour","",IFERROR(_xlfn.XLOOKUP(_xlfn.XLOOKUP($J$1,Fct_labels,Fct_codes)&amp;"_"&amp;$C207,Raw_Factors_WFDISTXP!$B$7:$B$1000,Raw_Factors_WFDISTXP!L$7:L$1000),0))</f>
        <v>0</v>
      </c>
      <c r="Y207" s="281" cm="1">
        <f t="array" aca="1" ref="Y207" ca="1">IF($J$1="Labour","",IFERROR(_xlfn.XLOOKUP(_xlfn.XLOOKUP($J$1,Fct_labels,Fct_codes)&amp;"_"&amp;$C207,Raw_Factors_WFDISTXP!$B$7:$B$1000,Raw_Factors_WFDISTXP!M$7:M$1000),0))</f>
        <v>0</v>
      </c>
      <c r="Z207" s="281" cm="1">
        <f t="array" aca="1" ref="Z207" ca="1">IF($J$1="Labour","",IFERROR(_xlfn.XLOOKUP(_xlfn.XLOOKUP($J$1,Fct_labels,Fct_codes)&amp;"_"&amp;$C207,Raw_Factors_WFDISTXP!$B$7:$B$1000,Raw_Factors_WFDISTXP!N$7:N$1000),0))</f>
        <v>0</v>
      </c>
      <c r="AA207" s="104"/>
      <c r="AB207" s="104"/>
      <c r="AC207" s="104"/>
      <c r="AD207" s="104"/>
      <c r="AE207" s="104"/>
      <c r="AF207" s="104"/>
      <c r="AG207" s="104"/>
      <c r="AH207" s="104"/>
      <c r="AI207" s="54" t="str">
        <f ca="1"/>
        <v/>
      </c>
      <c r="AJ207" s="54" t="str">
        <f ca="1"/>
        <v/>
      </c>
      <c r="AK207" s="133">
        <v>0</v>
      </c>
      <c r="AL207" s="133">
        <f ca="1"/>
        <v>0</v>
      </c>
      <c r="AM207" s="133">
        <f ca="1"/>
        <v>0</v>
      </c>
      <c r="AN207" s="133">
        <f ca="1"/>
        <v>0</v>
      </c>
      <c r="AO207" s="133">
        <f ca="1"/>
        <v>0</v>
      </c>
      <c r="AP207" s="133">
        <f ca="1"/>
        <v>0</v>
      </c>
      <c r="AQ207" s="133">
        <f ca="1"/>
        <v>0</v>
      </c>
      <c r="AR207" s="133">
        <f ca="1"/>
        <v>0</v>
      </c>
      <c r="AS207" s="133">
        <f ca="1"/>
        <v>0</v>
      </c>
      <c r="AT207" s="133">
        <f ca="1"/>
        <v>0</v>
      </c>
      <c r="AU207" s="133">
        <f ca="1"/>
        <v>0</v>
      </c>
      <c r="AV207" s="133" t="str">
        <f t="shared" ca="1" si="24"/>
        <v/>
      </c>
      <c r="AW207" s="133" t="str">
        <f t="shared" ca="1" si="25"/>
        <v/>
      </c>
      <c r="AX207" s="59"/>
    </row>
    <row r="208" spans="2:50" hidden="1" outlineLevel="1" x14ac:dyDescent="0.2">
      <c r="B208" s="108"/>
      <c r="C208" s="108"/>
      <c r="D208" s="133" cm="1">
        <f t="array" aca="1" ref="D208" ca="1">IF($J$1="Labour",SUMIFS(Raw_Factors_QFXP!E$7:E$1000,Raw_Factors_QFXP!$A$7:$A$1000,_xlfn.XLOOKUP($J$1,Fct_labels,Fct_codes)&amp;"_"&amp;$C208),IFERROR(_xlfn.XLOOKUP(_xlfn.XLOOKUP($J$1,Fct_labels,Fct_codes)&amp;"_"&amp;$C208,Raw_Factors_QFXP!$B$7:$B$1000,Raw_Factors_QFXP!E$7:E$1000),0))</f>
        <v>0</v>
      </c>
      <c r="E208" s="133" cm="1">
        <f t="array" aca="1" ref="E208" ca="1">IF($J$1="Labour",SUMIFS(Raw_Factors_QFXP!F$7:F$1000,Raw_Factors_QFXP!$A$7:$A$1000,_xlfn.XLOOKUP($J$1,Fct_labels,Fct_codes)&amp;"_"&amp;$C208),IFERROR(_xlfn.XLOOKUP(_xlfn.XLOOKUP($J$1,Fct_labels,Fct_codes)&amp;"_"&amp;$C208,Raw_Factors_QFXP!$B$7:$B$1000,Raw_Factors_QFXP!F$7:F$1000),0))</f>
        <v>0</v>
      </c>
      <c r="F208" s="133" cm="1">
        <f t="array" aca="1" ref="F208" ca="1">IF($J$1="Labour",SUMIFS(Raw_Factors_QFXP!G$7:G$1000,Raw_Factors_QFXP!$A$7:$A$1000,_xlfn.XLOOKUP($J$1,Fct_labels,Fct_codes)&amp;"_"&amp;$C208),IFERROR(_xlfn.XLOOKUP(_xlfn.XLOOKUP($J$1,Fct_labels,Fct_codes)&amp;"_"&amp;$C208,Raw_Factors_QFXP!$B$7:$B$1000,Raw_Factors_QFXP!G$7:G$1000),0))</f>
        <v>0</v>
      </c>
      <c r="G208" s="133" cm="1">
        <f t="array" aca="1" ref="G208" ca="1">IF($J$1="Labour",SUMIFS(Raw_Factors_QFXP!H$7:H$1000,Raw_Factors_QFXP!$A$7:$A$1000,_xlfn.XLOOKUP($J$1,Fct_labels,Fct_codes)&amp;"_"&amp;$C208),IFERROR(_xlfn.XLOOKUP(_xlfn.XLOOKUP($J$1,Fct_labels,Fct_codes)&amp;"_"&amp;$C208,Raw_Factors_QFXP!$B$7:$B$1000,Raw_Factors_QFXP!H$7:H$1000),0))</f>
        <v>0</v>
      </c>
      <c r="H208" s="133" cm="1">
        <f t="array" aca="1" ref="H208" ca="1">IF($J$1="Labour",SUMIFS(Raw_Factors_QFXP!I$7:I$1000,Raw_Factors_QFXP!$A$7:$A$1000,_xlfn.XLOOKUP($J$1,Fct_labels,Fct_codes)&amp;"_"&amp;$C208),IFERROR(_xlfn.XLOOKUP(_xlfn.XLOOKUP($J$1,Fct_labels,Fct_codes)&amp;"_"&amp;$C208,Raw_Factors_QFXP!$B$7:$B$1000,Raw_Factors_QFXP!I$7:I$1000),0))</f>
        <v>0</v>
      </c>
      <c r="I208" s="133" cm="1">
        <f t="array" aca="1" ref="I208" ca="1">IF($J$1="Labour",SUMIFS(Raw_Factors_QFXP!J$7:J$1000,Raw_Factors_QFXP!$A$7:$A$1000,_xlfn.XLOOKUP($J$1,Fct_labels,Fct_codes)&amp;"_"&amp;$C208),IFERROR(_xlfn.XLOOKUP(_xlfn.XLOOKUP($J$1,Fct_labels,Fct_codes)&amp;"_"&amp;$C208,Raw_Factors_QFXP!$B$7:$B$1000,Raw_Factors_QFXP!J$7:J$1000),0))</f>
        <v>0</v>
      </c>
      <c r="J208" s="133" cm="1">
        <f t="array" aca="1" ref="J208" ca="1">IF($J$1="Labour",SUMIFS(Raw_Factors_QFXP!K$7:K$1000,Raw_Factors_QFXP!$A$7:$A$1000,_xlfn.XLOOKUP($J$1,Fct_labels,Fct_codes)&amp;"_"&amp;$C208),IFERROR(_xlfn.XLOOKUP(_xlfn.XLOOKUP($J$1,Fct_labels,Fct_codes)&amp;"_"&amp;$C208,Raw_Factors_QFXP!$B$7:$B$1000,Raw_Factors_QFXP!K$7:K$1000),0))</f>
        <v>0</v>
      </c>
      <c r="K208" s="133" cm="1">
        <f t="array" aca="1" ref="K208" ca="1">IF($J$1="Labour",SUMIFS(Raw_Factors_QFXP!L$7:L$1000,Raw_Factors_QFXP!$A$7:$A$1000,_xlfn.XLOOKUP($J$1,Fct_labels,Fct_codes)&amp;"_"&amp;$C208),IFERROR(_xlfn.XLOOKUP(_xlfn.XLOOKUP($J$1,Fct_labels,Fct_codes)&amp;"_"&amp;$C208,Raw_Factors_QFXP!$B$7:$B$1000,Raw_Factors_QFXP!L$7:L$1000),0))</f>
        <v>0</v>
      </c>
      <c r="L208" s="133" cm="1">
        <f t="array" aca="1" ref="L208" ca="1">IF($J$1="Labour",SUMIFS(Raw_Factors_QFXP!M$7:M$1000,Raw_Factors_QFXP!$A$7:$A$1000,_xlfn.XLOOKUP($J$1,Fct_labels,Fct_codes)&amp;"_"&amp;$C208),IFERROR(_xlfn.XLOOKUP(_xlfn.XLOOKUP($J$1,Fct_labels,Fct_codes)&amp;"_"&amp;$C208,Raw_Factors_QFXP!$B$7:$B$1000,Raw_Factors_QFXP!M$7:M$1000),0))</f>
        <v>0</v>
      </c>
      <c r="M208" s="133" cm="1">
        <f t="array" aca="1" ref="M208" ca="1">IF($J$1="Labour",SUMIFS(Raw_Factors_QFXP!N$7:N$1000,Raw_Factors_QFXP!$A$7:$A$1000,_xlfn.XLOOKUP($J$1,Fct_labels,Fct_codes)&amp;"_"&amp;$C208),IFERROR(_xlfn.XLOOKUP(_xlfn.XLOOKUP($J$1,Fct_labels,Fct_codes)&amp;"_"&amp;$C208,Raw_Factors_QFXP!$B$7:$B$1000,Raw_Factors_QFXP!N$7:N$1000),0))</f>
        <v>0</v>
      </c>
      <c r="O208" s="108"/>
      <c r="P208" s="108"/>
      <c r="Q208" s="281" cm="1">
        <f t="array" aca="1" ref="Q208" ca="1">IF($J$1="Labour","",IFERROR(_xlfn.XLOOKUP(_xlfn.XLOOKUP($J$1,Fct_labels,Fct_codes)&amp;"_"&amp;$C208,Raw_Factors_WFDISTXP!$B$7:$B$1000,Raw_Factors_WFDISTXP!E$7:E$1000),0))</f>
        <v>0</v>
      </c>
      <c r="R208" s="281" cm="1">
        <f t="array" aca="1" ref="R208" ca="1">IF($J$1="Labour","",IFERROR(_xlfn.XLOOKUP(_xlfn.XLOOKUP($J$1,Fct_labels,Fct_codes)&amp;"_"&amp;$C208,Raw_Factors_WFDISTXP!$B$7:$B$1000,Raw_Factors_WFDISTXP!F$7:F$1000),0))</f>
        <v>0</v>
      </c>
      <c r="S208" s="281" cm="1">
        <f t="array" aca="1" ref="S208" ca="1">IF($J$1="Labour","",IFERROR(_xlfn.XLOOKUP(_xlfn.XLOOKUP($J$1,Fct_labels,Fct_codes)&amp;"_"&amp;$C208,Raw_Factors_WFDISTXP!$B$7:$B$1000,Raw_Factors_WFDISTXP!G$7:G$1000),0))</f>
        <v>0</v>
      </c>
      <c r="T208" s="281" cm="1">
        <f t="array" aca="1" ref="T208" ca="1">IF($J$1="Labour","",IFERROR(_xlfn.XLOOKUP(_xlfn.XLOOKUP($J$1,Fct_labels,Fct_codes)&amp;"_"&amp;$C208,Raw_Factors_WFDISTXP!$B$7:$B$1000,Raw_Factors_WFDISTXP!H$7:H$1000),0))</f>
        <v>0</v>
      </c>
      <c r="U208" s="281" cm="1">
        <f t="array" aca="1" ref="U208" ca="1">IF($J$1="Labour","",IFERROR(_xlfn.XLOOKUP(_xlfn.XLOOKUP($J$1,Fct_labels,Fct_codes)&amp;"_"&amp;$C208,Raw_Factors_WFDISTXP!$B$7:$B$1000,Raw_Factors_WFDISTXP!I$7:I$1000),0))</f>
        <v>0</v>
      </c>
      <c r="V208" s="281" cm="1">
        <f t="array" aca="1" ref="V208" ca="1">IF($J$1="Labour","",IFERROR(_xlfn.XLOOKUP(_xlfn.XLOOKUP($J$1,Fct_labels,Fct_codes)&amp;"_"&amp;$C208,Raw_Factors_WFDISTXP!$B$7:$B$1000,Raw_Factors_WFDISTXP!J$7:J$1000),0))</f>
        <v>0</v>
      </c>
      <c r="W208" s="281" cm="1">
        <f t="array" aca="1" ref="W208" ca="1">IF($J$1="Labour","",IFERROR(_xlfn.XLOOKUP(_xlfn.XLOOKUP($J$1,Fct_labels,Fct_codes)&amp;"_"&amp;$C208,Raw_Factors_WFDISTXP!$B$7:$B$1000,Raw_Factors_WFDISTXP!K$7:K$1000),0))</f>
        <v>0</v>
      </c>
      <c r="X208" s="281" cm="1">
        <f t="array" aca="1" ref="X208" ca="1">IF($J$1="Labour","",IFERROR(_xlfn.XLOOKUP(_xlfn.XLOOKUP($J$1,Fct_labels,Fct_codes)&amp;"_"&amp;$C208,Raw_Factors_WFDISTXP!$B$7:$B$1000,Raw_Factors_WFDISTXP!L$7:L$1000),0))</f>
        <v>0</v>
      </c>
      <c r="Y208" s="281" cm="1">
        <f t="array" aca="1" ref="Y208" ca="1">IF($J$1="Labour","",IFERROR(_xlfn.XLOOKUP(_xlfn.XLOOKUP($J$1,Fct_labels,Fct_codes)&amp;"_"&amp;$C208,Raw_Factors_WFDISTXP!$B$7:$B$1000,Raw_Factors_WFDISTXP!M$7:M$1000),0))</f>
        <v>0</v>
      </c>
      <c r="Z208" s="281" cm="1">
        <f t="array" aca="1" ref="Z208" ca="1">IF($J$1="Labour","",IFERROR(_xlfn.XLOOKUP(_xlfn.XLOOKUP($J$1,Fct_labels,Fct_codes)&amp;"_"&amp;$C208,Raw_Factors_WFDISTXP!$B$7:$B$1000,Raw_Factors_WFDISTXP!N$7:N$1000),0))</f>
        <v>0</v>
      </c>
      <c r="AA208" s="104"/>
      <c r="AB208" s="104"/>
      <c r="AC208" s="104"/>
      <c r="AD208" s="104"/>
      <c r="AE208" s="104"/>
      <c r="AF208" s="104"/>
      <c r="AG208" s="104"/>
      <c r="AH208" s="104"/>
      <c r="AI208" s="54" t="str">
        <f ca="1"/>
        <v/>
      </c>
      <c r="AJ208" s="54" t="str">
        <f ca="1"/>
        <v/>
      </c>
      <c r="AK208" s="133">
        <v>0</v>
      </c>
      <c r="AL208" s="133">
        <f ca="1"/>
        <v>0</v>
      </c>
      <c r="AM208" s="133">
        <f ca="1"/>
        <v>0</v>
      </c>
      <c r="AN208" s="133">
        <f ca="1"/>
        <v>0</v>
      </c>
      <c r="AO208" s="133">
        <f ca="1"/>
        <v>0</v>
      </c>
      <c r="AP208" s="133">
        <f ca="1"/>
        <v>0</v>
      </c>
      <c r="AQ208" s="133">
        <f ca="1"/>
        <v>0</v>
      </c>
      <c r="AR208" s="133">
        <f ca="1"/>
        <v>0</v>
      </c>
      <c r="AS208" s="133">
        <f ca="1"/>
        <v>0</v>
      </c>
      <c r="AT208" s="133">
        <f ca="1"/>
        <v>0</v>
      </c>
      <c r="AU208" s="133">
        <f ca="1"/>
        <v>0</v>
      </c>
      <c r="AV208" s="133" t="str">
        <f t="shared" ca="1" si="24"/>
        <v/>
      </c>
      <c r="AW208" s="133" t="str">
        <f t="shared" ca="1" si="25"/>
        <v/>
      </c>
      <c r="AX208" s="59"/>
    </row>
    <row r="209" spans="2:50" hidden="1" outlineLevel="1" x14ac:dyDescent="0.2">
      <c r="B209" s="108"/>
      <c r="C209" s="108"/>
      <c r="D209" s="133" cm="1">
        <f t="array" aca="1" ref="D209" ca="1">IF($J$1="Labour",SUMIFS(Raw_Factors_QFXP!E$7:E$1000,Raw_Factors_QFXP!$A$7:$A$1000,_xlfn.XLOOKUP($J$1,Fct_labels,Fct_codes)&amp;"_"&amp;$C209),IFERROR(_xlfn.XLOOKUP(_xlfn.XLOOKUP($J$1,Fct_labels,Fct_codes)&amp;"_"&amp;$C209,Raw_Factors_QFXP!$B$7:$B$1000,Raw_Factors_QFXP!E$7:E$1000),0))</f>
        <v>0</v>
      </c>
      <c r="E209" s="133" cm="1">
        <f t="array" aca="1" ref="E209" ca="1">IF($J$1="Labour",SUMIFS(Raw_Factors_QFXP!F$7:F$1000,Raw_Factors_QFXP!$A$7:$A$1000,_xlfn.XLOOKUP($J$1,Fct_labels,Fct_codes)&amp;"_"&amp;$C209),IFERROR(_xlfn.XLOOKUP(_xlfn.XLOOKUP($J$1,Fct_labels,Fct_codes)&amp;"_"&amp;$C209,Raw_Factors_QFXP!$B$7:$B$1000,Raw_Factors_QFXP!F$7:F$1000),0))</f>
        <v>0</v>
      </c>
      <c r="F209" s="133" cm="1">
        <f t="array" aca="1" ref="F209" ca="1">IF($J$1="Labour",SUMIFS(Raw_Factors_QFXP!G$7:G$1000,Raw_Factors_QFXP!$A$7:$A$1000,_xlfn.XLOOKUP($J$1,Fct_labels,Fct_codes)&amp;"_"&amp;$C209),IFERROR(_xlfn.XLOOKUP(_xlfn.XLOOKUP($J$1,Fct_labels,Fct_codes)&amp;"_"&amp;$C209,Raw_Factors_QFXP!$B$7:$B$1000,Raw_Factors_QFXP!G$7:G$1000),0))</f>
        <v>0</v>
      </c>
      <c r="G209" s="133" cm="1">
        <f t="array" aca="1" ref="G209" ca="1">IF($J$1="Labour",SUMIFS(Raw_Factors_QFXP!H$7:H$1000,Raw_Factors_QFXP!$A$7:$A$1000,_xlfn.XLOOKUP($J$1,Fct_labels,Fct_codes)&amp;"_"&amp;$C209),IFERROR(_xlfn.XLOOKUP(_xlfn.XLOOKUP($J$1,Fct_labels,Fct_codes)&amp;"_"&amp;$C209,Raw_Factors_QFXP!$B$7:$B$1000,Raw_Factors_QFXP!H$7:H$1000),0))</f>
        <v>0</v>
      </c>
      <c r="H209" s="133" cm="1">
        <f t="array" aca="1" ref="H209" ca="1">IF($J$1="Labour",SUMIFS(Raw_Factors_QFXP!I$7:I$1000,Raw_Factors_QFXP!$A$7:$A$1000,_xlfn.XLOOKUP($J$1,Fct_labels,Fct_codes)&amp;"_"&amp;$C209),IFERROR(_xlfn.XLOOKUP(_xlfn.XLOOKUP($J$1,Fct_labels,Fct_codes)&amp;"_"&amp;$C209,Raw_Factors_QFXP!$B$7:$B$1000,Raw_Factors_QFXP!I$7:I$1000),0))</f>
        <v>0</v>
      </c>
      <c r="I209" s="133" cm="1">
        <f t="array" aca="1" ref="I209" ca="1">IF($J$1="Labour",SUMIFS(Raw_Factors_QFXP!J$7:J$1000,Raw_Factors_QFXP!$A$7:$A$1000,_xlfn.XLOOKUP($J$1,Fct_labels,Fct_codes)&amp;"_"&amp;$C209),IFERROR(_xlfn.XLOOKUP(_xlfn.XLOOKUP($J$1,Fct_labels,Fct_codes)&amp;"_"&amp;$C209,Raw_Factors_QFXP!$B$7:$B$1000,Raw_Factors_QFXP!J$7:J$1000),0))</f>
        <v>0</v>
      </c>
      <c r="J209" s="133" cm="1">
        <f t="array" aca="1" ref="J209" ca="1">IF($J$1="Labour",SUMIFS(Raw_Factors_QFXP!K$7:K$1000,Raw_Factors_QFXP!$A$7:$A$1000,_xlfn.XLOOKUP($J$1,Fct_labels,Fct_codes)&amp;"_"&amp;$C209),IFERROR(_xlfn.XLOOKUP(_xlfn.XLOOKUP($J$1,Fct_labels,Fct_codes)&amp;"_"&amp;$C209,Raw_Factors_QFXP!$B$7:$B$1000,Raw_Factors_QFXP!K$7:K$1000),0))</f>
        <v>0</v>
      </c>
      <c r="K209" s="133" cm="1">
        <f t="array" aca="1" ref="K209" ca="1">IF($J$1="Labour",SUMIFS(Raw_Factors_QFXP!L$7:L$1000,Raw_Factors_QFXP!$A$7:$A$1000,_xlfn.XLOOKUP($J$1,Fct_labels,Fct_codes)&amp;"_"&amp;$C209),IFERROR(_xlfn.XLOOKUP(_xlfn.XLOOKUP($J$1,Fct_labels,Fct_codes)&amp;"_"&amp;$C209,Raw_Factors_QFXP!$B$7:$B$1000,Raw_Factors_QFXP!L$7:L$1000),0))</f>
        <v>0</v>
      </c>
      <c r="L209" s="133" cm="1">
        <f t="array" aca="1" ref="L209" ca="1">IF($J$1="Labour",SUMIFS(Raw_Factors_QFXP!M$7:M$1000,Raw_Factors_QFXP!$A$7:$A$1000,_xlfn.XLOOKUP($J$1,Fct_labels,Fct_codes)&amp;"_"&amp;$C209),IFERROR(_xlfn.XLOOKUP(_xlfn.XLOOKUP($J$1,Fct_labels,Fct_codes)&amp;"_"&amp;$C209,Raw_Factors_QFXP!$B$7:$B$1000,Raw_Factors_QFXP!M$7:M$1000),0))</f>
        <v>0</v>
      </c>
      <c r="M209" s="133" cm="1">
        <f t="array" aca="1" ref="M209" ca="1">IF($J$1="Labour",SUMIFS(Raw_Factors_QFXP!N$7:N$1000,Raw_Factors_QFXP!$A$7:$A$1000,_xlfn.XLOOKUP($J$1,Fct_labels,Fct_codes)&amp;"_"&amp;$C209),IFERROR(_xlfn.XLOOKUP(_xlfn.XLOOKUP($J$1,Fct_labels,Fct_codes)&amp;"_"&amp;$C209,Raw_Factors_QFXP!$B$7:$B$1000,Raw_Factors_QFXP!N$7:N$1000),0))</f>
        <v>0</v>
      </c>
      <c r="O209" s="108"/>
      <c r="P209" s="108"/>
      <c r="Q209" s="281" cm="1">
        <f t="array" aca="1" ref="Q209" ca="1">IF($J$1="Labour","",IFERROR(_xlfn.XLOOKUP(_xlfn.XLOOKUP($J$1,Fct_labels,Fct_codes)&amp;"_"&amp;$C209,Raw_Factors_WFDISTXP!$B$7:$B$1000,Raw_Factors_WFDISTXP!E$7:E$1000),0))</f>
        <v>0</v>
      </c>
      <c r="R209" s="281" cm="1">
        <f t="array" aca="1" ref="R209" ca="1">IF($J$1="Labour","",IFERROR(_xlfn.XLOOKUP(_xlfn.XLOOKUP($J$1,Fct_labels,Fct_codes)&amp;"_"&amp;$C209,Raw_Factors_WFDISTXP!$B$7:$B$1000,Raw_Factors_WFDISTXP!F$7:F$1000),0))</f>
        <v>0</v>
      </c>
      <c r="S209" s="281" cm="1">
        <f t="array" aca="1" ref="S209" ca="1">IF($J$1="Labour","",IFERROR(_xlfn.XLOOKUP(_xlfn.XLOOKUP($J$1,Fct_labels,Fct_codes)&amp;"_"&amp;$C209,Raw_Factors_WFDISTXP!$B$7:$B$1000,Raw_Factors_WFDISTXP!G$7:G$1000),0))</f>
        <v>0</v>
      </c>
      <c r="T209" s="281" cm="1">
        <f t="array" aca="1" ref="T209" ca="1">IF($J$1="Labour","",IFERROR(_xlfn.XLOOKUP(_xlfn.XLOOKUP($J$1,Fct_labels,Fct_codes)&amp;"_"&amp;$C209,Raw_Factors_WFDISTXP!$B$7:$B$1000,Raw_Factors_WFDISTXP!H$7:H$1000),0))</f>
        <v>0</v>
      </c>
      <c r="U209" s="281" cm="1">
        <f t="array" aca="1" ref="U209" ca="1">IF($J$1="Labour","",IFERROR(_xlfn.XLOOKUP(_xlfn.XLOOKUP($J$1,Fct_labels,Fct_codes)&amp;"_"&amp;$C209,Raw_Factors_WFDISTXP!$B$7:$B$1000,Raw_Factors_WFDISTXP!I$7:I$1000),0))</f>
        <v>0</v>
      </c>
      <c r="V209" s="281" cm="1">
        <f t="array" aca="1" ref="V209" ca="1">IF($J$1="Labour","",IFERROR(_xlfn.XLOOKUP(_xlfn.XLOOKUP($J$1,Fct_labels,Fct_codes)&amp;"_"&amp;$C209,Raw_Factors_WFDISTXP!$B$7:$B$1000,Raw_Factors_WFDISTXP!J$7:J$1000),0))</f>
        <v>0</v>
      </c>
      <c r="W209" s="281" cm="1">
        <f t="array" aca="1" ref="W209" ca="1">IF($J$1="Labour","",IFERROR(_xlfn.XLOOKUP(_xlfn.XLOOKUP($J$1,Fct_labels,Fct_codes)&amp;"_"&amp;$C209,Raw_Factors_WFDISTXP!$B$7:$B$1000,Raw_Factors_WFDISTXP!K$7:K$1000),0))</f>
        <v>0</v>
      </c>
      <c r="X209" s="281" cm="1">
        <f t="array" aca="1" ref="X209" ca="1">IF($J$1="Labour","",IFERROR(_xlfn.XLOOKUP(_xlfn.XLOOKUP($J$1,Fct_labels,Fct_codes)&amp;"_"&amp;$C209,Raw_Factors_WFDISTXP!$B$7:$B$1000,Raw_Factors_WFDISTXP!L$7:L$1000),0))</f>
        <v>0</v>
      </c>
      <c r="Y209" s="281" cm="1">
        <f t="array" aca="1" ref="Y209" ca="1">IF($J$1="Labour","",IFERROR(_xlfn.XLOOKUP(_xlfn.XLOOKUP($J$1,Fct_labels,Fct_codes)&amp;"_"&amp;$C209,Raw_Factors_WFDISTXP!$B$7:$B$1000,Raw_Factors_WFDISTXP!M$7:M$1000),0))</f>
        <v>0</v>
      </c>
      <c r="Z209" s="281" cm="1">
        <f t="array" aca="1" ref="Z209" ca="1">IF($J$1="Labour","",IFERROR(_xlfn.XLOOKUP(_xlfn.XLOOKUP($J$1,Fct_labels,Fct_codes)&amp;"_"&amp;$C209,Raw_Factors_WFDISTXP!$B$7:$B$1000,Raw_Factors_WFDISTXP!N$7:N$1000),0))</f>
        <v>0</v>
      </c>
      <c r="AA209" s="104"/>
      <c r="AB209" s="104"/>
      <c r="AC209" s="104"/>
      <c r="AD209" s="104"/>
      <c r="AE209" s="104"/>
      <c r="AF209" s="104"/>
      <c r="AG209" s="104"/>
      <c r="AH209" s="104"/>
      <c r="AI209" s="54" t="str">
        <f ca="1"/>
        <v/>
      </c>
      <c r="AJ209" s="54" t="str">
        <f ca="1"/>
        <v/>
      </c>
      <c r="AK209" s="133">
        <v>0</v>
      </c>
      <c r="AL209" s="133">
        <f ca="1"/>
        <v>0</v>
      </c>
      <c r="AM209" s="133">
        <f ca="1"/>
        <v>0</v>
      </c>
      <c r="AN209" s="133">
        <f ca="1"/>
        <v>0</v>
      </c>
      <c r="AO209" s="133">
        <f ca="1"/>
        <v>0</v>
      </c>
      <c r="AP209" s="133">
        <f ca="1"/>
        <v>0</v>
      </c>
      <c r="AQ209" s="133">
        <f ca="1"/>
        <v>0</v>
      </c>
      <c r="AR209" s="133">
        <f ca="1"/>
        <v>0</v>
      </c>
      <c r="AS209" s="133">
        <f ca="1"/>
        <v>0</v>
      </c>
      <c r="AT209" s="133">
        <f ca="1"/>
        <v>0</v>
      </c>
      <c r="AU209" s="133">
        <f ca="1"/>
        <v>0</v>
      </c>
      <c r="AV209" s="133" t="str">
        <f t="shared" ca="1" si="24"/>
        <v/>
      </c>
      <c r="AW209" s="133" t="str">
        <f t="shared" ca="1" si="25"/>
        <v/>
      </c>
      <c r="AX209" s="59"/>
    </row>
    <row r="210" spans="2:50" hidden="1" outlineLevel="1" x14ac:dyDescent="0.2">
      <c r="B210" s="108"/>
      <c r="C210" s="108"/>
      <c r="D210" s="133" cm="1">
        <f t="array" aca="1" ref="D210" ca="1">IF($J$1="Labour",SUMIFS(Raw_Factors_QFXP!E$7:E$1000,Raw_Factors_QFXP!$A$7:$A$1000,_xlfn.XLOOKUP($J$1,Fct_labels,Fct_codes)&amp;"_"&amp;$C210),IFERROR(_xlfn.XLOOKUP(_xlfn.XLOOKUP($J$1,Fct_labels,Fct_codes)&amp;"_"&amp;$C210,Raw_Factors_QFXP!$B$7:$B$1000,Raw_Factors_QFXP!E$7:E$1000),0))</f>
        <v>0</v>
      </c>
      <c r="E210" s="133" cm="1">
        <f t="array" aca="1" ref="E210" ca="1">IF($J$1="Labour",SUMIFS(Raw_Factors_QFXP!F$7:F$1000,Raw_Factors_QFXP!$A$7:$A$1000,_xlfn.XLOOKUP($J$1,Fct_labels,Fct_codes)&amp;"_"&amp;$C210),IFERROR(_xlfn.XLOOKUP(_xlfn.XLOOKUP($J$1,Fct_labels,Fct_codes)&amp;"_"&amp;$C210,Raw_Factors_QFXP!$B$7:$B$1000,Raw_Factors_QFXP!F$7:F$1000),0))</f>
        <v>0</v>
      </c>
      <c r="F210" s="133" cm="1">
        <f t="array" aca="1" ref="F210" ca="1">IF($J$1="Labour",SUMIFS(Raw_Factors_QFXP!G$7:G$1000,Raw_Factors_QFXP!$A$7:$A$1000,_xlfn.XLOOKUP($J$1,Fct_labels,Fct_codes)&amp;"_"&amp;$C210),IFERROR(_xlfn.XLOOKUP(_xlfn.XLOOKUP($J$1,Fct_labels,Fct_codes)&amp;"_"&amp;$C210,Raw_Factors_QFXP!$B$7:$B$1000,Raw_Factors_QFXP!G$7:G$1000),0))</f>
        <v>0</v>
      </c>
      <c r="G210" s="133" cm="1">
        <f t="array" aca="1" ref="G210" ca="1">IF($J$1="Labour",SUMIFS(Raw_Factors_QFXP!H$7:H$1000,Raw_Factors_QFXP!$A$7:$A$1000,_xlfn.XLOOKUP($J$1,Fct_labels,Fct_codes)&amp;"_"&amp;$C210),IFERROR(_xlfn.XLOOKUP(_xlfn.XLOOKUP($J$1,Fct_labels,Fct_codes)&amp;"_"&amp;$C210,Raw_Factors_QFXP!$B$7:$B$1000,Raw_Factors_QFXP!H$7:H$1000),0))</f>
        <v>0</v>
      </c>
      <c r="H210" s="133" cm="1">
        <f t="array" aca="1" ref="H210" ca="1">IF($J$1="Labour",SUMIFS(Raw_Factors_QFXP!I$7:I$1000,Raw_Factors_QFXP!$A$7:$A$1000,_xlfn.XLOOKUP($J$1,Fct_labels,Fct_codes)&amp;"_"&amp;$C210),IFERROR(_xlfn.XLOOKUP(_xlfn.XLOOKUP($J$1,Fct_labels,Fct_codes)&amp;"_"&amp;$C210,Raw_Factors_QFXP!$B$7:$B$1000,Raw_Factors_QFXP!I$7:I$1000),0))</f>
        <v>0</v>
      </c>
      <c r="I210" s="133" cm="1">
        <f t="array" aca="1" ref="I210" ca="1">IF($J$1="Labour",SUMIFS(Raw_Factors_QFXP!J$7:J$1000,Raw_Factors_QFXP!$A$7:$A$1000,_xlfn.XLOOKUP($J$1,Fct_labels,Fct_codes)&amp;"_"&amp;$C210),IFERROR(_xlfn.XLOOKUP(_xlfn.XLOOKUP($J$1,Fct_labels,Fct_codes)&amp;"_"&amp;$C210,Raw_Factors_QFXP!$B$7:$B$1000,Raw_Factors_QFXP!J$7:J$1000),0))</f>
        <v>0</v>
      </c>
      <c r="J210" s="133" cm="1">
        <f t="array" aca="1" ref="J210" ca="1">IF($J$1="Labour",SUMIFS(Raw_Factors_QFXP!K$7:K$1000,Raw_Factors_QFXP!$A$7:$A$1000,_xlfn.XLOOKUP($J$1,Fct_labels,Fct_codes)&amp;"_"&amp;$C210),IFERROR(_xlfn.XLOOKUP(_xlfn.XLOOKUP($J$1,Fct_labels,Fct_codes)&amp;"_"&amp;$C210,Raw_Factors_QFXP!$B$7:$B$1000,Raw_Factors_QFXP!K$7:K$1000),0))</f>
        <v>0</v>
      </c>
      <c r="K210" s="133" cm="1">
        <f t="array" aca="1" ref="K210" ca="1">IF($J$1="Labour",SUMIFS(Raw_Factors_QFXP!L$7:L$1000,Raw_Factors_QFXP!$A$7:$A$1000,_xlfn.XLOOKUP($J$1,Fct_labels,Fct_codes)&amp;"_"&amp;$C210),IFERROR(_xlfn.XLOOKUP(_xlfn.XLOOKUP($J$1,Fct_labels,Fct_codes)&amp;"_"&amp;$C210,Raw_Factors_QFXP!$B$7:$B$1000,Raw_Factors_QFXP!L$7:L$1000),0))</f>
        <v>0</v>
      </c>
      <c r="L210" s="133" cm="1">
        <f t="array" aca="1" ref="L210" ca="1">IF($J$1="Labour",SUMIFS(Raw_Factors_QFXP!M$7:M$1000,Raw_Factors_QFXP!$A$7:$A$1000,_xlfn.XLOOKUP($J$1,Fct_labels,Fct_codes)&amp;"_"&amp;$C210),IFERROR(_xlfn.XLOOKUP(_xlfn.XLOOKUP($J$1,Fct_labels,Fct_codes)&amp;"_"&amp;$C210,Raw_Factors_QFXP!$B$7:$B$1000,Raw_Factors_QFXP!M$7:M$1000),0))</f>
        <v>0</v>
      </c>
      <c r="M210" s="133" cm="1">
        <f t="array" aca="1" ref="M210" ca="1">IF($J$1="Labour",SUMIFS(Raw_Factors_QFXP!N$7:N$1000,Raw_Factors_QFXP!$A$7:$A$1000,_xlfn.XLOOKUP($J$1,Fct_labels,Fct_codes)&amp;"_"&amp;$C210),IFERROR(_xlfn.XLOOKUP(_xlfn.XLOOKUP($J$1,Fct_labels,Fct_codes)&amp;"_"&amp;$C210,Raw_Factors_QFXP!$B$7:$B$1000,Raw_Factors_QFXP!N$7:N$1000),0))</f>
        <v>0</v>
      </c>
      <c r="O210" s="108"/>
      <c r="P210" s="108"/>
      <c r="Q210" s="281" cm="1">
        <f t="array" aca="1" ref="Q210" ca="1">IF($J$1="Labour","",IFERROR(_xlfn.XLOOKUP(_xlfn.XLOOKUP($J$1,Fct_labels,Fct_codes)&amp;"_"&amp;$C210,Raw_Factors_WFDISTXP!$B$7:$B$1000,Raw_Factors_WFDISTXP!E$7:E$1000),0))</f>
        <v>0</v>
      </c>
      <c r="R210" s="281" cm="1">
        <f t="array" aca="1" ref="R210" ca="1">IF($J$1="Labour","",IFERROR(_xlfn.XLOOKUP(_xlfn.XLOOKUP($J$1,Fct_labels,Fct_codes)&amp;"_"&amp;$C210,Raw_Factors_WFDISTXP!$B$7:$B$1000,Raw_Factors_WFDISTXP!F$7:F$1000),0))</f>
        <v>0</v>
      </c>
      <c r="S210" s="281" cm="1">
        <f t="array" aca="1" ref="S210" ca="1">IF($J$1="Labour","",IFERROR(_xlfn.XLOOKUP(_xlfn.XLOOKUP($J$1,Fct_labels,Fct_codes)&amp;"_"&amp;$C210,Raw_Factors_WFDISTXP!$B$7:$B$1000,Raw_Factors_WFDISTXP!G$7:G$1000),0))</f>
        <v>0</v>
      </c>
      <c r="T210" s="281" cm="1">
        <f t="array" aca="1" ref="T210" ca="1">IF($J$1="Labour","",IFERROR(_xlfn.XLOOKUP(_xlfn.XLOOKUP($J$1,Fct_labels,Fct_codes)&amp;"_"&amp;$C210,Raw_Factors_WFDISTXP!$B$7:$B$1000,Raw_Factors_WFDISTXP!H$7:H$1000),0))</f>
        <v>0</v>
      </c>
      <c r="U210" s="281" cm="1">
        <f t="array" aca="1" ref="U210" ca="1">IF($J$1="Labour","",IFERROR(_xlfn.XLOOKUP(_xlfn.XLOOKUP($J$1,Fct_labels,Fct_codes)&amp;"_"&amp;$C210,Raw_Factors_WFDISTXP!$B$7:$B$1000,Raw_Factors_WFDISTXP!I$7:I$1000),0))</f>
        <v>0</v>
      </c>
      <c r="V210" s="281" cm="1">
        <f t="array" aca="1" ref="V210" ca="1">IF($J$1="Labour","",IFERROR(_xlfn.XLOOKUP(_xlfn.XLOOKUP($J$1,Fct_labels,Fct_codes)&amp;"_"&amp;$C210,Raw_Factors_WFDISTXP!$B$7:$B$1000,Raw_Factors_WFDISTXP!J$7:J$1000),0))</f>
        <v>0</v>
      </c>
      <c r="W210" s="281" cm="1">
        <f t="array" aca="1" ref="W210" ca="1">IF($J$1="Labour","",IFERROR(_xlfn.XLOOKUP(_xlfn.XLOOKUP($J$1,Fct_labels,Fct_codes)&amp;"_"&amp;$C210,Raw_Factors_WFDISTXP!$B$7:$B$1000,Raw_Factors_WFDISTXP!K$7:K$1000),0))</f>
        <v>0</v>
      </c>
      <c r="X210" s="281" cm="1">
        <f t="array" aca="1" ref="X210" ca="1">IF($J$1="Labour","",IFERROR(_xlfn.XLOOKUP(_xlfn.XLOOKUP($J$1,Fct_labels,Fct_codes)&amp;"_"&amp;$C210,Raw_Factors_WFDISTXP!$B$7:$B$1000,Raw_Factors_WFDISTXP!L$7:L$1000),0))</f>
        <v>0</v>
      </c>
      <c r="Y210" s="281" cm="1">
        <f t="array" aca="1" ref="Y210" ca="1">IF($J$1="Labour","",IFERROR(_xlfn.XLOOKUP(_xlfn.XLOOKUP($J$1,Fct_labels,Fct_codes)&amp;"_"&amp;$C210,Raw_Factors_WFDISTXP!$B$7:$B$1000,Raw_Factors_WFDISTXP!M$7:M$1000),0))</f>
        <v>0</v>
      </c>
      <c r="Z210" s="281" cm="1">
        <f t="array" aca="1" ref="Z210" ca="1">IF($J$1="Labour","",IFERROR(_xlfn.XLOOKUP(_xlfn.XLOOKUP($J$1,Fct_labels,Fct_codes)&amp;"_"&amp;$C210,Raw_Factors_WFDISTXP!$B$7:$B$1000,Raw_Factors_WFDISTXP!N$7:N$1000),0))</f>
        <v>0</v>
      </c>
      <c r="AA210" s="104"/>
      <c r="AB210" s="104"/>
      <c r="AC210" s="104"/>
      <c r="AD210" s="104"/>
      <c r="AE210" s="104"/>
      <c r="AF210" s="104"/>
      <c r="AG210" s="104"/>
      <c r="AH210" s="104"/>
      <c r="AI210" s="54" t="str">
        <f ca="1"/>
        <v/>
      </c>
      <c r="AJ210" s="54" t="str">
        <f ca="1"/>
        <v/>
      </c>
      <c r="AK210" s="133">
        <v>0</v>
      </c>
      <c r="AL210" s="133">
        <f ca="1"/>
        <v>0</v>
      </c>
      <c r="AM210" s="133">
        <f ca="1"/>
        <v>0</v>
      </c>
      <c r="AN210" s="133">
        <f ca="1"/>
        <v>0</v>
      </c>
      <c r="AO210" s="133">
        <f ca="1"/>
        <v>0</v>
      </c>
      <c r="AP210" s="133">
        <f ca="1"/>
        <v>0</v>
      </c>
      <c r="AQ210" s="133">
        <f ca="1"/>
        <v>0</v>
      </c>
      <c r="AR210" s="133">
        <f ca="1"/>
        <v>0</v>
      </c>
      <c r="AS210" s="133">
        <f ca="1"/>
        <v>0</v>
      </c>
      <c r="AT210" s="133">
        <f ca="1"/>
        <v>0</v>
      </c>
      <c r="AU210" s="133">
        <f ca="1"/>
        <v>0</v>
      </c>
      <c r="AV210" s="133" t="str">
        <f t="shared" ca="1" si="24"/>
        <v/>
      </c>
      <c r="AW210" s="133" t="str">
        <f t="shared" ca="1" si="25"/>
        <v/>
      </c>
      <c r="AX210" s="59"/>
    </row>
    <row r="211" spans="2:50" hidden="1" outlineLevel="1" x14ac:dyDescent="0.2">
      <c r="B211" s="108"/>
      <c r="C211" s="108"/>
      <c r="D211" s="133" cm="1">
        <f t="array" aca="1" ref="D211" ca="1">IF($J$1="Labour",SUMIFS(Raw_Factors_QFXP!E$7:E$1000,Raw_Factors_QFXP!$A$7:$A$1000,_xlfn.XLOOKUP($J$1,Fct_labels,Fct_codes)&amp;"_"&amp;$C211),IFERROR(_xlfn.XLOOKUP(_xlfn.XLOOKUP($J$1,Fct_labels,Fct_codes)&amp;"_"&amp;$C211,Raw_Factors_QFXP!$B$7:$B$1000,Raw_Factors_QFXP!E$7:E$1000),0))</f>
        <v>0</v>
      </c>
      <c r="E211" s="133" cm="1">
        <f t="array" aca="1" ref="E211" ca="1">IF($J$1="Labour",SUMIFS(Raw_Factors_QFXP!F$7:F$1000,Raw_Factors_QFXP!$A$7:$A$1000,_xlfn.XLOOKUP($J$1,Fct_labels,Fct_codes)&amp;"_"&amp;$C211),IFERROR(_xlfn.XLOOKUP(_xlfn.XLOOKUP($J$1,Fct_labels,Fct_codes)&amp;"_"&amp;$C211,Raw_Factors_QFXP!$B$7:$B$1000,Raw_Factors_QFXP!F$7:F$1000),0))</f>
        <v>0</v>
      </c>
      <c r="F211" s="133" cm="1">
        <f t="array" aca="1" ref="F211" ca="1">IF($J$1="Labour",SUMIFS(Raw_Factors_QFXP!G$7:G$1000,Raw_Factors_QFXP!$A$7:$A$1000,_xlfn.XLOOKUP($J$1,Fct_labels,Fct_codes)&amp;"_"&amp;$C211),IFERROR(_xlfn.XLOOKUP(_xlfn.XLOOKUP($J$1,Fct_labels,Fct_codes)&amp;"_"&amp;$C211,Raw_Factors_QFXP!$B$7:$B$1000,Raw_Factors_QFXP!G$7:G$1000),0))</f>
        <v>0</v>
      </c>
      <c r="G211" s="133" cm="1">
        <f t="array" aca="1" ref="G211" ca="1">IF($J$1="Labour",SUMIFS(Raw_Factors_QFXP!H$7:H$1000,Raw_Factors_QFXP!$A$7:$A$1000,_xlfn.XLOOKUP($J$1,Fct_labels,Fct_codes)&amp;"_"&amp;$C211),IFERROR(_xlfn.XLOOKUP(_xlfn.XLOOKUP($J$1,Fct_labels,Fct_codes)&amp;"_"&amp;$C211,Raw_Factors_QFXP!$B$7:$B$1000,Raw_Factors_QFXP!H$7:H$1000),0))</f>
        <v>0</v>
      </c>
      <c r="H211" s="133" cm="1">
        <f t="array" aca="1" ref="H211" ca="1">IF($J$1="Labour",SUMIFS(Raw_Factors_QFXP!I$7:I$1000,Raw_Factors_QFXP!$A$7:$A$1000,_xlfn.XLOOKUP($J$1,Fct_labels,Fct_codes)&amp;"_"&amp;$C211),IFERROR(_xlfn.XLOOKUP(_xlfn.XLOOKUP($J$1,Fct_labels,Fct_codes)&amp;"_"&amp;$C211,Raw_Factors_QFXP!$B$7:$B$1000,Raw_Factors_QFXP!I$7:I$1000),0))</f>
        <v>0</v>
      </c>
      <c r="I211" s="133" cm="1">
        <f t="array" aca="1" ref="I211" ca="1">IF($J$1="Labour",SUMIFS(Raw_Factors_QFXP!J$7:J$1000,Raw_Factors_QFXP!$A$7:$A$1000,_xlfn.XLOOKUP($J$1,Fct_labels,Fct_codes)&amp;"_"&amp;$C211),IFERROR(_xlfn.XLOOKUP(_xlfn.XLOOKUP($J$1,Fct_labels,Fct_codes)&amp;"_"&amp;$C211,Raw_Factors_QFXP!$B$7:$B$1000,Raw_Factors_QFXP!J$7:J$1000),0))</f>
        <v>0</v>
      </c>
      <c r="J211" s="133" cm="1">
        <f t="array" aca="1" ref="J211" ca="1">IF($J$1="Labour",SUMIFS(Raw_Factors_QFXP!K$7:K$1000,Raw_Factors_QFXP!$A$7:$A$1000,_xlfn.XLOOKUP($J$1,Fct_labels,Fct_codes)&amp;"_"&amp;$C211),IFERROR(_xlfn.XLOOKUP(_xlfn.XLOOKUP($J$1,Fct_labels,Fct_codes)&amp;"_"&amp;$C211,Raw_Factors_QFXP!$B$7:$B$1000,Raw_Factors_QFXP!K$7:K$1000),0))</f>
        <v>0</v>
      </c>
      <c r="K211" s="133" cm="1">
        <f t="array" aca="1" ref="K211" ca="1">IF($J$1="Labour",SUMIFS(Raw_Factors_QFXP!L$7:L$1000,Raw_Factors_QFXP!$A$7:$A$1000,_xlfn.XLOOKUP($J$1,Fct_labels,Fct_codes)&amp;"_"&amp;$C211),IFERROR(_xlfn.XLOOKUP(_xlfn.XLOOKUP($J$1,Fct_labels,Fct_codes)&amp;"_"&amp;$C211,Raw_Factors_QFXP!$B$7:$B$1000,Raw_Factors_QFXP!L$7:L$1000),0))</f>
        <v>0</v>
      </c>
      <c r="L211" s="133" cm="1">
        <f t="array" aca="1" ref="L211" ca="1">IF($J$1="Labour",SUMIFS(Raw_Factors_QFXP!M$7:M$1000,Raw_Factors_QFXP!$A$7:$A$1000,_xlfn.XLOOKUP($J$1,Fct_labels,Fct_codes)&amp;"_"&amp;$C211),IFERROR(_xlfn.XLOOKUP(_xlfn.XLOOKUP($J$1,Fct_labels,Fct_codes)&amp;"_"&amp;$C211,Raw_Factors_QFXP!$B$7:$B$1000,Raw_Factors_QFXP!M$7:M$1000),0))</f>
        <v>0</v>
      </c>
      <c r="M211" s="133" cm="1">
        <f t="array" aca="1" ref="M211" ca="1">IF($J$1="Labour",SUMIFS(Raw_Factors_QFXP!N$7:N$1000,Raw_Factors_QFXP!$A$7:$A$1000,_xlfn.XLOOKUP($J$1,Fct_labels,Fct_codes)&amp;"_"&amp;$C211),IFERROR(_xlfn.XLOOKUP(_xlfn.XLOOKUP($J$1,Fct_labels,Fct_codes)&amp;"_"&amp;$C211,Raw_Factors_QFXP!$B$7:$B$1000,Raw_Factors_QFXP!N$7:N$1000),0))</f>
        <v>0</v>
      </c>
      <c r="O211" s="108"/>
      <c r="P211" s="108"/>
      <c r="Q211" s="281" cm="1">
        <f t="array" aca="1" ref="Q211" ca="1">IF($J$1="Labour","",IFERROR(_xlfn.XLOOKUP(_xlfn.XLOOKUP($J$1,Fct_labels,Fct_codes)&amp;"_"&amp;$C211,Raw_Factors_WFDISTXP!$B$7:$B$1000,Raw_Factors_WFDISTXP!E$7:E$1000),0))</f>
        <v>0</v>
      </c>
      <c r="R211" s="281" cm="1">
        <f t="array" aca="1" ref="R211" ca="1">IF($J$1="Labour","",IFERROR(_xlfn.XLOOKUP(_xlfn.XLOOKUP($J$1,Fct_labels,Fct_codes)&amp;"_"&amp;$C211,Raw_Factors_WFDISTXP!$B$7:$B$1000,Raw_Factors_WFDISTXP!F$7:F$1000),0))</f>
        <v>0</v>
      </c>
      <c r="S211" s="281" cm="1">
        <f t="array" aca="1" ref="S211" ca="1">IF($J$1="Labour","",IFERROR(_xlfn.XLOOKUP(_xlfn.XLOOKUP($J$1,Fct_labels,Fct_codes)&amp;"_"&amp;$C211,Raw_Factors_WFDISTXP!$B$7:$B$1000,Raw_Factors_WFDISTXP!G$7:G$1000),0))</f>
        <v>0</v>
      </c>
      <c r="T211" s="281" cm="1">
        <f t="array" aca="1" ref="T211" ca="1">IF($J$1="Labour","",IFERROR(_xlfn.XLOOKUP(_xlfn.XLOOKUP($J$1,Fct_labels,Fct_codes)&amp;"_"&amp;$C211,Raw_Factors_WFDISTXP!$B$7:$B$1000,Raw_Factors_WFDISTXP!H$7:H$1000),0))</f>
        <v>0</v>
      </c>
      <c r="U211" s="281" cm="1">
        <f t="array" aca="1" ref="U211" ca="1">IF($J$1="Labour","",IFERROR(_xlfn.XLOOKUP(_xlfn.XLOOKUP($J$1,Fct_labels,Fct_codes)&amp;"_"&amp;$C211,Raw_Factors_WFDISTXP!$B$7:$B$1000,Raw_Factors_WFDISTXP!I$7:I$1000),0))</f>
        <v>0</v>
      </c>
      <c r="V211" s="281" cm="1">
        <f t="array" aca="1" ref="V211" ca="1">IF($J$1="Labour","",IFERROR(_xlfn.XLOOKUP(_xlfn.XLOOKUP($J$1,Fct_labels,Fct_codes)&amp;"_"&amp;$C211,Raw_Factors_WFDISTXP!$B$7:$B$1000,Raw_Factors_WFDISTXP!J$7:J$1000),0))</f>
        <v>0</v>
      </c>
      <c r="W211" s="281" cm="1">
        <f t="array" aca="1" ref="W211" ca="1">IF($J$1="Labour","",IFERROR(_xlfn.XLOOKUP(_xlfn.XLOOKUP($J$1,Fct_labels,Fct_codes)&amp;"_"&amp;$C211,Raw_Factors_WFDISTXP!$B$7:$B$1000,Raw_Factors_WFDISTXP!K$7:K$1000),0))</f>
        <v>0</v>
      </c>
      <c r="X211" s="281" cm="1">
        <f t="array" aca="1" ref="X211" ca="1">IF($J$1="Labour","",IFERROR(_xlfn.XLOOKUP(_xlfn.XLOOKUP($J$1,Fct_labels,Fct_codes)&amp;"_"&amp;$C211,Raw_Factors_WFDISTXP!$B$7:$B$1000,Raw_Factors_WFDISTXP!L$7:L$1000),0))</f>
        <v>0</v>
      </c>
      <c r="Y211" s="281" cm="1">
        <f t="array" aca="1" ref="Y211" ca="1">IF($J$1="Labour","",IFERROR(_xlfn.XLOOKUP(_xlfn.XLOOKUP($J$1,Fct_labels,Fct_codes)&amp;"_"&amp;$C211,Raw_Factors_WFDISTXP!$B$7:$B$1000,Raw_Factors_WFDISTXP!M$7:M$1000),0))</f>
        <v>0</v>
      </c>
      <c r="Z211" s="281" cm="1">
        <f t="array" aca="1" ref="Z211" ca="1">IF($J$1="Labour","",IFERROR(_xlfn.XLOOKUP(_xlfn.XLOOKUP($J$1,Fct_labels,Fct_codes)&amp;"_"&amp;$C211,Raw_Factors_WFDISTXP!$B$7:$B$1000,Raw_Factors_WFDISTXP!N$7:N$1000),0))</f>
        <v>0</v>
      </c>
      <c r="AA211" s="104"/>
      <c r="AB211" s="104"/>
      <c r="AC211" s="104"/>
      <c r="AD211" s="104"/>
      <c r="AE211" s="104"/>
      <c r="AF211" s="104"/>
      <c r="AG211" s="104"/>
      <c r="AH211" s="104"/>
      <c r="AI211" s="54" t="str">
        <f ca="1"/>
        <v/>
      </c>
      <c r="AJ211" s="54" t="str">
        <f ca="1"/>
        <v/>
      </c>
      <c r="AK211" s="133">
        <v>0</v>
      </c>
      <c r="AL211" s="133">
        <f ca="1"/>
        <v>0</v>
      </c>
      <c r="AM211" s="133">
        <f ca="1"/>
        <v>0</v>
      </c>
      <c r="AN211" s="133">
        <f ca="1"/>
        <v>0</v>
      </c>
      <c r="AO211" s="133">
        <f ca="1"/>
        <v>0</v>
      </c>
      <c r="AP211" s="133">
        <f ca="1"/>
        <v>0</v>
      </c>
      <c r="AQ211" s="133">
        <f ca="1"/>
        <v>0</v>
      </c>
      <c r="AR211" s="133">
        <f ca="1"/>
        <v>0</v>
      </c>
      <c r="AS211" s="133">
        <f ca="1"/>
        <v>0</v>
      </c>
      <c r="AT211" s="133">
        <f ca="1"/>
        <v>0</v>
      </c>
      <c r="AU211" s="133">
        <f ca="1"/>
        <v>0</v>
      </c>
      <c r="AV211" s="133" t="str">
        <f t="shared" ca="1" si="24"/>
        <v/>
      </c>
      <c r="AW211" s="133" t="str">
        <f t="shared" ca="1" si="25"/>
        <v/>
      </c>
      <c r="AX211" s="59"/>
    </row>
    <row r="212" spans="2:50" hidden="1" outlineLevel="1" x14ac:dyDescent="0.2">
      <c r="B212" s="108"/>
      <c r="C212" s="108"/>
      <c r="D212" s="133" cm="1">
        <f t="array" aca="1" ref="D212" ca="1">IF($J$1="Labour",SUMIFS(Raw_Factors_QFXP!E$7:E$1000,Raw_Factors_QFXP!$A$7:$A$1000,_xlfn.XLOOKUP($J$1,Fct_labels,Fct_codes)&amp;"_"&amp;$C212),IFERROR(_xlfn.XLOOKUP(_xlfn.XLOOKUP($J$1,Fct_labels,Fct_codes)&amp;"_"&amp;$C212,Raw_Factors_QFXP!$B$7:$B$1000,Raw_Factors_QFXP!E$7:E$1000),0))</f>
        <v>0</v>
      </c>
      <c r="E212" s="133" cm="1">
        <f t="array" aca="1" ref="E212" ca="1">IF($J$1="Labour",SUMIFS(Raw_Factors_QFXP!F$7:F$1000,Raw_Factors_QFXP!$A$7:$A$1000,_xlfn.XLOOKUP($J$1,Fct_labels,Fct_codes)&amp;"_"&amp;$C212),IFERROR(_xlfn.XLOOKUP(_xlfn.XLOOKUP($J$1,Fct_labels,Fct_codes)&amp;"_"&amp;$C212,Raw_Factors_QFXP!$B$7:$B$1000,Raw_Factors_QFXP!F$7:F$1000),0))</f>
        <v>0</v>
      </c>
      <c r="F212" s="133" cm="1">
        <f t="array" aca="1" ref="F212" ca="1">IF($J$1="Labour",SUMIFS(Raw_Factors_QFXP!G$7:G$1000,Raw_Factors_QFXP!$A$7:$A$1000,_xlfn.XLOOKUP($J$1,Fct_labels,Fct_codes)&amp;"_"&amp;$C212),IFERROR(_xlfn.XLOOKUP(_xlfn.XLOOKUP($J$1,Fct_labels,Fct_codes)&amp;"_"&amp;$C212,Raw_Factors_QFXP!$B$7:$B$1000,Raw_Factors_QFXP!G$7:G$1000),0))</f>
        <v>0</v>
      </c>
      <c r="G212" s="133" cm="1">
        <f t="array" aca="1" ref="G212" ca="1">IF($J$1="Labour",SUMIFS(Raw_Factors_QFXP!H$7:H$1000,Raw_Factors_QFXP!$A$7:$A$1000,_xlfn.XLOOKUP($J$1,Fct_labels,Fct_codes)&amp;"_"&amp;$C212),IFERROR(_xlfn.XLOOKUP(_xlfn.XLOOKUP($J$1,Fct_labels,Fct_codes)&amp;"_"&amp;$C212,Raw_Factors_QFXP!$B$7:$B$1000,Raw_Factors_QFXP!H$7:H$1000),0))</f>
        <v>0</v>
      </c>
      <c r="H212" s="133" cm="1">
        <f t="array" aca="1" ref="H212" ca="1">IF($J$1="Labour",SUMIFS(Raw_Factors_QFXP!I$7:I$1000,Raw_Factors_QFXP!$A$7:$A$1000,_xlfn.XLOOKUP($J$1,Fct_labels,Fct_codes)&amp;"_"&amp;$C212),IFERROR(_xlfn.XLOOKUP(_xlfn.XLOOKUP($J$1,Fct_labels,Fct_codes)&amp;"_"&amp;$C212,Raw_Factors_QFXP!$B$7:$B$1000,Raw_Factors_QFXP!I$7:I$1000),0))</f>
        <v>0</v>
      </c>
      <c r="I212" s="133" cm="1">
        <f t="array" aca="1" ref="I212" ca="1">IF($J$1="Labour",SUMIFS(Raw_Factors_QFXP!J$7:J$1000,Raw_Factors_QFXP!$A$7:$A$1000,_xlfn.XLOOKUP($J$1,Fct_labels,Fct_codes)&amp;"_"&amp;$C212),IFERROR(_xlfn.XLOOKUP(_xlfn.XLOOKUP($J$1,Fct_labels,Fct_codes)&amp;"_"&amp;$C212,Raw_Factors_QFXP!$B$7:$B$1000,Raw_Factors_QFXP!J$7:J$1000),0))</f>
        <v>0</v>
      </c>
      <c r="J212" s="133" cm="1">
        <f t="array" aca="1" ref="J212" ca="1">IF($J$1="Labour",SUMIFS(Raw_Factors_QFXP!K$7:K$1000,Raw_Factors_QFXP!$A$7:$A$1000,_xlfn.XLOOKUP($J$1,Fct_labels,Fct_codes)&amp;"_"&amp;$C212),IFERROR(_xlfn.XLOOKUP(_xlfn.XLOOKUP($J$1,Fct_labels,Fct_codes)&amp;"_"&amp;$C212,Raw_Factors_QFXP!$B$7:$B$1000,Raw_Factors_QFXP!K$7:K$1000),0))</f>
        <v>0</v>
      </c>
      <c r="K212" s="133" cm="1">
        <f t="array" aca="1" ref="K212" ca="1">IF($J$1="Labour",SUMIFS(Raw_Factors_QFXP!L$7:L$1000,Raw_Factors_QFXP!$A$7:$A$1000,_xlfn.XLOOKUP($J$1,Fct_labels,Fct_codes)&amp;"_"&amp;$C212),IFERROR(_xlfn.XLOOKUP(_xlfn.XLOOKUP($J$1,Fct_labels,Fct_codes)&amp;"_"&amp;$C212,Raw_Factors_QFXP!$B$7:$B$1000,Raw_Factors_QFXP!L$7:L$1000),0))</f>
        <v>0</v>
      </c>
      <c r="L212" s="133" cm="1">
        <f t="array" aca="1" ref="L212" ca="1">IF($J$1="Labour",SUMIFS(Raw_Factors_QFXP!M$7:M$1000,Raw_Factors_QFXP!$A$7:$A$1000,_xlfn.XLOOKUP($J$1,Fct_labels,Fct_codes)&amp;"_"&amp;$C212),IFERROR(_xlfn.XLOOKUP(_xlfn.XLOOKUP($J$1,Fct_labels,Fct_codes)&amp;"_"&amp;$C212,Raw_Factors_QFXP!$B$7:$B$1000,Raw_Factors_QFXP!M$7:M$1000),0))</f>
        <v>0</v>
      </c>
      <c r="M212" s="133" cm="1">
        <f t="array" aca="1" ref="M212" ca="1">IF($J$1="Labour",SUMIFS(Raw_Factors_QFXP!N$7:N$1000,Raw_Factors_QFXP!$A$7:$A$1000,_xlfn.XLOOKUP($J$1,Fct_labels,Fct_codes)&amp;"_"&amp;$C212),IFERROR(_xlfn.XLOOKUP(_xlfn.XLOOKUP($J$1,Fct_labels,Fct_codes)&amp;"_"&amp;$C212,Raw_Factors_QFXP!$B$7:$B$1000,Raw_Factors_QFXP!N$7:N$1000),0))</f>
        <v>0</v>
      </c>
      <c r="O212" s="108"/>
      <c r="P212" s="108"/>
      <c r="Q212" s="281" cm="1">
        <f t="array" aca="1" ref="Q212" ca="1">IF($J$1="Labour","",IFERROR(_xlfn.XLOOKUP(_xlfn.XLOOKUP($J$1,Fct_labels,Fct_codes)&amp;"_"&amp;$C212,Raw_Factors_WFDISTXP!$B$7:$B$1000,Raw_Factors_WFDISTXP!E$7:E$1000),0))</f>
        <v>0</v>
      </c>
      <c r="R212" s="281" cm="1">
        <f t="array" aca="1" ref="R212" ca="1">IF($J$1="Labour","",IFERROR(_xlfn.XLOOKUP(_xlfn.XLOOKUP($J$1,Fct_labels,Fct_codes)&amp;"_"&amp;$C212,Raw_Factors_WFDISTXP!$B$7:$B$1000,Raw_Factors_WFDISTXP!F$7:F$1000),0))</f>
        <v>0</v>
      </c>
      <c r="S212" s="281" cm="1">
        <f t="array" aca="1" ref="S212" ca="1">IF($J$1="Labour","",IFERROR(_xlfn.XLOOKUP(_xlfn.XLOOKUP($J$1,Fct_labels,Fct_codes)&amp;"_"&amp;$C212,Raw_Factors_WFDISTXP!$B$7:$B$1000,Raw_Factors_WFDISTXP!G$7:G$1000),0))</f>
        <v>0</v>
      </c>
      <c r="T212" s="281" cm="1">
        <f t="array" aca="1" ref="T212" ca="1">IF($J$1="Labour","",IFERROR(_xlfn.XLOOKUP(_xlfn.XLOOKUP($J$1,Fct_labels,Fct_codes)&amp;"_"&amp;$C212,Raw_Factors_WFDISTXP!$B$7:$B$1000,Raw_Factors_WFDISTXP!H$7:H$1000),0))</f>
        <v>0</v>
      </c>
      <c r="U212" s="281" cm="1">
        <f t="array" aca="1" ref="U212" ca="1">IF($J$1="Labour","",IFERROR(_xlfn.XLOOKUP(_xlfn.XLOOKUP($J$1,Fct_labels,Fct_codes)&amp;"_"&amp;$C212,Raw_Factors_WFDISTXP!$B$7:$B$1000,Raw_Factors_WFDISTXP!I$7:I$1000),0))</f>
        <v>0</v>
      </c>
      <c r="V212" s="281" cm="1">
        <f t="array" aca="1" ref="V212" ca="1">IF($J$1="Labour","",IFERROR(_xlfn.XLOOKUP(_xlfn.XLOOKUP($J$1,Fct_labels,Fct_codes)&amp;"_"&amp;$C212,Raw_Factors_WFDISTXP!$B$7:$B$1000,Raw_Factors_WFDISTXP!J$7:J$1000),0))</f>
        <v>0</v>
      </c>
      <c r="W212" s="281" cm="1">
        <f t="array" aca="1" ref="W212" ca="1">IF($J$1="Labour","",IFERROR(_xlfn.XLOOKUP(_xlfn.XLOOKUP($J$1,Fct_labels,Fct_codes)&amp;"_"&amp;$C212,Raw_Factors_WFDISTXP!$B$7:$B$1000,Raw_Factors_WFDISTXP!K$7:K$1000),0))</f>
        <v>0</v>
      </c>
      <c r="X212" s="281" cm="1">
        <f t="array" aca="1" ref="X212" ca="1">IF($J$1="Labour","",IFERROR(_xlfn.XLOOKUP(_xlfn.XLOOKUP($J$1,Fct_labels,Fct_codes)&amp;"_"&amp;$C212,Raw_Factors_WFDISTXP!$B$7:$B$1000,Raw_Factors_WFDISTXP!L$7:L$1000),0))</f>
        <v>0</v>
      </c>
      <c r="Y212" s="281" cm="1">
        <f t="array" aca="1" ref="Y212" ca="1">IF($J$1="Labour","",IFERROR(_xlfn.XLOOKUP(_xlfn.XLOOKUP($J$1,Fct_labels,Fct_codes)&amp;"_"&amp;$C212,Raw_Factors_WFDISTXP!$B$7:$B$1000,Raw_Factors_WFDISTXP!M$7:M$1000),0))</f>
        <v>0</v>
      </c>
      <c r="Z212" s="281" cm="1">
        <f t="array" aca="1" ref="Z212" ca="1">IF($J$1="Labour","",IFERROR(_xlfn.XLOOKUP(_xlfn.XLOOKUP($J$1,Fct_labels,Fct_codes)&amp;"_"&amp;$C212,Raw_Factors_WFDISTXP!$B$7:$B$1000,Raw_Factors_WFDISTXP!N$7:N$1000),0))</f>
        <v>0</v>
      </c>
      <c r="AA212" s="104"/>
      <c r="AB212" s="104"/>
      <c r="AC212" s="104"/>
      <c r="AD212" s="104"/>
      <c r="AE212" s="104"/>
      <c r="AF212" s="104"/>
      <c r="AG212" s="104"/>
      <c r="AH212" s="104"/>
      <c r="AI212" s="54" t="str">
        <f ca="1"/>
        <v/>
      </c>
      <c r="AJ212" s="54" t="str">
        <f ca="1"/>
        <v/>
      </c>
      <c r="AK212" s="133">
        <v>0</v>
      </c>
      <c r="AL212" s="133">
        <f ca="1"/>
        <v>0</v>
      </c>
      <c r="AM212" s="133">
        <f ca="1"/>
        <v>0</v>
      </c>
      <c r="AN212" s="133">
        <f ca="1"/>
        <v>0</v>
      </c>
      <c r="AO212" s="133">
        <f ca="1"/>
        <v>0</v>
      </c>
      <c r="AP212" s="133">
        <f ca="1"/>
        <v>0</v>
      </c>
      <c r="AQ212" s="133">
        <f ca="1"/>
        <v>0</v>
      </c>
      <c r="AR212" s="133">
        <f ca="1"/>
        <v>0</v>
      </c>
      <c r="AS212" s="133">
        <f ca="1"/>
        <v>0</v>
      </c>
      <c r="AT212" s="133">
        <f ca="1"/>
        <v>0</v>
      </c>
      <c r="AU212" s="133">
        <f ca="1"/>
        <v>0</v>
      </c>
      <c r="AV212" s="133" t="str">
        <f t="shared" ca="1" si="24"/>
        <v/>
      </c>
      <c r="AW212" s="133" t="str">
        <f t="shared" ca="1" si="25"/>
        <v/>
      </c>
      <c r="AX212" s="59"/>
    </row>
    <row r="213" spans="2:50" hidden="1" outlineLevel="1" x14ac:dyDescent="0.2">
      <c r="B213" s="108"/>
      <c r="C213" s="108"/>
      <c r="D213" s="133" cm="1">
        <f t="array" aca="1" ref="D213" ca="1">IF($J$1="Labour",SUMIFS(Raw_Factors_QFXP!E$7:E$1000,Raw_Factors_QFXP!$A$7:$A$1000,_xlfn.XLOOKUP($J$1,Fct_labels,Fct_codes)&amp;"_"&amp;$C213),IFERROR(_xlfn.XLOOKUP(_xlfn.XLOOKUP($J$1,Fct_labels,Fct_codes)&amp;"_"&amp;$C213,Raw_Factors_QFXP!$B$7:$B$1000,Raw_Factors_QFXP!E$7:E$1000),0))</f>
        <v>0</v>
      </c>
      <c r="E213" s="133" cm="1">
        <f t="array" aca="1" ref="E213" ca="1">IF($J$1="Labour",SUMIFS(Raw_Factors_QFXP!F$7:F$1000,Raw_Factors_QFXP!$A$7:$A$1000,_xlfn.XLOOKUP($J$1,Fct_labels,Fct_codes)&amp;"_"&amp;$C213),IFERROR(_xlfn.XLOOKUP(_xlfn.XLOOKUP($J$1,Fct_labels,Fct_codes)&amp;"_"&amp;$C213,Raw_Factors_QFXP!$B$7:$B$1000,Raw_Factors_QFXP!F$7:F$1000),0))</f>
        <v>0</v>
      </c>
      <c r="F213" s="133" cm="1">
        <f t="array" aca="1" ref="F213" ca="1">IF($J$1="Labour",SUMIFS(Raw_Factors_QFXP!G$7:G$1000,Raw_Factors_QFXP!$A$7:$A$1000,_xlfn.XLOOKUP($J$1,Fct_labels,Fct_codes)&amp;"_"&amp;$C213),IFERROR(_xlfn.XLOOKUP(_xlfn.XLOOKUP($J$1,Fct_labels,Fct_codes)&amp;"_"&amp;$C213,Raw_Factors_QFXP!$B$7:$B$1000,Raw_Factors_QFXP!G$7:G$1000),0))</f>
        <v>0</v>
      </c>
      <c r="G213" s="133" cm="1">
        <f t="array" aca="1" ref="G213" ca="1">IF($J$1="Labour",SUMIFS(Raw_Factors_QFXP!H$7:H$1000,Raw_Factors_QFXP!$A$7:$A$1000,_xlfn.XLOOKUP($J$1,Fct_labels,Fct_codes)&amp;"_"&amp;$C213),IFERROR(_xlfn.XLOOKUP(_xlfn.XLOOKUP($J$1,Fct_labels,Fct_codes)&amp;"_"&amp;$C213,Raw_Factors_QFXP!$B$7:$B$1000,Raw_Factors_QFXP!H$7:H$1000),0))</f>
        <v>0</v>
      </c>
      <c r="H213" s="133" cm="1">
        <f t="array" aca="1" ref="H213" ca="1">IF($J$1="Labour",SUMIFS(Raw_Factors_QFXP!I$7:I$1000,Raw_Factors_QFXP!$A$7:$A$1000,_xlfn.XLOOKUP($J$1,Fct_labels,Fct_codes)&amp;"_"&amp;$C213),IFERROR(_xlfn.XLOOKUP(_xlfn.XLOOKUP($J$1,Fct_labels,Fct_codes)&amp;"_"&amp;$C213,Raw_Factors_QFXP!$B$7:$B$1000,Raw_Factors_QFXP!I$7:I$1000),0))</f>
        <v>0</v>
      </c>
      <c r="I213" s="133" cm="1">
        <f t="array" aca="1" ref="I213" ca="1">IF($J$1="Labour",SUMIFS(Raw_Factors_QFXP!J$7:J$1000,Raw_Factors_QFXP!$A$7:$A$1000,_xlfn.XLOOKUP($J$1,Fct_labels,Fct_codes)&amp;"_"&amp;$C213),IFERROR(_xlfn.XLOOKUP(_xlfn.XLOOKUP($J$1,Fct_labels,Fct_codes)&amp;"_"&amp;$C213,Raw_Factors_QFXP!$B$7:$B$1000,Raw_Factors_QFXP!J$7:J$1000),0))</f>
        <v>0</v>
      </c>
      <c r="J213" s="133" cm="1">
        <f t="array" aca="1" ref="J213" ca="1">IF($J$1="Labour",SUMIFS(Raw_Factors_QFXP!K$7:K$1000,Raw_Factors_QFXP!$A$7:$A$1000,_xlfn.XLOOKUP($J$1,Fct_labels,Fct_codes)&amp;"_"&amp;$C213),IFERROR(_xlfn.XLOOKUP(_xlfn.XLOOKUP($J$1,Fct_labels,Fct_codes)&amp;"_"&amp;$C213,Raw_Factors_QFXP!$B$7:$B$1000,Raw_Factors_QFXP!K$7:K$1000),0))</f>
        <v>0</v>
      </c>
      <c r="K213" s="133" cm="1">
        <f t="array" aca="1" ref="K213" ca="1">IF($J$1="Labour",SUMIFS(Raw_Factors_QFXP!L$7:L$1000,Raw_Factors_QFXP!$A$7:$A$1000,_xlfn.XLOOKUP($J$1,Fct_labels,Fct_codes)&amp;"_"&amp;$C213),IFERROR(_xlfn.XLOOKUP(_xlfn.XLOOKUP($J$1,Fct_labels,Fct_codes)&amp;"_"&amp;$C213,Raw_Factors_QFXP!$B$7:$B$1000,Raw_Factors_QFXP!L$7:L$1000),0))</f>
        <v>0</v>
      </c>
      <c r="L213" s="133" cm="1">
        <f t="array" aca="1" ref="L213" ca="1">IF($J$1="Labour",SUMIFS(Raw_Factors_QFXP!M$7:M$1000,Raw_Factors_QFXP!$A$7:$A$1000,_xlfn.XLOOKUP($J$1,Fct_labels,Fct_codes)&amp;"_"&amp;$C213),IFERROR(_xlfn.XLOOKUP(_xlfn.XLOOKUP($J$1,Fct_labels,Fct_codes)&amp;"_"&amp;$C213,Raw_Factors_QFXP!$B$7:$B$1000,Raw_Factors_QFXP!M$7:M$1000),0))</f>
        <v>0</v>
      </c>
      <c r="M213" s="133" cm="1">
        <f t="array" aca="1" ref="M213" ca="1">IF($J$1="Labour",SUMIFS(Raw_Factors_QFXP!N$7:N$1000,Raw_Factors_QFXP!$A$7:$A$1000,_xlfn.XLOOKUP($J$1,Fct_labels,Fct_codes)&amp;"_"&amp;$C213),IFERROR(_xlfn.XLOOKUP(_xlfn.XLOOKUP($J$1,Fct_labels,Fct_codes)&amp;"_"&amp;$C213,Raw_Factors_QFXP!$B$7:$B$1000,Raw_Factors_QFXP!N$7:N$1000),0))</f>
        <v>0</v>
      </c>
      <c r="O213" s="108"/>
      <c r="P213" s="108"/>
      <c r="Q213" s="281" cm="1">
        <f t="array" aca="1" ref="Q213" ca="1">IF($J$1="Labour","",IFERROR(_xlfn.XLOOKUP(_xlfn.XLOOKUP($J$1,Fct_labels,Fct_codes)&amp;"_"&amp;$C213,Raw_Factors_WFDISTXP!$B$7:$B$1000,Raw_Factors_WFDISTXP!E$7:E$1000),0))</f>
        <v>0</v>
      </c>
      <c r="R213" s="281" cm="1">
        <f t="array" aca="1" ref="R213" ca="1">IF($J$1="Labour","",IFERROR(_xlfn.XLOOKUP(_xlfn.XLOOKUP($J$1,Fct_labels,Fct_codes)&amp;"_"&amp;$C213,Raw_Factors_WFDISTXP!$B$7:$B$1000,Raw_Factors_WFDISTXP!F$7:F$1000),0))</f>
        <v>0</v>
      </c>
      <c r="S213" s="281" cm="1">
        <f t="array" aca="1" ref="S213" ca="1">IF($J$1="Labour","",IFERROR(_xlfn.XLOOKUP(_xlfn.XLOOKUP($J$1,Fct_labels,Fct_codes)&amp;"_"&amp;$C213,Raw_Factors_WFDISTXP!$B$7:$B$1000,Raw_Factors_WFDISTXP!G$7:G$1000),0))</f>
        <v>0</v>
      </c>
      <c r="T213" s="281" cm="1">
        <f t="array" aca="1" ref="T213" ca="1">IF($J$1="Labour","",IFERROR(_xlfn.XLOOKUP(_xlfn.XLOOKUP($J$1,Fct_labels,Fct_codes)&amp;"_"&amp;$C213,Raw_Factors_WFDISTXP!$B$7:$B$1000,Raw_Factors_WFDISTXP!H$7:H$1000),0))</f>
        <v>0</v>
      </c>
      <c r="U213" s="281" cm="1">
        <f t="array" aca="1" ref="U213" ca="1">IF($J$1="Labour","",IFERROR(_xlfn.XLOOKUP(_xlfn.XLOOKUP($J$1,Fct_labels,Fct_codes)&amp;"_"&amp;$C213,Raw_Factors_WFDISTXP!$B$7:$B$1000,Raw_Factors_WFDISTXP!I$7:I$1000),0))</f>
        <v>0</v>
      </c>
      <c r="V213" s="281" cm="1">
        <f t="array" aca="1" ref="V213" ca="1">IF($J$1="Labour","",IFERROR(_xlfn.XLOOKUP(_xlfn.XLOOKUP($J$1,Fct_labels,Fct_codes)&amp;"_"&amp;$C213,Raw_Factors_WFDISTXP!$B$7:$B$1000,Raw_Factors_WFDISTXP!J$7:J$1000),0))</f>
        <v>0</v>
      </c>
      <c r="W213" s="281" cm="1">
        <f t="array" aca="1" ref="W213" ca="1">IF($J$1="Labour","",IFERROR(_xlfn.XLOOKUP(_xlfn.XLOOKUP($J$1,Fct_labels,Fct_codes)&amp;"_"&amp;$C213,Raw_Factors_WFDISTXP!$B$7:$B$1000,Raw_Factors_WFDISTXP!K$7:K$1000),0))</f>
        <v>0</v>
      </c>
      <c r="X213" s="281" cm="1">
        <f t="array" aca="1" ref="X213" ca="1">IF($J$1="Labour","",IFERROR(_xlfn.XLOOKUP(_xlfn.XLOOKUP($J$1,Fct_labels,Fct_codes)&amp;"_"&amp;$C213,Raw_Factors_WFDISTXP!$B$7:$B$1000,Raw_Factors_WFDISTXP!L$7:L$1000),0))</f>
        <v>0</v>
      </c>
      <c r="Y213" s="281" cm="1">
        <f t="array" aca="1" ref="Y213" ca="1">IF($J$1="Labour","",IFERROR(_xlfn.XLOOKUP(_xlfn.XLOOKUP($J$1,Fct_labels,Fct_codes)&amp;"_"&amp;$C213,Raw_Factors_WFDISTXP!$B$7:$B$1000,Raw_Factors_WFDISTXP!M$7:M$1000),0))</f>
        <v>0</v>
      </c>
      <c r="Z213" s="281" cm="1">
        <f t="array" aca="1" ref="Z213" ca="1">IF($J$1="Labour","",IFERROR(_xlfn.XLOOKUP(_xlfn.XLOOKUP($J$1,Fct_labels,Fct_codes)&amp;"_"&amp;$C213,Raw_Factors_WFDISTXP!$B$7:$B$1000,Raw_Factors_WFDISTXP!N$7:N$1000),0))</f>
        <v>0</v>
      </c>
      <c r="AA213" s="104"/>
      <c r="AB213" s="104"/>
      <c r="AC213" s="104"/>
      <c r="AD213" s="104"/>
      <c r="AE213" s="104"/>
      <c r="AF213" s="104"/>
      <c r="AG213" s="104"/>
      <c r="AH213" s="104"/>
      <c r="AI213" s="54" t="str">
        <f ca="1"/>
        <v/>
      </c>
      <c r="AJ213" s="54" t="str">
        <f ca="1"/>
        <v/>
      </c>
      <c r="AK213" s="133">
        <v>0</v>
      </c>
      <c r="AL213" s="133">
        <f ca="1"/>
        <v>0</v>
      </c>
      <c r="AM213" s="133">
        <f ca="1"/>
        <v>0</v>
      </c>
      <c r="AN213" s="133">
        <f ca="1"/>
        <v>0</v>
      </c>
      <c r="AO213" s="133">
        <f ca="1"/>
        <v>0</v>
      </c>
      <c r="AP213" s="133">
        <f ca="1"/>
        <v>0</v>
      </c>
      <c r="AQ213" s="133">
        <f ca="1"/>
        <v>0</v>
      </c>
      <c r="AR213" s="133">
        <f ca="1"/>
        <v>0</v>
      </c>
      <c r="AS213" s="133">
        <f ca="1"/>
        <v>0</v>
      </c>
      <c r="AT213" s="133">
        <f ca="1"/>
        <v>0</v>
      </c>
      <c r="AU213" s="133">
        <f ca="1"/>
        <v>0</v>
      </c>
      <c r="AV213" s="133" t="str">
        <f t="shared" ca="1" si="24"/>
        <v/>
      </c>
      <c r="AW213" s="133" t="str">
        <f t="shared" ca="1" si="25"/>
        <v/>
      </c>
      <c r="AX213" s="59"/>
    </row>
    <row r="214" spans="2:50" hidden="1" outlineLevel="1" x14ac:dyDescent="0.2">
      <c r="B214" s="108"/>
      <c r="C214" s="108"/>
      <c r="D214" s="133" cm="1">
        <f t="array" aca="1" ref="D214" ca="1">IF($J$1="Labour",SUMIFS(Raw_Factors_QFXP!E$7:E$1000,Raw_Factors_QFXP!$A$7:$A$1000,_xlfn.XLOOKUP($J$1,Fct_labels,Fct_codes)&amp;"_"&amp;$C214),IFERROR(_xlfn.XLOOKUP(_xlfn.XLOOKUP($J$1,Fct_labels,Fct_codes)&amp;"_"&amp;$C214,Raw_Factors_QFXP!$B$7:$B$1000,Raw_Factors_QFXP!E$7:E$1000),0))</f>
        <v>0</v>
      </c>
      <c r="E214" s="133" cm="1">
        <f t="array" aca="1" ref="E214" ca="1">IF($J$1="Labour",SUMIFS(Raw_Factors_QFXP!F$7:F$1000,Raw_Factors_QFXP!$A$7:$A$1000,_xlfn.XLOOKUP($J$1,Fct_labels,Fct_codes)&amp;"_"&amp;$C214),IFERROR(_xlfn.XLOOKUP(_xlfn.XLOOKUP($J$1,Fct_labels,Fct_codes)&amp;"_"&amp;$C214,Raw_Factors_QFXP!$B$7:$B$1000,Raw_Factors_QFXP!F$7:F$1000),0))</f>
        <v>0</v>
      </c>
      <c r="F214" s="133" cm="1">
        <f t="array" aca="1" ref="F214" ca="1">IF($J$1="Labour",SUMIFS(Raw_Factors_QFXP!G$7:G$1000,Raw_Factors_QFXP!$A$7:$A$1000,_xlfn.XLOOKUP($J$1,Fct_labels,Fct_codes)&amp;"_"&amp;$C214),IFERROR(_xlfn.XLOOKUP(_xlfn.XLOOKUP($J$1,Fct_labels,Fct_codes)&amp;"_"&amp;$C214,Raw_Factors_QFXP!$B$7:$B$1000,Raw_Factors_QFXP!G$7:G$1000),0))</f>
        <v>0</v>
      </c>
      <c r="G214" s="133" cm="1">
        <f t="array" aca="1" ref="G214" ca="1">IF($J$1="Labour",SUMIFS(Raw_Factors_QFXP!H$7:H$1000,Raw_Factors_QFXP!$A$7:$A$1000,_xlfn.XLOOKUP($J$1,Fct_labels,Fct_codes)&amp;"_"&amp;$C214),IFERROR(_xlfn.XLOOKUP(_xlfn.XLOOKUP($J$1,Fct_labels,Fct_codes)&amp;"_"&amp;$C214,Raw_Factors_QFXP!$B$7:$B$1000,Raw_Factors_QFXP!H$7:H$1000),0))</f>
        <v>0</v>
      </c>
      <c r="H214" s="133" cm="1">
        <f t="array" aca="1" ref="H214" ca="1">IF($J$1="Labour",SUMIFS(Raw_Factors_QFXP!I$7:I$1000,Raw_Factors_QFXP!$A$7:$A$1000,_xlfn.XLOOKUP($J$1,Fct_labels,Fct_codes)&amp;"_"&amp;$C214),IFERROR(_xlfn.XLOOKUP(_xlfn.XLOOKUP($J$1,Fct_labels,Fct_codes)&amp;"_"&amp;$C214,Raw_Factors_QFXP!$B$7:$B$1000,Raw_Factors_QFXP!I$7:I$1000),0))</f>
        <v>0</v>
      </c>
      <c r="I214" s="133" cm="1">
        <f t="array" aca="1" ref="I214" ca="1">IF($J$1="Labour",SUMIFS(Raw_Factors_QFXP!J$7:J$1000,Raw_Factors_QFXP!$A$7:$A$1000,_xlfn.XLOOKUP($J$1,Fct_labels,Fct_codes)&amp;"_"&amp;$C214),IFERROR(_xlfn.XLOOKUP(_xlfn.XLOOKUP($J$1,Fct_labels,Fct_codes)&amp;"_"&amp;$C214,Raw_Factors_QFXP!$B$7:$B$1000,Raw_Factors_QFXP!J$7:J$1000),0))</f>
        <v>0</v>
      </c>
      <c r="J214" s="133" cm="1">
        <f t="array" aca="1" ref="J214" ca="1">IF($J$1="Labour",SUMIFS(Raw_Factors_QFXP!K$7:K$1000,Raw_Factors_QFXP!$A$7:$A$1000,_xlfn.XLOOKUP($J$1,Fct_labels,Fct_codes)&amp;"_"&amp;$C214),IFERROR(_xlfn.XLOOKUP(_xlfn.XLOOKUP($J$1,Fct_labels,Fct_codes)&amp;"_"&amp;$C214,Raw_Factors_QFXP!$B$7:$B$1000,Raw_Factors_QFXP!K$7:K$1000),0))</f>
        <v>0</v>
      </c>
      <c r="K214" s="133" cm="1">
        <f t="array" aca="1" ref="K214" ca="1">IF($J$1="Labour",SUMIFS(Raw_Factors_QFXP!L$7:L$1000,Raw_Factors_QFXP!$A$7:$A$1000,_xlfn.XLOOKUP($J$1,Fct_labels,Fct_codes)&amp;"_"&amp;$C214),IFERROR(_xlfn.XLOOKUP(_xlfn.XLOOKUP($J$1,Fct_labels,Fct_codes)&amp;"_"&amp;$C214,Raw_Factors_QFXP!$B$7:$B$1000,Raw_Factors_QFXP!L$7:L$1000),0))</f>
        <v>0</v>
      </c>
      <c r="L214" s="133" cm="1">
        <f t="array" aca="1" ref="L214" ca="1">IF($J$1="Labour",SUMIFS(Raw_Factors_QFXP!M$7:M$1000,Raw_Factors_QFXP!$A$7:$A$1000,_xlfn.XLOOKUP($J$1,Fct_labels,Fct_codes)&amp;"_"&amp;$C214),IFERROR(_xlfn.XLOOKUP(_xlfn.XLOOKUP($J$1,Fct_labels,Fct_codes)&amp;"_"&amp;$C214,Raw_Factors_QFXP!$B$7:$B$1000,Raw_Factors_QFXP!M$7:M$1000),0))</f>
        <v>0</v>
      </c>
      <c r="M214" s="133" cm="1">
        <f t="array" aca="1" ref="M214" ca="1">IF($J$1="Labour",SUMIFS(Raw_Factors_QFXP!N$7:N$1000,Raw_Factors_QFXP!$A$7:$A$1000,_xlfn.XLOOKUP($J$1,Fct_labels,Fct_codes)&amp;"_"&amp;$C214),IFERROR(_xlfn.XLOOKUP(_xlfn.XLOOKUP($J$1,Fct_labels,Fct_codes)&amp;"_"&amp;$C214,Raw_Factors_QFXP!$B$7:$B$1000,Raw_Factors_QFXP!N$7:N$1000),0))</f>
        <v>0</v>
      </c>
      <c r="O214" s="108"/>
      <c r="P214" s="108"/>
      <c r="Q214" s="281" cm="1">
        <f t="array" aca="1" ref="Q214" ca="1">IF($J$1="Labour","",IFERROR(_xlfn.XLOOKUP(_xlfn.XLOOKUP($J$1,Fct_labels,Fct_codes)&amp;"_"&amp;$C214,Raw_Factors_WFDISTXP!$B$7:$B$1000,Raw_Factors_WFDISTXP!E$7:E$1000),0))</f>
        <v>0</v>
      </c>
      <c r="R214" s="281" cm="1">
        <f t="array" aca="1" ref="R214" ca="1">IF($J$1="Labour","",IFERROR(_xlfn.XLOOKUP(_xlfn.XLOOKUP($J$1,Fct_labels,Fct_codes)&amp;"_"&amp;$C214,Raw_Factors_WFDISTXP!$B$7:$B$1000,Raw_Factors_WFDISTXP!F$7:F$1000),0))</f>
        <v>0</v>
      </c>
      <c r="S214" s="281" cm="1">
        <f t="array" aca="1" ref="S214" ca="1">IF($J$1="Labour","",IFERROR(_xlfn.XLOOKUP(_xlfn.XLOOKUP($J$1,Fct_labels,Fct_codes)&amp;"_"&amp;$C214,Raw_Factors_WFDISTXP!$B$7:$B$1000,Raw_Factors_WFDISTXP!G$7:G$1000),0))</f>
        <v>0</v>
      </c>
      <c r="T214" s="281" cm="1">
        <f t="array" aca="1" ref="T214" ca="1">IF($J$1="Labour","",IFERROR(_xlfn.XLOOKUP(_xlfn.XLOOKUP($J$1,Fct_labels,Fct_codes)&amp;"_"&amp;$C214,Raw_Factors_WFDISTXP!$B$7:$B$1000,Raw_Factors_WFDISTXP!H$7:H$1000),0))</f>
        <v>0</v>
      </c>
      <c r="U214" s="281" cm="1">
        <f t="array" aca="1" ref="U214" ca="1">IF($J$1="Labour","",IFERROR(_xlfn.XLOOKUP(_xlfn.XLOOKUP($J$1,Fct_labels,Fct_codes)&amp;"_"&amp;$C214,Raw_Factors_WFDISTXP!$B$7:$B$1000,Raw_Factors_WFDISTXP!I$7:I$1000),0))</f>
        <v>0</v>
      </c>
      <c r="V214" s="281" cm="1">
        <f t="array" aca="1" ref="V214" ca="1">IF($J$1="Labour","",IFERROR(_xlfn.XLOOKUP(_xlfn.XLOOKUP($J$1,Fct_labels,Fct_codes)&amp;"_"&amp;$C214,Raw_Factors_WFDISTXP!$B$7:$B$1000,Raw_Factors_WFDISTXP!J$7:J$1000),0))</f>
        <v>0</v>
      </c>
      <c r="W214" s="281" cm="1">
        <f t="array" aca="1" ref="W214" ca="1">IF($J$1="Labour","",IFERROR(_xlfn.XLOOKUP(_xlfn.XLOOKUP($J$1,Fct_labels,Fct_codes)&amp;"_"&amp;$C214,Raw_Factors_WFDISTXP!$B$7:$B$1000,Raw_Factors_WFDISTXP!K$7:K$1000),0))</f>
        <v>0</v>
      </c>
      <c r="X214" s="281" cm="1">
        <f t="array" aca="1" ref="X214" ca="1">IF($J$1="Labour","",IFERROR(_xlfn.XLOOKUP(_xlfn.XLOOKUP($J$1,Fct_labels,Fct_codes)&amp;"_"&amp;$C214,Raw_Factors_WFDISTXP!$B$7:$B$1000,Raw_Factors_WFDISTXP!L$7:L$1000),0))</f>
        <v>0</v>
      </c>
      <c r="Y214" s="281" cm="1">
        <f t="array" aca="1" ref="Y214" ca="1">IF($J$1="Labour","",IFERROR(_xlfn.XLOOKUP(_xlfn.XLOOKUP($J$1,Fct_labels,Fct_codes)&amp;"_"&amp;$C214,Raw_Factors_WFDISTXP!$B$7:$B$1000,Raw_Factors_WFDISTXP!M$7:M$1000),0))</f>
        <v>0</v>
      </c>
      <c r="Z214" s="281" cm="1">
        <f t="array" aca="1" ref="Z214" ca="1">IF($J$1="Labour","",IFERROR(_xlfn.XLOOKUP(_xlfn.XLOOKUP($J$1,Fct_labels,Fct_codes)&amp;"_"&amp;$C214,Raw_Factors_WFDISTXP!$B$7:$B$1000,Raw_Factors_WFDISTXP!N$7:N$1000),0))</f>
        <v>0</v>
      </c>
      <c r="AA214" s="104"/>
      <c r="AB214" s="104"/>
      <c r="AC214" s="104"/>
      <c r="AD214" s="104"/>
      <c r="AE214" s="104"/>
      <c r="AF214" s="104"/>
      <c r="AG214" s="104"/>
      <c r="AH214" s="104"/>
      <c r="AI214" s="54" t="str">
        <f ca="1"/>
        <v/>
      </c>
      <c r="AJ214" s="54" t="str">
        <f ca="1"/>
        <v/>
      </c>
      <c r="AK214" s="133">
        <v>0</v>
      </c>
      <c r="AL214" s="133">
        <f ca="1"/>
        <v>0</v>
      </c>
      <c r="AM214" s="133">
        <f ca="1"/>
        <v>0</v>
      </c>
      <c r="AN214" s="133">
        <f ca="1"/>
        <v>0</v>
      </c>
      <c r="AO214" s="133">
        <f ca="1"/>
        <v>0</v>
      </c>
      <c r="AP214" s="133">
        <f ca="1"/>
        <v>0</v>
      </c>
      <c r="AQ214" s="133">
        <f ca="1"/>
        <v>0</v>
      </c>
      <c r="AR214" s="133">
        <f ca="1"/>
        <v>0</v>
      </c>
      <c r="AS214" s="133">
        <f ca="1"/>
        <v>0</v>
      </c>
      <c r="AT214" s="133">
        <f ca="1"/>
        <v>0</v>
      </c>
      <c r="AU214" s="133">
        <f ca="1"/>
        <v>0</v>
      </c>
      <c r="AV214" s="133" t="str">
        <f t="shared" ca="1" si="24"/>
        <v/>
      </c>
      <c r="AW214" s="133" t="str">
        <f t="shared" ca="1" si="25"/>
        <v/>
      </c>
      <c r="AX214" s="59"/>
    </row>
    <row r="215" spans="2:50" hidden="1" outlineLevel="1" x14ac:dyDescent="0.2">
      <c r="B215" s="108"/>
      <c r="C215" s="108"/>
      <c r="D215" s="133" cm="1">
        <f t="array" aca="1" ref="D215" ca="1">IF($J$1="Labour",SUMIFS(Raw_Factors_QFXP!E$7:E$1000,Raw_Factors_QFXP!$A$7:$A$1000,_xlfn.XLOOKUP($J$1,Fct_labels,Fct_codes)&amp;"_"&amp;$C215),IFERROR(_xlfn.XLOOKUP(_xlfn.XLOOKUP($J$1,Fct_labels,Fct_codes)&amp;"_"&amp;$C215,Raw_Factors_QFXP!$B$7:$B$1000,Raw_Factors_QFXP!E$7:E$1000),0))</f>
        <v>0</v>
      </c>
      <c r="E215" s="133" cm="1">
        <f t="array" aca="1" ref="E215" ca="1">IF($J$1="Labour",SUMIFS(Raw_Factors_QFXP!F$7:F$1000,Raw_Factors_QFXP!$A$7:$A$1000,_xlfn.XLOOKUP($J$1,Fct_labels,Fct_codes)&amp;"_"&amp;$C215),IFERROR(_xlfn.XLOOKUP(_xlfn.XLOOKUP($J$1,Fct_labels,Fct_codes)&amp;"_"&amp;$C215,Raw_Factors_QFXP!$B$7:$B$1000,Raw_Factors_QFXP!F$7:F$1000),0))</f>
        <v>0</v>
      </c>
      <c r="F215" s="133" cm="1">
        <f t="array" aca="1" ref="F215" ca="1">IF($J$1="Labour",SUMIFS(Raw_Factors_QFXP!G$7:G$1000,Raw_Factors_QFXP!$A$7:$A$1000,_xlfn.XLOOKUP($J$1,Fct_labels,Fct_codes)&amp;"_"&amp;$C215),IFERROR(_xlfn.XLOOKUP(_xlfn.XLOOKUP($J$1,Fct_labels,Fct_codes)&amp;"_"&amp;$C215,Raw_Factors_QFXP!$B$7:$B$1000,Raw_Factors_QFXP!G$7:G$1000),0))</f>
        <v>0</v>
      </c>
      <c r="G215" s="133" cm="1">
        <f t="array" aca="1" ref="G215" ca="1">IF($J$1="Labour",SUMIFS(Raw_Factors_QFXP!H$7:H$1000,Raw_Factors_QFXP!$A$7:$A$1000,_xlfn.XLOOKUP($J$1,Fct_labels,Fct_codes)&amp;"_"&amp;$C215),IFERROR(_xlfn.XLOOKUP(_xlfn.XLOOKUP($J$1,Fct_labels,Fct_codes)&amp;"_"&amp;$C215,Raw_Factors_QFXP!$B$7:$B$1000,Raw_Factors_QFXP!H$7:H$1000),0))</f>
        <v>0</v>
      </c>
      <c r="H215" s="133" cm="1">
        <f t="array" aca="1" ref="H215" ca="1">IF($J$1="Labour",SUMIFS(Raw_Factors_QFXP!I$7:I$1000,Raw_Factors_QFXP!$A$7:$A$1000,_xlfn.XLOOKUP($J$1,Fct_labels,Fct_codes)&amp;"_"&amp;$C215),IFERROR(_xlfn.XLOOKUP(_xlfn.XLOOKUP($J$1,Fct_labels,Fct_codes)&amp;"_"&amp;$C215,Raw_Factors_QFXP!$B$7:$B$1000,Raw_Factors_QFXP!I$7:I$1000),0))</f>
        <v>0</v>
      </c>
      <c r="I215" s="133" cm="1">
        <f t="array" aca="1" ref="I215" ca="1">IF($J$1="Labour",SUMIFS(Raw_Factors_QFXP!J$7:J$1000,Raw_Factors_QFXP!$A$7:$A$1000,_xlfn.XLOOKUP($J$1,Fct_labels,Fct_codes)&amp;"_"&amp;$C215),IFERROR(_xlfn.XLOOKUP(_xlfn.XLOOKUP($J$1,Fct_labels,Fct_codes)&amp;"_"&amp;$C215,Raw_Factors_QFXP!$B$7:$B$1000,Raw_Factors_QFXP!J$7:J$1000),0))</f>
        <v>0</v>
      </c>
      <c r="J215" s="133" cm="1">
        <f t="array" aca="1" ref="J215" ca="1">IF($J$1="Labour",SUMIFS(Raw_Factors_QFXP!K$7:K$1000,Raw_Factors_QFXP!$A$7:$A$1000,_xlfn.XLOOKUP($J$1,Fct_labels,Fct_codes)&amp;"_"&amp;$C215),IFERROR(_xlfn.XLOOKUP(_xlfn.XLOOKUP($J$1,Fct_labels,Fct_codes)&amp;"_"&amp;$C215,Raw_Factors_QFXP!$B$7:$B$1000,Raw_Factors_QFXP!K$7:K$1000),0))</f>
        <v>0</v>
      </c>
      <c r="K215" s="133" cm="1">
        <f t="array" aca="1" ref="K215" ca="1">IF($J$1="Labour",SUMIFS(Raw_Factors_QFXP!L$7:L$1000,Raw_Factors_QFXP!$A$7:$A$1000,_xlfn.XLOOKUP($J$1,Fct_labels,Fct_codes)&amp;"_"&amp;$C215),IFERROR(_xlfn.XLOOKUP(_xlfn.XLOOKUP($J$1,Fct_labels,Fct_codes)&amp;"_"&amp;$C215,Raw_Factors_QFXP!$B$7:$B$1000,Raw_Factors_QFXP!L$7:L$1000),0))</f>
        <v>0</v>
      </c>
      <c r="L215" s="133" cm="1">
        <f t="array" aca="1" ref="L215" ca="1">IF($J$1="Labour",SUMIFS(Raw_Factors_QFXP!M$7:M$1000,Raw_Factors_QFXP!$A$7:$A$1000,_xlfn.XLOOKUP($J$1,Fct_labels,Fct_codes)&amp;"_"&amp;$C215),IFERROR(_xlfn.XLOOKUP(_xlfn.XLOOKUP($J$1,Fct_labels,Fct_codes)&amp;"_"&amp;$C215,Raw_Factors_QFXP!$B$7:$B$1000,Raw_Factors_QFXP!M$7:M$1000),0))</f>
        <v>0</v>
      </c>
      <c r="M215" s="133" cm="1">
        <f t="array" aca="1" ref="M215" ca="1">IF($J$1="Labour",SUMIFS(Raw_Factors_QFXP!N$7:N$1000,Raw_Factors_QFXP!$A$7:$A$1000,_xlfn.XLOOKUP($J$1,Fct_labels,Fct_codes)&amp;"_"&amp;$C215),IFERROR(_xlfn.XLOOKUP(_xlfn.XLOOKUP($J$1,Fct_labels,Fct_codes)&amp;"_"&amp;$C215,Raw_Factors_QFXP!$B$7:$B$1000,Raw_Factors_QFXP!N$7:N$1000),0))</f>
        <v>0</v>
      </c>
      <c r="O215" s="108"/>
      <c r="P215" s="108"/>
      <c r="Q215" s="281" cm="1">
        <f t="array" aca="1" ref="Q215" ca="1">IF($J$1="Labour","",IFERROR(_xlfn.XLOOKUP(_xlfn.XLOOKUP($J$1,Fct_labels,Fct_codes)&amp;"_"&amp;$C215,Raw_Factors_WFDISTXP!$B$7:$B$1000,Raw_Factors_WFDISTXP!E$7:E$1000),0))</f>
        <v>0</v>
      </c>
      <c r="R215" s="281" cm="1">
        <f t="array" aca="1" ref="R215" ca="1">IF($J$1="Labour","",IFERROR(_xlfn.XLOOKUP(_xlfn.XLOOKUP($J$1,Fct_labels,Fct_codes)&amp;"_"&amp;$C215,Raw_Factors_WFDISTXP!$B$7:$B$1000,Raw_Factors_WFDISTXP!F$7:F$1000),0))</f>
        <v>0</v>
      </c>
      <c r="S215" s="281" cm="1">
        <f t="array" aca="1" ref="S215" ca="1">IF($J$1="Labour","",IFERROR(_xlfn.XLOOKUP(_xlfn.XLOOKUP($J$1,Fct_labels,Fct_codes)&amp;"_"&amp;$C215,Raw_Factors_WFDISTXP!$B$7:$B$1000,Raw_Factors_WFDISTXP!G$7:G$1000),0))</f>
        <v>0</v>
      </c>
      <c r="T215" s="281" cm="1">
        <f t="array" aca="1" ref="T215" ca="1">IF($J$1="Labour","",IFERROR(_xlfn.XLOOKUP(_xlfn.XLOOKUP($J$1,Fct_labels,Fct_codes)&amp;"_"&amp;$C215,Raw_Factors_WFDISTXP!$B$7:$B$1000,Raw_Factors_WFDISTXP!H$7:H$1000),0))</f>
        <v>0</v>
      </c>
      <c r="U215" s="281" cm="1">
        <f t="array" aca="1" ref="U215" ca="1">IF($J$1="Labour","",IFERROR(_xlfn.XLOOKUP(_xlfn.XLOOKUP($J$1,Fct_labels,Fct_codes)&amp;"_"&amp;$C215,Raw_Factors_WFDISTXP!$B$7:$B$1000,Raw_Factors_WFDISTXP!I$7:I$1000),0))</f>
        <v>0</v>
      </c>
      <c r="V215" s="281" cm="1">
        <f t="array" aca="1" ref="V215" ca="1">IF($J$1="Labour","",IFERROR(_xlfn.XLOOKUP(_xlfn.XLOOKUP($J$1,Fct_labels,Fct_codes)&amp;"_"&amp;$C215,Raw_Factors_WFDISTXP!$B$7:$B$1000,Raw_Factors_WFDISTXP!J$7:J$1000),0))</f>
        <v>0</v>
      </c>
      <c r="W215" s="281" cm="1">
        <f t="array" aca="1" ref="W215" ca="1">IF($J$1="Labour","",IFERROR(_xlfn.XLOOKUP(_xlfn.XLOOKUP($J$1,Fct_labels,Fct_codes)&amp;"_"&amp;$C215,Raw_Factors_WFDISTXP!$B$7:$B$1000,Raw_Factors_WFDISTXP!K$7:K$1000),0))</f>
        <v>0</v>
      </c>
      <c r="X215" s="281" cm="1">
        <f t="array" aca="1" ref="X215" ca="1">IF($J$1="Labour","",IFERROR(_xlfn.XLOOKUP(_xlfn.XLOOKUP($J$1,Fct_labels,Fct_codes)&amp;"_"&amp;$C215,Raw_Factors_WFDISTXP!$B$7:$B$1000,Raw_Factors_WFDISTXP!L$7:L$1000),0))</f>
        <v>0</v>
      </c>
      <c r="Y215" s="281" cm="1">
        <f t="array" aca="1" ref="Y215" ca="1">IF($J$1="Labour","",IFERROR(_xlfn.XLOOKUP(_xlfn.XLOOKUP($J$1,Fct_labels,Fct_codes)&amp;"_"&amp;$C215,Raw_Factors_WFDISTXP!$B$7:$B$1000,Raw_Factors_WFDISTXP!M$7:M$1000),0))</f>
        <v>0</v>
      </c>
      <c r="Z215" s="281" cm="1">
        <f t="array" aca="1" ref="Z215" ca="1">IF($J$1="Labour","",IFERROR(_xlfn.XLOOKUP(_xlfn.XLOOKUP($J$1,Fct_labels,Fct_codes)&amp;"_"&amp;$C215,Raw_Factors_WFDISTXP!$B$7:$B$1000,Raw_Factors_WFDISTXP!N$7:N$1000),0))</f>
        <v>0</v>
      </c>
      <c r="AA215" s="104"/>
      <c r="AB215" s="104"/>
      <c r="AC215" s="104"/>
      <c r="AD215" s="104"/>
      <c r="AE215" s="104"/>
      <c r="AF215" s="104"/>
      <c r="AG215" s="104"/>
      <c r="AH215" s="104"/>
      <c r="AI215" s="54" t="str">
        <f ca="1"/>
        <v/>
      </c>
      <c r="AJ215" s="54" t="str">
        <f ca="1"/>
        <v/>
      </c>
      <c r="AK215" s="133">
        <v>0</v>
      </c>
      <c r="AL215" s="133">
        <f ca="1"/>
        <v>0</v>
      </c>
      <c r="AM215" s="133">
        <f ca="1"/>
        <v>0</v>
      </c>
      <c r="AN215" s="133">
        <f ca="1"/>
        <v>0</v>
      </c>
      <c r="AO215" s="133">
        <f ca="1"/>
        <v>0</v>
      </c>
      <c r="AP215" s="133">
        <f ca="1"/>
        <v>0</v>
      </c>
      <c r="AQ215" s="133">
        <f ca="1"/>
        <v>0</v>
      </c>
      <c r="AR215" s="133">
        <f ca="1"/>
        <v>0</v>
      </c>
      <c r="AS215" s="133">
        <f ca="1"/>
        <v>0</v>
      </c>
      <c r="AT215" s="133">
        <f ca="1"/>
        <v>0</v>
      </c>
      <c r="AU215" s="133">
        <f ca="1"/>
        <v>0</v>
      </c>
      <c r="AV215" s="133" t="str">
        <f t="shared" ca="1" si="24"/>
        <v/>
      </c>
      <c r="AW215" s="133" t="str">
        <f t="shared" ca="1" si="25"/>
        <v/>
      </c>
      <c r="AX215" s="59"/>
    </row>
    <row r="216" spans="2:50" hidden="1" outlineLevel="1" x14ac:dyDescent="0.2">
      <c r="B216" s="108"/>
      <c r="C216" s="108"/>
      <c r="D216" s="133" cm="1">
        <f t="array" aca="1" ref="D216" ca="1">IF($J$1="Labour",SUMIFS(Raw_Factors_QFXP!E$7:E$1000,Raw_Factors_QFXP!$A$7:$A$1000,_xlfn.XLOOKUP($J$1,Fct_labels,Fct_codes)&amp;"_"&amp;$C216),IFERROR(_xlfn.XLOOKUP(_xlfn.XLOOKUP($J$1,Fct_labels,Fct_codes)&amp;"_"&amp;$C216,Raw_Factors_QFXP!$B$7:$B$1000,Raw_Factors_QFXP!E$7:E$1000),0))</f>
        <v>0</v>
      </c>
      <c r="E216" s="133" cm="1">
        <f t="array" aca="1" ref="E216" ca="1">IF($J$1="Labour",SUMIFS(Raw_Factors_QFXP!F$7:F$1000,Raw_Factors_QFXP!$A$7:$A$1000,_xlfn.XLOOKUP($J$1,Fct_labels,Fct_codes)&amp;"_"&amp;$C216),IFERROR(_xlfn.XLOOKUP(_xlfn.XLOOKUP($J$1,Fct_labels,Fct_codes)&amp;"_"&amp;$C216,Raw_Factors_QFXP!$B$7:$B$1000,Raw_Factors_QFXP!F$7:F$1000),0))</f>
        <v>0</v>
      </c>
      <c r="F216" s="133" cm="1">
        <f t="array" aca="1" ref="F216" ca="1">IF($J$1="Labour",SUMIFS(Raw_Factors_QFXP!G$7:G$1000,Raw_Factors_QFXP!$A$7:$A$1000,_xlfn.XLOOKUP($J$1,Fct_labels,Fct_codes)&amp;"_"&amp;$C216),IFERROR(_xlfn.XLOOKUP(_xlfn.XLOOKUP($J$1,Fct_labels,Fct_codes)&amp;"_"&amp;$C216,Raw_Factors_QFXP!$B$7:$B$1000,Raw_Factors_QFXP!G$7:G$1000),0))</f>
        <v>0</v>
      </c>
      <c r="G216" s="133" cm="1">
        <f t="array" aca="1" ref="G216" ca="1">IF($J$1="Labour",SUMIFS(Raw_Factors_QFXP!H$7:H$1000,Raw_Factors_QFXP!$A$7:$A$1000,_xlfn.XLOOKUP($J$1,Fct_labels,Fct_codes)&amp;"_"&amp;$C216),IFERROR(_xlfn.XLOOKUP(_xlfn.XLOOKUP($J$1,Fct_labels,Fct_codes)&amp;"_"&amp;$C216,Raw_Factors_QFXP!$B$7:$B$1000,Raw_Factors_QFXP!H$7:H$1000),0))</f>
        <v>0</v>
      </c>
      <c r="H216" s="133" cm="1">
        <f t="array" aca="1" ref="H216" ca="1">IF($J$1="Labour",SUMIFS(Raw_Factors_QFXP!I$7:I$1000,Raw_Factors_QFXP!$A$7:$A$1000,_xlfn.XLOOKUP($J$1,Fct_labels,Fct_codes)&amp;"_"&amp;$C216),IFERROR(_xlfn.XLOOKUP(_xlfn.XLOOKUP($J$1,Fct_labels,Fct_codes)&amp;"_"&amp;$C216,Raw_Factors_QFXP!$B$7:$B$1000,Raw_Factors_QFXP!I$7:I$1000),0))</f>
        <v>0</v>
      </c>
      <c r="I216" s="133" cm="1">
        <f t="array" aca="1" ref="I216" ca="1">IF($J$1="Labour",SUMIFS(Raw_Factors_QFXP!J$7:J$1000,Raw_Factors_QFXP!$A$7:$A$1000,_xlfn.XLOOKUP($J$1,Fct_labels,Fct_codes)&amp;"_"&amp;$C216),IFERROR(_xlfn.XLOOKUP(_xlfn.XLOOKUP($J$1,Fct_labels,Fct_codes)&amp;"_"&amp;$C216,Raw_Factors_QFXP!$B$7:$B$1000,Raw_Factors_QFXP!J$7:J$1000),0))</f>
        <v>0</v>
      </c>
      <c r="J216" s="133" cm="1">
        <f t="array" aca="1" ref="J216" ca="1">IF($J$1="Labour",SUMIFS(Raw_Factors_QFXP!K$7:K$1000,Raw_Factors_QFXP!$A$7:$A$1000,_xlfn.XLOOKUP($J$1,Fct_labels,Fct_codes)&amp;"_"&amp;$C216),IFERROR(_xlfn.XLOOKUP(_xlfn.XLOOKUP($J$1,Fct_labels,Fct_codes)&amp;"_"&amp;$C216,Raw_Factors_QFXP!$B$7:$B$1000,Raw_Factors_QFXP!K$7:K$1000),0))</f>
        <v>0</v>
      </c>
      <c r="K216" s="133" cm="1">
        <f t="array" aca="1" ref="K216" ca="1">IF($J$1="Labour",SUMIFS(Raw_Factors_QFXP!L$7:L$1000,Raw_Factors_QFXP!$A$7:$A$1000,_xlfn.XLOOKUP($J$1,Fct_labels,Fct_codes)&amp;"_"&amp;$C216),IFERROR(_xlfn.XLOOKUP(_xlfn.XLOOKUP($J$1,Fct_labels,Fct_codes)&amp;"_"&amp;$C216,Raw_Factors_QFXP!$B$7:$B$1000,Raw_Factors_QFXP!L$7:L$1000),0))</f>
        <v>0</v>
      </c>
      <c r="L216" s="133" cm="1">
        <f t="array" aca="1" ref="L216" ca="1">IF($J$1="Labour",SUMIFS(Raw_Factors_QFXP!M$7:M$1000,Raw_Factors_QFXP!$A$7:$A$1000,_xlfn.XLOOKUP($J$1,Fct_labels,Fct_codes)&amp;"_"&amp;$C216),IFERROR(_xlfn.XLOOKUP(_xlfn.XLOOKUP($J$1,Fct_labels,Fct_codes)&amp;"_"&amp;$C216,Raw_Factors_QFXP!$B$7:$B$1000,Raw_Factors_QFXP!M$7:M$1000),0))</f>
        <v>0</v>
      </c>
      <c r="M216" s="133" cm="1">
        <f t="array" aca="1" ref="M216" ca="1">IF($J$1="Labour",SUMIFS(Raw_Factors_QFXP!N$7:N$1000,Raw_Factors_QFXP!$A$7:$A$1000,_xlfn.XLOOKUP($J$1,Fct_labels,Fct_codes)&amp;"_"&amp;$C216),IFERROR(_xlfn.XLOOKUP(_xlfn.XLOOKUP($J$1,Fct_labels,Fct_codes)&amp;"_"&amp;$C216,Raw_Factors_QFXP!$B$7:$B$1000,Raw_Factors_QFXP!N$7:N$1000),0))</f>
        <v>0</v>
      </c>
      <c r="O216" s="108"/>
      <c r="P216" s="108"/>
      <c r="Q216" s="281" cm="1">
        <f t="array" aca="1" ref="Q216" ca="1">IF($J$1="Labour","",IFERROR(_xlfn.XLOOKUP(_xlfn.XLOOKUP($J$1,Fct_labels,Fct_codes)&amp;"_"&amp;$C216,Raw_Factors_WFDISTXP!$B$7:$B$1000,Raw_Factors_WFDISTXP!E$7:E$1000),0))</f>
        <v>0</v>
      </c>
      <c r="R216" s="281" cm="1">
        <f t="array" aca="1" ref="R216" ca="1">IF($J$1="Labour","",IFERROR(_xlfn.XLOOKUP(_xlfn.XLOOKUP($J$1,Fct_labels,Fct_codes)&amp;"_"&amp;$C216,Raw_Factors_WFDISTXP!$B$7:$B$1000,Raw_Factors_WFDISTXP!F$7:F$1000),0))</f>
        <v>0</v>
      </c>
      <c r="S216" s="281" cm="1">
        <f t="array" aca="1" ref="S216" ca="1">IF($J$1="Labour","",IFERROR(_xlfn.XLOOKUP(_xlfn.XLOOKUP($J$1,Fct_labels,Fct_codes)&amp;"_"&amp;$C216,Raw_Factors_WFDISTXP!$B$7:$B$1000,Raw_Factors_WFDISTXP!G$7:G$1000),0))</f>
        <v>0</v>
      </c>
      <c r="T216" s="281" cm="1">
        <f t="array" aca="1" ref="T216" ca="1">IF($J$1="Labour","",IFERROR(_xlfn.XLOOKUP(_xlfn.XLOOKUP($J$1,Fct_labels,Fct_codes)&amp;"_"&amp;$C216,Raw_Factors_WFDISTXP!$B$7:$B$1000,Raw_Factors_WFDISTXP!H$7:H$1000),0))</f>
        <v>0</v>
      </c>
      <c r="U216" s="281" cm="1">
        <f t="array" aca="1" ref="U216" ca="1">IF($J$1="Labour","",IFERROR(_xlfn.XLOOKUP(_xlfn.XLOOKUP($J$1,Fct_labels,Fct_codes)&amp;"_"&amp;$C216,Raw_Factors_WFDISTXP!$B$7:$B$1000,Raw_Factors_WFDISTXP!I$7:I$1000),0))</f>
        <v>0</v>
      </c>
      <c r="V216" s="281" cm="1">
        <f t="array" aca="1" ref="V216" ca="1">IF($J$1="Labour","",IFERROR(_xlfn.XLOOKUP(_xlfn.XLOOKUP($J$1,Fct_labels,Fct_codes)&amp;"_"&amp;$C216,Raw_Factors_WFDISTXP!$B$7:$B$1000,Raw_Factors_WFDISTXP!J$7:J$1000),0))</f>
        <v>0</v>
      </c>
      <c r="W216" s="281" cm="1">
        <f t="array" aca="1" ref="W216" ca="1">IF($J$1="Labour","",IFERROR(_xlfn.XLOOKUP(_xlfn.XLOOKUP($J$1,Fct_labels,Fct_codes)&amp;"_"&amp;$C216,Raw_Factors_WFDISTXP!$B$7:$B$1000,Raw_Factors_WFDISTXP!K$7:K$1000),0))</f>
        <v>0</v>
      </c>
      <c r="X216" s="281" cm="1">
        <f t="array" aca="1" ref="X216" ca="1">IF($J$1="Labour","",IFERROR(_xlfn.XLOOKUP(_xlfn.XLOOKUP($J$1,Fct_labels,Fct_codes)&amp;"_"&amp;$C216,Raw_Factors_WFDISTXP!$B$7:$B$1000,Raw_Factors_WFDISTXP!L$7:L$1000),0))</f>
        <v>0</v>
      </c>
      <c r="Y216" s="281" cm="1">
        <f t="array" aca="1" ref="Y216" ca="1">IF($J$1="Labour","",IFERROR(_xlfn.XLOOKUP(_xlfn.XLOOKUP($J$1,Fct_labels,Fct_codes)&amp;"_"&amp;$C216,Raw_Factors_WFDISTXP!$B$7:$B$1000,Raw_Factors_WFDISTXP!M$7:M$1000),0))</f>
        <v>0</v>
      </c>
      <c r="Z216" s="281" cm="1">
        <f t="array" aca="1" ref="Z216" ca="1">IF($J$1="Labour","",IFERROR(_xlfn.XLOOKUP(_xlfn.XLOOKUP($J$1,Fct_labels,Fct_codes)&amp;"_"&amp;$C216,Raw_Factors_WFDISTXP!$B$7:$B$1000,Raw_Factors_WFDISTXP!N$7:N$1000),0))</f>
        <v>0</v>
      </c>
      <c r="AA216" s="104"/>
      <c r="AB216" s="104"/>
      <c r="AC216" s="104"/>
      <c r="AD216" s="104"/>
      <c r="AE216" s="104"/>
      <c r="AF216" s="104"/>
      <c r="AG216" s="104"/>
      <c r="AH216" s="104"/>
      <c r="AI216" s="54" t="str">
        <f ca="1"/>
        <v/>
      </c>
      <c r="AJ216" s="54" t="str">
        <f ca="1"/>
        <v/>
      </c>
      <c r="AK216" s="133">
        <v>0</v>
      </c>
      <c r="AL216" s="133">
        <f ca="1"/>
        <v>0</v>
      </c>
      <c r="AM216" s="133">
        <f ca="1"/>
        <v>0</v>
      </c>
      <c r="AN216" s="133">
        <f ca="1"/>
        <v>0</v>
      </c>
      <c r="AO216" s="133">
        <f ca="1"/>
        <v>0</v>
      </c>
      <c r="AP216" s="133">
        <f ca="1"/>
        <v>0</v>
      </c>
      <c r="AQ216" s="133">
        <f ca="1"/>
        <v>0</v>
      </c>
      <c r="AR216" s="133">
        <f ca="1"/>
        <v>0</v>
      </c>
      <c r="AS216" s="133">
        <f ca="1"/>
        <v>0</v>
      </c>
      <c r="AT216" s="133">
        <f ca="1"/>
        <v>0</v>
      </c>
      <c r="AU216" s="133">
        <f ca="1"/>
        <v>0</v>
      </c>
      <c r="AV216" s="133" t="str">
        <f t="shared" ca="1" si="24"/>
        <v/>
      </c>
      <c r="AW216" s="133" t="str">
        <f t="shared" ca="1" si="25"/>
        <v/>
      </c>
      <c r="AX216" s="59"/>
    </row>
    <row r="217" spans="2:50" hidden="1" outlineLevel="1" x14ac:dyDescent="0.2">
      <c r="B217" s="108"/>
      <c r="C217" s="108"/>
      <c r="D217" s="133" cm="1">
        <f t="array" aca="1" ref="D217" ca="1">IF($J$1="Labour",SUMIFS(Raw_Factors_QFXP!E$7:E$1000,Raw_Factors_QFXP!$A$7:$A$1000,_xlfn.XLOOKUP($J$1,Fct_labels,Fct_codes)&amp;"_"&amp;$C217),IFERROR(_xlfn.XLOOKUP(_xlfn.XLOOKUP($J$1,Fct_labels,Fct_codes)&amp;"_"&amp;$C217,Raw_Factors_QFXP!$B$7:$B$1000,Raw_Factors_QFXP!E$7:E$1000),0))</f>
        <v>0</v>
      </c>
      <c r="E217" s="133" cm="1">
        <f t="array" aca="1" ref="E217" ca="1">IF($J$1="Labour",SUMIFS(Raw_Factors_QFXP!F$7:F$1000,Raw_Factors_QFXP!$A$7:$A$1000,_xlfn.XLOOKUP($J$1,Fct_labels,Fct_codes)&amp;"_"&amp;$C217),IFERROR(_xlfn.XLOOKUP(_xlfn.XLOOKUP($J$1,Fct_labels,Fct_codes)&amp;"_"&amp;$C217,Raw_Factors_QFXP!$B$7:$B$1000,Raw_Factors_QFXP!F$7:F$1000),0))</f>
        <v>0</v>
      </c>
      <c r="F217" s="133" cm="1">
        <f t="array" aca="1" ref="F217" ca="1">IF($J$1="Labour",SUMIFS(Raw_Factors_QFXP!G$7:G$1000,Raw_Factors_QFXP!$A$7:$A$1000,_xlfn.XLOOKUP($J$1,Fct_labels,Fct_codes)&amp;"_"&amp;$C217),IFERROR(_xlfn.XLOOKUP(_xlfn.XLOOKUP($J$1,Fct_labels,Fct_codes)&amp;"_"&amp;$C217,Raw_Factors_QFXP!$B$7:$B$1000,Raw_Factors_QFXP!G$7:G$1000),0))</f>
        <v>0</v>
      </c>
      <c r="G217" s="133" cm="1">
        <f t="array" aca="1" ref="G217" ca="1">IF($J$1="Labour",SUMIFS(Raw_Factors_QFXP!H$7:H$1000,Raw_Factors_QFXP!$A$7:$A$1000,_xlfn.XLOOKUP($J$1,Fct_labels,Fct_codes)&amp;"_"&amp;$C217),IFERROR(_xlfn.XLOOKUP(_xlfn.XLOOKUP($J$1,Fct_labels,Fct_codes)&amp;"_"&amp;$C217,Raw_Factors_QFXP!$B$7:$B$1000,Raw_Factors_QFXP!H$7:H$1000),0))</f>
        <v>0</v>
      </c>
      <c r="H217" s="133" cm="1">
        <f t="array" aca="1" ref="H217" ca="1">IF($J$1="Labour",SUMIFS(Raw_Factors_QFXP!I$7:I$1000,Raw_Factors_QFXP!$A$7:$A$1000,_xlfn.XLOOKUP($J$1,Fct_labels,Fct_codes)&amp;"_"&amp;$C217),IFERROR(_xlfn.XLOOKUP(_xlfn.XLOOKUP($J$1,Fct_labels,Fct_codes)&amp;"_"&amp;$C217,Raw_Factors_QFXP!$B$7:$B$1000,Raw_Factors_QFXP!I$7:I$1000),0))</f>
        <v>0</v>
      </c>
      <c r="I217" s="133" cm="1">
        <f t="array" aca="1" ref="I217" ca="1">IF($J$1="Labour",SUMIFS(Raw_Factors_QFXP!J$7:J$1000,Raw_Factors_QFXP!$A$7:$A$1000,_xlfn.XLOOKUP($J$1,Fct_labels,Fct_codes)&amp;"_"&amp;$C217),IFERROR(_xlfn.XLOOKUP(_xlfn.XLOOKUP($J$1,Fct_labels,Fct_codes)&amp;"_"&amp;$C217,Raw_Factors_QFXP!$B$7:$B$1000,Raw_Factors_QFXP!J$7:J$1000),0))</f>
        <v>0</v>
      </c>
      <c r="J217" s="133" cm="1">
        <f t="array" aca="1" ref="J217" ca="1">IF($J$1="Labour",SUMIFS(Raw_Factors_QFXP!K$7:K$1000,Raw_Factors_QFXP!$A$7:$A$1000,_xlfn.XLOOKUP($J$1,Fct_labels,Fct_codes)&amp;"_"&amp;$C217),IFERROR(_xlfn.XLOOKUP(_xlfn.XLOOKUP($J$1,Fct_labels,Fct_codes)&amp;"_"&amp;$C217,Raw_Factors_QFXP!$B$7:$B$1000,Raw_Factors_QFXP!K$7:K$1000),0))</f>
        <v>0</v>
      </c>
      <c r="K217" s="133" cm="1">
        <f t="array" aca="1" ref="K217" ca="1">IF($J$1="Labour",SUMIFS(Raw_Factors_QFXP!L$7:L$1000,Raw_Factors_QFXP!$A$7:$A$1000,_xlfn.XLOOKUP($J$1,Fct_labels,Fct_codes)&amp;"_"&amp;$C217),IFERROR(_xlfn.XLOOKUP(_xlfn.XLOOKUP($J$1,Fct_labels,Fct_codes)&amp;"_"&amp;$C217,Raw_Factors_QFXP!$B$7:$B$1000,Raw_Factors_QFXP!L$7:L$1000),0))</f>
        <v>0</v>
      </c>
      <c r="L217" s="133" cm="1">
        <f t="array" aca="1" ref="L217" ca="1">IF($J$1="Labour",SUMIFS(Raw_Factors_QFXP!M$7:M$1000,Raw_Factors_QFXP!$A$7:$A$1000,_xlfn.XLOOKUP($J$1,Fct_labels,Fct_codes)&amp;"_"&amp;$C217),IFERROR(_xlfn.XLOOKUP(_xlfn.XLOOKUP($J$1,Fct_labels,Fct_codes)&amp;"_"&amp;$C217,Raw_Factors_QFXP!$B$7:$B$1000,Raw_Factors_QFXP!M$7:M$1000),0))</f>
        <v>0</v>
      </c>
      <c r="M217" s="133" cm="1">
        <f t="array" aca="1" ref="M217" ca="1">IF($J$1="Labour",SUMIFS(Raw_Factors_QFXP!N$7:N$1000,Raw_Factors_QFXP!$A$7:$A$1000,_xlfn.XLOOKUP($J$1,Fct_labels,Fct_codes)&amp;"_"&amp;$C217),IFERROR(_xlfn.XLOOKUP(_xlfn.XLOOKUP($J$1,Fct_labels,Fct_codes)&amp;"_"&amp;$C217,Raw_Factors_QFXP!$B$7:$B$1000,Raw_Factors_QFXP!N$7:N$1000),0))</f>
        <v>0</v>
      </c>
      <c r="O217" s="108"/>
      <c r="P217" s="108"/>
      <c r="Q217" s="281" cm="1">
        <f t="array" aca="1" ref="Q217" ca="1">IF($J$1="Labour","",IFERROR(_xlfn.XLOOKUP(_xlfn.XLOOKUP($J$1,Fct_labels,Fct_codes)&amp;"_"&amp;$C217,Raw_Factors_WFDISTXP!$B$7:$B$1000,Raw_Factors_WFDISTXP!E$7:E$1000),0))</f>
        <v>0</v>
      </c>
      <c r="R217" s="281" cm="1">
        <f t="array" aca="1" ref="R217" ca="1">IF($J$1="Labour","",IFERROR(_xlfn.XLOOKUP(_xlfn.XLOOKUP($J$1,Fct_labels,Fct_codes)&amp;"_"&amp;$C217,Raw_Factors_WFDISTXP!$B$7:$B$1000,Raw_Factors_WFDISTXP!F$7:F$1000),0))</f>
        <v>0</v>
      </c>
      <c r="S217" s="281" cm="1">
        <f t="array" aca="1" ref="S217" ca="1">IF($J$1="Labour","",IFERROR(_xlfn.XLOOKUP(_xlfn.XLOOKUP($J$1,Fct_labels,Fct_codes)&amp;"_"&amp;$C217,Raw_Factors_WFDISTXP!$B$7:$B$1000,Raw_Factors_WFDISTXP!G$7:G$1000),0))</f>
        <v>0</v>
      </c>
      <c r="T217" s="281" cm="1">
        <f t="array" aca="1" ref="T217" ca="1">IF($J$1="Labour","",IFERROR(_xlfn.XLOOKUP(_xlfn.XLOOKUP($J$1,Fct_labels,Fct_codes)&amp;"_"&amp;$C217,Raw_Factors_WFDISTXP!$B$7:$B$1000,Raw_Factors_WFDISTXP!H$7:H$1000),0))</f>
        <v>0</v>
      </c>
      <c r="U217" s="281" cm="1">
        <f t="array" aca="1" ref="U217" ca="1">IF($J$1="Labour","",IFERROR(_xlfn.XLOOKUP(_xlfn.XLOOKUP($J$1,Fct_labels,Fct_codes)&amp;"_"&amp;$C217,Raw_Factors_WFDISTXP!$B$7:$B$1000,Raw_Factors_WFDISTXP!I$7:I$1000),0))</f>
        <v>0</v>
      </c>
      <c r="V217" s="281" cm="1">
        <f t="array" aca="1" ref="V217" ca="1">IF($J$1="Labour","",IFERROR(_xlfn.XLOOKUP(_xlfn.XLOOKUP($J$1,Fct_labels,Fct_codes)&amp;"_"&amp;$C217,Raw_Factors_WFDISTXP!$B$7:$B$1000,Raw_Factors_WFDISTXP!J$7:J$1000),0))</f>
        <v>0</v>
      </c>
      <c r="W217" s="281" cm="1">
        <f t="array" aca="1" ref="W217" ca="1">IF($J$1="Labour","",IFERROR(_xlfn.XLOOKUP(_xlfn.XLOOKUP($J$1,Fct_labels,Fct_codes)&amp;"_"&amp;$C217,Raw_Factors_WFDISTXP!$B$7:$B$1000,Raw_Factors_WFDISTXP!K$7:K$1000),0))</f>
        <v>0</v>
      </c>
      <c r="X217" s="281" cm="1">
        <f t="array" aca="1" ref="X217" ca="1">IF($J$1="Labour","",IFERROR(_xlfn.XLOOKUP(_xlfn.XLOOKUP($J$1,Fct_labels,Fct_codes)&amp;"_"&amp;$C217,Raw_Factors_WFDISTXP!$B$7:$B$1000,Raw_Factors_WFDISTXP!L$7:L$1000),0))</f>
        <v>0</v>
      </c>
      <c r="Y217" s="281" cm="1">
        <f t="array" aca="1" ref="Y217" ca="1">IF($J$1="Labour","",IFERROR(_xlfn.XLOOKUP(_xlfn.XLOOKUP($J$1,Fct_labels,Fct_codes)&amp;"_"&amp;$C217,Raw_Factors_WFDISTXP!$B$7:$B$1000,Raw_Factors_WFDISTXP!M$7:M$1000),0))</f>
        <v>0</v>
      </c>
      <c r="Z217" s="281" cm="1">
        <f t="array" aca="1" ref="Z217" ca="1">IF($J$1="Labour","",IFERROR(_xlfn.XLOOKUP(_xlfn.XLOOKUP($J$1,Fct_labels,Fct_codes)&amp;"_"&amp;$C217,Raw_Factors_WFDISTXP!$B$7:$B$1000,Raw_Factors_WFDISTXP!N$7:N$1000),0))</f>
        <v>0</v>
      </c>
      <c r="AA217" s="104"/>
      <c r="AB217" s="104"/>
      <c r="AC217" s="104"/>
      <c r="AD217" s="104"/>
      <c r="AE217" s="104"/>
      <c r="AF217" s="104"/>
      <c r="AG217" s="104"/>
      <c r="AH217" s="104"/>
      <c r="AI217" s="54" t="str">
        <f ca="1"/>
        <v/>
      </c>
      <c r="AJ217" s="54" t="str">
        <f ca="1"/>
        <v/>
      </c>
      <c r="AK217" s="133">
        <v>0</v>
      </c>
      <c r="AL217" s="133">
        <f ca="1"/>
        <v>0</v>
      </c>
      <c r="AM217" s="133">
        <f ca="1"/>
        <v>0</v>
      </c>
      <c r="AN217" s="133">
        <f ca="1"/>
        <v>0</v>
      </c>
      <c r="AO217" s="133">
        <f ca="1"/>
        <v>0</v>
      </c>
      <c r="AP217" s="133">
        <f ca="1"/>
        <v>0</v>
      </c>
      <c r="AQ217" s="133">
        <f ca="1"/>
        <v>0</v>
      </c>
      <c r="AR217" s="133">
        <f ca="1"/>
        <v>0</v>
      </c>
      <c r="AS217" s="133">
        <f ca="1"/>
        <v>0</v>
      </c>
      <c r="AT217" s="133">
        <f ca="1"/>
        <v>0</v>
      </c>
      <c r="AU217" s="133">
        <f ca="1"/>
        <v>0</v>
      </c>
      <c r="AV217" s="133" t="str">
        <f t="shared" ca="1" si="24"/>
        <v/>
      </c>
      <c r="AW217" s="133" t="str">
        <f t="shared" ca="1" si="25"/>
        <v/>
      </c>
      <c r="AX217" s="59"/>
    </row>
    <row r="218" spans="2:50" hidden="1" outlineLevel="1" x14ac:dyDescent="0.2">
      <c r="B218" s="108"/>
      <c r="C218" s="108"/>
      <c r="D218" s="133" cm="1">
        <f t="array" aca="1" ref="D218" ca="1">IF($J$1="Labour",SUMIFS(Raw_Factors_QFXP!E$7:E$1000,Raw_Factors_QFXP!$A$7:$A$1000,_xlfn.XLOOKUP($J$1,Fct_labels,Fct_codes)&amp;"_"&amp;$C218),IFERROR(_xlfn.XLOOKUP(_xlfn.XLOOKUP($J$1,Fct_labels,Fct_codes)&amp;"_"&amp;$C218,Raw_Factors_QFXP!$B$7:$B$1000,Raw_Factors_QFXP!E$7:E$1000),0))</f>
        <v>0</v>
      </c>
      <c r="E218" s="133" cm="1">
        <f t="array" aca="1" ref="E218" ca="1">IF($J$1="Labour",SUMIFS(Raw_Factors_QFXP!F$7:F$1000,Raw_Factors_QFXP!$A$7:$A$1000,_xlfn.XLOOKUP($J$1,Fct_labels,Fct_codes)&amp;"_"&amp;$C218),IFERROR(_xlfn.XLOOKUP(_xlfn.XLOOKUP($J$1,Fct_labels,Fct_codes)&amp;"_"&amp;$C218,Raw_Factors_QFXP!$B$7:$B$1000,Raw_Factors_QFXP!F$7:F$1000),0))</f>
        <v>0</v>
      </c>
      <c r="F218" s="133" cm="1">
        <f t="array" aca="1" ref="F218" ca="1">IF($J$1="Labour",SUMIFS(Raw_Factors_QFXP!G$7:G$1000,Raw_Factors_QFXP!$A$7:$A$1000,_xlfn.XLOOKUP($J$1,Fct_labels,Fct_codes)&amp;"_"&amp;$C218),IFERROR(_xlfn.XLOOKUP(_xlfn.XLOOKUP($J$1,Fct_labels,Fct_codes)&amp;"_"&amp;$C218,Raw_Factors_QFXP!$B$7:$B$1000,Raw_Factors_QFXP!G$7:G$1000),0))</f>
        <v>0</v>
      </c>
      <c r="G218" s="133" cm="1">
        <f t="array" aca="1" ref="G218" ca="1">IF($J$1="Labour",SUMIFS(Raw_Factors_QFXP!H$7:H$1000,Raw_Factors_QFXP!$A$7:$A$1000,_xlfn.XLOOKUP($J$1,Fct_labels,Fct_codes)&amp;"_"&amp;$C218),IFERROR(_xlfn.XLOOKUP(_xlfn.XLOOKUP($J$1,Fct_labels,Fct_codes)&amp;"_"&amp;$C218,Raw_Factors_QFXP!$B$7:$B$1000,Raw_Factors_QFXP!H$7:H$1000),0))</f>
        <v>0</v>
      </c>
      <c r="H218" s="133" cm="1">
        <f t="array" aca="1" ref="H218" ca="1">IF($J$1="Labour",SUMIFS(Raw_Factors_QFXP!I$7:I$1000,Raw_Factors_QFXP!$A$7:$A$1000,_xlfn.XLOOKUP($J$1,Fct_labels,Fct_codes)&amp;"_"&amp;$C218),IFERROR(_xlfn.XLOOKUP(_xlfn.XLOOKUP($J$1,Fct_labels,Fct_codes)&amp;"_"&amp;$C218,Raw_Factors_QFXP!$B$7:$B$1000,Raw_Factors_QFXP!I$7:I$1000),0))</f>
        <v>0</v>
      </c>
      <c r="I218" s="133" cm="1">
        <f t="array" aca="1" ref="I218" ca="1">IF($J$1="Labour",SUMIFS(Raw_Factors_QFXP!J$7:J$1000,Raw_Factors_QFXP!$A$7:$A$1000,_xlfn.XLOOKUP($J$1,Fct_labels,Fct_codes)&amp;"_"&amp;$C218),IFERROR(_xlfn.XLOOKUP(_xlfn.XLOOKUP($J$1,Fct_labels,Fct_codes)&amp;"_"&amp;$C218,Raw_Factors_QFXP!$B$7:$B$1000,Raw_Factors_QFXP!J$7:J$1000),0))</f>
        <v>0</v>
      </c>
      <c r="J218" s="133" cm="1">
        <f t="array" aca="1" ref="J218" ca="1">IF($J$1="Labour",SUMIFS(Raw_Factors_QFXP!K$7:K$1000,Raw_Factors_QFXP!$A$7:$A$1000,_xlfn.XLOOKUP($J$1,Fct_labels,Fct_codes)&amp;"_"&amp;$C218),IFERROR(_xlfn.XLOOKUP(_xlfn.XLOOKUP($J$1,Fct_labels,Fct_codes)&amp;"_"&amp;$C218,Raw_Factors_QFXP!$B$7:$B$1000,Raw_Factors_QFXP!K$7:K$1000),0))</f>
        <v>0</v>
      </c>
      <c r="K218" s="133" cm="1">
        <f t="array" aca="1" ref="K218" ca="1">IF($J$1="Labour",SUMIFS(Raw_Factors_QFXP!L$7:L$1000,Raw_Factors_QFXP!$A$7:$A$1000,_xlfn.XLOOKUP($J$1,Fct_labels,Fct_codes)&amp;"_"&amp;$C218),IFERROR(_xlfn.XLOOKUP(_xlfn.XLOOKUP($J$1,Fct_labels,Fct_codes)&amp;"_"&amp;$C218,Raw_Factors_QFXP!$B$7:$B$1000,Raw_Factors_QFXP!L$7:L$1000),0))</f>
        <v>0</v>
      </c>
      <c r="L218" s="133" cm="1">
        <f t="array" aca="1" ref="L218" ca="1">IF($J$1="Labour",SUMIFS(Raw_Factors_QFXP!M$7:M$1000,Raw_Factors_QFXP!$A$7:$A$1000,_xlfn.XLOOKUP($J$1,Fct_labels,Fct_codes)&amp;"_"&amp;$C218),IFERROR(_xlfn.XLOOKUP(_xlfn.XLOOKUP($J$1,Fct_labels,Fct_codes)&amp;"_"&amp;$C218,Raw_Factors_QFXP!$B$7:$B$1000,Raw_Factors_QFXP!M$7:M$1000),0))</f>
        <v>0</v>
      </c>
      <c r="M218" s="133" cm="1">
        <f t="array" aca="1" ref="M218" ca="1">IF($J$1="Labour",SUMIFS(Raw_Factors_QFXP!N$7:N$1000,Raw_Factors_QFXP!$A$7:$A$1000,_xlfn.XLOOKUP($J$1,Fct_labels,Fct_codes)&amp;"_"&amp;$C218),IFERROR(_xlfn.XLOOKUP(_xlfn.XLOOKUP($J$1,Fct_labels,Fct_codes)&amp;"_"&amp;$C218,Raw_Factors_QFXP!$B$7:$B$1000,Raw_Factors_QFXP!N$7:N$1000),0))</f>
        <v>0</v>
      </c>
      <c r="O218" s="108"/>
      <c r="P218" s="108"/>
      <c r="Q218" s="281" cm="1">
        <f t="array" aca="1" ref="Q218" ca="1">IF($J$1="Labour","",IFERROR(_xlfn.XLOOKUP(_xlfn.XLOOKUP($J$1,Fct_labels,Fct_codes)&amp;"_"&amp;$C218,Raw_Factors_WFDISTXP!$B$7:$B$1000,Raw_Factors_WFDISTXP!E$7:E$1000),0))</f>
        <v>0</v>
      </c>
      <c r="R218" s="281" cm="1">
        <f t="array" aca="1" ref="R218" ca="1">IF($J$1="Labour","",IFERROR(_xlfn.XLOOKUP(_xlfn.XLOOKUP($J$1,Fct_labels,Fct_codes)&amp;"_"&amp;$C218,Raw_Factors_WFDISTXP!$B$7:$B$1000,Raw_Factors_WFDISTXP!F$7:F$1000),0))</f>
        <v>0</v>
      </c>
      <c r="S218" s="281" cm="1">
        <f t="array" aca="1" ref="S218" ca="1">IF($J$1="Labour","",IFERROR(_xlfn.XLOOKUP(_xlfn.XLOOKUP($J$1,Fct_labels,Fct_codes)&amp;"_"&amp;$C218,Raw_Factors_WFDISTXP!$B$7:$B$1000,Raw_Factors_WFDISTXP!G$7:G$1000),0))</f>
        <v>0</v>
      </c>
      <c r="T218" s="281" cm="1">
        <f t="array" aca="1" ref="T218" ca="1">IF($J$1="Labour","",IFERROR(_xlfn.XLOOKUP(_xlfn.XLOOKUP($J$1,Fct_labels,Fct_codes)&amp;"_"&amp;$C218,Raw_Factors_WFDISTXP!$B$7:$B$1000,Raw_Factors_WFDISTXP!H$7:H$1000),0))</f>
        <v>0</v>
      </c>
      <c r="U218" s="281" cm="1">
        <f t="array" aca="1" ref="U218" ca="1">IF($J$1="Labour","",IFERROR(_xlfn.XLOOKUP(_xlfn.XLOOKUP($J$1,Fct_labels,Fct_codes)&amp;"_"&amp;$C218,Raw_Factors_WFDISTXP!$B$7:$B$1000,Raw_Factors_WFDISTXP!I$7:I$1000),0))</f>
        <v>0</v>
      </c>
      <c r="V218" s="281" cm="1">
        <f t="array" aca="1" ref="V218" ca="1">IF($J$1="Labour","",IFERROR(_xlfn.XLOOKUP(_xlfn.XLOOKUP($J$1,Fct_labels,Fct_codes)&amp;"_"&amp;$C218,Raw_Factors_WFDISTXP!$B$7:$B$1000,Raw_Factors_WFDISTXP!J$7:J$1000),0))</f>
        <v>0</v>
      </c>
      <c r="W218" s="281" cm="1">
        <f t="array" aca="1" ref="W218" ca="1">IF($J$1="Labour","",IFERROR(_xlfn.XLOOKUP(_xlfn.XLOOKUP($J$1,Fct_labels,Fct_codes)&amp;"_"&amp;$C218,Raw_Factors_WFDISTXP!$B$7:$B$1000,Raw_Factors_WFDISTXP!K$7:K$1000),0))</f>
        <v>0</v>
      </c>
      <c r="X218" s="281" cm="1">
        <f t="array" aca="1" ref="X218" ca="1">IF($J$1="Labour","",IFERROR(_xlfn.XLOOKUP(_xlfn.XLOOKUP($J$1,Fct_labels,Fct_codes)&amp;"_"&amp;$C218,Raw_Factors_WFDISTXP!$B$7:$B$1000,Raw_Factors_WFDISTXP!L$7:L$1000),0))</f>
        <v>0</v>
      </c>
      <c r="Y218" s="281" cm="1">
        <f t="array" aca="1" ref="Y218" ca="1">IF($J$1="Labour","",IFERROR(_xlfn.XLOOKUP(_xlfn.XLOOKUP($J$1,Fct_labels,Fct_codes)&amp;"_"&amp;$C218,Raw_Factors_WFDISTXP!$B$7:$B$1000,Raw_Factors_WFDISTXP!M$7:M$1000),0))</f>
        <v>0</v>
      </c>
      <c r="Z218" s="281" cm="1">
        <f t="array" aca="1" ref="Z218" ca="1">IF($J$1="Labour","",IFERROR(_xlfn.XLOOKUP(_xlfn.XLOOKUP($J$1,Fct_labels,Fct_codes)&amp;"_"&amp;$C218,Raw_Factors_WFDISTXP!$B$7:$B$1000,Raw_Factors_WFDISTXP!N$7:N$1000),0))</f>
        <v>0</v>
      </c>
      <c r="AA218" s="104"/>
      <c r="AB218" s="104"/>
      <c r="AC218" s="104"/>
      <c r="AD218" s="104"/>
      <c r="AE218" s="104"/>
      <c r="AF218" s="104"/>
      <c r="AG218" s="104"/>
      <c r="AH218" s="104"/>
      <c r="AI218" s="54" t="str">
        <f ca="1"/>
        <v/>
      </c>
      <c r="AJ218" s="54" t="str">
        <f ca="1"/>
        <v/>
      </c>
      <c r="AK218" s="133">
        <v>0</v>
      </c>
      <c r="AL218" s="133">
        <f ca="1"/>
        <v>0</v>
      </c>
      <c r="AM218" s="133">
        <f ca="1"/>
        <v>0</v>
      </c>
      <c r="AN218" s="133">
        <f ca="1"/>
        <v>0</v>
      </c>
      <c r="AO218" s="133">
        <f ca="1"/>
        <v>0</v>
      </c>
      <c r="AP218" s="133">
        <f ca="1"/>
        <v>0</v>
      </c>
      <c r="AQ218" s="133">
        <f ca="1"/>
        <v>0</v>
      </c>
      <c r="AR218" s="133">
        <f ca="1"/>
        <v>0</v>
      </c>
      <c r="AS218" s="133">
        <f ca="1"/>
        <v>0</v>
      </c>
      <c r="AT218" s="133">
        <f ca="1"/>
        <v>0</v>
      </c>
      <c r="AU218" s="133">
        <f ca="1"/>
        <v>0</v>
      </c>
      <c r="AV218" s="133" t="str">
        <f t="shared" ca="1" si="24"/>
        <v/>
      </c>
      <c r="AW218" s="133" t="str">
        <f t="shared" ca="1" si="25"/>
        <v/>
      </c>
      <c r="AX218" s="59"/>
    </row>
    <row r="219" spans="2:50" hidden="1" outlineLevel="1" x14ac:dyDescent="0.2">
      <c r="B219" s="108"/>
      <c r="C219" s="108"/>
      <c r="D219" s="133" cm="1">
        <f t="array" aca="1" ref="D219" ca="1">IF($J$1="Labour",SUMIFS(Raw_Factors_QFXP!E$7:E$1000,Raw_Factors_QFXP!$A$7:$A$1000,_xlfn.XLOOKUP($J$1,Fct_labels,Fct_codes)&amp;"_"&amp;$C219),IFERROR(_xlfn.XLOOKUP(_xlfn.XLOOKUP($J$1,Fct_labels,Fct_codes)&amp;"_"&amp;$C219,Raw_Factors_QFXP!$B$7:$B$1000,Raw_Factors_QFXP!E$7:E$1000),0))</f>
        <v>0</v>
      </c>
      <c r="E219" s="133" cm="1">
        <f t="array" aca="1" ref="E219" ca="1">IF($J$1="Labour",SUMIFS(Raw_Factors_QFXP!F$7:F$1000,Raw_Factors_QFXP!$A$7:$A$1000,_xlfn.XLOOKUP($J$1,Fct_labels,Fct_codes)&amp;"_"&amp;$C219),IFERROR(_xlfn.XLOOKUP(_xlfn.XLOOKUP($J$1,Fct_labels,Fct_codes)&amp;"_"&amp;$C219,Raw_Factors_QFXP!$B$7:$B$1000,Raw_Factors_QFXP!F$7:F$1000),0))</f>
        <v>0</v>
      </c>
      <c r="F219" s="133" cm="1">
        <f t="array" aca="1" ref="F219" ca="1">IF($J$1="Labour",SUMIFS(Raw_Factors_QFXP!G$7:G$1000,Raw_Factors_QFXP!$A$7:$A$1000,_xlfn.XLOOKUP($J$1,Fct_labels,Fct_codes)&amp;"_"&amp;$C219),IFERROR(_xlfn.XLOOKUP(_xlfn.XLOOKUP($J$1,Fct_labels,Fct_codes)&amp;"_"&amp;$C219,Raw_Factors_QFXP!$B$7:$B$1000,Raw_Factors_QFXP!G$7:G$1000),0))</f>
        <v>0</v>
      </c>
      <c r="G219" s="133" cm="1">
        <f t="array" aca="1" ref="G219" ca="1">IF($J$1="Labour",SUMIFS(Raw_Factors_QFXP!H$7:H$1000,Raw_Factors_QFXP!$A$7:$A$1000,_xlfn.XLOOKUP($J$1,Fct_labels,Fct_codes)&amp;"_"&amp;$C219),IFERROR(_xlfn.XLOOKUP(_xlfn.XLOOKUP($J$1,Fct_labels,Fct_codes)&amp;"_"&amp;$C219,Raw_Factors_QFXP!$B$7:$B$1000,Raw_Factors_QFXP!H$7:H$1000),0))</f>
        <v>0</v>
      </c>
      <c r="H219" s="133" cm="1">
        <f t="array" aca="1" ref="H219" ca="1">IF($J$1="Labour",SUMIFS(Raw_Factors_QFXP!I$7:I$1000,Raw_Factors_QFXP!$A$7:$A$1000,_xlfn.XLOOKUP($J$1,Fct_labels,Fct_codes)&amp;"_"&amp;$C219),IFERROR(_xlfn.XLOOKUP(_xlfn.XLOOKUP($J$1,Fct_labels,Fct_codes)&amp;"_"&amp;$C219,Raw_Factors_QFXP!$B$7:$B$1000,Raw_Factors_QFXP!I$7:I$1000),0))</f>
        <v>0</v>
      </c>
      <c r="I219" s="133" cm="1">
        <f t="array" aca="1" ref="I219" ca="1">IF($J$1="Labour",SUMIFS(Raw_Factors_QFXP!J$7:J$1000,Raw_Factors_QFXP!$A$7:$A$1000,_xlfn.XLOOKUP($J$1,Fct_labels,Fct_codes)&amp;"_"&amp;$C219),IFERROR(_xlfn.XLOOKUP(_xlfn.XLOOKUP($J$1,Fct_labels,Fct_codes)&amp;"_"&amp;$C219,Raw_Factors_QFXP!$B$7:$B$1000,Raw_Factors_QFXP!J$7:J$1000),0))</f>
        <v>0</v>
      </c>
      <c r="J219" s="133" cm="1">
        <f t="array" aca="1" ref="J219" ca="1">IF($J$1="Labour",SUMIFS(Raw_Factors_QFXP!K$7:K$1000,Raw_Factors_QFXP!$A$7:$A$1000,_xlfn.XLOOKUP($J$1,Fct_labels,Fct_codes)&amp;"_"&amp;$C219),IFERROR(_xlfn.XLOOKUP(_xlfn.XLOOKUP($J$1,Fct_labels,Fct_codes)&amp;"_"&amp;$C219,Raw_Factors_QFXP!$B$7:$B$1000,Raw_Factors_QFXP!K$7:K$1000),0))</f>
        <v>0</v>
      </c>
      <c r="K219" s="133" cm="1">
        <f t="array" aca="1" ref="K219" ca="1">IF($J$1="Labour",SUMIFS(Raw_Factors_QFXP!L$7:L$1000,Raw_Factors_QFXP!$A$7:$A$1000,_xlfn.XLOOKUP($J$1,Fct_labels,Fct_codes)&amp;"_"&amp;$C219),IFERROR(_xlfn.XLOOKUP(_xlfn.XLOOKUP($J$1,Fct_labels,Fct_codes)&amp;"_"&amp;$C219,Raw_Factors_QFXP!$B$7:$B$1000,Raw_Factors_QFXP!L$7:L$1000),0))</f>
        <v>0</v>
      </c>
      <c r="L219" s="133" cm="1">
        <f t="array" aca="1" ref="L219" ca="1">IF($J$1="Labour",SUMIFS(Raw_Factors_QFXP!M$7:M$1000,Raw_Factors_QFXP!$A$7:$A$1000,_xlfn.XLOOKUP($J$1,Fct_labels,Fct_codes)&amp;"_"&amp;$C219),IFERROR(_xlfn.XLOOKUP(_xlfn.XLOOKUP($J$1,Fct_labels,Fct_codes)&amp;"_"&amp;$C219,Raw_Factors_QFXP!$B$7:$B$1000,Raw_Factors_QFXP!M$7:M$1000),0))</f>
        <v>0</v>
      </c>
      <c r="M219" s="133" cm="1">
        <f t="array" aca="1" ref="M219" ca="1">IF($J$1="Labour",SUMIFS(Raw_Factors_QFXP!N$7:N$1000,Raw_Factors_QFXP!$A$7:$A$1000,_xlfn.XLOOKUP($J$1,Fct_labels,Fct_codes)&amp;"_"&amp;$C219),IFERROR(_xlfn.XLOOKUP(_xlfn.XLOOKUP($J$1,Fct_labels,Fct_codes)&amp;"_"&amp;$C219,Raw_Factors_QFXP!$B$7:$B$1000,Raw_Factors_QFXP!N$7:N$1000),0))</f>
        <v>0</v>
      </c>
      <c r="O219" s="108"/>
      <c r="P219" s="108"/>
      <c r="Q219" s="281" cm="1">
        <f t="array" aca="1" ref="Q219" ca="1">IF($J$1="Labour","",IFERROR(_xlfn.XLOOKUP(_xlfn.XLOOKUP($J$1,Fct_labels,Fct_codes)&amp;"_"&amp;$C219,Raw_Factors_WFDISTXP!$B$7:$B$1000,Raw_Factors_WFDISTXP!E$7:E$1000),0))</f>
        <v>0</v>
      </c>
      <c r="R219" s="281" cm="1">
        <f t="array" aca="1" ref="R219" ca="1">IF($J$1="Labour","",IFERROR(_xlfn.XLOOKUP(_xlfn.XLOOKUP($J$1,Fct_labels,Fct_codes)&amp;"_"&amp;$C219,Raw_Factors_WFDISTXP!$B$7:$B$1000,Raw_Factors_WFDISTXP!F$7:F$1000),0))</f>
        <v>0</v>
      </c>
      <c r="S219" s="281" cm="1">
        <f t="array" aca="1" ref="S219" ca="1">IF($J$1="Labour","",IFERROR(_xlfn.XLOOKUP(_xlfn.XLOOKUP($J$1,Fct_labels,Fct_codes)&amp;"_"&amp;$C219,Raw_Factors_WFDISTXP!$B$7:$B$1000,Raw_Factors_WFDISTXP!G$7:G$1000),0))</f>
        <v>0</v>
      </c>
      <c r="T219" s="281" cm="1">
        <f t="array" aca="1" ref="T219" ca="1">IF($J$1="Labour","",IFERROR(_xlfn.XLOOKUP(_xlfn.XLOOKUP($J$1,Fct_labels,Fct_codes)&amp;"_"&amp;$C219,Raw_Factors_WFDISTXP!$B$7:$B$1000,Raw_Factors_WFDISTXP!H$7:H$1000),0))</f>
        <v>0</v>
      </c>
      <c r="U219" s="281" cm="1">
        <f t="array" aca="1" ref="U219" ca="1">IF($J$1="Labour","",IFERROR(_xlfn.XLOOKUP(_xlfn.XLOOKUP($J$1,Fct_labels,Fct_codes)&amp;"_"&amp;$C219,Raw_Factors_WFDISTXP!$B$7:$B$1000,Raw_Factors_WFDISTXP!I$7:I$1000),0))</f>
        <v>0</v>
      </c>
      <c r="V219" s="281" cm="1">
        <f t="array" aca="1" ref="V219" ca="1">IF($J$1="Labour","",IFERROR(_xlfn.XLOOKUP(_xlfn.XLOOKUP($J$1,Fct_labels,Fct_codes)&amp;"_"&amp;$C219,Raw_Factors_WFDISTXP!$B$7:$B$1000,Raw_Factors_WFDISTXP!J$7:J$1000),0))</f>
        <v>0</v>
      </c>
      <c r="W219" s="281" cm="1">
        <f t="array" aca="1" ref="W219" ca="1">IF($J$1="Labour","",IFERROR(_xlfn.XLOOKUP(_xlfn.XLOOKUP($J$1,Fct_labels,Fct_codes)&amp;"_"&amp;$C219,Raw_Factors_WFDISTXP!$B$7:$B$1000,Raw_Factors_WFDISTXP!K$7:K$1000),0))</f>
        <v>0</v>
      </c>
      <c r="X219" s="281" cm="1">
        <f t="array" aca="1" ref="X219" ca="1">IF($J$1="Labour","",IFERROR(_xlfn.XLOOKUP(_xlfn.XLOOKUP($J$1,Fct_labels,Fct_codes)&amp;"_"&amp;$C219,Raw_Factors_WFDISTXP!$B$7:$B$1000,Raw_Factors_WFDISTXP!L$7:L$1000),0))</f>
        <v>0</v>
      </c>
      <c r="Y219" s="281" cm="1">
        <f t="array" aca="1" ref="Y219" ca="1">IF($J$1="Labour","",IFERROR(_xlfn.XLOOKUP(_xlfn.XLOOKUP($J$1,Fct_labels,Fct_codes)&amp;"_"&amp;$C219,Raw_Factors_WFDISTXP!$B$7:$B$1000,Raw_Factors_WFDISTXP!M$7:M$1000),0))</f>
        <v>0</v>
      </c>
      <c r="Z219" s="281" cm="1">
        <f t="array" aca="1" ref="Z219" ca="1">IF($J$1="Labour","",IFERROR(_xlfn.XLOOKUP(_xlfn.XLOOKUP($J$1,Fct_labels,Fct_codes)&amp;"_"&amp;$C219,Raw_Factors_WFDISTXP!$B$7:$B$1000,Raw_Factors_WFDISTXP!N$7:N$1000),0))</f>
        <v>0</v>
      </c>
      <c r="AA219" s="104"/>
      <c r="AB219" s="104"/>
      <c r="AC219" s="104"/>
      <c r="AD219" s="104"/>
      <c r="AE219" s="104"/>
      <c r="AF219" s="104"/>
      <c r="AG219" s="104"/>
      <c r="AH219" s="104"/>
      <c r="AI219" s="54" t="str">
        <f ca="1"/>
        <v/>
      </c>
      <c r="AJ219" s="54" t="str">
        <f ca="1"/>
        <v/>
      </c>
      <c r="AK219" s="133">
        <v>0</v>
      </c>
      <c r="AL219" s="133">
        <f ca="1"/>
        <v>0</v>
      </c>
      <c r="AM219" s="133">
        <f ca="1"/>
        <v>0</v>
      </c>
      <c r="AN219" s="133">
        <f ca="1"/>
        <v>0</v>
      </c>
      <c r="AO219" s="133">
        <f ca="1"/>
        <v>0</v>
      </c>
      <c r="AP219" s="133">
        <f ca="1"/>
        <v>0</v>
      </c>
      <c r="AQ219" s="133">
        <f ca="1"/>
        <v>0</v>
      </c>
      <c r="AR219" s="133">
        <f ca="1"/>
        <v>0</v>
      </c>
      <c r="AS219" s="133">
        <f ca="1"/>
        <v>0</v>
      </c>
      <c r="AT219" s="133">
        <f ca="1"/>
        <v>0</v>
      </c>
      <c r="AU219" s="133">
        <f ca="1"/>
        <v>0</v>
      </c>
      <c r="AV219" s="133" t="str">
        <f t="shared" ca="1" si="24"/>
        <v/>
      </c>
      <c r="AW219" s="133" t="str">
        <f t="shared" ca="1" si="25"/>
        <v/>
      </c>
      <c r="AX219" s="59"/>
    </row>
    <row r="220" spans="2:50" hidden="1" outlineLevel="1" x14ac:dyDescent="0.2">
      <c r="B220" s="108"/>
      <c r="C220" s="108"/>
      <c r="D220" s="133" cm="1">
        <f t="array" aca="1" ref="D220" ca="1">IF($J$1="Labour",SUMIFS(Raw_Factors_QFXP!E$7:E$1000,Raw_Factors_QFXP!$A$7:$A$1000,_xlfn.XLOOKUP($J$1,Fct_labels,Fct_codes)&amp;"_"&amp;$C220),IFERROR(_xlfn.XLOOKUP(_xlfn.XLOOKUP($J$1,Fct_labels,Fct_codes)&amp;"_"&amp;$C220,Raw_Factors_QFXP!$B$7:$B$1000,Raw_Factors_QFXP!E$7:E$1000),0))</f>
        <v>0</v>
      </c>
      <c r="E220" s="133" cm="1">
        <f t="array" aca="1" ref="E220" ca="1">IF($J$1="Labour",SUMIFS(Raw_Factors_QFXP!F$7:F$1000,Raw_Factors_QFXP!$A$7:$A$1000,_xlfn.XLOOKUP($J$1,Fct_labels,Fct_codes)&amp;"_"&amp;$C220),IFERROR(_xlfn.XLOOKUP(_xlfn.XLOOKUP($J$1,Fct_labels,Fct_codes)&amp;"_"&amp;$C220,Raw_Factors_QFXP!$B$7:$B$1000,Raw_Factors_QFXP!F$7:F$1000),0))</f>
        <v>0</v>
      </c>
      <c r="F220" s="133" cm="1">
        <f t="array" aca="1" ref="F220" ca="1">IF($J$1="Labour",SUMIFS(Raw_Factors_QFXP!G$7:G$1000,Raw_Factors_QFXP!$A$7:$A$1000,_xlfn.XLOOKUP($J$1,Fct_labels,Fct_codes)&amp;"_"&amp;$C220),IFERROR(_xlfn.XLOOKUP(_xlfn.XLOOKUP($J$1,Fct_labels,Fct_codes)&amp;"_"&amp;$C220,Raw_Factors_QFXP!$B$7:$B$1000,Raw_Factors_QFXP!G$7:G$1000),0))</f>
        <v>0</v>
      </c>
      <c r="G220" s="133" cm="1">
        <f t="array" aca="1" ref="G220" ca="1">IF($J$1="Labour",SUMIFS(Raw_Factors_QFXP!H$7:H$1000,Raw_Factors_QFXP!$A$7:$A$1000,_xlfn.XLOOKUP($J$1,Fct_labels,Fct_codes)&amp;"_"&amp;$C220),IFERROR(_xlfn.XLOOKUP(_xlfn.XLOOKUP($J$1,Fct_labels,Fct_codes)&amp;"_"&amp;$C220,Raw_Factors_QFXP!$B$7:$B$1000,Raw_Factors_QFXP!H$7:H$1000),0))</f>
        <v>0</v>
      </c>
      <c r="H220" s="133" cm="1">
        <f t="array" aca="1" ref="H220" ca="1">IF($J$1="Labour",SUMIFS(Raw_Factors_QFXP!I$7:I$1000,Raw_Factors_QFXP!$A$7:$A$1000,_xlfn.XLOOKUP($J$1,Fct_labels,Fct_codes)&amp;"_"&amp;$C220),IFERROR(_xlfn.XLOOKUP(_xlfn.XLOOKUP($J$1,Fct_labels,Fct_codes)&amp;"_"&amp;$C220,Raw_Factors_QFXP!$B$7:$B$1000,Raw_Factors_QFXP!I$7:I$1000),0))</f>
        <v>0</v>
      </c>
      <c r="I220" s="133" cm="1">
        <f t="array" aca="1" ref="I220" ca="1">IF($J$1="Labour",SUMIFS(Raw_Factors_QFXP!J$7:J$1000,Raw_Factors_QFXP!$A$7:$A$1000,_xlfn.XLOOKUP($J$1,Fct_labels,Fct_codes)&amp;"_"&amp;$C220),IFERROR(_xlfn.XLOOKUP(_xlfn.XLOOKUP($J$1,Fct_labels,Fct_codes)&amp;"_"&amp;$C220,Raw_Factors_QFXP!$B$7:$B$1000,Raw_Factors_QFXP!J$7:J$1000),0))</f>
        <v>0</v>
      </c>
      <c r="J220" s="133" cm="1">
        <f t="array" aca="1" ref="J220" ca="1">IF($J$1="Labour",SUMIFS(Raw_Factors_QFXP!K$7:K$1000,Raw_Factors_QFXP!$A$7:$A$1000,_xlfn.XLOOKUP($J$1,Fct_labels,Fct_codes)&amp;"_"&amp;$C220),IFERROR(_xlfn.XLOOKUP(_xlfn.XLOOKUP($J$1,Fct_labels,Fct_codes)&amp;"_"&amp;$C220,Raw_Factors_QFXP!$B$7:$B$1000,Raw_Factors_QFXP!K$7:K$1000),0))</f>
        <v>0</v>
      </c>
      <c r="K220" s="133" cm="1">
        <f t="array" aca="1" ref="K220" ca="1">IF($J$1="Labour",SUMIFS(Raw_Factors_QFXP!L$7:L$1000,Raw_Factors_QFXP!$A$7:$A$1000,_xlfn.XLOOKUP($J$1,Fct_labels,Fct_codes)&amp;"_"&amp;$C220),IFERROR(_xlfn.XLOOKUP(_xlfn.XLOOKUP($J$1,Fct_labels,Fct_codes)&amp;"_"&amp;$C220,Raw_Factors_QFXP!$B$7:$B$1000,Raw_Factors_QFXP!L$7:L$1000),0))</f>
        <v>0</v>
      </c>
      <c r="L220" s="133" cm="1">
        <f t="array" aca="1" ref="L220" ca="1">IF($J$1="Labour",SUMIFS(Raw_Factors_QFXP!M$7:M$1000,Raw_Factors_QFXP!$A$7:$A$1000,_xlfn.XLOOKUP($J$1,Fct_labels,Fct_codes)&amp;"_"&amp;$C220),IFERROR(_xlfn.XLOOKUP(_xlfn.XLOOKUP($J$1,Fct_labels,Fct_codes)&amp;"_"&amp;$C220,Raw_Factors_QFXP!$B$7:$B$1000,Raw_Factors_QFXP!M$7:M$1000),0))</f>
        <v>0</v>
      </c>
      <c r="M220" s="133" cm="1">
        <f t="array" aca="1" ref="M220" ca="1">IF($J$1="Labour",SUMIFS(Raw_Factors_QFXP!N$7:N$1000,Raw_Factors_QFXP!$A$7:$A$1000,_xlfn.XLOOKUP($J$1,Fct_labels,Fct_codes)&amp;"_"&amp;$C220),IFERROR(_xlfn.XLOOKUP(_xlfn.XLOOKUP($J$1,Fct_labels,Fct_codes)&amp;"_"&amp;$C220,Raw_Factors_QFXP!$B$7:$B$1000,Raw_Factors_QFXP!N$7:N$1000),0))</f>
        <v>0</v>
      </c>
      <c r="O220" s="108"/>
      <c r="P220" s="108"/>
      <c r="Q220" s="281" cm="1">
        <f t="array" aca="1" ref="Q220" ca="1">IF($J$1="Labour","",IFERROR(_xlfn.XLOOKUP(_xlfn.XLOOKUP($J$1,Fct_labels,Fct_codes)&amp;"_"&amp;$C220,Raw_Factors_WFDISTXP!$B$7:$B$1000,Raw_Factors_WFDISTXP!E$7:E$1000),0))</f>
        <v>0</v>
      </c>
      <c r="R220" s="281" cm="1">
        <f t="array" aca="1" ref="R220" ca="1">IF($J$1="Labour","",IFERROR(_xlfn.XLOOKUP(_xlfn.XLOOKUP($J$1,Fct_labels,Fct_codes)&amp;"_"&amp;$C220,Raw_Factors_WFDISTXP!$B$7:$B$1000,Raw_Factors_WFDISTXP!F$7:F$1000),0))</f>
        <v>0</v>
      </c>
      <c r="S220" s="281" cm="1">
        <f t="array" aca="1" ref="S220" ca="1">IF($J$1="Labour","",IFERROR(_xlfn.XLOOKUP(_xlfn.XLOOKUP($J$1,Fct_labels,Fct_codes)&amp;"_"&amp;$C220,Raw_Factors_WFDISTXP!$B$7:$B$1000,Raw_Factors_WFDISTXP!G$7:G$1000),0))</f>
        <v>0</v>
      </c>
      <c r="T220" s="281" cm="1">
        <f t="array" aca="1" ref="T220" ca="1">IF($J$1="Labour","",IFERROR(_xlfn.XLOOKUP(_xlfn.XLOOKUP($J$1,Fct_labels,Fct_codes)&amp;"_"&amp;$C220,Raw_Factors_WFDISTXP!$B$7:$B$1000,Raw_Factors_WFDISTXP!H$7:H$1000),0))</f>
        <v>0</v>
      </c>
      <c r="U220" s="281" cm="1">
        <f t="array" aca="1" ref="U220" ca="1">IF($J$1="Labour","",IFERROR(_xlfn.XLOOKUP(_xlfn.XLOOKUP($J$1,Fct_labels,Fct_codes)&amp;"_"&amp;$C220,Raw_Factors_WFDISTXP!$B$7:$B$1000,Raw_Factors_WFDISTXP!I$7:I$1000),0))</f>
        <v>0</v>
      </c>
      <c r="V220" s="281" cm="1">
        <f t="array" aca="1" ref="V220" ca="1">IF($J$1="Labour","",IFERROR(_xlfn.XLOOKUP(_xlfn.XLOOKUP($J$1,Fct_labels,Fct_codes)&amp;"_"&amp;$C220,Raw_Factors_WFDISTXP!$B$7:$B$1000,Raw_Factors_WFDISTXP!J$7:J$1000),0))</f>
        <v>0</v>
      </c>
      <c r="W220" s="281" cm="1">
        <f t="array" aca="1" ref="W220" ca="1">IF($J$1="Labour","",IFERROR(_xlfn.XLOOKUP(_xlfn.XLOOKUP($J$1,Fct_labels,Fct_codes)&amp;"_"&amp;$C220,Raw_Factors_WFDISTXP!$B$7:$B$1000,Raw_Factors_WFDISTXP!K$7:K$1000),0))</f>
        <v>0</v>
      </c>
      <c r="X220" s="281" cm="1">
        <f t="array" aca="1" ref="X220" ca="1">IF($J$1="Labour","",IFERROR(_xlfn.XLOOKUP(_xlfn.XLOOKUP($J$1,Fct_labels,Fct_codes)&amp;"_"&amp;$C220,Raw_Factors_WFDISTXP!$B$7:$B$1000,Raw_Factors_WFDISTXP!L$7:L$1000),0))</f>
        <v>0</v>
      </c>
      <c r="Y220" s="281" cm="1">
        <f t="array" aca="1" ref="Y220" ca="1">IF($J$1="Labour","",IFERROR(_xlfn.XLOOKUP(_xlfn.XLOOKUP($J$1,Fct_labels,Fct_codes)&amp;"_"&amp;$C220,Raw_Factors_WFDISTXP!$B$7:$B$1000,Raw_Factors_WFDISTXP!M$7:M$1000),0))</f>
        <v>0</v>
      </c>
      <c r="Z220" s="281" cm="1">
        <f t="array" aca="1" ref="Z220" ca="1">IF($J$1="Labour","",IFERROR(_xlfn.XLOOKUP(_xlfn.XLOOKUP($J$1,Fct_labels,Fct_codes)&amp;"_"&amp;$C220,Raw_Factors_WFDISTXP!$B$7:$B$1000,Raw_Factors_WFDISTXP!N$7:N$1000),0))</f>
        <v>0</v>
      </c>
      <c r="AA220" s="104"/>
      <c r="AB220" s="104"/>
      <c r="AC220" s="104"/>
      <c r="AD220" s="104"/>
      <c r="AE220" s="104"/>
      <c r="AF220" s="104"/>
      <c r="AG220" s="104"/>
      <c r="AH220" s="104"/>
      <c r="AI220" s="54" t="str">
        <f ca="1"/>
        <v/>
      </c>
      <c r="AJ220" s="54" t="str">
        <f ca="1"/>
        <v/>
      </c>
      <c r="AK220" s="133">
        <v>0</v>
      </c>
      <c r="AL220" s="133">
        <f ca="1"/>
        <v>0</v>
      </c>
      <c r="AM220" s="133">
        <f ca="1"/>
        <v>0</v>
      </c>
      <c r="AN220" s="133">
        <f ca="1"/>
        <v>0</v>
      </c>
      <c r="AO220" s="133">
        <f ca="1"/>
        <v>0</v>
      </c>
      <c r="AP220" s="133">
        <f ca="1"/>
        <v>0</v>
      </c>
      <c r="AQ220" s="133">
        <f ca="1"/>
        <v>0</v>
      </c>
      <c r="AR220" s="133">
        <f ca="1"/>
        <v>0</v>
      </c>
      <c r="AS220" s="133">
        <f ca="1"/>
        <v>0</v>
      </c>
      <c r="AT220" s="133">
        <f ca="1"/>
        <v>0</v>
      </c>
      <c r="AU220" s="133">
        <f ca="1"/>
        <v>0</v>
      </c>
      <c r="AV220" s="133" t="str">
        <f t="shared" ca="1" si="24"/>
        <v/>
      </c>
      <c r="AW220" s="133" t="str">
        <f t="shared" ca="1" si="25"/>
        <v/>
      </c>
      <c r="AX220" s="59"/>
    </row>
    <row r="221" spans="2:50" hidden="1" outlineLevel="1" x14ac:dyDescent="0.2">
      <c r="B221" s="108"/>
      <c r="C221" s="108"/>
      <c r="D221" s="133" cm="1">
        <f t="array" aca="1" ref="D221" ca="1">IF($J$1="Labour",SUMIFS(Raw_Factors_QFXP!E$7:E$1000,Raw_Factors_QFXP!$A$7:$A$1000,_xlfn.XLOOKUP($J$1,Fct_labels,Fct_codes)&amp;"_"&amp;$C221),IFERROR(_xlfn.XLOOKUP(_xlfn.XLOOKUP($J$1,Fct_labels,Fct_codes)&amp;"_"&amp;$C221,Raw_Factors_QFXP!$B$7:$B$1000,Raw_Factors_QFXP!E$7:E$1000),0))</f>
        <v>0</v>
      </c>
      <c r="E221" s="133" cm="1">
        <f t="array" aca="1" ref="E221" ca="1">IF($J$1="Labour",SUMIFS(Raw_Factors_QFXP!F$7:F$1000,Raw_Factors_QFXP!$A$7:$A$1000,_xlfn.XLOOKUP($J$1,Fct_labels,Fct_codes)&amp;"_"&amp;$C221),IFERROR(_xlfn.XLOOKUP(_xlfn.XLOOKUP($J$1,Fct_labels,Fct_codes)&amp;"_"&amp;$C221,Raw_Factors_QFXP!$B$7:$B$1000,Raw_Factors_QFXP!F$7:F$1000),0))</f>
        <v>0</v>
      </c>
      <c r="F221" s="133" cm="1">
        <f t="array" aca="1" ref="F221" ca="1">IF($J$1="Labour",SUMIFS(Raw_Factors_QFXP!G$7:G$1000,Raw_Factors_QFXP!$A$7:$A$1000,_xlfn.XLOOKUP($J$1,Fct_labels,Fct_codes)&amp;"_"&amp;$C221),IFERROR(_xlfn.XLOOKUP(_xlfn.XLOOKUP($J$1,Fct_labels,Fct_codes)&amp;"_"&amp;$C221,Raw_Factors_QFXP!$B$7:$B$1000,Raw_Factors_QFXP!G$7:G$1000),0))</f>
        <v>0</v>
      </c>
      <c r="G221" s="133" cm="1">
        <f t="array" aca="1" ref="G221" ca="1">IF($J$1="Labour",SUMIFS(Raw_Factors_QFXP!H$7:H$1000,Raw_Factors_QFXP!$A$7:$A$1000,_xlfn.XLOOKUP($J$1,Fct_labels,Fct_codes)&amp;"_"&amp;$C221),IFERROR(_xlfn.XLOOKUP(_xlfn.XLOOKUP($J$1,Fct_labels,Fct_codes)&amp;"_"&amp;$C221,Raw_Factors_QFXP!$B$7:$B$1000,Raw_Factors_QFXP!H$7:H$1000),0))</f>
        <v>0</v>
      </c>
      <c r="H221" s="133" cm="1">
        <f t="array" aca="1" ref="H221" ca="1">IF($J$1="Labour",SUMIFS(Raw_Factors_QFXP!I$7:I$1000,Raw_Factors_QFXP!$A$7:$A$1000,_xlfn.XLOOKUP($J$1,Fct_labels,Fct_codes)&amp;"_"&amp;$C221),IFERROR(_xlfn.XLOOKUP(_xlfn.XLOOKUP($J$1,Fct_labels,Fct_codes)&amp;"_"&amp;$C221,Raw_Factors_QFXP!$B$7:$B$1000,Raw_Factors_QFXP!I$7:I$1000),0))</f>
        <v>0</v>
      </c>
      <c r="I221" s="133" cm="1">
        <f t="array" aca="1" ref="I221" ca="1">IF($J$1="Labour",SUMIFS(Raw_Factors_QFXP!J$7:J$1000,Raw_Factors_QFXP!$A$7:$A$1000,_xlfn.XLOOKUP($J$1,Fct_labels,Fct_codes)&amp;"_"&amp;$C221),IFERROR(_xlfn.XLOOKUP(_xlfn.XLOOKUP($J$1,Fct_labels,Fct_codes)&amp;"_"&amp;$C221,Raw_Factors_QFXP!$B$7:$B$1000,Raw_Factors_QFXP!J$7:J$1000),0))</f>
        <v>0</v>
      </c>
      <c r="J221" s="133" cm="1">
        <f t="array" aca="1" ref="J221" ca="1">IF($J$1="Labour",SUMIFS(Raw_Factors_QFXP!K$7:K$1000,Raw_Factors_QFXP!$A$7:$A$1000,_xlfn.XLOOKUP($J$1,Fct_labels,Fct_codes)&amp;"_"&amp;$C221),IFERROR(_xlfn.XLOOKUP(_xlfn.XLOOKUP($J$1,Fct_labels,Fct_codes)&amp;"_"&amp;$C221,Raw_Factors_QFXP!$B$7:$B$1000,Raw_Factors_QFXP!K$7:K$1000),0))</f>
        <v>0</v>
      </c>
      <c r="K221" s="133" cm="1">
        <f t="array" aca="1" ref="K221" ca="1">IF($J$1="Labour",SUMIFS(Raw_Factors_QFXP!L$7:L$1000,Raw_Factors_QFXP!$A$7:$A$1000,_xlfn.XLOOKUP($J$1,Fct_labels,Fct_codes)&amp;"_"&amp;$C221),IFERROR(_xlfn.XLOOKUP(_xlfn.XLOOKUP($J$1,Fct_labels,Fct_codes)&amp;"_"&amp;$C221,Raw_Factors_QFXP!$B$7:$B$1000,Raw_Factors_QFXP!L$7:L$1000),0))</f>
        <v>0</v>
      </c>
      <c r="L221" s="133" cm="1">
        <f t="array" aca="1" ref="L221" ca="1">IF($J$1="Labour",SUMIFS(Raw_Factors_QFXP!M$7:M$1000,Raw_Factors_QFXP!$A$7:$A$1000,_xlfn.XLOOKUP($J$1,Fct_labels,Fct_codes)&amp;"_"&amp;$C221),IFERROR(_xlfn.XLOOKUP(_xlfn.XLOOKUP($J$1,Fct_labels,Fct_codes)&amp;"_"&amp;$C221,Raw_Factors_QFXP!$B$7:$B$1000,Raw_Factors_QFXP!M$7:M$1000),0))</f>
        <v>0</v>
      </c>
      <c r="M221" s="133" cm="1">
        <f t="array" aca="1" ref="M221" ca="1">IF($J$1="Labour",SUMIFS(Raw_Factors_QFXP!N$7:N$1000,Raw_Factors_QFXP!$A$7:$A$1000,_xlfn.XLOOKUP($J$1,Fct_labels,Fct_codes)&amp;"_"&amp;$C221),IFERROR(_xlfn.XLOOKUP(_xlfn.XLOOKUP($J$1,Fct_labels,Fct_codes)&amp;"_"&amp;$C221,Raw_Factors_QFXP!$B$7:$B$1000,Raw_Factors_QFXP!N$7:N$1000),0))</f>
        <v>0</v>
      </c>
      <c r="O221" s="108"/>
      <c r="P221" s="108"/>
      <c r="Q221" s="281" cm="1">
        <f t="array" aca="1" ref="Q221" ca="1">IF($J$1="Labour","",IFERROR(_xlfn.XLOOKUP(_xlfn.XLOOKUP($J$1,Fct_labels,Fct_codes)&amp;"_"&amp;$C221,Raw_Factors_WFDISTXP!$B$7:$B$1000,Raw_Factors_WFDISTXP!E$7:E$1000),0))</f>
        <v>0</v>
      </c>
      <c r="R221" s="281" cm="1">
        <f t="array" aca="1" ref="R221" ca="1">IF($J$1="Labour","",IFERROR(_xlfn.XLOOKUP(_xlfn.XLOOKUP($J$1,Fct_labels,Fct_codes)&amp;"_"&amp;$C221,Raw_Factors_WFDISTXP!$B$7:$B$1000,Raw_Factors_WFDISTXP!F$7:F$1000),0))</f>
        <v>0</v>
      </c>
      <c r="S221" s="281" cm="1">
        <f t="array" aca="1" ref="S221" ca="1">IF($J$1="Labour","",IFERROR(_xlfn.XLOOKUP(_xlfn.XLOOKUP($J$1,Fct_labels,Fct_codes)&amp;"_"&amp;$C221,Raw_Factors_WFDISTXP!$B$7:$B$1000,Raw_Factors_WFDISTXP!G$7:G$1000),0))</f>
        <v>0</v>
      </c>
      <c r="T221" s="281" cm="1">
        <f t="array" aca="1" ref="T221" ca="1">IF($J$1="Labour","",IFERROR(_xlfn.XLOOKUP(_xlfn.XLOOKUP($J$1,Fct_labels,Fct_codes)&amp;"_"&amp;$C221,Raw_Factors_WFDISTXP!$B$7:$B$1000,Raw_Factors_WFDISTXP!H$7:H$1000),0))</f>
        <v>0</v>
      </c>
      <c r="U221" s="281" cm="1">
        <f t="array" aca="1" ref="U221" ca="1">IF($J$1="Labour","",IFERROR(_xlfn.XLOOKUP(_xlfn.XLOOKUP($J$1,Fct_labels,Fct_codes)&amp;"_"&amp;$C221,Raw_Factors_WFDISTXP!$B$7:$B$1000,Raw_Factors_WFDISTXP!I$7:I$1000),0))</f>
        <v>0</v>
      </c>
      <c r="V221" s="281" cm="1">
        <f t="array" aca="1" ref="V221" ca="1">IF($J$1="Labour","",IFERROR(_xlfn.XLOOKUP(_xlfn.XLOOKUP($J$1,Fct_labels,Fct_codes)&amp;"_"&amp;$C221,Raw_Factors_WFDISTXP!$B$7:$B$1000,Raw_Factors_WFDISTXP!J$7:J$1000),0))</f>
        <v>0</v>
      </c>
      <c r="W221" s="281" cm="1">
        <f t="array" aca="1" ref="W221" ca="1">IF($J$1="Labour","",IFERROR(_xlfn.XLOOKUP(_xlfn.XLOOKUP($J$1,Fct_labels,Fct_codes)&amp;"_"&amp;$C221,Raw_Factors_WFDISTXP!$B$7:$B$1000,Raw_Factors_WFDISTXP!K$7:K$1000),0))</f>
        <v>0</v>
      </c>
      <c r="X221" s="281" cm="1">
        <f t="array" aca="1" ref="X221" ca="1">IF($J$1="Labour","",IFERROR(_xlfn.XLOOKUP(_xlfn.XLOOKUP($J$1,Fct_labels,Fct_codes)&amp;"_"&amp;$C221,Raw_Factors_WFDISTXP!$B$7:$B$1000,Raw_Factors_WFDISTXP!L$7:L$1000),0))</f>
        <v>0</v>
      </c>
      <c r="Y221" s="281" cm="1">
        <f t="array" aca="1" ref="Y221" ca="1">IF($J$1="Labour","",IFERROR(_xlfn.XLOOKUP(_xlfn.XLOOKUP($J$1,Fct_labels,Fct_codes)&amp;"_"&amp;$C221,Raw_Factors_WFDISTXP!$B$7:$B$1000,Raw_Factors_WFDISTXP!M$7:M$1000),0))</f>
        <v>0</v>
      </c>
      <c r="Z221" s="281" cm="1">
        <f t="array" aca="1" ref="Z221" ca="1">IF($J$1="Labour","",IFERROR(_xlfn.XLOOKUP(_xlfn.XLOOKUP($J$1,Fct_labels,Fct_codes)&amp;"_"&amp;$C221,Raw_Factors_WFDISTXP!$B$7:$B$1000,Raw_Factors_WFDISTXP!N$7:N$1000),0))</f>
        <v>0</v>
      </c>
      <c r="AA221" s="104"/>
      <c r="AB221" s="104"/>
      <c r="AC221" s="104"/>
      <c r="AD221" s="104"/>
      <c r="AE221" s="104"/>
      <c r="AF221" s="104"/>
      <c r="AG221" s="104"/>
      <c r="AH221" s="104"/>
      <c r="AI221" s="54" t="str">
        <f ca="1"/>
        <v/>
      </c>
      <c r="AJ221" s="54" t="str">
        <f ca="1"/>
        <v/>
      </c>
      <c r="AK221" s="133">
        <v>0</v>
      </c>
      <c r="AL221" s="133">
        <f ca="1"/>
        <v>0</v>
      </c>
      <c r="AM221" s="133">
        <f ca="1"/>
        <v>0</v>
      </c>
      <c r="AN221" s="133">
        <f ca="1"/>
        <v>0</v>
      </c>
      <c r="AO221" s="133">
        <f ca="1"/>
        <v>0</v>
      </c>
      <c r="AP221" s="133">
        <f ca="1"/>
        <v>0</v>
      </c>
      <c r="AQ221" s="133">
        <f ca="1"/>
        <v>0</v>
      </c>
      <c r="AR221" s="133">
        <f ca="1"/>
        <v>0</v>
      </c>
      <c r="AS221" s="133">
        <f ca="1"/>
        <v>0</v>
      </c>
      <c r="AT221" s="133">
        <f ca="1"/>
        <v>0</v>
      </c>
      <c r="AU221" s="133">
        <f ca="1"/>
        <v>0</v>
      </c>
      <c r="AV221" s="133" t="str">
        <f t="shared" ca="1" si="24"/>
        <v/>
      </c>
      <c r="AW221" s="133" t="str">
        <f t="shared" ca="1" si="25"/>
        <v/>
      </c>
      <c r="AX221" s="59"/>
    </row>
    <row r="222" spans="2:50" hidden="1" outlineLevel="1" x14ac:dyDescent="0.2">
      <c r="B222" s="108"/>
      <c r="C222" s="108"/>
      <c r="D222" s="133" cm="1">
        <f t="array" aca="1" ref="D222" ca="1">IF($J$1="Labour",SUMIFS(Raw_Factors_QFXP!E$7:E$1000,Raw_Factors_QFXP!$A$7:$A$1000,_xlfn.XLOOKUP($J$1,Fct_labels,Fct_codes)&amp;"_"&amp;$C222),IFERROR(_xlfn.XLOOKUP(_xlfn.XLOOKUP($J$1,Fct_labels,Fct_codes)&amp;"_"&amp;$C222,Raw_Factors_QFXP!$B$7:$B$1000,Raw_Factors_QFXP!E$7:E$1000),0))</f>
        <v>0</v>
      </c>
      <c r="E222" s="133" cm="1">
        <f t="array" aca="1" ref="E222" ca="1">IF($J$1="Labour",SUMIFS(Raw_Factors_QFXP!F$7:F$1000,Raw_Factors_QFXP!$A$7:$A$1000,_xlfn.XLOOKUP($J$1,Fct_labels,Fct_codes)&amp;"_"&amp;$C222),IFERROR(_xlfn.XLOOKUP(_xlfn.XLOOKUP($J$1,Fct_labels,Fct_codes)&amp;"_"&amp;$C222,Raw_Factors_QFXP!$B$7:$B$1000,Raw_Factors_QFXP!F$7:F$1000),0))</f>
        <v>0</v>
      </c>
      <c r="F222" s="133" cm="1">
        <f t="array" aca="1" ref="F222" ca="1">IF($J$1="Labour",SUMIFS(Raw_Factors_QFXP!G$7:G$1000,Raw_Factors_QFXP!$A$7:$A$1000,_xlfn.XLOOKUP($J$1,Fct_labels,Fct_codes)&amp;"_"&amp;$C222),IFERROR(_xlfn.XLOOKUP(_xlfn.XLOOKUP($J$1,Fct_labels,Fct_codes)&amp;"_"&amp;$C222,Raw_Factors_QFXP!$B$7:$B$1000,Raw_Factors_QFXP!G$7:G$1000),0))</f>
        <v>0</v>
      </c>
      <c r="G222" s="133" cm="1">
        <f t="array" aca="1" ref="G222" ca="1">IF($J$1="Labour",SUMIFS(Raw_Factors_QFXP!H$7:H$1000,Raw_Factors_QFXP!$A$7:$A$1000,_xlfn.XLOOKUP($J$1,Fct_labels,Fct_codes)&amp;"_"&amp;$C222),IFERROR(_xlfn.XLOOKUP(_xlfn.XLOOKUP($J$1,Fct_labels,Fct_codes)&amp;"_"&amp;$C222,Raw_Factors_QFXP!$B$7:$B$1000,Raw_Factors_QFXP!H$7:H$1000),0))</f>
        <v>0</v>
      </c>
      <c r="H222" s="133" cm="1">
        <f t="array" aca="1" ref="H222" ca="1">IF($J$1="Labour",SUMIFS(Raw_Factors_QFXP!I$7:I$1000,Raw_Factors_QFXP!$A$7:$A$1000,_xlfn.XLOOKUP($J$1,Fct_labels,Fct_codes)&amp;"_"&amp;$C222),IFERROR(_xlfn.XLOOKUP(_xlfn.XLOOKUP($J$1,Fct_labels,Fct_codes)&amp;"_"&amp;$C222,Raw_Factors_QFXP!$B$7:$B$1000,Raw_Factors_QFXP!I$7:I$1000),0))</f>
        <v>0</v>
      </c>
      <c r="I222" s="133" cm="1">
        <f t="array" aca="1" ref="I222" ca="1">IF($J$1="Labour",SUMIFS(Raw_Factors_QFXP!J$7:J$1000,Raw_Factors_QFXP!$A$7:$A$1000,_xlfn.XLOOKUP($J$1,Fct_labels,Fct_codes)&amp;"_"&amp;$C222),IFERROR(_xlfn.XLOOKUP(_xlfn.XLOOKUP($J$1,Fct_labels,Fct_codes)&amp;"_"&amp;$C222,Raw_Factors_QFXP!$B$7:$B$1000,Raw_Factors_QFXP!J$7:J$1000),0))</f>
        <v>0</v>
      </c>
      <c r="J222" s="133" cm="1">
        <f t="array" aca="1" ref="J222" ca="1">IF($J$1="Labour",SUMIFS(Raw_Factors_QFXP!K$7:K$1000,Raw_Factors_QFXP!$A$7:$A$1000,_xlfn.XLOOKUP($J$1,Fct_labels,Fct_codes)&amp;"_"&amp;$C222),IFERROR(_xlfn.XLOOKUP(_xlfn.XLOOKUP($J$1,Fct_labels,Fct_codes)&amp;"_"&amp;$C222,Raw_Factors_QFXP!$B$7:$B$1000,Raw_Factors_QFXP!K$7:K$1000),0))</f>
        <v>0</v>
      </c>
      <c r="K222" s="133" cm="1">
        <f t="array" aca="1" ref="K222" ca="1">IF($J$1="Labour",SUMIFS(Raw_Factors_QFXP!L$7:L$1000,Raw_Factors_QFXP!$A$7:$A$1000,_xlfn.XLOOKUP($J$1,Fct_labels,Fct_codes)&amp;"_"&amp;$C222),IFERROR(_xlfn.XLOOKUP(_xlfn.XLOOKUP($J$1,Fct_labels,Fct_codes)&amp;"_"&amp;$C222,Raw_Factors_QFXP!$B$7:$B$1000,Raw_Factors_QFXP!L$7:L$1000),0))</f>
        <v>0</v>
      </c>
      <c r="L222" s="133" cm="1">
        <f t="array" aca="1" ref="L222" ca="1">IF($J$1="Labour",SUMIFS(Raw_Factors_QFXP!M$7:M$1000,Raw_Factors_QFXP!$A$7:$A$1000,_xlfn.XLOOKUP($J$1,Fct_labels,Fct_codes)&amp;"_"&amp;$C222),IFERROR(_xlfn.XLOOKUP(_xlfn.XLOOKUP($J$1,Fct_labels,Fct_codes)&amp;"_"&amp;$C222,Raw_Factors_QFXP!$B$7:$B$1000,Raw_Factors_QFXP!M$7:M$1000),0))</f>
        <v>0</v>
      </c>
      <c r="M222" s="133" cm="1">
        <f t="array" aca="1" ref="M222" ca="1">IF($J$1="Labour",SUMIFS(Raw_Factors_QFXP!N$7:N$1000,Raw_Factors_QFXP!$A$7:$A$1000,_xlfn.XLOOKUP($J$1,Fct_labels,Fct_codes)&amp;"_"&amp;$C222),IFERROR(_xlfn.XLOOKUP(_xlfn.XLOOKUP($J$1,Fct_labels,Fct_codes)&amp;"_"&amp;$C222,Raw_Factors_QFXP!$B$7:$B$1000,Raw_Factors_QFXP!N$7:N$1000),0))</f>
        <v>0</v>
      </c>
      <c r="O222" s="108"/>
      <c r="P222" s="108"/>
      <c r="Q222" s="281" cm="1">
        <f t="array" aca="1" ref="Q222" ca="1">IF($J$1="Labour","",IFERROR(_xlfn.XLOOKUP(_xlfn.XLOOKUP($J$1,Fct_labels,Fct_codes)&amp;"_"&amp;$C222,Raw_Factors_WFDISTXP!$B$7:$B$1000,Raw_Factors_WFDISTXP!E$7:E$1000),0))</f>
        <v>0</v>
      </c>
      <c r="R222" s="281" cm="1">
        <f t="array" aca="1" ref="R222" ca="1">IF($J$1="Labour","",IFERROR(_xlfn.XLOOKUP(_xlfn.XLOOKUP($J$1,Fct_labels,Fct_codes)&amp;"_"&amp;$C222,Raw_Factors_WFDISTXP!$B$7:$B$1000,Raw_Factors_WFDISTXP!F$7:F$1000),0))</f>
        <v>0</v>
      </c>
      <c r="S222" s="281" cm="1">
        <f t="array" aca="1" ref="S222" ca="1">IF($J$1="Labour","",IFERROR(_xlfn.XLOOKUP(_xlfn.XLOOKUP($J$1,Fct_labels,Fct_codes)&amp;"_"&amp;$C222,Raw_Factors_WFDISTXP!$B$7:$B$1000,Raw_Factors_WFDISTXP!G$7:G$1000),0))</f>
        <v>0</v>
      </c>
      <c r="T222" s="281" cm="1">
        <f t="array" aca="1" ref="T222" ca="1">IF($J$1="Labour","",IFERROR(_xlfn.XLOOKUP(_xlfn.XLOOKUP($J$1,Fct_labels,Fct_codes)&amp;"_"&amp;$C222,Raw_Factors_WFDISTXP!$B$7:$B$1000,Raw_Factors_WFDISTXP!H$7:H$1000),0))</f>
        <v>0</v>
      </c>
      <c r="U222" s="281" cm="1">
        <f t="array" aca="1" ref="U222" ca="1">IF($J$1="Labour","",IFERROR(_xlfn.XLOOKUP(_xlfn.XLOOKUP($J$1,Fct_labels,Fct_codes)&amp;"_"&amp;$C222,Raw_Factors_WFDISTXP!$B$7:$B$1000,Raw_Factors_WFDISTXP!I$7:I$1000),0))</f>
        <v>0</v>
      </c>
      <c r="V222" s="281" cm="1">
        <f t="array" aca="1" ref="V222" ca="1">IF($J$1="Labour","",IFERROR(_xlfn.XLOOKUP(_xlfn.XLOOKUP($J$1,Fct_labels,Fct_codes)&amp;"_"&amp;$C222,Raw_Factors_WFDISTXP!$B$7:$B$1000,Raw_Factors_WFDISTXP!J$7:J$1000),0))</f>
        <v>0</v>
      </c>
      <c r="W222" s="281" cm="1">
        <f t="array" aca="1" ref="W222" ca="1">IF($J$1="Labour","",IFERROR(_xlfn.XLOOKUP(_xlfn.XLOOKUP($J$1,Fct_labels,Fct_codes)&amp;"_"&amp;$C222,Raw_Factors_WFDISTXP!$B$7:$B$1000,Raw_Factors_WFDISTXP!K$7:K$1000),0))</f>
        <v>0</v>
      </c>
      <c r="X222" s="281" cm="1">
        <f t="array" aca="1" ref="X222" ca="1">IF($J$1="Labour","",IFERROR(_xlfn.XLOOKUP(_xlfn.XLOOKUP($J$1,Fct_labels,Fct_codes)&amp;"_"&amp;$C222,Raw_Factors_WFDISTXP!$B$7:$B$1000,Raw_Factors_WFDISTXP!L$7:L$1000),0))</f>
        <v>0</v>
      </c>
      <c r="Y222" s="281" cm="1">
        <f t="array" aca="1" ref="Y222" ca="1">IF($J$1="Labour","",IFERROR(_xlfn.XLOOKUP(_xlfn.XLOOKUP($J$1,Fct_labels,Fct_codes)&amp;"_"&amp;$C222,Raw_Factors_WFDISTXP!$B$7:$B$1000,Raw_Factors_WFDISTXP!M$7:M$1000),0))</f>
        <v>0</v>
      </c>
      <c r="Z222" s="281" cm="1">
        <f t="array" aca="1" ref="Z222" ca="1">IF($J$1="Labour","",IFERROR(_xlfn.XLOOKUP(_xlfn.XLOOKUP($J$1,Fct_labels,Fct_codes)&amp;"_"&amp;$C222,Raw_Factors_WFDISTXP!$B$7:$B$1000,Raw_Factors_WFDISTXP!N$7:N$1000),0))</f>
        <v>0</v>
      </c>
      <c r="AA222" s="104"/>
      <c r="AB222" s="104"/>
      <c r="AC222" s="104"/>
      <c r="AD222" s="104"/>
      <c r="AE222" s="104"/>
      <c r="AF222" s="104"/>
      <c r="AG222" s="104"/>
      <c r="AH222" s="104"/>
      <c r="AI222" s="54" t="str">
        <f ca="1"/>
        <v/>
      </c>
      <c r="AJ222" s="54" t="str">
        <f ca="1"/>
        <v/>
      </c>
      <c r="AK222" s="133">
        <v>0</v>
      </c>
      <c r="AL222" s="133">
        <f ca="1"/>
        <v>0</v>
      </c>
      <c r="AM222" s="133">
        <f ca="1"/>
        <v>0</v>
      </c>
      <c r="AN222" s="133">
        <f ca="1"/>
        <v>0</v>
      </c>
      <c r="AO222" s="133">
        <f ca="1"/>
        <v>0</v>
      </c>
      <c r="AP222" s="133">
        <f ca="1"/>
        <v>0</v>
      </c>
      <c r="AQ222" s="133">
        <f ca="1"/>
        <v>0</v>
      </c>
      <c r="AR222" s="133">
        <f ca="1"/>
        <v>0</v>
      </c>
      <c r="AS222" s="133">
        <f ca="1"/>
        <v>0</v>
      </c>
      <c r="AT222" s="133">
        <f ca="1"/>
        <v>0</v>
      </c>
      <c r="AU222" s="133">
        <f ca="1"/>
        <v>0</v>
      </c>
      <c r="AV222" s="133" t="str">
        <f t="shared" ca="1" si="24"/>
        <v/>
      </c>
      <c r="AW222" s="133" t="str">
        <f t="shared" ca="1" si="25"/>
        <v/>
      </c>
      <c r="AX222" s="59"/>
    </row>
    <row r="223" spans="2:50" hidden="1" outlineLevel="1" x14ac:dyDescent="0.2">
      <c r="B223" s="108"/>
      <c r="C223" s="108"/>
      <c r="D223" s="133" cm="1">
        <f t="array" aca="1" ref="D223" ca="1">IF($J$1="Labour",SUMIFS(Raw_Factors_QFXP!E$7:E$1000,Raw_Factors_QFXP!$A$7:$A$1000,_xlfn.XLOOKUP($J$1,Fct_labels,Fct_codes)&amp;"_"&amp;$C223),IFERROR(_xlfn.XLOOKUP(_xlfn.XLOOKUP($J$1,Fct_labels,Fct_codes)&amp;"_"&amp;$C223,Raw_Factors_QFXP!$B$7:$B$1000,Raw_Factors_QFXP!E$7:E$1000),0))</f>
        <v>0</v>
      </c>
      <c r="E223" s="133" cm="1">
        <f t="array" aca="1" ref="E223" ca="1">IF($J$1="Labour",SUMIFS(Raw_Factors_QFXP!F$7:F$1000,Raw_Factors_QFXP!$A$7:$A$1000,_xlfn.XLOOKUP($J$1,Fct_labels,Fct_codes)&amp;"_"&amp;$C223),IFERROR(_xlfn.XLOOKUP(_xlfn.XLOOKUP($J$1,Fct_labels,Fct_codes)&amp;"_"&amp;$C223,Raw_Factors_QFXP!$B$7:$B$1000,Raw_Factors_QFXP!F$7:F$1000),0))</f>
        <v>0</v>
      </c>
      <c r="F223" s="133" cm="1">
        <f t="array" aca="1" ref="F223" ca="1">IF($J$1="Labour",SUMIFS(Raw_Factors_QFXP!G$7:G$1000,Raw_Factors_QFXP!$A$7:$A$1000,_xlfn.XLOOKUP($J$1,Fct_labels,Fct_codes)&amp;"_"&amp;$C223),IFERROR(_xlfn.XLOOKUP(_xlfn.XLOOKUP($J$1,Fct_labels,Fct_codes)&amp;"_"&amp;$C223,Raw_Factors_QFXP!$B$7:$B$1000,Raw_Factors_QFXP!G$7:G$1000),0))</f>
        <v>0</v>
      </c>
      <c r="G223" s="133" cm="1">
        <f t="array" aca="1" ref="G223" ca="1">IF($J$1="Labour",SUMIFS(Raw_Factors_QFXP!H$7:H$1000,Raw_Factors_QFXP!$A$7:$A$1000,_xlfn.XLOOKUP($J$1,Fct_labels,Fct_codes)&amp;"_"&amp;$C223),IFERROR(_xlfn.XLOOKUP(_xlfn.XLOOKUP($J$1,Fct_labels,Fct_codes)&amp;"_"&amp;$C223,Raw_Factors_QFXP!$B$7:$B$1000,Raw_Factors_QFXP!H$7:H$1000),0))</f>
        <v>0</v>
      </c>
      <c r="H223" s="133" cm="1">
        <f t="array" aca="1" ref="H223" ca="1">IF($J$1="Labour",SUMIFS(Raw_Factors_QFXP!I$7:I$1000,Raw_Factors_QFXP!$A$7:$A$1000,_xlfn.XLOOKUP($J$1,Fct_labels,Fct_codes)&amp;"_"&amp;$C223),IFERROR(_xlfn.XLOOKUP(_xlfn.XLOOKUP($J$1,Fct_labels,Fct_codes)&amp;"_"&amp;$C223,Raw_Factors_QFXP!$B$7:$B$1000,Raw_Factors_QFXP!I$7:I$1000),0))</f>
        <v>0</v>
      </c>
      <c r="I223" s="133" cm="1">
        <f t="array" aca="1" ref="I223" ca="1">IF($J$1="Labour",SUMIFS(Raw_Factors_QFXP!J$7:J$1000,Raw_Factors_QFXP!$A$7:$A$1000,_xlfn.XLOOKUP($J$1,Fct_labels,Fct_codes)&amp;"_"&amp;$C223),IFERROR(_xlfn.XLOOKUP(_xlfn.XLOOKUP($J$1,Fct_labels,Fct_codes)&amp;"_"&amp;$C223,Raw_Factors_QFXP!$B$7:$B$1000,Raw_Factors_QFXP!J$7:J$1000),0))</f>
        <v>0</v>
      </c>
      <c r="J223" s="133" cm="1">
        <f t="array" aca="1" ref="J223" ca="1">IF($J$1="Labour",SUMIFS(Raw_Factors_QFXP!K$7:K$1000,Raw_Factors_QFXP!$A$7:$A$1000,_xlfn.XLOOKUP($J$1,Fct_labels,Fct_codes)&amp;"_"&amp;$C223),IFERROR(_xlfn.XLOOKUP(_xlfn.XLOOKUP($J$1,Fct_labels,Fct_codes)&amp;"_"&amp;$C223,Raw_Factors_QFXP!$B$7:$B$1000,Raw_Factors_QFXP!K$7:K$1000),0))</f>
        <v>0</v>
      </c>
      <c r="K223" s="133" cm="1">
        <f t="array" aca="1" ref="K223" ca="1">IF($J$1="Labour",SUMIFS(Raw_Factors_QFXP!L$7:L$1000,Raw_Factors_QFXP!$A$7:$A$1000,_xlfn.XLOOKUP($J$1,Fct_labels,Fct_codes)&amp;"_"&amp;$C223),IFERROR(_xlfn.XLOOKUP(_xlfn.XLOOKUP($J$1,Fct_labels,Fct_codes)&amp;"_"&amp;$C223,Raw_Factors_QFXP!$B$7:$B$1000,Raw_Factors_QFXP!L$7:L$1000),0))</f>
        <v>0</v>
      </c>
      <c r="L223" s="133" cm="1">
        <f t="array" aca="1" ref="L223" ca="1">IF($J$1="Labour",SUMIFS(Raw_Factors_QFXP!M$7:M$1000,Raw_Factors_QFXP!$A$7:$A$1000,_xlfn.XLOOKUP($J$1,Fct_labels,Fct_codes)&amp;"_"&amp;$C223),IFERROR(_xlfn.XLOOKUP(_xlfn.XLOOKUP($J$1,Fct_labels,Fct_codes)&amp;"_"&amp;$C223,Raw_Factors_QFXP!$B$7:$B$1000,Raw_Factors_QFXP!M$7:M$1000),0))</f>
        <v>0</v>
      </c>
      <c r="M223" s="133" cm="1">
        <f t="array" aca="1" ref="M223" ca="1">IF($J$1="Labour",SUMIFS(Raw_Factors_QFXP!N$7:N$1000,Raw_Factors_QFXP!$A$7:$A$1000,_xlfn.XLOOKUP($J$1,Fct_labels,Fct_codes)&amp;"_"&amp;$C223),IFERROR(_xlfn.XLOOKUP(_xlfn.XLOOKUP($J$1,Fct_labels,Fct_codes)&amp;"_"&amp;$C223,Raw_Factors_QFXP!$B$7:$B$1000,Raw_Factors_QFXP!N$7:N$1000),0))</f>
        <v>0</v>
      </c>
      <c r="O223" s="108"/>
      <c r="P223" s="108"/>
      <c r="Q223" s="281" cm="1">
        <f t="array" aca="1" ref="Q223" ca="1">IF($J$1="Labour","",IFERROR(_xlfn.XLOOKUP(_xlfn.XLOOKUP($J$1,Fct_labels,Fct_codes)&amp;"_"&amp;$C223,Raw_Factors_WFDISTXP!$B$7:$B$1000,Raw_Factors_WFDISTXP!E$7:E$1000),0))</f>
        <v>0</v>
      </c>
      <c r="R223" s="281" cm="1">
        <f t="array" aca="1" ref="R223" ca="1">IF($J$1="Labour","",IFERROR(_xlfn.XLOOKUP(_xlfn.XLOOKUP($J$1,Fct_labels,Fct_codes)&amp;"_"&amp;$C223,Raw_Factors_WFDISTXP!$B$7:$B$1000,Raw_Factors_WFDISTXP!F$7:F$1000),0))</f>
        <v>0</v>
      </c>
      <c r="S223" s="281" cm="1">
        <f t="array" aca="1" ref="S223" ca="1">IF($J$1="Labour","",IFERROR(_xlfn.XLOOKUP(_xlfn.XLOOKUP($J$1,Fct_labels,Fct_codes)&amp;"_"&amp;$C223,Raw_Factors_WFDISTXP!$B$7:$B$1000,Raw_Factors_WFDISTXP!G$7:G$1000),0))</f>
        <v>0</v>
      </c>
      <c r="T223" s="281" cm="1">
        <f t="array" aca="1" ref="T223" ca="1">IF($J$1="Labour","",IFERROR(_xlfn.XLOOKUP(_xlfn.XLOOKUP($J$1,Fct_labels,Fct_codes)&amp;"_"&amp;$C223,Raw_Factors_WFDISTXP!$B$7:$B$1000,Raw_Factors_WFDISTXP!H$7:H$1000),0))</f>
        <v>0</v>
      </c>
      <c r="U223" s="281" cm="1">
        <f t="array" aca="1" ref="U223" ca="1">IF($J$1="Labour","",IFERROR(_xlfn.XLOOKUP(_xlfn.XLOOKUP($J$1,Fct_labels,Fct_codes)&amp;"_"&amp;$C223,Raw_Factors_WFDISTXP!$B$7:$B$1000,Raw_Factors_WFDISTXP!I$7:I$1000),0))</f>
        <v>0</v>
      </c>
      <c r="V223" s="281" cm="1">
        <f t="array" aca="1" ref="V223" ca="1">IF($J$1="Labour","",IFERROR(_xlfn.XLOOKUP(_xlfn.XLOOKUP($J$1,Fct_labels,Fct_codes)&amp;"_"&amp;$C223,Raw_Factors_WFDISTXP!$B$7:$B$1000,Raw_Factors_WFDISTXP!J$7:J$1000),0))</f>
        <v>0</v>
      </c>
      <c r="W223" s="281" cm="1">
        <f t="array" aca="1" ref="W223" ca="1">IF($J$1="Labour","",IFERROR(_xlfn.XLOOKUP(_xlfn.XLOOKUP($J$1,Fct_labels,Fct_codes)&amp;"_"&amp;$C223,Raw_Factors_WFDISTXP!$B$7:$B$1000,Raw_Factors_WFDISTXP!K$7:K$1000),0))</f>
        <v>0</v>
      </c>
      <c r="X223" s="281" cm="1">
        <f t="array" aca="1" ref="X223" ca="1">IF($J$1="Labour","",IFERROR(_xlfn.XLOOKUP(_xlfn.XLOOKUP($J$1,Fct_labels,Fct_codes)&amp;"_"&amp;$C223,Raw_Factors_WFDISTXP!$B$7:$B$1000,Raw_Factors_WFDISTXP!L$7:L$1000),0))</f>
        <v>0</v>
      </c>
      <c r="Y223" s="281" cm="1">
        <f t="array" aca="1" ref="Y223" ca="1">IF($J$1="Labour","",IFERROR(_xlfn.XLOOKUP(_xlfn.XLOOKUP($J$1,Fct_labels,Fct_codes)&amp;"_"&amp;$C223,Raw_Factors_WFDISTXP!$B$7:$B$1000,Raw_Factors_WFDISTXP!M$7:M$1000),0))</f>
        <v>0</v>
      </c>
      <c r="Z223" s="281" cm="1">
        <f t="array" aca="1" ref="Z223" ca="1">IF($J$1="Labour","",IFERROR(_xlfn.XLOOKUP(_xlfn.XLOOKUP($J$1,Fct_labels,Fct_codes)&amp;"_"&amp;$C223,Raw_Factors_WFDISTXP!$B$7:$B$1000,Raw_Factors_WFDISTXP!N$7:N$1000),0))</f>
        <v>0</v>
      </c>
      <c r="AA223" s="104"/>
      <c r="AB223" s="104"/>
      <c r="AC223" s="104"/>
      <c r="AD223" s="104"/>
      <c r="AE223" s="104"/>
      <c r="AF223" s="104"/>
      <c r="AG223" s="104"/>
      <c r="AH223" s="104"/>
      <c r="AI223" s="54" t="str">
        <f ca="1"/>
        <v/>
      </c>
      <c r="AJ223" s="54" t="str">
        <f ca="1"/>
        <v/>
      </c>
      <c r="AK223" s="133">
        <v>0</v>
      </c>
      <c r="AL223" s="133">
        <f ca="1"/>
        <v>0</v>
      </c>
      <c r="AM223" s="133">
        <f ca="1"/>
        <v>0</v>
      </c>
      <c r="AN223" s="133">
        <f ca="1"/>
        <v>0</v>
      </c>
      <c r="AO223" s="133">
        <f ca="1"/>
        <v>0</v>
      </c>
      <c r="AP223" s="133">
        <f ca="1"/>
        <v>0</v>
      </c>
      <c r="AQ223" s="133">
        <f ca="1"/>
        <v>0</v>
      </c>
      <c r="AR223" s="133">
        <f ca="1"/>
        <v>0</v>
      </c>
      <c r="AS223" s="133">
        <f ca="1"/>
        <v>0</v>
      </c>
      <c r="AT223" s="133">
        <f ca="1"/>
        <v>0</v>
      </c>
      <c r="AU223" s="133">
        <f ca="1"/>
        <v>0</v>
      </c>
      <c r="AV223" s="133" t="str">
        <f t="shared" ca="1" si="24"/>
        <v/>
      </c>
      <c r="AW223" s="133" t="str">
        <f t="shared" ca="1" si="25"/>
        <v/>
      </c>
      <c r="AX223" s="59"/>
    </row>
    <row r="224" spans="2:50" hidden="1" outlineLevel="1" x14ac:dyDescent="0.2">
      <c r="B224" s="108"/>
      <c r="C224" s="108"/>
      <c r="D224" s="133" cm="1">
        <f t="array" aca="1" ref="D224" ca="1">IF($J$1="Labour",SUMIFS(Raw_Factors_QFXP!E$7:E$1000,Raw_Factors_QFXP!$A$7:$A$1000,_xlfn.XLOOKUP($J$1,Fct_labels,Fct_codes)&amp;"_"&amp;$C224),IFERROR(_xlfn.XLOOKUP(_xlfn.XLOOKUP($J$1,Fct_labels,Fct_codes)&amp;"_"&amp;$C224,Raw_Factors_QFXP!$B$7:$B$1000,Raw_Factors_QFXP!E$7:E$1000),0))</f>
        <v>0</v>
      </c>
      <c r="E224" s="133" cm="1">
        <f t="array" aca="1" ref="E224" ca="1">IF($J$1="Labour",SUMIFS(Raw_Factors_QFXP!F$7:F$1000,Raw_Factors_QFXP!$A$7:$A$1000,_xlfn.XLOOKUP($J$1,Fct_labels,Fct_codes)&amp;"_"&amp;$C224),IFERROR(_xlfn.XLOOKUP(_xlfn.XLOOKUP($J$1,Fct_labels,Fct_codes)&amp;"_"&amp;$C224,Raw_Factors_QFXP!$B$7:$B$1000,Raw_Factors_QFXP!F$7:F$1000),0))</f>
        <v>0</v>
      </c>
      <c r="F224" s="133" cm="1">
        <f t="array" aca="1" ref="F224" ca="1">IF($J$1="Labour",SUMIFS(Raw_Factors_QFXP!G$7:G$1000,Raw_Factors_QFXP!$A$7:$A$1000,_xlfn.XLOOKUP($J$1,Fct_labels,Fct_codes)&amp;"_"&amp;$C224),IFERROR(_xlfn.XLOOKUP(_xlfn.XLOOKUP($J$1,Fct_labels,Fct_codes)&amp;"_"&amp;$C224,Raw_Factors_QFXP!$B$7:$B$1000,Raw_Factors_QFXP!G$7:G$1000),0))</f>
        <v>0</v>
      </c>
      <c r="G224" s="133" cm="1">
        <f t="array" aca="1" ref="G224" ca="1">IF($J$1="Labour",SUMIFS(Raw_Factors_QFXP!H$7:H$1000,Raw_Factors_QFXP!$A$7:$A$1000,_xlfn.XLOOKUP($J$1,Fct_labels,Fct_codes)&amp;"_"&amp;$C224),IFERROR(_xlfn.XLOOKUP(_xlfn.XLOOKUP($J$1,Fct_labels,Fct_codes)&amp;"_"&amp;$C224,Raw_Factors_QFXP!$B$7:$B$1000,Raw_Factors_QFXP!H$7:H$1000),0))</f>
        <v>0</v>
      </c>
      <c r="H224" s="133" cm="1">
        <f t="array" aca="1" ref="H224" ca="1">IF($J$1="Labour",SUMIFS(Raw_Factors_QFXP!I$7:I$1000,Raw_Factors_QFXP!$A$7:$A$1000,_xlfn.XLOOKUP($J$1,Fct_labels,Fct_codes)&amp;"_"&amp;$C224),IFERROR(_xlfn.XLOOKUP(_xlfn.XLOOKUP($J$1,Fct_labels,Fct_codes)&amp;"_"&amp;$C224,Raw_Factors_QFXP!$B$7:$B$1000,Raw_Factors_QFXP!I$7:I$1000),0))</f>
        <v>0</v>
      </c>
      <c r="I224" s="133" cm="1">
        <f t="array" aca="1" ref="I224" ca="1">IF($J$1="Labour",SUMIFS(Raw_Factors_QFXP!J$7:J$1000,Raw_Factors_QFXP!$A$7:$A$1000,_xlfn.XLOOKUP($J$1,Fct_labels,Fct_codes)&amp;"_"&amp;$C224),IFERROR(_xlfn.XLOOKUP(_xlfn.XLOOKUP($J$1,Fct_labels,Fct_codes)&amp;"_"&amp;$C224,Raw_Factors_QFXP!$B$7:$B$1000,Raw_Factors_QFXP!J$7:J$1000),0))</f>
        <v>0</v>
      </c>
      <c r="J224" s="133" cm="1">
        <f t="array" aca="1" ref="J224" ca="1">IF($J$1="Labour",SUMIFS(Raw_Factors_QFXP!K$7:K$1000,Raw_Factors_QFXP!$A$7:$A$1000,_xlfn.XLOOKUP($J$1,Fct_labels,Fct_codes)&amp;"_"&amp;$C224),IFERROR(_xlfn.XLOOKUP(_xlfn.XLOOKUP($J$1,Fct_labels,Fct_codes)&amp;"_"&amp;$C224,Raw_Factors_QFXP!$B$7:$B$1000,Raw_Factors_QFXP!K$7:K$1000),0))</f>
        <v>0</v>
      </c>
      <c r="K224" s="133" cm="1">
        <f t="array" aca="1" ref="K224" ca="1">IF($J$1="Labour",SUMIFS(Raw_Factors_QFXP!L$7:L$1000,Raw_Factors_QFXP!$A$7:$A$1000,_xlfn.XLOOKUP($J$1,Fct_labels,Fct_codes)&amp;"_"&amp;$C224),IFERROR(_xlfn.XLOOKUP(_xlfn.XLOOKUP($J$1,Fct_labels,Fct_codes)&amp;"_"&amp;$C224,Raw_Factors_QFXP!$B$7:$B$1000,Raw_Factors_QFXP!L$7:L$1000),0))</f>
        <v>0</v>
      </c>
      <c r="L224" s="133" cm="1">
        <f t="array" aca="1" ref="L224" ca="1">IF($J$1="Labour",SUMIFS(Raw_Factors_QFXP!M$7:M$1000,Raw_Factors_QFXP!$A$7:$A$1000,_xlfn.XLOOKUP($J$1,Fct_labels,Fct_codes)&amp;"_"&amp;$C224),IFERROR(_xlfn.XLOOKUP(_xlfn.XLOOKUP($J$1,Fct_labels,Fct_codes)&amp;"_"&amp;$C224,Raw_Factors_QFXP!$B$7:$B$1000,Raw_Factors_QFXP!M$7:M$1000),0))</f>
        <v>0</v>
      </c>
      <c r="M224" s="133" cm="1">
        <f t="array" aca="1" ref="M224" ca="1">IF($J$1="Labour",SUMIFS(Raw_Factors_QFXP!N$7:N$1000,Raw_Factors_QFXP!$A$7:$A$1000,_xlfn.XLOOKUP($J$1,Fct_labels,Fct_codes)&amp;"_"&amp;$C224),IFERROR(_xlfn.XLOOKUP(_xlfn.XLOOKUP($J$1,Fct_labels,Fct_codes)&amp;"_"&amp;$C224,Raw_Factors_QFXP!$B$7:$B$1000,Raw_Factors_QFXP!N$7:N$1000),0))</f>
        <v>0</v>
      </c>
      <c r="O224" s="108"/>
      <c r="P224" s="108"/>
      <c r="Q224" s="281" cm="1">
        <f t="array" aca="1" ref="Q224" ca="1">IF($J$1="Labour","",IFERROR(_xlfn.XLOOKUP(_xlfn.XLOOKUP($J$1,Fct_labels,Fct_codes)&amp;"_"&amp;$C224,Raw_Factors_WFDISTXP!$B$7:$B$1000,Raw_Factors_WFDISTXP!E$7:E$1000),0))</f>
        <v>0</v>
      </c>
      <c r="R224" s="281" cm="1">
        <f t="array" aca="1" ref="R224" ca="1">IF($J$1="Labour","",IFERROR(_xlfn.XLOOKUP(_xlfn.XLOOKUP($J$1,Fct_labels,Fct_codes)&amp;"_"&amp;$C224,Raw_Factors_WFDISTXP!$B$7:$B$1000,Raw_Factors_WFDISTXP!F$7:F$1000),0))</f>
        <v>0</v>
      </c>
      <c r="S224" s="281" cm="1">
        <f t="array" aca="1" ref="S224" ca="1">IF($J$1="Labour","",IFERROR(_xlfn.XLOOKUP(_xlfn.XLOOKUP($J$1,Fct_labels,Fct_codes)&amp;"_"&amp;$C224,Raw_Factors_WFDISTXP!$B$7:$B$1000,Raw_Factors_WFDISTXP!G$7:G$1000),0))</f>
        <v>0</v>
      </c>
      <c r="T224" s="281" cm="1">
        <f t="array" aca="1" ref="T224" ca="1">IF($J$1="Labour","",IFERROR(_xlfn.XLOOKUP(_xlfn.XLOOKUP($J$1,Fct_labels,Fct_codes)&amp;"_"&amp;$C224,Raw_Factors_WFDISTXP!$B$7:$B$1000,Raw_Factors_WFDISTXP!H$7:H$1000),0))</f>
        <v>0</v>
      </c>
      <c r="U224" s="281" cm="1">
        <f t="array" aca="1" ref="U224" ca="1">IF($J$1="Labour","",IFERROR(_xlfn.XLOOKUP(_xlfn.XLOOKUP($J$1,Fct_labels,Fct_codes)&amp;"_"&amp;$C224,Raw_Factors_WFDISTXP!$B$7:$B$1000,Raw_Factors_WFDISTXP!I$7:I$1000),0))</f>
        <v>0</v>
      </c>
      <c r="V224" s="281" cm="1">
        <f t="array" aca="1" ref="V224" ca="1">IF($J$1="Labour","",IFERROR(_xlfn.XLOOKUP(_xlfn.XLOOKUP($J$1,Fct_labels,Fct_codes)&amp;"_"&amp;$C224,Raw_Factors_WFDISTXP!$B$7:$B$1000,Raw_Factors_WFDISTXP!J$7:J$1000),0))</f>
        <v>0</v>
      </c>
      <c r="W224" s="281" cm="1">
        <f t="array" aca="1" ref="W224" ca="1">IF($J$1="Labour","",IFERROR(_xlfn.XLOOKUP(_xlfn.XLOOKUP($J$1,Fct_labels,Fct_codes)&amp;"_"&amp;$C224,Raw_Factors_WFDISTXP!$B$7:$B$1000,Raw_Factors_WFDISTXP!K$7:K$1000),0))</f>
        <v>0</v>
      </c>
      <c r="X224" s="281" cm="1">
        <f t="array" aca="1" ref="X224" ca="1">IF($J$1="Labour","",IFERROR(_xlfn.XLOOKUP(_xlfn.XLOOKUP($J$1,Fct_labels,Fct_codes)&amp;"_"&amp;$C224,Raw_Factors_WFDISTXP!$B$7:$B$1000,Raw_Factors_WFDISTXP!L$7:L$1000),0))</f>
        <v>0</v>
      </c>
      <c r="Y224" s="281" cm="1">
        <f t="array" aca="1" ref="Y224" ca="1">IF($J$1="Labour","",IFERROR(_xlfn.XLOOKUP(_xlfn.XLOOKUP($J$1,Fct_labels,Fct_codes)&amp;"_"&amp;$C224,Raw_Factors_WFDISTXP!$B$7:$B$1000,Raw_Factors_WFDISTXP!M$7:M$1000),0))</f>
        <v>0</v>
      </c>
      <c r="Z224" s="281" cm="1">
        <f t="array" aca="1" ref="Z224" ca="1">IF($J$1="Labour","",IFERROR(_xlfn.XLOOKUP(_xlfn.XLOOKUP($J$1,Fct_labels,Fct_codes)&amp;"_"&amp;$C224,Raw_Factors_WFDISTXP!$B$7:$B$1000,Raw_Factors_WFDISTXP!N$7:N$1000),0))</f>
        <v>0</v>
      </c>
      <c r="AA224" s="104"/>
      <c r="AB224" s="104"/>
      <c r="AC224" s="104"/>
      <c r="AD224" s="104"/>
      <c r="AE224" s="104"/>
      <c r="AF224" s="104"/>
      <c r="AG224" s="104"/>
      <c r="AH224" s="104"/>
      <c r="AI224" s="54" t="str">
        <f ca="1"/>
        <v/>
      </c>
      <c r="AJ224" s="54" t="str">
        <f ca="1"/>
        <v/>
      </c>
      <c r="AK224" s="133">
        <v>0</v>
      </c>
      <c r="AL224" s="133">
        <f ca="1"/>
        <v>0</v>
      </c>
      <c r="AM224" s="133">
        <f ca="1"/>
        <v>0</v>
      </c>
      <c r="AN224" s="133">
        <f ca="1"/>
        <v>0</v>
      </c>
      <c r="AO224" s="133">
        <f ca="1"/>
        <v>0</v>
      </c>
      <c r="AP224" s="133">
        <f ca="1"/>
        <v>0</v>
      </c>
      <c r="AQ224" s="133">
        <f ca="1"/>
        <v>0</v>
      </c>
      <c r="AR224" s="133">
        <f ca="1"/>
        <v>0</v>
      </c>
      <c r="AS224" s="133">
        <f ca="1"/>
        <v>0</v>
      </c>
      <c r="AT224" s="133">
        <f ca="1"/>
        <v>0</v>
      </c>
      <c r="AU224" s="133">
        <f ca="1"/>
        <v>0</v>
      </c>
      <c r="AV224" s="133" t="str">
        <f t="shared" ca="1" si="24"/>
        <v/>
      </c>
      <c r="AW224" s="133" t="str">
        <f t="shared" ca="1" si="25"/>
        <v/>
      </c>
      <c r="AX224" s="59"/>
    </row>
    <row r="225" spans="2:50" hidden="1" outlineLevel="1" x14ac:dyDescent="0.2">
      <c r="B225" s="108"/>
      <c r="C225" s="108"/>
      <c r="D225" s="133" cm="1">
        <f t="array" aca="1" ref="D225" ca="1">IF($J$1="Labour",SUMIFS(Raw_Factors_QFXP!E$7:E$1000,Raw_Factors_QFXP!$A$7:$A$1000,_xlfn.XLOOKUP($J$1,Fct_labels,Fct_codes)&amp;"_"&amp;$C225),IFERROR(_xlfn.XLOOKUP(_xlfn.XLOOKUP($J$1,Fct_labels,Fct_codes)&amp;"_"&amp;$C225,Raw_Factors_QFXP!$B$7:$B$1000,Raw_Factors_QFXP!E$7:E$1000),0))</f>
        <v>0</v>
      </c>
      <c r="E225" s="133" cm="1">
        <f t="array" aca="1" ref="E225" ca="1">IF($J$1="Labour",SUMIFS(Raw_Factors_QFXP!F$7:F$1000,Raw_Factors_QFXP!$A$7:$A$1000,_xlfn.XLOOKUP($J$1,Fct_labels,Fct_codes)&amp;"_"&amp;$C225),IFERROR(_xlfn.XLOOKUP(_xlfn.XLOOKUP($J$1,Fct_labels,Fct_codes)&amp;"_"&amp;$C225,Raw_Factors_QFXP!$B$7:$B$1000,Raw_Factors_QFXP!F$7:F$1000),0))</f>
        <v>0</v>
      </c>
      <c r="F225" s="133" cm="1">
        <f t="array" aca="1" ref="F225" ca="1">IF($J$1="Labour",SUMIFS(Raw_Factors_QFXP!G$7:G$1000,Raw_Factors_QFXP!$A$7:$A$1000,_xlfn.XLOOKUP($J$1,Fct_labels,Fct_codes)&amp;"_"&amp;$C225),IFERROR(_xlfn.XLOOKUP(_xlfn.XLOOKUP($J$1,Fct_labels,Fct_codes)&amp;"_"&amp;$C225,Raw_Factors_QFXP!$B$7:$B$1000,Raw_Factors_QFXP!G$7:G$1000),0))</f>
        <v>0</v>
      </c>
      <c r="G225" s="133" cm="1">
        <f t="array" aca="1" ref="G225" ca="1">IF($J$1="Labour",SUMIFS(Raw_Factors_QFXP!H$7:H$1000,Raw_Factors_QFXP!$A$7:$A$1000,_xlfn.XLOOKUP($J$1,Fct_labels,Fct_codes)&amp;"_"&amp;$C225),IFERROR(_xlfn.XLOOKUP(_xlfn.XLOOKUP($J$1,Fct_labels,Fct_codes)&amp;"_"&amp;$C225,Raw_Factors_QFXP!$B$7:$B$1000,Raw_Factors_QFXP!H$7:H$1000),0))</f>
        <v>0</v>
      </c>
      <c r="H225" s="133" cm="1">
        <f t="array" aca="1" ref="H225" ca="1">IF($J$1="Labour",SUMIFS(Raw_Factors_QFXP!I$7:I$1000,Raw_Factors_QFXP!$A$7:$A$1000,_xlfn.XLOOKUP($J$1,Fct_labels,Fct_codes)&amp;"_"&amp;$C225),IFERROR(_xlfn.XLOOKUP(_xlfn.XLOOKUP($J$1,Fct_labels,Fct_codes)&amp;"_"&amp;$C225,Raw_Factors_QFXP!$B$7:$B$1000,Raw_Factors_QFXP!I$7:I$1000),0))</f>
        <v>0</v>
      </c>
      <c r="I225" s="133" cm="1">
        <f t="array" aca="1" ref="I225" ca="1">IF($J$1="Labour",SUMIFS(Raw_Factors_QFXP!J$7:J$1000,Raw_Factors_QFXP!$A$7:$A$1000,_xlfn.XLOOKUP($J$1,Fct_labels,Fct_codes)&amp;"_"&amp;$C225),IFERROR(_xlfn.XLOOKUP(_xlfn.XLOOKUP($J$1,Fct_labels,Fct_codes)&amp;"_"&amp;$C225,Raw_Factors_QFXP!$B$7:$B$1000,Raw_Factors_QFXP!J$7:J$1000),0))</f>
        <v>0</v>
      </c>
      <c r="J225" s="133" cm="1">
        <f t="array" aca="1" ref="J225" ca="1">IF($J$1="Labour",SUMIFS(Raw_Factors_QFXP!K$7:K$1000,Raw_Factors_QFXP!$A$7:$A$1000,_xlfn.XLOOKUP($J$1,Fct_labels,Fct_codes)&amp;"_"&amp;$C225),IFERROR(_xlfn.XLOOKUP(_xlfn.XLOOKUP($J$1,Fct_labels,Fct_codes)&amp;"_"&amp;$C225,Raw_Factors_QFXP!$B$7:$B$1000,Raw_Factors_QFXP!K$7:K$1000),0))</f>
        <v>0</v>
      </c>
      <c r="K225" s="133" cm="1">
        <f t="array" aca="1" ref="K225" ca="1">IF($J$1="Labour",SUMIFS(Raw_Factors_QFXP!L$7:L$1000,Raw_Factors_QFXP!$A$7:$A$1000,_xlfn.XLOOKUP($J$1,Fct_labels,Fct_codes)&amp;"_"&amp;$C225),IFERROR(_xlfn.XLOOKUP(_xlfn.XLOOKUP($J$1,Fct_labels,Fct_codes)&amp;"_"&amp;$C225,Raw_Factors_QFXP!$B$7:$B$1000,Raw_Factors_QFXP!L$7:L$1000),0))</f>
        <v>0</v>
      </c>
      <c r="L225" s="133" cm="1">
        <f t="array" aca="1" ref="L225" ca="1">IF($J$1="Labour",SUMIFS(Raw_Factors_QFXP!M$7:M$1000,Raw_Factors_QFXP!$A$7:$A$1000,_xlfn.XLOOKUP($J$1,Fct_labels,Fct_codes)&amp;"_"&amp;$C225),IFERROR(_xlfn.XLOOKUP(_xlfn.XLOOKUP($J$1,Fct_labels,Fct_codes)&amp;"_"&amp;$C225,Raw_Factors_QFXP!$B$7:$B$1000,Raw_Factors_QFXP!M$7:M$1000),0))</f>
        <v>0</v>
      </c>
      <c r="M225" s="133" cm="1">
        <f t="array" aca="1" ref="M225" ca="1">IF($J$1="Labour",SUMIFS(Raw_Factors_QFXP!N$7:N$1000,Raw_Factors_QFXP!$A$7:$A$1000,_xlfn.XLOOKUP($J$1,Fct_labels,Fct_codes)&amp;"_"&amp;$C225),IFERROR(_xlfn.XLOOKUP(_xlfn.XLOOKUP($J$1,Fct_labels,Fct_codes)&amp;"_"&amp;$C225,Raw_Factors_QFXP!$B$7:$B$1000,Raw_Factors_QFXP!N$7:N$1000),0))</f>
        <v>0</v>
      </c>
      <c r="O225" s="108"/>
      <c r="P225" s="108"/>
      <c r="Q225" s="281" cm="1">
        <f t="array" aca="1" ref="Q225" ca="1">IF($J$1="Labour","",IFERROR(_xlfn.XLOOKUP(_xlfn.XLOOKUP($J$1,Fct_labels,Fct_codes)&amp;"_"&amp;$C225,Raw_Factors_WFDISTXP!$B$7:$B$1000,Raw_Factors_WFDISTXP!E$7:E$1000),0))</f>
        <v>0</v>
      </c>
      <c r="R225" s="281" cm="1">
        <f t="array" aca="1" ref="R225" ca="1">IF($J$1="Labour","",IFERROR(_xlfn.XLOOKUP(_xlfn.XLOOKUP($J$1,Fct_labels,Fct_codes)&amp;"_"&amp;$C225,Raw_Factors_WFDISTXP!$B$7:$B$1000,Raw_Factors_WFDISTXP!F$7:F$1000),0))</f>
        <v>0</v>
      </c>
      <c r="S225" s="281" cm="1">
        <f t="array" aca="1" ref="S225" ca="1">IF($J$1="Labour","",IFERROR(_xlfn.XLOOKUP(_xlfn.XLOOKUP($J$1,Fct_labels,Fct_codes)&amp;"_"&amp;$C225,Raw_Factors_WFDISTXP!$B$7:$B$1000,Raw_Factors_WFDISTXP!G$7:G$1000),0))</f>
        <v>0</v>
      </c>
      <c r="T225" s="281" cm="1">
        <f t="array" aca="1" ref="T225" ca="1">IF($J$1="Labour","",IFERROR(_xlfn.XLOOKUP(_xlfn.XLOOKUP($J$1,Fct_labels,Fct_codes)&amp;"_"&amp;$C225,Raw_Factors_WFDISTXP!$B$7:$B$1000,Raw_Factors_WFDISTXP!H$7:H$1000),0))</f>
        <v>0</v>
      </c>
      <c r="U225" s="281" cm="1">
        <f t="array" aca="1" ref="U225" ca="1">IF($J$1="Labour","",IFERROR(_xlfn.XLOOKUP(_xlfn.XLOOKUP($J$1,Fct_labels,Fct_codes)&amp;"_"&amp;$C225,Raw_Factors_WFDISTXP!$B$7:$B$1000,Raw_Factors_WFDISTXP!I$7:I$1000),0))</f>
        <v>0</v>
      </c>
      <c r="V225" s="281" cm="1">
        <f t="array" aca="1" ref="V225" ca="1">IF($J$1="Labour","",IFERROR(_xlfn.XLOOKUP(_xlfn.XLOOKUP($J$1,Fct_labels,Fct_codes)&amp;"_"&amp;$C225,Raw_Factors_WFDISTXP!$B$7:$B$1000,Raw_Factors_WFDISTXP!J$7:J$1000),0))</f>
        <v>0</v>
      </c>
      <c r="W225" s="281" cm="1">
        <f t="array" aca="1" ref="W225" ca="1">IF($J$1="Labour","",IFERROR(_xlfn.XLOOKUP(_xlfn.XLOOKUP($J$1,Fct_labels,Fct_codes)&amp;"_"&amp;$C225,Raw_Factors_WFDISTXP!$B$7:$B$1000,Raw_Factors_WFDISTXP!K$7:K$1000),0))</f>
        <v>0</v>
      </c>
      <c r="X225" s="281" cm="1">
        <f t="array" aca="1" ref="X225" ca="1">IF($J$1="Labour","",IFERROR(_xlfn.XLOOKUP(_xlfn.XLOOKUP($J$1,Fct_labels,Fct_codes)&amp;"_"&amp;$C225,Raw_Factors_WFDISTXP!$B$7:$B$1000,Raw_Factors_WFDISTXP!L$7:L$1000),0))</f>
        <v>0</v>
      </c>
      <c r="Y225" s="281" cm="1">
        <f t="array" aca="1" ref="Y225" ca="1">IF($J$1="Labour","",IFERROR(_xlfn.XLOOKUP(_xlfn.XLOOKUP($J$1,Fct_labels,Fct_codes)&amp;"_"&amp;$C225,Raw_Factors_WFDISTXP!$B$7:$B$1000,Raw_Factors_WFDISTXP!M$7:M$1000),0))</f>
        <v>0</v>
      </c>
      <c r="Z225" s="281" cm="1">
        <f t="array" aca="1" ref="Z225" ca="1">IF($J$1="Labour","",IFERROR(_xlfn.XLOOKUP(_xlfn.XLOOKUP($J$1,Fct_labels,Fct_codes)&amp;"_"&amp;$C225,Raw_Factors_WFDISTXP!$B$7:$B$1000,Raw_Factors_WFDISTXP!N$7:N$1000),0))</f>
        <v>0</v>
      </c>
      <c r="AA225" s="104"/>
      <c r="AB225" s="104"/>
      <c r="AC225" s="104"/>
      <c r="AD225" s="104"/>
      <c r="AE225" s="104"/>
      <c r="AF225" s="104"/>
      <c r="AG225" s="104"/>
      <c r="AH225" s="104"/>
      <c r="AI225" s="54" t="str">
        <f ca="1"/>
        <v/>
      </c>
      <c r="AJ225" s="54" t="str">
        <f ca="1"/>
        <v/>
      </c>
      <c r="AK225" s="133">
        <v>0</v>
      </c>
      <c r="AL225" s="133">
        <f ca="1"/>
        <v>0</v>
      </c>
      <c r="AM225" s="133">
        <f ca="1"/>
        <v>0</v>
      </c>
      <c r="AN225" s="133">
        <f ca="1"/>
        <v>0</v>
      </c>
      <c r="AO225" s="133">
        <f ca="1"/>
        <v>0</v>
      </c>
      <c r="AP225" s="133">
        <f ca="1"/>
        <v>0</v>
      </c>
      <c r="AQ225" s="133">
        <f ca="1"/>
        <v>0</v>
      </c>
      <c r="AR225" s="133">
        <f ca="1"/>
        <v>0</v>
      </c>
      <c r="AS225" s="133">
        <f ca="1"/>
        <v>0</v>
      </c>
      <c r="AT225" s="133">
        <f ca="1"/>
        <v>0</v>
      </c>
      <c r="AU225" s="133">
        <f ca="1"/>
        <v>0</v>
      </c>
      <c r="AV225" s="133" t="str">
        <f t="shared" ca="1" si="24"/>
        <v/>
      </c>
      <c r="AW225" s="133" t="str">
        <f t="shared" ca="1" si="25"/>
        <v/>
      </c>
      <c r="AX225" s="59"/>
    </row>
    <row r="226" spans="2:50" hidden="1" outlineLevel="1" x14ac:dyDescent="0.2">
      <c r="B226" s="108"/>
      <c r="C226" s="108"/>
      <c r="D226" s="133" cm="1">
        <f t="array" aca="1" ref="D226" ca="1">IF($J$1="Labour",SUMIFS(Raw_Factors_QFXP!E$7:E$1000,Raw_Factors_QFXP!$A$7:$A$1000,_xlfn.XLOOKUP($J$1,Fct_labels,Fct_codes)&amp;"_"&amp;$C226),IFERROR(_xlfn.XLOOKUP(_xlfn.XLOOKUP($J$1,Fct_labels,Fct_codes)&amp;"_"&amp;$C226,Raw_Factors_QFXP!$B$7:$B$1000,Raw_Factors_QFXP!E$7:E$1000),0))</f>
        <v>0</v>
      </c>
      <c r="E226" s="133" cm="1">
        <f t="array" aca="1" ref="E226" ca="1">IF($J$1="Labour",SUMIFS(Raw_Factors_QFXP!F$7:F$1000,Raw_Factors_QFXP!$A$7:$A$1000,_xlfn.XLOOKUP($J$1,Fct_labels,Fct_codes)&amp;"_"&amp;$C226),IFERROR(_xlfn.XLOOKUP(_xlfn.XLOOKUP($J$1,Fct_labels,Fct_codes)&amp;"_"&amp;$C226,Raw_Factors_QFXP!$B$7:$B$1000,Raw_Factors_QFXP!F$7:F$1000),0))</f>
        <v>0</v>
      </c>
      <c r="F226" s="133" cm="1">
        <f t="array" aca="1" ref="F226" ca="1">IF($J$1="Labour",SUMIFS(Raw_Factors_QFXP!G$7:G$1000,Raw_Factors_QFXP!$A$7:$A$1000,_xlfn.XLOOKUP($J$1,Fct_labels,Fct_codes)&amp;"_"&amp;$C226),IFERROR(_xlfn.XLOOKUP(_xlfn.XLOOKUP($J$1,Fct_labels,Fct_codes)&amp;"_"&amp;$C226,Raw_Factors_QFXP!$B$7:$B$1000,Raw_Factors_QFXP!G$7:G$1000),0))</f>
        <v>0</v>
      </c>
      <c r="G226" s="133" cm="1">
        <f t="array" aca="1" ref="G226" ca="1">IF($J$1="Labour",SUMIFS(Raw_Factors_QFXP!H$7:H$1000,Raw_Factors_QFXP!$A$7:$A$1000,_xlfn.XLOOKUP($J$1,Fct_labels,Fct_codes)&amp;"_"&amp;$C226),IFERROR(_xlfn.XLOOKUP(_xlfn.XLOOKUP($J$1,Fct_labels,Fct_codes)&amp;"_"&amp;$C226,Raw_Factors_QFXP!$B$7:$B$1000,Raw_Factors_QFXP!H$7:H$1000),0))</f>
        <v>0</v>
      </c>
      <c r="H226" s="133" cm="1">
        <f t="array" aca="1" ref="H226" ca="1">IF($J$1="Labour",SUMIFS(Raw_Factors_QFXP!I$7:I$1000,Raw_Factors_QFXP!$A$7:$A$1000,_xlfn.XLOOKUP($J$1,Fct_labels,Fct_codes)&amp;"_"&amp;$C226),IFERROR(_xlfn.XLOOKUP(_xlfn.XLOOKUP($J$1,Fct_labels,Fct_codes)&amp;"_"&amp;$C226,Raw_Factors_QFXP!$B$7:$B$1000,Raw_Factors_QFXP!I$7:I$1000),0))</f>
        <v>0</v>
      </c>
      <c r="I226" s="133" cm="1">
        <f t="array" aca="1" ref="I226" ca="1">IF($J$1="Labour",SUMIFS(Raw_Factors_QFXP!J$7:J$1000,Raw_Factors_QFXP!$A$7:$A$1000,_xlfn.XLOOKUP($J$1,Fct_labels,Fct_codes)&amp;"_"&amp;$C226),IFERROR(_xlfn.XLOOKUP(_xlfn.XLOOKUP($J$1,Fct_labels,Fct_codes)&amp;"_"&amp;$C226,Raw_Factors_QFXP!$B$7:$B$1000,Raw_Factors_QFXP!J$7:J$1000),0))</f>
        <v>0</v>
      </c>
      <c r="J226" s="133" cm="1">
        <f t="array" aca="1" ref="J226" ca="1">IF($J$1="Labour",SUMIFS(Raw_Factors_QFXP!K$7:K$1000,Raw_Factors_QFXP!$A$7:$A$1000,_xlfn.XLOOKUP($J$1,Fct_labels,Fct_codes)&amp;"_"&amp;$C226),IFERROR(_xlfn.XLOOKUP(_xlfn.XLOOKUP($J$1,Fct_labels,Fct_codes)&amp;"_"&amp;$C226,Raw_Factors_QFXP!$B$7:$B$1000,Raw_Factors_QFXP!K$7:K$1000),0))</f>
        <v>0</v>
      </c>
      <c r="K226" s="133" cm="1">
        <f t="array" aca="1" ref="K226" ca="1">IF($J$1="Labour",SUMIFS(Raw_Factors_QFXP!L$7:L$1000,Raw_Factors_QFXP!$A$7:$A$1000,_xlfn.XLOOKUP($J$1,Fct_labels,Fct_codes)&amp;"_"&amp;$C226),IFERROR(_xlfn.XLOOKUP(_xlfn.XLOOKUP($J$1,Fct_labels,Fct_codes)&amp;"_"&amp;$C226,Raw_Factors_QFXP!$B$7:$B$1000,Raw_Factors_QFXP!L$7:L$1000),0))</f>
        <v>0</v>
      </c>
      <c r="L226" s="133" cm="1">
        <f t="array" aca="1" ref="L226" ca="1">IF($J$1="Labour",SUMIFS(Raw_Factors_QFXP!M$7:M$1000,Raw_Factors_QFXP!$A$7:$A$1000,_xlfn.XLOOKUP($J$1,Fct_labels,Fct_codes)&amp;"_"&amp;$C226),IFERROR(_xlfn.XLOOKUP(_xlfn.XLOOKUP($J$1,Fct_labels,Fct_codes)&amp;"_"&amp;$C226,Raw_Factors_QFXP!$B$7:$B$1000,Raw_Factors_QFXP!M$7:M$1000),0))</f>
        <v>0</v>
      </c>
      <c r="M226" s="133" cm="1">
        <f t="array" aca="1" ref="M226" ca="1">IF($J$1="Labour",SUMIFS(Raw_Factors_QFXP!N$7:N$1000,Raw_Factors_QFXP!$A$7:$A$1000,_xlfn.XLOOKUP($J$1,Fct_labels,Fct_codes)&amp;"_"&amp;$C226),IFERROR(_xlfn.XLOOKUP(_xlfn.XLOOKUP($J$1,Fct_labels,Fct_codes)&amp;"_"&amp;$C226,Raw_Factors_QFXP!$B$7:$B$1000,Raw_Factors_QFXP!N$7:N$1000),0))</f>
        <v>0</v>
      </c>
      <c r="O226" s="108"/>
      <c r="P226" s="108"/>
      <c r="Q226" s="281" cm="1">
        <f t="array" aca="1" ref="Q226" ca="1">IF($J$1="Labour","",IFERROR(_xlfn.XLOOKUP(_xlfn.XLOOKUP($J$1,Fct_labels,Fct_codes)&amp;"_"&amp;$C226,Raw_Factors_WFDISTXP!$B$7:$B$1000,Raw_Factors_WFDISTXP!E$7:E$1000),0))</f>
        <v>0</v>
      </c>
      <c r="R226" s="281" cm="1">
        <f t="array" aca="1" ref="R226" ca="1">IF($J$1="Labour","",IFERROR(_xlfn.XLOOKUP(_xlfn.XLOOKUP($J$1,Fct_labels,Fct_codes)&amp;"_"&amp;$C226,Raw_Factors_WFDISTXP!$B$7:$B$1000,Raw_Factors_WFDISTXP!F$7:F$1000),0))</f>
        <v>0</v>
      </c>
      <c r="S226" s="281" cm="1">
        <f t="array" aca="1" ref="S226" ca="1">IF($J$1="Labour","",IFERROR(_xlfn.XLOOKUP(_xlfn.XLOOKUP($J$1,Fct_labels,Fct_codes)&amp;"_"&amp;$C226,Raw_Factors_WFDISTXP!$B$7:$B$1000,Raw_Factors_WFDISTXP!G$7:G$1000),0))</f>
        <v>0</v>
      </c>
      <c r="T226" s="281" cm="1">
        <f t="array" aca="1" ref="T226" ca="1">IF($J$1="Labour","",IFERROR(_xlfn.XLOOKUP(_xlfn.XLOOKUP($J$1,Fct_labels,Fct_codes)&amp;"_"&amp;$C226,Raw_Factors_WFDISTXP!$B$7:$B$1000,Raw_Factors_WFDISTXP!H$7:H$1000),0))</f>
        <v>0</v>
      </c>
      <c r="U226" s="281" cm="1">
        <f t="array" aca="1" ref="U226" ca="1">IF($J$1="Labour","",IFERROR(_xlfn.XLOOKUP(_xlfn.XLOOKUP($J$1,Fct_labels,Fct_codes)&amp;"_"&amp;$C226,Raw_Factors_WFDISTXP!$B$7:$B$1000,Raw_Factors_WFDISTXP!I$7:I$1000),0))</f>
        <v>0</v>
      </c>
      <c r="V226" s="281" cm="1">
        <f t="array" aca="1" ref="V226" ca="1">IF($J$1="Labour","",IFERROR(_xlfn.XLOOKUP(_xlfn.XLOOKUP($J$1,Fct_labels,Fct_codes)&amp;"_"&amp;$C226,Raw_Factors_WFDISTXP!$B$7:$B$1000,Raw_Factors_WFDISTXP!J$7:J$1000),0))</f>
        <v>0</v>
      </c>
      <c r="W226" s="281" cm="1">
        <f t="array" aca="1" ref="W226" ca="1">IF($J$1="Labour","",IFERROR(_xlfn.XLOOKUP(_xlfn.XLOOKUP($J$1,Fct_labels,Fct_codes)&amp;"_"&amp;$C226,Raw_Factors_WFDISTXP!$B$7:$B$1000,Raw_Factors_WFDISTXP!K$7:K$1000),0))</f>
        <v>0</v>
      </c>
      <c r="X226" s="281" cm="1">
        <f t="array" aca="1" ref="X226" ca="1">IF($J$1="Labour","",IFERROR(_xlfn.XLOOKUP(_xlfn.XLOOKUP($J$1,Fct_labels,Fct_codes)&amp;"_"&amp;$C226,Raw_Factors_WFDISTXP!$B$7:$B$1000,Raw_Factors_WFDISTXP!L$7:L$1000),0))</f>
        <v>0</v>
      </c>
      <c r="Y226" s="281" cm="1">
        <f t="array" aca="1" ref="Y226" ca="1">IF($J$1="Labour","",IFERROR(_xlfn.XLOOKUP(_xlfn.XLOOKUP($J$1,Fct_labels,Fct_codes)&amp;"_"&amp;$C226,Raw_Factors_WFDISTXP!$B$7:$B$1000,Raw_Factors_WFDISTXP!M$7:M$1000),0))</f>
        <v>0</v>
      </c>
      <c r="Z226" s="281" cm="1">
        <f t="array" aca="1" ref="Z226" ca="1">IF($J$1="Labour","",IFERROR(_xlfn.XLOOKUP(_xlfn.XLOOKUP($J$1,Fct_labels,Fct_codes)&amp;"_"&amp;$C226,Raw_Factors_WFDISTXP!$B$7:$B$1000,Raw_Factors_WFDISTXP!N$7:N$1000),0))</f>
        <v>0</v>
      </c>
      <c r="AA226" s="104"/>
      <c r="AB226" s="104"/>
      <c r="AC226" s="104"/>
      <c r="AD226" s="104"/>
      <c r="AE226" s="104"/>
      <c r="AF226" s="104"/>
      <c r="AG226" s="104"/>
      <c r="AH226" s="104"/>
      <c r="AI226" s="54" t="str">
        <f ca="1"/>
        <v/>
      </c>
      <c r="AJ226" s="54" t="str">
        <f ca="1"/>
        <v/>
      </c>
      <c r="AK226" s="133">
        <v>0</v>
      </c>
      <c r="AL226" s="133">
        <f ca="1"/>
        <v>0</v>
      </c>
      <c r="AM226" s="133">
        <f ca="1"/>
        <v>0</v>
      </c>
      <c r="AN226" s="133">
        <f ca="1"/>
        <v>0</v>
      </c>
      <c r="AO226" s="133">
        <f ca="1"/>
        <v>0</v>
      </c>
      <c r="AP226" s="133">
        <f ca="1"/>
        <v>0</v>
      </c>
      <c r="AQ226" s="133">
        <f ca="1"/>
        <v>0</v>
      </c>
      <c r="AR226" s="133">
        <f ca="1"/>
        <v>0</v>
      </c>
      <c r="AS226" s="133">
        <f ca="1"/>
        <v>0</v>
      </c>
      <c r="AT226" s="133">
        <f ca="1"/>
        <v>0</v>
      </c>
      <c r="AU226" s="133">
        <f ca="1"/>
        <v>0</v>
      </c>
      <c r="AV226" s="133" t="str">
        <f t="shared" ca="1" si="24"/>
        <v/>
      </c>
      <c r="AW226" s="133" t="str">
        <f t="shared" ca="1" si="25"/>
        <v/>
      </c>
      <c r="AX226" s="59"/>
    </row>
    <row r="227" spans="2:50" hidden="1" outlineLevel="1" x14ac:dyDescent="0.2">
      <c r="B227" s="108"/>
      <c r="C227" s="108"/>
      <c r="D227" s="133" cm="1">
        <f t="array" aca="1" ref="D227" ca="1">IF($J$1="Labour",SUMIFS(Raw_Factors_QFXP!E$7:E$1000,Raw_Factors_QFXP!$A$7:$A$1000,_xlfn.XLOOKUP($J$1,Fct_labels,Fct_codes)&amp;"_"&amp;$C227),IFERROR(_xlfn.XLOOKUP(_xlfn.XLOOKUP($J$1,Fct_labels,Fct_codes)&amp;"_"&amp;$C227,Raw_Factors_QFXP!$B$7:$B$1000,Raw_Factors_QFXP!E$7:E$1000),0))</f>
        <v>0</v>
      </c>
      <c r="E227" s="133" cm="1">
        <f t="array" aca="1" ref="E227" ca="1">IF($J$1="Labour",SUMIFS(Raw_Factors_QFXP!F$7:F$1000,Raw_Factors_QFXP!$A$7:$A$1000,_xlfn.XLOOKUP($J$1,Fct_labels,Fct_codes)&amp;"_"&amp;$C227),IFERROR(_xlfn.XLOOKUP(_xlfn.XLOOKUP($J$1,Fct_labels,Fct_codes)&amp;"_"&amp;$C227,Raw_Factors_QFXP!$B$7:$B$1000,Raw_Factors_QFXP!F$7:F$1000),0))</f>
        <v>0</v>
      </c>
      <c r="F227" s="133" cm="1">
        <f t="array" aca="1" ref="F227" ca="1">IF($J$1="Labour",SUMIFS(Raw_Factors_QFXP!G$7:G$1000,Raw_Factors_QFXP!$A$7:$A$1000,_xlfn.XLOOKUP($J$1,Fct_labels,Fct_codes)&amp;"_"&amp;$C227),IFERROR(_xlfn.XLOOKUP(_xlfn.XLOOKUP($J$1,Fct_labels,Fct_codes)&amp;"_"&amp;$C227,Raw_Factors_QFXP!$B$7:$B$1000,Raw_Factors_QFXP!G$7:G$1000),0))</f>
        <v>0</v>
      </c>
      <c r="G227" s="133" cm="1">
        <f t="array" aca="1" ref="G227" ca="1">IF($J$1="Labour",SUMIFS(Raw_Factors_QFXP!H$7:H$1000,Raw_Factors_QFXP!$A$7:$A$1000,_xlfn.XLOOKUP($J$1,Fct_labels,Fct_codes)&amp;"_"&amp;$C227),IFERROR(_xlfn.XLOOKUP(_xlfn.XLOOKUP($J$1,Fct_labels,Fct_codes)&amp;"_"&amp;$C227,Raw_Factors_QFXP!$B$7:$B$1000,Raw_Factors_QFXP!H$7:H$1000),0))</f>
        <v>0</v>
      </c>
      <c r="H227" s="133" cm="1">
        <f t="array" aca="1" ref="H227" ca="1">IF($J$1="Labour",SUMIFS(Raw_Factors_QFXP!I$7:I$1000,Raw_Factors_QFXP!$A$7:$A$1000,_xlfn.XLOOKUP($J$1,Fct_labels,Fct_codes)&amp;"_"&amp;$C227),IFERROR(_xlfn.XLOOKUP(_xlfn.XLOOKUP($J$1,Fct_labels,Fct_codes)&amp;"_"&amp;$C227,Raw_Factors_QFXP!$B$7:$B$1000,Raw_Factors_QFXP!I$7:I$1000),0))</f>
        <v>0</v>
      </c>
      <c r="I227" s="133" cm="1">
        <f t="array" aca="1" ref="I227" ca="1">IF($J$1="Labour",SUMIFS(Raw_Factors_QFXP!J$7:J$1000,Raw_Factors_QFXP!$A$7:$A$1000,_xlfn.XLOOKUP($J$1,Fct_labels,Fct_codes)&amp;"_"&amp;$C227),IFERROR(_xlfn.XLOOKUP(_xlfn.XLOOKUP($J$1,Fct_labels,Fct_codes)&amp;"_"&amp;$C227,Raw_Factors_QFXP!$B$7:$B$1000,Raw_Factors_QFXP!J$7:J$1000),0))</f>
        <v>0</v>
      </c>
      <c r="J227" s="133" cm="1">
        <f t="array" aca="1" ref="J227" ca="1">IF($J$1="Labour",SUMIFS(Raw_Factors_QFXP!K$7:K$1000,Raw_Factors_QFXP!$A$7:$A$1000,_xlfn.XLOOKUP($J$1,Fct_labels,Fct_codes)&amp;"_"&amp;$C227),IFERROR(_xlfn.XLOOKUP(_xlfn.XLOOKUP($J$1,Fct_labels,Fct_codes)&amp;"_"&amp;$C227,Raw_Factors_QFXP!$B$7:$B$1000,Raw_Factors_QFXP!K$7:K$1000),0))</f>
        <v>0</v>
      </c>
      <c r="K227" s="133" cm="1">
        <f t="array" aca="1" ref="K227" ca="1">IF($J$1="Labour",SUMIFS(Raw_Factors_QFXP!L$7:L$1000,Raw_Factors_QFXP!$A$7:$A$1000,_xlfn.XLOOKUP($J$1,Fct_labels,Fct_codes)&amp;"_"&amp;$C227),IFERROR(_xlfn.XLOOKUP(_xlfn.XLOOKUP($J$1,Fct_labels,Fct_codes)&amp;"_"&amp;$C227,Raw_Factors_QFXP!$B$7:$B$1000,Raw_Factors_QFXP!L$7:L$1000),0))</f>
        <v>0</v>
      </c>
      <c r="L227" s="133" cm="1">
        <f t="array" aca="1" ref="L227" ca="1">IF($J$1="Labour",SUMIFS(Raw_Factors_QFXP!M$7:M$1000,Raw_Factors_QFXP!$A$7:$A$1000,_xlfn.XLOOKUP($J$1,Fct_labels,Fct_codes)&amp;"_"&amp;$C227),IFERROR(_xlfn.XLOOKUP(_xlfn.XLOOKUP($J$1,Fct_labels,Fct_codes)&amp;"_"&amp;$C227,Raw_Factors_QFXP!$B$7:$B$1000,Raw_Factors_QFXP!M$7:M$1000),0))</f>
        <v>0</v>
      </c>
      <c r="M227" s="133" cm="1">
        <f t="array" aca="1" ref="M227" ca="1">IF($J$1="Labour",SUMIFS(Raw_Factors_QFXP!N$7:N$1000,Raw_Factors_QFXP!$A$7:$A$1000,_xlfn.XLOOKUP($J$1,Fct_labels,Fct_codes)&amp;"_"&amp;$C227),IFERROR(_xlfn.XLOOKUP(_xlfn.XLOOKUP($J$1,Fct_labels,Fct_codes)&amp;"_"&amp;$C227,Raw_Factors_QFXP!$B$7:$B$1000,Raw_Factors_QFXP!N$7:N$1000),0))</f>
        <v>0</v>
      </c>
      <c r="O227" s="108"/>
      <c r="P227" s="108"/>
      <c r="Q227" s="281" cm="1">
        <f t="array" aca="1" ref="Q227" ca="1">IF($J$1="Labour","",IFERROR(_xlfn.XLOOKUP(_xlfn.XLOOKUP($J$1,Fct_labels,Fct_codes)&amp;"_"&amp;$C227,Raw_Factors_WFDISTXP!$B$7:$B$1000,Raw_Factors_WFDISTXP!E$7:E$1000),0))</f>
        <v>0</v>
      </c>
      <c r="R227" s="281" cm="1">
        <f t="array" aca="1" ref="R227" ca="1">IF($J$1="Labour","",IFERROR(_xlfn.XLOOKUP(_xlfn.XLOOKUP($J$1,Fct_labels,Fct_codes)&amp;"_"&amp;$C227,Raw_Factors_WFDISTXP!$B$7:$B$1000,Raw_Factors_WFDISTXP!F$7:F$1000),0))</f>
        <v>0</v>
      </c>
      <c r="S227" s="281" cm="1">
        <f t="array" aca="1" ref="S227" ca="1">IF($J$1="Labour","",IFERROR(_xlfn.XLOOKUP(_xlfn.XLOOKUP($J$1,Fct_labels,Fct_codes)&amp;"_"&amp;$C227,Raw_Factors_WFDISTXP!$B$7:$B$1000,Raw_Factors_WFDISTXP!G$7:G$1000),0))</f>
        <v>0</v>
      </c>
      <c r="T227" s="281" cm="1">
        <f t="array" aca="1" ref="T227" ca="1">IF($J$1="Labour","",IFERROR(_xlfn.XLOOKUP(_xlfn.XLOOKUP($J$1,Fct_labels,Fct_codes)&amp;"_"&amp;$C227,Raw_Factors_WFDISTXP!$B$7:$B$1000,Raw_Factors_WFDISTXP!H$7:H$1000),0))</f>
        <v>0</v>
      </c>
      <c r="U227" s="281" cm="1">
        <f t="array" aca="1" ref="U227" ca="1">IF($J$1="Labour","",IFERROR(_xlfn.XLOOKUP(_xlfn.XLOOKUP($J$1,Fct_labels,Fct_codes)&amp;"_"&amp;$C227,Raw_Factors_WFDISTXP!$B$7:$B$1000,Raw_Factors_WFDISTXP!I$7:I$1000),0))</f>
        <v>0</v>
      </c>
      <c r="V227" s="281" cm="1">
        <f t="array" aca="1" ref="V227" ca="1">IF($J$1="Labour","",IFERROR(_xlfn.XLOOKUP(_xlfn.XLOOKUP($J$1,Fct_labels,Fct_codes)&amp;"_"&amp;$C227,Raw_Factors_WFDISTXP!$B$7:$B$1000,Raw_Factors_WFDISTXP!J$7:J$1000),0))</f>
        <v>0</v>
      </c>
      <c r="W227" s="281" cm="1">
        <f t="array" aca="1" ref="W227" ca="1">IF($J$1="Labour","",IFERROR(_xlfn.XLOOKUP(_xlfn.XLOOKUP($J$1,Fct_labels,Fct_codes)&amp;"_"&amp;$C227,Raw_Factors_WFDISTXP!$B$7:$B$1000,Raw_Factors_WFDISTXP!K$7:K$1000),0))</f>
        <v>0</v>
      </c>
      <c r="X227" s="281" cm="1">
        <f t="array" aca="1" ref="X227" ca="1">IF($J$1="Labour","",IFERROR(_xlfn.XLOOKUP(_xlfn.XLOOKUP($J$1,Fct_labels,Fct_codes)&amp;"_"&amp;$C227,Raw_Factors_WFDISTXP!$B$7:$B$1000,Raw_Factors_WFDISTXP!L$7:L$1000),0))</f>
        <v>0</v>
      </c>
      <c r="Y227" s="281" cm="1">
        <f t="array" aca="1" ref="Y227" ca="1">IF($J$1="Labour","",IFERROR(_xlfn.XLOOKUP(_xlfn.XLOOKUP($J$1,Fct_labels,Fct_codes)&amp;"_"&amp;$C227,Raw_Factors_WFDISTXP!$B$7:$B$1000,Raw_Factors_WFDISTXP!M$7:M$1000),0))</f>
        <v>0</v>
      </c>
      <c r="Z227" s="281" cm="1">
        <f t="array" aca="1" ref="Z227" ca="1">IF($J$1="Labour","",IFERROR(_xlfn.XLOOKUP(_xlfn.XLOOKUP($J$1,Fct_labels,Fct_codes)&amp;"_"&amp;$C227,Raw_Factors_WFDISTXP!$B$7:$B$1000,Raw_Factors_WFDISTXP!N$7:N$1000),0))</f>
        <v>0</v>
      </c>
      <c r="AA227" s="104"/>
      <c r="AB227" s="104"/>
      <c r="AC227" s="104"/>
      <c r="AD227" s="104"/>
      <c r="AE227" s="104"/>
      <c r="AF227" s="104"/>
      <c r="AG227" s="104"/>
      <c r="AH227" s="104"/>
      <c r="AI227" s="54" t="str">
        <f ca="1"/>
        <v/>
      </c>
      <c r="AJ227" s="54" t="str">
        <f ca="1"/>
        <v/>
      </c>
      <c r="AK227" s="133">
        <v>0</v>
      </c>
      <c r="AL227" s="133">
        <f ca="1"/>
        <v>0</v>
      </c>
      <c r="AM227" s="133">
        <f ca="1"/>
        <v>0</v>
      </c>
      <c r="AN227" s="133">
        <f ca="1"/>
        <v>0</v>
      </c>
      <c r="AO227" s="133">
        <f ca="1"/>
        <v>0</v>
      </c>
      <c r="AP227" s="133">
        <f ca="1"/>
        <v>0</v>
      </c>
      <c r="AQ227" s="133">
        <f ca="1"/>
        <v>0</v>
      </c>
      <c r="AR227" s="133">
        <f ca="1"/>
        <v>0</v>
      </c>
      <c r="AS227" s="133">
        <f ca="1"/>
        <v>0</v>
      </c>
      <c r="AT227" s="133">
        <f ca="1"/>
        <v>0</v>
      </c>
      <c r="AU227" s="133">
        <f ca="1"/>
        <v>0</v>
      </c>
      <c r="AV227" s="133" t="str">
        <f t="shared" ca="1" si="24"/>
        <v/>
      </c>
      <c r="AW227" s="133" t="str">
        <f t="shared" ca="1" si="25"/>
        <v/>
      </c>
      <c r="AX227" s="59"/>
    </row>
    <row r="228" spans="2:50" hidden="1" outlineLevel="1" x14ac:dyDescent="0.2">
      <c r="B228" s="108"/>
      <c r="C228" s="108"/>
      <c r="D228" s="133" cm="1">
        <f t="array" aca="1" ref="D228" ca="1">IF($J$1="Labour",SUMIFS(Raw_Factors_QFXP!E$7:E$1000,Raw_Factors_QFXP!$A$7:$A$1000,_xlfn.XLOOKUP($J$1,Fct_labels,Fct_codes)&amp;"_"&amp;$C228),IFERROR(_xlfn.XLOOKUP(_xlfn.XLOOKUP($J$1,Fct_labels,Fct_codes)&amp;"_"&amp;$C228,Raw_Factors_QFXP!$B$7:$B$1000,Raw_Factors_QFXP!E$7:E$1000),0))</f>
        <v>0</v>
      </c>
      <c r="E228" s="133" cm="1">
        <f t="array" aca="1" ref="E228" ca="1">IF($J$1="Labour",SUMIFS(Raw_Factors_QFXP!F$7:F$1000,Raw_Factors_QFXP!$A$7:$A$1000,_xlfn.XLOOKUP($J$1,Fct_labels,Fct_codes)&amp;"_"&amp;$C228),IFERROR(_xlfn.XLOOKUP(_xlfn.XLOOKUP($J$1,Fct_labels,Fct_codes)&amp;"_"&amp;$C228,Raw_Factors_QFXP!$B$7:$B$1000,Raw_Factors_QFXP!F$7:F$1000),0))</f>
        <v>0</v>
      </c>
      <c r="F228" s="133" cm="1">
        <f t="array" aca="1" ref="F228" ca="1">IF($J$1="Labour",SUMIFS(Raw_Factors_QFXP!G$7:G$1000,Raw_Factors_QFXP!$A$7:$A$1000,_xlfn.XLOOKUP($J$1,Fct_labels,Fct_codes)&amp;"_"&amp;$C228),IFERROR(_xlfn.XLOOKUP(_xlfn.XLOOKUP($J$1,Fct_labels,Fct_codes)&amp;"_"&amp;$C228,Raw_Factors_QFXP!$B$7:$B$1000,Raw_Factors_QFXP!G$7:G$1000),0))</f>
        <v>0</v>
      </c>
      <c r="G228" s="133" cm="1">
        <f t="array" aca="1" ref="G228" ca="1">IF($J$1="Labour",SUMIFS(Raw_Factors_QFXP!H$7:H$1000,Raw_Factors_QFXP!$A$7:$A$1000,_xlfn.XLOOKUP($J$1,Fct_labels,Fct_codes)&amp;"_"&amp;$C228),IFERROR(_xlfn.XLOOKUP(_xlfn.XLOOKUP($J$1,Fct_labels,Fct_codes)&amp;"_"&amp;$C228,Raw_Factors_QFXP!$B$7:$B$1000,Raw_Factors_QFXP!H$7:H$1000),0))</f>
        <v>0</v>
      </c>
      <c r="H228" s="133" cm="1">
        <f t="array" aca="1" ref="H228" ca="1">IF($J$1="Labour",SUMIFS(Raw_Factors_QFXP!I$7:I$1000,Raw_Factors_QFXP!$A$7:$A$1000,_xlfn.XLOOKUP($J$1,Fct_labels,Fct_codes)&amp;"_"&amp;$C228),IFERROR(_xlfn.XLOOKUP(_xlfn.XLOOKUP($J$1,Fct_labels,Fct_codes)&amp;"_"&amp;$C228,Raw_Factors_QFXP!$B$7:$B$1000,Raw_Factors_QFXP!I$7:I$1000),0))</f>
        <v>0</v>
      </c>
      <c r="I228" s="133" cm="1">
        <f t="array" aca="1" ref="I228" ca="1">IF($J$1="Labour",SUMIFS(Raw_Factors_QFXP!J$7:J$1000,Raw_Factors_QFXP!$A$7:$A$1000,_xlfn.XLOOKUP($J$1,Fct_labels,Fct_codes)&amp;"_"&amp;$C228),IFERROR(_xlfn.XLOOKUP(_xlfn.XLOOKUP($J$1,Fct_labels,Fct_codes)&amp;"_"&amp;$C228,Raw_Factors_QFXP!$B$7:$B$1000,Raw_Factors_QFXP!J$7:J$1000),0))</f>
        <v>0</v>
      </c>
      <c r="J228" s="133" cm="1">
        <f t="array" aca="1" ref="J228" ca="1">IF($J$1="Labour",SUMIFS(Raw_Factors_QFXP!K$7:K$1000,Raw_Factors_QFXP!$A$7:$A$1000,_xlfn.XLOOKUP($J$1,Fct_labels,Fct_codes)&amp;"_"&amp;$C228),IFERROR(_xlfn.XLOOKUP(_xlfn.XLOOKUP($J$1,Fct_labels,Fct_codes)&amp;"_"&amp;$C228,Raw_Factors_QFXP!$B$7:$B$1000,Raw_Factors_QFXP!K$7:K$1000),0))</f>
        <v>0</v>
      </c>
      <c r="K228" s="133" cm="1">
        <f t="array" aca="1" ref="K228" ca="1">IF($J$1="Labour",SUMIFS(Raw_Factors_QFXP!L$7:L$1000,Raw_Factors_QFXP!$A$7:$A$1000,_xlfn.XLOOKUP($J$1,Fct_labels,Fct_codes)&amp;"_"&amp;$C228),IFERROR(_xlfn.XLOOKUP(_xlfn.XLOOKUP($J$1,Fct_labels,Fct_codes)&amp;"_"&amp;$C228,Raw_Factors_QFXP!$B$7:$B$1000,Raw_Factors_QFXP!L$7:L$1000),0))</f>
        <v>0</v>
      </c>
      <c r="L228" s="133" cm="1">
        <f t="array" aca="1" ref="L228" ca="1">IF($J$1="Labour",SUMIFS(Raw_Factors_QFXP!M$7:M$1000,Raw_Factors_QFXP!$A$7:$A$1000,_xlfn.XLOOKUP($J$1,Fct_labels,Fct_codes)&amp;"_"&amp;$C228),IFERROR(_xlfn.XLOOKUP(_xlfn.XLOOKUP($J$1,Fct_labels,Fct_codes)&amp;"_"&amp;$C228,Raw_Factors_QFXP!$B$7:$B$1000,Raw_Factors_QFXP!M$7:M$1000),0))</f>
        <v>0</v>
      </c>
      <c r="M228" s="133" cm="1">
        <f t="array" aca="1" ref="M228" ca="1">IF($J$1="Labour",SUMIFS(Raw_Factors_QFXP!N$7:N$1000,Raw_Factors_QFXP!$A$7:$A$1000,_xlfn.XLOOKUP($J$1,Fct_labels,Fct_codes)&amp;"_"&amp;$C228),IFERROR(_xlfn.XLOOKUP(_xlfn.XLOOKUP($J$1,Fct_labels,Fct_codes)&amp;"_"&amp;$C228,Raw_Factors_QFXP!$B$7:$B$1000,Raw_Factors_QFXP!N$7:N$1000),0))</f>
        <v>0</v>
      </c>
      <c r="O228" s="108"/>
      <c r="P228" s="108"/>
      <c r="Q228" s="281" cm="1">
        <f t="array" aca="1" ref="Q228" ca="1">IF($J$1="Labour","",IFERROR(_xlfn.XLOOKUP(_xlfn.XLOOKUP($J$1,Fct_labels,Fct_codes)&amp;"_"&amp;$C228,Raw_Factors_WFDISTXP!$B$7:$B$1000,Raw_Factors_WFDISTXP!E$7:E$1000),0))</f>
        <v>0</v>
      </c>
      <c r="R228" s="281" cm="1">
        <f t="array" aca="1" ref="R228" ca="1">IF($J$1="Labour","",IFERROR(_xlfn.XLOOKUP(_xlfn.XLOOKUP($J$1,Fct_labels,Fct_codes)&amp;"_"&amp;$C228,Raw_Factors_WFDISTXP!$B$7:$B$1000,Raw_Factors_WFDISTXP!F$7:F$1000),0))</f>
        <v>0</v>
      </c>
      <c r="S228" s="281" cm="1">
        <f t="array" aca="1" ref="S228" ca="1">IF($J$1="Labour","",IFERROR(_xlfn.XLOOKUP(_xlfn.XLOOKUP($J$1,Fct_labels,Fct_codes)&amp;"_"&amp;$C228,Raw_Factors_WFDISTXP!$B$7:$B$1000,Raw_Factors_WFDISTXP!G$7:G$1000),0))</f>
        <v>0</v>
      </c>
      <c r="T228" s="281" cm="1">
        <f t="array" aca="1" ref="T228" ca="1">IF($J$1="Labour","",IFERROR(_xlfn.XLOOKUP(_xlfn.XLOOKUP($J$1,Fct_labels,Fct_codes)&amp;"_"&amp;$C228,Raw_Factors_WFDISTXP!$B$7:$B$1000,Raw_Factors_WFDISTXP!H$7:H$1000),0))</f>
        <v>0</v>
      </c>
      <c r="U228" s="281" cm="1">
        <f t="array" aca="1" ref="U228" ca="1">IF($J$1="Labour","",IFERROR(_xlfn.XLOOKUP(_xlfn.XLOOKUP($J$1,Fct_labels,Fct_codes)&amp;"_"&amp;$C228,Raw_Factors_WFDISTXP!$B$7:$B$1000,Raw_Factors_WFDISTXP!I$7:I$1000),0))</f>
        <v>0</v>
      </c>
      <c r="V228" s="281" cm="1">
        <f t="array" aca="1" ref="V228" ca="1">IF($J$1="Labour","",IFERROR(_xlfn.XLOOKUP(_xlfn.XLOOKUP($J$1,Fct_labels,Fct_codes)&amp;"_"&amp;$C228,Raw_Factors_WFDISTXP!$B$7:$B$1000,Raw_Factors_WFDISTXP!J$7:J$1000),0))</f>
        <v>0</v>
      </c>
      <c r="W228" s="281" cm="1">
        <f t="array" aca="1" ref="W228" ca="1">IF($J$1="Labour","",IFERROR(_xlfn.XLOOKUP(_xlfn.XLOOKUP($J$1,Fct_labels,Fct_codes)&amp;"_"&amp;$C228,Raw_Factors_WFDISTXP!$B$7:$B$1000,Raw_Factors_WFDISTXP!K$7:K$1000),0))</f>
        <v>0</v>
      </c>
      <c r="X228" s="281" cm="1">
        <f t="array" aca="1" ref="X228" ca="1">IF($J$1="Labour","",IFERROR(_xlfn.XLOOKUP(_xlfn.XLOOKUP($J$1,Fct_labels,Fct_codes)&amp;"_"&amp;$C228,Raw_Factors_WFDISTXP!$B$7:$B$1000,Raw_Factors_WFDISTXP!L$7:L$1000),0))</f>
        <v>0</v>
      </c>
      <c r="Y228" s="281" cm="1">
        <f t="array" aca="1" ref="Y228" ca="1">IF($J$1="Labour","",IFERROR(_xlfn.XLOOKUP(_xlfn.XLOOKUP($J$1,Fct_labels,Fct_codes)&amp;"_"&amp;$C228,Raw_Factors_WFDISTXP!$B$7:$B$1000,Raw_Factors_WFDISTXP!M$7:M$1000),0))</f>
        <v>0</v>
      </c>
      <c r="Z228" s="281" cm="1">
        <f t="array" aca="1" ref="Z228" ca="1">IF($J$1="Labour","",IFERROR(_xlfn.XLOOKUP(_xlfn.XLOOKUP($J$1,Fct_labels,Fct_codes)&amp;"_"&amp;$C228,Raw_Factors_WFDISTXP!$B$7:$B$1000,Raw_Factors_WFDISTXP!N$7:N$1000),0))</f>
        <v>0</v>
      </c>
      <c r="AA228" s="104"/>
      <c r="AB228" s="104"/>
      <c r="AC228" s="104"/>
      <c r="AD228" s="104"/>
      <c r="AE228" s="104"/>
      <c r="AF228" s="104"/>
      <c r="AG228" s="104"/>
      <c r="AH228" s="104"/>
      <c r="AI228" s="54" t="str">
        <f ca="1"/>
        <v/>
      </c>
      <c r="AJ228" s="54" t="str">
        <f ca="1"/>
        <v/>
      </c>
      <c r="AK228" s="133">
        <v>0</v>
      </c>
      <c r="AL228" s="133">
        <f ca="1"/>
        <v>0</v>
      </c>
      <c r="AM228" s="133">
        <f ca="1"/>
        <v>0</v>
      </c>
      <c r="AN228" s="133">
        <f ca="1"/>
        <v>0</v>
      </c>
      <c r="AO228" s="133">
        <f ca="1"/>
        <v>0</v>
      </c>
      <c r="AP228" s="133">
        <f ca="1"/>
        <v>0</v>
      </c>
      <c r="AQ228" s="133">
        <f ca="1"/>
        <v>0</v>
      </c>
      <c r="AR228" s="133">
        <f ca="1"/>
        <v>0</v>
      </c>
      <c r="AS228" s="133">
        <f ca="1"/>
        <v>0</v>
      </c>
      <c r="AT228" s="133">
        <f ca="1"/>
        <v>0</v>
      </c>
      <c r="AU228" s="133">
        <f ca="1"/>
        <v>0</v>
      </c>
      <c r="AV228" s="133" t="str">
        <f t="shared" ca="1" si="24"/>
        <v/>
      </c>
      <c r="AW228" s="133" t="str">
        <f t="shared" ca="1" si="25"/>
        <v/>
      </c>
      <c r="AX228" s="59"/>
    </row>
    <row r="229" spans="2:50" hidden="1" outlineLevel="1" x14ac:dyDescent="0.2">
      <c r="B229" s="108"/>
      <c r="C229" s="108"/>
      <c r="D229" s="133" cm="1">
        <f t="array" aca="1" ref="D229" ca="1">IF($J$1="Labour",SUMIFS(Raw_Factors_QFXP!E$7:E$1000,Raw_Factors_QFXP!$A$7:$A$1000,_xlfn.XLOOKUP($J$1,Fct_labels,Fct_codes)&amp;"_"&amp;$C229),IFERROR(_xlfn.XLOOKUP(_xlfn.XLOOKUP($J$1,Fct_labels,Fct_codes)&amp;"_"&amp;$C229,Raw_Factors_QFXP!$B$7:$B$1000,Raw_Factors_QFXP!E$7:E$1000),0))</f>
        <v>0</v>
      </c>
      <c r="E229" s="133" cm="1">
        <f t="array" aca="1" ref="E229" ca="1">IF($J$1="Labour",SUMIFS(Raw_Factors_QFXP!F$7:F$1000,Raw_Factors_QFXP!$A$7:$A$1000,_xlfn.XLOOKUP($J$1,Fct_labels,Fct_codes)&amp;"_"&amp;$C229),IFERROR(_xlfn.XLOOKUP(_xlfn.XLOOKUP($J$1,Fct_labels,Fct_codes)&amp;"_"&amp;$C229,Raw_Factors_QFXP!$B$7:$B$1000,Raw_Factors_QFXP!F$7:F$1000),0))</f>
        <v>0</v>
      </c>
      <c r="F229" s="133" cm="1">
        <f t="array" aca="1" ref="F229" ca="1">IF($J$1="Labour",SUMIFS(Raw_Factors_QFXP!G$7:G$1000,Raw_Factors_QFXP!$A$7:$A$1000,_xlfn.XLOOKUP($J$1,Fct_labels,Fct_codes)&amp;"_"&amp;$C229),IFERROR(_xlfn.XLOOKUP(_xlfn.XLOOKUP($J$1,Fct_labels,Fct_codes)&amp;"_"&amp;$C229,Raw_Factors_QFXP!$B$7:$B$1000,Raw_Factors_QFXP!G$7:G$1000),0))</f>
        <v>0</v>
      </c>
      <c r="G229" s="133" cm="1">
        <f t="array" aca="1" ref="G229" ca="1">IF($J$1="Labour",SUMIFS(Raw_Factors_QFXP!H$7:H$1000,Raw_Factors_QFXP!$A$7:$A$1000,_xlfn.XLOOKUP($J$1,Fct_labels,Fct_codes)&amp;"_"&amp;$C229),IFERROR(_xlfn.XLOOKUP(_xlfn.XLOOKUP($J$1,Fct_labels,Fct_codes)&amp;"_"&amp;$C229,Raw_Factors_QFXP!$B$7:$B$1000,Raw_Factors_QFXP!H$7:H$1000),0))</f>
        <v>0</v>
      </c>
      <c r="H229" s="133" cm="1">
        <f t="array" aca="1" ref="H229" ca="1">IF($J$1="Labour",SUMIFS(Raw_Factors_QFXP!I$7:I$1000,Raw_Factors_QFXP!$A$7:$A$1000,_xlfn.XLOOKUP($J$1,Fct_labels,Fct_codes)&amp;"_"&amp;$C229),IFERROR(_xlfn.XLOOKUP(_xlfn.XLOOKUP($J$1,Fct_labels,Fct_codes)&amp;"_"&amp;$C229,Raw_Factors_QFXP!$B$7:$B$1000,Raw_Factors_QFXP!I$7:I$1000),0))</f>
        <v>0</v>
      </c>
      <c r="I229" s="133" cm="1">
        <f t="array" aca="1" ref="I229" ca="1">IF($J$1="Labour",SUMIFS(Raw_Factors_QFXP!J$7:J$1000,Raw_Factors_QFXP!$A$7:$A$1000,_xlfn.XLOOKUP($J$1,Fct_labels,Fct_codes)&amp;"_"&amp;$C229),IFERROR(_xlfn.XLOOKUP(_xlfn.XLOOKUP($J$1,Fct_labels,Fct_codes)&amp;"_"&amp;$C229,Raw_Factors_QFXP!$B$7:$B$1000,Raw_Factors_QFXP!J$7:J$1000),0))</f>
        <v>0</v>
      </c>
      <c r="J229" s="133" cm="1">
        <f t="array" aca="1" ref="J229" ca="1">IF($J$1="Labour",SUMIFS(Raw_Factors_QFXP!K$7:K$1000,Raw_Factors_QFXP!$A$7:$A$1000,_xlfn.XLOOKUP($J$1,Fct_labels,Fct_codes)&amp;"_"&amp;$C229),IFERROR(_xlfn.XLOOKUP(_xlfn.XLOOKUP($J$1,Fct_labels,Fct_codes)&amp;"_"&amp;$C229,Raw_Factors_QFXP!$B$7:$B$1000,Raw_Factors_QFXP!K$7:K$1000),0))</f>
        <v>0</v>
      </c>
      <c r="K229" s="133" cm="1">
        <f t="array" aca="1" ref="K229" ca="1">IF($J$1="Labour",SUMIFS(Raw_Factors_QFXP!L$7:L$1000,Raw_Factors_QFXP!$A$7:$A$1000,_xlfn.XLOOKUP($J$1,Fct_labels,Fct_codes)&amp;"_"&amp;$C229),IFERROR(_xlfn.XLOOKUP(_xlfn.XLOOKUP($J$1,Fct_labels,Fct_codes)&amp;"_"&amp;$C229,Raw_Factors_QFXP!$B$7:$B$1000,Raw_Factors_QFXP!L$7:L$1000),0))</f>
        <v>0</v>
      </c>
      <c r="L229" s="133" cm="1">
        <f t="array" aca="1" ref="L229" ca="1">IF($J$1="Labour",SUMIFS(Raw_Factors_QFXP!M$7:M$1000,Raw_Factors_QFXP!$A$7:$A$1000,_xlfn.XLOOKUP($J$1,Fct_labels,Fct_codes)&amp;"_"&amp;$C229),IFERROR(_xlfn.XLOOKUP(_xlfn.XLOOKUP($J$1,Fct_labels,Fct_codes)&amp;"_"&amp;$C229,Raw_Factors_QFXP!$B$7:$B$1000,Raw_Factors_QFXP!M$7:M$1000),0))</f>
        <v>0</v>
      </c>
      <c r="M229" s="133" cm="1">
        <f t="array" aca="1" ref="M229" ca="1">IF($J$1="Labour",SUMIFS(Raw_Factors_QFXP!N$7:N$1000,Raw_Factors_QFXP!$A$7:$A$1000,_xlfn.XLOOKUP($J$1,Fct_labels,Fct_codes)&amp;"_"&amp;$C229),IFERROR(_xlfn.XLOOKUP(_xlfn.XLOOKUP($J$1,Fct_labels,Fct_codes)&amp;"_"&amp;$C229,Raw_Factors_QFXP!$B$7:$B$1000,Raw_Factors_QFXP!N$7:N$1000),0))</f>
        <v>0</v>
      </c>
      <c r="O229" s="108"/>
      <c r="P229" s="108"/>
      <c r="Q229" s="281" cm="1">
        <f t="array" aca="1" ref="Q229" ca="1">IF($J$1="Labour","",IFERROR(_xlfn.XLOOKUP(_xlfn.XLOOKUP($J$1,Fct_labels,Fct_codes)&amp;"_"&amp;$C229,Raw_Factors_WFDISTXP!$B$7:$B$1000,Raw_Factors_WFDISTXP!E$7:E$1000),0))</f>
        <v>0</v>
      </c>
      <c r="R229" s="281" cm="1">
        <f t="array" aca="1" ref="R229" ca="1">IF($J$1="Labour","",IFERROR(_xlfn.XLOOKUP(_xlfn.XLOOKUP($J$1,Fct_labels,Fct_codes)&amp;"_"&amp;$C229,Raw_Factors_WFDISTXP!$B$7:$B$1000,Raw_Factors_WFDISTXP!F$7:F$1000),0))</f>
        <v>0</v>
      </c>
      <c r="S229" s="281" cm="1">
        <f t="array" aca="1" ref="S229" ca="1">IF($J$1="Labour","",IFERROR(_xlfn.XLOOKUP(_xlfn.XLOOKUP($J$1,Fct_labels,Fct_codes)&amp;"_"&amp;$C229,Raw_Factors_WFDISTXP!$B$7:$B$1000,Raw_Factors_WFDISTXP!G$7:G$1000),0))</f>
        <v>0</v>
      </c>
      <c r="T229" s="281" cm="1">
        <f t="array" aca="1" ref="T229" ca="1">IF($J$1="Labour","",IFERROR(_xlfn.XLOOKUP(_xlfn.XLOOKUP($J$1,Fct_labels,Fct_codes)&amp;"_"&amp;$C229,Raw_Factors_WFDISTXP!$B$7:$B$1000,Raw_Factors_WFDISTXP!H$7:H$1000),0))</f>
        <v>0</v>
      </c>
      <c r="U229" s="281" cm="1">
        <f t="array" aca="1" ref="U229" ca="1">IF($J$1="Labour","",IFERROR(_xlfn.XLOOKUP(_xlfn.XLOOKUP($J$1,Fct_labels,Fct_codes)&amp;"_"&amp;$C229,Raw_Factors_WFDISTXP!$B$7:$B$1000,Raw_Factors_WFDISTXP!I$7:I$1000),0))</f>
        <v>0</v>
      </c>
      <c r="V229" s="281" cm="1">
        <f t="array" aca="1" ref="V229" ca="1">IF($J$1="Labour","",IFERROR(_xlfn.XLOOKUP(_xlfn.XLOOKUP($J$1,Fct_labels,Fct_codes)&amp;"_"&amp;$C229,Raw_Factors_WFDISTXP!$B$7:$B$1000,Raw_Factors_WFDISTXP!J$7:J$1000),0))</f>
        <v>0</v>
      </c>
      <c r="W229" s="281" cm="1">
        <f t="array" aca="1" ref="W229" ca="1">IF($J$1="Labour","",IFERROR(_xlfn.XLOOKUP(_xlfn.XLOOKUP($J$1,Fct_labels,Fct_codes)&amp;"_"&amp;$C229,Raw_Factors_WFDISTXP!$B$7:$B$1000,Raw_Factors_WFDISTXP!K$7:K$1000),0))</f>
        <v>0</v>
      </c>
      <c r="X229" s="281" cm="1">
        <f t="array" aca="1" ref="X229" ca="1">IF($J$1="Labour","",IFERROR(_xlfn.XLOOKUP(_xlfn.XLOOKUP($J$1,Fct_labels,Fct_codes)&amp;"_"&amp;$C229,Raw_Factors_WFDISTXP!$B$7:$B$1000,Raw_Factors_WFDISTXP!L$7:L$1000),0))</f>
        <v>0</v>
      </c>
      <c r="Y229" s="281" cm="1">
        <f t="array" aca="1" ref="Y229" ca="1">IF($J$1="Labour","",IFERROR(_xlfn.XLOOKUP(_xlfn.XLOOKUP($J$1,Fct_labels,Fct_codes)&amp;"_"&amp;$C229,Raw_Factors_WFDISTXP!$B$7:$B$1000,Raw_Factors_WFDISTXP!M$7:M$1000),0))</f>
        <v>0</v>
      </c>
      <c r="Z229" s="281" cm="1">
        <f t="array" aca="1" ref="Z229" ca="1">IF($J$1="Labour","",IFERROR(_xlfn.XLOOKUP(_xlfn.XLOOKUP($J$1,Fct_labels,Fct_codes)&amp;"_"&amp;$C229,Raw_Factors_WFDISTXP!$B$7:$B$1000,Raw_Factors_WFDISTXP!N$7:N$1000),0))</f>
        <v>0</v>
      </c>
      <c r="AA229" s="104"/>
      <c r="AB229" s="104"/>
      <c r="AC229" s="104"/>
      <c r="AD229" s="104"/>
      <c r="AE229" s="104"/>
      <c r="AF229" s="104"/>
      <c r="AG229" s="104"/>
      <c r="AH229" s="104"/>
      <c r="AI229" s="54" t="str">
        <f ca="1"/>
        <v/>
      </c>
      <c r="AJ229" s="54" t="str">
        <f ca="1"/>
        <v/>
      </c>
      <c r="AK229" s="133">
        <v>0</v>
      </c>
      <c r="AL229" s="133">
        <f ca="1"/>
        <v>0</v>
      </c>
      <c r="AM229" s="133">
        <f ca="1"/>
        <v>0</v>
      </c>
      <c r="AN229" s="133">
        <f ca="1"/>
        <v>0</v>
      </c>
      <c r="AO229" s="133">
        <f ca="1"/>
        <v>0</v>
      </c>
      <c r="AP229" s="133">
        <f ca="1"/>
        <v>0</v>
      </c>
      <c r="AQ229" s="133">
        <f ca="1"/>
        <v>0</v>
      </c>
      <c r="AR229" s="133">
        <f ca="1"/>
        <v>0</v>
      </c>
      <c r="AS229" s="133">
        <f ca="1"/>
        <v>0</v>
      </c>
      <c r="AT229" s="133">
        <f ca="1"/>
        <v>0</v>
      </c>
      <c r="AU229" s="133">
        <f ca="1"/>
        <v>0</v>
      </c>
      <c r="AV229" s="133" t="str">
        <f t="shared" ca="1" si="24"/>
        <v/>
      </c>
      <c r="AW229" s="133" t="str">
        <f t="shared" ca="1" si="25"/>
        <v/>
      </c>
      <c r="AX229" s="59"/>
    </row>
    <row r="230" spans="2:50" hidden="1" outlineLevel="1" x14ac:dyDescent="0.2">
      <c r="B230" s="108"/>
      <c r="C230" s="108"/>
      <c r="D230" s="133" cm="1">
        <f t="array" aca="1" ref="D230" ca="1">IF($J$1="Labour",SUMIFS(Raw_Factors_QFXP!E$7:E$1000,Raw_Factors_QFXP!$A$7:$A$1000,_xlfn.XLOOKUP($J$1,Fct_labels,Fct_codes)&amp;"_"&amp;$C230),IFERROR(_xlfn.XLOOKUP(_xlfn.XLOOKUP($J$1,Fct_labels,Fct_codes)&amp;"_"&amp;$C230,Raw_Factors_QFXP!$B$7:$B$1000,Raw_Factors_QFXP!E$7:E$1000),0))</f>
        <v>0</v>
      </c>
      <c r="E230" s="133" cm="1">
        <f t="array" aca="1" ref="E230" ca="1">IF($J$1="Labour",SUMIFS(Raw_Factors_QFXP!F$7:F$1000,Raw_Factors_QFXP!$A$7:$A$1000,_xlfn.XLOOKUP($J$1,Fct_labels,Fct_codes)&amp;"_"&amp;$C230),IFERROR(_xlfn.XLOOKUP(_xlfn.XLOOKUP($J$1,Fct_labels,Fct_codes)&amp;"_"&amp;$C230,Raw_Factors_QFXP!$B$7:$B$1000,Raw_Factors_QFXP!F$7:F$1000),0))</f>
        <v>0</v>
      </c>
      <c r="F230" s="133" cm="1">
        <f t="array" aca="1" ref="F230" ca="1">IF($J$1="Labour",SUMIFS(Raw_Factors_QFXP!G$7:G$1000,Raw_Factors_QFXP!$A$7:$A$1000,_xlfn.XLOOKUP($J$1,Fct_labels,Fct_codes)&amp;"_"&amp;$C230),IFERROR(_xlfn.XLOOKUP(_xlfn.XLOOKUP($J$1,Fct_labels,Fct_codes)&amp;"_"&amp;$C230,Raw_Factors_QFXP!$B$7:$B$1000,Raw_Factors_QFXP!G$7:G$1000),0))</f>
        <v>0</v>
      </c>
      <c r="G230" s="133" cm="1">
        <f t="array" aca="1" ref="G230" ca="1">IF($J$1="Labour",SUMIFS(Raw_Factors_QFXP!H$7:H$1000,Raw_Factors_QFXP!$A$7:$A$1000,_xlfn.XLOOKUP($J$1,Fct_labels,Fct_codes)&amp;"_"&amp;$C230),IFERROR(_xlfn.XLOOKUP(_xlfn.XLOOKUP($J$1,Fct_labels,Fct_codes)&amp;"_"&amp;$C230,Raw_Factors_QFXP!$B$7:$B$1000,Raw_Factors_QFXP!H$7:H$1000),0))</f>
        <v>0</v>
      </c>
      <c r="H230" s="133" cm="1">
        <f t="array" aca="1" ref="H230" ca="1">IF($J$1="Labour",SUMIFS(Raw_Factors_QFXP!I$7:I$1000,Raw_Factors_QFXP!$A$7:$A$1000,_xlfn.XLOOKUP($J$1,Fct_labels,Fct_codes)&amp;"_"&amp;$C230),IFERROR(_xlfn.XLOOKUP(_xlfn.XLOOKUP($J$1,Fct_labels,Fct_codes)&amp;"_"&amp;$C230,Raw_Factors_QFXP!$B$7:$B$1000,Raw_Factors_QFXP!I$7:I$1000),0))</f>
        <v>0</v>
      </c>
      <c r="I230" s="133" cm="1">
        <f t="array" aca="1" ref="I230" ca="1">IF($J$1="Labour",SUMIFS(Raw_Factors_QFXP!J$7:J$1000,Raw_Factors_QFXP!$A$7:$A$1000,_xlfn.XLOOKUP($J$1,Fct_labels,Fct_codes)&amp;"_"&amp;$C230),IFERROR(_xlfn.XLOOKUP(_xlfn.XLOOKUP($J$1,Fct_labels,Fct_codes)&amp;"_"&amp;$C230,Raw_Factors_QFXP!$B$7:$B$1000,Raw_Factors_QFXP!J$7:J$1000),0))</f>
        <v>0</v>
      </c>
      <c r="J230" s="133" cm="1">
        <f t="array" aca="1" ref="J230" ca="1">IF($J$1="Labour",SUMIFS(Raw_Factors_QFXP!K$7:K$1000,Raw_Factors_QFXP!$A$7:$A$1000,_xlfn.XLOOKUP($J$1,Fct_labels,Fct_codes)&amp;"_"&amp;$C230),IFERROR(_xlfn.XLOOKUP(_xlfn.XLOOKUP($J$1,Fct_labels,Fct_codes)&amp;"_"&amp;$C230,Raw_Factors_QFXP!$B$7:$B$1000,Raw_Factors_QFXP!K$7:K$1000),0))</f>
        <v>0</v>
      </c>
      <c r="K230" s="133" cm="1">
        <f t="array" aca="1" ref="K230" ca="1">IF($J$1="Labour",SUMIFS(Raw_Factors_QFXP!L$7:L$1000,Raw_Factors_QFXP!$A$7:$A$1000,_xlfn.XLOOKUP($J$1,Fct_labels,Fct_codes)&amp;"_"&amp;$C230),IFERROR(_xlfn.XLOOKUP(_xlfn.XLOOKUP($J$1,Fct_labels,Fct_codes)&amp;"_"&amp;$C230,Raw_Factors_QFXP!$B$7:$B$1000,Raw_Factors_QFXP!L$7:L$1000),0))</f>
        <v>0</v>
      </c>
      <c r="L230" s="133" cm="1">
        <f t="array" aca="1" ref="L230" ca="1">IF($J$1="Labour",SUMIFS(Raw_Factors_QFXP!M$7:M$1000,Raw_Factors_QFXP!$A$7:$A$1000,_xlfn.XLOOKUP($J$1,Fct_labels,Fct_codes)&amp;"_"&amp;$C230),IFERROR(_xlfn.XLOOKUP(_xlfn.XLOOKUP($J$1,Fct_labels,Fct_codes)&amp;"_"&amp;$C230,Raw_Factors_QFXP!$B$7:$B$1000,Raw_Factors_QFXP!M$7:M$1000),0))</f>
        <v>0</v>
      </c>
      <c r="M230" s="133" cm="1">
        <f t="array" aca="1" ref="M230" ca="1">IF($J$1="Labour",SUMIFS(Raw_Factors_QFXP!N$7:N$1000,Raw_Factors_QFXP!$A$7:$A$1000,_xlfn.XLOOKUP($J$1,Fct_labels,Fct_codes)&amp;"_"&amp;$C230),IFERROR(_xlfn.XLOOKUP(_xlfn.XLOOKUP($J$1,Fct_labels,Fct_codes)&amp;"_"&amp;$C230,Raw_Factors_QFXP!$B$7:$B$1000,Raw_Factors_QFXP!N$7:N$1000),0))</f>
        <v>0</v>
      </c>
      <c r="O230" s="108"/>
      <c r="P230" s="108"/>
      <c r="Q230" s="281" cm="1">
        <f t="array" aca="1" ref="Q230" ca="1">IF($J$1="Labour","",IFERROR(_xlfn.XLOOKUP(_xlfn.XLOOKUP($J$1,Fct_labels,Fct_codes)&amp;"_"&amp;$C230,Raw_Factors_WFDISTXP!$B$7:$B$1000,Raw_Factors_WFDISTXP!E$7:E$1000),0))</f>
        <v>0</v>
      </c>
      <c r="R230" s="281" cm="1">
        <f t="array" aca="1" ref="R230" ca="1">IF($J$1="Labour","",IFERROR(_xlfn.XLOOKUP(_xlfn.XLOOKUP($J$1,Fct_labels,Fct_codes)&amp;"_"&amp;$C230,Raw_Factors_WFDISTXP!$B$7:$B$1000,Raw_Factors_WFDISTXP!F$7:F$1000),0))</f>
        <v>0</v>
      </c>
      <c r="S230" s="281" cm="1">
        <f t="array" aca="1" ref="S230" ca="1">IF($J$1="Labour","",IFERROR(_xlfn.XLOOKUP(_xlfn.XLOOKUP($J$1,Fct_labels,Fct_codes)&amp;"_"&amp;$C230,Raw_Factors_WFDISTXP!$B$7:$B$1000,Raw_Factors_WFDISTXP!G$7:G$1000),0))</f>
        <v>0</v>
      </c>
      <c r="T230" s="281" cm="1">
        <f t="array" aca="1" ref="T230" ca="1">IF($J$1="Labour","",IFERROR(_xlfn.XLOOKUP(_xlfn.XLOOKUP($J$1,Fct_labels,Fct_codes)&amp;"_"&amp;$C230,Raw_Factors_WFDISTXP!$B$7:$B$1000,Raw_Factors_WFDISTXP!H$7:H$1000),0))</f>
        <v>0</v>
      </c>
      <c r="U230" s="281" cm="1">
        <f t="array" aca="1" ref="U230" ca="1">IF($J$1="Labour","",IFERROR(_xlfn.XLOOKUP(_xlfn.XLOOKUP($J$1,Fct_labels,Fct_codes)&amp;"_"&amp;$C230,Raw_Factors_WFDISTXP!$B$7:$B$1000,Raw_Factors_WFDISTXP!I$7:I$1000),0))</f>
        <v>0</v>
      </c>
      <c r="V230" s="281" cm="1">
        <f t="array" aca="1" ref="V230" ca="1">IF($J$1="Labour","",IFERROR(_xlfn.XLOOKUP(_xlfn.XLOOKUP($J$1,Fct_labels,Fct_codes)&amp;"_"&amp;$C230,Raw_Factors_WFDISTXP!$B$7:$B$1000,Raw_Factors_WFDISTXP!J$7:J$1000),0))</f>
        <v>0</v>
      </c>
      <c r="W230" s="281" cm="1">
        <f t="array" aca="1" ref="W230" ca="1">IF($J$1="Labour","",IFERROR(_xlfn.XLOOKUP(_xlfn.XLOOKUP($J$1,Fct_labels,Fct_codes)&amp;"_"&amp;$C230,Raw_Factors_WFDISTXP!$B$7:$B$1000,Raw_Factors_WFDISTXP!K$7:K$1000),0))</f>
        <v>0</v>
      </c>
      <c r="X230" s="281" cm="1">
        <f t="array" aca="1" ref="X230" ca="1">IF($J$1="Labour","",IFERROR(_xlfn.XLOOKUP(_xlfn.XLOOKUP($J$1,Fct_labels,Fct_codes)&amp;"_"&amp;$C230,Raw_Factors_WFDISTXP!$B$7:$B$1000,Raw_Factors_WFDISTXP!L$7:L$1000),0))</f>
        <v>0</v>
      </c>
      <c r="Y230" s="281" cm="1">
        <f t="array" aca="1" ref="Y230" ca="1">IF($J$1="Labour","",IFERROR(_xlfn.XLOOKUP(_xlfn.XLOOKUP($J$1,Fct_labels,Fct_codes)&amp;"_"&amp;$C230,Raw_Factors_WFDISTXP!$B$7:$B$1000,Raw_Factors_WFDISTXP!M$7:M$1000),0))</f>
        <v>0</v>
      </c>
      <c r="Z230" s="281" cm="1">
        <f t="array" aca="1" ref="Z230" ca="1">IF($J$1="Labour","",IFERROR(_xlfn.XLOOKUP(_xlfn.XLOOKUP($J$1,Fct_labels,Fct_codes)&amp;"_"&amp;$C230,Raw_Factors_WFDISTXP!$B$7:$B$1000,Raw_Factors_WFDISTXP!N$7:N$1000),0))</f>
        <v>0</v>
      </c>
      <c r="AA230" s="104"/>
      <c r="AB230" s="104"/>
      <c r="AC230" s="104"/>
      <c r="AD230" s="104"/>
      <c r="AE230" s="104"/>
      <c r="AF230" s="104"/>
      <c r="AG230" s="104"/>
      <c r="AH230" s="104"/>
      <c r="AI230" s="54" t="str">
        <f ca="1"/>
        <v/>
      </c>
      <c r="AJ230" s="54" t="str">
        <f ca="1"/>
        <v/>
      </c>
      <c r="AK230" s="133">
        <v>0</v>
      </c>
      <c r="AL230" s="133">
        <f ca="1"/>
        <v>0</v>
      </c>
      <c r="AM230" s="133">
        <f ca="1"/>
        <v>0</v>
      </c>
      <c r="AN230" s="133">
        <f ca="1"/>
        <v>0</v>
      </c>
      <c r="AO230" s="133">
        <f ca="1"/>
        <v>0</v>
      </c>
      <c r="AP230" s="133">
        <f ca="1"/>
        <v>0</v>
      </c>
      <c r="AQ230" s="133">
        <f ca="1"/>
        <v>0</v>
      </c>
      <c r="AR230" s="133">
        <f ca="1"/>
        <v>0</v>
      </c>
      <c r="AS230" s="133">
        <f ca="1"/>
        <v>0</v>
      </c>
      <c r="AT230" s="133">
        <f ca="1"/>
        <v>0</v>
      </c>
      <c r="AU230" s="133">
        <f ca="1"/>
        <v>0</v>
      </c>
      <c r="AV230" s="133" t="str">
        <f t="shared" ca="1" si="24"/>
        <v/>
      </c>
      <c r="AW230" s="133" t="str">
        <f t="shared" ca="1" si="25"/>
        <v/>
      </c>
      <c r="AX230" s="59"/>
    </row>
    <row r="231" spans="2:50" hidden="1" outlineLevel="1" x14ac:dyDescent="0.2">
      <c r="B231" s="108"/>
      <c r="C231" s="108"/>
      <c r="D231" s="133" cm="1">
        <f t="array" aca="1" ref="D231" ca="1">IF($J$1="Labour",SUMIFS(Raw_Factors_QFXP!E$7:E$1000,Raw_Factors_QFXP!$A$7:$A$1000,_xlfn.XLOOKUP($J$1,Fct_labels,Fct_codes)&amp;"_"&amp;$C231),IFERROR(_xlfn.XLOOKUP(_xlfn.XLOOKUP($J$1,Fct_labels,Fct_codes)&amp;"_"&amp;$C231,Raw_Factors_QFXP!$B$7:$B$1000,Raw_Factors_QFXP!E$7:E$1000),0))</f>
        <v>0</v>
      </c>
      <c r="E231" s="133" cm="1">
        <f t="array" aca="1" ref="E231" ca="1">IF($J$1="Labour",SUMIFS(Raw_Factors_QFXP!F$7:F$1000,Raw_Factors_QFXP!$A$7:$A$1000,_xlfn.XLOOKUP($J$1,Fct_labels,Fct_codes)&amp;"_"&amp;$C231),IFERROR(_xlfn.XLOOKUP(_xlfn.XLOOKUP($J$1,Fct_labels,Fct_codes)&amp;"_"&amp;$C231,Raw_Factors_QFXP!$B$7:$B$1000,Raw_Factors_QFXP!F$7:F$1000),0))</f>
        <v>0</v>
      </c>
      <c r="F231" s="133" cm="1">
        <f t="array" aca="1" ref="F231" ca="1">IF($J$1="Labour",SUMIFS(Raw_Factors_QFXP!G$7:G$1000,Raw_Factors_QFXP!$A$7:$A$1000,_xlfn.XLOOKUP($J$1,Fct_labels,Fct_codes)&amp;"_"&amp;$C231),IFERROR(_xlfn.XLOOKUP(_xlfn.XLOOKUP($J$1,Fct_labels,Fct_codes)&amp;"_"&amp;$C231,Raw_Factors_QFXP!$B$7:$B$1000,Raw_Factors_QFXP!G$7:G$1000),0))</f>
        <v>0</v>
      </c>
      <c r="G231" s="133" cm="1">
        <f t="array" aca="1" ref="G231" ca="1">IF($J$1="Labour",SUMIFS(Raw_Factors_QFXP!H$7:H$1000,Raw_Factors_QFXP!$A$7:$A$1000,_xlfn.XLOOKUP($J$1,Fct_labels,Fct_codes)&amp;"_"&amp;$C231),IFERROR(_xlfn.XLOOKUP(_xlfn.XLOOKUP($J$1,Fct_labels,Fct_codes)&amp;"_"&amp;$C231,Raw_Factors_QFXP!$B$7:$B$1000,Raw_Factors_QFXP!H$7:H$1000),0))</f>
        <v>0</v>
      </c>
      <c r="H231" s="133" cm="1">
        <f t="array" aca="1" ref="H231" ca="1">IF($J$1="Labour",SUMIFS(Raw_Factors_QFXP!I$7:I$1000,Raw_Factors_QFXP!$A$7:$A$1000,_xlfn.XLOOKUP($J$1,Fct_labels,Fct_codes)&amp;"_"&amp;$C231),IFERROR(_xlfn.XLOOKUP(_xlfn.XLOOKUP($J$1,Fct_labels,Fct_codes)&amp;"_"&amp;$C231,Raw_Factors_QFXP!$B$7:$B$1000,Raw_Factors_QFXP!I$7:I$1000),0))</f>
        <v>0</v>
      </c>
      <c r="I231" s="133" cm="1">
        <f t="array" aca="1" ref="I231" ca="1">IF($J$1="Labour",SUMIFS(Raw_Factors_QFXP!J$7:J$1000,Raw_Factors_QFXP!$A$7:$A$1000,_xlfn.XLOOKUP($J$1,Fct_labels,Fct_codes)&amp;"_"&amp;$C231),IFERROR(_xlfn.XLOOKUP(_xlfn.XLOOKUP($J$1,Fct_labels,Fct_codes)&amp;"_"&amp;$C231,Raw_Factors_QFXP!$B$7:$B$1000,Raw_Factors_QFXP!J$7:J$1000),0))</f>
        <v>0</v>
      </c>
      <c r="J231" s="133" cm="1">
        <f t="array" aca="1" ref="J231" ca="1">IF($J$1="Labour",SUMIFS(Raw_Factors_QFXP!K$7:K$1000,Raw_Factors_QFXP!$A$7:$A$1000,_xlfn.XLOOKUP($J$1,Fct_labels,Fct_codes)&amp;"_"&amp;$C231),IFERROR(_xlfn.XLOOKUP(_xlfn.XLOOKUP($J$1,Fct_labels,Fct_codes)&amp;"_"&amp;$C231,Raw_Factors_QFXP!$B$7:$B$1000,Raw_Factors_QFXP!K$7:K$1000),0))</f>
        <v>0</v>
      </c>
      <c r="K231" s="133" cm="1">
        <f t="array" aca="1" ref="K231" ca="1">IF($J$1="Labour",SUMIFS(Raw_Factors_QFXP!L$7:L$1000,Raw_Factors_QFXP!$A$7:$A$1000,_xlfn.XLOOKUP($J$1,Fct_labels,Fct_codes)&amp;"_"&amp;$C231),IFERROR(_xlfn.XLOOKUP(_xlfn.XLOOKUP($J$1,Fct_labels,Fct_codes)&amp;"_"&amp;$C231,Raw_Factors_QFXP!$B$7:$B$1000,Raw_Factors_QFXP!L$7:L$1000),0))</f>
        <v>0</v>
      </c>
      <c r="L231" s="133" cm="1">
        <f t="array" aca="1" ref="L231" ca="1">IF($J$1="Labour",SUMIFS(Raw_Factors_QFXP!M$7:M$1000,Raw_Factors_QFXP!$A$7:$A$1000,_xlfn.XLOOKUP($J$1,Fct_labels,Fct_codes)&amp;"_"&amp;$C231),IFERROR(_xlfn.XLOOKUP(_xlfn.XLOOKUP($J$1,Fct_labels,Fct_codes)&amp;"_"&amp;$C231,Raw_Factors_QFXP!$B$7:$B$1000,Raw_Factors_QFXP!M$7:M$1000),0))</f>
        <v>0</v>
      </c>
      <c r="M231" s="133" cm="1">
        <f t="array" aca="1" ref="M231" ca="1">IF($J$1="Labour",SUMIFS(Raw_Factors_QFXP!N$7:N$1000,Raw_Factors_QFXP!$A$7:$A$1000,_xlfn.XLOOKUP($J$1,Fct_labels,Fct_codes)&amp;"_"&amp;$C231),IFERROR(_xlfn.XLOOKUP(_xlfn.XLOOKUP($J$1,Fct_labels,Fct_codes)&amp;"_"&amp;$C231,Raw_Factors_QFXP!$B$7:$B$1000,Raw_Factors_QFXP!N$7:N$1000),0))</f>
        <v>0</v>
      </c>
      <c r="O231" s="108"/>
      <c r="P231" s="108"/>
      <c r="Q231" s="281" cm="1">
        <f t="array" aca="1" ref="Q231" ca="1">IF($J$1="Labour","",IFERROR(_xlfn.XLOOKUP(_xlfn.XLOOKUP($J$1,Fct_labels,Fct_codes)&amp;"_"&amp;$C231,Raw_Factors_WFDISTXP!$B$7:$B$1000,Raw_Factors_WFDISTXP!E$7:E$1000),0))</f>
        <v>0</v>
      </c>
      <c r="R231" s="281" cm="1">
        <f t="array" aca="1" ref="R231" ca="1">IF($J$1="Labour","",IFERROR(_xlfn.XLOOKUP(_xlfn.XLOOKUP($J$1,Fct_labels,Fct_codes)&amp;"_"&amp;$C231,Raw_Factors_WFDISTXP!$B$7:$B$1000,Raw_Factors_WFDISTXP!F$7:F$1000),0))</f>
        <v>0</v>
      </c>
      <c r="S231" s="281" cm="1">
        <f t="array" aca="1" ref="S231" ca="1">IF($J$1="Labour","",IFERROR(_xlfn.XLOOKUP(_xlfn.XLOOKUP($J$1,Fct_labels,Fct_codes)&amp;"_"&amp;$C231,Raw_Factors_WFDISTXP!$B$7:$B$1000,Raw_Factors_WFDISTXP!G$7:G$1000),0))</f>
        <v>0</v>
      </c>
      <c r="T231" s="281" cm="1">
        <f t="array" aca="1" ref="T231" ca="1">IF($J$1="Labour","",IFERROR(_xlfn.XLOOKUP(_xlfn.XLOOKUP($J$1,Fct_labels,Fct_codes)&amp;"_"&amp;$C231,Raw_Factors_WFDISTXP!$B$7:$B$1000,Raw_Factors_WFDISTXP!H$7:H$1000),0))</f>
        <v>0</v>
      </c>
      <c r="U231" s="281" cm="1">
        <f t="array" aca="1" ref="U231" ca="1">IF($J$1="Labour","",IFERROR(_xlfn.XLOOKUP(_xlfn.XLOOKUP($J$1,Fct_labels,Fct_codes)&amp;"_"&amp;$C231,Raw_Factors_WFDISTXP!$B$7:$B$1000,Raw_Factors_WFDISTXP!I$7:I$1000),0))</f>
        <v>0</v>
      </c>
      <c r="V231" s="281" cm="1">
        <f t="array" aca="1" ref="V231" ca="1">IF($J$1="Labour","",IFERROR(_xlfn.XLOOKUP(_xlfn.XLOOKUP($J$1,Fct_labels,Fct_codes)&amp;"_"&amp;$C231,Raw_Factors_WFDISTXP!$B$7:$B$1000,Raw_Factors_WFDISTXP!J$7:J$1000),0))</f>
        <v>0</v>
      </c>
      <c r="W231" s="281" cm="1">
        <f t="array" aca="1" ref="W231" ca="1">IF($J$1="Labour","",IFERROR(_xlfn.XLOOKUP(_xlfn.XLOOKUP($J$1,Fct_labels,Fct_codes)&amp;"_"&amp;$C231,Raw_Factors_WFDISTXP!$B$7:$B$1000,Raw_Factors_WFDISTXP!K$7:K$1000),0))</f>
        <v>0</v>
      </c>
      <c r="X231" s="281" cm="1">
        <f t="array" aca="1" ref="X231" ca="1">IF($J$1="Labour","",IFERROR(_xlfn.XLOOKUP(_xlfn.XLOOKUP($J$1,Fct_labels,Fct_codes)&amp;"_"&amp;$C231,Raw_Factors_WFDISTXP!$B$7:$B$1000,Raw_Factors_WFDISTXP!L$7:L$1000),0))</f>
        <v>0</v>
      </c>
      <c r="Y231" s="281" cm="1">
        <f t="array" aca="1" ref="Y231" ca="1">IF($J$1="Labour","",IFERROR(_xlfn.XLOOKUP(_xlfn.XLOOKUP($J$1,Fct_labels,Fct_codes)&amp;"_"&amp;$C231,Raw_Factors_WFDISTXP!$B$7:$B$1000,Raw_Factors_WFDISTXP!M$7:M$1000),0))</f>
        <v>0</v>
      </c>
      <c r="Z231" s="281" cm="1">
        <f t="array" aca="1" ref="Z231" ca="1">IF($J$1="Labour","",IFERROR(_xlfn.XLOOKUP(_xlfn.XLOOKUP($J$1,Fct_labels,Fct_codes)&amp;"_"&amp;$C231,Raw_Factors_WFDISTXP!$B$7:$B$1000,Raw_Factors_WFDISTXP!N$7:N$1000),0))</f>
        <v>0</v>
      </c>
      <c r="AA231" s="104"/>
      <c r="AB231" s="104"/>
      <c r="AC231" s="104"/>
      <c r="AD231" s="104"/>
      <c r="AE231" s="104"/>
      <c r="AF231" s="104"/>
      <c r="AG231" s="104"/>
      <c r="AH231" s="104"/>
      <c r="AI231" s="54" t="str">
        <f ca="1"/>
        <v/>
      </c>
      <c r="AJ231" s="54" t="str">
        <f ca="1"/>
        <v/>
      </c>
      <c r="AK231" s="133">
        <v>0</v>
      </c>
      <c r="AL231" s="133">
        <f ca="1"/>
        <v>0</v>
      </c>
      <c r="AM231" s="133">
        <f ca="1"/>
        <v>0</v>
      </c>
      <c r="AN231" s="133">
        <f ca="1"/>
        <v>0</v>
      </c>
      <c r="AO231" s="133">
        <f ca="1"/>
        <v>0</v>
      </c>
      <c r="AP231" s="133">
        <f ca="1"/>
        <v>0</v>
      </c>
      <c r="AQ231" s="133">
        <f ca="1"/>
        <v>0</v>
      </c>
      <c r="AR231" s="133">
        <f ca="1"/>
        <v>0</v>
      </c>
      <c r="AS231" s="133">
        <f ca="1"/>
        <v>0</v>
      </c>
      <c r="AT231" s="133">
        <f ca="1"/>
        <v>0</v>
      </c>
      <c r="AU231" s="133">
        <f ca="1"/>
        <v>0</v>
      </c>
      <c r="AV231" s="133" t="str">
        <f t="shared" ca="1" si="24"/>
        <v/>
      </c>
      <c r="AW231" s="133" t="str">
        <f t="shared" ca="1" si="25"/>
        <v/>
      </c>
      <c r="AX231" s="59"/>
    </row>
    <row r="232" spans="2:50" hidden="1" outlineLevel="1" x14ac:dyDescent="0.2">
      <c r="B232" s="108"/>
      <c r="C232" s="108"/>
      <c r="D232" s="133" cm="1">
        <f t="array" aca="1" ref="D232" ca="1">IF($J$1="Labour",SUMIFS(Raw_Factors_QFXP!E$7:E$1000,Raw_Factors_QFXP!$A$7:$A$1000,_xlfn.XLOOKUP($J$1,Fct_labels,Fct_codes)&amp;"_"&amp;$C232),IFERROR(_xlfn.XLOOKUP(_xlfn.XLOOKUP($J$1,Fct_labels,Fct_codes)&amp;"_"&amp;$C232,Raw_Factors_QFXP!$B$7:$B$1000,Raw_Factors_QFXP!E$7:E$1000),0))</f>
        <v>0</v>
      </c>
      <c r="E232" s="133" cm="1">
        <f t="array" aca="1" ref="E232" ca="1">IF($J$1="Labour",SUMIFS(Raw_Factors_QFXP!F$7:F$1000,Raw_Factors_QFXP!$A$7:$A$1000,_xlfn.XLOOKUP($J$1,Fct_labels,Fct_codes)&amp;"_"&amp;$C232),IFERROR(_xlfn.XLOOKUP(_xlfn.XLOOKUP($J$1,Fct_labels,Fct_codes)&amp;"_"&amp;$C232,Raw_Factors_QFXP!$B$7:$B$1000,Raw_Factors_QFXP!F$7:F$1000),0))</f>
        <v>0</v>
      </c>
      <c r="F232" s="133" cm="1">
        <f t="array" aca="1" ref="F232" ca="1">IF($J$1="Labour",SUMIFS(Raw_Factors_QFXP!G$7:G$1000,Raw_Factors_QFXP!$A$7:$A$1000,_xlfn.XLOOKUP($J$1,Fct_labels,Fct_codes)&amp;"_"&amp;$C232),IFERROR(_xlfn.XLOOKUP(_xlfn.XLOOKUP($J$1,Fct_labels,Fct_codes)&amp;"_"&amp;$C232,Raw_Factors_QFXP!$B$7:$B$1000,Raw_Factors_QFXP!G$7:G$1000),0))</f>
        <v>0</v>
      </c>
      <c r="G232" s="133" cm="1">
        <f t="array" aca="1" ref="G232" ca="1">IF($J$1="Labour",SUMIFS(Raw_Factors_QFXP!H$7:H$1000,Raw_Factors_QFXP!$A$7:$A$1000,_xlfn.XLOOKUP($J$1,Fct_labels,Fct_codes)&amp;"_"&amp;$C232),IFERROR(_xlfn.XLOOKUP(_xlfn.XLOOKUP($J$1,Fct_labels,Fct_codes)&amp;"_"&amp;$C232,Raw_Factors_QFXP!$B$7:$B$1000,Raw_Factors_QFXP!H$7:H$1000),0))</f>
        <v>0</v>
      </c>
      <c r="H232" s="133" cm="1">
        <f t="array" aca="1" ref="H232" ca="1">IF($J$1="Labour",SUMIFS(Raw_Factors_QFXP!I$7:I$1000,Raw_Factors_QFXP!$A$7:$A$1000,_xlfn.XLOOKUP($J$1,Fct_labels,Fct_codes)&amp;"_"&amp;$C232),IFERROR(_xlfn.XLOOKUP(_xlfn.XLOOKUP($J$1,Fct_labels,Fct_codes)&amp;"_"&amp;$C232,Raw_Factors_QFXP!$B$7:$B$1000,Raw_Factors_QFXP!I$7:I$1000),0))</f>
        <v>0</v>
      </c>
      <c r="I232" s="133" cm="1">
        <f t="array" aca="1" ref="I232" ca="1">IF($J$1="Labour",SUMIFS(Raw_Factors_QFXP!J$7:J$1000,Raw_Factors_QFXP!$A$7:$A$1000,_xlfn.XLOOKUP($J$1,Fct_labels,Fct_codes)&amp;"_"&amp;$C232),IFERROR(_xlfn.XLOOKUP(_xlfn.XLOOKUP($J$1,Fct_labels,Fct_codes)&amp;"_"&amp;$C232,Raw_Factors_QFXP!$B$7:$B$1000,Raw_Factors_QFXP!J$7:J$1000),0))</f>
        <v>0</v>
      </c>
      <c r="J232" s="133" cm="1">
        <f t="array" aca="1" ref="J232" ca="1">IF($J$1="Labour",SUMIFS(Raw_Factors_QFXP!K$7:K$1000,Raw_Factors_QFXP!$A$7:$A$1000,_xlfn.XLOOKUP($J$1,Fct_labels,Fct_codes)&amp;"_"&amp;$C232),IFERROR(_xlfn.XLOOKUP(_xlfn.XLOOKUP($J$1,Fct_labels,Fct_codes)&amp;"_"&amp;$C232,Raw_Factors_QFXP!$B$7:$B$1000,Raw_Factors_QFXP!K$7:K$1000),0))</f>
        <v>0</v>
      </c>
      <c r="K232" s="133" cm="1">
        <f t="array" aca="1" ref="K232" ca="1">IF($J$1="Labour",SUMIFS(Raw_Factors_QFXP!L$7:L$1000,Raw_Factors_QFXP!$A$7:$A$1000,_xlfn.XLOOKUP($J$1,Fct_labels,Fct_codes)&amp;"_"&amp;$C232),IFERROR(_xlfn.XLOOKUP(_xlfn.XLOOKUP($J$1,Fct_labels,Fct_codes)&amp;"_"&amp;$C232,Raw_Factors_QFXP!$B$7:$B$1000,Raw_Factors_QFXP!L$7:L$1000),0))</f>
        <v>0</v>
      </c>
      <c r="L232" s="133" cm="1">
        <f t="array" aca="1" ref="L232" ca="1">IF($J$1="Labour",SUMIFS(Raw_Factors_QFXP!M$7:M$1000,Raw_Factors_QFXP!$A$7:$A$1000,_xlfn.XLOOKUP($J$1,Fct_labels,Fct_codes)&amp;"_"&amp;$C232),IFERROR(_xlfn.XLOOKUP(_xlfn.XLOOKUP($J$1,Fct_labels,Fct_codes)&amp;"_"&amp;$C232,Raw_Factors_QFXP!$B$7:$B$1000,Raw_Factors_QFXP!M$7:M$1000),0))</f>
        <v>0</v>
      </c>
      <c r="M232" s="133" cm="1">
        <f t="array" aca="1" ref="M232" ca="1">IF($J$1="Labour",SUMIFS(Raw_Factors_QFXP!N$7:N$1000,Raw_Factors_QFXP!$A$7:$A$1000,_xlfn.XLOOKUP($J$1,Fct_labels,Fct_codes)&amp;"_"&amp;$C232),IFERROR(_xlfn.XLOOKUP(_xlfn.XLOOKUP($J$1,Fct_labels,Fct_codes)&amp;"_"&amp;$C232,Raw_Factors_QFXP!$B$7:$B$1000,Raw_Factors_QFXP!N$7:N$1000),0))</f>
        <v>0</v>
      </c>
      <c r="O232" s="108"/>
      <c r="P232" s="108"/>
      <c r="Q232" s="281" cm="1">
        <f t="array" aca="1" ref="Q232" ca="1">IF($J$1="Labour","",IFERROR(_xlfn.XLOOKUP(_xlfn.XLOOKUP($J$1,Fct_labels,Fct_codes)&amp;"_"&amp;$C232,Raw_Factors_WFDISTXP!$B$7:$B$1000,Raw_Factors_WFDISTXP!E$7:E$1000),0))</f>
        <v>0</v>
      </c>
      <c r="R232" s="281" cm="1">
        <f t="array" aca="1" ref="R232" ca="1">IF($J$1="Labour","",IFERROR(_xlfn.XLOOKUP(_xlfn.XLOOKUP($J$1,Fct_labels,Fct_codes)&amp;"_"&amp;$C232,Raw_Factors_WFDISTXP!$B$7:$B$1000,Raw_Factors_WFDISTXP!F$7:F$1000),0))</f>
        <v>0</v>
      </c>
      <c r="S232" s="281" cm="1">
        <f t="array" aca="1" ref="S232" ca="1">IF($J$1="Labour","",IFERROR(_xlfn.XLOOKUP(_xlfn.XLOOKUP($J$1,Fct_labels,Fct_codes)&amp;"_"&amp;$C232,Raw_Factors_WFDISTXP!$B$7:$B$1000,Raw_Factors_WFDISTXP!G$7:G$1000),0))</f>
        <v>0</v>
      </c>
      <c r="T232" s="281" cm="1">
        <f t="array" aca="1" ref="T232" ca="1">IF($J$1="Labour","",IFERROR(_xlfn.XLOOKUP(_xlfn.XLOOKUP($J$1,Fct_labels,Fct_codes)&amp;"_"&amp;$C232,Raw_Factors_WFDISTXP!$B$7:$B$1000,Raw_Factors_WFDISTXP!H$7:H$1000),0))</f>
        <v>0</v>
      </c>
      <c r="U232" s="281" cm="1">
        <f t="array" aca="1" ref="U232" ca="1">IF($J$1="Labour","",IFERROR(_xlfn.XLOOKUP(_xlfn.XLOOKUP($J$1,Fct_labels,Fct_codes)&amp;"_"&amp;$C232,Raw_Factors_WFDISTXP!$B$7:$B$1000,Raw_Factors_WFDISTXP!I$7:I$1000),0))</f>
        <v>0</v>
      </c>
      <c r="V232" s="281" cm="1">
        <f t="array" aca="1" ref="V232" ca="1">IF($J$1="Labour","",IFERROR(_xlfn.XLOOKUP(_xlfn.XLOOKUP($J$1,Fct_labels,Fct_codes)&amp;"_"&amp;$C232,Raw_Factors_WFDISTXP!$B$7:$B$1000,Raw_Factors_WFDISTXP!J$7:J$1000),0))</f>
        <v>0</v>
      </c>
      <c r="W232" s="281" cm="1">
        <f t="array" aca="1" ref="W232" ca="1">IF($J$1="Labour","",IFERROR(_xlfn.XLOOKUP(_xlfn.XLOOKUP($J$1,Fct_labels,Fct_codes)&amp;"_"&amp;$C232,Raw_Factors_WFDISTXP!$B$7:$B$1000,Raw_Factors_WFDISTXP!K$7:K$1000),0))</f>
        <v>0</v>
      </c>
      <c r="X232" s="281" cm="1">
        <f t="array" aca="1" ref="X232" ca="1">IF($J$1="Labour","",IFERROR(_xlfn.XLOOKUP(_xlfn.XLOOKUP($J$1,Fct_labels,Fct_codes)&amp;"_"&amp;$C232,Raw_Factors_WFDISTXP!$B$7:$B$1000,Raw_Factors_WFDISTXP!L$7:L$1000),0))</f>
        <v>0</v>
      </c>
      <c r="Y232" s="281" cm="1">
        <f t="array" aca="1" ref="Y232" ca="1">IF($J$1="Labour","",IFERROR(_xlfn.XLOOKUP(_xlfn.XLOOKUP($J$1,Fct_labels,Fct_codes)&amp;"_"&amp;$C232,Raw_Factors_WFDISTXP!$B$7:$B$1000,Raw_Factors_WFDISTXP!M$7:M$1000),0))</f>
        <v>0</v>
      </c>
      <c r="Z232" s="281" cm="1">
        <f t="array" aca="1" ref="Z232" ca="1">IF($J$1="Labour","",IFERROR(_xlfn.XLOOKUP(_xlfn.XLOOKUP($J$1,Fct_labels,Fct_codes)&amp;"_"&amp;$C232,Raw_Factors_WFDISTXP!$B$7:$B$1000,Raw_Factors_WFDISTXP!N$7:N$1000),0))</f>
        <v>0</v>
      </c>
      <c r="AA232" s="104"/>
      <c r="AB232" s="104"/>
      <c r="AC232" s="104"/>
      <c r="AD232" s="104"/>
      <c r="AE232" s="104"/>
      <c r="AF232" s="104"/>
      <c r="AG232" s="104"/>
      <c r="AH232" s="104"/>
      <c r="AI232" s="54" t="str">
        <f ca="1"/>
        <v/>
      </c>
      <c r="AJ232" s="54" t="str">
        <f ca="1"/>
        <v/>
      </c>
      <c r="AK232" s="133">
        <v>0</v>
      </c>
      <c r="AL232" s="133">
        <f ca="1"/>
        <v>0</v>
      </c>
      <c r="AM232" s="133">
        <f ca="1"/>
        <v>0</v>
      </c>
      <c r="AN232" s="133">
        <f ca="1"/>
        <v>0</v>
      </c>
      <c r="AO232" s="133">
        <f ca="1"/>
        <v>0</v>
      </c>
      <c r="AP232" s="133">
        <f ca="1"/>
        <v>0</v>
      </c>
      <c r="AQ232" s="133">
        <f ca="1"/>
        <v>0</v>
      </c>
      <c r="AR232" s="133">
        <f ca="1"/>
        <v>0</v>
      </c>
      <c r="AS232" s="133">
        <f ca="1"/>
        <v>0</v>
      </c>
      <c r="AT232" s="133">
        <f ca="1"/>
        <v>0</v>
      </c>
      <c r="AU232" s="133">
        <f ca="1"/>
        <v>0</v>
      </c>
      <c r="AV232" s="133" t="str">
        <f t="shared" ca="1" si="24"/>
        <v/>
      </c>
      <c r="AW232" s="133" t="str">
        <f t="shared" ca="1" si="25"/>
        <v/>
      </c>
      <c r="AX232" s="59"/>
    </row>
    <row r="233" spans="2:50" hidden="1" outlineLevel="1" x14ac:dyDescent="0.2">
      <c r="B233" s="108"/>
      <c r="C233" s="108"/>
      <c r="D233" s="133" cm="1">
        <f t="array" aca="1" ref="D233" ca="1">IF($J$1="Labour",SUMIFS(Raw_Factors_QFXP!E$7:E$1000,Raw_Factors_QFXP!$A$7:$A$1000,_xlfn.XLOOKUP($J$1,Fct_labels,Fct_codes)&amp;"_"&amp;$C233),IFERROR(_xlfn.XLOOKUP(_xlfn.XLOOKUP($J$1,Fct_labels,Fct_codes)&amp;"_"&amp;$C233,Raw_Factors_QFXP!$B$7:$B$1000,Raw_Factors_QFXP!E$7:E$1000),0))</f>
        <v>0</v>
      </c>
      <c r="E233" s="133" cm="1">
        <f t="array" aca="1" ref="E233" ca="1">IF($J$1="Labour",SUMIFS(Raw_Factors_QFXP!F$7:F$1000,Raw_Factors_QFXP!$A$7:$A$1000,_xlfn.XLOOKUP($J$1,Fct_labels,Fct_codes)&amp;"_"&amp;$C233),IFERROR(_xlfn.XLOOKUP(_xlfn.XLOOKUP($J$1,Fct_labels,Fct_codes)&amp;"_"&amp;$C233,Raw_Factors_QFXP!$B$7:$B$1000,Raw_Factors_QFXP!F$7:F$1000),0))</f>
        <v>0</v>
      </c>
      <c r="F233" s="133" cm="1">
        <f t="array" aca="1" ref="F233" ca="1">IF($J$1="Labour",SUMIFS(Raw_Factors_QFXP!G$7:G$1000,Raw_Factors_QFXP!$A$7:$A$1000,_xlfn.XLOOKUP($J$1,Fct_labels,Fct_codes)&amp;"_"&amp;$C233),IFERROR(_xlfn.XLOOKUP(_xlfn.XLOOKUP($J$1,Fct_labels,Fct_codes)&amp;"_"&amp;$C233,Raw_Factors_QFXP!$B$7:$B$1000,Raw_Factors_QFXP!G$7:G$1000),0))</f>
        <v>0</v>
      </c>
      <c r="G233" s="133" cm="1">
        <f t="array" aca="1" ref="G233" ca="1">IF($J$1="Labour",SUMIFS(Raw_Factors_QFXP!H$7:H$1000,Raw_Factors_QFXP!$A$7:$A$1000,_xlfn.XLOOKUP($J$1,Fct_labels,Fct_codes)&amp;"_"&amp;$C233),IFERROR(_xlfn.XLOOKUP(_xlfn.XLOOKUP($J$1,Fct_labels,Fct_codes)&amp;"_"&amp;$C233,Raw_Factors_QFXP!$B$7:$B$1000,Raw_Factors_QFXP!H$7:H$1000),0))</f>
        <v>0</v>
      </c>
      <c r="H233" s="133" cm="1">
        <f t="array" aca="1" ref="H233" ca="1">IF($J$1="Labour",SUMIFS(Raw_Factors_QFXP!I$7:I$1000,Raw_Factors_QFXP!$A$7:$A$1000,_xlfn.XLOOKUP($J$1,Fct_labels,Fct_codes)&amp;"_"&amp;$C233),IFERROR(_xlfn.XLOOKUP(_xlfn.XLOOKUP($J$1,Fct_labels,Fct_codes)&amp;"_"&amp;$C233,Raw_Factors_QFXP!$B$7:$B$1000,Raw_Factors_QFXP!I$7:I$1000),0))</f>
        <v>0</v>
      </c>
      <c r="I233" s="133" cm="1">
        <f t="array" aca="1" ref="I233" ca="1">IF($J$1="Labour",SUMIFS(Raw_Factors_QFXP!J$7:J$1000,Raw_Factors_QFXP!$A$7:$A$1000,_xlfn.XLOOKUP($J$1,Fct_labels,Fct_codes)&amp;"_"&amp;$C233),IFERROR(_xlfn.XLOOKUP(_xlfn.XLOOKUP($J$1,Fct_labels,Fct_codes)&amp;"_"&amp;$C233,Raw_Factors_QFXP!$B$7:$B$1000,Raw_Factors_QFXP!J$7:J$1000),0))</f>
        <v>0</v>
      </c>
      <c r="J233" s="133" cm="1">
        <f t="array" aca="1" ref="J233" ca="1">IF($J$1="Labour",SUMIFS(Raw_Factors_QFXP!K$7:K$1000,Raw_Factors_QFXP!$A$7:$A$1000,_xlfn.XLOOKUP($J$1,Fct_labels,Fct_codes)&amp;"_"&amp;$C233),IFERROR(_xlfn.XLOOKUP(_xlfn.XLOOKUP($J$1,Fct_labels,Fct_codes)&amp;"_"&amp;$C233,Raw_Factors_QFXP!$B$7:$B$1000,Raw_Factors_QFXP!K$7:K$1000),0))</f>
        <v>0</v>
      </c>
      <c r="K233" s="133" cm="1">
        <f t="array" aca="1" ref="K233" ca="1">IF($J$1="Labour",SUMIFS(Raw_Factors_QFXP!L$7:L$1000,Raw_Factors_QFXP!$A$7:$A$1000,_xlfn.XLOOKUP($J$1,Fct_labels,Fct_codes)&amp;"_"&amp;$C233),IFERROR(_xlfn.XLOOKUP(_xlfn.XLOOKUP($J$1,Fct_labels,Fct_codes)&amp;"_"&amp;$C233,Raw_Factors_QFXP!$B$7:$B$1000,Raw_Factors_QFXP!L$7:L$1000),0))</f>
        <v>0</v>
      </c>
      <c r="L233" s="133" cm="1">
        <f t="array" aca="1" ref="L233" ca="1">IF($J$1="Labour",SUMIFS(Raw_Factors_QFXP!M$7:M$1000,Raw_Factors_QFXP!$A$7:$A$1000,_xlfn.XLOOKUP($J$1,Fct_labels,Fct_codes)&amp;"_"&amp;$C233),IFERROR(_xlfn.XLOOKUP(_xlfn.XLOOKUP($J$1,Fct_labels,Fct_codes)&amp;"_"&amp;$C233,Raw_Factors_QFXP!$B$7:$B$1000,Raw_Factors_QFXP!M$7:M$1000),0))</f>
        <v>0</v>
      </c>
      <c r="M233" s="133" cm="1">
        <f t="array" aca="1" ref="M233" ca="1">IF($J$1="Labour",SUMIFS(Raw_Factors_QFXP!N$7:N$1000,Raw_Factors_QFXP!$A$7:$A$1000,_xlfn.XLOOKUP($J$1,Fct_labels,Fct_codes)&amp;"_"&amp;$C233),IFERROR(_xlfn.XLOOKUP(_xlfn.XLOOKUP($J$1,Fct_labels,Fct_codes)&amp;"_"&amp;$C233,Raw_Factors_QFXP!$B$7:$B$1000,Raw_Factors_QFXP!N$7:N$1000),0))</f>
        <v>0</v>
      </c>
      <c r="O233" s="108"/>
      <c r="P233" s="108"/>
      <c r="Q233" s="281" cm="1">
        <f t="array" aca="1" ref="Q233" ca="1">IF($J$1="Labour","",IFERROR(_xlfn.XLOOKUP(_xlfn.XLOOKUP($J$1,Fct_labels,Fct_codes)&amp;"_"&amp;$C233,Raw_Factors_WFDISTXP!$B$7:$B$1000,Raw_Factors_WFDISTXP!E$7:E$1000),0))</f>
        <v>0</v>
      </c>
      <c r="R233" s="281" cm="1">
        <f t="array" aca="1" ref="R233" ca="1">IF($J$1="Labour","",IFERROR(_xlfn.XLOOKUP(_xlfn.XLOOKUP($J$1,Fct_labels,Fct_codes)&amp;"_"&amp;$C233,Raw_Factors_WFDISTXP!$B$7:$B$1000,Raw_Factors_WFDISTXP!F$7:F$1000),0))</f>
        <v>0</v>
      </c>
      <c r="S233" s="281" cm="1">
        <f t="array" aca="1" ref="S233" ca="1">IF($J$1="Labour","",IFERROR(_xlfn.XLOOKUP(_xlfn.XLOOKUP($J$1,Fct_labels,Fct_codes)&amp;"_"&amp;$C233,Raw_Factors_WFDISTXP!$B$7:$B$1000,Raw_Factors_WFDISTXP!G$7:G$1000),0))</f>
        <v>0</v>
      </c>
      <c r="T233" s="281" cm="1">
        <f t="array" aca="1" ref="T233" ca="1">IF($J$1="Labour","",IFERROR(_xlfn.XLOOKUP(_xlfn.XLOOKUP($J$1,Fct_labels,Fct_codes)&amp;"_"&amp;$C233,Raw_Factors_WFDISTXP!$B$7:$B$1000,Raw_Factors_WFDISTXP!H$7:H$1000),0))</f>
        <v>0</v>
      </c>
      <c r="U233" s="281" cm="1">
        <f t="array" aca="1" ref="U233" ca="1">IF($J$1="Labour","",IFERROR(_xlfn.XLOOKUP(_xlfn.XLOOKUP($J$1,Fct_labels,Fct_codes)&amp;"_"&amp;$C233,Raw_Factors_WFDISTXP!$B$7:$B$1000,Raw_Factors_WFDISTXP!I$7:I$1000),0))</f>
        <v>0</v>
      </c>
      <c r="V233" s="281" cm="1">
        <f t="array" aca="1" ref="V233" ca="1">IF($J$1="Labour","",IFERROR(_xlfn.XLOOKUP(_xlfn.XLOOKUP($J$1,Fct_labels,Fct_codes)&amp;"_"&amp;$C233,Raw_Factors_WFDISTXP!$B$7:$B$1000,Raw_Factors_WFDISTXP!J$7:J$1000),0))</f>
        <v>0</v>
      </c>
      <c r="W233" s="281" cm="1">
        <f t="array" aca="1" ref="W233" ca="1">IF($J$1="Labour","",IFERROR(_xlfn.XLOOKUP(_xlfn.XLOOKUP($J$1,Fct_labels,Fct_codes)&amp;"_"&amp;$C233,Raw_Factors_WFDISTXP!$B$7:$B$1000,Raw_Factors_WFDISTXP!K$7:K$1000),0))</f>
        <v>0</v>
      </c>
      <c r="X233" s="281" cm="1">
        <f t="array" aca="1" ref="X233" ca="1">IF($J$1="Labour","",IFERROR(_xlfn.XLOOKUP(_xlfn.XLOOKUP($J$1,Fct_labels,Fct_codes)&amp;"_"&amp;$C233,Raw_Factors_WFDISTXP!$B$7:$B$1000,Raw_Factors_WFDISTXP!L$7:L$1000),0))</f>
        <v>0</v>
      </c>
      <c r="Y233" s="281" cm="1">
        <f t="array" aca="1" ref="Y233" ca="1">IF($J$1="Labour","",IFERROR(_xlfn.XLOOKUP(_xlfn.XLOOKUP($J$1,Fct_labels,Fct_codes)&amp;"_"&amp;$C233,Raw_Factors_WFDISTXP!$B$7:$B$1000,Raw_Factors_WFDISTXP!M$7:M$1000),0))</f>
        <v>0</v>
      </c>
      <c r="Z233" s="281" cm="1">
        <f t="array" aca="1" ref="Z233" ca="1">IF($J$1="Labour","",IFERROR(_xlfn.XLOOKUP(_xlfn.XLOOKUP($J$1,Fct_labels,Fct_codes)&amp;"_"&amp;$C233,Raw_Factors_WFDISTXP!$B$7:$B$1000,Raw_Factors_WFDISTXP!N$7:N$1000),0))</f>
        <v>0</v>
      </c>
      <c r="AA233" s="104"/>
      <c r="AB233" s="104"/>
      <c r="AC233" s="104"/>
      <c r="AD233" s="104"/>
      <c r="AE233" s="104"/>
      <c r="AF233" s="104"/>
      <c r="AG233" s="104"/>
      <c r="AH233" s="104"/>
      <c r="AI233" s="54" t="str">
        <f ca="1"/>
        <v/>
      </c>
      <c r="AJ233" s="54" t="str">
        <f ca="1"/>
        <v/>
      </c>
      <c r="AK233" s="133">
        <v>0</v>
      </c>
      <c r="AL233" s="133">
        <f ca="1"/>
        <v>0</v>
      </c>
      <c r="AM233" s="133">
        <f ca="1"/>
        <v>0</v>
      </c>
      <c r="AN233" s="133">
        <f ca="1"/>
        <v>0</v>
      </c>
      <c r="AO233" s="133">
        <f ca="1"/>
        <v>0</v>
      </c>
      <c r="AP233" s="133">
        <f ca="1"/>
        <v>0</v>
      </c>
      <c r="AQ233" s="133">
        <f ca="1"/>
        <v>0</v>
      </c>
      <c r="AR233" s="133">
        <f ca="1"/>
        <v>0</v>
      </c>
      <c r="AS233" s="133">
        <f ca="1"/>
        <v>0</v>
      </c>
      <c r="AT233" s="133">
        <f ca="1"/>
        <v>0</v>
      </c>
      <c r="AU233" s="133">
        <f ca="1"/>
        <v>0</v>
      </c>
      <c r="AV233" s="133" t="str">
        <f t="shared" ca="1" si="24"/>
        <v/>
      </c>
      <c r="AW233" s="133" t="str">
        <f t="shared" ca="1" si="25"/>
        <v/>
      </c>
      <c r="AX233" s="59"/>
    </row>
    <row r="234" spans="2:50" hidden="1" outlineLevel="1" x14ac:dyDescent="0.2">
      <c r="B234" s="108"/>
      <c r="C234" s="108"/>
      <c r="D234" s="133" cm="1">
        <f t="array" aca="1" ref="D234" ca="1">IF($J$1="Labour",SUMIFS(Raw_Factors_QFXP!E$7:E$1000,Raw_Factors_QFXP!$A$7:$A$1000,_xlfn.XLOOKUP($J$1,Fct_labels,Fct_codes)&amp;"_"&amp;$C234),IFERROR(_xlfn.XLOOKUP(_xlfn.XLOOKUP($J$1,Fct_labels,Fct_codes)&amp;"_"&amp;$C234,Raw_Factors_QFXP!$B$7:$B$1000,Raw_Factors_QFXP!E$7:E$1000),0))</f>
        <v>0</v>
      </c>
      <c r="E234" s="133" cm="1">
        <f t="array" aca="1" ref="E234" ca="1">IF($J$1="Labour",SUMIFS(Raw_Factors_QFXP!F$7:F$1000,Raw_Factors_QFXP!$A$7:$A$1000,_xlfn.XLOOKUP($J$1,Fct_labels,Fct_codes)&amp;"_"&amp;$C234),IFERROR(_xlfn.XLOOKUP(_xlfn.XLOOKUP($J$1,Fct_labels,Fct_codes)&amp;"_"&amp;$C234,Raw_Factors_QFXP!$B$7:$B$1000,Raw_Factors_QFXP!F$7:F$1000),0))</f>
        <v>0</v>
      </c>
      <c r="F234" s="133" cm="1">
        <f t="array" aca="1" ref="F234" ca="1">IF($J$1="Labour",SUMIFS(Raw_Factors_QFXP!G$7:G$1000,Raw_Factors_QFXP!$A$7:$A$1000,_xlfn.XLOOKUP($J$1,Fct_labels,Fct_codes)&amp;"_"&amp;$C234),IFERROR(_xlfn.XLOOKUP(_xlfn.XLOOKUP($J$1,Fct_labels,Fct_codes)&amp;"_"&amp;$C234,Raw_Factors_QFXP!$B$7:$B$1000,Raw_Factors_QFXP!G$7:G$1000),0))</f>
        <v>0</v>
      </c>
      <c r="G234" s="133" cm="1">
        <f t="array" aca="1" ref="G234" ca="1">IF($J$1="Labour",SUMIFS(Raw_Factors_QFXP!H$7:H$1000,Raw_Factors_QFXP!$A$7:$A$1000,_xlfn.XLOOKUP($J$1,Fct_labels,Fct_codes)&amp;"_"&amp;$C234),IFERROR(_xlfn.XLOOKUP(_xlfn.XLOOKUP($J$1,Fct_labels,Fct_codes)&amp;"_"&amp;$C234,Raw_Factors_QFXP!$B$7:$B$1000,Raw_Factors_QFXP!H$7:H$1000),0))</f>
        <v>0</v>
      </c>
      <c r="H234" s="133" cm="1">
        <f t="array" aca="1" ref="H234" ca="1">IF($J$1="Labour",SUMIFS(Raw_Factors_QFXP!I$7:I$1000,Raw_Factors_QFXP!$A$7:$A$1000,_xlfn.XLOOKUP($J$1,Fct_labels,Fct_codes)&amp;"_"&amp;$C234),IFERROR(_xlfn.XLOOKUP(_xlfn.XLOOKUP($J$1,Fct_labels,Fct_codes)&amp;"_"&amp;$C234,Raw_Factors_QFXP!$B$7:$B$1000,Raw_Factors_QFXP!I$7:I$1000),0))</f>
        <v>0</v>
      </c>
      <c r="I234" s="133" cm="1">
        <f t="array" aca="1" ref="I234" ca="1">IF($J$1="Labour",SUMIFS(Raw_Factors_QFXP!J$7:J$1000,Raw_Factors_QFXP!$A$7:$A$1000,_xlfn.XLOOKUP($J$1,Fct_labels,Fct_codes)&amp;"_"&amp;$C234),IFERROR(_xlfn.XLOOKUP(_xlfn.XLOOKUP($J$1,Fct_labels,Fct_codes)&amp;"_"&amp;$C234,Raw_Factors_QFXP!$B$7:$B$1000,Raw_Factors_QFXP!J$7:J$1000),0))</f>
        <v>0</v>
      </c>
      <c r="J234" s="133" cm="1">
        <f t="array" aca="1" ref="J234" ca="1">IF($J$1="Labour",SUMIFS(Raw_Factors_QFXP!K$7:K$1000,Raw_Factors_QFXP!$A$7:$A$1000,_xlfn.XLOOKUP($J$1,Fct_labels,Fct_codes)&amp;"_"&amp;$C234),IFERROR(_xlfn.XLOOKUP(_xlfn.XLOOKUP($J$1,Fct_labels,Fct_codes)&amp;"_"&amp;$C234,Raw_Factors_QFXP!$B$7:$B$1000,Raw_Factors_QFXP!K$7:K$1000),0))</f>
        <v>0</v>
      </c>
      <c r="K234" s="133" cm="1">
        <f t="array" aca="1" ref="K234" ca="1">IF($J$1="Labour",SUMIFS(Raw_Factors_QFXP!L$7:L$1000,Raw_Factors_QFXP!$A$7:$A$1000,_xlfn.XLOOKUP($J$1,Fct_labels,Fct_codes)&amp;"_"&amp;$C234),IFERROR(_xlfn.XLOOKUP(_xlfn.XLOOKUP($J$1,Fct_labels,Fct_codes)&amp;"_"&amp;$C234,Raw_Factors_QFXP!$B$7:$B$1000,Raw_Factors_QFXP!L$7:L$1000),0))</f>
        <v>0</v>
      </c>
      <c r="L234" s="133" cm="1">
        <f t="array" aca="1" ref="L234" ca="1">IF($J$1="Labour",SUMIFS(Raw_Factors_QFXP!M$7:M$1000,Raw_Factors_QFXP!$A$7:$A$1000,_xlfn.XLOOKUP($J$1,Fct_labels,Fct_codes)&amp;"_"&amp;$C234),IFERROR(_xlfn.XLOOKUP(_xlfn.XLOOKUP($J$1,Fct_labels,Fct_codes)&amp;"_"&amp;$C234,Raw_Factors_QFXP!$B$7:$B$1000,Raw_Factors_QFXP!M$7:M$1000),0))</f>
        <v>0</v>
      </c>
      <c r="M234" s="133" cm="1">
        <f t="array" aca="1" ref="M234" ca="1">IF($J$1="Labour",SUMIFS(Raw_Factors_QFXP!N$7:N$1000,Raw_Factors_QFXP!$A$7:$A$1000,_xlfn.XLOOKUP($J$1,Fct_labels,Fct_codes)&amp;"_"&amp;$C234),IFERROR(_xlfn.XLOOKUP(_xlfn.XLOOKUP($J$1,Fct_labels,Fct_codes)&amp;"_"&amp;$C234,Raw_Factors_QFXP!$B$7:$B$1000,Raw_Factors_QFXP!N$7:N$1000),0))</f>
        <v>0</v>
      </c>
      <c r="O234" s="108"/>
      <c r="P234" s="108"/>
      <c r="Q234" s="281" cm="1">
        <f t="array" aca="1" ref="Q234" ca="1">IF($J$1="Labour","",IFERROR(_xlfn.XLOOKUP(_xlfn.XLOOKUP($J$1,Fct_labels,Fct_codes)&amp;"_"&amp;$C234,Raw_Factors_WFDISTXP!$B$7:$B$1000,Raw_Factors_WFDISTXP!E$7:E$1000),0))</f>
        <v>0</v>
      </c>
      <c r="R234" s="281" cm="1">
        <f t="array" aca="1" ref="R234" ca="1">IF($J$1="Labour","",IFERROR(_xlfn.XLOOKUP(_xlfn.XLOOKUP($J$1,Fct_labels,Fct_codes)&amp;"_"&amp;$C234,Raw_Factors_WFDISTXP!$B$7:$B$1000,Raw_Factors_WFDISTXP!F$7:F$1000),0))</f>
        <v>0</v>
      </c>
      <c r="S234" s="281" cm="1">
        <f t="array" aca="1" ref="S234" ca="1">IF($J$1="Labour","",IFERROR(_xlfn.XLOOKUP(_xlfn.XLOOKUP($J$1,Fct_labels,Fct_codes)&amp;"_"&amp;$C234,Raw_Factors_WFDISTXP!$B$7:$B$1000,Raw_Factors_WFDISTXP!G$7:G$1000),0))</f>
        <v>0</v>
      </c>
      <c r="T234" s="281" cm="1">
        <f t="array" aca="1" ref="T234" ca="1">IF($J$1="Labour","",IFERROR(_xlfn.XLOOKUP(_xlfn.XLOOKUP($J$1,Fct_labels,Fct_codes)&amp;"_"&amp;$C234,Raw_Factors_WFDISTXP!$B$7:$B$1000,Raw_Factors_WFDISTXP!H$7:H$1000),0))</f>
        <v>0</v>
      </c>
      <c r="U234" s="281" cm="1">
        <f t="array" aca="1" ref="U234" ca="1">IF($J$1="Labour","",IFERROR(_xlfn.XLOOKUP(_xlfn.XLOOKUP($J$1,Fct_labels,Fct_codes)&amp;"_"&amp;$C234,Raw_Factors_WFDISTXP!$B$7:$B$1000,Raw_Factors_WFDISTXP!I$7:I$1000),0))</f>
        <v>0</v>
      </c>
      <c r="V234" s="281" cm="1">
        <f t="array" aca="1" ref="V234" ca="1">IF($J$1="Labour","",IFERROR(_xlfn.XLOOKUP(_xlfn.XLOOKUP($J$1,Fct_labels,Fct_codes)&amp;"_"&amp;$C234,Raw_Factors_WFDISTXP!$B$7:$B$1000,Raw_Factors_WFDISTXP!J$7:J$1000),0))</f>
        <v>0</v>
      </c>
      <c r="W234" s="281" cm="1">
        <f t="array" aca="1" ref="W234" ca="1">IF($J$1="Labour","",IFERROR(_xlfn.XLOOKUP(_xlfn.XLOOKUP($J$1,Fct_labels,Fct_codes)&amp;"_"&amp;$C234,Raw_Factors_WFDISTXP!$B$7:$B$1000,Raw_Factors_WFDISTXP!K$7:K$1000),0))</f>
        <v>0</v>
      </c>
      <c r="X234" s="281" cm="1">
        <f t="array" aca="1" ref="X234" ca="1">IF($J$1="Labour","",IFERROR(_xlfn.XLOOKUP(_xlfn.XLOOKUP($J$1,Fct_labels,Fct_codes)&amp;"_"&amp;$C234,Raw_Factors_WFDISTXP!$B$7:$B$1000,Raw_Factors_WFDISTXP!L$7:L$1000),0))</f>
        <v>0</v>
      </c>
      <c r="Y234" s="281" cm="1">
        <f t="array" aca="1" ref="Y234" ca="1">IF($J$1="Labour","",IFERROR(_xlfn.XLOOKUP(_xlfn.XLOOKUP($J$1,Fct_labels,Fct_codes)&amp;"_"&amp;$C234,Raw_Factors_WFDISTXP!$B$7:$B$1000,Raw_Factors_WFDISTXP!M$7:M$1000),0))</f>
        <v>0</v>
      </c>
      <c r="Z234" s="281" cm="1">
        <f t="array" aca="1" ref="Z234" ca="1">IF($J$1="Labour","",IFERROR(_xlfn.XLOOKUP(_xlfn.XLOOKUP($J$1,Fct_labels,Fct_codes)&amp;"_"&amp;$C234,Raw_Factors_WFDISTXP!$B$7:$B$1000,Raw_Factors_WFDISTXP!N$7:N$1000),0))</f>
        <v>0</v>
      </c>
      <c r="AA234" s="104"/>
      <c r="AB234" s="104"/>
      <c r="AC234" s="104"/>
      <c r="AD234" s="104"/>
      <c r="AE234" s="104"/>
      <c r="AF234" s="104"/>
      <c r="AG234" s="104"/>
      <c r="AH234" s="104"/>
      <c r="AI234" s="54" t="str">
        <f ca="1"/>
        <v/>
      </c>
      <c r="AJ234" s="54" t="str">
        <f ca="1"/>
        <v/>
      </c>
      <c r="AK234" s="133">
        <v>0</v>
      </c>
      <c r="AL234" s="133">
        <f ca="1"/>
        <v>0</v>
      </c>
      <c r="AM234" s="133">
        <f ca="1"/>
        <v>0</v>
      </c>
      <c r="AN234" s="133">
        <f ca="1"/>
        <v>0</v>
      </c>
      <c r="AO234" s="133">
        <f ca="1"/>
        <v>0</v>
      </c>
      <c r="AP234" s="133">
        <f ca="1"/>
        <v>0</v>
      </c>
      <c r="AQ234" s="133">
        <f ca="1"/>
        <v>0</v>
      </c>
      <c r="AR234" s="133">
        <f ca="1"/>
        <v>0</v>
      </c>
      <c r="AS234" s="133">
        <f ca="1"/>
        <v>0</v>
      </c>
      <c r="AT234" s="133">
        <f ca="1"/>
        <v>0</v>
      </c>
      <c r="AU234" s="133">
        <f ca="1"/>
        <v>0</v>
      </c>
      <c r="AV234" s="133" t="str">
        <f t="shared" ca="1" si="24"/>
        <v/>
      </c>
      <c r="AW234" s="133" t="str">
        <f t="shared" ca="1" si="25"/>
        <v/>
      </c>
      <c r="AX234" s="59"/>
    </row>
    <row r="235" spans="2:50" hidden="1" outlineLevel="1" x14ac:dyDescent="0.2">
      <c r="B235" s="108"/>
      <c r="C235" s="108"/>
      <c r="D235" s="133" cm="1">
        <f t="array" aca="1" ref="D235" ca="1">IF($J$1="Labour",SUMIFS(Raw_Factors_QFXP!E$7:E$1000,Raw_Factors_QFXP!$A$7:$A$1000,_xlfn.XLOOKUP($J$1,Fct_labels,Fct_codes)&amp;"_"&amp;$C235),IFERROR(_xlfn.XLOOKUP(_xlfn.XLOOKUP($J$1,Fct_labels,Fct_codes)&amp;"_"&amp;$C235,Raw_Factors_QFXP!$B$7:$B$1000,Raw_Factors_QFXP!E$7:E$1000),0))</f>
        <v>0</v>
      </c>
      <c r="E235" s="133" cm="1">
        <f t="array" aca="1" ref="E235" ca="1">IF($J$1="Labour",SUMIFS(Raw_Factors_QFXP!F$7:F$1000,Raw_Factors_QFXP!$A$7:$A$1000,_xlfn.XLOOKUP($J$1,Fct_labels,Fct_codes)&amp;"_"&amp;$C235),IFERROR(_xlfn.XLOOKUP(_xlfn.XLOOKUP($J$1,Fct_labels,Fct_codes)&amp;"_"&amp;$C235,Raw_Factors_QFXP!$B$7:$B$1000,Raw_Factors_QFXP!F$7:F$1000),0))</f>
        <v>0</v>
      </c>
      <c r="F235" s="133" cm="1">
        <f t="array" aca="1" ref="F235" ca="1">IF($J$1="Labour",SUMIFS(Raw_Factors_QFXP!G$7:G$1000,Raw_Factors_QFXP!$A$7:$A$1000,_xlfn.XLOOKUP($J$1,Fct_labels,Fct_codes)&amp;"_"&amp;$C235),IFERROR(_xlfn.XLOOKUP(_xlfn.XLOOKUP($J$1,Fct_labels,Fct_codes)&amp;"_"&amp;$C235,Raw_Factors_QFXP!$B$7:$B$1000,Raw_Factors_QFXP!G$7:G$1000),0))</f>
        <v>0</v>
      </c>
      <c r="G235" s="133" cm="1">
        <f t="array" aca="1" ref="G235" ca="1">IF($J$1="Labour",SUMIFS(Raw_Factors_QFXP!H$7:H$1000,Raw_Factors_QFXP!$A$7:$A$1000,_xlfn.XLOOKUP($J$1,Fct_labels,Fct_codes)&amp;"_"&amp;$C235),IFERROR(_xlfn.XLOOKUP(_xlfn.XLOOKUP($J$1,Fct_labels,Fct_codes)&amp;"_"&amp;$C235,Raw_Factors_QFXP!$B$7:$B$1000,Raw_Factors_QFXP!H$7:H$1000),0))</f>
        <v>0</v>
      </c>
      <c r="H235" s="133" cm="1">
        <f t="array" aca="1" ref="H235" ca="1">IF($J$1="Labour",SUMIFS(Raw_Factors_QFXP!I$7:I$1000,Raw_Factors_QFXP!$A$7:$A$1000,_xlfn.XLOOKUP($J$1,Fct_labels,Fct_codes)&amp;"_"&amp;$C235),IFERROR(_xlfn.XLOOKUP(_xlfn.XLOOKUP($J$1,Fct_labels,Fct_codes)&amp;"_"&amp;$C235,Raw_Factors_QFXP!$B$7:$B$1000,Raw_Factors_QFXP!I$7:I$1000),0))</f>
        <v>0</v>
      </c>
      <c r="I235" s="133" cm="1">
        <f t="array" aca="1" ref="I235" ca="1">IF($J$1="Labour",SUMIFS(Raw_Factors_QFXP!J$7:J$1000,Raw_Factors_QFXP!$A$7:$A$1000,_xlfn.XLOOKUP($J$1,Fct_labels,Fct_codes)&amp;"_"&amp;$C235),IFERROR(_xlfn.XLOOKUP(_xlfn.XLOOKUP($J$1,Fct_labels,Fct_codes)&amp;"_"&amp;$C235,Raw_Factors_QFXP!$B$7:$B$1000,Raw_Factors_QFXP!J$7:J$1000),0))</f>
        <v>0</v>
      </c>
      <c r="J235" s="133" cm="1">
        <f t="array" aca="1" ref="J235" ca="1">IF($J$1="Labour",SUMIFS(Raw_Factors_QFXP!K$7:K$1000,Raw_Factors_QFXP!$A$7:$A$1000,_xlfn.XLOOKUP($J$1,Fct_labels,Fct_codes)&amp;"_"&amp;$C235),IFERROR(_xlfn.XLOOKUP(_xlfn.XLOOKUP($J$1,Fct_labels,Fct_codes)&amp;"_"&amp;$C235,Raw_Factors_QFXP!$B$7:$B$1000,Raw_Factors_QFXP!K$7:K$1000),0))</f>
        <v>0</v>
      </c>
      <c r="K235" s="133" cm="1">
        <f t="array" aca="1" ref="K235" ca="1">IF($J$1="Labour",SUMIFS(Raw_Factors_QFXP!L$7:L$1000,Raw_Factors_QFXP!$A$7:$A$1000,_xlfn.XLOOKUP($J$1,Fct_labels,Fct_codes)&amp;"_"&amp;$C235),IFERROR(_xlfn.XLOOKUP(_xlfn.XLOOKUP($J$1,Fct_labels,Fct_codes)&amp;"_"&amp;$C235,Raw_Factors_QFXP!$B$7:$B$1000,Raw_Factors_QFXP!L$7:L$1000),0))</f>
        <v>0</v>
      </c>
      <c r="L235" s="133" cm="1">
        <f t="array" aca="1" ref="L235" ca="1">IF($J$1="Labour",SUMIFS(Raw_Factors_QFXP!M$7:M$1000,Raw_Factors_QFXP!$A$7:$A$1000,_xlfn.XLOOKUP($J$1,Fct_labels,Fct_codes)&amp;"_"&amp;$C235),IFERROR(_xlfn.XLOOKUP(_xlfn.XLOOKUP($J$1,Fct_labels,Fct_codes)&amp;"_"&amp;$C235,Raw_Factors_QFXP!$B$7:$B$1000,Raw_Factors_QFXP!M$7:M$1000),0))</f>
        <v>0</v>
      </c>
      <c r="M235" s="133" cm="1">
        <f t="array" aca="1" ref="M235" ca="1">IF($J$1="Labour",SUMIFS(Raw_Factors_QFXP!N$7:N$1000,Raw_Factors_QFXP!$A$7:$A$1000,_xlfn.XLOOKUP($J$1,Fct_labels,Fct_codes)&amp;"_"&amp;$C235),IFERROR(_xlfn.XLOOKUP(_xlfn.XLOOKUP($J$1,Fct_labels,Fct_codes)&amp;"_"&amp;$C235,Raw_Factors_QFXP!$B$7:$B$1000,Raw_Factors_QFXP!N$7:N$1000),0))</f>
        <v>0</v>
      </c>
      <c r="O235" s="108"/>
      <c r="P235" s="108"/>
      <c r="Q235" s="281" cm="1">
        <f t="array" aca="1" ref="Q235" ca="1">IF($J$1="Labour","",IFERROR(_xlfn.XLOOKUP(_xlfn.XLOOKUP($J$1,Fct_labels,Fct_codes)&amp;"_"&amp;$C235,Raw_Factors_WFDISTXP!$B$7:$B$1000,Raw_Factors_WFDISTXP!E$7:E$1000),0))</f>
        <v>0</v>
      </c>
      <c r="R235" s="281" cm="1">
        <f t="array" aca="1" ref="R235" ca="1">IF($J$1="Labour","",IFERROR(_xlfn.XLOOKUP(_xlfn.XLOOKUP($J$1,Fct_labels,Fct_codes)&amp;"_"&amp;$C235,Raw_Factors_WFDISTXP!$B$7:$B$1000,Raw_Factors_WFDISTXP!F$7:F$1000),0))</f>
        <v>0</v>
      </c>
      <c r="S235" s="281" cm="1">
        <f t="array" aca="1" ref="S235" ca="1">IF($J$1="Labour","",IFERROR(_xlfn.XLOOKUP(_xlfn.XLOOKUP($J$1,Fct_labels,Fct_codes)&amp;"_"&amp;$C235,Raw_Factors_WFDISTXP!$B$7:$B$1000,Raw_Factors_WFDISTXP!G$7:G$1000),0))</f>
        <v>0</v>
      </c>
      <c r="T235" s="281" cm="1">
        <f t="array" aca="1" ref="T235" ca="1">IF($J$1="Labour","",IFERROR(_xlfn.XLOOKUP(_xlfn.XLOOKUP($J$1,Fct_labels,Fct_codes)&amp;"_"&amp;$C235,Raw_Factors_WFDISTXP!$B$7:$B$1000,Raw_Factors_WFDISTXP!H$7:H$1000),0))</f>
        <v>0</v>
      </c>
      <c r="U235" s="281" cm="1">
        <f t="array" aca="1" ref="U235" ca="1">IF($J$1="Labour","",IFERROR(_xlfn.XLOOKUP(_xlfn.XLOOKUP($J$1,Fct_labels,Fct_codes)&amp;"_"&amp;$C235,Raw_Factors_WFDISTXP!$B$7:$B$1000,Raw_Factors_WFDISTXP!I$7:I$1000),0))</f>
        <v>0</v>
      </c>
      <c r="V235" s="281" cm="1">
        <f t="array" aca="1" ref="V235" ca="1">IF($J$1="Labour","",IFERROR(_xlfn.XLOOKUP(_xlfn.XLOOKUP($J$1,Fct_labels,Fct_codes)&amp;"_"&amp;$C235,Raw_Factors_WFDISTXP!$B$7:$B$1000,Raw_Factors_WFDISTXP!J$7:J$1000),0))</f>
        <v>0</v>
      </c>
      <c r="W235" s="281" cm="1">
        <f t="array" aca="1" ref="W235" ca="1">IF($J$1="Labour","",IFERROR(_xlfn.XLOOKUP(_xlfn.XLOOKUP($J$1,Fct_labels,Fct_codes)&amp;"_"&amp;$C235,Raw_Factors_WFDISTXP!$B$7:$B$1000,Raw_Factors_WFDISTXP!K$7:K$1000),0))</f>
        <v>0</v>
      </c>
      <c r="X235" s="281" cm="1">
        <f t="array" aca="1" ref="X235" ca="1">IF($J$1="Labour","",IFERROR(_xlfn.XLOOKUP(_xlfn.XLOOKUP($J$1,Fct_labels,Fct_codes)&amp;"_"&amp;$C235,Raw_Factors_WFDISTXP!$B$7:$B$1000,Raw_Factors_WFDISTXP!L$7:L$1000),0))</f>
        <v>0</v>
      </c>
      <c r="Y235" s="281" cm="1">
        <f t="array" aca="1" ref="Y235" ca="1">IF($J$1="Labour","",IFERROR(_xlfn.XLOOKUP(_xlfn.XLOOKUP($J$1,Fct_labels,Fct_codes)&amp;"_"&amp;$C235,Raw_Factors_WFDISTXP!$B$7:$B$1000,Raw_Factors_WFDISTXP!M$7:M$1000),0))</f>
        <v>0</v>
      </c>
      <c r="Z235" s="281" cm="1">
        <f t="array" aca="1" ref="Z235" ca="1">IF($J$1="Labour","",IFERROR(_xlfn.XLOOKUP(_xlfn.XLOOKUP($J$1,Fct_labels,Fct_codes)&amp;"_"&amp;$C235,Raw_Factors_WFDISTXP!$B$7:$B$1000,Raw_Factors_WFDISTXP!N$7:N$1000),0))</f>
        <v>0</v>
      </c>
      <c r="AA235" s="104"/>
      <c r="AB235" s="104"/>
      <c r="AC235" s="104"/>
      <c r="AD235" s="104"/>
      <c r="AE235" s="104"/>
      <c r="AF235" s="104"/>
      <c r="AG235" s="104"/>
      <c r="AH235" s="104"/>
      <c r="AI235" s="54" t="str">
        <f ca="1"/>
        <v/>
      </c>
      <c r="AJ235" s="54" t="str">
        <f ca="1"/>
        <v/>
      </c>
      <c r="AK235" s="133">
        <v>0</v>
      </c>
      <c r="AL235" s="133">
        <f ca="1"/>
        <v>0</v>
      </c>
      <c r="AM235" s="133">
        <f ca="1"/>
        <v>0</v>
      </c>
      <c r="AN235" s="133">
        <f ca="1"/>
        <v>0</v>
      </c>
      <c r="AO235" s="133">
        <f ca="1"/>
        <v>0</v>
      </c>
      <c r="AP235" s="133">
        <f ca="1"/>
        <v>0</v>
      </c>
      <c r="AQ235" s="133">
        <f ca="1"/>
        <v>0</v>
      </c>
      <c r="AR235" s="133">
        <f ca="1"/>
        <v>0</v>
      </c>
      <c r="AS235" s="133">
        <f ca="1"/>
        <v>0</v>
      </c>
      <c r="AT235" s="133">
        <f ca="1"/>
        <v>0</v>
      </c>
      <c r="AU235" s="133">
        <f ca="1"/>
        <v>0</v>
      </c>
      <c r="AV235" s="133" t="str">
        <f t="shared" ca="1" si="24"/>
        <v/>
      </c>
      <c r="AW235" s="133" t="str">
        <f t="shared" ca="1" si="25"/>
        <v/>
      </c>
      <c r="AX235" s="59"/>
    </row>
    <row r="236" spans="2:50" hidden="1" outlineLevel="1" x14ac:dyDescent="0.2">
      <c r="B236" s="108"/>
      <c r="C236" s="108"/>
      <c r="D236" s="133" cm="1">
        <f t="array" aca="1" ref="D236" ca="1">IF($J$1="Labour",SUMIFS(Raw_Factors_QFXP!E$7:E$1000,Raw_Factors_QFXP!$A$7:$A$1000,_xlfn.XLOOKUP($J$1,Fct_labels,Fct_codes)&amp;"_"&amp;$C236),IFERROR(_xlfn.XLOOKUP(_xlfn.XLOOKUP($J$1,Fct_labels,Fct_codes)&amp;"_"&amp;$C236,Raw_Factors_QFXP!$B$7:$B$1000,Raw_Factors_QFXP!E$7:E$1000),0))</f>
        <v>0</v>
      </c>
      <c r="E236" s="133" cm="1">
        <f t="array" aca="1" ref="E236" ca="1">IF($J$1="Labour",SUMIFS(Raw_Factors_QFXP!F$7:F$1000,Raw_Factors_QFXP!$A$7:$A$1000,_xlfn.XLOOKUP($J$1,Fct_labels,Fct_codes)&amp;"_"&amp;$C236),IFERROR(_xlfn.XLOOKUP(_xlfn.XLOOKUP($J$1,Fct_labels,Fct_codes)&amp;"_"&amp;$C236,Raw_Factors_QFXP!$B$7:$B$1000,Raw_Factors_QFXP!F$7:F$1000),0))</f>
        <v>0</v>
      </c>
      <c r="F236" s="133" cm="1">
        <f t="array" aca="1" ref="F236" ca="1">IF($J$1="Labour",SUMIFS(Raw_Factors_QFXP!G$7:G$1000,Raw_Factors_QFXP!$A$7:$A$1000,_xlfn.XLOOKUP($J$1,Fct_labels,Fct_codes)&amp;"_"&amp;$C236),IFERROR(_xlfn.XLOOKUP(_xlfn.XLOOKUP($J$1,Fct_labels,Fct_codes)&amp;"_"&amp;$C236,Raw_Factors_QFXP!$B$7:$B$1000,Raw_Factors_QFXP!G$7:G$1000),0))</f>
        <v>0</v>
      </c>
      <c r="G236" s="133" cm="1">
        <f t="array" aca="1" ref="G236" ca="1">IF($J$1="Labour",SUMIFS(Raw_Factors_QFXP!H$7:H$1000,Raw_Factors_QFXP!$A$7:$A$1000,_xlfn.XLOOKUP($J$1,Fct_labels,Fct_codes)&amp;"_"&amp;$C236),IFERROR(_xlfn.XLOOKUP(_xlfn.XLOOKUP($J$1,Fct_labels,Fct_codes)&amp;"_"&amp;$C236,Raw_Factors_QFXP!$B$7:$B$1000,Raw_Factors_QFXP!H$7:H$1000),0))</f>
        <v>0</v>
      </c>
      <c r="H236" s="133" cm="1">
        <f t="array" aca="1" ref="H236" ca="1">IF($J$1="Labour",SUMIFS(Raw_Factors_QFXP!I$7:I$1000,Raw_Factors_QFXP!$A$7:$A$1000,_xlfn.XLOOKUP($J$1,Fct_labels,Fct_codes)&amp;"_"&amp;$C236),IFERROR(_xlfn.XLOOKUP(_xlfn.XLOOKUP($J$1,Fct_labels,Fct_codes)&amp;"_"&amp;$C236,Raw_Factors_QFXP!$B$7:$B$1000,Raw_Factors_QFXP!I$7:I$1000),0))</f>
        <v>0</v>
      </c>
      <c r="I236" s="133" cm="1">
        <f t="array" aca="1" ref="I236" ca="1">IF($J$1="Labour",SUMIFS(Raw_Factors_QFXP!J$7:J$1000,Raw_Factors_QFXP!$A$7:$A$1000,_xlfn.XLOOKUP($J$1,Fct_labels,Fct_codes)&amp;"_"&amp;$C236),IFERROR(_xlfn.XLOOKUP(_xlfn.XLOOKUP($J$1,Fct_labels,Fct_codes)&amp;"_"&amp;$C236,Raw_Factors_QFXP!$B$7:$B$1000,Raw_Factors_QFXP!J$7:J$1000),0))</f>
        <v>0</v>
      </c>
      <c r="J236" s="133" cm="1">
        <f t="array" aca="1" ref="J236" ca="1">IF($J$1="Labour",SUMIFS(Raw_Factors_QFXP!K$7:K$1000,Raw_Factors_QFXP!$A$7:$A$1000,_xlfn.XLOOKUP($J$1,Fct_labels,Fct_codes)&amp;"_"&amp;$C236),IFERROR(_xlfn.XLOOKUP(_xlfn.XLOOKUP($J$1,Fct_labels,Fct_codes)&amp;"_"&amp;$C236,Raw_Factors_QFXP!$B$7:$B$1000,Raw_Factors_QFXP!K$7:K$1000),0))</f>
        <v>0</v>
      </c>
      <c r="K236" s="133" cm="1">
        <f t="array" aca="1" ref="K236" ca="1">IF($J$1="Labour",SUMIFS(Raw_Factors_QFXP!L$7:L$1000,Raw_Factors_QFXP!$A$7:$A$1000,_xlfn.XLOOKUP($J$1,Fct_labels,Fct_codes)&amp;"_"&amp;$C236),IFERROR(_xlfn.XLOOKUP(_xlfn.XLOOKUP($J$1,Fct_labels,Fct_codes)&amp;"_"&amp;$C236,Raw_Factors_QFXP!$B$7:$B$1000,Raw_Factors_QFXP!L$7:L$1000),0))</f>
        <v>0</v>
      </c>
      <c r="L236" s="133" cm="1">
        <f t="array" aca="1" ref="L236" ca="1">IF($J$1="Labour",SUMIFS(Raw_Factors_QFXP!M$7:M$1000,Raw_Factors_QFXP!$A$7:$A$1000,_xlfn.XLOOKUP($J$1,Fct_labels,Fct_codes)&amp;"_"&amp;$C236),IFERROR(_xlfn.XLOOKUP(_xlfn.XLOOKUP($J$1,Fct_labels,Fct_codes)&amp;"_"&amp;$C236,Raw_Factors_QFXP!$B$7:$B$1000,Raw_Factors_QFXP!M$7:M$1000),0))</f>
        <v>0</v>
      </c>
      <c r="M236" s="133" cm="1">
        <f t="array" aca="1" ref="M236" ca="1">IF($J$1="Labour",SUMIFS(Raw_Factors_QFXP!N$7:N$1000,Raw_Factors_QFXP!$A$7:$A$1000,_xlfn.XLOOKUP($J$1,Fct_labels,Fct_codes)&amp;"_"&amp;$C236),IFERROR(_xlfn.XLOOKUP(_xlfn.XLOOKUP($J$1,Fct_labels,Fct_codes)&amp;"_"&amp;$C236,Raw_Factors_QFXP!$B$7:$B$1000,Raw_Factors_QFXP!N$7:N$1000),0))</f>
        <v>0</v>
      </c>
      <c r="O236" s="108"/>
      <c r="P236" s="108"/>
      <c r="Q236" s="281" cm="1">
        <f t="array" aca="1" ref="Q236" ca="1">IF($J$1="Labour","",IFERROR(_xlfn.XLOOKUP(_xlfn.XLOOKUP($J$1,Fct_labels,Fct_codes)&amp;"_"&amp;$C236,Raw_Factors_WFDISTXP!$B$7:$B$1000,Raw_Factors_WFDISTXP!E$7:E$1000),0))</f>
        <v>0</v>
      </c>
      <c r="R236" s="281" cm="1">
        <f t="array" aca="1" ref="R236" ca="1">IF($J$1="Labour","",IFERROR(_xlfn.XLOOKUP(_xlfn.XLOOKUP($J$1,Fct_labels,Fct_codes)&amp;"_"&amp;$C236,Raw_Factors_WFDISTXP!$B$7:$B$1000,Raw_Factors_WFDISTXP!F$7:F$1000),0))</f>
        <v>0</v>
      </c>
      <c r="S236" s="281" cm="1">
        <f t="array" aca="1" ref="S236" ca="1">IF($J$1="Labour","",IFERROR(_xlfn.XLOOKUP(_xlfn.XLOOKUP($J$1,Fct_labels,Fct_codes)&amp;"_"&amp;$C236,Raw_Factors_WFDISTXP!$B$7:$B$1000,Raw_Factors_WFDISTXP!G$7:G$1000),0))</f>
        <v>0</v>
      </c>
      <c r="T236" s="281" cm="1">
        <f t="array" aca="1" ref="T236" ca="1">IF($J$1="Labour","",IFERROR(_xlfn.XLOOKUP(_xlfn.XLOOKUP($J$1,Fct_labels,Fct_codes)&amp;"_"&amp;$C236,Raw_Factors_WFDISTXP!$B$7:$B$1000,Raw_Factors_WFDISTXP!H$7:H$1000),0))</f>
        <v>0</v>
      </c>
      <c r="U236" s="281" cm="1">
        <f t="array" aca="1" ref="U236" ca="1">IF($J$1="Labour","",IFERROR(_xlfn.XLOOKUP(_xlfn.XLOOKUP($J$1,Fct_labels,Fct_codes)&amp;"_"&amp;$C236,Raw_Factors_WFDISTXP!$B$7:$B$1000,Raw_Factors_WFDISTXP!I$7:I$1000),0))</f>
        <v>0</v>
      </c>
      <c r="V236" s="281" cm="1">
        <f t="array" aca="1" ref="V236" ca="1">IF($J$1="Labour","",IFERROR(_xlfn.XLOOKUP(_xlfn.XLOOKUP($J$1,Fct_labels,Fct_codes)&amp;"_"&amp;$C236,Raw_Factors_WFDISTXP!$B$7:$B$1000,Raw_Factors_WFDISTXP!J$7:J$1000),0))</f>
        <v>0</v>
      </c>
      <c r="W236" s="281" cm="1">
        <f t="array" aca="1" ref="W236" ca="1">IF($J$1="Labour","",IFERROR(_xlfn.XLOOKUP(_xlfn.XLOOKUP($J$1,Fct_labels,Fct_codes)&amp;"_"&amp;$C236,Raw_Factors_WFDISTXP!$B$7:$B$1000,Raw_Factors_WFDISTXP!K$7:K$1000),0))</f>
        <v>0</v>
      </c>
      <c r="X236" s="281" cm="1">
        <f t="array" aca="1" ref="X236" ca="1">IF($J$1="Labour","",IFERROR(_xlfn.XLOOKUP(_xlfn.XLOOKUP($J$1,Fct_labels,Fct_codes)&amp;"_"&amp;$C236,Raw_Factors_WFDISTXP!$B$7:$B$1000,Raw_Factors_WFDISTXP!L$7:L$1000),0))</f>
        <v>0</v>
      </c>
      <c r="Y236" s="281" cm="1">
        <f t="array" aca="1" ref="Y236" ca="1">IF($J$1="Labour","",IFERROR(_xlfn.XLOOKUP(_xlfn.XLOOKUP($J$1,Fct_labels,Fct_codes)&amp;"_"&amp;$C236,Raw_Factors_WFDISTXP!$B$7:$B$1000,Raw_Factors_WFDISTXP!M$7:M$1000),0))</f>
        <v>0</v>
      </c>
      <c r="Z236" s="281" cm="1">
        <f t="array" aca="1" ref="Z236" ca="1">IF($J$1="Labour","",IFERROR(_xlfn.XLOOKUP(_xlfn.XLOOKUP($J$1,Fct_labels,Fct_codes)&amp;"_"&amp;$C236,Raw_Factors_WFDISTXP!$B$7:$B$1000,Raw_Factors_WFDISTXP!N$7:N$1000),0))</f>
        <v>0</v>
      </c>
      <c r="AA236" s="104"/>
      <c r="AB236" s="104"/>
      <c r="AC236" s="104"/>
      <c r="AD236" s="104"/>
      <c r="AE236" s="104"/>
      <c r="AF236" s="104"/>
      <c r="AG236" s="104"/>
      <c r="AH236" s="104"/>
      <c r="AI236" s="54" t="str">
        <f ca="1"/>
        <v/>
      </c>
      <c r="AJ236" s="54" t="str">
        <f ca="1"/>
        <v/>
      </c>
      <c r="AK236" s="133">
        <v>0</v>
      </c>
      <c r="AL236" s="133">
        <f ca="1"/>
        <v>0</v>
      </c>
      <c r="AM236" s="133">
        <f ca="1"/>
        <v>0</v>
      </c>
      <c r="AN236" s="133">
        <f ca="1"/>
        <v>0</v>
      </c>
      <c r="AO236" s="133">
        <f ca="1"/>
        <v>0</v>
      </c>
      <c r="AP236" s="133">
        <f ca="1"/>
        <v>0</v>
      </c>
      <c r="AQ236" s="133">
        <f ca="1"/>
        <v>0</v>
      </c>
      <c r="AR236" s="133">
        <f ca="1"/>
        <v>0</v>
      </c>
      <c r="AS236" s="133">
        <f ca="1"/>
        <v>0</v>
      </c>
      <c r="AT236" s="133">
        <f ca="1"/>
        <v>0</v>
      </c>
      <c r="AU236" s="133">
        <f ca="1"/>
        <v>0</v>
      </c>
      <c r="AV236" s="133" t="str">
        <f t="shared" ca="1" si="24"/>
        <v/>
      </c>
      <c r="AW236" s="133" t="str">
        <f t="shared" ca="1" si="25"/>
        <v/>
      </c>
      <c r="AX236" s="59"/>
    </row>
    <row r="237" spans="2:50" hidden="1" outlineLevel="1" x14ac:dyDescent="0.2">
      <c r="B237" s="108"/>
      <c r="C237" s="108"/>
      <c r="D237" s="133" cm="1">
        <f t="array" aca="1" ref="D237" ca="1">IF($J$1="Labour",SUMIFS(Raw_Factors_QFXP!E$7:E$1000,Raw_Factors_QFXP!$A$7:$A$1000,_xlfn.XLOOKUP($J$1,Fct_labels,Fct_codes)&amp;"_"&amp;$C237),IFERROR(_xlfn.XLOOKUP(_xlfn.XLOOKUP($J$1,Fct_labels,Fct_codes)&amp;"_"&amp;$C237,Raw_Factors_QFXP!$B$7:$B$1000,Raw_Factors_QFXP!E$7:E$1000),0))</f>
        <v>0</v>
      </c>
      <c r="E237" s="133" cm="1">
        <f t="array" aca="1" ref="E237" ca="1">IF($J$1="Labour",SUMIFS(Raw_Factors_QFXP!F$7:F$1000,Raw_Factors_QFXP!$A$7:$A$1000,_xlfn.XLOOKUP($J$1,Fct_labels,Fct_codes)&amp;"_"&amp;$C237),IFERROR(_xlfn.XLOOKUP(_xlfn.XLOOKUP($J$1,Fct_labels,Fct_codes)&amp;"_"&amp;$C237,Raw_Factors_QFXP!$B$7:$B$1000,Raw_Factors_QFXP!F$7:F$1000),0))</f>
        <v>0</v>
      </c>
      <c r="F237" s="133" cm="1">
        <f t="array" aca="1" ref="F237" ca="1">IF($J$1="Labour",SUMIFS(Raw_Factors_QFXP!G$7:G$1000,Raw_Factors_QFXP!$A$7:$A$1000,_xlfn.XLOOKUP($J$1,Fct_labels,Fct_codes)&amp;"_"&amp;$C237),IFERROR(_xlfn.XLOOKUP(_xlfn.XLOOKUP($J$1,Fct_labels,Fct_codes)&amp;"_"&amp;$C237,Raw_Factors_QFXP!$B$7:$B$1000,Raw_Factors_QFXP!G$7:G$1000),0))</f>
        <v>0</v>
      </c>
      <c r="G237" s="133" cm="1">
        <f t="array" aca="1" ref="G237" ca="1">IF($J$1="Labour",SUMIFS(Raw_Factors_QFXP!H$7:H$1000,Raw_Factors_QFXP!$A$7:$A$1000,_xlfn.XLOOKUP($J$1,Fct_labels,Fct_codes)&amp;"_"&amp;$C237),IFERROR(_xlfn.XLOOKUP(_xlfn.XLOOKUP($J$1,Fct_labels,Fct_codes)&amp;"_"&amp;$C237,Raw_Factors_QFXP!$B$7:$B$1000,Raw_Factors_QFXP!H$7:H$1000),0))</f>
        <v>0</v>
      </c>
      <c r="H237" s="133" cm="1">
        <f t="array" aca="1" ref="H237" ca="1">IF($J$1="Labour",SUMIFS(Raw_Factors_QFXP!I$7:I$1000,Raw_Factors_QFXP!$A$7:$A$1000,_xlfn.XLOOKUP($J$1,Fct_labels,Fct_codes)&amp;"_"&amp;$C237),IFERROR(_xlfn.XLOOKUP(_xlfn.XLOOKUP($J$1,Fct_labels,Fct_codes)&amp;"_"&amp;$C237,Raw_Factors_QFXP!$B$7:$B$1000,Raw_Factors_QFXP!I$7:I$1000),0))</f>
        <v>0</v>
      </c>
      <c r="I237" s="133" cm="1">
        <f t="array" aca="1" ref="I237" ca="1">IF($J$1="Labour",SUMIFS(Raw_Factors_QFXP!J$7:J$1000,Raw_Factors_QFXP!$A$7:$A$1000,_xlfn.XLOOKUP($J$1,Fct_labels,Fct_codes)&amp;"_"&amp;$C237),IFERROR(_xlfn.XLOOKUP(_xlfn.XLOOKUP($J$1,Fct_labels,Fct_codes)&amp;"_"&amp;$C237,Raw_Factors_QFXP!$B$7:$B$1000,Raw_Factors_QFXP!J$7:J$1000),0))</f>
        <v>0</v>
      </c>
      <c r="J237" s="133" cm="1">
        <f t="array" aca="1" ref="J237" ca="1">IF($J$1="Labour",SUMIFS(Raw_Factors_QFXP!K$7:K$1000,Raw_Factors_QFXP!$A$7:$A$1000,_xlfn.XLOOKUP($J$1,Fct_labels,Fct_codes)&amp;"_"&amp;$C237),IFERROR(_xlfn.XLOOKUP(_xlfn.XLOOKUP($J$1,Fct_labels,Fct_codes)&amp;"_"&amp;$C237,Raw_Factors_QFXP!$B$7:$B$1000,Raw_Factors_QFXP!K$7:K$1000),0))</f>
        <v>0</v>
      </c>
      <c r="K237" s="133" cm="1">
        <f t="array" aca="1" ref="K237" ca="1">IF($J$1="Labour",SUMIFS(Raw_Factors_QFXP!L$7:L$1000,Raw_Factors_QFXP!$A$7:$A$1000,_xlfn.XLOOKUP($J$1,Fct_labels,Fct_codes)&amp;"_"&amp;$C237),IFERROR(_xlfn.XLOOKUP(_xlfn.XLOOKUP($J$1,Fct_labels,Fct_codes)&amp;"_"&amp;$C237,Raw_Factors_QFXP!$B$7:$B$1000,Raw_Factors_QFXP!L$7:L$1000),0))</f>
        <v>0</v>
      </c>
      <c r="L237" s="133" cm="1">
        <f t="array" aca="1" ref="L237" ca="1">IF($J$1="Labour",SUMIFS(Raw_Factors_QFXP!M$7:M$1000,Raw_Factors_QFXP!$A$7:$A$1000,_xlfn.XLOOKUP($J$1,Fct_labels,Fct_codes)&amp;"_"&amp;$C237),IFERROR(_xlfn.XLOOKUP(_xlfn.XLOOKUP($J$1,Fct_labels,Fct_codes)&amp;"_"&amp;$C237,Raw_Factors_QFXP!$B$7:$B$1000,Raw_Factors_QFXP!M$7:M$1000),0))</f>
        <v>0</v>
      </c>
      <c r="M237" s="133" cm="1">
        <f t="array" aca="1" ref="M237" ca="1">IF($J$1="Labour",SUMIFS(Raw_Factors_QFXP!N$7:N$1000,Raw_Factors_QFXP!$A$7:$A$1000,_xlfn.XLOOKUP($J$1,Fct_labels,Fct_codes)&amp;"_"&amp;$C237),IFERROR(_xlfn.XLOOKUP(_xlfn.XLOOKUP($J$1,Fct_labels,Fct_codes)&amp;"_"&amp;$C237,Raw_Factors_QFXP!$B$7:$B$1000,Raw_Factors_QFXP!N$7:N$1000),0))</f>
        <v>0</v>
      </c>
      <c r="O237" s="108"/>
      <c r="P237" s="108"/>
      <c r="Q237" s="281" cm="1">
        <f t="array" aca="1" ref="Q237" ca="1">IF($J$1="Labour","",IFERROR(_xlfn.XLOOKUP(_xlfn.XLOOKUP($J$1,Fct_labels,Fct_codes)&amp;"_"&amp;$C237,Raw_Factors_WFDISTXP!$B$7:$B$1000,Raw_Factors_WFDISTXP!E$7:E$1000),0))</f>
        <v>0</v>
      </c>
      <c r="R237" s="281" cm="1">
        <f t="array" aca="1" ref="R237" ca="1">IF($J$1="Labour","",IFERROR(_xlfn.XLOOKUP(_xlfn.XLOOKUP($J$1,Fct_labels,Fct_codes)&amp;"_"&amp;$C237,Raw_Factors_WFDISTXP!$B$7:$B$1000,Raw_Factors_WFDISTXP!F$7:F$1000),0))</f>
        <v>0</v>
      </c>
      <c r="S237" s="281" cm="1">
        <f t="array" aca="1" ref="S237" ca="1">IF($J$1="Labour","",IFERROR(_xlfn.XLOOKUP(_xlfn.XLOOKUP($J$1,Fct_labels,Fct_codes)&amp;"_"&amp;$C237,Raw_Factors_WFDISTXP!$B$7:$B$1000,Raw_Factors_WFDISTXP!G$7:G$1000),0))</f>
        <v>0</v>
      </c>
      <c r="T237" s="281" cm="1">
        <f t="array" aca="1" ref="T237" ca="1">IF($J$1="Labour","",IFERROR(_xlfn.XLOOKUP(_xlfn.XLOOKUP($J$1,Fct_labels,Fct_codes)&amp;"_"&amp;$C237,Raw_Factors_WFDISTXP!$B$7:$B$1000,Raw_Factors_WFDISTXP!H$7:H$1000),0))</f>
        <v>0</v>
      </c>
      <c r="U237" s="281" cm="1">
        <f t="array" aca="1" ref="U237" ca="1">IF($J$1="Labour","",IFERROR(_xlfn.XLOOKUP(_xlfn.XLOOKUP($J$1,Fct_labels,Fct_codes)&amp;"_"&amp;$C237,Raw_Factors_WFDISTXP!$B$7:$B$1000,Raw_Factors_WFDISTXP!I$7:I$1000),0))</f>
        <v>0</v>
      </c>
      <c r="V237" s="281" cm="1">
        <f t="array" aca="1" ref="V237" ca="1">IF($J$1="Labour","",IFERROR(_xlfn.XLOOKUP(_xlfn.XLOOKUP($J$1,Fct_labels,Fct_codes)&amp;"_"&amp;$C237,Raw_Factors_WFDISTXP!$B$7:$B$1000,Raw_Factors_WFDISTXP!J$7:J$1000),0))</f>
        <v>0</v>
      </c>
      <c r="W237" s="281" cm="1">
        <f t="array" aca="1" ref="W237" ca="1">IF($J$1="Labour","",IFERROR(_xlfn.XLOOKUP(_xlfn.XLOOKUP($J$1,Fct_labels,Fct_codes)&amp;"_"&amp;$C237,Raw_Factors_WFDISTXP!$B$7:$B$1000,Raw_Factors_WFDISTXP!K$7:K$1000),0))</f>
        <v>0</v>
      </c>
      <c r="X237" s="281" cm="1">
        <f t="array" aca="1" ref="X237" ca="1">IF($J$1="Labour","",IFERROR(_xlfn.XLOOKUP(_xlfn.XLOOKUP($J$1,Fct_labels,Fct_codes)&amp;"_"&amp;$C237,Raw_Factors_WFDISTXP!$B$7:$B$1000,Raw_Factors_WFDISTXP!L$7:L$1000),0))</f>
        <v>0</v>
      </c>
      <c r="Y237" s="281" cm="1">
        <f t="array" aca="1" ref="Y237" ca="1">IF($J$1="Labour","",IFERROR(_xlfn.XLOOKUP(_xlfn.XLOOKUP($J$1,Fct_labels,Fct_codes)&amp;"_"&amp;$C237,Raw_Factors_WFDISTXP!$B$7:$B$1000,Raw_Factors_WFDISTXP!M$7:M$1000),0))</f>
        <v>0</v>
      </c>
      <c r="Z237" s="281" cm="1">
        <f t="array" aca="1" ref="Z237" ca="1">IF($J$1="Labour","",IFERROR(_xlfn.XLOOKUP(_xlfn.XLOOKUP($J$1,Fct_labels,Fct_codes)&amp;"_"&amp;$C237,Raw_Factors_WFDISTXP!$B$7:$B$1000,Raw_Factors_WFDISTXP!N$7:N$1000),0))</f>
        <v>0</v>
      </c>
      <c r="AA237" s="104"/>
      <c r="AB237" s="104"/>
      <c r="AC237" s="104"/>
      <c r="AD237" s="104"/>
      <c r="AE237" s="104"/>
      <c r="AF237" s="104"/>
      <c r="AG237" s="104"/>
      <c r="AH237" s="104"/>
      <c r="AI237" s="54" t="str">
        <f ca="1"/>
        <v/>
      </c>
      <c r="AJ237" s="54" t="str">
        <f ca="1"/>
        <v/>
      </c>
      <c r="AK237" s="133">
        <v>0</v>
      </c>
      <c r="AL237" s="133">
        <f ca="1"/>
        <v>0</v>
      </c>
      <c r="AM237" s="133">
        <f ca="1"/>
        <v>0</v>
      </c>
      <c r="AN237" s="133">
        <f ca="1"/>
        <v>0</v>
      </c>
      <c r="AO237" s="133">
        <f ca="1"/>
        <v>0</v>
      </c>
      <c r="AP237" s="133">
        <f ca="1"/>
        <v>0</v>
      </c>
      <c r="AQ237" s="133">
        <f ca="1"/>
        <v>0</v>
      </c>
      <c r="AR237" s="133">
        <f ca="1"/>
        <v>0</v>
      </c>
      <c r="AS237" s="133">
        <f ca="1"/>
        <v>0</v>
      </c>
      <c r="AT237" s="133">
        <f ca="1"/>
        <v>0</v>
      </c>
      <c r="AU237" s="133">
        <f ca="1"/>
        <v>0</v>
      </c>
      <c r="AV237" s="133" t="str">
        <f t="shared" ca="1" si="24"/>
        <v/>
      </c>
      <c r="AW237" s="133" t="str">
        <f t="shared" ca="1" si="25"/>
        <v/>
      </c>
      <c r="AX237" s="59"/>
    </row>
    <row r="238" spans="2:50" hidden="1" outlineLevel="1" x14ac:dyDescent="0.2">
      <c r="B238" s="108"/>
      <c r="C238" s="108"/>
      <c r="D238" s="133" cm="1">
        <f t="array" aca="1" ref="D238" ca="1">IF($J$1="Labour",SUMIFS(Raw_Factors_QFXP!E$7:E$1000,Raw_Factors_QFXP!$A$7:$A$1000,_xlfn.XLOOKUP($J$1,Fct_labels,Fct_codes)&amp;"_"&amp;$C238),IFERROR(_xlfn.XLOOKUP(_xlfn.XLOOKUP($J$1,Fct_labels,Fct_codes)&amp;"_"&amp;$C238,Raw_Factors_QFXP!$B$7:$B$1000,Raw_Factors_QFXP!E$7:E$1000),0))</f>
        <v>0</v>
      </c>
      <c r="E238" s="133" cm="1">
        <f t="array" aca="1" ref="E238" ca="1">IF($J$1="Labour",SUMIFS(Raw_Factors_QFXP!F$7:F$1000,Raw_Factors_QFXP!$A$7:$A$1000,_xlfn.XLOOKUP($J$1,Fct_labels,Fct_codes)&amp;"_"&amp;$C238),IFERROR(_xlfn.XLOOKUP(_xlfn.XLOOKUP($J$1,Fct_labels,Fct_codes)&amp;"_"&amp;$C238,Raw_Factors_QFXP!$B$7:$B$1000,Raw_Factors_QFXP!F$7:F$1000),0))</f>
        <v>0</v>
      </c>
      <c r="F238" s="133" cm="1">
        <f t="array" aca="1" ref="F238" ca="1">IF($J$1="Labour",SUMIFS(Raw_Factors_QFXP!G$7:G$1000,Raw_Factors_QFXP!$A$7:$A$1000,_xlfn.XLOOKUP($J$1,Fct_labels,Fct_codes)&amp;"_"&amp;$C238),IFERROR(_xlfn.XLOOKUP(_xlfn.XLOOKUP($J$1,Fct_labels,Fct_codes)&amp;"_"&amp;$C238,Raw_Factors_QFXP!$B$7:$B$1000,Raw_Factors_QFXP!G$7:G$1000),0))</f>
        <v>0</v>
      </c>
      <c r="G238" s="133" cm="1">
        <f t="array" aca="1" ref="G238" ca="1">IF($J$1="Labour",SUMIFS(Raw_Factors_QFXP!H$7:H$1000,Raw_Factors_QFXP!$A$7:$A$1000,_xlfn.XLOOKUP($J$1,Fct_labels,Fct_codes)&amp;"_"&amp;$C238),IFERROR(_xlfn.XLOOKUP(_xlfn.XLOOKUP($J$1,Fct_labels,Fct_codes)&amp;"_"&amp;$C238,Raw_Factors_QFXP!$B$7:$B$1000,Raw_Factors_QFXP!H$7:H$1000),0))</f>
        <v>0</v>
      </c>
      <c r="H238" s="133" cm="1">
        <f t="array" aca="1" ref="H238" ca="1">IF($J$1="Labour",SUMIFS(Raw_Factors_QFXP!I$7:I$1000,Raw_Factors_QFXP!$A$7:$A$1000,_xlfn.XLOOKUP($J$1,Fct_labels,Fct_codes)&amp;"_"&amp;$C238),IFERROR(_xlfn.XLOOKUP(_xlfn.XLOOKUP($J$1,Fct_labels,Fct_codes)&amp;"_"&amp;$C238,Raw_Factors_QFXP!$B$7:$B$1000,Raw_Factors_QFXP!I$7:I$1000),0))</f>
        <v>0</v>
      </c>
      <c r="I238" s="133" cm="1">
        <f t="array" aca="1" ref="I238" ca="1">IF($J$1="Labour",SUMIFS(Raw_Factors_QFXP!J$7:J$1000,Raw_Factors_QFXP!$A$7:$A$1000,_xlfn.XLOOKUP($J$1,Fct_labels,Fct_codes)&amp;"_"&amp;$C238),IFERROR(_xlfn.XLOOKUP(_xlfn.XLOOKUP($J$1,Fct_labels,Fct_codes)&amp;"_"&amp;$C238,Raw_Factors_QFXP!$B$7:$B$1000,Raw_Factors_QFXP!J$7:J$1000),0))</f>
        <v>0</v>
      </c>
      <c r="J238" s="133" cm="1">
        <f t="array" aca="1" ref="J238" ca="1">IF($J$1="Labour",SUMIFS(Raw_Factors_QFXP!K$7:K$1000,Raw_Factors_QFXP!$A$7:$A$1000,_xlfn.XLOOKUP($J$1,Fct_labels,Fct_codes)&amp;"_"&amp;$C238),IFERROR(_xlfn.XLOOKUP(_xlfn.XLOOKUP($J$1,Fct_labels,Fct_codes)&amp;"_"&amp;$C238,Raw_Factors_QFXP!$B$7:$B$1000,Raw_Factors_QFXP!K$7:K$1000),0))</f>
        <v>0</v>
      </c>
      <c r="K238" s="133" cm="1">
        <f t="array" aca="1" ref="K238" ca="1">IF($J$1="Labour",SUMIFS(Raw_Factors_QFXP!L$7:L$1000,Raw_Factors_QFXP!$A$7:$A$1000,_xlfn.XLOOKUP($J$1,Fct_labels,Fct_codes)&amp;"_"&amp;$C238),IFERROR(_xlfn.XLOOKUP(_xlfn.XLOOKUP($J$1,Fct_labels,Fct_codes)&amp;"_"&amp;$C238,Raw_Factors_QFXP!$B$7:$B$1000,Raw_Factors_QFXP!L$7:L$1000),0))</f>
        <v>0</v>
      </c>
      <c r="L238" s="133" cm="1">
        <f t="array" aca="1" ref="L238" ca="1">IF($J$1="Labour",SUMIFS(Raw_Factors_QFXP!M$7:M$1000,Raw_Factors_QFXP!$A$7:$A$1000,_xlfn.XLOOKUP($J$1,Fct_labels,Fct_codes)&amp;"_"&amp;$C238),IFERROR(_xlfn.XLOOKUP(_xlfn.XLOOKUP($J$1,Fct_labels,Fct_codes)&amp;"_"&amp;$C238,Raw_Factors_QFXP!$B$7:$B$1000,Raw_Factors_QFXP!M$7:M$1000),0))</f>
        <v>0</v>
      </c>
      <c r="M238" s="133" cm="1">
        <f t="array" aca="1" ref="M238" ca="1">IF($J$1="Labour",SUMIFS(Raw_Factors_QFXP!N$7:N$1000,Raw_Factors_QFXP!$A$7:$A$1000,_xlfn.XLOOKUP($J$1,Fct_labels,Fct_codes)&amp;"_"&amp;$C238),IFERROR(_xlfn.XLOOKUP(_xlfn.XLOOKUP($J$1,Fct_labels,Fct_codes)&amp;"_"&amp;$C238,Raw_Factors_QFXP!$B$7:$B$1000,Raw_Factors_QFXP!N$7:N$1000),0))</f>
        <v>0</v>
      </c>
      <c r="O238" s="108"/>
      <c r="P238" s="108"/>
      <c r="Q238" s="281" cm="1">
        <f t="array" aca="1" ref="Q238" ca="1">IF($J$1="Labour","",IFERROR(_xlfn.XLOOKUP(_xlfn.XLOOKUP($J$1,Fct_labels,Fct_codes)&amp;"_"&amp;$C238,Raw_Factors_WFDISTXP!$B$7:$B$1000,Raw_Factors_WFDISTXP!E$7:E$1000),0))</f>
        <v>0</v>
      </c>
      <c r="R238" s="281" cm="1">
        <f t="array" aca="1" ref="R238" ca="1">IF($J$1="Labour","",IFERROR(_xlfn.XLOOKUP(_xlfn.XLOOKUP($J$1,Fct_labels,Fct_codes)&amp;"_"&amp;$C238,Raw_Factors_WFDISTXP!$B$7:$B$1000,Raw_Factors_WFDISTXP!F$7:F$1000),0))</f>
        <v>0</v>
      </c>
      <c r="S238" s="281" cm="1">
        <f t="array" aca="1" ref="S238" ca="1">IF($J$1="Labour","",IFERROR(_xlfn.XLOOKUP(_xlfn.XLOOKUP($J$1,Fct_labels,Fct_codes)&amp;"_"&amp;$C238,Raw_Factors_WFDISTXP!$B$7:$B$1000,Raw_Factors_WFDISTXP!G$7:G$1000),0))</f>
        <v>0</v>
      </c>
      <c r="T238" s="281" cm="1">
        <f t="array" aca="1" ref="T238" ca="1">IF($J$1="Labour","",IFERROR(_xlfn.XLOOKUP(_xlfn.XLOOKUP($J$1,Fct_labels,Fct_codes)&amp;"_"&amp;$C238,Raw_Factors_WFDISTXP!$B$7:$B$1000,Raw_Factors_WFDISTXP!H$7:H$1000),0))</f>
        <v>0</v>
      </c>
      <c r="U238" s="281" cm="1">
        <f t="array" aca="1" ref="U238" ca="1">IF($J$1="Labour","",IFERROR(_xlfn.XLOOKUP(_xlfn.XLOOKUP($J$1,Fct_labels,Fct_codes)&amp;"_"&amp;$C238,Raw_Factors_WFDISTXP!$B$7:$B$1000,Raw_Factors_WFDISTXP!I$7:I$1000),0))</f>
        <v>0</v>
      </c>
      <c r="V238" s="281" cm="1">
        <f t="array" aca="1" ref="V238" ca="1">IF($J$1="Labour","",IFERROR(_xlfn.XLOOKUP(_xlfn.XLOOKUP($J$1,Fct_labels,Fct_codes)&amp;"_"&amp;$C238,Raw_Factors_WFDISTXP!$B$7:$B$1000,Raw_Factors_WFDISTXP!J$7:J$1000),0))</f>
        <v>0</v>
      </c>
      <c r="W238" s="281" cm="1">
        <f t="array" aca="1" ref="W238" ca="1">IF($J$1="Labour","",IFERROR(_xlfn.XLOOKUP(_xlfn.XLOOKUP($J$1,Fct_labels,Fct_codes)&amp;"_"&amp;$C238,Raw_Factors_WFDISTXP!$B$7:$B$1000,Raw_Factors_WFDISTXP!K$7:K$1000),0))</f>
        <v>0</v>
      </c>
      <c r="X238" s="281" cm="1">
        <f t="array" aca="1" ref="X238" ca="1">IF($J$1="Labour","",IFERROR(_xlfn.XLOOKUP(_xlfn.XLOOKUP($J$1,Fct_labels,Fct_codes)&amp;"_"&amp;$C238,Raw_Factors_WFDISTXP!$B$7:$B$1000,Raw_Factors_WFDISTXP!L$7:L$1000),0))</f>
        <v>0</v>
      </c>
      <c r="Y238" s="281" cm="1">
        <f t="array" aca="1" ref="Y238" ca="1">IF($J$1="Labour","",IFERROR(_xlfn.XLOOKUP(_xlfn.XLOOKUP($J$1,Fct_labels,Fct_codes)&amp;"_"&amp;$C238,Raw_Factors_WFDISTXP!$B$7:$B$1000,Raw_Factors_WFDISTXP!M$7:M$1000),0))</f>
        <v>0</v>
      </c>
      <c r="Z238" s="281" cm="1">
        <f t="array" aca="1" ref="Z238" ca="1">IF($J$1="Labour","",IFERROR(_xlfn.XLOOKUP(_xlfn.XLOOKUP($J$1,Fct_labels,Fct_codes)&amp;"_"&amp;$C238,Raw_Factors_WFDISTXP!$B$7:$B$1000,Raw_Factors_WFDISTXP!N$7:N$1000),0))</f>
        <v>0</v>
      </c>
      <c r="AA238" s="104"/>
      <c r="AB238" s="104"/>
      <c r="AC238" s="104"/>
      <c r="AD238" s="104"/>
      <c r="AE238" s="104"/>
      <c r="AF238" s="104"/>
      <c r="AG238" s="104"/>
      <c r="AH238" s="104"/>
      <c r="AI238" s="54" t="str">
        <f ca="1"/>
        <v/>
      </c>
      <c r="AJ238" s="54" t="str">
        <f ca="1"/>
        <v/>
      </c>
      <c r="AK238" s="133">
        <v>0</v>
      </c>
      <c r="AL238" s="133">
        <f ca="1"/>
        <v>0</v>
      </c>
      <c r="AM238" s="133">
        <f ca="1"/>
        <v>0</v>
      </c>
      <c r="AN238" s="133">
        <f ca="1"/>
        <v>0</v>
      </c>
      <c r="AO238" s="133">
        <f ca="1"/>
        <v>0</v>
      </c>
      <c r="AP238" s="133">
        <f ca="1"/>
        <v>0</v>
      </c>
      <c r="AQ238" s="133">
        <f ca="1"/>
        <v>0</v>
      </c>
      <c r="AR238" s="133">
        <f ca="1"/>
        <v>0</v>
      </c>
      <c r="AS238" s="133">
        <f ca="1"/>
        <v>0</v>
      </c>
      <c r="AT238" s="133">
        <f ca="1"/>
        <v>0</v>
      </c>
      <c r="AU238" s="133">
        <f ca="1"/>
        <v>0</v>
      </c>
      <c r="AV238" s="133" t="str">
        <f t="shared" ca="1" si="24"/>
        <v/>
      </c>
      <c r="AW238" s="133" t="str">
        <f t="shared" ca="1" si="25"/>
        <v/>
      </c>
      <c r="AX238" s="59"/>
    </row>
    <row r="239" spans="2:50" hidden="1" outlineLevel="1" x14ac:dyDescent="0.2">
      <c r="B239" s="108"/>
      <c r="C239" s="108"/>
      <c r="D239" s="133" cm="1">
        <f t="array" aca="1" ref="D239" ca="1">IF($J$1="Labour",SUMIFS(Raw_Factors_QFXP!E$7:E$1000,Raw_Factors_QFXP!$A$7:$A$1000,_xlfn.XLOOKUP($J$1,Fct_labels,Fct_codes)&amp;"_"&amp;$C239),IFERROR(_xlfn.XLOOKUP(_xlfn.XLOOKUP($J$1,Fct_labels,Fct_codes)&amp;"_"&amp;$C239,Raw_Factors_QFXP!$B$7:$B$1000,Raw_Factors_QFXP!E$7:E$1000),0))</f>
        <v>0</v>
      </c>
      <c r="E239" s="133" cm="1">
        <f t="array" aca="1" ref="E239" ca="1">IF($J$1="Labour",SUMIFS(Raw_Factors_QFXP!F$7:F$1000,Raw_Factors_QFXP!$A$7:$A$1000,_xlfn.XLOOKUP($J$1,Fct_labels,Fct_codes)&amp;"_"&amp;$C239),IFERROR(_xlfn.XLOOKUP(_xlfn.XLOOKUP($J$1,Fct_labels,Fct_codes)&amp;"_"&amp;$C239,Raw_Factors_QFXP!$B$7:$B$1000,Raw_Factors_QFXP!F$7:F$1000),0))</f>
        <v>0</v>
      </c>
      <c r="F239" s="133" cm="1">
        <f t="array" aca="1" ref="F239" ca="1">IF($J$1="Labour",SUMIFS(Raw_Factors_QFXP!G$7:G$1000,Raw_Factors_QFXP!$A$7:$A$1000,_xlfn.XLOOKUP($J$1,Fct_labels,Fct_codes)&amp;"_"&amp;$C239),IFERROR(_xlfn.XLOOKUP(_xlfn.XLOOKUP($J$1,Fct_labels,Fct_codes)&amp;"_"&amp;$C239,Raw_Factors_QFXP!$B$7:$B$1000,Raw_Factors_QFXP!G$7:G$1000),0))</f>
        <v>0</v>
      </c>
      <c r="G239" s="133" cm="1">
        <f t="array" aca="1" ref="G239" ca="1">IF($J$1="Labour",SUMIFS(Raw_Factors_QFXP!H$7:H$1000,Raw_Factors_QFXP!$A$7:$A$1000,_xlfn.XLOOKUP($J$1,Fct_labels,Fct_codes)&amp;"_"&amp;$C239),IFERROR(_xlfn.XLOOKUP(_xlfn.XLOOKUP($J$1,Fct_labels,Fct_codes)&amp;"_"&amp;$C239,Raw_Factors_QFXP!$B$7:$B$1000,Raw_Factors_QFXP!H$7:H$1000),0))</f>
        <v>0</v>
      </c>
      <c r="H239" s="133" cm="1">
        <f t="array" aca="1" ref="H239" ca="1">IF($J$1="Labour",SUMIFS(Raw_Factors_QFXP!I$7:I$1000,Raw_Factors_QFXP!$A$7:$A$1000,_xlfn.XLOOKUP($J$1,Fct_labels,Fct_codes)&amp;"_"&amp;$C239),IFERROR(_xlfn.XLOOKUP(_xlfn.XLOOKUP($J$1,Fct_labels,Fct_codes)&amp;"_"&amp;$C239,Raw_Factors_QFXP!$B$7:$B$1000,Raw_Factors_QFXP!I$7:I$1000),0))</f>
        <v>0</v>
      </c>
      <c r="I239" s="133" cm="1">
        <f t="array" aca="1" ref="I239" ca="1">IF($J$1="Labour",SUMIFS(Raw_Factors_QFXP!J$7:J$1000,Raw_Factors_QFXP!$A$7:$A$1000,_xlfn.XLOOKUP($J$1,Fct_labels,Fct_codes)&amp;"_"&amp;$C239),IFERROR(_xlfn.XLOOKUP(_xlfn.XLOOKUP($J$1,Fct_labels,Fct_codes)&amp;"_"&amp;$C239,Raw_Factors_QFXP!$B$7:$B$1000,Raw_Factors_QFXP!J$7:J$1000),0))</f>
        <v>0</v>
      </c>
      <c r="J239" s="133" cm="1">
        <f t="array" aca="1" ref="J239" ca="1">IF($J$1="Labour",SUMIFS(Raw_Factors_QFXP!K$7:K$1000,Raw_Factors_QFXP!$A$7:$A$1000,_xlfn.XLOOKUP($J$1,Fct_labels,Fct_codes)&amp;"_"&amp;$C239),IFERROR(_xlfn.XLOOKUP(_xlfn.XLOOKUP($J$1,Fct_labels,Fct_codes)&amp;"_"&amp;$C239,Raw_Factors_QFXP!$B$7:$B$1000,Raw_Factors_QFXP!K$7:K$1000),0))</f>
        <v>0</v>
      </c>
      <c r="K239" s="133" cm="1">
        <f t="array" aca="1" ref="K239" ca="1">IF($J$1="Labour",SUMIFS(Raw_Factors_QFXP!L$7:L$1000,Raw_Factors_QFXP!$A$7:$A$1000,_xlfn.XLOOKUP($J$1,Fct_labels,Fct_codes)&amp;"_"&amp;$C239),IFERROR(_xlfn.XLOOKUP(_xlfn.XLOOKUP($J$1,Fct_labels,Fct_codes)&amp;"_"&amp;$C239,Raw_Factors_QFXP!$B$7:$B$1000,Raw_Factors_QFXP!L$7:L$1000),0))</f>
        <v>0</v>
      </c>
      <c r="L239" s="133" cm="1">
        <f t="array" aca="1" ref="L239" ca="1">IF($J$1="Labour",SUMIFS(Raw_Factors_QFXP!M$7:M$1000,Raw_Factors_QFXP!$A$7:$A$1000,_xlfn.XLOOKUP($J$1,Fct_labels,Fct_codes)&amp;"_"&amp;$C239),IFERROR(_xlfn.XLOOKUP(_xlfn.XLOOKUP($J$1,Fct_labels,Fct_codes)&amp;"_"&amp;$C239,Raw_Factors_QFXP!$B$7:$B$1000,Raw_Factors_QFXP!M$7:M$1000),0))</f>
        <v>0</v>
      </c>
      <c r="M239" s="133" cm="1">
        <f t="array" aca="1" ref="M239" ca="1">IF($J$1="Labour",SUMIFS(Raw_Factors_QFXP!N$7:N$1000,Raw_Factors_QFXP!$A$7:$A$1000,_xlfn.XLOOKUP($J$1,Fct_labels,Fct_codes)&amp;"_"&amp;$C239),IFERROR(_xlfn.XLOOKUP(_xlfn.XLOOKUP($J$1,Fct_labels,Fct_codes)&amp;"_"&amp;$C239,Raw_Factors_QFXP!$B$7:$B$1000,Raw_Factors_QFXP!N$7:N$1000),0))</f>
        <v>0</v>
      </c>
      <c r="O239" s="108"/>
      <c r="P239" s="108"/>
      <c r="Q239" s="281" cm="1">
        <f t="array" aca="1" ref="Q239" ca="1">IF($J$1="Labour","",IFERROR(_xlfn.XLOOKUP(_xlfn.XLOOKUP($J$1,Fct_labels,Fct_codes)&amp;"_"&amp;$C239,Raw_Factors_WFDISTXP!$B$7:$B$1000,Raw_Factors_WFDISTXP!E$7:E$1000),0))</f>
        <v>0</v>
      </c>
      <c r="R239" s="281" cm="1">
        <f t="array" aca="1" ref="R239" ca="1">IF($J$1="Labour","",IFERROR(_xlfn.XLOOKUP(_xlfn.XLOOKUP($J$1,Fct_labels,Fct_codes)&amp;"_"&amp;$C239,Raw_Factors_WFDISTXP!$B$7:$B$1000,Raw_Factors_WFDISTXP!F$7:F$1000),0))</f>
        <v>0</v>
      </c>
      <c r="S239" s="281" cm="1">
        <f t="array" aca="1" ref="S239" ca="1">IF($J$1="Labour","",IFERROR(_xlfn.XLOOKUP(_xlfn.XLOOKUP($J$1,Fct_labels,Fct_codes)&amp;"_"&amp;$C239,Raw_Factors_WFDISTXP!$B$7:$B$1000,Raw_Factors_WFDISTXP!G$7:G$1000),0))</f>
        <v>0</v>
      </c>
      <c r="T239" s="281" cm="1">
        <f t="array" aca="1" ref="T239" ca="1">IF($J$1="Labour","",IFERROR(_xlfn.XLOOKUP(_xlfn.XLOOKUP($J$1,Fct_labels,Fct_codes)&amp;"_"&amp;$C239,Raw_Factors_WFDISTXP!$B$7:$B$1000,Raw_Factors_WFDISTXP!H$7:H$1000),0))</f>
        <v>0</v>
      </c>
      <c r="U239" s="281" cm="1">
        <f t="array" aca="1" ref="U239" ca="1">IF($J$1="Labour","",IFERROR(_xlfn.XLOOKUP(_xlfn.XLOOKUP($J$1,Fct_labels,Fct_codes)&amp;"_"&amp;$C239,Raw_Factors_WFDISTXP!$B$7:$B$1000,Raw_Factors_WFDISTXP!I$7:I$1000),0))</f>
        <v>0</v>
      </c>
      <c r="V239" s="281" cm="1">
        <f t="array" aca="1" ref="V239" ca="1">IF($J$1="Labour","",IFERROR(_xlfn.XLOOKUP(_xlfn.XLOOKUP($J$1,Fct_labels,Fct_codes)&amp;"_"&amp;$C239,Raw_Factors_WFDISTXP!$B$7:$B$1000,Raw_Factors_WFDISTXP!J$7:J$1000),0))</f>
        <v>0</v>
      </c>
      <c r="W239" s="281" cm="1">
        <f t="array" aca="1" ref="W239" ca="1">IF($J$1="Labour","",IFERROR(_xlfn.XLOOKUP(_xlfn.XLOOKUP($J$1,Fct_labels,Fct_codes)&amp;"_"&amp;$C239,Raw_Factors_WFDISTXP!$B$7:$B$1000,Raw_Factors_WFDISTXP!K$7:K$1000),0))</f>
        <v>0</v>
      </c>
      <c r="X239" s="281" cm="1">
        <f t="array" aca="1" ref="X239" ca="1">IF($J$1="Labour","",IFERROR(_xlfn.XLOOKUP(_xlfn.XLOOKUP($J$1,Fct_labels,Fct_codes)&amp;"_"&amp;$C239,Raw_Factors_WFDISTXP!$B$7:$B$1000,Raw_Factors_WFDISTXP!L$7:L$1000),0))</f>
        <v>0</v>
      </c>
      <c r="Y239" s="281" cm="1">
        <f t="array" aca="1" ref="Y239" ca="1">IF($J$1="Labour","",IFERROR(_xlfn.XLOOKUP(_xlfn.XLOOKUP($J$1,Fct_labels,Fct_codes)&amp;"_"&amp;$C239,Raw_Factors_WFDISTXP!$B$7:$B$1000,Raw_Factors_WFDISTXP!M$7:M$1000),0))</f>
        <v>0</v>
      </c>
      <c r="Z239" s="281" cm="1">
        <f t="array" aca="1" ref="Z239" ca="1">IF($J$1="Labour","",IFERROR(_xlfn.XLOOKUP(_xlfn.XLOOKUP($J$1,Fct_labels,Fct_codes)&amp;"_"&amp;$C239,Raw_Factors_WFDISTXP!$B$7:$B$1000,Raw_Factors_WFDISTXP!N$7:N$1000),0))</f>
        <v>0</v>
      </c>
      <c r="AA239" s="104"/>
      <c r="AB239" s="104"/>
      <c r="AC239" s="104"/>
      <c r="AD239" s="104"/>
      <c r="AE239" s="104"/>
      <c r="AF239" s="104"/>
      <c r="AG239" s="104"/>
      <c r="AH239" s="104"/>
      <c r="AI239" s="54" t="str">
        <f ca="1"/>
        <v/>
      </c>
      <c r="AJ239" s="54" t="str">
        <f ca="1"/>
        <v/>
      </c>
      <c r="AK239" s="133">
        <v>0</v>
      </c>
      <c r="AL239" s="133">
        <f ca="1"/>
        <v>0</v>
      </c>
      <c r="AM239" s="133">
        <f ca="1"/>
        <v>0</v>
      </c>
      <c r="AN239" s="133">
        <f ca="1"/>
        <v>0</v>
      </c>
      <c r="AO239" s="133">
        <f ca="1"/>
        <v>0</v>
      </c>
      <c r="AP239" s="133">
        <f ca="1"/>
        <v>0</v>
      </c>
      <c r="AQ239" s="133">
        <f ca="1"/>
        <v>0</v>
      </c>
      <c r="AR239" s="133">
        <f ca="1"/>
        <v>0</v>
      </c>
      <c r="AS239" s="133">
        <f ca="1"/>
        <v>0</v>
      </c>
      <c r="AT239" s="133">
        <f ca="1"/>
        <v>0</v>
      </c>
      <c r="AU239" s="133">
        <f ca="1"/>
        <v>0</v>
      </c>
      <c r="AV239" s="133" t="str">
        <f t="shared" ca="1" si="24"/>
        <v/>
      </c>
      <c r="AW239" s="133" t="str">
        <f t="shared" ca="1" si="25"/>
        <v/>
      </c>
      <c r="AX239" s="59"/>
    </row>
    <row r="240" spans="2:50" hidden="1" outlineLevel="1" x14ac:dyDescent="0.2">
      <c r="B240" s="108"/>
      <c r="C240" s="108"/>
      <c r="D240" s="133" cm="1">
        <f t="array" aca="1" ref="D240" ca="1">IF($J$1="Labour",SUMIFS(Raw_Factors_QFXP!E$7:E$1000,Raw_Factors_QFXP!$A$7:$A$1000,_xlfn.XLOOKUP($J$1,Fct_labels,Fct_codes)&amp;"_"&amp;$C240),IFERROR(_xlfn.XLOOKUP(_xlfn.XLOOKUP($J$1,Fct_labels,Fct_codes)&amp;"_"&amp;$C240,Raw_Factors_QFXP!$B$7:$B$1000,Raw_Factors_QFXP!E$7:E$1000),0))</f>
        <v>0</v>
      </c>
      <c r="E240" s="133" cm="1">
        <f t="array" aca="1" ref="E240" ca="1">IF($J$1="Labour",SUMIFS(Raw_Factors_QFXP!F$7:F$1000,Raw_Factors_QFXP!$A$7:$A$1000,_xlfn.XLOOKUP($J$1,Fct_labels,Fct_codes)&amp;"_"&amp;$C240),IFERROR(_xlfn.XLOOKUP(_xlfn.XLOOKUP($J$1,Fct_labels,Fct_codes)&amp;"_"&amp;$C240,Raw_Factors_QFXP!$B$7:$B$1000,Raw_Factors_QFXP!F$7:F$1000),0))</f>
        <v>0</v>
      </c>
      <c r="F240" s="133" cm="1">
        <f t="array" aca="1" ref="F240" ca="1">IF($J$1="Labour",SUMIFS(Raw_Factors_QFXP!G$7:G$1000,Raw_Factors_QFXP!$A$7:$A$1000,_xlfn.XLOOKUP($J$1,Fct_labels,Fct_codes)&amp;"_"&amp;$C240),IFERROR(_xlfn.XLOOKUP(_xlfn.XLOOKUP($J$1,Fct_labels,Fct_codes)&amp;"_"&amp;$C240,Raw_Factors_QFXP!$B$7:$B$1000,Raw_Factors_QFXP!G$7:G$1000),0))</f>
        <v>0</v>
      </c>
      <c r="G240" s="133" cm="1">
        <f t="array" aca="1" ref="G240" ca="1">IF($J$1="Labour",SUMIFS(Raw_Factors_QFXP!H$7:H$1000,Raw_Factors_QFXP!$A$7:$A$1000,_xlfn.XLOOKUP($J$1,Fct_labels,Fct_codes)&amp;"_"&amp;$C240),IFERROR(_xlfn.XLOOKUP(_xlfn.XLOOKUP($J$1,Fct_labels,Fct_codes)&amp;"_"&amp;$C240,Raw_Factors_QFXP!$B$7:$B$1000,Raw_Factors_QFXP!H$7:H$1000),0))</f>
        <v>0</v>
      </c>
      <c r="H240" s="133" cm="1">
        <f t="array" aca="1" ref="H240" ca="1">IF($J$1="Labour",SUMIFS(Raw_Factors_QFXP!I$7:I$1000,Raw_Factors_QFXP!$A$7:$A$1000,_xlfn.XLOOKUP($J$1,Fct_labels,Fct_codes)&amp;"_"&amp;$C240),IFERROR(_xlfn.XLOOKUP(_xlfn.XLOOKUP($J$1,Fct_labels,Fct_codes)&amp;"_"&amp;$C240,Raw_Factors_QFXP!$B$7:$B$1000,Raw_Factors_QFXP!I$7:I$1000),0))</f>
        <v>0</v>
      </c>
      <c r="I240" s="133" cm="1">
        <f t="array" aca="1" ref="I240" ca="1">IF($J$1="Labour",SUMIFS(Raw_Factors_QFXP!J$7:J$1000,Raw_Factors_QFXP!$A$7:$A$1000,_xlfn.XLOOKUP($J$1,Fct_labels,Fct_codes)&amp;"_"&amp;$C240),IFERROR(_xlfn.XLOOKUP(_xlfn.XLOOKUP($J$1,Fct_labels,Fct_codes)&amp;"_"&amp;$C240,Raw_Factors_QFXP!$B$7:$B$1000,Raw_Factors_QFXP!J$7:J$1000),0))</f>
        <v>0</v>
      </c>
      <c r="J240" s="133" cm="1">
        <f t="array" aca="1" ref="J240" ca="1">IF($J$1="Labour",SUMIFS(Raw_Factors_QFXP!K$7:K$1000,Raw_Factors_QFXP!$A$7:$A$1000,_xlfn.XLOOKUP($J$1,Fct_labels,Fct_codes)&amp;"_"&amp;$C240),IFERROR(_xlfn.XLOOKUP(_xlfn.XLOOKUP($J$1,Fct_labels,Fct_codes)&amp;"_"&amp;$C240,Raw_Factors_QFXP!$B$7:$B$1000,Raw_Factors_QFXP!K$7:K$1000),0))</f>
        <v>0</v>
      </c>
      <c r="K240" s="133" cm="1">
        <f t="array" aca="1" ref="K240" ca="1">IF($J$1="Labour",SUMIFS(Raw_Factors_QFXP!L$7:L$1000,Raw_Factors_QFXP!$A$7:$A$1000,_xlfn.XLOOKUP($J$1,Fct_labels,Fct_codes)&amp;"_"&amp;$C240),IFERROR(_xlfn.XLOOKUP(_xlfn.XLOOKUP($J$1,Fct_labels,Fct_codes)&amp;"_"&amp;$C240,Raw_Factors_QFXP!$B$7:$B$1000,Raw_Factors_QFXP!L$7:L$1000),0))</f>
        <v>0</v>
      </c>
      <c r="L240" s="133" cm="1">
        <f t="array" aca="1" ref="L240" ca="1">IF($J$1="Labour",SUMIFS(Raw_Factors_QFXP!M$7:M$1000,Raw_Factors_QFXP!$A$7:$A$1000,_xlfn.XLOOKUP($J$1,Fct_labels,Fct_codes)&amp;"_"&amp;$C240),IFERROR(_xlfn.XLOOKUP(_xlfn.XLOOKUP($J$1,Fct_labels,Fct_codes)&amp;"_"&amp;$C240,Raw_Factors_QFXP!$B$7:$B$1000,Raw_Factors_QFXP!M$7:M$1000),0))</f>
        <v>0</v>
      </c>
      <c r="M240" s="133" cm="1">
        <f t="array" aca="1" ref="M240" ca="1">IF($J$1="Labour",SUMIFS(Raw_Factors_QFXP!N$7:N$1000,Raw_Factors_QFXP!$A$7:$A$1000,_xlfn.XLOOKUP($J$1,Fct_labels,Fct_codes)&amp;"_"&amp;$C240),IFERROR(_xlfn.XLOOKUP(_xlfn.XLOOKUP($J$1,Fct_labels,Fct_codes)&amp;"_"&amp;$C240,Raw_Factors_QFXP!$B$7:$B$1000,Raw_Factors_QFXP!N$7:N$1000),0))</f>
        <v>0</v>
      </c>
      <c r="O240" s="108"/>
      <c r="P240" s="108"/>
      <c r="Q240" s="281" cm="1">
        <f t="array" aca="1" ref="Q240" ca="1">IF($J$1="Labour","",IFERROR(_xlfn.XLOOKUP(_xlfn.XLOOKUP($J$1,Fct_labels,Fct_codes)&amp;"_"&amp;$C240,Raw_Factors_WFDISTXP!$B$7:$B$1000,Raw_Factors_WFDISTXP!E$7:E$1000),0))</f>
        <v>0</v>
      </c>
      <c r="R240" s="281" cm="1">
        <f t="array" aca="1" ref="R240" ca="1">IF($J$1="Labour","",IFERROR(_xlfn.XLOOKUP(_xlfn.XLOOKUP($J$1,Fct_labels,Fct_codes)&amp;"_"&amp;$C240,Raw_Factors_WFDISTXP!$B$7:$B$1000,Raw_Factors_WFDISTXP!F$7:F$1000),0))</f>
        <v>0</v>
      </c>
      <c r="S240" s="281" cm="1">
        <f t="array" aca="1" ref="S240" ca="1">IF($J$1="Labour","",IFERROR(_xlfn.XLOOKUP(_xlfn.XLOOKUP($J$1,Fct_labels,Fct_codes)&amp;"_"&amp;$C240,Raw_Factors_WFDISTXP!$B$7:$B$1000,Raw_Factors_WFDISTXP!G$7:G$1000),0))</f>
        <v>0</v>
      </c>
      <c r="T240" s="281" cm="1">
        <f t="array" aca="1" ref="T240" ca="1">IF($J$1="Labour","",IFERROR(_xlfn.XLOOKUP(_xlfn.XLOOKUP($J$1,Fct_labels,Fct_codes)&amp;"_"&amp;$C240,Raw_Factors_WFDISTXP!$B$7:$B$1000,Raw_Factors_WFDISTXP!H$7:H$1000),0))</f>
        <v>0</v>
      </c>
      <c r="U240" s="281" cm="1">
        <f t="array" aca="1" ref="U240" ca="1">IF($J$1="Labour","",IFERROR(_xlfn.XLOOKUP(_xlfn.XLOOKUP($J$1,Fct_labels,Fct_codes)&amp;"_"&amp;$C240,Raw_Factors_WFDISTXP!$B$7:$B$1000,Raw_Factors_WFDISTXP!I$7:I$1000),0))</f>
        <v>0</v>
      </c>
      <c r="V240" s="281" cm="1">
        <f t="array" aca="1" ref="V240" ca="1">IF($J$1="Labour","",IFERROR(_xlfn.XLOOKUP(_xlfn.XLOOKUP($J$1,Fct_labels,Fct_codes)&amp;"_"&amp;$C240,Raw_Factors_WFDISTXP!$B$7:$B$1000,Raw_Factors_WFDISTXP!J$7:J$1000),0))</f>
        <v>0</v>
      </c>
      <c r="W240" s="281" cm="1">
        <f t="array" aca="1" ref="W240" ca="1">IF($J$1="Labour","",IFERROR(_xlfn.XLOOKUP(_xlfn.XLOOKUP($J$1,Fct_labels,Fct_codes)&amp;"_"&amp;$C240,Raw_Factors_WFDISTXP!$B$7:$B$1000,Raw_Factors_WFDISTXP!K$7:K$1000),0))</f>
        <v>0</v>
      </c>
      <c r="X240" s="281" cm="1">
        <f t="array" aca="1" ref="X240" ca="1">IF($J$1="Labour","",IFERROR(_xlfn.XLOOKUP(_xlfn.XLOOKUP($J$1,Fct_labels,Fct_codes)&amp;"_"&amp;$C240,Raw_Factors_WFDISTXP!$B$7:$B$1000,Raw_Factors_WFDISTXP!L$7:L$1000),0))</f>
        <v>0</v>
      </c>
      <c r="Y240" s="281" cm="1">
        <f t="array" aca="1" ref="Y240" ca="1">IF($J$1="Labour","",IFERROR(_xlfn.XLOOKUP(_xlfn.XLOOKUP($J$1,Fct_labels,Fct_codes)&amp;"_"&amp;$C240,Raw_Factors_WFDISTXP!$B$7:$B$1000,Raw_Factors_WFDISTXP!M$7:M$1000),0))</f>
        <v>0</v>
      </c>
      <c r="Z240" s="281" cm="1">
        <f t="array" aca="1" ref="Z240" ca="1">IF($J$1="Labour","",IFERROR(_xlfn.XLOOKUP(_xlfn.XLOOKUP($J$1,Fct_labels,Fct_codes)&amp;"_"&amp;$C240,Raw_Factors_WFDISTXP!$B$7:$B$1000,Raw_Factors_WFDISTXP!N$7:N$1000),0))</f>
        <v>0</v>
      </c>
      <c r="AA240" s="104"/>
      <c r="AB240" s="104"/>
      <c r="AC240" s="104"/>
      <c r="AD240" s="104"/>
      <c r="AE240" s="104"/>
      <c r="AF240" s="104"/>
      <c r="AG240" s="104"/>
      <c r="AH240" s="104"/>
      <c r="AI240" s="54" t="str">
        <f ca="1"/>
        <v/>
      </c>
      <c r="AJ240" s="54" t="str">
        <f ca="1"/>
        <v/>
      </c>
      <c r="AK240" s="133">
        <v>0</v>
      </c>
      <c r="AL240" s="133">
        <f ca="1"/>
        <v>0</v>
      </c>
      <c r="AM240" s="133">
        <f ca="1"/>
        <v>0</v>
      </c>
      <c r="AN240" s="133">
        <f ca="1"/>
        <v>0</v>
      </c>
      <c r="AO240" s="133">
        <f ca="1"/>
        <v>0</v>
      </c>
      <c r="AP240" s="133">
        <f ca="1"/>
        <v>0</v>
      </c>
      <c r="AQ240" s="133">
        <f ca="1"/>
        <v>0</v>
      </c>
      <c r="AR240" s="133">
        <f ca="1"/>
        <v>0</v>
      </c>
      <c r="AS240" s="133">
        <f ca="1"/>
        <v>0</v>
      </c>
      <c r="AT240" s="133">
        <f ca="1"/>
        <v>0</v>
      </c>
      <c r="AU240" s="133">
        <f ca="1"/>
        <v>0</v>
      </c>
      <c r="AV240" s="133" t="str">
        <f t="shared" ca="1" si="24"/>
        <v/>
      </c>
      <c r="AW240" s="133" t="str">
        <f t="shared" ca="1" si="25"/>
        <v/>
      </c>
      <c r="AX240" s="59"/>
    </row>
    <row r="241" spans="2:50" hidden="1" outlineLevel="1" x14ac:dyDescent="0.2">
      <c r="B241" s="108"/>
      <c r="C241" s="108"/>
      <c r="D241" s="133" cm="1">
        <f t="array" aca="1" ref="D241" ca="1">IF($J$1="Labour",SUMIFS(Raw_Factors_QFXP!E$7:E$1000,Raw_Factors_QFXP!$A$7:$A$1000,_xlfn.XLOOKUP($J$1,Fct_labels,Fct_codes)&amp;"_"&amp;$C241),IFERROR(_xlfn.XLOOKUP(_xlfn.XLOOKUP($J$1,Fct_labels,Fct_codes)&amp;"_"&amp;$C241,Raw_Factors_QFXP!$B$7:$B$1000,Raw_Factors_QFXP!E$7:E$1000),0))</f>
        <v>0</v>
      </c>
      <c r="E241" s="133" cm="1">
        <f t="array" aca="1" ref="E241" ca="1">IF($J$1="Labour",SUMIFS(Raw_Factors_QFXP!F$7:F$1000,Raw_Factors_QFXP!$A$7:$A$1000,_xlfn.XLOOKUP($J$1,Fct_labels,Fct_codes)&amp;"_"&amp;$C241),IFERROR(_xlfn.XLOOKUP(_xlfn.XLOOKUP($J$1,Fct_labels,Fct_codes)&amp;"_"&amp;$C241,Raw_Factors_QFXP!$B$7:$B$1000,Raw_Factors_QFXP!F$7:F$1000),0))</f>
        <v>0</v>
      </c>
      <c r="F241" s="133" cm="1">
        <f t="array" aca="1" ref="F241" ca="1">IF($J$1="Labour",SUMIFS(Raw_Factors_QFXP!G$7:G$1000,Raw_Factors_QFXP!$A$7:$A$1000,_xlfn.XLOOKUP($J$1,Fct_labels,Fct_codes)&amp;"_"&amp;$C241),IFERROR(_xlfn.XLOOKUP(_xlfn.XLOOKUP($J$1,Fct_labels,Fct_codes)&amp;"_"&amp;$C241,Raw_Factors_QFXP!$B$7:$B$1000,Raw_Factors_QFXP!G$7:G$1000),0))</f>
        <v>0</v>
      </c>
      <c r="G241" s="133" cm="1">
        <f t="array" aca="1" ref="G241" ca="1">IF($J$1="Labour",SUMIFS(Raw_Factors_QFXP!H$7:H$1000,Raw_Factors_QFXP!$A$7:$A$1000,_xlfn.XLOOKUP($J$1,Fct_labels,Fct_codes)&amp;"_"&amp;$C241),IFERROR(_xlfn.XLOOKUP(_xlfn.XLOOKUP($J$1,Fct_labels,Fct_codes)&amp;"_"&amp;$C241,Raw_Factors_QFXP!$B$7:$B$1000,Raw_Factors_QFXP!H$7:H$1000),0))</f>
        <v>0</v>
      </c>
      <c r="H241" s="133" cm="1">
        <f t="array" aca="1" ref="H241" ca="1">IF($J$1="Labour",SUMIFS(Raw_Factors_QFXP!I$7:I$1000,Raw_Factors_QFXP!$A$7:$A$1000,_xlfn.XLOOKUP($J$1,Fct_labels,Fct_codes)&amp;"_"&amp;$C241),IFERROR(_xlfn.XLOOKUP(_xlfn.XLOOKUP($J$1,Fct_labels,Fct_codes)&amp;"_"&amp;$C241,Raw_Factors_QFXP!$B$7:$B$1000,Raw_Factors_QFXP!I$7:I$1000),0))</f>
        <v>0</v>
      </c>
      <c r="I241" s="133" cm="1">
        <f t="array" aca="1" ref="I241" ca="1">IF($J$1="Labour",SUMIFS(Raw_Factors_QFXP!J$7:J$1000,Raw_Factors_QFXP!$A$7:$A$1000,_xlfn.XLOOKUP($J$1,Fct_labels,Fct_codes)&amp;"_"&amp;$C241),IFERROR(_xlfn.XLOOKUP(_xlfn.XLOOKUP($J$1,Fct_labels,Fct_codes)&amp;"_"&amp;$C241,Raw_Factors_QFXP!$B$7:$B$1000,Raw_Factors_QFXP!J$7:J$1000),0))</f>
        <v>0</v>
      </c>
      <c r="J241" s="133" cm="1">
        <f t="array" aca="1" ref="J241" ca="1">IF($J$1="Labour",SUMIFS(Raw_Factors_QFXP!K$7:K$1000,Raw_Factors_QFXP!$A$7:$A$1000,_xlfn.XLOOKUP($J$1,Fct_labels,Fct_codes)&amp;"_"&amp;$C241),IFERROR(_xlfn.XLOOKUP(_xlfn.XLOOKUP($J$1,Fct_labels,Fct_codes)&amp;"_"&amp;$C241,Raw_Factors_QFXP!$B$7:$B$1000,Raw_Factors_QFXP!K$7:K$1000),0))</f>
        <v>0</v>
      </c>
      <c r="K241" s="133" cm="1">
        <f t="array" aca="1" ref="K241" ca="1">IF($J$1="Labour",SUMIFS(Raw_Factors_QFXP!L$7:L$1000,Raw_Factors_QFXP!$A$7:$A$1000,_xlfn.XLOOKUP($J$1,Fct_labels,Fct_codes)&amp;"_"&amp;$C241),IFERROR(_xlfn.XLOOKUP(_xlfn.XLOOKUP($J$1,Fct_labels,Fct_codes)&amp;"_"&amp;$C241,Raw_Factors_QFXP!$B$7:$B$1000,Raw_Factors_QFXP!L$7:L$1000),0))</f>
        <v>0</v>
      </c>
      <c r="L241" s="133" cm="1">
        <f t="array" aca="1" ref="L241" ca="1">IF($J$1="Labour",SUMIFS(Raw_Factors_QFXP!M$7:M$1000,Raw_Factors_QFXP!$A$7:$A$1000,_xlfn.XLOOKUP($J$1,Fct_labels,Fct_codes)&amp;"_"&amp;$C241),IFERROR(_xlfn.XLOOKUP(_xlfn.XLOOKUP($J$1,Fct_labels,Fct_codes)&amp;"_"&amp;$C241,Raw_Factors_QFXP!$B$7:$B$1000,Raw_Factors_QFXP!M$7:M$1000),0))</f>
        <v>0</v>
      </c>
      <c r="M241" s="133" cm="1">
        <f t="array" aca="1" ref="M241" ca="1">IF($J$1="Labour",SUMIFS(Raw_Factors_QFXP!N$7:N$1000,Raw_Factors_QFXP!$A$7:$A$1000,_xlfn.XLOOKUP($J$1,Fct_labels,Fct_codes)&amp;"_"&amp;$C241),IFERROR(_xlfn.XLOOKUP(_xlfn.XLOOKUP($J$1,Fct_labels,Fct_codes)&amp;"_"&amp;$C241,Raw_Factors_QFXP!$B$7:$B$1000,Raw_Factors_QFXP!N$7:N$1000),0))</f>
        <v>0</v>
      </c>
      <c r="O241" s="108"/>
      <c r="P241" s="108"/>
      <c r="Q241" s="281" cm="1">
        <f t="array" aca="1" ref="Q241" ca="1">IF($J$1="Labour","",IFERROR(_xlfn.XLOOKUP(_xlfn.XLOOKUP($J$1,Fct_labels,Fct_codes)&amp;"_"&amp;$C241,Raw_Factors_WFDISTXP!$B$7:$B$1000,Raw_Factors_WFDISTXP!E$7:E$1000),0))</f>
        <v>0</v>
      </c>
      <c r="R241" s="281" cm="1">
        <f t="array" aca="1" ref="R241" ca="1">IF($J$1="Labour","",IFERROR(_xlfn.XLOOKUP(_xlfn.XLOOKUP($J$1,Fct_labels,Fct_codes)&amp;"_"&amp;$C241,Raw_Factors_WFDISTXP!$B$7:$B$1000,Raw_Factors_WFDISTXP!F$7:F$1000),0))</f>
        <v>0</v>
      </c>
      <c r="S241" s="281" cm="1">
        <f t="array" aca="1" ref="S241" ca="1">IF($J$1="Labour","",IFERROR(_xlfn.XLOOKUP(_xlfn.XLOOKUP($J$1,Fct_labels,Fct_codes)&amp;"_"&amp;$C241,Raw_Factors_WFDISTXP!$B$7:$B$1000,Raw_Factors_WFDISTXP!G$7:G$1000),0))</f>
        <v>0</v>
      </c>
      <c r="T241" s="281" cm="1">
        <f t="array" aca="1" ref="T241" ca="1">IF($J$1="Labour","",IFERROR(_xlfn.XLOOKUP(_xlfn.XLOOKUP($J$1,Fct_labels,Fct_codes)&amp;"_"&amp;$C241,Raw_Factors_WFDISTXP!$B$7:$B$1000,Raw_Factors_WFDISTXP!H$7:H$1000),0))</f>
        <v>0</v>
      </c>
      <c r="U241" s="281" cm="1">
        <f t="array" aca="1" ref="U241" ca="1">IF($J$1="Labour","",IFERROR(_xlfn.XLOOKUP(_xlfn.XLOOKUP($J$1,Fct_labels,Fct_codes)&amp;"_"&amp;$C241,Raw_Factors_WFDISTXP!$B$7:$B$1000,Raw_Factors_WFDISTXP!I$7:I$1000),0))</f>
        <v>0</v>
      </c>
      <c r="V241" s="281" cm="1">
        <f t="array" aca="1" ref="V241" ca="1">IF($J$1="Labour","",IFERROR(_xlfn.XLOOKUP(_xlfn.XLOOKUP($J$1,Fct_labels,Fct_codes)&amp;"_"&amp;$C241,Raw_Factors_WFDISTXP!$B$7:$B$1000,Raw_Factors_WFDISTXP!J$7:J$1000),0))</f>
        <v>0</v>
      </c>
      <c r="W241" s="281" cm="1">
        <f t="array" aca="1" ref="W241" ca="1">IF($J$1="Labour","",IFERROR(_xlfn.XLOOKUP(_xlfn.XLOOKUP($J$1,Fct_labels,Fct_codes)&amp;"_"&amp;$C241,Raw_Factors_WFDISTXP!$B$7:$B$1000,Raw_Factors_WFDISTXP!K$7:K$1000),0))</f>
        <v>0</v>
      </c>
      <c r="X241" s="281" cm="1">
        <f t="array" aca="1" ref="X241" ca="1">IF($J$1="Labour","",IFERROR(_xlfn.XLOOKUP(_xlfn.XLOOKUP($J$1,Fct_labels,Fct_codes)&amp;"_"&amp;$C241,Raw_Factors_WFDISTXP!$B$7:$B$1000,Raw_Factors_WFDISTXP!L$7:L$1000),0))</f>
        <v>0</v>
      </c>
      <c r="Y241" s="281" cm="1">
        <f t="array" aca="1" ref="Y241" ca="1">IF($J$1="Labour","",IFERROR(_xlfn.XLOOKUP(_xlfn.XLOOKUP($J$1,Fct_labels,Fct_codes)&amp;"_"&amp;$C241,Raw_Factors_WFDISTXP!$B$7:$B$1000,Raw_Factors_WFDISTXP!M$7:M$1000),0))</f>
        <v>0</v>
      </c>
      <c r="Z241" s="281" cm="1">
        <f t="array" aca="1" ref="Z241" ca="1">IF($J$1="Labour","",IFERROR(_xlfn.XLOOKUP(_xlfn.XLOOKUP($J$1,Fct_labels,Fct_codes)&amp;"_"&amp;$C241,Raw_Factors_WFDISTXP!$B$7:$B$1000,Raw_Factors_WFDISTXP!N$7:N$1000),0))</f>
        <v>0</v>
      </c>
      <c r="AA241" s="104"/>
      <c r="AB241" s="104"/>
      <c r="AC241" s="104"/>
      <c r="AD241" s="104"/>
      <c r="AE241" s="104"/>
      <c r="AF241" s="104"/>
      <c r="AG241" s="104"/>
      <c r="AH241" s="104"/>
      <c r="AI241" s="54" t="str">
        <f ca="1"/>
        <v/>
      </c>
      <c r="AJ241" s="54" t="str">
        <f ca="1"/>
        <v/>
      </c>
      <c r="AK241" s="133">
        <v>0</v>
      </c>
      <c r="AL241" s="133">
        <f ca="1"/>
        <v>0</v>
      </c>
      <c r="AM241" s="133">
        <f ca="1"/>
        <v>0</v>
      </c>
      <c r="AN241" s="133">
        <f ca="1"/>
        <v>0</v>
      </c>
      <c r="AO241" s="133">
        <f ca="1"/>
        <v>0</v>
      </c>
      <c r="AP241" s="133">
        <f ca="1"/>
        <v>0</v>
      </c>
      <c r="AQ241" s="133">
        <f ca="1"/>
        <v>0</v>
      </c>
      <c r="AR241" s="133">
        <f ca="1"/>
        <v>0</v>
      </c>
      <c r="AS241" s="133">
        <f ca="1"/>
        <v>0</v>
      </c>
      <c r="AT241" s="133">
        <f ca="1"/>
        <v>0</v>
      </c>
      <c r="AU241" s="133">
        <f ca="1"/>
        <v>0</v>
      </c>
      <c r="AV241" s="133" t="str">
        <f t="shared" ca="1" si="24"/>
        <v/>
      </c>
      <c r="AW241" s="133" t="str">
        <f t="shared" ca="1" si="25"/>
        <v/>
      </c>
      <c r="AX241" s="59"/>
    </row>
    <row r="242" spans="2:50" hidden="1" outlineLevel="1" x14ac:dyDescent="0.2">
      <c r="B242" s="108"/>
      <c r="C242" s="108"/>
      <c r="D242" s="133" cm="1">
        <f t="array" aca="1" ref="D242" ca="1">IF($J$1="Labour",SUMIFS(Raw_Factors_QFXP!E$7:E$1000,Raw_Factors_QFXP!$A$7:$A$1000,_xlfn.XLOOKUP($J$1,Fct_labels,Fct_codes)&amp;"_"&amp;$C242),IFERROR(_xlfn.XLOOKUP(_xlfn.XLOOKUP($J$1,Fct_labels,Fct_codes)&amp;"_"&amp;$C242,Raw_Factors_QFXP!$B$7:$B$1000,Raw_Factors_QFXP!E$7:E$1000),0))</f>
        <v>0</v>
      </c>
      <c r="E242" s="133" cm="1">
        <f t="array" aca="1" ref="E242" ca="1">IF($J$1="Labour",SUMIFS(Raw_Factors_QFXP!F$7:F$1000,Raw_Factors_QFXP!$A$7:$A$1000,_xlfn.XLOOKUP($J$1,Fct_labels,Fct_codes)&amp;"_"&amp;$C242),IFERROR(_xlfn.XLOOKUP(_xlfn.XLOOKUP($J$1,Fct_labels,Fct_codes)&amp;"_"&amp;$C242,Raw_Factors_QFXP!$B$7:$B$1000,Raw_Factors_QFXP!F$7:F$1000),0))</f>
        <v>0</v>
      </c>
      <c r="F242" s="133" cm="1">
        <f t="array" aca="1" ref="F242" ca="1">IF($J$1="Labour",SUMIFS(Raw_Factors_QFXP!G$7:G$1000,Raw_Factors_QFXP!$A$7:$A$1000,_xlfn.XLOOKUP($J$1,Fct_labels,Fct_codes)&amp;"_"&amp;$C242),IFERROR(_xlfn.XLOOKUP(_xlfn.XLOOKUP($J$1,Fct_labels,Fct_codes)&amp;"_"&amp;$C242,Raw_Factors_QFXP!$B$7:$B$1000,Raw_Factors_QFXP!G$7:G$1000),0))</f>
        <v>0</v>
      </c>
      <c r="G242" s="133" cm="1">
        <f t="array" aca="1" ref="G242" ca="1">IF($J$1="Labour",SUMIFS(Raw_Factors_QFXP!H$7:H$1000,Raw_Factors_QFXP!$A$7:$A$1000,_xlfn.XLOOKUP($J$1,Fct_labels,Fct_codes)&amp;"_"&amp;$C242),IFERROR(_xlfn.XLOOKUP(_xlfn.XLOOKUP($J$1,Fct_labels,Fct_codes)&amp;"_"&amp;$C242,Raw_Factors_QFXP!$B$7:$B$1000,Raw_Factors_QFXP!H$7:H$1000),0))</f>
        <v>0</v>
      </c>
      <c r="H242" s="133" cm="1">
        <f t="array" aca="1" ref="H242" ca="1">IF($J$1="Labour",SUMIFS(Raw_Factors_QFXP!I$7:I$1000,Raw_Factors_QFXP!$A$7:$A$1000,_xlfn.XLOOKUP($J$1,Fct_labels,Fct_codes)&amp;"_"&amp;$C242),IFERROR(_xlfn.XLOOKUP(_xlfn.XLOOKUP($J$1,Fct_labels,Fct_codes)&amp;"_"&amp;$C242,Raw_Factors_QFXP!$B$7:$B$1000,Raw_Factors_QFXP!I$7:I$1000),0))</f>
        <v>0</v>
      </c>
      <c r="I242" s="133" cm="1">
        <f t="array" aca="1" ref="I242" ca="1">IF($J$1="Labour",SUMIFS(Raw_Factors_QFXP!J$7:J$1000,Raw_Factors_QFXP!$A$7:$A$1000,_xlfn.XLOOKUP($J$1,Fct_labels,Fct_codes)&amp;"_"&amp;$C242),IFERROR(_xlfn.XLOOKUP(_xlfn.XLOOKUP($J$1,Fct_labels,Fct_codes)&amp;"_"&amp;$C242,Raw_Factors_QFXP!$B$7:$B$1000,Raw_Factors_QFXP!J$7:J$1000),0))</f>
        <v>0</v>
      </c>
      <c r="J242" s="133" cm="1">
        <f t="array" aca="1" ref="J242" ca="1">IF($J$1="Labour",SUMIFS(Raw_Factors_QFXP!K$7:K$1000,Raw_Factors_QFXP!$A$7:$A$1000,_xlfn.XLOOKUP($J$1,Fct_labels,Fct_codes)&amp;"_"&amp;$C242),IFERROR(_xlfn.XLOOKUP(_xlfn.XLOOKUP($J$1,Fct_labels,Fct_codes)&amp;"_"&amp;$C242,Raw_Factors_QFXP!$B$7:$B$1000,Raw_Factors_QFXP!K$7:K$1000),0))</f>
        <v>0</v>
      </c>
      <c r="K242" s="133" cm="1">
        <f t="array" aca="1" ref="K242" ca="1">IF($J$1="Labour",SUMIFS(Raw_Factors_QFXP!L$7:L$1000,Raw_Factors_QFXP!$A$7:$A$1000,_xlfn.XLOOKUP($J$1,Fct_labels,Fct_codes)&amp;"_"&amp;$C242),IFERROR(_xlfn.XLOOKUP(_xlfn.XLOOKUP($J$1,Fct_labels,Fct_codes)&amp;"_"&amp;$C242,Raw_Factors_QFXP!$B$7:$B$1000,Raw_Factors_QFXP!L$7:L$1000),0))</f>
        <v>0</v>
      </c>
      <c r="L242" s="133" cm="1">
        <f t="array" aca="1" ref="L242" ca="1">IF($J$1="Labour",SUMIFS(Raw_Factors_QFXP!M$7:M$1000,Raw_Factors_QFXP!$A$7:$A$1000,_xlfn.XLOOKUP($J$1,Fct_labels,Fct_codes)&amp;"_"&amp;$C242),IFERROR(_xlfn.XLOOKUP(_xlfn.XLOOKUP($J$1,Fct_labels,Fct_codes)&amp;"_"&amp;$C242,Raw_Factors_QFXP!$B$7:$B$1000,Raw_Factors_QFXP!M$7:M$1000),0))</f>
        <v>0</v>
      </c>
      <c r="M242" s="133" cm="1">
        <f t="array" aca="1" ref="M242" ca="1">IF($J$1="Labour",SUMIFS(Raw_Factors_QFXP!N$7:N$1000,Raw_Factors_QFXP!$A$7:$A$1000,_xlfn.XLOOKUP($J$1,Fct_labels,Fct_codes)&amp;"_"&amp;$C242),IFERROR(_xlfn.XLOOKUP(_xlfn.XLOOKUP($J$1,Fct_labels,Fct_codes)&amp;"_"&amp;$C242,Raw_Factors_QFXP!$B$7:$B$1000,Raw_Factors_QFXP!N$7:N$1000),0))</f>
        <v>0</v>
      </c>
      <c r="O242" s="108"/>
      <c r="P242" s="108"/>
      <c r="Q242" s="281" cm="1">
        <f t="array" aca="1" ref="Q242" ca="1">IF($J$1="Labour","",IFERROR(_xlfn.XLOOKUP(_xlfn.XLOOKUP($J$1,Fct_labels,Fct_codes)&amp;"_"&amp;$C242,Raw_Factors_WFDISTXP!$B$7:$B$1000,Raw_Factors_WFDISTXP!E$7:E$1000),0))</f>
        <v>0</v>
      </c>
      <c r="R242" s="281" cm="1">
        <f t="array" aca="1" ref="R242" ca="1">IF($J$1="Labour","",IFERROR(_xlfn.XLOOKUP(_xlfn.XLOOKUP($J$1,Fct_labels,Fct_codes)&amp;"_"&amp;$C242,Raw_Factors_WFDISTXP!$B$7:$B$1000,Raw_Factors_WFDISTXP!F$7:F$1000),0))</f>
        <v>0</v>
      </c>
      <c r="S242" s="281" cm="1">
        <f t="array" aca="1" ref="S242" ca="1">IF($J$1="Labour","",IFERROR(_xlfn.XLOOKUP(_xlfn.XLOOKUP($J$1,Fct_labels,Fct_codes)&amp;"_"&amp;$C242,Raw_Factors_WFDISTXP!$B$7:$B$1000,Raw_Factors_WFDISTXP!G$7:G$1000),0))</f>
        <v>0</v>
      </c>
      <c r="T242" s="281" cm="1">
        <f t="array" aca="1" ref="T242" ca="1">IF($J$1="Labour","",IFERROR(_xlfn.XLOOKUP(_xlfn.XLOOKUP($J$1,Fct_labels,Fct_codes)&amp;"_"&amp;$C242,Raw_Factors_WFDISTXP!$B$7:$B$1000,Raw_Factors_WFDISTXP!H$7:H$1000),0))</f>
        <v>0</v>
      </c>
      <c r="U242" s="281" cm="1">
        <f t="array" aca="1" ref="U242" ca="1">IF($J$1="Labour","",IFERROR(_xlfn.XLOOKUP(_xlfn.XLOOKUP($J$1,Fct_labels,Fct_codes)&amp;"_"&amp;$C242,Raw_Factors_WFDISTXP!$B$7:$B$1000,Raw_Factors_WFDISTXP!I$7:I$1000),0))</f>
        <v>0</v>
      </c>
      <c r="V242" s="281" cm="1">
        <f t="array" aca="1" ref="V242" ca="1">IF($J$1="Labour","",IFERROR(_xlfn.XLOOKUP(_xlfn.XLOOKUP($J$1,Fct_labels,Fct_codes)&amp;"_"&amp;$C242,Raw_Factors_WFDISTXP!$B$7:$B$1000,Raw_Factors_WFDISTXP!J$7:J$1000),0))</f>
        <v>0</v>
      </c>
      <c r="W242" s="281" cm="1">
        <f t="array" aca="1" ref="W242" ca="1">IF($J$1="Labour","",IFERROR(_xlfn.XLOOKUP(_xlfn.XLOOKUP($J$1,Fct_labels,Fct_codes)&amp;"_"&amp;$C242,Raw_Factors_WFDISTXP!$B$7:$B$1000,Raw_Factors_WFDISTXP!K$7:K$1000),0))</f>
        <v>0</v>
      </c>
      <c r="X242" s="281" cm="1">
        <f t="array" aca="1" ref="X242" ca="1">IF($J$1="Labour","",IFERROR(_xlfn.XLOOKUP(_xlfn.XLOOKUP($J$1,Fct_labels,Fct_codes)&amp;"_"&amp;$C242,Raw_Factors_WFDISTXP!$B$7:$B$1000,Raw_Factors_WFDISTXP!L$7:L$1000),0))</f>
        <v>0</v>
      </c>
      <c r="Y242" s="281" cm="1">
        <f t="array" aca="1" ref="Y242" ca="1">IF($J$1="Labour","",IFERROR(_xlfn.XLOOKUP(_xlfn.XLOOKUP($J$1,Fct_labels,Fct_codes)&amp;"_"&amp;$C242,Raw_Factors_WFDISTXP!$B$7:$B$1000,Raw_Factors_WFDISTXP!M$7:M$1000),0))</f>
        <v>0</v>
      </c>
      <c r="Z242" s="281" cm="1">
        <f t="array" aca="1" ref="Z242" ca="1">IF($J$1="Labour","",IFERROR(_xlfn.XLOOKUP(_xlfn.XLOOKUP($J$1,Fct_labels,Fct_codes)&amp;"_"&amp;$C242,Raw_Factors_WFDISTXP!$B$7:$B$1000,Raw_Factors_WFDISTXP!N$7:N$1000),0))</f>
        <v>0</v>
      </c>
      <c r="AA242" s="104"/>
      <c r="AB242" s="104"/>
      <c r="AC242" s="104"/>
      <c r="AD242" s="104"/>
      <c r="AE242" s="104"/>
      <c r="AF242" s="104"/>
      <c r="AG242" s="104"/>
      <c r="AH242" s="104"/>
      <c r="AI242" s="54" t="str">
        <f ca="1"/>
        <v/>
      </c>
      <c r="AJ242" s="54" t="str">
        <f ca="1"/>
        <v/>
      </c>
      <c r="AK242" s="133">
        <v>0</v>
      </c>
      <c r="AL242" s="133">
        <f ca="1"/>
        <v>0</v>
      </c>
      <c r="AM242" s="133">
        <f ca="1"/>
        <v>0</v>
      </c>
      <c r="AN242" s="133">
        <f ca="1"/>
        <v>0</v>
      </c>
      <c r="AO242" s="133">
        <f ca="1"/>
        <v>0</v>
      </c>
      <c r="AP242" s="133">
        <f ca="1"/>
        <v>0</v>
      </c>
      <c r="AQ242" s="133">
        <f ca="1"/>
        <v>0</v>
      </c>
      <c r="AR242" s="133">
        <f ca="1"/>
        <v>0</v>
      </c>
      <c r="AS242" s="133">
        <f ca="1"/>
        <v>0</v>
      </c>
      <c r="AT242" s="133">
        <f ca="1"/>
        <v>0</v>
      </c>
      <c r="AU242" s="133">
        <f ca="1"/>
        <v>0</v>
      </c>
      <c r="AV242" s="133" t="str">
        <f t="shared" ca="1" si="24"/>
        <v/>
      </c>
      <c r="AW242" s="133" t="str">
        <f t="shared" ca="1" si="25"/>
        <v/>
      </c>
      <c r="AX242" s="59"/>
    </row>
    <row r="243" spans="2:50" hidden="1" outlineLevel="1" x14ac:dyDescent="0.2">
      <c r="B243" s="108"/>
      <c r="C243" s="108"/>
      <c r="D243" s="133" cm="1">
        <f t="array" aca="1" ref="D243" ca="1">IF($J$1="Labour",SUMIFS(Raw_Factors_QFXP!E$7:E$1000,Raw_Factors_QFXP!$A$7:$A$1000,_xlfn.XLOOKUP($J$1,Fct_labels,Fct_codes)&amp;"_"&amp;$C243),IFERROR(_xlfn.XLOOKUP(_xlfn.XLOOKUP($J$1,Fct_labels,Fct_codes)&amp;"_"&amp;$C243,Raw_Factors_QFXP!$B$7:$B$1000,Raw_Factors_QFXP!E$7:E$1000),0))</f>
        <v>0</v>
      </c>
      <c r="E243" s="133" cm="1">
        <f t="array" aca="1" ref="E243" ca="1">IF($J$1="Labour",SUMIFS(Raw_Factors_QFXP!F$7:F$1000,Raw_Factors_QFXP!$A$7:$A$1000,_xlfn.XLOOKUP($J$1,Fct_labels,Fct_codes)&amp;"_"&amp;$C243),IFERROR(_xlfn.XLOOKUP(_xlfn.XLOOKUP($J$1,Fct_labels,Fct_codes)&amp;"_"&amp;$C243,Raw_Factors_QFXP!$B$7:$B$1000,Raw_Factors_QFXP!F$7:F$1000),0))</f>
        <v>0</v>
      </c>
      <c r="F243" s="133" cm="1">
        <f t="array" aca="1" ref="F243" ca="1">IF($J$1="Labour",SUMIFS(Raw_Factors_QFXP!G$7:G$1000,Raw_Factors_QFXP!$A$7:$A$1000,_xlfn.XLOOKUP($J$1,Fct_labels,Fct_codes)&amp;"_"&amp;$C243),IFERROR(_xlfn.XLOOKUP(_xlfn.XLOOKUP($J$1,Fct_labels,Fct_codes)&amp;"_"&amp;$C243,Raw_Factors_QFXP!$B$7:$B$1000,Raw_Factors_QFXP!G$7:G$1000),0))</f>
        <v>0</v>
      </c>
      <c r="G243" s="133" cm="1">
        <f t="array" aca="1" ref="G243" ca="1">IF($J$1="Labour",SUMIFS(Raw_Factors_QFXP!H$7:H$1000,Raw_Factors_QFXP!$A$7:$A$1000,_xlfn.XLOOKUP($J$1,Fct_labels,Fct_codes)&amp;"_"&amp;$C243),IFERROR(_xlfn.XLOOKUP(_xlfn.XLOOKUP($J$1,Fct_labels,Fct_codes)&amp;"_"&amp;$C243,Raw_Factors_QFXP!$B$7:$B$1000,Raw_Factors_QFXP!H$7:H$1000),0))</f>
        <v>0</v>
      </c>
      <c r="H243" s="133" cm="1">
        <f t="array" aca="1" ref="H243" ca="1">IF($J$1="Labour",SUMIFS(Raw_Factors_QFXP!I$7:I$1000,Raw_Factors_QFXP!$A$7:$A$1000,_xlfn.XLOOKUP($J$1,Fct_labels,Fct_codes)&amp;"_"&amp;$C243),IFERROR(_xlfn.XLOOKUP(_xlfn.XLOOKUP($J$1,Fct_labels,Fct_codes)&amp;"_"&amp;$C243,Raw_Factors_QFXP!$B$7:$B$1000,Raw_Factors_QFXP!I$7:I$1000),0))</f>
        <v>0</v>
      </c>
      <c r="I243" s="133" cm="1">
        <f t="array" aca="1" ref="I243" ca="1">IF($J$1="Labour",SUMIFS(Raw_Factors_QFXP!J$7:J$1000,Raw_Factors_QFXP!$A$7:$A$1000,_xlfn.XLOOKUP($J$1,Fct_labels,Fct_codes)&amp;"_"&amp;$C243),IFERROR(_xlfn.XLOOKUP(_xlfn.XLOOKUP($J$1,Fct_labels,Fct_codes)&amp;"_"&amp;$C243,Raw_Factors_QFXP!$B$7:$B$1000,Raw_Factors_QFXP!J$7:J$1000),0))</f>
        <v>0</v>
      </c>
      <c r="J243" s="133" cm="1">
        <f t="array" aca="1" ref="J243" ca="1">IF($J$1="Labour",SUMIFS(Raw_Factors_QFXP!K$7:K$1000,Raw_Factors_QFXP!$A$7:$A$1000,_xlfn.XLOOKUP($J$1,Fct_labels,Fct_codes)&amp;"_"&amp;$C243),IFERROR(_xlfn.XLOOKUP(_xlfn.XLOOKUP($J$1,Fct_labels,Fct_codes)&amp;"_"&amp;$C243,Raw_Factors_QFXP!$B$7:$B$1000,Raw_Factors_QFXP!K$7:K$1000),0))</f>
        <v>0</v>
      </c>
      <c r="K243" s="133" cm="1">
        <f t="array" aca="1" ref="K243" ca="1">IF($J$1="Labour",SUMIFS(Raw_Factors_QFXP!L$7:L$1000,Raw_Factors_QFXP!$A$7:$A$1000,_xlfn.XLOOKUP($J$1,Fct_labels,Fct_codes)&amp;"_"&amp;$C243),IFERROR(_xlfn.XLOOKUP(_xlfn.XLOOKUP($J$1,Fct_labels,Fct_codes)&amp;"_"&amp;$C243,Raw_Factors_QFXP!$B$7:$B$1000,Raw_Factors_QFXP!L$7:L$1000),0))</f>
        <v>0</v>
      </c>
      <c r="L243" s="133" cm="1">
        <f t="array" aca="1" ref="L243" ca="1">IF($J$1="Labour",SUMIFS(Raw_Factors_QFXP!M$7:M$1000,Raw_Factors_QFXP!$A$7:$A$1000,_xlfn.XLOOKUP($J$1,Fct_labels,Fct_codes)&amp;"_"&amp;$C243),IFERROR(_xlfn.XLOOKUP(_xlfn.XLOOKUP($J$1,Fct_labels,Fct_codes)&amp;"_"&amp;$C243,Raw_Factors_QFXP!$B$7:$B$1000,Raw_Factors_QFXP!M$7:M$1000),0))</f>
        <v>0</v>
      </c>
      <c r="M243" s="133" cm="1">
        <f t="array" aca="1" ref="M243" ca="1">IF($J$1="Labour",SUMIFS(Raw_Factors_QFXP!N$7:N$1000,Raw_Factors_QFXP!$A$7:$A$1000,_xlfn.XLOOKUP($J$1,Fct_labels,Fct_codes)&amp;"_"&amp;$C243),IFERROR(_xlfn.XLOOKUP(_xlfn.XLOOKUP($J$1,Fct_labels,Fct_codes)&amp;"_"&amp;$C243,Raw_Factors_QFXP!$B$7:$B$1000,Raw_Factors_QFXP!N$7:N$1000),0))</f>
        <v>0</v>
      </c>
      <c r="O243" s="108"/>
      <c r="P243" s="108"/>
      <c r="Q243" s="281" cm="1">
        <f t="array" aca="1" ref="Q243" ca="1">IF($J$1="Labour","",IFERROR(_xlfn.XLOOKUP(_xlfn.XLOOKUP($J$1,Fct_labels,Fct_codes)&amp;"_"&amp;$C243,Raw_Factors_WFDISTXP!$B$7:$B$1000,Raw_Factors_WFDISTXP!E$7:E$1000),0))</f>
        <v>0</v>
      </c>
      <c r="R243" s="281" cm="1">
        <f t="array" aca="1" ref="R243" ca="1">IF($J$1="Labour","",IFERROR(_xlfn.XLOOKUP(_xlfn.XLOOKUP($J$1,Fct_labels,Fct_codes)&amp;"_"&amp;$C243,Raw_Factors_WFDISTXP!$B$7:$B$1000,Raw_Factors_WFDISTXP!F$7:F$1000),0))</f>
        <v>0</v>
      </c>
      <c r="S243" s="281" cm="1">
        <f t="array" aca="1" ref="S243" ca="1">IF($J$1="Labour","",IFERROR(_xlfn.XLOOKUP(_xlfn.XLOOKUP($J$1,Fct_labels,Fct_codes)&amp;"_"&amp;$C243,Raw_Factors_WFDISTXP!$B$7:$B$1000,Raw_Factors_WFDISTXP!G$7:G$1000),0))</f>
        <v>0</v>
      </c>
      <c r="T243" s="281" cm="1">
        <f t="array" aca="1" ref="T243" ca="1">IF($J$1="Labour","",IFERROR(_xlfn.XLOOKUP(_xlfn.XLOOKUP($J$1,Fct_labels,Fct_codes)&amp;"_"&amp;$C243,Raw_Factors_WFDISTXP!$B$7:$B$1000,Raw_Factors_WFDISTXP!H$7:H$1000),0))</f>
        <v>0</v>
      </c>
      <c r="U243" s="281" cm="1">
        <f t="array" aca="1" ref="U243" ca="1">IF($J$1="Labour","",IFERROR(_xlfn.XLOOKUP(_xlfn.XLOOKUP($J$1,Fct_labels,Fct_codes)&amp;"_"&amp;$C243,Raw_Factors_WFDISTXP!$B$7:$B$1000,Raw_Factors_WFDISTXP!I$7:I$1000),0))</f>
        <v>0</v>
      </c>
      <c r="V243" s="281" cm="1">
        <f t="array" aca="1" ref="V243" ca="1">IF($J$1="Labour","",IFERROR(_xlfn.XLOOKUP(_xlfn.XLOOKUP($J$1,Fct_labels,Fct_codes)&amp;"_"&amp;$C243,Raw_Factors_WFDISTXP!$B$7:$B$1000,Raw_Factors_WFDISTXP!J$7:J$1000),0))</f>
        <v>0</v>
      </c>
      <c r="W243" s="281" cm="1">
        <f t="array" aca="1" ref="W243" ca="1">IF($J$1="Labour","",IFERROR(_xlfn.XLOOKUP(_xlfn.XLOOKUP($J$1,Fct_labels,Fct_codes)&amp;"_"&amp;$C243,Raw_Factors_WFDISTXP!$B$7:$B$1000,Raw_Factors_WFDISTXP!K$7:K$1000),0))</f>
        <v>0</v>
      </c>
      <c r="X243" s="281" cm="1">
        <f t="array" aca="1" ref="X243" ca="1">IF($J$1="Labour","",IFERROR(_xlfn.XLOOKUP(_xlfn.XLOOKUP($J$1,Fct_labels,Fct_codes)&amp;"_"&amp;$C243,Raw_Factors_WFDISTXP!$B$7:$B$1000,Raw_Factors_WFDISTXP!L$7:L$1000),0))</f>
        <v>0</v>
      </c>
      <c r="Y243" s="281" cm="1">
        <f t="array" aca="1" ref="Y243" ca="1">IF($J$1="Labour","",IFERROR(_xlfn.XLOOKUP(_xlfn.XLOOKUP($J$1,Fct_labels,Fct_codes)&amp;"_"&amp;$C243,Raw_Factors_WFDISTXP!$B$7:$B$1000,Raw_Factors_WFDISTXP!M$7:M$1000),0))</f>
        <v>0</v>
      </c>
      <c r="Z243" s="281" cm="1">
        <f t="array" aca="1" ref="Z243" ca="1">IF($J$1="Labour","",IFERROR(_xlfn.XLOOKUP(_xlfn.XLOOKUP($J$1,Fct_labels,Fct_codes)&amp;"_"&amp;$C243,Raw_Factors_WFDISTXP!$B$7:$B$1000,Raw_Factors_WFDISTXP!N$7:N$1000),0))</f>
        <v>0</v>
      </c>
      <c r="AA243" s="104"/>
      <c r="AB243" s="104"/>
      <c r="AC243" s="104"/>
      <c r="AD243" s="104"/>
      <c r="AE243" s="104"/>
      <c r="AF243" s="104"/>
      <c r="AG243" s="104"/>
      <c r="AH243" s="104"/>
      <c r="AI243" s="54" t="str">
        <f ca="1"/>
        <v/>
      </c>
      <c r="AJ243" s="54" t="str">
        <f ca="1"/>
        <v/>
      </c>
      <c r="AK243" s="133">
        <v>0</v>
      </c>
      <c r="AL243" s="133">
        <f ca="1"/>
        <v>0</v>
      </c>
      <c r="AM243" s="133">
        <f ca="1"/>
        <v>0</v>
      </c>
      <c r="AN243" s="133">
        <f ca="1"/>
        <v>0</v>
      </c>
      <c r="AO243" s="133">
        <f ca="1"/>
        <v>0</v>
      </c>
      <c r="AP243" s="133">
        <f ca="1"/>
        <v>0</v>
      </c>
      <c r="AQ243" s="133">
        <f ca="1"/>
        <v>0</v>
      </c>
      <c r="AR243" s="133">
        <f ca="1"/>
        <v>0</v>
      </c>
      <c r="AS243" s="133">
        <f ca="1"/>
        <v>0</v>
      </c>
      <c r="AT243" s="133">
        <f ca="1"/>
        <v>0</v>
      </c>
      <c r="AU243" s="133">
        <f ca="1"/>
        <v>0</v>
      </c>
      <c r="AV243" s="133" t="str">
        <f t="shared" ca="1" si="24"/>
        <v/>
      </c>
      <c r="AW243" s="133" t="str">
        <f t="shared" ca="1" si="25"/>
        <v/>
      </c>
      <c r="AX243" s="59"/>
    </row>
    <row r="244" spans="2:50" hidden="1" outlineLevel="1" x14ac:dyDescent="0.2">
      <c r="B244" s="108"/>
      <c r="C244" s="108"/>
      <c r="D244" s="133" cm="1">
        <f t="array" aca="1" ref="D244" ca="1">IF($J$1="Labour",SUMIFS(Raw_Factors_QFXP!E$7:E$1000,Raw_Factors_QFXP!$A$7:$A$1000,_xlfn.XLOOKUP($J$1,Fct_labels,Fct_codes)&amp;"_"&amp;$C244),IFERROR(_xlfn.XLOOKUP(_xlfn.XLOOKUP($J$1,Fct_labels,Fct_codes)&amp;"_"&amp;$C244,Raw_Factors_QFXP!$B$7:$B$1000,Raw_Factors_QFXP!E$7:E$1000),0))</f>
        <v>0</v>
      </c>
      <c r="E244" s="133" cm="1">
        <f t="array" aca="1" ref="E244" ca="1">IF($J$1="Labour",SUMIFS(Raw_Factors_QFXP!F$7:F$1000,Raw_Factors_QFXP!$A$7:$A$1000,_xlfn.XLOOKUP($J$1,Fct_labels,Fct_codes)&amp;"_"&amp;$C244),IFERROR(_xlfn.XLOOKUP(_xlfn.XLOOKUP($J$1,Fct_labels,Fct_codes)&amp;"_"&amp;$C244,Raw_Factors_QFXP!$B$7:$B$1000,Raw_Factors_QFXP!F$7:F$1000),0))</f>
        <v>0</v>
      </c>
      <c r="F244" s="133" cm="1">
        <f t="array" aca="1" ref="F244" ca="1">IF($J$1="Labour",SUMIFS(Raw_Factors_QFXP!G$7:G$1000,Raw_Factors_QFXP!$A$7:$A$1000,_xlfn.XLOOKUP($J$1,Fct_labels,Fct_codes)&amp;"_"&amp;$C244),IFERROR(_xlfn.XLOOKUP(_xlfn.XLOOKUP($J$1,Fct_labels,Fct_codes)&amp;"_"&amp;$C244,Raw_Factors_QFXP!$B$7:$B$1000,Raw_Factors_QFXP!G$7:G$1000),0))</f>
        <v>0</v>
      </c>
      <c r="G244" s="133" cm="1">
        <f t="array" aca="1" ref="G244" ca="1">IF($J$1="Labour",SUMIFS(Raw_Factors_QFXP!H$7:H$1000,Raw_Factors_QFXP!$A$7:$A$1000,_xlfn.XLOOKUP($J$1,Fct_labels,Fct_codes)&amp;"_"&amp;$C244),IFERROR(_xlfn.XLOOKUP(_xlfn.XLOOKUP($J$1,Fct_labels,Fct_codes)&amp;"_"&amp;$C244,Raw_Factors_QFXP!$B$7:$B$1000,Raw_Factors_QFXP!H$7:H$1000),0))</f>
        <v>0</v>
      </c>
      <c r="H244" s="133" cm="1">
        <f t="array" aca="1" ref="H244" ca="1">IF($J$1="Labour",SUMIFS(Raw_Factors_QFXP!I$7:I$1000,Raw_Factors_QFXP!$A$7:$A$1000,_xlfn.XLOOKUP($J$1,Fct_labels,Fct_codes)&amp;"_"&amp;$C244),IFERROR(_xlfn.XLOOKUP(_xlfn.XLOOKUP($J$1,Fct_labels,Fct_codes)&amp;"_"&amp;$C244,Raw_Factors_QFXP!$B$7:$B$1000,Raw_Factors_QFXP!I$7:I$1000),0))</f>
        <v>0</v>
      </c>
      <c r="I244" s="133" cm="1">
        <f t="array" aca="1" ref="I244" ca="1">IF($J$1="Labour",SUMIFS(Raw_Factors_QFXP!J$7:J$1000,Raw_Factors_QFXP!$A$7:$A$1000,_xlfn.XLOOKUP($J$1,Fct_labels,Fct_codes)&amp;"_"&amp;$C244),IFERROR(_xlfn.XLOOKUP(_xlfn.XLOOKUP($J$1,Fct_labels,Fct_codes)&amp;"_"&amp;$C244,Raw_Factors_QFXP!$B$7:$B$1000,Raw_Factors_QFXP!J$7:J$1000),0))</f>
        <v>0</v>
      </c>
      <c r="J244" s="133" cm="1">
        <f t="array" aca="1" ref="J244" ca="1">IF($J$1="Labour",SUMIFS(Raw_Factors_QFXP!K$7:K$1000,Raw_Factors_QFXP!$A$7:$A$1000,_xlfn.XLOOKUP($J$1,Fct_labels,Fct_codes)&amp;"_"&amp;$C244),IFERROR(_xlfn.XLOOKUP(_xlfn.XLOOKUP($J$1,Fct_labels,Fct_codes)&amp;"_"&amp;$C244,Raw_Factors_QFXP!$B$7:$B$1000,Raw_Factors_QFXP!K$7:K$1000),0))</f>
        <v>0</v>
      </c>
      <c r="K244" s="133" cm="1">
        <f t="array" aca="1" ref="K244" ca="1">IF($J$1="Labour",SUMIFS(Raw_Factors_QFXP!L$7:L$1000,Raw_Factors_QFXP!$A$7:$A$1000,_xlfn.XLOOKUP($J$1,Fct_labels,Fct_codes)&amp;"_"&amp;$C244),IFERROR(_xlfn.XLOOKUP(_xlfn.XLOOKUP($J$1,Fct_labels,Fct_codes)&amp;"_"&amp;$C244,Raw_Factors_QFXP!$B$7:$B$1000,Raw_Factors_QFXP!L$7:L$1000),0))</f>
        <v>0</v>
      </c>
      <c r="L244" s="133" cm="1">
        <f t="array" aca="1" ref="L244" ca="1">IF($J$1="Labour",SUMIFS(Raw_Factors_QFXP!M$7:M$1000,Raw_Factors_QFXP!$A$7:$A$1000,_xlfn.XLOOKUP($J$1,Fct_labels,Fct_codes)&amp;"_"&amp;$C244),IFERROR(_xlfn.XLOOKUP(_xlfn.XLOOKUP($J$1,Fct_labels,Fct_codes)&amp;"_"&amp;$C244,Raw_Factors_QFXP!$B$7:$B$1000,Raw_Factors_QFXP!M$7:M$1000),0))</f>
        <v>0</v>
      </c>
      <c r="M244" s="133" cm="1">
        <f t="array" aca="1" ref="M244" ca="1">IF($J$1="Labour",SUMIFS(Raw_Factors_QFXP!N$7:N$1000,Raw_Factors_QFXP!$A$7:$A$1000,_xlfn.XLOOKUP($J$1,Fct_labels,Fct_codes)&amp;"_"&amp;$C244),IFERROR(_xlfn.XLOOKUP(_xlfn.XLOOKUP($J$1,Fct_labels,Fct_codes)&amp;"_"&amp;$C244,Raw_Factors_QFXP!$B$7:$B$1000,Raw_Factors_QFXP!N$7:N$1000),0))</f>
        <v>0</v>
      </c>
      <c r="O244" s="108"/>
      <c r="P244" s="108"/>
      <c r="Q244" s="281" cm="1">
        <f t="array" aca="1" ref="Q244" ca="1">IF($J$1="Labour","",IFERROR(_xlfn.XLOOKUP(_xlfn.XLOOKUP($J$1,Fct_labels,Fct_codes)&amp;"_"&amp;$C244,Raw_Factors_WFDISTXP!$B$7:$B$1000,Raw_Factors_WFDISTXP!E$7:E$1000),0))</f>
        <v>0</v>
      </c>
      <c r="R244" s="281" cm="1">
        <f t="array" aca="1" ref="R244" ca="1">IF($J$1="Labour","",IFERROR(_xlfn.XLOOKUP(_xlfn.XLOOKUP($J$1,Fct_labels,Fct_codes)&amp;"_"&amp;$C244,Raw_Factors_WFDISTXP!$B$7:$B$1000,Raw_Factors_WFDISTXP!F$7:F$1000),0))</f>
        <v>0</v>
      </c>
      <c r="S244" s="281" cm="1">
        <f t="array" aca="1" ref="S244" ca="1">IF($J$1="Labour","",IFERROR(_xlfn.XLOOKUP(_xlfn.XLOOKUP($J$1,Fct_labels,Fct_codes)&amp;"_"&amp;$C244,Raw_Factors_WFDISTXP!$B$7:$B$1000,Raw_Factors_WFDISTXP!G$7:G$1000),0))</f>
        <v>0</v>
      </c>
      <c r="T244" s="281" cm="1">
        <f t="array" aca="1" ref="T244" ca="1">IF($J$1="Labour","",IFERROR(_xlfn.XLOOKUP(_xlfn.XLOOKUP($J$1,Fct_labels,Fct_codes)&amp;"_"&amp;$C244,Raw_Factors_WFDISTXP!$B$7:$B$1000,Raw_Factors_WFDISTXP!H$7:H$1000),0))</f>
        <v>0</v>
      </c>
      <c r="U244" s="281" cm="1">
        <f t="array" aca="1" ref="U244" ca="1">IF($J$1="Labour","",IFERROR(_xlfn.XLOOKUP(_xlfn.XLOOKUP($J$1,Fct_labels,Fct_codes)&amp;"_"&amp;$C244,Raw_Factors_WFDISTXP!$B$7:$B$1000,Raw_Factors_WFDISTXP!I$7:I$1000),0))</f>
        <v>0</v>
      </c>
      <c r="V244" s="281" cm="1">
        <f t="array" aca="1" ref="V244" ca="1">IF($J$1="Labour","",IFERROR(_xlfn.XLOOKUP(_xlfn.XLOOKUP($J$1,Fct_labels,Fct_codes)&amp;"_"&amp;$C244,Raw_Factors_WFDISTXP!$B$7:$B$1000,Raw_Factors_WFDISTXP!J$7:J$1000),0))</f>
        <v>0</v>
      </c>
      <c r="W244" s="281" cm="1">
        <f t="array" aca="1" ref="W244" ca="1">IF($J$1="Labour","",IFERROR(_xlfn.XLOOKUP(_xlfn.XLOOKUP($J$1,Fct_labels,Fct_codes)&amp;"_"&amp;$C244,Raw_Factors_WFDISTXP!$B$7:$B$1000,Raw_Factors_WFDISTXP!K$7:K$1000),0))</f>
        <v>0</v>
      </c>
      <c r="X244" s="281" cm="1">
        <f t="array" aca="1" ref="X244" ca="1">IF($J$1="Labour","",IFERROR(_xlfn.XLOOKUP(_xlfn.XLOOKUP($J$1,Fct_labels,Fct_codes)&amp;"_"&amp;$C244,Raw_Factors_WFDISTXP!$B$7:$B$1000,Raw_Factors_WFDISTXP!L$7:L$1000),0))</f>
        <v>0</v>
      </c>
      <c r="Y244" s="281" cm="1">
        <f t="array" aca="1" ref="Y244" ca="1">IF($J$1="Labour","",IFERROR(_xlfn.XLOOKUP(_xlfn.XLOOKUP($J$1,Fct_labels,Fct_codes)&amp;"_"&amp;$C244,Raw_Factors_WFDISTXP!$B$7:$B$1000,Raw_Factors_WFDISTXP!M$7:M$1000),0))</f>
        <v>0</v>
      </c>
      <c r="Z244" s="281" cm="1">
        <f t="array" aca="1" ref="Z244" ca="1">IF($J$1="Labour","",IFERROR(_xlfn.XLOOKUP(_xlfn.XLOOKUP($J$1,Fct_labels,Fct_codes)&amp;"_"&amp;$C244,Raw_Factors_WFDISTXP!$B$7:$B$1000,Raw_Factors_WFDISTXP!N$7:N$1000),0))</f>
        <v>0</v>
      </c>
      <c r="AA244" s="104"/>
      <c r="AB244" s="104"/>
      <c r="AC244" s="104"/>
      <c r="AD244" s="104"/>
      <c r="AE244" s="104"/>
      <c r="AF244" s="104"/>
      <c r="AG244" s="104"/>
      <c r="AH244" s="104"/>
      <c r="AI244" s="54" t="str">
        <f ca="1"/>
        <v/>
      </c>
      <c r="AJ244" s="54" t="str">
        <f ca="1"/>
        <v/>
      </c>
      <c r="AK244" s="133">
        <v>0</v>
      </c>
      <c r="AL244" s="133">
        <f ca="1"/>
        <v>0</v>
      </c>
      <c r="AM244" s="133">
        <f ca="1"/>
        <v>0</v>
      </c>
      <c r="AN244" s="133">
        <f ca="1"/>
        <v>0</v>
      </c>
      <c r="AO244" s="133">
        <f ca="1"/>
        <v>0</v>
      </c>
      <c r="AP244" s="133">
        <f ca="1"/>
        <v>0</v>
      </c>
      <c r="AQ244" s="133">
        <f ca="1"/>
        <v>0</v>
      </c>
      <c r="AR244" s="133">
        <f ca="1"/>
        <v>0</v>
      </c>
      <c r="AS244" s="133">
        <f ca="1"/>
        <v>0</v>
      </c>
      <c r="AT244" s="133">
        <f ca="1"/>
        <v>0</v>
      </c>
      <c r="AU244" s="133">
        <f ca="1"/>
        <v>0</v>
      </c>
      <c r="AV244" s="133" t="str">
        <f t="shared" ca="1" si="24"/>
        <v/>
      </c>
      <c r="AW244" s="133" t="str">
        <f t="shared" ca="1" si="25"/>
        <v/>
      </c>
      <c r="AX244" s="59"/>
    </row>
    <row r="245" spans="2:50" hidden="1" outlineLevel="1" x14ac:dyDescent="0.2">
      <c r="B245" s="108"/>
      <c r="C245" s="108"/>
      <c r="D245" s="133" cm="1">
        <f t="array" aca="1" ref="D245" ca="1">IF($J$1="Labour",SUMIFS(Raw_Factors_QFXP!E$7:E$1000,Raw_Factors_QFXP!$A$7:$A$1000,_xlfn.XLOOKUP($J$1,Fct_labels,Fct_codes)&amp;"_"&amp;$C245),IFERROR(_xlfn.XLOOKUP(_xlfn.XLOOKUP($J$1,Fct_labels,Fct_codes)&amp;"_"&amp;$C245,Raw_Factors_QFXP!$B$7:$B$1000,Raw_Factors_QFXP!E$7:E$1000),0))</f>
        <v>0</v>
      </c>
      <c r="E245" s="133" cm="1">
        <f t="array" aca="1" ref="E245" ca="1">IF($J$1="Labour",SUMIFS(Raw_Factors_QFXP!F$7:F$1000,Raw_Factors_QFXP!$A$7:$A$1000,_xlfn.XLOOKUP($J$1,Fct_labels,Fct_codes)&amp;"_"&amp;$C245),IFERROR(_xlfn.XLOOKUP(_xlfn.XLOOKUP($J$1,Fct_labels,Fct_codes)&amp;"_"&amp;$C245,Raw_Factors_QFXP!$B$7:$B$1000,Raw_Factors_QFXP!F$7:F$1000),0))</f>
        <v>0</v>
      </c>
      <c r="F245" s="133" cm="1">
        <f t="array" aca="1" ref="F245" ca="1">IF($J$1="Labour",SUMIFS(Raw_Factors_QFXP!G$7:G$1000,Raw_Factors_QFXP!$A$7:$A$1000,_xlfn.XLOOKUP($J$1,Fct_labels,Fct_codes)&amp;"_"&amp;$C245),IFERROR(_xlfn.XLOOKUP(_xlfn.XLOOKUP($J$1,Fct_labels,Fct_codes)&amp;"_"&amp;$C245,Raw_Factors_QFXP!$B$7:$B$1000,Raw_Factors_QFXP!G$7:G$1000),0))</f>
        <v>0</v>
      </c>
      <c r="G245" s="133" cm="1">
        <f t="array" aca="1" ref="G245" ca="1">IF($J$1="Labour",SUMIFS(Raw_Factors_QFXP!H$7:H$1000,Raw_Factors_QFXP!$A$7:$A$1000,_xlfn.XLOOKUP($J$1,Fct_labels,Fct_codes)&amp;"_"&amp;$C245),IFERROR(_xlfn.XLOOKUP(_xlfn.XLOOKUP($J$1,Fct_labels,Fct_codes)&amp;"_"&amp;$C245,Raw_Factors_QFXP!$B$7:$B$1000,Raw_Factors_QFXP!H$7:H$1000),0))</f>
        <v>0</v>
      </c>
      <c r="H245" s="133" cm="1">
        <f t="array" aca="1" ref="H245" ca="1">IF($J$1="Labour",SUMIFS(Raw_Factors_QFXP!I$7:I$1000,Raw_Factors_QFXP!$A$7:$A$1000,_xlfn.XLOOKUP($J$1,Fct_labels,Fct_codes)&amp;"_"&amp;$C245),IFERROR(_xlfn.XLOOKUP(_xlfn.XLOOKUP($J$1,Fct_labels,Fct_codes)&amp;"_"&amp;$C245,Raw_Factors_QFXP!$B$7:$B$1000,Raw_Factors_QFXP!I$7:I$1000),0))</f>
        <v>0</v>
      </c>
      <c r="I245" s="133" cm="1">
        <f t="array" aca="1" ref="I245" ca="1">IF($J$1="Labour",SUMIFS(Raw_Factors_QFXP!J$7:J$1000,Raw_Factors_QFXP!$A$7:$A$1000,_xlfn.XLOOKUP($J$1,Fct_labels,Fct_codes)&amp;"_"&amp;$C245),IFERROR(_xlfn.XLOOKUP(_xlfn.XLOOKUP($J$1,Fct_labels,Fct_codes)&amp;"_"&amp;$C245,Raw_Factors_QFXP!$B$7:$B$1000,Raw_Factors_QFXP!J$7:J$1000),0))</f>
        <v>0</v>
      </c>
      <c r="J245" s="133" cm="1">
        <f t="array" aca="1" ref="J245" ca="1">IF($J$1="Labour",SUMIFS(Raw_Factors_QFXP!K$7:K$1000,Raw_Factors_QFXP!$A$7:$A$1000,_xlfn.XLOOKUP($J$1,Fct_labels,Fct_codes)&amp;"_"&amp;$C245),IFERROR(_xlfn.XLOOKUP(_xlfn.XLOOKUP($J$1,Fct_labels,Fct_codes)&amp;"_"&amp;$C245,Raw_Factors_QFXP!$B$7:$B$1000,Raw_Factors_QFXP!K$7:K$1000),0))</f>
        <v>0</v>
      </c>
      <c r="K245" s="133" cm="1">
        <f t="array" aca="1" ref="K245" ca="1">IF($J$1="Labour",SUMIFS(Raw_Factors_QFXP!L$7:L$1000,Raw_Factors_QFXP!$A$7:$A$1000,_xlfn.XLOOKUP($J$1,Fct_labels,Fct_codes)&amp;"_"&amp;$C245),IFERROR(_xlfn.XLOOKUP(_xlfn.XLOOKUP($J$1,Fct_labels,Fct_codes)&amp;"_"&amp;$C245,Raw_Factors_QFXP!$B$7:$B$1000,Raw_Factors_QFXP!L$7:L$1000),0))</f>
        <v>0</v>
      </c>
      <c r="L245" s="133" cm="1">
        <f t="array" aca="1" ref="L245" ca="1">IF($J$1="Labour",SUMIFS(Raw_Factors_QFXP!M$7:M$1000,Raw_Factors_QFXP!$A$7:$A$1000,_xlfn.XLOOKUP($J$1,Fct_labels,Fct_codes)&amp;"_"&amp;$C245),IFERROR(_xlfn.XLOOKUP(_xlfn.XLOOKUP($J$1,Fct_labels,Fct_codes)&amp;"_"&amp;$C245,Raw_Factors_QFXP!$B$7:$B$1000,Raw_Factors_QFXP!M$7:M$1000),0))</f>
        <v>0</v>
      </c>
      <c r="M245" s="133" cm="1">
        <f t="array" aca="1" ref="M245" ca="1">IF($J$1="Labour",SUMIFS(Raw_Factors_QFXP!N$7:N$1000,Raw_Factors_QFXP!$A$7:$A$1000,_xlfn.XLOOKUP($J$1,Fct_labels,Fct_codes)&amp;"_"&amp;$C245),IFERROR(_xlfn.XLOOKUP(_xlfn.XLOOKUP($J$1,Fct_labels,Fct_codes)&amp;"_"&amp;$C245,Raw_Factors_QFXP!$B$7:$B$1000,Raw_Factors_QFXP!N$7:N$1000),0))</f>
        <v>0</v>
      </c>
      <c r="O245" s="108"/>
      <c r="P245" s="108"/>
      <c r="Q245" s="281" cm="1">
        <f t="array" aca="1" ref="Q245" ca="1">IF($J$1="Labour","",IFERROR(_xlfn.XLOOKUP(_xlfn.XLOOKUP($J$1,Fct_labels,Fct_codes)&amp;"_"&amp;$C245,Raw_Factors_WFDISTXP!$B$7:$B$1000,Raw_Factors_WFDISTXP!E$7:E$1000),0))</f>
        <v>0</v>
      </c>
      <c r="R245" s="281" cm="1">
        <f t="array" aca="1" ref="R245" ca="1">IF($J$1="Labour","",IFERROR(_xlfn.XLOOKUP(_xlfn.XLOOKUP($J$1,Fct_labels,Fct_codes)&amp;"_"&amp;$C245,Raw_Factors_WFDISTXP!$B$7:$B$1000,Raw_Factors_WFDISTXP!F$7:F$1000),0))</f>
        <v>0</v>
      </c>
      <c r="S245" s="281" cm="1">
        <f t="array" aca="1" ref="S245" ca="1">IF($J$1="Labour","",IFERROR(_xlfn.XLOOKUP(_xlfn.XLOOKUP($J$1,Fct_labels,Fct_codes)&amp;"_"&amp;$C245,Raw_Factors_WFDISTXP!$B$7:$B$1000,Raw_Factors_WFDISTXP!G$7:G$1000),0))</f>
        <v>0</v>
      </c>
      <c r="T245" s="281" cm="1">
        <f t="array" aca="1" ref="T245" ca="1">IF($J$1="Labour","",IFERROR(_xlfn.XLOOKUP(_xlfn.XLOOKUP($J$1,Fct_labels,Fct_codes)&amp;"_"&amp;$C245,Raw_Factors_WFDISTXP!$B$7:$B$1000,Raw_Factors_WFDISTXP!H$7:H$1000),0))</f>
        <v>0</v>
      </c>
      <c r="U245" s="281" cm="1">
        <f t="array" aca="1" ref="U245" ca="1">IF($J$1="Labour","",IFERROR(_xlfn.XLOOKUP(_xlfn.XLOOKUP($J$1,Fct_labels,Fct_codes)&amp;"_"&amp;$C245,Raw_Factors_WFDISTXP!$B$7:$B$1000,Raw_Factors_WFDISTXP!I$7:I$1000),0))</f>
        <v>0</v>
      </c>
      <c r="V245" s="281" cm="1">
        <f t="array" aca="1" ref="V245" ca="1">IF($J$1="Labour","",IFERROR(_xlfn.XLOOKUP(_xlfn.XLOOKUP($J$1,Fct_labels,Fct_codes)&amp;"_"&amp;$C245,Raw_Factors_WFDISTXP!$B$7:$B$1000,Raw_Factors_WFDISTXP!J$7:J$1000),0))</f>
        <v>0</v>
      </c>
      <c r="W245" s="281" cm="1">
        <f t="array" aca="1" ref="W245" ca="1">IF($J$1="Labour","",IFERROR(_xlfn.XLOOKUP(_xlfn.XLOOKUP($J$1,Fct_labels,Fct_codes)&amp;"_"&amp;$C245,Raw_Factors_WFDISTXP!$B$7:$B$1000,Raw_Factors_WFDISTXP!K$7:K$1000),0))</f>
        <v>0</v>
      </c>
      <c r="X245" s="281" cm="1">
        <f t="array" aca="1" ref="X245" ca="1">IF($J$1="Labour","",IFERROR(_xlfn.XLOOKUP(_xlfn.XLOOKUP($J$1,Fct_labels,Fct_codes)&amp;"_"&amp;$C245,Raw_Factors_WFDISTXP!$B$7:$B$1000,Raw_Factors_WFDISTXP!L$7:L$1000),0))</f>
        <v>0</v>
      </c>
      <c r="Y245" s="281" cm="1">
        <f t="array" aca="1" ref="Y245" ca="1">IF($J$1="Labour","",IFERROR(_xlfn.XLOOKUP(_xlfn.XLOOKUP($J$1,Fct_labels,Fct_codes)&amp;"_"&amp;$C245,Raw_Factors_WFDISTXP!$B$7:$B$1000,Raw_Factors_WFDISTXP!M$7:M$1000),0))</f>
        <v>0</v>
      </c>
      <c r="Z245" s="281" cm="1">
        <f t="array" aca="1" ref="Z245" ca="1">IF($J$1="Labour","",IFERROR(_xlfn.XLOOKUP(_xlfn.XLOOKUP($J$1,Fct_labels,Fct_codes)&amp;"_"&amp;$C245,Raw_Factors_WFDISTXP!$B$7:$B$1000,Raw_Factors_WFDISTXP!N$7:N$1000),0))</f>
        <v>0</v>
      </c>
      <c r="AA245" s="104"/>
      <c r="AB245" s="104"/>
      <c r="AC245" s="104"/>
      <c r="AD245" s="104"/>
      <c r="AE245" s="104"/>
      <c r="AF245" s="104"/>
      <c r="AG245" s="104"/>
      <c r="AH245" s="104"/>
      <c r="AI245" s="54" t="str">
        <f ca="1"/>
        <v/>
      </c>
      <c r="AJ245" s="54" t="str">
        <f ca="1"/>
        <v/>
      </c>
      <c r="AK245" s="133">
        <v>0</v>
      </c>
      <c r="AL245" s="133">
        <f ca="1"/>
        <v>0</v>
      </c>
      <c r="AM245" s="133">
        <f ca="1"/>
        <v>0</v>
      </c>
      <c r="AN245" s="133">
        <f ca="1"/>
        <v>0</v>
      </c>
      <c r="AO245" s="133">
        <f ca="1"/>
        <v>0</v>
      </c>
      <c r="AP245" s="133">
        <f ca="1"/>
        <v>0</v>
      </c>
      <c r="AQ245" s="133">
        <f ca="1"/>
        <v>0</v>
      </c>
      <c r="AR245" s="133">
        <f ca="1"/>
        <v>0</v>
      </c>
      <c r="AS245" s="133">
        <f ca="1"/>
        <v>0</v>
      </c>
      <c r="AT245" s="133">
        <f ca="1"/>
        <v>0</v>
      </c>
      <c r="AU245" s="133">
        <f ca="1"/>
        <v>0</v>
      </c>
      <c r="AV245" s="133" t="str">
        <f t="shared" ca="1" si="24"/>
        <v/>
      </c>
      <c r="AW245" s="133" t="str">
        <f t="shared" ca="1" si="25"/>
        <v/>
      </c>
      <c r="AX245" s="59"/>
    </row>
    <row r="246" spans="2:50" hidden="1" outlineLevel="1" x14ac:dyDescent="0.2">
      <c r="B246" s="108"/>
      <c r="C246" s="108"/>
      <c r="D246" s="133" cm="1">
        <f t="array" aca="1" ref="D246" ca="1">IF($J$1="Labour",SUMIFS(Raw_Factors_QFXP!E$7:E$1000,Raw_Factors_QFXP!$A$7:$A$1000,_xlfn.XLOOKUP($J$1,Fct_labels,Fct_codes)&amp;"_"&amp;$C246),IFERROR(_xlfn.XLOOKUP(_xlfn.XLOOKUP($J$1,Fct_labels,Fct_codes)&amp;"_"&amp;$C246,Raw_Factors_QFXP!$B$7:$B$1000,Raw_Factors_QFXP!E$7:E$1000),0))</f>
        <v>0</v>
      </c>
      <c r="E246" s="133" cm="1">
        <f t="array" aca="1" ref="E246" ca="1">IF($J$1="Labour",SUMIFS(Raw_Factors_QFXP!F$7:F$1000,Raw_Factors_QFXP!$A$7:$A$1000,_xlfn.XLOOKUP($J$1,Fct_labels,Fct_codes)&amp;"_"&amp;$C246),IFERROR(_xlfn.XLOOKUP(_xlfn.XLOOKUP($J$1,Fct_labels,Fct_codes)&amp;"_"&amp;$C246,Raw_Factors_QFXP!$B$7:$B$1000,Raw_Factors_QFXP!F$7:F$1000),0))</f>
        <v>0</v>
      </c>
      <c r="F246" s="133" cm="1">
        <f t="array" aca="1" ref="F246" ca="1">IF($J$1="Labour",SUMIFS(Raw_Factors_QFXP!G$7:G$1000,Raw_Factors_QFXP!$A$7:$A$1000,_xlfn.XLOOKUP($J$1,Fct_labels,Fct_codes)&amp;"_"&amp;$C246),IFERROR(_xlfn.XLOOKUP(_xlfn.XLOOKUP($J$1,Fct_labels,Fct_codes)&amp;"_"&amp;$C246,Raw_Factors_QFXP!$B$7:$B$1000,Raw_Factors_QFXP!G$7:G$1000),0))</f>
        <v>0</v>
      </c>
      <c r="G246" s="133" cm="1">
        <f t="array" aca="1" ref="G246" ca="1">IF($J$1="Labour",SUMIFS(Raw_Factors_QFXP!H$7:H$1000,Raw_Factors_QFXP!$A$7:$A$1000,_xlfn.XLOOKUP($J$1,Fct_labels,Fct_codes)&amp;"_"&amp;$C246),IFERROR(_xlfn.XLOOKUP(_xlfn.XLOOKUP($J$1,Fct_labels,Fct_codes)&amp;"_"&amp;$C246,Raw_Factors_QFXP!$B$7:$B$1000,Raw_Factors_QFXP!H$7:H$1000),0))</f>
        <v>0</v>
      </c>
      <c r="H246" s="133" cm="1">
        <f t="array" aca="1" ref="H246" ca="1">IF($J$1="Labour",SUMIFS(Raw_Factors_QFXP!I$7:I$1000,Raw_Factors_QFXP!$A$7:$A$1000,_xlfn.XLOOKUP($J$1,Fct_labels,Fct_codes)&amp;"_"&amp;$C246),IFERROR(_xlfn.XLOOKUP(_xlfn.XLOOKUP($J$1,Fct_labels,Fct_codes)&amp;"_"&amp;$C246,Raw_Factors_QFXP!$B$7:$B$1000,Raw_Factors_QFXP!I$7:I$1000),0))</f>
        <v>0</v>
      </c>
      <c r="I246" s="133" cm="1">
        <f t="array" aca="1" ref="I246" ca="1">IF($J$1="Labour",SUMIFS(Raw_Factors_QFXP!J$7:J$1000,Raw_Factors_QFXP!$A$7:$A$1000,_xlfn.XLOOKUP($J$1,Fct_labels,Fct_codes)&amp;"_"&amp;$C246),IFERROR(_xlfn.XLOOKUP(_xlfn.XLOOKUP($J$1,Fct_labels,Fct_codes)&amp;"_"&amp;$C246,Raw_Factors_QFXP!$B$7:$B$1000,Raw_Factors_QFXP!J$7:J$1000),0))</f>
        <v>0</v>
      </c>
      <c r="J246" s="133" cm="1">
        <f t="array" aca="1" ref="J246" ca="1">IF($J$1="Labour",SUMIFS(Raw_Factors_QFXP!K$7:K$1000,Raw_Factors_QFXP!$A$7:$A$1000,_xlfn.XLOOKUP($J$1,Fct_labels,Fct_codes)&amp;"_"&amp;$C246),IFERROR(_xlfn.XLOOKUP(_xlfn.XLOOKUP($J$1,Fct_labels,Fct_codes)&amp;"_"&amp;$C246,Raw_Factors_QFXP!$B$7:$B$1000,Raw_Factors_QFXP!K$7:K$1000),0))</f>
        <v>0</v>
      </c>
      <c r="K246" s="133" cm="1">
        <f t="array" aca="1" ref="K246" ca="1">IF($J$1="Labour",SUMIFS(Raw_Factors_QFXP!L$7:L$1000,Raw_Factors_QFXP!$A$7:$A$1000,_xlfn.XLOOKUP($J$1,Fct_labels,Fct_codes)&amp;"_"&amp;$C246),IFERROR(_xlfn.XLOOKUP(_xlfn.XLOOKUP($J$1,Fct_labels,Fct_codes)&amp;"_"&amp;$C246,Raw_Factors_QFXP!$B$7:$B$1000,Raw_Factors_QFXP!L$7:L$1000),0))</f>
        <v>0</v>
      </c>
      <c r="L246" s="133" cm="1">
        <f t="array" aca="1" ref="L246" ca="1">IF($J$1="Labour",SUMIFS(Raw_Factors_QFXP!M$7:M$1000,Raw_Factors_QFXP!$A$7:$A$1000,_xlfn.XLOOKUP($J$1,Fct_labels,Fct_codes)&amp;"_"&amp;$C246),IFERROR(_xlfn.XLOOKUP(_xlfn.XLOOKUP($J$1,Fct_labels,Fct_codes)&amp;"_"&amp;$C246,Raw_Factors_QFXP!$B$7:$B$1000,Raw_Factors_QFXP!M$7:M$1000),0))</f>
        <v>0</v>
      </c>
      <c r="M246" s="133" cm="1">
        <f t="array" aca="1" ref="M246" ca="1">IF($J$1="Labour",SUMIFS(Raw_Factors_QFXP!N$7:N$1000,Raw_Factors_QFXP!$A$7:$A$1000,_xlfn.XLOOKUP($J$1,Fct_labels,Fct_codes)&amp;"_"&amp;$C246),IFERROR(_xlfn.XLOOKUP(_xlfn.XLOOKUP($J$1,Fct_labels,Fct_codes)&amp;"_"&amp;$C246,Raw_Factors_QFXP!$B$7:$B$1000,Raw_Factors_QFXP!N$7:N$1000),0))</f>
        <v>0</v>
      </c>
      <c r="O246" s="108"/>
      <c r="P246" s="108"/>
      <c r="Q246" s="281" cm="1">
        <f t="array" aca="1" ref="Q246" ca="1">IF($J$1="Labour","",IFERROR(_xlfn.XLOOKUP(_xlfn.XLOOKUP($J$1,Fct_labels,Fct_codes)&amp;"_"&amp;$C246,Raw_Factors_WFDISTXP!$B$7:$B$1000,Raw_Factors_WFDISTXP!E$7:E$1000),0))</f>
        <v>0</v>
      </c>
      <c r="R246" s="281" cm="1">
        <f t="array" aca="1" ref="R246" ca="1">IF($J$1="Labour","",IFERROR(_xlfn.XLOOKUP(_xlfn.XLOOKUP($J$1,Fct_labels,Fct_codes)&amp;"_"&amp;$C246,Raw_Factors_WFDISTXP!$B$7:$B$1000,Raw_Factors_WFDISTXP!F$7:F$1000),0))</f>
        <v>0</v>
      </c>
      <c r="S246" s="281" cm="1">
        <f t="array" aca="1" ref="S246" ca="1">IF($J$1="Labour","",IFERROR(_xlfn.XLOOKUP(_xlfn.XLOOKUP($J$1,Fct_labels,Fct_codes)&amp;"_"&amp;$C246,Raw_Factors_WFDISTXP!$B$7:$B$1000,Raw_Factors_WFDISTXP!G$7:G$1000),0))</f>
        <v>0</v>
      </c>
      <c r="T246" s="281" cm="1">
        <f t="array" aca="1" ref="T246" ca="1">IF($J$1="Labour","",IFERROR(_xlfn.XLOOKUP(_xlfn.XLOOKUP($J$1,Fct_labels,Fct_codes)&amp;"_"&amp;$C246,Raw_Factors_WFDISTXP!$B$7:$B$1000,Raw_Factors_WFDISTXP!H$7:H$1000),0))</f>
        <v>0</v>
      </c>
      <c r="U246" s="281" cm="1">
        <f t="array" aca="1" ref="U246" ca="1">IF($J$1="Labour","",IFERROR(_xlfn.XLOOKUP(_xlfn.XLOOKUP($J$1,Fct_labels,Fct_codes)&amp;"_"&amp;$C246,Raw_Factors_WFDISTXP!$B$7:$B$1000,Raw_Factors_WFDISTXP!I$7:I$1000),0))</f>
        <v>0</v>
      </c>
      <c r="V246" s="281" cm="1">
        <f t="array" aca="1" ref="V246" ca="1">IF($J$1="Labour","",IFERROR(_xlfn.XLOOKUP(_xlfn.XLOOKUP($J$1,Fct_labels,Fct_codes)&amp;"_"&amp;$C246,Raw_Factors_WFDISTXP!$B$7:$B$1000,Raw_Factors_WFDISTXP!J$7:J$1000),0))</f>
        <v>0</v>
      </c>
      <c r="W246" s="281" cm="1">
        <f t="array" aca="1" ref="W246" ca="1">IF($J$1="Labour","",IFERROR(_xlfn.XLOOKUP(_xlfn.XLOOKUP($J$1,Fct_labels,Fct_codes)&amp;"_"&amp;$C246,Raw_Factors_WFDISTXP!$B$7:$B$1000,Raw_Factors_WFDISTXP!K$7:K$1000),0))</f>
        <v>0</v>
      </c>
      <c r="X246" s="281" cm="1">
        <f t="array" aca="1" ref="X246" ca="1">IF($J$1="Labour","",IFERROR(_xlfn.XLOOKUP(_xlfn.XLOOKUP($J$1,Fct_labels,Fct_codes)&amp;"_"&amp;$C246,Raw_Factors_WFDISTXP!$B$7:$B$1000,Raw_Factors_WFDISTXP!L$7:L$1000),0))</f>
        <v>0</v>
      </c>
      <c r="Y246" s="281" cm="1">
        <f t="array" aca="1" ref="Y246" ca="1">IF($J$1="Labour","",IFERROR(_xlfn.XLOOKUP(_xlfn.XLOOKUP($J$1,Fct_labels,Fct_codes)&amp;"_"&amp;$C246,Raw_Factors_WFDISTXP!$B$7:$B$1000,Raw_Factors_WFDISTXP!M$7:M$1000),0))</f>
        <v>0</v>
      </c>
      <c r="Z246" s="281" cm="1">
        <f t="array" aca="1" ref="Z246" ca="1">IF($J$1="Labour","",IFERROR(_xlfn.XLOOKUP(_xlfn.XLOOKUP($J$1,Fct_labels,Fct_codes)&amp;"_"&amp;$C246,Raw_Factors_WFDISTXP!$B$7:$B$1000,Raw_Factors_WFDISTXP!N$7:N$1000),0))</f>
        <v>0</v>
      </c>
      <c r="AA246" s="104"/>
      <c r="AB246" s="104"/>
      <c r="AC246" s="104"/>
      <c r="AD246" s="104"/>
      <c r="AE246" s="104"/>
      <c r="AF246" s="104"/>
      <c r="AG246" s="104"/>
      <c r="AH246" s="104"/>
      <c r="AI246" s="54" t="str">
        <f ca="1"/>
        <v/>
      </c>
      <c r="AJ246" s="54" t="str">
        <f ca="1"/>
        <v/>
      </c>
      <c r="AK246" s="133">
        <v>0</v>
      </c>
      <c r="AL246" s="133">
        <f ca="1"/>
        <v>0</v>
      </c>
      <c r="AM246" s="133">
        <f ca="1"/>
        <v>0</v>
      </c>
      <c r="AN246" s="133">
        <f ca="1"/>
        <v>0</v>
      </c>
      <c r="AO246" s="133">
        <f ca="1"/>
        <v>0</v>
      </c>
      <c r="AP246" s="133">
        <f ca="1"/>
        <v>0</v>
      </c>
      <c r="AQ246" s="133">
        <f ca="1"/>
        <v>0</v>
      </c>
      <c r="AR246" s="133">
        <f ca="1"/>
        <v>0</v>
      </c>
      <c r="AS246" s="133">
        <f ca="1"/>
        <v>0</v>
      </c>
      <c r="AT246" s="133">
        <f ca="1"/>
        <v>0</v>
      </c>
      <c r="AU246" s="133">
        <f ca="1"/>
        <v>0</v>
      </c>
      <c r="AV246" s="133" t="str">
        <f t="shared" ca="1" si="24"/>
        <v/>
      </c>
      <c r="AW246" s="133" t="str">
        <f t="shared" ca="1" si="25"/>
        <v/>
      </c>
      <c r="AX246" s="59"/>
    </row>
    <row r="247" spans="2:50" collapsed="1" x14ac:dyDescent="0.2">
      <c r="D247" s="133"/>
      <c r="E247" s="133"/>
      <c r="F247" s="133"/>
      <c r="G247" s="133"/>
      <c r="H247" s="133"/>
      <c r="I247" s="133"/>
      <c r="J247" s="133"/>
      <c r="K247" s="133"/>
      <c r="L247" s="133"/>
      <c r="M247" s="133"/>
      <c r="AA247" s="104"/>
      <c r="AB247" s="104"/>
      <c r="AC247" s="104"/>
      <c r="AD247" s="104"/>
      <c r="AE247" s="104"/>
      <c r="AF247" s="104"/>
      <c r="AG247" s="104"/>
      <c r="AH247" s="104"/>
    </row>
    <row r="248" spans="2:50" hidden="1" x14ac:dyDescent="0.2">
      <c r="B248" s="53"/>
      <c r="C248" s="53"/>
      <c r="D248" s="74" t="str">
        <f>D9</f>
        <v>base</v>
      </c>
      <c r="E248" s="74" t="str">
        <f t="shared" ref="E248:M248" si="26">E9</f>
        <v>sim1</v>
      </c>
      <c r="F248" s="74" t="str">
        <f t="shared" si="26"/>
        <v>sim2</v>
      </c>
      <c r="G248" s="74" t="str">
        <f t="shared" si="26"/>
        <v>sim3</v>
      </c>
      <c r="H248" s="74" t="str">
        <f t="shared" si="26"/>
        <v/>
      </c>
      <c r="I248" s="74" t="str">
        <f t="shared" si="26"/>
        <v/>
      </c>
      <c r="J248" s="74" t="str">
        <f t="shared" si="26"/>
        <v/>
      </c>
      <c r="K248" s="74" t="str">
        <f t="shared" si="26"/>
        <v/>
      </c>
      <c r="L248" s="74" t="str">
        <f t="shared" si="26"/>
        <v/>
      </c>
      <c r="M248" s="74" t="str">
        <f t="shared" si="26"/>
        <v/>
      </c>
      <c r="AA248" s="104"/>
      <c r="AB248" s="104"/>
      <c r="AC248" s="104"/>
      <c r="AD248" s="104"/>
      <c r="AE248" s="104"/>
      <c r="AF248" s="104"/>
      <c r="AG248" s="104"/>
      <c r="AH248" s="104"/>
    </row>
    <row r="249" spans="2:50" x14ac:dyDescent="0.2">
      <c r="B249" s="75"/>
      <c r="C249" s="109" t="s">
        <v>276</v>
      </c>
      <c r="D249" s="74" t="str">
        <f>BA9</f>
        <v>base</v>
      </c>
      <c r="E249" s="74" t="str">
        <f t="shared" ref="E249:M249" si="27">BB9</f>
        <v>sim1</v>
      </c>
      <c r="F249" s="74" t="str">
        <f t="shared" si="27"/>
        <v>sim2</v>
      </c>
      <c r="G249" s="74" t="str">
        <f t="shared" si="27"/>
        <v>sim3</v>
      </c>
      <c r="H249" s="74" t="str">
        <f t="shared" si="27"/>
        <v/>
      </c>
      <c r="I249" s="74" t="str">
        <f t="shared" si="27"/>
        <v/>
      </c>
      <c r="J249" s="74" t="str">
        <f t="shared" si="27"/>
        <v/>
      </c>
      <c r="K249" s="74" t="str">
        <f t="shared" si="27"/>
        <v/>
      </c>
      <c r="L249" s="74" t="str">
        <f t="shared" si="27"/>
        <v/>
      </c>
      <c r="M249" s="74" t="str">
        <f t="shared" si="27"/>
        <v/>
      </c>
      <c r="AA249" s="104"/>
      <c r="AB249" s="104"/>
      <c r="AC249" s="104"/>
      <c r="AD249" s="104"/>
      <c r="AE249" s="104"/>
      <c r="AF249" s="104"/>
      <c r="AG249" s="104"/>
      <c r="AH249" s="104"/>
    </row>
    <row r="250" spans="2:50" x14ac:dyDescent="0.2">
      <c r="B250" s="204" t="str">
        <f t="shared" ref="B250:B261" ca="1" si="28">IFERROR(INDEX(Act_labels_aggr,MATCH(C250,Act_codes_aggr,0),1),"")</f>
        <v>Tot Act</v>
      </c>
      <c r="C250" s="108" t="str" cm="1">
        <f t="array" aca="1" ref="C250:C261" ca="1">Act_codes_aggr</f>
        <v>sGDP</v>
      </c>
      <c r="D250" s="168">
        <f t="shared" ref="D250:D269" ca="1" si="29">BA10</f>
        <v>11.339465519132579</v>
      </c>
      <c r="E250" s="168">
        <f ca="1">IF($D250=0,0,100*BB10/$BA10)</f>
        <v>0</v>
      </c>
      <c r="F250" s="168">
        <f t="shared" ref="F250:M250" ca="1" si="30">IF($D250=0,0,100*BC10/$BA10)</f>
        <v>0</v>
      </c>
      <c r="G250" s="168">
        <f t="shared" ca="1" si="30"/>
        <v>0</v>
      </c>
      <c r="H250" s="168">
        <f t="shared" ca="1" si="30"/>
        <v>0</v>
      </c>
      <c r="I250" s="168">
        <f t="shared" ca="1" si="30"/>
        <v>0</v>
      </c>
      <c r="J250" s="168">
        <f t="shared" ca="1" si="30"/>
        <v>0</v>
      </c>
      <c r="K250" s="168">
        <f t="shared" ca="1" si="30"/>
        <v>0</v>
      </c>
      <c r="L250" s="168">
        <f t="shared" ca="1" si="30"/>
        <v>0</v>
      </c>
      <c r="M250" s="168">
        <f t="shared" ca="1" si="30"/>
        <v>0</v>
      </c>
      <c r="AA250" s="104"/>
      <c r="AB250" s="104"/>
      <c r="AC250" s="104"/>
      <c r="AD250" s="104"/>
      <c r="AE250" s="104"/>
      <c r="AF250" s="104"/>
      <c r="AG250" s="104"/>
      <c r="AH250" s="104"/>
    </row>
    <row r="251" spans="2:50" x14ac:dyDescent="0.2">
      <c r="B251" s="204" t="str">
        <f t="shared" ca="1" si="28"/>
        <v>Agriculture</v>
      </c>
      <c r="C251" s="108" t="str">
        <f ca="1"/>
        <v>sAGR</v>
      </c>
      <c r="D251" s="168">
        <f t="shared" ca="1" si="29"/>
        <v>8.1372957312354082</v>
      </c>
      <c r="E251" s="168">
        <f t="shared" ref="E251:M251" ca="1" si="31">IF($D251=0,0,100*BB11/$BA11)</f>
        <v>0</v>
      </c>
      <c r="F251" s="168">
        <f t="shared" ca="1" si="31"/>
        <v>0</v>
      </c>
      <c r="G251" s="168">
        <f t="shared" ca="1" si="31"/>
        <v>0</v>
      </c>
      <c r="H251" s="168">
        <f t="shared" ca="1" si="31"/>
        <v>0</v>
      </c>
      <c r="I251" s="168">
        <f t="shared" ca="1" si="31"/>
        <v>0</v>
      </c>
      <c r="J251" s="168">
        <f t="shared" ca="1" si="31"/>
        <v>0</v>
      </c>
      <c r="K251" s="168">
        <f t="shared" ca="1" si="31"/>
        <v>0</v>
      </c>
      <c r="L251" s="168">
        <f t="shared" ca="1" si="31"/>
        <v>0</v>
      </c>
      <c r="M251" s="168">
        <f t="shared" ca="1" si="31"/>
        <v>0</v>
      </c>
      <c r="AA251" s="104"/>
      <c r="AB251" s="104"/>
      <c r="AC251" s="104"/>
      <c r="AD251" s="104"/>
      <c r="AE251" s="104"/>
      <c r="AF251" s="104"/>
      <c r="AG251" s="104"/>
      <c r="AH251" s="104"/>
    </row>
    <row r="252" spans="2:50" x14ac:dyDescent="0.2">
      <c r="B252" s="204" t="str">
        <f t="shared" ca="1" si="28"/>
        <v>Mining</v>
      </c>
      <c r="C252" s="108" t="str">
        <f ca="1"/>
        <v>sMIN</v>
      </c>
      <c r="D252" s="168">
        <f t="shared" ca="1" si="29"/>
        <v>0</v>
      </c>
      <c r="E252" s="168">
        <f t="shared" ref="E252:M252" ca="1" si="32">IF($D252=0,0,100*BB12/$BA12)</f>
        <v>0</v>
      </c>
      <c r="F252" s="168">
        <f t="shared" ca="1" si="32"/>
        <v>0</v>
      </c>
      <c r="G252" s="168">
        <f t="shared" ca="1" si="32"/>
        <v>0</v>
      </c>
      <c r="H252" s="168">
        <f t="shared" ca="1" si="32"/>
        <v>0</v>
      </c>
      <c r="I252" s="168">
        <f t="shared" ca="1" si="32"/>
        <v>0</v>
      </c>
      <c r="J252" s="168">
        <f t="shared" ca="1" si="32"/>
        <v>0</v>
      </c>
      <c r="K252" s="168">
        <f t="shared" ca="1" si="32"/>
        <v>0</v>
      </c>
      <c r="L252" s="168">
        <f t="shared" ca="1" si="32"/>
        <v>0</v>
      </c>
      <c r="M252" s="168">
        <f t="shared" ca="1" si="32"/>
        <v>0</v>
      </c>
      <c r="AA252" s="104"/>
      <c r="AB252" s="104"/>
      <c r="AC252" s="104"/>
      <c r="AD252" s="104"/>
      <c r="AE252" s="104"/>
      <c r="AF252" s="104"/>
      <c r="AG252" s="104"/>
      <c r="AH252" s="104"/>
    </row>
    <row r="253" spans="2:50" x14ac:dyDescent="0.2">
      <c r="B253" s="204" t="str">
        <f t="shared" ca="1" si="28"/>
        <v>Non-Dur Manf</v>
      </c>
      <c r="C253" s="108" t="str">
        <f ca="1"/>
        <v>sMND</v>
      </c>
      <c r="D253" s="168">
        <f t="shared" ca="1" si="29"/>
        <v>0</v>
      </c>
      <c r="E253" s="168">
        <f t="shared" ref="E253:M253" ca="1" si="33">IF($D253=0,0,100*BB13/$BA13)</f>
        <v>0</v>
      </c>
      <c r="F253" s="168">
        <f t="shared" ca="1" si="33"/>
        <v>0</v>
      </c>
      <c r="G253" s="168">
        <f t="shared" ca="1" si="33"/>
        <v>0</v>
      </c>
      <c r="H253" s="168">
        <f t="shared" ca="1" si="33"/>
        <v>0</v>
      </c>
      <c r="I253" s="168">
        <f t="shared" ca="1" si="33"/>
        <v>0</v>
      </c>
      <c r="J253" s="168">
        <f t="shared" ca="1" si="33"/>
        <v>0</v>
      </c>
      <c r="K253" s="168">
        <f t="shared" ca="1" si="33"/>
        <v>0</v>
      </c>
      <c r="L253" s="168">
        <f t="shared" ca="1" si="33"/>
        <v>0</v>
      </c>
      <c r="M253" s="168">
        <f t="shared" ca="1" si="33"/>
        <v>0</v>
      </c>
      <c r="AA253" s="104"/>
      <c r="AB253" s="104"/>
      <c r="AC253" s="104"/>
      <c r="AD253" s="104"/>
      <c r="AE253" s="104"/>
      <c r="AF253" s="104"/>
      <c r="AG253" s="104"/>
      <c r="AH253" s="104"/>
    </row>
    <row r="254" spans="2:50" x14ac:dyDescent="0.2">
      <c r="B254" s="204" t="str">
        <f t="shared" ca="1" si="28"/>
        <v>Durble Manf</v>
      </c>
      <c r="C254" s="108" t="str">
        <f ca="1"/>
        <v>sMDU</v>
      </c>
      <c r="D254" s="168">
        <f t="shared" ca="1" si="29"/>
        <v>0</v>
      </c>
      <c r="E254" s="168">
        <f t="shared" ref="E254:M254" ca="1" si="34">IF($D254=0,0,100*BB14/$BA14)</f>
        <v>0</v>
      </c>
      <c r="F254" s="168">
        <f t="shared" ca="1" si="34"/>
        <v>0</v>
      </c>
      <c r="G254" s="168">
        <f t="shared" ca="1" si="34"/>
        <v>0</v>
      </c>
      <c r="H254" s="168">
        <f t="shared" ca="1" si="34"/>
        <v>0</v>
      </c>
      <c r="I254" s="168">
        <f t="shared" ca="1" si="34"/>
        <v>0</v>
      </c>
      <c r="J254" s="168">
        <f t="shared" ca="1" si="34"/>
        <v>0</v>
      </c>
      <c r="K254" s="168">
        <f t="shared" ca="1" si="34"/>
        <v>0</v>
      </c>
      <c r="L254" s="168">
        <f t="shared" ca="1" si="34"/>
        <v>0</v>
      </c>
      <c r="M254" s="168">
        <f t="shared" ca="1" si="34"/>
        <v>0</v>
      </c>
      <c r="AA254" s="104"/>
      <c r="AB254" s="104"/>
      <c r="AC254" s="104"/>
      <c r="AD254" s="104"/>
      <c r="AE254" s="104"/>
      <c r="AF254" s="104"/>
      <c r="AG254" s="104"/>
      <c r="AH254" s="104"/>
    </row>
    <row r="255" spans="2:50" x14ac:dyDescent="0.2">
      <c r="B255" s="204" t="str">
        <f t="shared" ca="1" si="28"/>
        <v>N-Renw ElecGen</v>
      </c>
      <c r="C255" s="108" t="str">
        <f ca="1"/>
        <v>sELN</v>
      </c>
      <c r="D255" s="168">
        <f t="shared" ca="1" si="29"/>
        <v>0</v>
      </c>
      <c r="E255" s="168">
        <f t="shared" ref="E255:M255" ca="1" si="35">IF($D255=0,0,100*BB15/$BA15)</f>
        <v>0</v>
      </c>
      <c r="F255" s="168">
        <f t="shared" ca="1" si="35"/>
        <v>0</v>
      </c>
      <c r="G255" s="168">
        <f t="shared" ca="1" si="35"/>
        <v>0</v>
      </c>
      <c r="H255" s="168">
        <f t="shared" ca="1" si="35"/>
        <v>0</v>
      </c>
      <c r="I255" s="168">
        <f t="shared" ca="1" si="35"/>
        <v>0</v>
      </c>
      <c r="J255" s="168">
        <f t="shared" ca="1" si="35"/>
        <v>0</v>
      </c>
      <c r="K255" s="168">
        <f t="shared" ca="1" si="35"/>
        <v>0</v>
      </c>
      <c r="L255" s="168">
        <f t="shared" ca="1" si="35"/>
        <v>0</v>
      </c>
      <c r="M255" s="168">
        <f t="shared" ca="1" si="35"/>
        <v>0</v>
      </c>
      <c r="AA255" s="104"/>
      <c r="AB255" s="104"/>
      <c r="AC255" s="104"/>
      <c r="AD255" s="104"/>
      <c r="AE255" s="104"/>
      <c r="AF255" s="104"/>
      <c r="AG255" s="104"/>
      <c r="AH255" s="104"/>
    </row>
    <row r="256" spans="2:50" x14ac:dyDescent="0.2">
      <c r="B256" s="204" t="str">
        <f t="shared" ca="1" si="28"/>
        <v>Renwbl ElecGen</v>
      </c>
      <c r="C256" s="108" t="str">
        <f ca="1"/>
        <v>sELR</v>
      </c>
      <c r="D256" s="168">
        <f t="shared" ca="1" si="29"/>
        <v>0</v>
      </c>
      <c r="E256" s="168">
        <f t="shared" ref="E256:M256" ca="1" si="36">IF($D256=0,0,100*BB16/$BA16)</f>
        <v>0</v>
      </c>
      <c r="F256" s="168">
        <f t="shared" ca="1" si="36"/>
        <v>0</v>
      </c>
      <c r="G256" s="168">
        <f t="shared" ca="1" si="36"/>
        <v>0</v>
      </c>
      <c r="H256" s="168">
        <f t="shared" ca="1" si="36"/>
        <v>0</v>
      </c>
      <c r="I256" s="168">
        <f t="shared" ca="1" si="36"/>
        <v>0</v>
      </c>
      <c r="J256" s="168">
        <f t="shared" ca="1" si="36"/>
        <v>0</v>
      </c>
      <c r="K256" s="168">
        <f t="shared" ca="1" si="36"/>
        <v>0</v>
      </c>
      <c r="L256" s="168">
        <f t="shared" ca="1" si="36"/>
        <v>0</v>
      </c>
      <c r="M256" s="168">
        <f t="shared" ca="1" si="36"/>
        <v>0</v>
      </c>
      <c r="AA256" s="104"/>
      <c r="AB256" s="104"/>
      <c r="AC256" s="104"/>
      <c r="AD256" s="104"/>
      <c r="AE256" s="104"/>
      <c r="AF256" s="104"/>
      <c r="AG256" s="104"/>
      <c r="AH256" s="104"/>
    </row>
    <row r="257" spans="2:34" x14ac:dyDescent="0.2">
      <c r="B257" s="204" t="str">
        <f t="shared" ca="1" si="28"/>
        <v>Elec TrsmDistr</v>
      </c>
      <c r="C257" s="108" t="str">
        <f ca="1"/>
        <v>sETD</v>
      </c>
      <c r="D257" s="168">
        <f t="shared" ca="1" si="29"/>
        <v>0</v>
      </c>
      <c r="E257" s="168">
        <f t="shared" ref="E257:M257" ca="1" si="37">IF($D257=0,0,100*BB17/$BA17)</f>
        <v>0</v>
      </c>
      <c r="F257" s="168">
        <f t="shared" ca="1" si="37"/>
        <v>0</v>
      </c>
      <c r="G257" s="168">
        <f t="shared" ca="1" si="37"/>
        <v>0</v>
      </c>
      <c r="H257" s="168">
        <f t="shared" ca="1" si="37"/>
        <v>0</v>
      </c>
      <c r="I257" s="168">
        <f t="shared" ca="1" si="37"/>
        <v>0</v>
      </c>
      <c r="J257" s="168">
        <f t="shared" ca="1" si="37"/>
        <v>0</v>
      </c>
      <c r="K257" s="168">
        <f t="shared" ca="1" si="37"/>
        <v>0</v>
      </c>
      <c r="L257" s="168">
        <f t="shared" ca="1" si="37"/>
        <v>0</v>
      </c>
      <c r="M257" s="168">
        <f t="shared" ca="1" si="37"/>
        <v>0</v>
      </c>
      <c r="AA257" s="104"/>
      <c r="AB257" s="104"/>
      <c r="AC257" s="104"/>
      <c r="AD257" s="104"/>
      <c r="AE257" s="104"/>
      <c r="AF257" s="104"/>
      <c r="AG257" s="104"/>
      <c r="AH257" s="104"/>
    </row>
    <row r="258" spans="2:34" x14ac:dyDescent="0.2">
      <c r="B258" s="204" t="str">
        <f t="shared" ca="1" si="28"/>
        <v>Trade</v>
      </c>
      <c r="C258" s="108" t="str">
        <f ca="1"/>
        <v>sTRD</v>
      </c>
      <c r="D258" s="168">
        <f t="shared" ca="1" si="29"/>
        <v>0</v>
      </c>
      <c r="E258" s="168">
        <f t="shared" ref="E258:M258" ca="1" si="38">IF($D258=0,0,100*BB18/$BA18)</f>
        <v>0</v>
      </c>
      <c r="F258" s="168">
        <f t="shared" ca="1" si="38"/>
        <v>0</v>
      </c>
      <c r="G258" s="168">
        <f t="shared" ca="1" si="38"/>
        <v>0</v>
      </c>
      <c r="H258" s="168">
        <f t="shared" ca="1" si="38"/>
        <v>0</v>
      </c>
      <c r="I258" s="168">
        <f t="shared" ca="1" si="38"/>
        <v>0</v>
      </c>
      <c r="J258" s="168">
        <f t="shared" ca="1" si="38"/>
        <v>0</v>
      </c>
      <c r="K258" s="168">
        <f t="shared" ca="1" si="38"/>
        <v>0</v>
      </c>
      <c r="L258" s="168">
        <f t="shared" ca="1" si="38"/>
        <v>0</v>
      </c>
      <c r="M258" s="168">
        <f t="shared" ca="1" si="38"/>
        <v>0</v>
      </c>
      <c r="AA258" s="104"/>
      <c r="AB258" s="104"/>
      <c r="AC258" s="104"/>
      <c r="AD258" s="104"/>
      <c r="AE258" s="104"/>
      <c r="AF258" s="104"/>
      <c r="AG258" s="104"/>
      <c r="AH258" s="104"/>
    </row>
    <row r="259" spans="2:34" x14ac:dyDescent="0.2">
      <c r="B259" s="204" t="str">
        <f t="shared" ca="1" si="28"/>
        <v>Transp</v>
      </c>
      <c r="C259" s="108" t="str">
        <f ca="1"/>
        <v>sTRP</v>
      </c>
      <c r="D259" s="168">
        <f t="shared" ca="1" si="29"/>
        <v>0</v>
      </c>
      <c r="E259" s="168">
        <f t="shared" ref="E259:M259" ca="1" si="39">IF($D259=0,0,100*BB19/$BA19)</f>
        <v>0</v>
      </c>
      <c r="F259" s="168">
        <f t="shared" ca="1" si="39"/>
        <v>0</v>
      </c>
      <c r="G259" s="168">
        <f t="shared" ca="1" si="39"/>
        <v>0</v>
      </c>
      <c r="H259" s="168">
        <f t="shared" ca="1" si="39"/>
        <v>0</v>
      </c>
      <c r="I259" s="168">
        <f t="shared" ca="1" si="39"/>
        <v>0</v>
      </c>
      <c r="J259" s="168">
        <f t="shared" ca="1" si="39"/>
        <v>0</v>
      </c>
      <c r="K259" s="168">
        <f t="shared" ca="1" si="39"/>
        <v>0</v>
      </c>
      <c r="L259" s="168">
        <f t="shared" ca="1" si="39"/>
        <v>0</v>
      </c>
      <c r="M259" s="168">
        <f t="shared" ca="1" si="39"/>
        <v>0</v>
      </c>
      <c r="AA259" s="104"/>
      <c r="AB259" s="104"/>
      <c r="AC259" s="104"/>
      <c r="AD259" s="104"/>
      <c r="AE259" s="104"/>
      <c r="AF259" s="104"/>
      <c r="AG259" s="104"/>
      <c r="AH259" s="104"/>
    </row>
    <row r="260" spans="2:34" x14ac:dyDescent="0.2">
      <c r="B260" s="204" t="str">
        <f t="shared" ca="1" si="28"/>
        <v>Priv Srv</v>
      </c>
      <c r="C260" s="108" t="str">
        <f ca="1"/>
        <v>sPSV</v>
      </c>
      <c r="D260" s="168">
        <f t="shared" ca="1" si="29"/>
        <v>3.2021697878971702</v>
      </c>
      <c r="E260" s="168">
        <f t="shared" ref="E260:M260" ca="1" si="40">IF($D260=0,0,100*BB20/$BA20)</f>
        <v>0</v>
      </c>
      <c r="F260" s="168">
        <f t="shared" ca="1" si="40"/>
        <v>0</v>
      </c>
      <c r="G260" s="168">
        <f t="shared" ca="1" si="40"/>
        <v>0</v>
      </c>
      <c r="H260" s="168">
        <f t="shared" ca="1" si="40"/>
        <v>0</v>
      </c>
      <c r="I260" s="168">
        <f t="shared" ca="1" si="40"/>
        <v>0</v>
      </c>
      <c r="J260" s="168">
        <f t="shared" ca="1" si="40"/>
        <v>0</v>
      </c>
      <c r="K260" s="168">
        <f t="shared" ca="1" si="40"/>
        <v>0</v>
      </c>
      <c r="L260" s="168">
        <f t="shared" ca="1" si="40"/>
        <v>0</v>
      </c>
      <c r="M260" s="168">
        <f t="shared" ca="1" si="40"/>
        <v>0</v>
      </c>
      <c r="AA260" s="104"/>
      <c r="AB260" s="104"/>
      <c r="AC260" s="104"/>
      <c r="AD260" s="104"/>
      <c r="AE260" s="104"/>
      <c r="AF260" s="104"/>
      <c r="AG260" s="104"/>
      <c r="AH260" s="104"/>
    </row>
    <row r="261" spans="2:34" x14ac:dyDescent="0.2">
      <c r="B261" s="204" t="str">
        <f t="shared" ca="1" si="28"/>
        <v>Publ Srv</v>
      </c>
      <c r="C261" s="108" t="str">
        <f ca="1"/>
        <v>sGSV</v>
      </c>
      <c r="D261" s="168">
        <f t="shared" ca="1" si="29"/>
        <v>0</v>
      </c>
      <c r="E261" s="168">
        <f t="shared" ref="E261:M261" ca="1" si="41">IF($D261=0,0,100*BB21/$BA21)</f>
        <v>0</v>
      </c>
      <c r="F261" s="168">
        <f t="shared" ca="1" si="41"/>
        <v>0</v>
      </c>
      <c r="G261" s="168">
        <f t="shared" ca="1" si="41"/>
        <v>0</v>
      </c>
      <c r="H261" s="168">
        <f t="shared" ca="1" si="41"/>
        <v>0</v>
      </c>
      <c r="I261" s="168">
        <f t="shared" ca="1" si="41"/>
        <v>0</v>
      </c>
      <c r="J261" s="168">
        <f t="shared" ca="1" si="41"/>
        <v>0</v>
      </c>
      <c r="K261" s="168">
        <f t="shared" ca="1" si="41"/>
        <v>0</v>
      </c>
      <c r="L261" s="168">
        <f t="shared" ca="1" si="41"/>
        <v>0</v>
      </c>
      <c r="M261" s="168">
        <f t="shared" ca="1" si="41"/>
        <v>0</v>
      </c>
      <c r="AA261" s="104"/>
      <c r="AB261" s="104"/>
      <c r="AC261" s="104"/>
      <c r="AD261" s="104"/>
      <c r="AE261" s="104"/>
      <c r="AF261" s="104"/>
      <c r="AG261" s="104"/>
      <c r="AH261" s="104"/>
    </row>
    <row r="262" spans="2:34" hidden="1" outlineLevel="1" x14ac:dyDescent="0.2">
      <c r="B262" s="108"/>
      <c r="C262" s="108"/>
      <c r="D262" s="168">
        <f t="shared" ca="1" si="29"/>
        <v>0</v>
      </c>
      <c r="E262" s="168">
        <f t="shared" ref="E262:M262" ca="1" si="42">IF($D262=0,0,100*BB22/$BA22)</f>
        <v>0</v>
      </c>
      <c r="F262" s="168">
        <f t="shared" ca="1" si="42"/>
        <v>0</v>
      </c>
      <c r="G262" s="168">
        <f t="shared" ca="1" si="42"/>
        <v>0</v>
      </c>
      <c r="H262" s="168">
        <f t="shared" ca="1" si="42"/>
        <v>0</v>
      </c>
      <c r="I262" s="168">
        <f t="shared" ca="1" si="42"/>
        <v>0</v>
      </c>
      <c r="J262" s="168">
        <f t="shared" ca="1" si="42"/>
        <v>0</v>
      </c>
      <c r="K262" s="168">
        <f t="shared" ca="1" si="42"/>
        <v>0</v>
      </c>
      <c r="L262" s="168">
        <f t="shared" ca="1" si="42"/>
        <v>0</v>
      </c>
      <c r="M262" s="168">
        <f t="shared" ca="1" si="42"/>
        <v>0</v>
      </c>
      <c r="AA262" s="104"/>
      <c r="AB262" s="104"/>
      <c r="AC262" s="104"/>
      <c r="AD262" s="104"/>
      <c r="AE262" s="104"/>
      <c r="AF262" s="104"/>
      <c r="AG262" s="104"/>
      <c r="AH262" s="104"/>
    </row>
    <row r="263" spans="2:34" hidden="1" outlineLevel="1" x14ac:dyDescent="0.2">
      <c r="B263" s="108"/>
      <c r="C263" s="108"/>
      <c r="D263" s="168">
        <f t="shared" ca="1" si="29"/>
        <v>0</v>
      </c>
      <c r="E263" s="168">
        <f t="shared" ref="E263:M263" ca="1" si="43">IF($D263=0,0,100*BB23/$BA23)</f>
        <v>0</v>
      </c>
      <c r="F263" s="168">
        <f t="shared" ca="1" si="43"/>
        <v>0</v>
      </c>
      <c r="G263" s="168">
        <f t="shared" ca="1" si="43"/>
        <v>0</v>
      </c>
      <c r="H263" s="168">
        <f t="shared" ca="1" si="43"/>
        <v>0</v>
      </c>
      <c r="I263" s="168">
        <f t="shared" ca="1" si="43"/>
        <v>0</v>
      </c>
      <c r="J263" s="168">
        <f t="shared" ca="1" si="43"/>
        <v>0</v>
      </c>
      <c r="K263" s="168">
        <f t="shared" ca="1" si="43"/>
        <v>0</v>
      </c>
      <c r="L263" s="168">
        <f t="shared" ca="1" si="43"/>
        <v>0</v>
      </c>
      <c r="M263" s="168">
        <f t="shared" ca="1" si="43"/>
        <v>0</v>
      </c>
      <c r="AA263" s="104"/>
      <c r="AB263" s="104"/>
      <c r="AC263" s="104"/>
      <c r="AD263" s="104"/>
      <c r="AE263" s="104"/>
      <c r="AF263" s="104"/>
      <c r="AG263" s="104"/>
      <c r="AH263" s="104"/>
    </row>
    <row r="264" spans="2:34" hidden="1" outlineLevel="1" x14ac:dyDescent="0.2">
      <c r="B264" s="108"/>
      <c r="C264" s="108"/>
      <c r="D264" s="168">
        <f t="shared" ca="1" si="29"/>
        <v>0</v>
      </c>
      <c r="E264" s="168">
        <f t="shared" ref="E264:M264" ca="1" si="44">IF($D264=0,0,100*BB24/$BA24)</f>
        <v>0</v>
      </c>
      <c r="F264" s="168">
        <f t="shared" ca="1" si="44"/>
        <v>0</v>
      </c>
      <c r="G264" s="168">
        <f t="shared" ca="1" si="44"/>
        <v>0</v>
      </c>
      <c r="H264" s="168">
        <f t="shared" ca="1" si="44"/>
        <v>0</v>
      </c>
      <c r="I264" s="168">
        <f t="shared" ca="1" si="44"/>
        <v>0</v>
      </c>
      <c r="J264" s="168">
        <f t="shared" ca="1" si="44"/>
        <v>0</v>
      </c>
      <c r="K264" s="168">
        <f t="shared" ca="1" si="44"/>
        <v>0</v>
      </c>
      <c r="L264" s="168">
        <f t="shared" ca="1" si="44"/>
        <v>0</v>
      </c>
      <c r="M264" s="168">
        <f t="shared" ca="1" si="44"/>
        <v>0</v>
      </c>
      <c r="AA264" s="104"/>
      <c r="AB264" s="104"/>
      <c r="AC264" s="104"/>
      <c r="AD264" s="104"/>
      <c r="AE264" s="104"/>
      <c r="AF264" s="104"/>
      <c r="AG264" s="104"/>
      <c r="AH264" s="104"/>
    </row>
    <row r="265" spans="2:34" hidden="1" outlineLevel="1" x14ac:dyDescent="0.2">
      <c r="B265" s="108"/>
      <c r="C265" s="108"/>
      <c r="D265" s="168">
        <f t="shared" ca="1" si="29"/>
        <v>0</v>
      </c>
      <c r="E265" s="168">
        <f t="shared" ref="E265:M265" ca="1" si="45">IF($D265=0,0,100*BB25/$BA25)</f>
        <v>0</v>
      </c>
      <c r="F265" s="168">
        <f t="shared" ca="1" si="45"/>
        <v>0</v>
      </c>
      <c r="G265" s="168">
        <f t="shared" ca="1" si="45"/>
        <v>0</v>
      </c>
      <c r="H265" s="168">
        <f t="shared" ca="1" si="45"/>
        <v>0</v>
      </c>
      <c r="I265" s="168">
        <f t="shared" ca="1" si="45"/>
        <v>0</v>
      </c>
      <c r="J265" s="168">
        <f t="shared" ca="1" si="45"/>
        <v>0</v>
      </c>
      <c r="K265" s="168">
        <f t="shared" ca="1" si="45"/>
        <v>0</v>
      </c>
      <c r="L265" s="168">
        <f t="shared" ca="1" si="45"/>
        <v>0</v>
      </c>
      <c r="M265" s="168">
        <f t="shared" ca="1" si="45"/>
        <v>0</v>
      </c>
      <c r="AA265" s="104"/>
      <c r="AB265" s="104"/>
      <c r="AC265" s="104"/>
      <c r="AD265" s="104"/>
      <c r="AE265" s="104"/>
      <c r="AF265" s="104"/>
      <c r="AG265" s="104"/>
      <c r="AH265" s="104"/>
    </row>
    <row r="266" spans="2:34" hidden="1" outlineLevel="1" x14ac:dyDescent="0.2">
      <c r="B266" s="108"/>
      <c r="C266" s="108"/>
      <c r="D266" s="168">
        <f t="shared" ca="1" si="29"/>
        <v>0</v>
      </c>
      <c r="E266" s="168">
        <f t="shared" ref="E266:M266" ca="1" si="46">IF($D266=0,0,100*BB26/$BA26)</f>
        <v>0</v>
      </c>
      <c r="F266" s="168">
        <f t="shared" ca="1" si="46"/>
        <v>0</v>
      </c>
      <c r="G266" s="168">
        <f t="shared" ca="1" si="46"/>
        <v>0</v>
      </c>
      <c r="H266" s="168">
        <f t="shared" ca="1" si="46"/>
        <v>0</v>
      </c>
      <c r="I266" s="168">
        <f t="shared" ca="1" si="46"/>
        <v>0</v>
      </c>
      <c r="J266" s="168">
        <f t="shared" ca="1" si="46"/>
        <v>0</v>
      </c>
      <c r="K266" s="168">
        <f t="shared" ca="1" si="46"/>
        <v>0</v>
      </c>
      <c r="L266" s="168">
        <f t="shared" ca="1" si="46"/>
        <v>0</v>
      </c>
      <c r="M266" s="168">
        <f t="shared" ca="1" si="46"/>
        <v>0</v>
      </c>
      <c r="AA266" s="104"/>
      <c r="AB266" s="104"/>
      <c r="AC266" s="104"/>
      <c r="AD266" s="104"/>
      <c r="AE266" s="104"/>
      <c r="AF266" s="104"/>
      <c r="AG266" s="104"/>
      <c r="AH266" s="104"/>
    </row>
    <row r="267" spans="2:34" hidden="1" outlineLevel="1" x14ac:dyDescent="0.2">
      <c r="B267" s="108"/>
      <c r="C267" s="108"/>
      <c r="D267" s="168">
        <f t="shared" ca="1" si="29"/>
        <v>0</v>
      </c>
      <c r="E267" s="168">
        <f t="shared" ref="E267:M267" ca="1" si="47">IF($D267=0,0,100*BB27/$BA27)</f>
        <v>0</v>
      </c>
      <c r="F267" s="168">
        <f t="shared" ca="1" si="47"/>
        <v>0</v>
      </c>
      <c r="G267" s="168">
        <f t="shared" ca="1" si="47"/>
        <v>0</v>
      </c>
      <c r="H267" s="168">
        <f t="shared" ca="1" si="47"/>
        <v>0</v>
      </c>
      <c r="I267" s="168">
        <f t="shared" ca="1" si="47"/>
        <v>0</v>
      </c>
      <c r="J267" s="168">
        <f t="shared" ca="1" si="47"/>
        <v>0</v>
      </c>
      <c r="K267" s="168">
        <f t="shared" ca="1" si="47"/>
        <v>0</v>
      </c>
      <c r="L267" s="168">
        <f t="shared" ca="1" si="47"/>
        <v>0</v>
      </c>
      <c r="M267" s="168">
        <f t="shared" ca="1" si="47"/>
        <v>0</v>
      </c>
      <c r="AA267" s="104"/>
      <c r="AB267" s="104"/>
      <c r="AC267" s="104"/>
      <c r="AD267" s="104"/>
      <c r="AE267" s="104"/>
      <c r="AF267" s="104"/>
      <c r="AG267" s="104"/>
      <c r="AH267" s="104"/>
    </row>
    <row r="268" spans="2:34" hidden="1" outlineLevel="1" x14ac:dyDescent="0.2">
      <c r="B268" s="108"/>
      <c r="C268" s="108"/>
      <c r="D268" s="168">
        <f t="shared" ca="1" si="29"/>
        <v>0</v>
      </c>
      <c r="E268" s="168">
        <f t="shared" ref="E268:M268" ca="1" si="48">IF($D268=0,0,100*BB28/$BA28)</f>
        <v>0</v>
      </c>
      <c r="F268" s="168">
        <f t="shared" ca="1" si="48"/>
        <v>0</v>
      </c>
      <c r="G268" s="168">
        <f t="shared" ca="1" si="48"/>
        <v>0</v>
      </c>
      <c r="H268" s="168">
        <f t="shared" ca="1" si="48"/>
        <v>0</v>
      </c>
      <c r="I268" s="168">
        <f t="shared" ca="1" si="48"/>
        <v>0</v>
      </c>
      <c r="J268" s="168">
        <f t="shared" ca="1" si="48"/>
        <v>0</v>
      </c>
      <c r="K268" s="168">
        <f t="shared" ca="1" si="48"/>
        <v>0</v>
      </c>
      <c r="L268" s="168">
        <f t="shared" ca="1" si="48"/>
        <v>0</v>
      </c>
      <c r="M268" s="168">
        <f t="shared" ca="1" si="48"/>
        <v>0</v>
      </c>
      <c r="AA268" s="104"/>
      <c r="AB268" s="104"/>
      <c r="AC268" s="104"/>
      <c r="AD268" s="104"/>
      <c r="AE268" s="104"/>
      <c r="AF268" s="104"/>
      <c r="AG268" s="104"/>
      <c r="AH268" s="104"/>
    </row>
    <row r="269" spans="2:34" hidden="1" outlineLevel="1" x14ac:dyDescent="0.2">
      <c r="B269" s="108"/>
      <c r="C269" s="108"/>
      <c r="D269" s="168">
        <f t="shared" ca="1" si="29"/>
        <v>0</v>
      </c>
      <c r="E269" s="168">
        <f t="shared" ref="E269:M269" ca="1" si="49">IF($D269=0,0,100*BB29/$BA29)</f>
        <v>0</v>
      </c>
      <c r="F269" s="168">
        <f t="shared" ca="1" si="49"/>
        <v>0</v>
      </c>
      <c r="G269" s="168">
        <f t="shared" ca="1" si="49"/>
        <v>0</v>
      </c>
      <c r="H269" s="168">
        <f t="shared" ca="1" si="49"/>
        <v>0</v>
      </c>
      <c r="I269" s="168">
        <f t="shared" ca="1" si="49"/>
        <v>0</v>
      </c>
      <c r="J269" s="168">
        <f t="shared" ca="1" si="49"/>
        <v>0</v>
      </c>
      <c r="K269" s="168">
        <f t="shared" ca="1" si="49"/>
        <v>0</v>
      </c>
      <c r="L269" s="168">
        <f t="shared" ca="1" si="49"/>
        <v>0</v>
      </c>
      <c r="M269" s="168">
        <f t="shared" ca="1" si="49"/>
        <v>0</v>
      </c>
      <c r="AA269" s="104"/>
      <c r="AB269" s="104"/>
      <c r="AC269" s="104"/>
      <c r="AD269" s="104"/>
      <c r="AE269" s="104"/>
      <c r="AF269" s="104"/>
      <c r="AG269" s="104"/>
      <c r="AH269" s="104"/>
    </row>
    <row r="270" spans="2:34" hidden="1" outlineLevel="1" x14ac:dyDescent="0.2">
      <c r="B270" s="110"/>
      <c r="C270" s="110"/>
      <c r="D270" s="56"/>
      <c r="E270" s="56"/>
      <c r="F270" s="56"/>
      <c r="G270" s="56"/>
      <c r="H270" s="56"/>
      <c r="I270" s="56"/>
      <c r="J270" s="56"/>
      <c r="K270" s="56"/>
      <c r="L270" s="56"/>
      <c r="M270" s="56"/>
      <c r="AA270" s="104"/>
      <c r="AB270" s="104"/>
      <c r="AC270" s="104"/>
      <c r="AD270" s="104"/>
      <c r="AE270" s="104"/>
      <c r="AF270" s="104"/>
      <c r="AG270" s="104"/>
      <c r="AH270" s="104"/>
    </row>
    <row r="271" spans="2:34" hidden="1" outlineLevel="1" x14ac:dyDescent="0.2">
      <c r="B271" s="110"/>
      <c r="C271" s="110"/>
      <c r="D271" s="56"/>
      <c r="E271" s="56"/>
      <c r="F271" s="56"/>
      <c r="G271" s="56"/>
      <c r="H271" s="56"/>
      <c r="I271" s="56"/>
      <c r="J271" s="56"/>
      <c r="K271" s="56"/>
      <c r="L271" s="56"/>
      <c r="M271" s="56"/>
      <c r="AA271" s="104"/>
      <c r="AB271" s="104"/>
      <c r="AC271" s="104"/>
      <c r="AD271" s="104"/>
      <c r="AE271" s="104"/>
      <c r="AF271" s="104"/>
      <c r="AG271" s="104"/>
      <c r="AH271" s="104"/>
    </row>
    <row r="272" spans="2:34" hidden="1" outlineLevel="1" x14ac:dyDescent="0.2">
      <c r="B272" s="110"/>
      <c r="C272" s="110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AA272" s="104"/>
      <c r="AB272" s="104"/>
      <c r="AC272" s="104"/>
      <c r="AD272" s="104"/>
      <c r="AE272" s="104"/>
      <c r="AF272" s="104"/>
      <c r="AG272" s="104"/>
      <c r="AH272" s="104"/>
    </row>
    <row r="273" spans="2:34" hidden="1" outlineLevel="1" x14ac:dyDescent="0.2">
      <c r="B273" s="110"/>
      <c r="C273" s="110"/>
      <c r="D273" s="56"/>
      <c r="E273" s="56"/>
      <c r="F273" s="56"/>
      <c r="G273" s="56"/>
      <c r="H273" s="56"/>
      <c r="I273" s="56"/>
      <c r="J273" s="56"/>
      <c r="K273" s="56"/>
      <c r="L273" s="56"/>
      <c r="M273" s="56"/>
      <c r="AA273" s="104"/>
      <c r="AB273" s="104"/>
      <c r="AC273" s="104"/>
      <c r="AD273" s="104"/>
      <c r="AE273" s="104"/>
      <c r="AF273" s="104"/>
      <c r="AG273" s="104"/>
      <c r="AH273" s="104"/>
    </row>
    <row r="274" spans="2:34" hidden="1" outlineLevel="1" x14ac:dyDescent="0.2">
      <c r="B274" s="110"/>
      <c r="C274" s="110"/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AA274" s="104"/>
      <c r="AB274" s="104"/>
      <c r="AC274" s="104"/>
      <c r="AD274" s="104"/>
      <c r="AE274" s="104"/>
      <c r="AF274" s="104"/>
      <c r="AG274" s="104"/>
      <c r="AH274" s="104"/>
    </row>
    <row r="275" spans="2:34" hidden="1" outlineLevel="1" x14ac:dyDescent="0.2">
      <c r="B275" s="110"/>
      <c r="C275" s="110"/>
      <c r="D275" s="56"/>
      <c r="E275" s="56"/>
      <c r="F275" s="56"/>
      <c r="G275" s="56"/>
      <c r="H275" s="56"/>
      <c r="I275" s="56"/>
      <c r="J275" s="56"/>
      <c r="K275" s="56"/>
      <c r="L275" s="56"/>
      <c r="M275" s="56"/>
      <c r="AA275" s="104"/>
      <c r="AB275" s="104"/>
      <c r="AC275" s="104"/>
      <c r="AD275" s="104"/>
      <c r="AE275" s="104"/>
      <c r="AF275" s="104"/>
      <c r="AG275" s="104"/>
      <c r="AH275" s="104"/>
    </row>
    <row r="276" spans="2:34" hidden="1" outlineLevel="1" x14ac:dyDescent="0.2">
      <c r="B276" s="110"/>
      <c r="C276" s="110"/>
      <c r="D276" s="56"/>
      <c r="E276" s="56"/>
      <c r="F276" s="56"/>
      <c r="G276" s="56"/>
      <c r="H276" s="56"/>
      <c r="I276" s="56"/>
      <c r="J276" s="56"/>
      <c r="K276" s="56"/>
      <c r="L276" s="56"/>
      <c r="M276" s="56"/>
      <c r="AA276" s="104"/>
      <c r="AB276" s="104"/>
      <c r="AC276" s="104"/>
      <c r="AD276" s="104"/>
      <c r="AE276" s="104"/>
      <c r="AF276" s="104"/>
      <c r="AG276" s="104"/>
      <c r="AH276" s="104"/>
    </row>
    <row r="277" spans="2:34" hidden="1" outlineLevel="1" x14ac:dyDescent="0.2">
      <c r="B277" s="110"/>
      <c r="C277" s="110"/>
      <c r="D277" s="56"/>
      <c r="E277" s="56"/>
      <c r="F277" s="56"/>
      <c r="G277" s="56"/>
      <c r="H277" s="56"/>
      <c r="I277" s="56"/>
      <c r="J277" s="56"/>
      <c r="K277" s="56"/>
      <c r="L277" s="56"/>
      <c r="M277" s="56"/>
      <c r="AA277" s="104"/>
      <c r="AB277" s="104"/>
      <c r="AC277" s="104"/>
      <c r="AD277" s="104"/>
      <c r="AE277" s="104"/>
      <c r="AF277" s="104"/>
      <c r="AG277" s="104"/>
      <c r="AH277" s="104"/>
    </row>
    <row r="278" spans="2:34" hidden="1" outlineLevel="1" x14ac:dyDescent="0.2">
      <c r="B278" s="110"/>
      <c r="C278" s="110"/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AA278" s="104"/>
      <c r="AB278" s="104"/>
      <c r="AC278" s="104"/>
      <c r="AD278" s="104"/>
      <c r="AE278" s="104"/>
      <c r="AF278" s="104"/>
      <c r="AG278" s="104"/>
      <c r="AH278" s="104"/>
    </row>
    <row r="279" spans="2:34" hidden="1" outlineLevel="1" x14ac:dyDescent="0.2">
      <c r="B279" s="110"/>
      <c r="C279" s="110"/>
      <c r="D279" s="56"/>
      <c r="E279" s="56"/>
      <c r="F279" s="56"/>
      <c r="G279" s="56"/>
      <c r="H279" s="56"/>
      <c r="I279" s="56"/>
      <c r="J279" s="56"/>
      <c r="K279" s="56"/>
      <c r="L279" s="56"/>
      <c r="M279" s="56"/>
      <c r="AA279" s="104"/>
      <c r="AB279" s="104"/>
      <c r="AC279" s="104"/>
      <c r="AD279" s="104"/>
      <c r="AE279" s="104"/>
      <c r="AF279" s="104"/>
      <c r="AG279" s="104"/>
      <c r="AH279" s="104"/>
    </row>
    <row r="280" spans="2:34" hidden="1" outlineLevel="1" x14ac:dyDescent="0.2">
      <c r="B280" s="110"/>
      <c r="C280" s="110"/>
      <c r="D280" s="56"/>
      <c r="E280" s="56"/>
      <c r="F280" s="56"/>
      <c r="G280" s="56"/>
      <c r="H280" s="56"/>
      <c r="I280" s="56"/>
      <c r="J280" s="56"/>
      <c r="K280" s="56"/>
      <c r="L280" s="56"/>
      <c r="M280" s="56"/>
      <c r="AA280" s="104"/>
      <c r="AB280" s="104"/>
      <c r="AC280" s="104"/>
      <c r="AD280" s="104"/>
      <c r="AE280" s="104"/>
      <c r="AF280" s="104"/>
      <c r="AG280" s="104"/>
      <c r="AH280" s="104"/>
    </row>
    <row r="281" spans="2:34" hidden="1" outlineLevel="1" x14ac:dyDescent="0.2">
      <c r="B281" s="110"/>
      <c r="C281" s="110"/>
      <c r="D281" s="56"/>
      <c r="E281" s="56"/>
      <c r="F281" s="56"/>
      <c r="G281" s="56"/>
      <c r="H281" s="56"/>
      <c r="I281" s="56"/>
      <c r="J281" s="56"/>
      <c r="K281" s="56"/>
      <c r="L281" s="56"/>
      <c r="M281" s="56"/>
      <c r="AA281" s="104"/>
      <c r="AB281" s="104"/>
      <c r="AC281" s="104"/>
      <c r="AD281" s="104"/>
      <c r="AE281" s="104"/>
      <c r="AF281" s="104"/>
      <c r="AG281" s="104"/>
      <c r="AH281" s="104"/>
    </row>
    <row r="282" spans="2:34" hidden="1" outlineLevel="1" x14ac:dyDescent="0.2">
      <c r="B282" s="110"/>
      <c r="C282" s="110"/>
      <c r="D282" s="56"/>
      <c r="E282" s="56"/>
      <c r="F282" s="56"/>
      <c r="G282" s="56"/>
      <c r="H282" s="56"/>
      <c r="I282" s="56"/>
      <c r="J282" s="56"/>
      <c r="K282" s="56"/>
      <c r="L282" s="56"/>
      <c r="M282" s="56"/>
      <c r="AA282" s="104"/>
      <c r="AB282" s="104"/>
      <c r="AC282" s="104"/>
      <c r="AD282" s="104"/>
      <c r="AE282" s="104"/>
      <c r="AF282" s="104"/>
      <c r="AG282" s="104"/>
      <c r="AH282" s="104"/>
    </row>
    <row r="283" spans="2:34" hidden="1" outlineLevel="1" x14ac:dyDescent="0.2">
      <c r="B283" s="110"/>
      <c r="C283" s="110"/>
      <c r="D283" s="56"/>
      <c r="E283" s="56"/>
      <c r="F283" s="56"/>
      <c r="G283" s="56"/>
      <c r="H283" s="56"/>
      <c r="I283" s="56"/>
      <c r="J283" s="56"/>
      <c r="K283" s="56"/>
      <c r="L283" s="56"/>
      <c r="M283" s="56"/>
      <c r="AA283" s="104"/>
      <c r="AB283" s="104"/>
      <c r="AC283" s="104"/>
      <c r="AD283" s="104"/>
      <c r="AE283" s="104"/>
      <c r="AF283" s="104"/>
      <c r="AG283" s="104"/>
      <c r="AH283" s="104"/>
    </row>
    <row r="284" spans="2:34" hidden="1" outlineLevel="1" x14ac:dyDescent="0.2">
      <c r="B284" s="110"/>
      <c r="C284" s="110"/>
      <c r="D284" s="56"/>
      <c r="E284" s="56"/>
      <c r="F284" s="56"/>
      <c r="G284" s="56"/>
      <c r="H284" s="56"/>
      <c r="I284" s="56"/>
      <c r="J284" s="56"/>
      <c r="K284" s="56"/>
      <c r="L284" s="56"/>
      <c r="M284" s="56"/>
      <c r="AA284" s="104"/>
      <c r="AB284" s="104"/>
      <c r="AC284" s="104"/>
      <c r="AD284" s="104"/>
      <c r="AE284" s="104"/>
      <c r="AF284" s="104"/>
      <c r="AG284" s="104"/>
      <c r="AH284" s="104"/>
    </row>
    <row r="285" spans="2:34" hidden="1" outlineLevel="1" x14ac:dyDescent="0.2">
      <c r="B285" s="110"/>
      <c r="C285" s="110"/>
      <c r="D285" s="56"/>
      <c r="E285" s="56"/>
      <c r="F285" s="56"/>
      <c r="G285" s="56"/>
      <c r="H285" s="56"/>
      <c r="I285" s="56"/>
      <c r="J285" s="56"/>
      <c r="K285" s="56"/>
      <c r="L285" s="56"/>
      <c r="M285" s="56"/>
      <c r="AA285" s="104"/>
      <c r="AB285" s="104"/>
      <c r="AC285" s="104"/>
      <c r="AD285" s="104"/>
      <c r="AE285" s="104"/>
      <c r="AF285" s="104"/>
      <c r="AG285" s="104"/>
      <c r="AH285" s="104"/>
    </row>
    <row r="286" spans="2:34" hidden="1" outlineLevel="1" x14ac:dyDescent="0.2">
      <c r="B286" s="110"/>
      <c r="C286" s="110"/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AA286" s="104"/>
      <c r="AB286" s="104"/>
      <c r="AC286" s="104"/>
      <c r="AD286" s="104"/>
      <c r="AE286" s="104"/>
      <c r="AF286" s="104"/>
      <c r="AG286" s="104"/>
      <c r="AH286" s="104"/>
    </row>
    <row r="287" spans="2:34" hidden="1" outlineLevel="1" x14ac:dyDescent="0.2">
      <c r="B287" s="110"/>
      <c r="C287" s="110"/>
      <c r="D287" s="56"/>
      <c r="E287" s="56"/>
      <c r="F287" s="56"/>
      <c r="G287" s="56"/>
      <c r="H287" s="56"/>
      <c r="I287" s="56"/>
      <c r="J287" s="56"/>
      <c r="K287" s="56"/>
      <c r="L287" s="56"/>
      <c r="M287" s="56"/>
      <c r="AA287" s="104"/>
      <c r="AB287" s="104"/>
      <c r="AC287" s="104"/>
      <c r="AD287" s="104"/>
      <c r="AE287" s="104"/>
      <c r="AF287" s="104"/>
      <c r="AG287" s="104"/>
      <c r="AH287" s="104"/>
    </row>
    <row r="288" spans="2:34" hidden="1" outlineLevel="1" x14ac:dyDescent="0.2">
      <c r="B288" s="110"/>
      <c r="C288" s="110"/>
      <c r="D288" s="56"/>
      <c r="E288" s="56"/>
      <c r="F288" s="56"/>
      <c r="G288" s="56"/>
      <c r="H288" s="56"/>
      <c r="I288" s="56"/>
      <c r="J288" s="56"/>
      <c r="K288" s="56"/>
      <c r="L288" s="56"/>
      <c r="M288" s="56"/>
      <c r="AA288" s="104"/>
      <c r="AB288" s="104"/>
      <c r="AC288" s="104"/>
      <c r="AD288" s="104"/>
      <c r="AE288" s="104"/>
      <c r="AF288" s="104"/>
      <c r="AG288" s="104"/>
      <c r="AH288" s="104"/>
    </row>
    <row r="289" spans="2:39" hidden="1" outlineLevel="1" x14ac:dyDescent="0.2">
      <c r="B289" s="110"/>
      <c r="C289" s="110"/>
      <c r="D289" s="56"/>
      <c r="E289" s="56"/>
      <c r="F289" s="56"/>
      <c r="G289" s="56"/>
      <c r="H289" s="56"/>
      <c r="I289" s="56"/>
      <c r="J289" s="56"/>
      <c r="K289" s="56"/>
      <c r="L289" s="56"/>
      <c r="M289" s="56"/>
      <c r="AA289" s="104"/>
      <c r="AB289" s="104"/>
      <c r="AC289" s="104"/>
      <c r="AD289" s="104"/>
      <c r="AE289" s="104"/>
      <c r="AF289" s="104"/>
      <c r="AG289" s="104"/>
      <c r="AH289" s="104"/>
    </row>
    <row r="290" spans="2:39" hidden="1" outlineLevel="1" collapsed="1" x14ac:dyDescent="0.2">
      <c r="B290" s="110"/>
      <c r="C290" s="110"/>
      <c r="D290" s="56"/>
      <c r="E290" s="56"/>
      <c r="F290" s="56"/>
      <c r="G290" s="56"/>
      <c r="H290" s="56"/>
      <c r="I290" s="56"/>
      <c r="J290" s="56"/>
      <c r="K290" s="56"/>
      <c r="L290" s="56"/>
      <c r="M290" s="56"/>
      <c r="AA290" s="104"/>
      <c r="AB290" s="104"/>
      <c r="AC290" s="104"/>
      <c r="AD290" s="104"/>
      <c r="AE290" s="104"/>
      <c r="AF290" s="104"/>
      <c r="AG290" s="104"/>
      <c r="AH290" s="104"/>
    </row>
    <row r="291" spans="2:39" hidden="1" outlineLevel="1" x14ac:dyDescent="0.2">
      <c r="B291" s="110"/>
      <c r="C291" s="110"/>
      <c r="D291" s="56"/>
      <c r="E291" s="56"/>
      <c r="F291" s="56"/>
      <c r="G291" s="56"/>
      <c r="H291" s="56"/>
      <c r="I291" s="56"/>
      <c r="J291" s="56"/>
      <c r="K291" s="56"/>
      <c r="L291" s="56"/>
      <c r="M291" s="56"/>
      <c r="AA291" s="104"/>
      <c r="AB291" s="104"/>
      <c r="AC291" s="104"/>
      <c r="AD291" s="104"/>
      <c r="AE291" s="104"/>
      <c r="AF291" s="104"/>
      <c r="AG291" s="104"/>
      <c r="AH291" s="104"/>
    </row>
    <row r="292" spans="2:39" hidden="1" outlineLevel="1" x14ac:dyDescent="0.2">
      <c r="B292" s="110"/>
      <c r="C292" s="110"/>
      <c r="D292" s="56"/>
      <c r="E292" s="56"/>
      <c r="F292" s="56"/>
      <c r="G292" s="56"/>
      <c r="H292" s="56"/>
      <c r="I292" s="56"/>
      <c r="J292" s="56"/>
      <c r="K292" s="56"/>
      <c r="L292" s="56"/>
      <c r="M292" s="56"/>
      <c r="AA292" s="104"/>
      <c r="AB292" s="104"/>
      <c r="AC292" s="104"/>
      <c r="AD292" s="104"/>
      <c r="AE292" s="104"/>
      <c r="AF292" s="104"/>
      <c r="AG292" s="104"/>
      <c r="AH292" s="104"/>
    </row>
    <row r="293" spans="2:39" hidden="1" outlineLevel="1" x14ac:dyDescent="0.2">
      <c r="B293" s="110"/>
      <c r="C293" s="110"/>
      <c r="D293" s="56"/>
      <c r="E293" s="56"/>
      <c r="F293" s="56"/>
      <c r="G293" s="56"/>
      <c r="H293" s="56"/>
      <c r="I293" s="56"/>
      <c r="J293" s="56"/>
      <c r="K293" s="56"/>
      <c r="L293" s="56"/>
      <c r="M293" s="56"/>
      <c r="AA293" s="104"/>
      <c r="AB293" s="104"/>
      <c r="AC293" s="104"/>
      <c r="AD293" s="104"/>
      <c r="AE293" s="104"/>
      <c r="AF293" s="104"/>
      <c r="AG293" s="104"/>
      <c r="AH293" s="104"/>
    </row>
    <row r="294" spans="2:39" hidden="1" outlineLevel="1" x14ac:dyDescent="0.2">
      <c r="B294" s="110"/>
      <c r="C294" s="110"/>
      <c r="D294" s="56"/>
      <c r="E294" s="56"/>
      <c r="F294" s="56"/>
      <c r="G294" s="56"/>
      <c r="H294" s="56"/>
      <c r="I294" s="56"/>
      <c r="J294" s="56"/>
      <c r="K294" s="56"/>
      <c r="L294" s="56"/>
      <c r="M294" s="56"/>
      <c r="AA294" s="104"/>
      <c r="AB294" s="104"/>
      <c r="AC294" s="104"/>
      <c r="AD294" s="104"/>
      <c r="AE294" s="104"/>
      <c r="AF294" s="104"/>
      <c r="AG294" s="104"/>
      <c r="AH294" s="104"/>
    </row>
    <row r="295" spans="2:39" hidden="1" outlineLevel="1" x14ac:dyDescent="0.2">
      <c r="B295" s="110"/>
      <c r="C295" s="110"/>
      <c r="D295" s="56"/>
      <c r="E295" s="56"/>
      <c r="F295" s="56"/>
      <c r="G295" s="56"/>
      <c r="H295" s="56"/>
      <c r="I295" s="56"/>
      <c r="J295" s="56"/>
      <c r="K295" s="56"/>
      <c r="L295" s="56"/>
      <c r="M295" s="56"/>
      <c r="AA295" s="104"/>
      <c r="AB295" s="104"/>
      <c r="AC295" s="104"/>
      <c r="AD295" s="104"/>
      <c r="AE295" s="104"/>
      <c r="AF295" s="104"/>
      <c r="AG295" s="104"/>
      <c r="AH295" s="104"/>
    </row>
    <row r="296" spans="2:39" hidden="1" outlineLevel="1" x14ac:dyDescent="0.2">
      <c r="B296" s="110"/>
      <c r="C296" s="110"/>
      <c r="D296" s="56"/>
      <c r="E296" s="56"/>
      <c r="F296" s="56"/>
      <c r="G296" s="56"/>
      <c r="H296" s="56"/>
      <c r="I296" s="56"/>
      <c r="J296" s="56"/>
      <c r="K296" s="56"/>
      <c r="L296" s="56"/>
      <c r="M296" s="56"/>
      <c r="AA296" s="104"/>
      <c r="AB296" s="104"/>
      <c r="AC296" s="104"/>
      <c r="AD296" s="104"/>
      <c r="AE296" s="104"/>
      <c r="AF296" s="104"/>
      <c r="AG296" s="104"/>
      <c r="AH296" s="104"/>
    </row>
    <row r="297" spans="2:39" hidden="1" outlineLevel="1" x14ac:dyDescent="0.2">
      <c r="B297" s="110"/>
      <c r="C297" s="110"/>
      <c r="D297" s="56"/>
      <c r="E297" s="56"/>
      <c r="F297" s="56"/>
      <c r="G297" s="56"/>
      <c r="H297" s="56"/>
      <c r="I297" s="56"/>
      <c r="J297" s="56"/>
      <c r="K297" s="56"/>
      <c r="L297" s="56"/>
      <c r="M297" s="56"/>
      <c r="AA297" s="104"/>
      <c r="AB297" s="104"/>
      <c r="AC297" s="104"/>
      <c r="AD297" s="104"/>
      <c r="AE297" s="104"/>
      <c r="AF297" s="104"/>
      <c r="AG297" s="104"/>
      <c r="AH297" s="104"/>
    </row>
    <row r="298" spans="2:39" hidden="1" outlineLevel="1" x14ac:dyDescent="0.2">
      <c r="B298" s="110"/>
      <c r="C298" s="110"/>
      <c r="D298" s="56"/>
      <c r="E298" s="56"/>
      <c r="F298" s="56"/>
      <c r="G298" s="56"/>
      <c r="H298" s="56"/>
      <c r="I298" s="56"/>
      <c r="J298" s="56"/>
      <c r="K298" s="56"/>
      <c r="L298" s="56"/>
      <c r="M298" s="56"/>
      <c r="AA298" s="104"/>
      <c r="AB298" s="104"/>
      <c r="AC298" s="104"/>
      <c r="AD298" s="104"/>
      <c r="AE298" s="104"/>
      <c r="AF298" s="104"/>
      <c r="AG298" s="104"/>
      <c r="AH298" s="104"/>
    </row>
    <row r="299" spans="2:39" hidden="1" outlineLevel="1" x14ac:dyDescent="0.2">
      <c r="B299" s="110"/>
      <c r="C299" s="110"/>
      <c r="D299" s="56"/>
      <c r="E299" s="56"/>
      <c r="F299" s="56"/>
      <c r="G299" s="56"/>
      <c r="H299" s="56"/>
      <c r="I299" s="56"/>
      <c r="J299" s="56"/>
      <c r="K299" s="56"/>
      <c r="L299" s="56"/>
      <c r="M299" s="56"/>
      <c r="AA299" s="104"/>
      <c r="AB299" s="104"/>
      <c r="AC299" s="104"/>
      <c r="AD299" s="104"/>
      <c r="AE299" s="104"/>
      <c r="AF299" s="104"/>
      <c r="AG299" s="104"/>
      <c r="AH299" s="104"/>
    </row>
    <row r="300" spans="2:39" hidden="1" outlineLevel="1" x14ac:dyDescent="0.2">
      <c r="B300" s="110"/>
      <c r="C300" s="110"/>
      <c r="D300" s="56"/>
      <c r="E300" s="56"/>
      <c r="F300" s="56"/>
      <c r="G300" s="56"/>
      <c r="H300" s="56"/>
      <c r="I300" s="56"/>
      <c r="J300" s="56"/>
      <c r="K300" s="56"/>
      <c r="L300" s="56"/>
      <c r="M300" s="56"/>
      <c r="AA300" s="104"/>
      <c r="AB300" s="104"/>
      <c r="AC300" s="104"/>
      <c r="AD300" s="104"/>
      <c r="AE300" s="104"/>
      <c r="AF300" s="104"/>
      <c r="AG300" s="104"/>
      <c r="AH300" s="104"/>
    </row>
    <row r="301" spans="2:39" hidden="1" outlineLevel="1" x14ac:dyDescent="0.2">
      <c r="B301" s="110"/>
      <c r="C301" s="110"/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AA301" s="104"/>
      <c r="AB301" s="104"/>
      <c r="AC301" s="104"/>
      <c r="AD301" s="104"/>
      <c r="AE301" s="104"/>
      <c r="AF301" s="104"/>
      <c r="AG301" s="104"/>
      <c r="AH301" s="104"/>
    </row>
    <row r="302" spans="2:39" hidden="1" outlineLevel="1" x14ac:dyDescent="0.2">
      <c r="B302" s="110"/>
      <c r="C302" s="110"/>
      <c r="D302" s="56"/>
      <c r="E302" s="56"/>
      <c r="F302" s="56"/>
      <c r="G302" s="56"/>
      <c r="H302" s="56"/>
      <c r="I302" s="56"/>
      <c r="J302" s="56"/>
      <c r="K302" s="56"/>
      <c r="L302" s="56"/>
      <c r="M302" s="56"/>
      <c r="AA302" s="104"/>
      <c r="AB302" s="104"/>
      <c r="AC302" s="104"/>
      <c r="AD302" s="104"/>
      <c r="AE302" s="104"/>
      <c r="AF302" s="104"/>
      <c r="AG302" s="104"/>
      <c r="AH302" s="104"/>
      <c r="AI302" s="111"/>
      <c r="AJ302" s="111"/>
      <c r="AK302" s="111"/>
      <c r="AL302" s="111"/>
      <c r="AM302" s="111"/>
    </row>
    <row r="303" spans="2:39" hidden="1" outlineLevel="1" x14ac:dyDescent="0.2">
      <c r="B303" s="110"/>
      <c r="C303" s="110"/>
      <c r="D303" s="56"/>
      <c r="E303" s="56"/>
      <c r="F303" s="56"/>
      <c r="G303" s="56"/>
      <c r="H303" s="56"/>
      <c r="I303" s="56"/>
      <c r="J303" s="56"/>
      <c r="K303" s="56"/>
      <c r="L303" s="56"/>
      <c r="M303" s="56"/>
      <c r="AA303" s="104"/>
      <c r="AB303" s="104"/>
      <c r="AC303" s="104"/>
      <c r="AD303" s="104"/>
      <c r="AE303" s="104"/>
      <c r="AF303" s="104"/>
      <c r="AG303" s="104"/>
      <c r="AH303" s="104"/>
    </row>
    <row r="304" spans="2:39" hidden="1" outlineLevel="1" x14ac:dyDescent="0.2">
      <c r="B304" s="110"/>
      <c r="C304" s="110"/>
      <c r="D304" s="56"/>
      <c r="E304" s="56"/>
      <c r="F304" s="56"/>
      <c r="G304" s="56"/>
      <c r="H304" s="56"/>
      <c r="I304" s="56"/>
      <c r="J304" s="56"/>
      <c r="K304" s="56"/>
      <c r="L304" s="56"/>
      <c r="M304" s="56"/>
      <c r="AA304" s="104"/>
      <c r="AB304" s="104"/>
      <c r="AC304" s="104"/>
      <c r="AD304" s="104"/>
      <c r="AE304" s="104"/>
      <c r="AF304" s="104"/>
      <c r="AG304" s="104"/>
      <c r="AH304" s="104"/>
    </row>
    <row r="305" spans="2:34" hidden="1" outlineLevel="1" x14ac:dyDescent="0.2">
      <c r="B305" s="110"/>
      <c r="C305" s="110"/>
      <c r="D305" s="56"/>
      <c r="E305" s="56"/>
      <c r="F305" s="56"/>
      <c r="G305" s="56"/>
      <c r="H305" s="56"/>
      <c r="I305" s="56"/>
      <c r="J305" s="56"/>
      <c r="K305" s="56"/>
      <c r="L305" s="56"/>
      <c r="M305" s="56"/>
      <c r="AA305" s="104"/>
      <c r="AB305" s="104"/>
      <c r="AC305" s="104"/>
      <c r="AD305" s="104"/>
      <c r="AE305" s="104"/>
      <c r="AF305" s="104"/>
      <c r="AG305" s="104"/>
      <c r="AH305" s="104"/>
    </row>
    <row r="306" spans="2:34" hidden="1" outlineLevel="1" x14ac:dyDescent="0.2">
      <c r="B306" s="110"/>
      <c r="C306" s="110"/>
      <c r="D306" s="56"/>
      <c r="E306" s="56"/>
      <c r="F306" s="56"/>
      <c r="G306" s="56"/>
      <c r="H306" s="56"/>
      <c r="I306" s="56"/>
      <c r="J306" s="56"/>
      <c r="K306" s="56"/>
      <c r="L306" s="56"/>
      <c r="M306" s="56"/>
      <c r="AA306" s="104"/>
      <c r="AB306" s="104"/>
      <c r="AC306" s="104"/>
      <c r="AD306" s="104"/>
      <c r="AE306" s="104"/>
      <c r="AF306" s="104"/>
      <c r="AG306" s="104"/>
      <c r="AH306" s="104"/>
    </row>
    <row r="307" spans="2:34" hidden="1" outlineLevel="1" x14ac:dyDescent="0.2">
      <c r="B307" s="110"/>
      <c r="C307" s="110"/>
      <c r="D307" s="56"/>
      <c r="E307" s="56"/>
      <c r="F307" s="56"/>
      <c r="G307" s="56"/>
      <c r="H307" s="56"/>
      <c r="I307" s="56"/>
      <c r="J307" s="56"/>
      <c r="K307" s="56"/>
      <c r="L307" s="56"/>
      <c r="M307" s="56"/>
      <c r="AA307" s="104"/>
      <c r="AB307" s="104"/>
      <c r="AC307" s="104"/>
      <c r="AD307" s="104"/>
      <c r="AE307" s="104"/>
      <c r="AF307" s="104"/>
      <c r="AG307" s="104"/>
      <c r="AH307" s="104"/>
    </row>
    <row r="308" spans="2:34" hidden="1" outlineLevel="1" x14ac:dyDescent="0.2">
      <c r="B308" s="110"/>
      <c r="C308" s="110"/>
      <c r="D308" s="56"/>
      <c r="E308" s="56"/>
      <c r="F308" s="56"/>
      <c r="G308" s="56"/>
      <c r="H308" s="56"/>
      <c r="I308" s="56"/>
      <c r="J308" s="56"/>
      <c r="K308" s="56"/>
      <c r="L308" s="56"/>
      <c r="M308" s="56"/>
      <c r="AA308" s="104"/>
      <c r="AB308" s="104"/>
      <c r="AC308" s="104"/>
      <c r="AD308" s="104"/>
      <c r="AE308" s="104"/>
      <c r="AF308" s="104"/>
      <c r="AG308" s="104"/>
      <c r="AH308" s="104"/>
    </row>
    <row r="309" spans="2:34" hidden="1" outlineLevel="1" x14ac:dyDescent="0.2">
      <c r="B309" s="110"/>
      <c r="C309" s="110"/>
      <c r="D309" s="56"/>
      <c r="E309" s="56"/>
      <c r="F309" s="56"/>
      <c r="G309" s="56"/>
      <c r="H309" s="56"/>
      <c r="I309" s="56"/>
      <c r="J309" s="56"/>
      <c r="K309" s="56"/>
      <c r="L309" s="56"/>
      <c r="M309" s="56"/>
      <c r="AA309" s="104"/>
      <c r="AB309" s="104"/>
      <c r="AC309" s="104"/>
      <c r="AD309" s="104"/>
      <c r="AE309" s="104"/>
      <c r="AF309" s="104"/>
      <c r="AG309" s="104"/>
      <c r="AH309" s="104"/>
    </row>
    <row r="310" spans="2:34" hidden="1" outlineLevel="1" x14ac:dyDescent="0.2">
      <c r="B310" s="110"/>
      <c r="C310" s="110"/>
      <c r="D310" s="56"/>
      <c r="E310" s="56"/>
      <c r="F310" s="56"/>
      <c r="G310" s="56"/>
      <c r="H310" s="56"/>
      <c r="I310" s="56"/>
      <c r="J310" s="56"/>
      <c r="K310" s="56"/>
      <c r="L310" s="56"/>
      <c r="M310" s="56"/>
      <c r="AA310" s="104"/>
      <c r="AB310" s="104"/>
      <c r="AC310" s="104"/>
      <c r="AD310" s="104"/>
      <c r="AE310" s="104"/>
      <c r="AF310" s="104"/>
      <c r="AG310" s="104"/>
      <c r="AH310" s="104"/>
    </row>
    <row r="311" spans="2:34" hidden="1" outlineLevel="1" x14ac:dyDescent="0.2">
      <c r="B311" s="110"/>
      <c r="C311" s="110"/>
      <c r="D311" s="56"/>
      <c r="E311" s="56"/>
      <c r="F311" s="56"/>
      <c r="G311" s="56"/>
      <c r="H311" s="56"/>
      <c r="I311" s="56"/>
      <c r="J311" s="56"/>
      <c r="K311" s="56"/>
      <c r="L311" s="56"/>
      <c r="M311" s="56"/>
      <c r="AA311" s="104"/>
      <c r="AB311" s="104"/>
      <c r="AC311" s="104"/>
      <c r="AD311" s="104"/>
      <c r="AE311" s="104"/>
      <c r="AF311" s="104"/>
      <c r="AG311" s="104"/>
      <c r="AH311" s="104"/>
    </row>
    <row r="312" spans="2:34" hidden="1" outlineLevel="1" x14ac:dyDescent="0.2">
      <c r="B312" s="110"/>
      <c r="C312" s="110"/>
      <c r="D312" s="56"/>
      <c r="E312" s="56"/>
      <c r="F312" s="56"/>
      <c r="G312" s="56"/>
      <c r="H312" s="56"/>
      <c r="I312" s="56"/>
      <c r="J312" s="56"/>
      <c r="K312" s="56"/>
      <c r="L312" s="56"/>
      <c r="M312" s="56"/>
      <c r="AA312" s="104"/>
      <c r="AB312" s="104"/>
      <c r="AC312" s="104"/>
      <c r="AD312" s="104"/>
      <c r="AE312" s="104"/>
      <c r="AF312" s="104"/>
      <c r="AG312" s="104"/>
      <c r="AH312" s="104"/>
    </row>
    <row r="313" spans="2:34" hidden="1" outlineLevel="1" x14ac:dyDescent="0.2">
      <c r="B313" s="110"/>
      <c r="C313" s="110"/>
      <c r="D313" s="56"/>
      <c r="E313" s="56"/>
      <c r="F313" s="56"/>
      <c r="G313" s="56"/>
      <c r="H313" s="56"/>
      <c r="I313" s="56"/>
      <c r="J313" s="56"/>
      <c r="K313" s="56"/>
      <c r="L313" s="56"/>
      <c r="M313" s="56"/>
      <c r="AA313" s="104"/>
      <c r="AB313" s="104"/>
      <c r="AC313" s="104"/>
      <c r="AD313" s="104"/>
      <c r="AE313" s="104"/>
      <c r="AF313" s="104"/>
      <c r="AG313" s="104"/>
      <c r="AH313" s="104"/>
    </row>
    <row r="314" spans="2:34" hidden="1" outlineLevel="1" x14ac:dyDescent="0.2">
      <c r="B314" s="110"/>
      <c r="C314" s="110"/>
      <c r="D314" s="56"/>
      <c r="E314" s="56"/>
      <c r="F314" s="56"/>
      <c r="G314" s="56"/>
      <c r="H314" s="56"/>
      <c r="I314" s="56"/>
      <c r="J314" s="56"/>
      <c r="K314" s="56"/>
      <c r="L314" s="56"/>
      <c r="M314" s="56"/>
      <c r="AA314" s="104"/>
      <c r="AB314" s="104"/>
      <c r="AC314" s="104"/>
      <c r="AD314" s="104"/>
      <c r="AE314" s="104"/>
      <c r="AF314" s="104"/>
      <c r="AG314" s="104"/>
      <c r="AH314" s="104"/>
    </row>
    <row r="315" spans="2:34" hidden="1" outlineLevel="1" x14ac:dyDescent="0.2">
      <c r="B315" s="110"/>
      <c r="C315" s="110"/>
      <c r="D315" s="56"/>
      <c r="E315" s="56"/>
      <c r="F315" s="56"/>
      <c r="G315" s="56"/>
      <c r="H315" s="56"/>
      <c r="I315" s="56"/>
      <c r="J315" s="56"/>
      <c r="K315" s="56"/>
      <c r="L315" s="56"/>
      <c r="M315" s="56"/>
      <c r="AA315" s="104"/>
      <c r="AB315" s="104"/>
      <c r="AC315" s="104"/>
      <c r="AD315" s="104"/>
      <c r="AE315" s="104"/>
      <c r="AF315" s="104"/>
      <c r="AG315" s="104"/>
      <c r="AH315" s="104"/>
    </row>
    <row r="316" spans="2:34" hidden="1" outlineLevel="1" x14ac:dyDescent="0.2">
      <c r="B316" s="110"/>
      <c r="C316" s="110"/>
      <c r="D316" s="56"/>
      <c r="E316" s="56"/>
      <c r="F316" s="56"/>
      <c r="G316" s="56"/>
      <c r="H316" s="56"/>
      <c r="I316" s="56"/>
      <c r="J316" s="56"/>
      <c r="K316" s="56"/>
      <c r="L316" s="56"/>
      <c r="M316" s="56"/>
      <c r="AA316" s="104"/>
      <c r="AB316" s="104"/>
      <c r="AC316" s="104"/>
      <c r="AD316" s="104"/>
      <c r="AE316" s="104"/>
      <c r="AF316" s="104"/>
      <c r="AG316" s="104"/>
      <c r="AH316" s="104"/>
    </row>
    <row r="317" spans="2:34" hidden="1" outlineLevel="1" x14ac:dyDescent="0.2">
      <c r="B317" s="110"/>
      <c r="C317" s="110"/>
      <c r="D317" s="56"/>
      <c r="E317" s="56"/>
      <c r="F317" s="56"/>
      <c r="G317" s="56"/>
      <c r="H317" s="56"/>
      <c r="I317" s="56"/>
      <c r="J317" s="56"/>
      <c r="K317" s="56"/>
      <c r="L317" s="56"/>
      <c r="M317" s="56"/>
      <c r="AA317" s="104"/>
      <c r="AB317" s="104"/>
      <c r="AC317" s="104"/>
      <c r="AD317" s="104"/>
      <c r="AE317" s="104"/>
      <c r="AF317" s="104"/>
      <c r="AG317" s="104"/>
      <c r="AH317" s="104"/>
    </row>
    <row r="318" spans="2:34" hidden="1" outlineLevel="1" x14ac:dyDescent="0.2">
      <c r="B318" s="110"/>
      <c r="C318" s="110"/>
      <c r="D318" s="56"/>
      <c r="E318" s="56"/>
      <c r="F318" s="56"/>
      <c r="G318" s="56"/>
      <c r="H318" s="56"/>
      <c r="I318" s="56"/>
      <c r="J318" s="56"/>
      <c r="K318" s="56"/>
      <c r="L318" s="56"/>
      <c r="M318" s="56"/>
      <c r="AA318" s="104"/>
      <c r="AB318" s="104"/>
      <c r="AC318" s="104"/>
      <c r="AD318" s="104"/>
      <c r="AE318" s="104"/>
      <c r="AF318" s="104"/>
      <c r="AG318" s="104"/>
      <c r="AH318" s="104"/>
    </row>
    <row r="319" spans="2:34" hidden="1" outlineLevel="1" x14ac:dyDescent="0.2">
      <c r="B319" s="110"/>
      <c r="C319" s="110"/>
      <c r="D319" s="56"/>
      <c r="E319" s="56"/>
      <c r="F319" s="56"/>
      <c r="G319" s="56"/>
      <c r="H319" s="56"/>
      <c r="I319" s="56"/>
      <c r="J319" s="56"/>
      <c r="K319" s="56"/>
      <c r="L319" s="56"/>
      <c r="M319" s="56"/>
      <c r="AA319" s="104"/>
      <c r="AB319" s="104"/>
      <c r="AC319" s="104"/>
      <c r="AD319" s="104"/>
      <c r="AE319" s="104"/>
      <c r="AF319" s="104"/>
      <c r="AG319" s="104"/>
      <c r="AH319" s="104"/>
    </row>
    <row r="320" spans="2:34" hidden="1" outlineLevel="1" x14ac:dyDescent="0.2">
      <c r="B320" s="110"/>
      <c r="C320" s="110"/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AA320" s="104"/>
      <c r="AB320" s="104"/>
      <c r="AC320" s="104"/>
      <c r="AD320" s="104"/>
      <c r="AE320" s="104"/>
      <c r="AF320" s="104"/>
      <c r="AG320" s="104"/>
      <c r="AH320" s="104"/>
    </row>
    <row r="321" spans="2:39" hidden="1" outlineLevel="1" x14ac:dyDescent="0.2">
      <c r="B321" s="110"/>
      <c r="C321" s="110"/>
      <c r="D321" s="56"/>
      <c r="E321" s="56"/>
      <c r="F321" s="56"/>
      <c r="G321" s="56"/>
      <c r="H321" s="56"/>
      <c r="I321" s="56"/>
      <c r="J321" s="56"/>
      <c r="K321" s="56"/>
      <c r="L321" s="56"/>
      <c r="M321" s="56"/>
      <c r="AA321" s="104"/>
      <c r="AB321" s="104"/>
      <c r="AC321" s="104"/>
      <c r="AD321" s="104"/>
      <c r="AE321" s="104"/>
      <c r="AF321" s="104"/>
      <c r="AG321" s="104"/>
      <c r="AH321" s="104"/>
    </row>
    <row r="322" spans="2:39" hidden="1" outlineLevel="1" x14ac:dyDescent="0.2">
      <c r="B322" s="110"/>
      <c r="C322" s="110"/>
      <c r="D322" s="56"/>
      <c r="E322" s="56"/>
      <c r="F322" s="56"/>
      <c r="G322" s="56"/>
      <c r="H322" s="56"/>
      <c r="I322" s="56"/>
      <c r="J322" s="56"/>
      <c r="K322" s="56"/>
      <c r="L322" s="56"/>
      <c r="M322" s="56"/>
      <c r="AA322" s="104"/>
      <c r="AB322" s="104"/>
      <c r="AC322" s="104"/>
      <c r="AD322" s="104"/>
      <c r="AE322" s="104"/>
      <c r="AF322" s="104"/>
      <c r="AG322" s="104"/>
      <c r="AH322" s="104"/>
    </row>
    <row r="323" spans="2:39" hidden="1" outlineLevel="1" x14ac:dyDescent="0.2">
      <c r="B323" s="110"/>
      <c r="C323" s="110"/>
      <c r="D323" s="56"/>
      <c r="E323" s="56"/>
      <c r="F323" s="56"/>
      <c r="G323" s="56"/>
      <c r="H323" s="56"/>
      <c r="I323" s="56"/>
      <c r="J323" s="56"/>
      <c r="K323" s="56"/>
      <c r="L323" s="56"/>
      <c r="M323" s="56"/>
      <c r="AA323" s="104"/>
      <c r="AB323" s="104"/>
      <c r="AC323" s="104"/>
      <c r="AD323" s="104"/>
      <c r="AE323" s="104"/>
      <c r="AF323" s="104"/>
      <c r="AG323" s="104"/>
      <c r="AH323" s="104"/>
    </row>
    <row r="324" spans="2:39" hidden="1" outlineLevel="1" x14ac:dyDescent="0.2">
      <c r="B324" s="110"/>
      <c r="C324" s="110"/>
      <c r="D324" s="56"/>
      <c r="E324" s="56"/>
      <c r="F324" s="56"/>
      <c r="G324" s="56"/>
      <c r="H324" s="56"/>
      <c r="I324" s="56"/>
      <c r="J324" s="56"/>
      <c r="K324" s="56"/>
      <c r="L324" s="56"/>
      <c r="M324" s="56"/>
      <c r="AA324" s="104"/>
      <c r="AB324" s="104"/>
      <c r="AC324" s="104"/>
      <c r="AD324" s="104"/>
      <c r="AE324" s="104"/>
      <c r="AF324" s="104"/>
      <c r="AG324" s="104"/>
      <c r="AH324" s="104"/>
    </row>
    <row r="325" spans="2:39" hidden="1" outlineLevel="1" x14ac:dyDescent="0.2">
      <c r="B325" s="110"/>
      <c r="C325" s="110"/>
      <c r="D325" s="56"/>
      <c r="E325" s="56"/>
      <c r="F325" s="56"/>
      <c r="G325" s="56"/>
      <c r="H325" s="56"/>
      <c r="I325" s="56"/>
      <c r="J325" s="56"/>
      <c r="K325" s="56"/>
      <c r="L325" s="56"/>
      <c r="M325" s="56"/>
      <c r="AA325" s="104"/>
      <c r="AB325" s="104"/>
      <c r="AC325" s="104"/>
      <c r="AD325" s="104"/>
      <c r="AE325" s="104"/>
      <c r="AF325" s="104"/>
      <c r="AG325" s="104"/>
      <c r="AH325" s="104"/>
    </row>
    <row r="326" spans="2:39" hidden="1" outlineLevel="1" x14ac:dyDescent="0.2">
      <c r="B326" s="110"/>
      <c r="C326" s="110"/>
      <c r="D326" s="56"/>
      <c r="E326" s="56"/>
      <c r="F326" s="56"/>
      <c r="G326" s="56"/>
      <c r="H326" s="56"/>
      <c r="I326" s="56"/>
      <c r="J326" s="56"/>
      <c r="K326" s="56"/>
      <c r="L326" s="56"/>
      <c r="M326" s="56"/>
      <c r="AA326" s="104"/>
      <c r="AB326" s="104"/>
      <c r="AC326" s="104"/>
      <c r="AD326" s="104"/>
      <c r="AE326" s="104"/>
      <c r="AF326" s="104"/>
      <c r="AG326" s="104"/>
      <c r="AH326" s="104"/>
      <c r="AI326" s="111"/>
      <c r="AJ326" s="111"/>
      <c r="AK326" s="111"/>
      <c r="AL326" s="111"/>
      <c r="AM326" s="111"/>
    </row>
    <row r="327" spans="2:39" hidden="1" outlineLevel="1" x14ac:dyDescent="0.2">
      <c r="B327" s="110"/>
      <c r="C327" s="110"/>
      <c r="D327" s="56"/>
      <c r="E327" s="56"/>
      <c r="F327" s="56"/>
      <c r="G327" s="56"/>
      <c r="H327" s="56"/>
      <c r="I327" s="56"/>
      <c r="J327" s="56"/>
      <c r="K327" s="56"/>
      <c r="L327" s="56"/>
      <c r="M327" s="56"/>
      <c r="AA327" s="104"/>
      <c r="AB327" s="104"/>
      <c r="AC327" s="104"/>
      <c r="AD327" s="104"/>
      <c r="AE327" s="104"/>
      <c r="AF327" s="104"/>
      <c r="AG327" s="104"/>
      <c r="AH327" s="104"/>
    </row>
    <row r="328" spans="2:39" hidden="1" outlineLevel="1" x14ac:dyDescent="0.2">
      <c r="B328" s="110"/>
      <c r="C328" s="110"/>
      <c r="D328" s="56"/>
      <c r="E328" s="56"/>
      <c r="F328" s="56"/>
      <c r="G328" s="56"/>
      <c r="H328" s="56"/>
      <c r="I328" s="56"/>
      <c r="J328" s="56"/>
      <c r="K328" s="56"/>
      <c r="L328" s="56"/>
      <c r="M328" s="56"/>
      <c r="AA328" s="104"/>
      <c r="AB328" s="104"/>
      <c r="AC328" s="104"/>
      <c r="AD328" s="104"/>
      <c r="AE328" s="104"/>
      <c r="AF328" s="104"/>
      <c r="AG328" s="104"/>
      <c r="AH328" s="104"/>
    </row>
    <row r="329" spans="2:39" hidden="1" outlineLevel="1" x14ac:dyDescent="0.2">
      <c r="B329" s="110"/>
      <c r="C329" s="110"/>
      <c r="D329" s="56"/>
      <c r="E329" s="56"/>
      <c r="F329" s="56"/>
      <c r="G329" s="56"/>
      <c r="H329" s="56"/>
      <c r="I329" s="56"/>
      <c r="J329" s="56"/>
      <c r="K329" s="56"/>
      <c r="L329" s="56"/>
      <c r="M329" s="56"/>
      <c r="AA329" s="104"/>
      <c r="AB329" s="104"/>
      <c r="AC329" s="104"/>
      <c r="AD329" s="104"/>
      <c r="AE329" s="104"/>
      <c r="AF329" s="104"/>
      <c r="AG329" s="104"/>
      <c r="AH329" s="104"/>
    </row>
    <row r="330" spans="2:39" hidden="1" outlineLevel="1" x14ac:dyDescent="0.2">
      <c r="B330" s="110"/>
      <c r="C330" s="110"/>
      <c r="D330" s="56"/>
      <c r="E330" s="56"/>
      <c r="F330" s="56"/>
      <c r="G330" s="56"/>
      <c r="H330" s="56"/>
      <c r="I330" s="56"/>
      <c r="J330" s="56"/>
      <c r="K330" s="56"/>
      <c r="L330" s="56"/>
      <c r="M330" s="56"/>
      <c r="AA330" s="104"/>
      <c r="AB330" s="104"/>
      <c r="AC330" s="104"/>
      <c r="AD330" s="104"/>
      <c r="AE330" s="104"/>
      <c r="AF330" s="104"/>
      <c r="AG330" s="104"/>
      <c r="AH330" s="104"/>
    </row>
    <row r="331" spans="2:39" hidden="1" outlineLevel="1" x14ac:dyDescent="0.2">
      <c r="B331" s="110"/>
      <c r="C331" s="110"/>
      <c r="D331" s="56"/>
      <c r="E331" s="56"/>
      <c r="F331" s="56"/>
      <c r="G331" s="56"/>
      <c r="H331" s="56"/>
      <c r="I331" s="56"/>
      <c r="J331" s="56"/>
      <c r="K331" s="56"/>
      <c r="L331" s="56"/>
      <c r="M331" s="56"/>
      <c r="AA331" s="104"/>
      <c r="AB331" s="104"/>
      <c r="AC331" s="104"/>
      <c r="AD331" s="104"/>
      <c r="AE331" s="104"/>
      <c r="AF331" s="104"/>
      <c r="AG331" s="104"/>
      <c r="AH331" s="104"/>
    </row>
    <row r="332" spans="2:39" hidden="1" outlineLevel="1" x14ac:dyDescent="0.2">
      <c r="B332" s="110"/>
      <c r="C332" s="110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AA332" s="104"/>
      <c r="AB332" s="104"/>
      <c r="AC332" s="104"/>
      <c r="AD332" s="104"/>
      <c r="AE332" s="104"/>
      <c r="AF332" s="104"/>
      <c r="AG332" s="104"/>
      <c r="AH332" s="104"/>
    </row>
    <row r="333" spans="2:39" hidden="1" outlineLevel="1" x14ac:dyDescent="0.2">
      <c r="B333" s="110"/>
      <c r="C333" s="110"/>
      <c r="D333" s="56"/>
      <c r="E333" s="56"/>
      <c r="F333" s="56"/>
      <c r="G333" s="56"/>
      <c r="H333" s="56"/>
      <c r="I333" s="56"/>
      <c r="J333" s="56"/>
      <c r="K333" s="56"/>
      <c r="L333" s="56"/>
      <c r="M333" s="56"/>
      <c r="AA333" s="104"/>
      <c r="AB333" s="104"/>
      <c r="AC333" s="104"/>
      <c r="AD333" s="104"/>
      <c r="AE333" s="104"/>
      <c r="AF333" s="104"/>
      <c r="AG333" s="104"/>
      <c r="AH333" s="104"/>
    </row>
    <row r="334" spans="2:39" hidden="1" outlineLevel="1" x14ac:dyDescent="0.2">
      <c r="B334" s="110"/>
      <c r="C334" s="110"/>
      <c r="D334" s="56"/>
      <c r="E334" s="56"/>
      <c r="F334" s="56"/>
      <c r="G334" s="56"/>
      <c r="H334" s="56"/>
      <c r="I334" s="56"/>
      <c r="J334" s="56"/>
      <c r="K334" s="56"/>
      <c r="L334" s="56"/>
      <c r="M334" s="56"/>
      <c r="AA334" s="104"/>
      <c r="AB334" s="104"/>
      <c r="AC334" s="104"/>
      <c r="AD334" s="104"/>
      <c r="AE334" s="104"/>
      <c r="AF334" s="104"/>
      <c r="AG334" s="104"/>
      <c r="AH334" s="104"/>
    </row>
    <row r="335" spans="2:39" hidden="1" outlineLevel="1" x14ac:dyDescent="0.2">
      <c r="B335" s="110"/>
      <c r="C335" s="110"/>
      <c r="D335" s="56"/>
      <c r="E335" s="56"/>
      <c r="F335" s="56"/>
      <c r="G335" s="56"/>
      <c r="H335" s="56"/>
      <c r="I335" s="56"/>
      <c r="J335" s="56"/>
      <c r="K335" s="56"/>
      <c r="L335" s="56"/>
      <c r="M335" s="56"/>
      <c r="AA335" s="104"/>
      <c r="AB335" s="104"/>
      <c r="AC335" s="104"/>
      <c r="AD335" s="104"/>
      <c r="AE335" s="104"/>
      <c r="AF335" s="104"/>
      <c r="AG335" s="104"/>
      <c r="AH335" s="104"/>
    </row>
    <row r="336" spans="2:39" hidden="1" outlineLevel="1" x14ac:dyDescent="0.2">
      <c r="B336" s="110"/>
      <c r="C336" s="110"/>
      <c r="D336" s="56"/>
      <c r="E336" s="56"/>
      <c r="F336" s="56"/>
      <c r="G336" s="56"/>
      <c r="H336" s="56"/>
      <c r="I336" s="56"/>
      <c r="J336" s="56"/>
      <c r="K336" s="56"/>
      <c r="L336" s="56"/>
      <c r="M336" s="56"/>
      <c r="AA336" s="104"/>
      <c r="AB336" s="104"/>
      <c r="AC336" s="104"/>
      <c r="AD336" s="104"/>
      <c r="AE336" s="104"/>
      <c r="AF336" s="104"/>
      <c r="AG336" s="104"/>
      <c r="AH336" s="104"/>
    </row>
    <row r="337" spans="2:34" hidden="1" outlineLevel="1" x14ac:dyDescent="0.2">
      <c r="B337" s="110"/>
      <c r="C337" s="110"/>
      <c r="D337" s="56"/>
      <c r="E337" s="56"/>
      <c r="F337" s="56"/>
      <c r="G337" s="56"/>
      <c r="H337" s="56"/>
      <c r="I337" s="56"/>
      <c r="J337" s="56"/>
      <c r="K337" s="56"/>
      <c r="L337" s="56"/>
      <c r="M337" s="56"/>
      <c r="AA337" s="104"/>
      <c r="AB337" s="104"/>
      <c r="AC337" s="104"/>
      <c r="AD337" s="104"/>
      <c r="AE337" s="104"/>
      <c r="AF337" s="104"/>
      <c r="AG337" s="104"/>
      <c r="AH337" s="104"/>
    </row>
    <row r="338" spans="2:34" hidden="1" outlineLevel="1" x14ac:dyDescent="0.2">
      <c r="B338" s="110"/>
      <c r="C338" s="110"/>
      <c r="D338" s="56"/>
      <c r="E338" s="56"/>
      <c r="F338" s="56"/>
      <c r="G338" s="56"/>
      <c r="H338" s="56"/>
      <c r="I338" s="56"/>
      <c r="J338" s="56"/>
      <c r="K338" s="56"/>
      <c r="L338" s="56"/>
      <c r="M338" s="56"/>
      <c r="AA338" s="104"/>
      <c r="AB338" s="104"/>
      <c r="AC338" s="104"/>
      <c r="AD338" s="104"/>
      <c r="AE338" s="104"/>
      <c r="AF338" s="104"/>
      <c r="AG338" s="104"/>
      <c r="AH338" s="104"/>
    </row>
    <row r="339" spans="2:34" hidden="1" outlineLevel="1" x14ac:dyDescent="0.2">
      <c r="B339" s="110"/>
      <c r="C339" s="110"/>
      <c r="D339" s="56"/>
      <c r="E339" s="56"/>
      <c r="F339" s="56"/>
      <c r="G339" s="56"/>
      <c r="H339" s="56"/>
      <c r="I339" s="56"/>
      <c r="J339" s="56"/>
      <c r="K339" s="56"/>
      <c r="L339" s="56"/>
      <c r="M339" s="56"/>
      <c r="AA339" s="104"/>
      <c r="AB339" s="104"/>
      <c r="AC339" s="104"/>
      <c r="AD339" s="104"/>
      <c r="AE339" s="104"/>
      <c r="AF339" s="104"/>
      <c r="AG339" s="104"/>
      <c r="AH339" s="104"/>
    </row>
    <row r="340" spans="2:34" hidden="1" outlineLevel="1" x14ac:dyDescent="0.2">
      <c r="B340" s="110"/>
      <c r="C340" s="110"/>
      <c r="D340" s="56"/>
      <c r="E340" s="56"/>
      <c r="F340" s="56"/>
      <c r="G340" s="56"/>
      <c r="H340" s="56"/>
      <c r="I340" s="56"/>
      <c r="J340" s="56"/>
      <c r="K340" s="56"/>
      <c r="L340" s="56"/>
      <c r="M340" s="56"/>
      <c r="AA340" s="104"/>
      <c r="AB340" s="104"/>
      <c r="AC340" s="104"/>
      <c r="AD340" s="104"/>
      <c r="AE340" s="104"/>
      <c r="AF340" s="104"/>
      <c r="AG340" s="104"/>
      <c r="AH340" s="104"/>
    </row>
    <row r="341" spans="2:34" hidden="1" outlineLevel="1" x14ac:dyDescent="0.2">
      <c r="B341" s="110"/>
      <c r="C341" s="110"/>
      <c r="D341" s="56"/>
      <c r="E341" s="56"/>
      <c r="F341" s="56"/>
      <c r="G341" s="56"/>
      <c r="H341" s="56"/>
      <c r="I341" s="56"/>
      <c r="J341" s="56"/>
      <c r="K341" s="56"/>
      <c r="L341" s="56"/>
      <c r="M341" s="56"/>
      <c r="AA341" s="104"/>
      <c r="AB341" s="104"/>
      <c r="AC341" s="104"/>
      <c r="AD341" s="104"/>
      <c r="AE341" s="104"/>
      <c r="AF341" s="104"/>
      <c r="AG341" s="104"/>
      <c r="AH341" s="104"/>
    </row>
    <row r="342" spans="2:34" hidden="1" outlineLevel="1" x14ac:dyDescent="0.2">
      <c r="B342" s="110"/>
      <c r="C342" s="110"/>
      <c r="D342" s="56"/>
      <c r="E342" s="56"/>
      <c r="F342" s="56"/>
      <c r="G342" s="56"/>
      <c r="H342" s="56"/>
      <c r="I342" s="56"/>
      <c r="J342" s="56"/>
      <c r="K342" s="56"/>
      <c r="L342" s="56"/>
      <c r="M342" s="56"/>
      <c r="AA342" s="104"/>
      <c r="AB342" s="104"/>
      <c r="AC342" s="104"/>
      <c r="AD342" s="104"/>
      <c r="AE342" s="104"/>
      <c r="AF342" s="104"/>
      <c r="AG342" s="104"/>
      <c r="AH342" s="104"/>
    </row>
    <row r="343" spans="2:34" hidden="1" outlineLevel="1" x14ac:dyDescent="0.2">
      <c r="B343" s="110"/>
      <c r="C343" s="110"/>
      <c r="D343" s="56"/>
      <c r="E343" s="56"/>
      <c r="F343" s="56"/>
      <c r="G343" s="56"/>
      <c r="H343" s="56"/>
      <c r="I343" s="56"/>
      <c r="J343" s="56"/>
      <c r="K343" s="56"/>
      <c r="L343" s="56"/>
      <c r="M343" s="56"/>
      <c r="AA343" s="104"/>
      <c r="AB343" s="104"/>
      <c r="AC343" s="104"/>
      <c r="AD343" s="104"/>
      <c r="AE343" s="104"/>
      <c r="AF343" s="104"/>
      <c r="AG343" s="104"/>
      <c r="AH343" s="104"/>
    </row>
    <row r="344" spans="2:34" hidden="1" outlineLevel="1" x14ac:dyDescent="0.2">
      <c r="B344" s="110"/>
      <c r="C344" s="110"/>
      <c r="D344" s="56"/>
      <c r="E344" s="56"/>
      <c r="F344" s="56"/>
      <c r="G344" s="56"/>
      <c r="H344" s="56"/>
      <c r="I344" s="56"/>
      <c r="J344" s="56"/>
      <c r="K344" s="56"/>
      <c r="L344" s="56"/>
      <c r="M344" s="56"/>
      <c r="AA344" s="104"/>
      <c r="AB344" s="104"/>
      <c r="AC344" s="104"/>
      <c r="AD344" s="104"/>
      <c r="AE344" s="104"/>
      <c r="AF344" s="104"/>
      <c r="AG344" s="104"/>
      <c r="AH344" s="104"/>
    </row>
    <row r="345" spans="2:34" hidden="1" outlineLevel="1" x14ac:dyDescent="0.2">
      <c r="B345" s="110"/>
      <c r="C345" s="110"/>
      <c r="D345" s="56"/>
      <c r="E345" s="56"/>
      <c r="F345" s="56"/>
      <c r="G345" s="56"/>
      <c r="H345" s="56"/>
      <c r="I345" s="56"/>
      <c r="J345" s="56"/>
      <c r="K345" s="56"/>
      <c r="L345" s="56"/>
      <c r="M345" s="56"/>
      <c r="AA345" s="104"/>
      <c r="AB345" s="104"/>
      <c r="AC345" s="104"/>
      <c r="AD345" s="104"/>
      <c r="AE345" s="104"/>
      <c r="AF345" s="104"/>
      <c r="AG345" s="104"/>
      <c r="AH345" s="104"/>
    </row>
    <row r="346" spans="2:34" hidden="1" outlineLevel="1" x14ac:dyDescent="0.2">
      <c r="B346" s="110"/>
      <c r="C346" s="110"/>
      <c r="D346" s="56"/>
      <c r="E346" s="56"/>
      <c r="F346" s="56"/>
      <c r="G346" s="56"/>
      <c r="H346" s="56"/>
      <c r="I346" s="56"/>
      <c r="J346" s="56"/>
      <c r="K346" s="56"/>
      <c r="L346" s="56"/>
      <c r="M346" s="56"/>
      <c r="AA346" s="104"/>
      <c r="AB346" s="104"/>
      <c r="AC346" s="104"/>
      <c r="AD346" s="104"/>
      <c r="AE346" s="104"/>
      <c r="AF346" s="104"/>
      <c r="AG346" s="104"/>
      <c r="AH346" s="104"/>
    </row>
    <row r="347" spans="2:34" hidden="1" outlineLevel="1" x14ac:dyDescent="0.2">
      <c r="B347" s="110"/>
      <c r="C347" s="110"/>
      <c r="D347" s="56"/>
      <c r="E347" s="56"/>
      <c r="F347" s="56"/>
      <c r="G347" s="56"/>
      <c r="H347" s="56"/>
      <c r="I347" s="56"/>
      <c r="J347" s="56"/>
      <c r="K347" s="56"/>
      <c r="L347" s="56"/>
      <c r="M347" s="56"/>
      <c r="AA347" s="104"/>
      <c r="AB347" s="104"/>
      <c r="AC347" s="104"/>
      <c r="AD347" s="104"/>
      <c r="AE347" s="104"/>
      <c r="AF347" s="104"/>
      <c r="AG347" s="104"/>
      <c r="AH347" s="104"/>
    </row>
    <row r="348" spans="2:34" hidden="1" outlineLevel="1" x14ac:dyDescent="0.2">
      <c r="B348" s="110"/>
      <c r="C348" s="110"/>
      <c r="D348" s="56"/>
      <c r="E348" s="56"/>
      <c r="F348" s="56"/>
      <c r="G348" s="56"/>
      <c r="H348" s="56"/>
      <c r="I348" s="56"/>
      <c r="J348" s="56"/>
      <c r="K348" s="56"/>
      <c r="L348" s="56"/>
      <c r="M348" s="56"/>
      <c r="AA348" s="104"/>
      <c r="AB348" s="104"/>
      <c r="AC348" s="104"/>
      <c r="AD348" s="104"/>
      <c r="AE348" s="104"/>
      <c r="AF348" s="104"/>
      <c r="AG348" s="104"/>
      <c r="AH348" s="104"/>
    </row>
    <row r="349" spans="2:34" hidden="1" outlineLevel="1" x14ac:dyDescent="0.2">
      <c r="B349" s="110"/>
      <c r="C349" s="110"/>
      <c r="D349" s="56"/>
      <c r="E349" s="56"/>
      <c r="F349" s="56"/>
      <c r="G349" s="56"/>
      <c r="H349" s="56"/>
      <c r="I349" s="56"/>
      <c r="J349" s="56"/>
      <c r="K349" s="56"/>
      <c r="L349" s="56"/>
      <c r="M349" s="56"/>
      <c r="AA349" s="104"/>
      <c r="AB349" s="104"/>
      <c r="AC349" s="104"/>
      <c r="AD349" s="104"/>
      <c r="AE349" s="104"/>
      <c r="AF349" s="104"/>
      <c r="AG349" s="104"/>
      <c r="AH349" s="104"/>
    </row>
    <row r="350" spans="2:34" hidden="1" outlineLevel="1" x14ac:dyDescent="0.2">
      <c r="B350" s="110"/>
      <c r="C350" s="110"/>
      <c r="D350" s="56"/>
      <c r="E350" s="56"/>
      <c r="F350" s="56"/>
      <c r="G350" s="56"/>
      <c r="H350" s="56"/>
      <c r="I350" s="56"/>
      <c r="J350" s="56"/>
      <c r="K350" s="56"/>
      <c r="L350" s="56"/>
      <c r="M350" s="56"/>
      <c r="AA350" s="104"/>
      <c r="AB350" s="104"/>
      <c r="AC350" s="104"/>
      <c r="AD350" s="104"/>
      <c r="AE350" s="104"/>
      <c r="AF350" s="104"/>
      <c r="AG350" s="104"/>
      <c r="AH350" s="104"/>
    </row>
    <row r="351" spans="2:34" hidden="1" outlineLevel="1" x14ac:dyDescent="0.2">
      <c r="B351" s="110"/>
      <c r="C351" s="110"/>
      <c r="D351" s="56"/>
      <c r="E351" s="56"/>
      <c r="F351" s="56"/>
      <c r="G351" s="56"/>
      <c r="H351" s="56"/>
      <c r="I351" s="56"/>
      <c r="J351" s="56"/>
      <c r="K351" s="56"/>
      <c r="L351" s="56"/>
      <c r="M351" s="56"/>
      <c r="AA351" s="104"/>
      <c r="AB351" s="104"/>
      <c r="AC351" s="104"/>
      <c r="AD351" s="104"/>
      <c r="AE351" s="104"/>
      <c r="AF351" s="104"/>
      <c r="AG351" s="104"/>
      <c r="AH351" s="104"/>
    </row>
    <row r="352" spans="2:34" hidden="1" outlineLevel="1" x14ac:dyDescent="0.2">
      <c r="B352" s="110"/>
      <c r="C352" s="110"/>
      <c r="D352" s="56"/>
      <c r="E352" s="56"/>
      <c r="F352" s="56"/>
      <c r="G352" s="56"/>
      <c r="H352" s="56"/>
      <c r="I352" s="56"/>
      <c r="J352" s="56"/>
      <c r="K352" s="56"/>
      <c r="L352" s="56"/>
      <c r="M352" s="56"/>
      <c r="AA352" s="104"/>
      <c r="AB352" s="104"/>
      <c r="AC352" s="104"/>
      <c r="AD352" s="104"/>
      <c r="AE352" s="104"/>
      <c r="AF352" s="104"/>
      <c r="AG352" s="104"/>
      <c r="AH352" s="104"/>
    </row>
    <row r="353" spans="2:34" hidden="1" outlineLevel="1" x14ac:dyDescent="0.2">
      <c r="B353" s="110"/>
      <c r="C353" s="110"/>
      <c r="D353" s="56"/>
      <c r="E353" s="56"/>
      <c r="F353" s="56"/>
      <c r="G353" s="56"/>
      <c r="H353" s="56"/>
      <c r="I353" s="56"/>
      <c r="J353" s="56"/>
      <c r="K353" s="56"/>
      <c r="L353" s="56"/>
      <c r="M353" s="56"/>
      <c r="AA353" s="104"/>
      <c r="AB353" s="104"/>
      <c r="AC353" s="104"/>
      <c r="AD353" s="104"/>
      <c r="AE353" s="104"/>
      <c r="AF353" s="104"/>
      <c r="AG353" s="104"/>
      <c r="AH353" s="104"/>
    </row>
    <row r="354" spans="2:34" hidden="1" outlineLevel="1" x14ac:dyDescent="0.2">
      <c r="B354" s="110"/>
      <c r="C354" s="110"/>
      <c r="D354" s="56"/>
      <c r="E354" s="56"/>
      <c r="F354" s="56"/>
      <c r="G354" s="56"/>
      <c r="H354" s="56"/>
      <c r="I354" s="56"/>
      <c r="J354" s="56"/>
      <c r="K354" s="56"/>
      <c r="L354" s="56"/>
      <c r="M354" s="56"/>
      <c r="AA354" s="104"/>
      <c r="AB354" s="104"/>
      <c r="AC354" s="104"/>
      <c r="AD354" s="104"/>
      <c r="AE354" s="104"/>
      <c r="AF354" s="104"/>
      <c r="AG354" s="104"/>
      <c r="AH354" s="104"/>
    </row>
    <row r="355" spans="2:34" hidden="1" outlineLevel="1" x14ac:dyDescent="0.2">
      <c r="B355" s="110"/>
      <c r="C355" s="110"/>
      <c r="D355" s="56"/>
      <c r="E355" s="56"/>
      <c r="F355" s="56"/>
      <c r="G355" s="56"/>
      <c r="H355" s="56"/>
      <c r="I355" s="56"/>
      <c r="J355" s="56"/>
      <c r="K355" s="56"/>
      <c r="L355" s="56"/>
      <c r="M355" s="56"/>
      <c r="AA355" s="104"/>
      <c r="AB355" s="104"/>
      <c r="AC355" s="104"/>
      <c r="AD355" s="104"/>
      <c r="AE355" s="104"/>
      <c r="AF355" s="104"/>
      <c r="AG355" s="104"/>
      <c r="AH355" s="104"/>
    </row>
    <row r="356" spans="2:34" hidden="1" outlineLevel="1" x14ac:dyDescent="0.2">
      <c r="B356" s="110"/>
      <c r="C356" s="110"/>
      <c r="D356" s="56"/>
      <c r="E356" s="56"/>
      <c r="F356" s="56"/>
      <c r="G356" s="56"/>
      <c r="H356" s="56"/>
      <c r="I356" s="56"/>
      <c r="J356" s="56"/>
      <c r="K356" s="56"/>
      <c r="L356" s="56"/>
      <c r="M356" s="56"/>
      <c r="AA356" s="104"/>
      <c r="AB356" s="104"/>
      <c r="AC356" s="104"/>
      <c r="AD356" s="104"/>
      <c r="AE356" s="104"/>
      <c r="AF356" s="104"/>
      <c r="AG356" s="104"/>
      <c r="AH356" s="104"/>
    </row>
    <row r="357" spans="2:34" hidden="1" outlineLevel="1" x14ac:dyDescent="0.2">
      <c r="B357" s="110"/>
      <c r="C357" s="110"/>
      <c r="D357" s="56"/>
      <c r="E357" s="56"/>
      <c r="F357" s="56"/>
      <c r="G357" s="56"/>
      <c r="H357" s="56"/>
      <c r="I357" s="56"/>
      <c r="J357" s="56"/>
      <c r="K357" s="56"/>
      <c r="L357" s="56"/>
      <c r="M357" s="56"/>
      <c r="AA357" s="104"/>
      <c r="AB357" s="104"/>
      <c r="AC357" s="104"/>
      <c r="AD357" s="104"/>
      <c r="AE357" s="104"/>
      <c r="AF357" s="104"/>
      <c r="AG357" s="104"/>
      <c r="AH357" s="104"/>
    </row>
    <row r="358" spans="2:34" hidden="1" outlineLevel="1" x14ac:dyDescent="0.2">
      <c r="B358" s="110"/>
      <c r="C358" s="110"/>
      <c r="D358" s="56"/>
      <c r="E358" s="56"/>
      <c r="F358" s="56"/>
      <c r="G358" s="56"/>
      <c r="H358" s="56"/>
      <c r="I358" s="56"/>
      <c r="J358" s="56"/>
      <c r="K358" s="56"/>
      <c r="L358" s="56"/>
      <c r="M358" s="56"/>
      <c r="AA358" s="104"/>
      <c r="AB358" s="104"/>
      <c r="AC358" s="104"/>
      <c r="AD358" s="104"/>
      <c r="AE358" s="104"/>
      <c r="AF358" s="104"/>
      <c r="AG358" s="104"/>
      <c r="AH358" s="104"/>
    </row>
    <row r="359" spans="2:34" hidden="1" outlineLevel="1" x14ac:dyDescent="0.2">
      <c r="B359" s="110"/>
      <c r="C359" s="110"/>
      <c r="D359" s="56"/>
      <c r="E359" s="56"/>
      <c r="F359" s="56"/>
      <c r="G359" s="56"/>
      <c r="H359" s="56"/>
      <c r="I359" s="56"/>
      <c r="J359" s="56"/>
      <c r="K359" s="56"/>
      <c r="L359" s="56"/>
      <c r="M359" s="56"/>
      <c r="AA359" s="104"/>
      <c r="AB359" s="104"/>
      <c r="AC359" s="104"/>
      <c r="AD359" s="104"/>
      <c r="AE359" s="104"/>
      <c r="AF359" s="104"/>
      <c r="AG359" s="104"/>
      <c r="AH359" s="104"/>
    </row>
    <row r="360" spans="2:34" hidden="1" outlineLevel="1" x14ac:dyDescent="0.2">
      <c r="B360" s="110"/>
      <c r="C360" s="110"/>
      <c r="D360" s="56"/>
      <c r="E360" s="56"/>
      <c r="F360" s="56"/>
      <c r="G360" s="56"/>
      <c r="H360" s="56"/>
      <c r="I360" s="56"/>
      <c r="J360" s="56"/>
      <c r="K360" s="56"/>
      <c r="L360" s="56"/>
      <c r="M360" s="56"/>
      <c r="AA360" s="104"/>
      <c r="AB360" s="104"/>
      <c r="AC360" s="104"/>
      <c r="AD360" s="104"/>
      <c r="AE360" s="104"/>
      <c r="AF360" s="104"/>
      <c r="AG360" s="104"/>
      <c r="AH360" s="104"/>
    </row>
    <row r="361" spans="2:34" hidden="1" outlineLevel="1" x14ac:dyDescent="0.2">
      <c r="B361" s="110"/>
      <c r="C361" s="110"/>
      <c r="D361" s="56"/>
      <c r="E361" s="56"/>
      <c r="F361" s="56"/>
      <c r="G361" s="56"/>
      <c r="H361" s="56"/>
      <c r="I361" s="56"/>
      <c r="J361" s="56"/>
      <c r="K361" s="56"/>
      <c r="L361" s="56"/>
      <c r="M361" s="56"/>
      <c r="AA361" s="104"/>
      <c r="AB361" s="104"/>
      <c r="AC361" s="104"/>
      <c r="AD361" s="104"/>
      <c r="AE361" s="104"/>
      <c r="AF361" s="104"/>
      <c r="AG361" s="104"/>
      <c r="AH361" s="104"/>
    </row>
    <row r="362" spans="2:34" hidden="1" outlineLevel="1" x14ac:dyDescent="0.2">
      <c r="B362" s="110"/>
      <c r="C362" s="110"/>
      <c r="D362" s="56"/>
      <c r="E362" s="56"/>
      <c r="F362" s="56"/>
      <c r="G362" s="56"/>
      <c r="H362" s="56"/>
      <c r="I362" s="56"/>
      <c r="J362" s="56"/>
      <c r="K362" s="56"/>
      <c r="L362" s="56"/>
      <c r="M362" s="56"/>
      <c r="AA362" s="104"/>
      <c r="AB362" s="104"/>
      <c r="AC362" s="104"/>
      <c r="AD362" s="104"/>
      <c r="AE362" s="104"/>
      <c r="AF362" s="104"/>
      <c r="AG362" s="104"/>
      <c r="AH362" s="104"/>
    </row>
    <row r="363" spans="2:34" hidden="1" outlineLevel="1" x14ac:dyDescent="0.2">
      <c r="B363" s="110"/>
      <c r="C363" s="110"/>
      <c r="D363" s="56"/>
      <c r="E363" s="56"/>
      <c r="F363" s="56"/>
      <c r="G363" s="56"/>
      <c r="H363" s="56"/>
      <c r="I363" s="56"/>
      <c r="J363" s="56"/>
      <c r="K363" s="56"/>
      <c r="L363" s="56"/>
      <c r="M363" s="56"/>
      <c r="AA363" s="104"/>
      <c r="AB363" s="104"/>
      <c r="AC363" s="104"/>
      <c r="AD363" s="104"/>
      <c r="AE363" s="104"/>
      <c r="AF363" s="104"/>
      <c r="AG363" s="104"/>
      <c r="AH363" s="104"/>
    </row>
    <row r="364" spans="2:34" hidden="1" outlineLevel="1" x14ac:dyDescent="0.2">
      <c r="B364" s="110"/>
      <c r="C364" s="110"/>
      <c r="D364" s="56"/>
      <c r="E364" s="56"/>
      <c r="F364" s="56"/>
      <c r="G364" s="56"/>
      <c r="H364" s="56"/>
      <c r="I364" s="56"/>
      <c r="J364" s="56"/>
      <c r="K364" s="56"/>
      <c r="L364" s="56"/>
      <c r="M364" s="56"/>
      <c r="AA364" s="104"/>
      <c r="AB364" s="104"/>
      <c r="AC364" s="104"/>
      <c r="AD364" s="104"/>
      <c r="AE364" s="104"/>
      <c r="AF364" s="104"/>
      <c r="AG364" s="104"/>
      <c r="AH364" s="104"/>
    </row>
    <row r="365" spans="2:34" collapsed="1" x14ac:dyDescent="0.2">
      <c r="B365" s="204" t="str">
        <f t="shared" ref="B365:C365" ca="1" si="50">IFERROR(INDEX(Act_labels_aggr,MATCH(C365,Act_codes_aggr,0),1),"")</f>
        <v/>
      </c>
      <c r="C365" s="204" t="str">
        <f t="shared" ca="1" si="50"/>
        <v/>
      </c>
      <c r="D365" s="56"/>
      <c r="E365" s="56"/>
      <c r="F365" s="56"/>
      <c r="G365" s="56"/>
      <c r="H365" s="56"/>
      <c r="I365" s="56"/>
      <c r="J365" s="56"/>
      <c r="K365" s="56"/>
      <c r="L365" s="56"/>
      <c r="M365" s="56"/>
      <c r="AA365" s="104"/>
      <c r="AB365" s="104"/>
      <c r="AC365" s="104"/>
      <c r="AD365" s="104"/>
      <c r="AE365" s="104"/>
      <c r="AF365" s="104"/>
      <c r="AG365" s="104"/>
      <c r="AH365" s="104"/>
    </row>
    <row r="366" spans="2:34" x14ac:dyDescent="0.2">
      <c r="B366" s="112"/>
      <c r="P366" s="61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104"/>
      <c r="AB366" s="104"/>
      <c r="AC366" s="104"/>
      <c r="AD366" s="104"/>
      <c r="AE366" s="104"/>
      <c r="AF366" s="104"/>
      <c r="AG366" s="104"/>
      <c r="AH366" s="104"/>
    </row>
    <row r="367" spans="2:34" x14ac:dyDescent="0.2">
      <c r="B367" s="112"/>
      <c r="P367" s="61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104"/>
      <c r="AB367" s="104"/>
      <c r="AC367" s="104"/>
      <c r="AD367" s="104"/>
      <c r="AE367" s="104"/>
      <c r="AF367" s="104"/>
      <c r="AG367" s="104"/>
      <c r="AH367" s="104"/>
    </row>
    <row r="368" spans="2:34" x14ac:dyDescent="0.2">
      <c r="B368" s="112"/>
      <c r="P368" s="61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104"/>
      <c r="AB368" s="104"/>
      <c r="AC368" s="104"/>
      <c r="AD368" s="104"/>
      <c r="AE368" s="104"/>
      <c r="AF368" s="104"/>
      <c r="AG368" s="104"/>
      <c r="AH368" s="104"/>
    </row>
    <row r="369" spans="2:34" x14ac:dyDescent="0.2">
      <c r="B369" s="112"/>
      <c r="P369" s="61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104"/>
      <c r="AB369" s="104"/>
      <c r="AC369" s="104"/>
      <c r="AD369" s="104"/>
      <c r="AE369" s="104"/>
      <c r="AF369" s="104"/>
      <c r="AG369" s="104"/>
      <c r="AH369" s="104"/>
    </row>
    <row r="370" spans="2:34" x14ac:dyDescent="0.2">
      <c r="B370" s="112"/>
      <c r="P370" s="61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104"/>
      <c r="AB370" s="104"/>
      <c r="AC370" s="104"/>
      <c r="AD370" s="104"/>
      <c r="AE370" s="104"/>
      <c r="AF370" s="104"/>
      <c r="AG370" s="104"/>
      <c r="AH370" s="104"/>
    </row>
    <row r="371" spans="2:34" x14ac:dyDescent="0.2">
      <c r="B371" s="112"/>
      <c r="P371" s="61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104"/>
      <c r="AB371" s="104"/>
      <c r="AC371" s="104"/>
      <c r="AD371" s="104"/>
      <c r="AE371" s="104"/>
      <c r="AF371" s="104"/>
      <c r="AG371" s="104"/>
      <c r="AH371" s="104"/>
    </row>
    <row r="372" spans="2:34" x14ac:dyDescent="0.2">
      <c r="B372" s="112"/>
      <c r="P372" s="61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104"/>
      <c r="AB372" s="104"/>
      <c r="AC372" s="104"/>
      <c r="AD372" s="104"/>
      <c r="AE372" s="104"/>
      <c r="AF372" s="104"/>
      <c r="AG372" s="104"/>
      <c r="AH372" s="104"/>
    </row>
    <row r="373" spans="2:34" x14ac:dyDescent="0.2">
      <c r="B373" s="112"/>
      <c r="P373" s="61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104"/>
      <c r="AB373" s="104"/>
      <c r="AC373" s="104"/>
      <c r="AD373" s="104"/>
      <c r="AE373" s="104"/>
      <c r="AF373" s="104"/>
      <c r="AG373" s="104"/>
      <c r="AH373" s="104"/>
    </row>
    <row r="374" spans="2:34" x14ac:dyDescent="0.2">
      <c r="B374" s="112"/>
      <c r="P374" s="61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104"/>
      <c r="AB374" s="104"/>
      <c r="AC374" s="104"/>
      <c r="AD374" s="104"/>
      <c r="AE374" s="104"/>
      <c r="AF374" s="104"/>
      <c r="AG374" s="104"/>
      <c r="AH374" s="104"/>
    </row>
    <row r="375" spans="2:34" x14ac:dyDescent="0.2">
      <c r="B375" s="112"/>
      <c r="P375" s="61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104"/>
      <c r="AB375" s="104"/>
      <c r="AC375" s="104"/>
      <c r="AD375" s="104"/>
      <c r="AE375" s="104"/>
      <c r="AF375" s="104"/>
      <c r="AG375" s="104"/>
      <c r="AH375" s="104"/>
    </row>
    <row r="376" spans="2:34" x14ac:dyDescent="0.2">
      <c r="B376" s="112"/>
      <c r="P376" s="61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104"/>
      <c r="AB376" s="104"/>
      <c r="AC376" s="104"/>
      <c r="AD376" s="104"/>
      <c r="AE376" s="104"/>
      <c r="AF376" s="104"/>
      <c r="AG376" s="104"/>
      <c r="AH376" s="104"/>
    </row>
    <row r="377" spans="2:34" x14ac:dyDescent="0.2">
      <c r="B377" s="112"/>
      <c r="P377" s="61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104"/>
      <c r="AB377" s="104"/>
      <c r="AC377" s="104"/>
      <c r="AD377" s="104"/>
      <c r="AE377" s="104"/>
      <c r="AF377" s="104"/>
      <c r="AG377" s="104"/>
      <c r="AH377" s="104"/>
    </row>
    <row r="378" spans="2:34" x14ac:dyDescent="0.2">
      <c r="B378" s="112"/>
      <c r="P378" s="61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104"/>
      <c r="AB378" s="104"/>
      <c r="AC378" s="104"/>
      <c r="AD378" s="104"/>
      <c r="AE378" s="104"/>
      <c r="AF378" s="104"/>
      <c r="AG378" s="104"/>
      <c r="AH378" s="104"/>
    </row>
    <row r="379" spans="2:34" x14ac:dyDescent="0.2">
      <c r="B379" s="112"/>
      <c r="P379" s="61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104"/>
      <c r="AB379" s="104"/>
      <c r="AC379" s="104"/>
      <c r="AD379" s="104"/>
      <c r="AE379" s="104"/>
      <c r="AF379" s="104"/>
      <c r="AG379" s="104"/>
      <c r="AH379" s="104"/>
    </row>
    <row r="380" spans="2:34" x14ac:dyDescent="0.2">
      <c r="B380" s="112"/>
      <c r="P380" s="61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104"/>
      <c r="AB380" s="104"/>
      <c r="AC380" s="104"/>
      <c r="AD380" s="104"/>
      <c r="AE380" s="104"/>
      <c r="AF380" s="104"/>
      <c r="AG380" s="104"/>
      <c r="AH380" s="104"/>
    </row>
    <row r="381" spans="2:34" x14ac:dyDescent="0.2">
      <c r="B381" s="112"/>
      <c r="P381" s="61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104"/>
      <c r="AB381" s="104"/>
      <c r="AC381" s="104"/>
      <c r="AD381" s="104"/>
      <c r="AE381" s="104"/>
      <c r="AF381" s="104"/>
      <c r="AG381" s="104"/>
      <c r="AH381" s="104"/>
    </row>
    <row r="382" spans="2:34" x14ac:dyDescent="0.2">
      <c r="P382" s="61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104"/>
      <c r="AB382" s="104"/>
      <c r="AC382" s="104"/>
      <c r="AD382" s="104"/>
      <c r="AE382" s="104"/>
      <c r="AF382" s="104"/>
      <c r="AG382" s="104"/>
      <c r="AH382" s="104"/>
    </row>
    <row r="383" spans="2:34" x14ac:dyDescent="0.2">
      <c r="P383" s="61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104"/>
      <c r="AB383" s="104"/>
      <c r="AC383" s="104"/>
      <c r="AD383" s="104"/>
      <c r="AE383" s="104"/>
      <c r="AF383" s="104"/>
      <c r="AG383" s="104"/>
      <c r="AH383" s="104"/>
    </row>
    <row r="384" spans="2:34" x14ac:dyDescent="0.2">
      <c r="P384" s="61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104"/>
      <c r="AB384" s="104"/>
      <c r="AC384" s="104"/>
      <c r="AD384" s="104"/>
      <c r="AE384" s="104"/>
      <c r="AF384" s="104"/>
      <c r="AG384" s="104"/>
      <c r="AH384" s="104"/>
    </row>
    <row r="385" spans="16:34" x14ac:dyDescent="0.2">
      <c r="P385" s="61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104"/>
      <c r="AB385" s="104"/>
      <c r="AC385" s="104"/>
      <c r="AD385" s="104"/>
      <c r="AE385" s="104"/>
      <c r="AF385" s="104"/>
      <c r="AG385" s="104"/>
      <c r="AH385" s="104"/>
    </row>
    <row r="386" spans="16:34" x14ac:dyDescent="0.2">
      <c r="P386" s="61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104"/>
      <c r="AB386" s="104"/>
      <c r="AC386" s="104"/>
      <c r="AD386" s="104"/>
      <c r="AE386" s="104"/>
      <c r="AF386" s="104"/>
      <c r="AG386" s="104"/>
      <c r="AH386" s="104"/>
    </row>
    <row r="387" spans="16:34" x14ac:dyDescent="0.2">
      <c r="P387" s="61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104"/>
      <c r="AB387" s="104"/>
      <c r="AC387" s="104"/>
      <c r="AD387" s="104"/>
      <c r="AE387" s="104"/>
      <c r="AF387" s="104"/>
      <c r="AG387" s="104"/>
      <c r="AH387" s="104"/>
    </row>
    <row r="388" spans="16:34" x14ac:dyDescent="0.2">
      <c r="P388" s="61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104"/>
      <c r="AB388" s="104"/>
      <c r="AC388" s="104"/>
      <c r="AD388" s="104"/>
      <c r="AE388" s="104"/>
      <c r="AF388" s="104"/>
      <c r="AG388" s="104"/>
      <c r="AH388" s="104"/>
    </row>
    <row r="389" spans="16:34" x14ac:dyDescent="0.2">
      <c r="P389" s="61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104"/>
      <c r="AB389" s="104"/>
      <c r="AC389" s="104"/>
      <c r="AD389" s="104"/>
      <c r="AE389" s="104"/>
      <c r="AF389" s="104"/>
      <c r="AG389" s="104"/>
      <c r="AH389" s="104"/>
    </row>
    <row r="390" spans="16:34" x14ac:dyDescent="0.2">
      <c r="P390" s="61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104"/>
      <c r="AB390" s="104"/>
      <c r="AC390" s="104"/>
      <c r="AD390" s="104"/>
      <c r="AE390" s="104"/>
      <c r="AF390" s="104"/>
      <c r="AG390" s="104"/>
      <c r="AH390" s="104"/>
    </row>
    <row r="391" spans="16:34" x14ac:dyDescent="0.2">
      <c r="P391" s="61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104"/>
      <c r="AB391" s="104"/>
      <c r="AC391" s="104"/>
      <c r="AD391" s="104"/>
      <c r="AE391" s="104"/>
      <c r="AF391" s="104"/>
      <c r="AG391" s="104"/>
      <c r="AH391" s="104"/>
    </row>
    <row r="392" spans="16:34" x14ac:dyDescent="0.2">
      <c r="P392" s="61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104"/>
      <c r="AB392" s="104"/>
      <c r="AC392" s="104"/>
      <c r="AD392" s="104"/>
      <c r="AE392" s="104"/>
      <c r="AF392" s="104"/>
      <c r="AG392" s="104"/>
      <c r="AH392" s="104"/>
    </row>
    <row r="393" spans="16:34" x14ac:dyDescent="0.2">
      <c r="P393" s="61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104"/>
      <c r="AB393" s="104"/>
      <c r="AC393" s="104"/>
      <c r="AD393" s="104"/>
      <c r="AE393" s="104"/>
      <c r="AF393" s="104"/>
      <c r="AG393" s="104"/>
      <c r="AH393" s="104"/>
    </row>
    <row r="394" spans="16:34" x14ac:dyDescent="0.2">
      <c r="P394" s="61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104"/>
      <c r="AB394" s="104"/>
      <c r="AC394" s="104"/>
      <c r="AD394" s="104"/>
      <c r="AE394" s="104"/>
      <c r="AF394" s="104"/>
      <c r="AG394" s="104"/>
      <c r="AH394" s="104"/>
    </row>
    <row r="395" spans="16:34" x14ac:dyDescent="0.2">
      <c r="P395" s="61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104"/>
      <c r="AB395" s="104"/>
      <c r="AC395" s="104"/>
      <c r="AD395" s="104"/>
      <c r="AE395" s="104"/>
      <c r="AF395" s="104"/>
      <c r="AG395" s="104"/>
      <c r="AH395" s="104"/>
    </row>
    <row r="396" spans="16:34" x14ac:dyDescent="0.2">
      <c r="P396" s="61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104"/>
      <c r="AB396" s="104"/>
      <c r="AC396" s="104"/>
      <c r="AD396" s="104"/>
      <c r="AE396" s="104"/>
      <c r="AF396" s="104"/>
      <c r="AG396" s="104"/>
      <c r="AH396" s="104"/>
    </row>
    <row r="397" spans="16:34" x14ac:dyDescent="0.2">
      <c r="P397" s="61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104"/>
      <c r="AB397" s="104"/>
      <c r="AC397" s="104"/>
      <c r="AD397" s="104"/>
      <c r="AE397" s="104"/>
      <c r="AF397" s="104"/>
      <c r="AG397" s="104"/>
      <c r="AH397" s="104"/>
    </row>
    <row r="398" spans="16:34" x14ac:dyDescent="0.2">
      <c r="P398" s="61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104"/>
      <c r="AB398" s="104"/>
      <c r="AC398" s="104"/>
      <c r="AD398" s="104"/>
      <c r="AE398" s="104"/>
      <c r="AF398" s="104"/>
      <c r="AG398" s="104"/>
      <c r="AH398" s="104"/>
    </row>
    <row r="399" spans="16:34" x14ac:dyDescent="0.2">
      <c r="P399" s="61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104"/>
      <c r="AB399" s="104"/>
      <c r="AC399" s="104"/>
      <c r="AD399" s="104"/>
      <c r="AE399" s="104"/>
      <c r="AF399" s="104"/>
      <c r="AG399" s="104"/>
      <c r="AH399" s="104"/>
    </row>
    <row r="400" spans="16:34" x14ac:dyDescent="0.2">
      <c r="P400" s="61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104"/>
      <c r="AB400" s="104"/>
      <c r="AC400" s="104"/>
      <c r="AD400" s="104"/>
      <c r="AE400" s="104"/>
      <c r="AF400" s="104"/>
      <c r="AG400" s="104"/>
      <c r="AH400" s="104"/>
    </row>
    <row r="401" spans="4:34" x14ac:dyDescent="0.2">
      <c r="P401" s="61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104"/>
      <c r="AB401" s="104"/>
      <c r="AC401" s="104"/>
      <c r="AD401" s="104"/>
      <c r="AE401" s="104"/>
      <c r="AF401" s="104"/>
      <c r="AG401" s="104"/>
      <c r="AH401" s="104"/>
    </row>
    <row r="402" spans="4:34" x14ac:dyDescent="0.2">
      <c r="P402" s="61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104"/>
      <c r="AB402" s="104"/>
      <c r="AC402" s="104"/>
      <c r="AD402" s="104"/>
      <c r="AE402" s="104"/>
      <c r="AF402" s="104"/>
      <c r="AG402" s="104"/>
      <c r="AH402" s="104"/>
    </row>
    <row r="403" spans="4:34" x14ac:dyDescent="0.2">
      <c r="P403" s="61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104"/>
      <c r="AB403" s="104"/>
      <c r="AC403" s="104"/>
      <c r="AD403" s="104"/>
      <c r="AE403" s="104"/>
      <c r="AF403" s="104"/>
      <c r="AG403" s="104"/>
      <c r="AH403" s="104"/>
    </row>
    <row r="404" spans="4:34" x14ac:dyDescent="0.2">
      <c r="P404" s="61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104"/>
      <c r="AB404" s="104"/>
      <c r="AC404" s="104"/>
      <c r="AD404" s="104"/>
      <c r="AE404" s="104"/>
      <c r="AF404" s="104"/>
      <c r="AG404" s="104"/>
      <c r="AH404" s="104"/>
    </row>
    <row r="405" spans="4:34" x14ac:dyDescent="0.2">
      <c r="P405" s="61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104"/>
      <c r="AB405" s="104"/>
      <c r="AC405" s="104"/>
      <c r="AD405" s="104"/>
      <c r="AE405" s="104"/>
      <c r="AF405" s="104"/>
      <c r="AG405" s="104"/>
      <c r="AH405" s="104"/>
    </row>
    <row r="406" spans="4:34" x14ac:dyDescent="0.2">
      <c r="P406" s="61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104"/>
      <c r="AB406" s="104"/>
      <c r="AC406" s="104"/>
      <c r="AD406" s="104"/>
      <c r="AE406" s="104"/>
      <c r="AF406" s="104"/>
      <c r="AG406" s="104"/>
      <c r="AH406" s="104"/>
    </row>
    <row r="407" spans="4:34" x14ac:dyDescent="0.2">
      <c r="D407" s="113"/>
      <c r="E407" s="113"/>
      <c r="F407" s="113"/>
      <c r="G407" s="113"/>
      <c r="H407" s="113"/>
      <c r="I407" s="113"/>
      <c r="J407" s="113"/>
      <c r="K407" s="113"/>
      <c r="L407" s="113"/>
      <c r="M407" s="113"/>
      <c r="P407" s="113"/>
      <c r="Q407" s="113"/>
      <c r="R407" s="113"/>
      <c r="S407" s="113"/>
      <c r="T407" s="113"/>
      <c r="U407" s="113"/>
      <c r="V407" s="113"/>
      <c r="W407" s="113"/>
      <c r="X407" s="113"/>
      <c r="Y407" s="113"/>
      <c r="Z407" s="113"/>
      <c r="AA407" s="104"/>
      <c r="AB407" s="104"/>
      <c r="AC407" s="104"/>
      <c r="AD407" s="104"/>
      <c r="AE407" s="104"/>
      <c r="AF407" s="104"/>
      <c r="AG407" s="104"/>
      <c r="AH407" s="104"/>
    </row>
    <row r="408" spans="4:34" x14ac:dyDescent="0.2">
      <c r="D408" s="79"/>
      <c r="E408" s="79"/>
      <c r="F408" s="79"/>
      <c r="G408" s="79"/>
      <c r="H408" s="79"/>
      <c r="I408" s="79"/>
      <c r="J408" s="79"/>
      <c r="K408" s="79"/>
      <c r="L408" s="79"/>
      <c r="M408" s="79"/>
      <c r="P408" s="61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104"/>
      <c r="AB408" s="104"/>
      <c r="AC408" s="104"/>
      <c r="AD408" s="104"/>
      <c r="AE408" s="104"/>
      <c r="AF408" s="104"/>
      <c r="AG408" s="104"/>
      <c r="AH408" s="104"/>
    </row>
    <row r="409" spans="4:34" x14ac:dyDescent="0.2">
      <c r="D409" s="79"/>
      <c r="E409" s="79"/>
      <c r="F409" s="79"/>
      <c r="G409" s="79"/>
      <c r="H409" s="79"/>
      <c r="I409" s="79"/>
      <c r="J409" s="79"/>
      <c r="K409" s="79"/>
      <c r="L409" s="79"/>
      <c r="M409" s="79"/>
      <c r="P409" s="61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104"/>
      <c r="AB409" s="104"/>
      <c r="AC409" s="104"/>
      <c r="AD409" s="104"/>
      <c r="AE409" s="104"/>
      <c r="AF409" s="104"/>
      <c r="AG409" s="104"/>
      <c r="AH409" s="104"/>
    </row>
    <row r="410" spans="4:34" x14ac:dyDescent="0.2">
      <c r="D410" s="79"/>
      <c r="E410" s="79"/>
      <c r="F410" s="79"/>
      <c r="G410" s="79"/>
      <c r="H410" s="79"/>
      <c r="I410" s="79"/>
      <c r="J410" s="79"/>
      <c r="K410" s="79"/>
      <c r="L410" s="79"/>
      <c r="M410" s="79"/>
      <c r="P410" s="61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104"/>
      <c r="AB410" s="104"/>
      <c r="AC410" s="104"/>
      <c r="AD410" s="104"/>
      <c r="AE410" s="104"/>
      <c r="AF410" s="104"/>
      <c r="AG410" s="104"/>
      <c r="AH410" s="104"/>
    </row>
    <row r="411" spans="4:34" x14ac:dyDescent="0.2">
      <c r="D411" s="79"/>
      <c r="E411" s="79"/>
      <c r="F411" s="79"/>
      <c r="G411" s="79"/>
      <c r="H411" s="79"/>
      <c r="I411" s="79"/>
      <c r="J411" s="79"/>
      <c r="K411" s="79"/>
      <c r="L411" s="79"/>
      <c r="M411" s="79"/>
      <c r="P411" s="61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104"/>
      <c r="AB411" s="104"/>
      <c r="AC411" s="104"/>
      <c r="AD411" s="104"/>
      <c r="AE411" s="104"/>
      <c r="AF411" s="104"/>
      <c r="AG411" s="104"/>
      <c r="AH411" s="104"/>
    </row>
    <row r="412" spans="4:34" x14ac:dyDescent="0.2">
      <c r="D412" s="79"/>
      <c r="E412" s="79"/>
      <c r="F412" s="79"/>
      <c r="G412" s="79"/>
      <c r="H412" s="79"/>
      <c r="I412" s="79"/>
      <c r="J412" s="79"/>
      <c r="K412" s="79"/>
      <c r="L412" s="79"/>
      <c r="M412" s="79"/>
      <c r="P412" s="61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104"/>
      <c r="AB412" s="104"/>
      <c r="AC412" s="104"/>
      <c r="AD412" s="104"/>
      <c r="AE412" s="104"/>
      <c r="AF412" s="104"/>
      <c r="AG412" s="104"/>
      <c r="AH412" s="104"/>
    </row>
    <row r="413" spans="4:34" x14ac:dyDescent="0.2">
      <c r="D413" s="79"/>
      <c r="E413" s="79"/>
      <c r="F413" s="79"/>
      <c r="G413" s="79"/>
      <c r="H413" s="79"/>
      <c r="I413" s="79"/>
      <c r="J413" s="79"/>
      <c r="K413" s="79"/>
      <c r="L413" s="79"/>
      <c r="M413" s="79"/>
      <c r="P413" s="61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104"/>
      <c r="AB413" s="104"/>
      <c r="AC413" s="104"/>
      <c r="AD413" s="104"/>
      <c r="AE413" s="104"/>
      <c r="AF413" s="104"/>
      <c r="AG413" s="104"/>
      <c r="AH413" s="104"/>
    </row>
    <row r="414" spans="4:34" x14ac:dyDescent="0.2">
      <c r="D414" s="79"/>
      <c r="E414" s="79"/>
      <c r="F414" s="79"/>
      <c r="G414" s="79"/>
      <c r="H414" s="79"/>
      <c r="I414" s="79"/>
      <c r="J414" s="79"/>
      <c r="K414" s="79"/>
      <c r="L414" s="79"/>
      <c r="M414" s="79"/>
      <c r="P414" s="61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104"/>
      <c r="AB414" s="104"/>
      <c r="AC414" s="104"/>
      <c r="AD414" s="104"/>
      <c r="AE414" s="104"/>
      <c r="AF414" s="104"/>
      <c r="AG414" s="104"/>
      <c r="AH414" s="104"/>
    </row>
    <row r="415" spans="4:34" x14ac:dyDescent="0.2">
      <c r="D415" s="79"/>
      <c r="E415" s="79"/>
      <c r="F415" s="79"/>
      <c r="G415" s="79"/>
      <c r="H415" s="79"/>
      <c r="I415" s="79"/>
      <c r="J415" s="79"/>
      <c r="K415" s="79"/>
      <c r="L415" s="79"/>
      <c r="M415" s="79"/>
      <c r="P415" s="61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104"/>
      <c r="AB415" s="104"/>
      <c r="AC415" s="104"/>
      <c r="AD415" s="104"/>
      <c r="AE415" s="104"/>
      <c r="AF415" s="104"/>
      <c r="AG415" s="104"/>
      <c r="AH415" s="104"/>
    </row>
    <row r="416" spans="4:34" x14ac:dyDescent="0.2">
      <c r="D416" s="79"/>
      <c r="E416" s="79"/>
      <c r="F416" s="79"/>
      <c r="G416" s="79"/>
      <c r="H416" s="79"/>
      <c r="I416" s="79"/>
      <c r="J416" s="79"/>
      <c r="K416" s="79"/>
      <c r="L416" s="79"/>
      <c r="M416" s="79"/>
      <c r="P416" s="61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104"/>
      <c r="AB416" s="104"/>
      <c r="AC416" s="104"/>
      <c r="AD416" s="104"/>
      <c r="AE416" s="104"/>
      <c r="AF416" s="104"/>
      <c r="AG416" s="104"/>
      <c r="AH416" s="104"/>
    </row>
    <row r="417" spans="4:34" x14ac:dyDescent="0.2">
      <c r="D417" s="79"/>
      <c r="E417" s="79"/>
      <c r="F417" s="79"/>
      <c r="G417" s="79"/>
      <c r="H417" s="79"/>
      <c r="I417" s="79"/>
      <c r="J417" s="79"/>
      <c r="K417" s="79"/>
      <c r="L417" s="79"/>
      <c r="M417" s="79"/>
      <c r="P417" s="61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104"/>
      <c r="AB417" s="104"/>
      <c r="AC417" s="104"/>
      <c r="AD417" s="104"/>
      <c r="AE417" s="104"/>
      <c r="AF417" s="104"/>
      <c r="AG417" s="104"/>
      <c r="AH417" s="104"/>
    </row>
    <row r="418" spans="4:34" x14ac:dyDescent="0.2">
      <c r="D418" s="79"/>
      <c r="E418" s="79"/>
      <c r="F418" s="79"/>
      <c r="G418" s="79"/>
      <c r="H418" s="79"/>
      <c r="I418" s="79"/>
      <c r="J418" s="79"/>
      <c r="K418" s="79"/>
      <c r="L418" s="79"/>
      <c r="M418" s="79"/>
      <c r="P418" s="61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104"/>
      <c r="AB418" s="104"/>
      <c r="AC418" s="104"/>
      <c r="AD418" s="104"/>
      <c r="AE418" s="104"/>
      <c r="AF418" s="104"/>
      <c r="AG418" s="104"/>
      <c r="AH418" s="104"/>
    </row>
    <row r="419" spans="4:34" x14ac:dyDescent="0.2">
      <c r="D419" s="79"/>
      <c r="E419" s="79"/>
      <c r="F419" s="79"/>
      <c r="G419" s="79"/>
      <c r="H419" s="79"/>
      <c r="I419" s="79"/>
      <c r="J419" s="79"/>
      <c r="K419" s="79"/>
      <c r="L419" s="79"/>
      <c r="M419" s="79"/>
      <c r="P419" s="61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104"/>
      <c r="AB419" s="104"/>
      <c r="AC419" s="104"/>
      <c r="AD419" s="104"/>
      <c r="AE419" s="104"/>
      <c r="AF419" s="104"/>
      <c r="AG419" s="104"/>
      <c r="AH419" s="104"/>
    </row>
    <row r="420" spans="4:34" x14ac:dyDescent="0.2">
      <c r="D420" s="79"/>
      <c r="E420" s="79"/>
      <c r="F420" s="79"/>
      <c r="G420" s="79"/>
      <c r="H420" s="79"/>
      <c r="I420" s="79"/>
      <c r="J420" s="79"/>
      <c r="K420" s="79"/>
      <c r="L420" s="79"/>
      <c r="M420" s="79"/>
      <c r="P420" s="61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104"/>
      <c r="AB420" s="104"/>
      <c r="AC420" s="104"/>
      <c r="AD420" s="104"/>
      <c r="AE420" s="104"/>
      <c r="AF420" s="104"/>
      <c r="AG420" s="104"/>
      <c r="AH420" s="104"/>
    </row>
    <row r="421" spans="4:34" x14ac:dyDescent="0.2">
      <c r="D421" s="79"/>
      <c r="E421" s="79"/>
      <c r="F421" s="79"/>
      <c r="G421" s="79"/>
      <c r="H421" s="79"/>
      <c r="I421" s="79"/>
      <c r="J421" s="79"/>
      <c r="K421" s="79"/>
      <c r="L421" s="79"/>
      <c r="M421" s="79"/>
      <c r="P421" s="61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104"/>
      <c r="AB421" s="104"/>
      <c r="AC421" s="104"/>
      <c r="AD421" s="104"/>
      <c r="AE421" s="104"/>
      <c r="AF421" s="104"/>
      <c r="AG421" s="104"/>
      <c r="AH421" s="104"/>
    </row>
    <row r="422" spans="4:34" x14ac:dyDescent="0.2">
      <c r="D422" s="79"/>
      <c r="E422" s="79"/>
      <c r="F422" s="79"/>
      <c r="G422" s="79"/>
      <c r="H422" s="79"/>
      <c r="I422" s="79"/>
      <c r="J422" s="79"/>
      <c r="K422" s="79"/>
      <c r="L422" s="79"/>
      <c r="M422" s="79"/>
      <c r="P422" s="61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104"/>
      <c r="AB422" s="104"/>
      <c r="AC422" s="104"/>
      <c r="AD422" s="104"/>
      <c r="AE422" s="104"/>
      <c r="AF422" s="104"/>
      <c r="AG422" s="104"/>
      <c r="AH422" s="104"/>
    </row>
    <row r="423" spans="4:34" x14ac:dyDescent="0.2">
      <c r="D423" s="79"/>
      <c r="E423" s="79"/>
      <c r="F423" s="79"/>
      <c r="G423" s="79"/>
      <c r="H423" s="79"/>
      <c r="I423" s="79"/>
      <c r="J423" s="79"/>
      <c r="K423" s="79"/>
      <c r="L423" s="79"/>
      <c r="M423" s="79"/>
      <c r="P423" s="61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104"/>
      <c r="AB423" s="104"/>
      <c r="AC423" s="104"/>
      <c r="AD423" s="104"/>
      <c r="AE423" s="104"/>
      <c r="AF423" s="104"/>
      <c r="AG423" s="104"/>
      <c r="AH423" s="104"/>
    </row>
    <row r="424" spans="4:34" x14ac:dyDescent="0.2">
      <c r="D424" s="79"/>
      <c r="E424" s="79"/>
      <c r="F424" s="79"/>
      <c r="G424" s="79"/>
      <c r="H424" s="79"/>
      <c r="I424" s="79"/>
      <c r="J424" s="79"/>
      <c r="K424" s="79"/>
      <c r="L424" s="79"/>
      <c r="M424" s="79"/>
      <c r="P424" s="61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104"/>
      <c r="AB424" s="104"/>
      <c r="AC424" s="104"/>
      <c r="AD424" s="104"/>
      <c r="AE424" s="104"/>
      <c r="AF424" s="104"/>
      <c r="AG424" s="104"/>
      <c r="AH424" s="104"/>
    </row>
    <row r="425" spans="4:34" x14ac:dyDescent="0.2">
      <c r="D425" s="79"/>
      <c r="E425" s="79"/>
      <c r="F425" s="79"/>
      <c r="G425" s="79"/>
      <c r="H425" s="79"/>
      <c r="I425" s="79"/>
      <c r="J425" s="79"/>
      <c r="K425" s="79"/>
      <c r="L425" s="79"/>
      <c r="M425" s="79"/>
      <c r="P425" s="61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104"/>
      <c r="AB425" s="104"/>
      <c r="AC425" s="104"/>
      <c r="AD425" s="104"/>
      <c r="AE425" s="104"/>
      <c r="AF425" s="104"/>
      <c r="AG425" s="104"/>
      <c r="AH425" s="104"/>
    </row>
    <row r="426" spans="4:34" x14ac:dyDescent="0.2">
      <c r="D426" s="79"/>
      <c r="E426" s="79"/>
      <c r="F426" s="79"/>
      <c r="G426" s="79"/>
      <c r="H426" s="79"/>
      <c r="I426" s="79"/>
      <c r="J426" s="79"/>
      <c r="K426" s="79"/>
      <c r="L426" s="79"/>
      <c r="M426" s="79"/>
      <c r="P426" s="61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104"/>
      <c r="AB426" s="104"/>
      <c r="AC426" s="104"/>
      <c r="AD426" s="104"/>
      <c r="AE426" s="104"/>
      <c r="AF426" s="104"/>
      <c r="AG426" s="104"/>
      <c r="AH426" s="104"/>
    </row>
    <row r="427" spans="4:34" x14ac:dyDescent="0.2">
      <c r="D427" s="79"/>
      <c r="E427" s="79"/>
      <c r="F427" s="79"/>
      <c r="G427" s="79"/>
      <c r="H427" s="79"/>
      <c r="I427" s="79"/>
      <c r="J427" s="79"/>
      <c r="K427" s="79"/>
      <c r="L427" s="79"/>
      <c r="M427" s="79"/>
      <c r="P427" s="61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104"/>
      <c r="AB427" s="104"/>
      <c r="AC427" s="104"/>
      <c r="AD427" s="104"/>
      <c r="AE427" s="104"/>
      <c r="AF427" s="104"/>
      <c r="AG427" s="104"/>
      <c r="AH427" s="104"/>
    </row>
    <row r="428" spans="4:34" x14ac:dyDescent="0.2">
      <c r="D428" s="79"/>
      <c r="E428" s="79"/>
      <c r="F428" s="79"/>
      <c r="G428" s="79"/>
      <c r="H428" s="79"/>
      <c r="I428" s="79"/>
      <c r="J428" s="79"/>
      <c r="K428" s="79"/>
      <c r="L428" s="79"/>
      <c r="M428" s="79"/>
      <c r="P428" s="61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104"/>
      <c r="AB428" s="104"/>
      <c r="AC428" s="104"/>
      <c r="AD428" s="104"/>
      <c r="AE428" s="104"/>
      <c r="AF428" s="104"/>
      <c r="AG428" s="104"/>
      <c r="AH428" s="104"/>
    </row>
    <row r="429" spans="4:34" x14ac:dyDescent="0.2">
      <c r="D429" s="79"/>
      <c r="E429" s="79"/>
      <c r="F429" s="79"/>
      <c r="G429" s="79"/>
      <c r="H429" s="79"/>
      <c r="I429" s="79"/>
      <c r="J429" s="79"/>
      <c r="K429" s="79"/>
      <c r="L429" s="79"/>
      <c r="M429" s="79"/>
      <c r="P429" s="61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104"/>
      <c r="AB429" s="104"/>
      <c r="AC429" s="104"/>
      <c r="AD429" s="104"/>
      <c r="AE429" s="104"/>
      <c r="AF429" s="104"/>
      <c r="AG429" s="104"/>
      <c r="AH429" s="104"/>
    </row>
    <row r="430" spans="4:34" x14ac:dyDescent="0.2">
      <c r="D430" s="79"/>
      <c r="E430" s="79"/>
      <c r="F430" s="79"/>
      <c r="G430" s="79"/>
      <c r="H430" s="79"/>
      <c r="I430" s="79"/>
      <c r="J430" s="79"/>
      <c r="K430" s="79"/>
      <c r="L430" s="79"/>
      <c r="M430" s="79"/>
      <c r="P430" s="61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104"/>
      <c r="AB430" s="104"/>
      <c r="AC430" s="104"/>
      <c r="AD430" s="104"/>
      <c r="AE430" s="104"/>
      <c r="AF430" s="104"/>
      <c r="AG430" s="104"/>
      <c r="AH430" s="104"/>
    </row>
    <row r="431" spans="4:34" x14ac:dyDescent="0.2">
      <c r="D431" s="79"/>
      <c r="E431" s="79"/>
      <c r="F431" s="79"/>
      <c r="G431" s="79"/>
      <c r="H431" s="79"/>
      <c r="I431" s="79"/>
      <c r="J431" s="79"/>
      <c r="K431" s="79"/>
      <c r="L431" s="79"/>
      <c r="M431" s="79"/>
      <c r="P431" s="61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104"/>
      <c r="AB431" s="104"/>
      <c r="AC431" s="104"/>
      <c r="AD431" s="104"/>
      <c r="AE431" s="104"/>
      <c r="AF431" s="104"/>
      <c r="AG431" s="104"/>
      <c r="AH431" s="104"/>
    </row>
    <row r="432" spans="4:34" x14ac:dyDescent="0.2">
      <c r="D432" s="79"/>
      <c r="E432" s="79"/>
      <c r="F432" s="79"/>
      <c r="G432" s="79"/>
      <c r="H432" s="79"/>
      <c r="I432" s="79"/>
      <c r="J432" s="79"/>
      <c r="K432" s="79"/>
      <c r="L432" s="79"/>
      <c r="M432" s="79"/>
      <c r="P432" s="61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104"/>
      <c r="AB432" s="104"/>
      <c r="AC432" s="104"/>
      <c r="AD432" s="104"/>
      <c r="AE432" s="104"/>
      <c r="AF432" s="104"/>
      <c r="AG432" s="104"/>
      <c r="AH432" s="104"/>
    </row>
    <row r="433" spans="4:34" x14ac:dyDescent="0.2">
      <c r="D433" s="79"/>
      <c r="E433" s="79"/>
      <c r="F433" s="79"/>
      <c r="G433" s="79"/>
      <c r="H433" s="79"/>
      <c r="I433" s="79"/>
      <c r="J433" s="79"/>
      <c r="K433" s="79"/>
      <c r="L433" s="79"/>
      <c r="M433" s="79"/>
      <c r="P433" s="61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104"/>
      <c r="AB433" s="104"/>
      <c r="AC433" s="104"/>
      <c r="AD433" s="104"/>
      <c r="AE433" s="104"/>
      <c r="AF433" s="104"/>
      <c r="AG433" s="104"/>
      <c r="AH433" s="104"/>
    </row>
    <row r="434" spans="4:34" x14ac:dyDescent="0.2">
      <c r="D434" s="79"/>
      <c r="E434" s="79"/>
      <c r="F434" s="79"/>
      <c r="G434" s="79"/>
      <c r="H434" s="79"/>
      <c r="I434" s="79"/>
      <c r="J434" s="79"/>
      <c r="K434" s="79"/>
      <c r="L434" s="79"/>
      <c r="M434" s="79"/>
      <c r="P434" s="61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104"/>
      <c r="AB434" s="104"/>
      <c r="AC434" s="104"/>
      <c r="AD434" s="104"/>
      <c r="AE434" s="104"/>
      <c r="AF434" s="104"/>
      <c r="AG434" s="104"/>
      <c r="AH434" s="104"/>
    </row>
    <row r="435" spans="4:34" x14ac:dyDescent="0.2">
      <c r="D435" s="79"/>
      <c r="E435" s="79"/>
      <c r="F435" s="79"/>
      <c r="G435" s="79"/>
      <c r="H435" s="79"/>
      <c r="I435" s="79"/>
      <c r="J435" s="79"/>
      <c r="K435" s="79"/>
      <c r="L435" s="79"/>
      <c r="M435" s="79"/>
      <c r="P435" s="61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104"/>
      <c r="AB435" s="104"/>
      <c r="AC435" s="104"/>
      <c r="AD435" s="104"/>
      <c r="AE435" s="104"/>
      <c r="AF435" s="104"/>
      <c r="AG435" s="104"/>
      <c r="AH435" s="104"/>
    </row>
    <row r="436" spans="4:34" x14ac:dyDescent="0.2">
      <c r="D436" s="79"/>
      <c r="E436" s="79"/>
      <c r="F436" s="79"/>
      <c r="G436" s="79"/>
      <c r="H436" s="79"/>
      <c r="I436" s="79"/>
      <c r="J436" s="79"/>
      <c r="K436" s="79"/>
      <c r="L436" s="79"/>
      <c r="M436" s="79"/>
      <c r="P436" s="61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104"/>
      <c r="AB436" s="104"/>
      <c r="AC436" s="104"/>
      <c r="AD436" s="104"/>
      <c r="AE436" s="104"/>
      <c r="AF436" s="104"/>
      <c r="AG436" s="104"/>
      <c r="AH436" s="104"/>
    </row>
    <row r="437" spans="4:34" x14ac:dyDescent="0.2">
      <c r="D437" s="79"/>
      <c r="E437" s="79"/>
      <c r="F437" s="79"/>
      <c r="G437" s="79"/>
      <c r="H437" s="79"/>
      <c r="I437" s="79"/>
      <c r="J437" s="79"/>
      <c r="K437" s="79"/>
      <c r="L437" s="79"/>
      <c r="M437" s="79"/>
      <c r="P437" s="61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104"/>
      <c r="AB437" s="104"/>
      <c r="AC437" s="104"/>
      <c r="AD437" s="104"/>
      <c r="AE437" s="104"/>
      <c r="AF437" s="104"/>
      <c r="AG437" s="104"/>
      <c r="AH437" s="104"/>
    </row>
    <row r="438" spans="4:34" x14ac:dyDescent="0.2">
      <c r="D438" s="79"/>
      <c r="E438" s="79"/>
      <c r="F438" s="79"/>
      <c r="G438" s="79"/>
      <c r="H438" s="79"/>
      <c r="I438" s="79"/>
      <c r="J438" s="79"/>
      <c r="K438" s="79"/>
      <c r="L438" s="79"/>
      <c r="M438" s="79"/>
      <c r="P438" s="61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104"/>
      <c r="AB438" s="104"/>
      <c r="AC438" s="104"/>
      <c r="AD438" s="104"/>
      <c r="AE438" s="104"/>
      <c r="AF438" s="104"/>
      <c r="AG438" s="104"/>
      <c r="AH438" s="104"/>
    </row>
    <row r="439" spans="4:34" x14ac:dyDescent="0.2">
      <c r="D439" s="79"/>
      <c r="E439" s="79"/>
      <c r="F439" s="79"/>
      <c r="G439" s="79"/>
      <c r="H439" s="79"/>
      <c r="I439" s="79"/>
      <c r="J439" s="79"/>
      <c r="K439" s="79"/>
      <c r="L439" s="79"/>
      <c r="M439" s="79"/>
      <c r="P439" s="61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104"/>
      <c r="AB439" s="104"/>
      <c r="AC439" s="104"/>
      <c r="AD439" s="104"/>
      <c r="AE439" s="104"/>
      <c r="AF439" s="104"/>
      <c r="AG439" s="104"/>
      <c r="AH439" s="104"/>
    </row>
    <row r="440" spans="4:34" x14ac:dyDescent="0.2">
      <c r="D440" s="79"/>
      <c r="E440" s="79"/>
      <c r="F440" s="79"/>
      <c r="G440" s="79"/>
      <c r="H440" s="79"/>
      <c r="I440" s="79"/>
      <c r="J440" s="79"/>
      <c r="K440" s="79"/>
      <c r="L440" s="79"/>
      <c r="M440" s="79"/>
      <c r="P440" s="61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104"/>
      <c r="AB440" s="104"/>
      <c r="AC440" s="104"/>
      <c r="AD440" s="104"/>
      <c r="AE440" s="104"/>
      <c r="AF440" s="104"/>
      <c r="AG440" s="104"/>
      <c r="AH440" s="104"/>
    </row>
    <row r="441" spans="4:34" x14ac:dyDescent="0.2">
      <c r="D441" s="79"/>
      <c r="E441" s="79"/>
      <c r="F441" s="79"/>
      <c r="G441" s="79"/>
      <c r="H441" s="79"/>
      <c r="I441" s="79"/>
      <c r="J441" s="79"/>
      <c r="K441" s="79"/>
      <c r="L441" s="79"/>
      <c r="M441" s="79"/>
      <c r="P441" s="61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104"/>
      <c r="AB441" s="104"/>
      <c r="AC441" s="104"/>
      <c r="AD441" s="104"/>
      <c r="AE441" s="104"/>
      <c r="AF441" s="104"/>
      <c r="AG441" s="104"/>
      <c r="AH441" s="104"/>
    </row>
    <row r="442" spans="4:34" x14ac:dyDescent="0.2">
      <c r="D442" s="79"/>
      <c r="E442" s="79"/>
      <c r="F442" s="79"/>
      <c r="G442" s="79"/>
      <c r="H442" s="79"/>
      <c r="I442" s="79"/>
      <c r="J442" s="79"/>
      <c r="K442" s="79"/>
      <c r="L442" s="79"/>
      <c r="M442" s="79"/>
      <c r="P442" s="61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104"/>
      <c r="AB442" s="104"/>
      <c r="AC442" s="104"/>
      <c r="AD442" s="104"/>
      <c r="AE442" s="104"/>
      <c r="AF442" s="104"/>
      <c r="AG442" s="104"/>
      <c r="AH442" s="104"/>
    </row>
    <row r="443" spans="4:34" x14ac:dyDescent="0.2">
      <c r="D443" s="79"/>
      <c r="E443" s="79"/>
      <c r="F443" s="79"/>
      <c r="G443" s="79"/>
      <c r="H443" s="79"/>
      <c r="I443" s="79"/>
      <c r="J443" s="79"/>
      <c r="K443" s="79"/>
      <c r="L443" s="79"/>
      <c r="M443" s="79"/>
      <c r="P443" s="61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104"/>
      <c r="AB443" s="104"/>
      <c r="AC443" s="104"/>
      <c r="AD443" s="104"/>
      <c r="AE443" s="104"/>
      <c r="AF443" s="104"/>
      <c r="AG443" s="104"/>
      <c r="AH443" s="104"/>
    </row>
    <row r="444" spans="4:34" x14ac:dyDescent="0.2">
      <c r="D444" s="79"/>
      <c r="E444" s="79"/>
      <c r="F444" s="79"/>
      <c r="G444" s="79"/>
      <c r="H444" s="79"/>
      <c r="I444" s="79"/>
      <c r="J444" s="79"/>
      <c r="K444" s="79"/>
      <c r="L444" s="79"/>
      <c r="M444" s="79"/>
      <c r="P444" s="61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104"/>
      <c r="AB444" s="104"/>
      <c r="AC444" s="104"/>
      <c r="AD444" s="104"/>
      <c r="AE444" s="104"/>
      <c r="AF444" s="104"/>
      <c r="AG444" s="104"/>
      <c r="AH444" s="104"/>
    </row>
    <row r="445" spans="4:34" x14ac:dyDescent="0.2">
      <c r="D445" s="79"/>
      <c r="E445" s="79"/>
      <c r="F445" s="79"/>
      <c r="G445" s="79"/>
      <c r="H445" s="79"/>
      <c r="I445" s="79"/>
      <c r="J445" s="79"/>
      <c r="K445" s="79"/>
      <c r="L445" s="79"/>
      <c r="M445" s="79"/>
      <c r="P445" s="61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104"/>
      <c r="AB445" s="104"/>
      <c r="AC445" s="104"/>
      <c r="AD445" s="104"/>
      <c r="AE445" s="104"/>
      <c r="AF445" s="104"/>
      <c r="AG445" s="104"/>
      <c r="AH445" s="104"/>
    </row>
    <row r="446" spans="4:34" x14ac:dyDescent="0.2">
      <c r="D446" s="79"/>
      <c r="E446" s="79"/>
      <c r="F446" s="79"/>
      <c r="G446" s="79"/>
      <c r="H446" s="79"/>
      <c r="I446" s="79"/>
      <c r="J446" s="79"/>
      <c r="K446" s="79"/>
      <c r="L446" s="79"/>
      <c r="M446" s="79"/>
      <c r="P446" s="61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104"/>
      <c r="AB446" s="104"/>
      <c r="AC446" s="104"/>
      <c r="AD446" s="104"/>
      <c r="AE446" s="104"/>
      <c r="AF446" s="104"/>
      <c r="AG446" s="104"/>
      <c r="AH446" s="104"/>
    </row>
    <row r="447" spans="4:34" x14ac:dyDescent="0.2">
      <c r="D447" s="79"/>
      <c r="E447" s="79"/>
      <c r="F447" s="79"/>
      <c r="G447" s="79"/>
      <c r="H447" s="79"/>
      <c r="I447" s="79"/>
      <c r="J447" s="79"/>
      <c r="K447" s="79"/>
      <c r="L447" s="79"/>
      <c r="M447" s="79"/>
      <c r="P447" s="61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104"/>
      <c r="AB447" s="104"/>
      <c r="AC447" s="104"/>
      <c r="AD447" s="104"/>
      <c r="AE447" s="104"/>
      <c r="AF447" s="104"/>
      <c r="AG447" s="104"/>
      <c r="AH447" s="104"/>
    </row>
    <row r="448" spans="4:34" x14ac:dyDescent="0.2">
      <c r="D448" s="79"/>
      <c r="E448" s="79"/>
      <c r="F448" s="79"/>
      <c r="G448" s="79"/>
      <c r="H448" s="79"/>
      <c r="I448" s="79"/>
      <c r="J448" s="79"/>
      <c r="K448" s="79"/>
      <c r="L448" s="79"/>
      <c r="M448" s="79"/>
      <c r="P448" s="61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104"/>
      <c r="AB448" s="104"/>
      <c r="AC448" s="104"/>
      <c r="AD448" s="104"/>
      <c r="AE448" s="104"/>
      <c r="AF448" s="104"/>
      <c r="AG448" s="104"/>
      <c r="AH448" s="104"/>
    </row>
    <row r="449" spans="4:34" x14ac:dyDescent="0.2">
      <c r="D449" s="79"/>
      <c r="E449" s="79"/>
      <c r="F449" s="79"/>
      <c r="G449" s="79"/>
      <c r="H449" s="79"/>
      <c r="I449" s="79"/>
      <c r="J449" s="79"/>
      <c r="K449" s="79"/>
      <c r="L449" s="79"/>
      <c r="M449" s="79"/>
      <c r="P449" s="61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104"/>
      <c r="AB449" s="104"/>
      <c r="AC449" s="104"/>
      <c r="AD449" s="104"/>
      <c r="AE449" s="104"/>
      <c r="AF449" s="104"/>
      <c r="AG449" s="104"/>
      <c r="AH449" s="104"/>
    </row>
    <row r="450" spans="4:34" x14ac:dyDescent="0.2">
      <c r="D450" s="79"/>
      <c r="E450" s="79"/>
      <c r="F450" s="79"/>
      <c r="G450" s="79"/>
      <c r="H450" s="79"/>
      <c r="I450" s="79"/>
      <c r="J450" s="79"/>
      <c r="K450" s="79"/>
      <c r="L450" s="79"/>
      <c r="M450" s="79"/>
      <c r="P450" s="61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104"/>
      <c r="AB450" s="104"/>
      <c r="AC450" s="104"/>
      <c r="AD450" s="104"/>
      <c r="AE450" s="104"/>
      <c r="AF450" s="104"/>
      <c r="AG450" s="104"/>
      <c r="AH450" s="104"/>
    </row>
    <row r="451" spans="4:34" x14ac:dyDescent="0.2">
      <c r="D451" s="79"/>
      <c r="E451" s="79"/>
      <c r="F451" s="79"/>
      <c r="G451" s="79"/>
      <c r="H451" s="79"/>
      <c r="I451" s="79"/>
      <c r="J451" s="79"/>
      <c r="K451" s="79"/>
      <c r="L451" s="79"/>
      <c r="M451" s="79"/>
      <c r="P451" s="61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104"/>
      <c r="AB451" s="104"/>
      <c r="AC451" s="104"/>
      <c r="AD451" s="104"/>
      <c r="AE451" s="104"/>
      <c r="AF451" s="104"/>
      <c r="AG451" s="104"/>
      <c r="AH451" s="104"/>
    </row>
    <row r="452" spans="4:34" x14ac:dyDescent="0.2">
      <c r="D452" s="79"/>
      <c r="E452" s="79"/>
      <c r="F452" s="79"/>
      <c r="G452" s="79"/>
      <c r="H452" s="79"/>
      <c r="I452" s="79"/>
      <c r="J452" s="79"/>
      <c r="K452" s="79"/>
      <c r="L452" s="79"/>
      <c r="M452" s="79"/>
      <c r="P452" s="61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104"/>
      <c r="AB452" s="104"/>
      <c r="AC452" s="104"/>
      <c r="AD452" s="104"/>
      <c r="AE452" s="104"/>
      <c r="AF452" s="104"/>
      <c r="AG452" s="104"/>
      <c r="AH452" s="104"/>
    </row>
    <row r="453" spans="4:34" x14ac:dyDescent="0.2">
      <c r="D453" s="79"/>
      <c r="E453" s="79"/>
      <c r="F453" s="79"/>
      <c r="G453" s="79"/>
      <c r="H453" s="79"/>
      <c r="I453" s="79"/>
      <c r="J453" s="79"/>
      <c r="K453" s="79"/>
      <c r="L453" s="79"/>
      <c r="M453" s="79"/>
      <c r="P453" s="61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104"/>
      <c r="AB453" s="104"/>
      <c r="AC453" s="104"/>
      <c r="AD453" s="104"/>
      <c r="AE453" s="104"/>
      <c r="AF453" s="104"/>
      <c r="AG453" s="104"/>
      <c r="AH453" s="104"/>
    </row>
    <row r="454" spans="4:34" x14ac:dyDescent="0.2">
      <c r="D454" s="79"/>
      <c r="E454" s="79"/>
      <c r="F454" s="79"/>
      <c r="G454" s="79"/>
      <c r="H454" s="79"/>
      <c r="I454" s="79"/>
      <c r="J454" s="79"/>
      <c r="K454" s="79"/>
      <c r="L454" s="79"/>
      <c r="M454" s="79"/>
      <c r="P454" s="61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104"/>
      <c r="AB454" s="104"/>
      <c r="AC454" s="104"/>
      <c r="AD454" s="104"/>
      <c r="AE454" s="104"/>
      <c r="AF454" s="104"/>
      <c r="AG454" s="104"/>
      <c r="AH454" s="104"/>
    </row>
    <row r="455" spans="4:34" x14ac:dyDescent="0.2">
      <c r="D455" s="79"/>
      <c r="E455" s="79"/>
      <c r="F455" s="79"/>
      <c r="G455" s="79"/>
      <c r="H455" s="79"/>
      <c r="I455" s="79"/>
      <c r="J455" s="79"/>
      <c r="K455" s="79"/>
      <c r="L455" s="79"/>
      <c r="M455" s="79"/>
      <c r="P455" s="61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104"/>
      <c r="AB455" s="104"/>
      <c r="AC455" s="104"/>
      <c r="AD455" s="104"/>
      <c r="AE455" s="104"/>
      <c r="AF455" s="104"/>
      <c r="AG455" s="104"/>
      <c r="AH455" s="104"/>
    </row>
    <row r="456" spans="4:34" x14ac:dyDescent="0.2">
      <c r="D456" s="79"/>
      <c r="E456" s="79"/>
      <c r="F456" s="79"/>
      <c r="G456" s="79"/>
      <c r="H456" s="79"/>
      <c r="I456" s="79"/>
      <c r="J456" s="79"/>
      <c r="K456" s="79"/>
      <c r="L456" s="79"/>
      <c r="M456" s="79"/>
      <c r="P456" s="61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104"/>
      <c r="AB456" s="104"/>
      <c r="AC456" s="104"/>
      <c r="AD456" s="104"/>
      <c r="AE456" s="104"/>
      <c r="AF456" s="104"/>
      <c r="AG456" s="104"/>
      <c r="AH456" s="104"/>
    </row>
    <row r="457" spans="4:34" x14ac:dyDescent="0.2">
      <c r="D457" s="79"/>
      <c r="E457" s="79"/>
      <c r="F457" s="79"/>
      <c r="G457" s="79"/>
      <c r="H457" s="79"/>
      <c r="I457" s="79"/>
      <c r="J457" s="79"/>
      <c r="K457" s="79"/>
      <c r="L457" s="79"/>
      <c r="P457" s="56"/>
      <c r="Q457" s="79"/>
      <c r="R457" s="79"/>
      <c r="S457" s="79"/>
      <c r="T457" s="79"/>
      <c r="U457" s="79"/>
      <c r="V457" s="79"/>
      <c r="W457" s="79"/>
      <c r="X457" s="79"/>
      <c r="Y457" s="79"/>
      <c r="AA457" s="104"/>
      <c r="AB457" s="104"/>
      <c r="AC457" s="104"/>
      <c r="AD457" s="104"/>
      <c r="AE457" s="104"/>
      <c r="AF457" s="104"/>
      <c r="AG457" s="104"/>
      <c r="AH457" s="104"/>
    </row>
    <row r="458" spans="4:34" x14ac:dyDescent="0.2">
      <c r="D458" s="79"/>
      <c r="E458" s="79"/>
      <c r="F458" s="79"/>
      <c r="G458" s="79"/>
      <c r="H458" s="79"/>
      <c r="I458" s="79"/>
      <c r="J458" s="79"/>
      <c r="K458" s="79"/>
      <c r="L458" s="79"/>
      <c r="P458" s="56"/>
      <c r="Q458" s="79"/>
      <c r="R458" s="79"/>
      <c r="S458" s="79"/>
      <c r="T458" s="79"/>
      <c r="U458" s="79"/>
      <c r="V458" s="79"/>
      <c r="W458" s="79"/>
      <c r="X458" s="79"/>
      <c r="Y458" s="79"/>
      <c r="AA458" s="104"/>
      <c r="AB458" s="104"/>
      <c r="AC458" s="104"/>
      <c r="AD458" s="104"/>
      <c r="AE458" s="104"/>
      <c r="AF458" s="104"/>
      <c r="AG458" s="104"/>
      <c r="AH458" s="104"/>
    </row>
    <row r="459" spans="4:34" x14ac:dyDescent="0.2">
      <c r="D459" s="79"/>
      <c r="E459" s="79"/>
      <c r="F459" s="79"/>
      <c r="G459" s="79"/>
      <c r="H459" s="79"/>
      <c r="I459" s="79"/>
      <c r="J459" s="79"/>
      <c r="K459" s="79"/>
      <c r="L459" s="79"/>
      <c r="P459" s="56"/>
      <c r="Q459" s="79"/>
      <c r="R459" s="79"/>
      <c r="S459" s="79"/>
      <c r="T459" s="79"/>
      <c r="U459" s="79"/>
      <c r="V459" s="79"/>
      <c r="W459" s="79"/>
      <c r="X459" s="79"/>
      <c r="Y459" s="79"/>
      <c r="AA459" s="104"/>
      <c r="AB459" s="104"/>
      <c r="AC459" s="104"/>
      <c r="AD459" s="104"/>
      <c r="AE459" s="104"/>
      <c r="AF459" s="104"/>
      <c r="AG459" s="104"/>
      <c r="AH459" s="104"/>
    </row>
    <row r="460" spans="4:34" x14ac:dyDescent="0.2">
      <c r="D460" s="79"/>
      <c r="E460" s="79"/>
      <c r="F460" s="79"/>
      <c r="G460" s="79"/>
      <c r="H460" s="79"/>
      <c r="I460" s="79"/>
      <c r="J460" s="79"/>
      <c r="K460" s="79"/>
      <c r="L460" s="79"/>
      <c r="P460" s="56"/>
      <c r="Q460" s="79"/>
      <c r="R460" s="79"/>
      <c r="S460" s="79"/>
      <c r="T460" s="79"/>
      <c r="U460" s="79"/>
      <c r="V460" s="79"/>
      <c r="W460" s="79"/>
      <c r="X460" s="79"/>
      <c r="Y460" s="79"/>
      <c r="AA460" s="104"/>
      <c r="AB460" s="104"/>
      <c r="AC460" s="104"/>
      <c r="AD460" s="104"/>
      <c r="AE460" s="104"/>
      <c r="AF460" s="104"/>
      <c r="AG460" s="104"/>
      <c r="AH460" s="104"/>
    </row>
    <row r="461" spans="4:34" x14ac:dyDescent="0.2">
      <c r="D461" s="79"/>
      <c r="E461" s="79"/>
      <c r="F461" s="79"/>
      <c r="G461" s="79"/>
      <c r="H461" s="79"/>
      <c r="I461" s="79"/>
      <c r="J461" s="79"/>
      <c r="K461" s="79"/>
      <c r="L461" s="79"/>
      <c r="P461" s="56"/>
      <c r="Q461" s="79"/>
      <c r="R461" s="79"/>
      <c r="S461" s="79"/>
      <c r="T461" s="79"/>
      <c r="U461" s="79"/>
      <c r="V461" s="79"/>
      <c r="W461" s="79"/>
      <c r="X461" s="79"/>
      <c r="Y461" s="79"/>
      <c r="AA461" s="104"/>
      <c r="AB461" s="104"/>
      <c r="AC461" s="104"/>
      <c r="AD461" s="104"/>
      <c r="AE461" s="104"/>
      <c r="AF461" s="104"/>
      <c r="AG461" s="104"/>
      <c r="AH461" s="104"/>
    </row>
    <row r="462" spans="4:34" x14ac:dyDescent="0.2">
      <c r="D462" s="79"/>
      <c r="E462" s="79"/>
      <c r="F462" s="79"/>
      <c r="G462" s="79"/>
      <c r="H462" s="79"/>
      <c r="I462" s="79"/>
      <c r="J462" s="79"/>
      <c r="K462" s="79"/>
      <c r="L462" s="79"/>
      <c r="P462" s="56"/>
      <c r="Q462" s="79"/>
      <c r="R462" s="79"/>
      <c r="S462" s="79"/>
      <c r="T462" s="79"/>
      <c r="U462" s="79"/>
      <c r="V462" s="79"/>
      <c r="W462" s="79"/>
      <c r="X462" s="79"/>
      <c r="Y462" s="79"/>
      <c r="AA462" s="104"/>
      <c r="AB462" s="104"/>
      <c r="AC462" s="104"/>
      <c r="AD462" s="104"/>
      <c r="AE462" s="104"/>
      <c r="AF462" s="104"/>
      <c r="AG462" s="104"/>
      <c r="AH462" s="104"/>
    </row>
    <row r="463" spans="4:34" x14ac:dyDescent="0.2">
      <c r="D463" s="79"/>
      <c r="E463" s="79"/>
      <c r="F463" s="79"/>
      <c r="G463" s="79"/>
      <c r="H463" s="79"/>
      <c r="I463" s="79"/>
      <c r="J463" s="79"/>
      <c r="K463" s="79"/>
      <c r="L463" s="79"/>
      <c r="P463" s="56"/>
      <c r="Q463" s="79"/>
      <c r="R463" s="79"/>
      <c r="S463" s="79"/>
      <c r="T463" s="79"/>
      <c r="U463" s="79"/>
      <c r="V463" s="79"/>
      <c r="W463" s="79"/>
      <c r="X463" s="79"/>
      <c r="Y463" s="79"/>
      <c r="AA463" s="104"/>
      <c r="AB463" s="104"/>
      <c r="AC463" s="104"/>
      <c r="AD463" s="104"/>
      <c r="AE463" s="104"/>
      <c r="AF463" s="104"/>
      <c r="AG463" s="104"/>
      <c r="AH463" s="104"/>
    </row>
    <row r="464" spans="4:34" x14ac:dyDescent="0.2">
      <c r="D464" s="79"/>
      <c r="E464" s="79"/>
      <c r="F464" s="79"/>
      <c r="G464" s="79"/>
      <c r="H464" s="79"/>
      <c r="I464" s="79"/>
      <c r="J464" s="79"/>
      <c r="K464" s="79"/>
      <c r="L464" s="79"/>
      <c r="P464" s="56"/>
      <c r="Q464" s="79"/>
      <c r="R464" s="79"/>
      <c r="S464" s="79"/>
      <c r="T464" s="79"/>
      <c r="U464" s="79"/>
      <c r="V464" s="79"/>
      <c r="W464" s="79"/>
      <c r="X464" s="79"/>
      <c r="Y464" s="79"/>
      <c r="AA464" s="104"/>
      <c r="AB464" s="104"/>
      <c r="AC464" s="104"/>
      <c r="AD464" s="104"/>
      <c r="AE464" s="104"/>
      <c r="AF464" s="104"/>
      <c r="AG464" s="104"/>
      <c r="AH464" s="104"/>
    </row>
    <row r="465" spans="4:34" x14ac:dyDescent="0.2">
      <c r="D465" s="79"/>
      <c r="E465" s="79"/>
      <c r="F465" s="79"/>
      <c r="G465" s="79"/>
      <c r="H465" s="79"/>
      <c r="I465" s="79"/>
      <c r="J465" s="79"/>
      <c r="K465" s="79"/>
      <c r="L465" s="79"/>
      <c r="P465" s="56"/>
      <c r="Q465" s="79"/>
      <c r="R465" s="79"/>
      <c r="S465" s="79"/>
      <c r="T465" s="79"/>
      <c r="U465" s="79"/>
      <c r="V465" s="79"/>
      <c r="W465" s="79"/>
      <c r="X465" s="79"/>
      <c r="Y465" s="79"/>
      <c r="AA465" s="104"/>
      <c r="AB465" s="104"/>
      <c r="AC465" s="104"/>
      <c r="AD465" s="104"/>
      <c r="AE465" s="104"/>
      <c r="AF465" s="104"/>
      <c r="AG465" s="104"/>
      <c r="AH465" s="104"/>
    </row>
    <row r="466" spans="4:34" x14ac:dyDescent="0.2">
      <c r="D466" s="79"/>
      <c r="E466" s="79"/>
      <c r="F466" s="79"/>
      <c r="G466" s="79"/>
      <c r="H466" s="79"/>
      <c r="I466" s="79"/>
      <c r="J466" s="79"/>
      <c r="K466" s="79"/>
      <c r="L466" s="79"/>
      <c r="P466" s="56"/>
      <c r="Q466" s="79"/>
      <c r="R466" s="79"/>
      <c r="S466" s="79"/>
      <c r="T466" s="79"/>
      <c r="U466" s="79"/>
      <c r="V466" s="79"/>
      <c r="W466" s="79"/>
      <c r="X466" s="79"/>
      <c r="Y466" s="79"/>
      <c r="AA466" s="104"/>
      <c r="AB466" s="104"/>
      <c r="AC466" s="104"/>
      <c r="AD466" s="104"/>
      <c r="AE466" s="104"/>
      <c r="AF466" s="104"/>
      <c r="AG466" s="104"/>
      <c r="AH466" s="104"/>
    </row>
    <row r="467" spans="4:34" x14ac:dyDescent="0.2">
      <c r="D467" s="79"/>
      <c r="E467" s="79"/>
      <c r="F467" s="79"/>
      <c r="G467" s="79"/>
      <c r="H467" s="79"/>
      <c r="I467" s="79"/>
      <c r="J467" s="79"/>
      <c r="K467" s="79"/>
      <c r="L467" s="79"/>
      <c r="P467" s="56"/>
      <c r="Q467" s="79"/>
      <c r="R467" s="79"/>
      <c r="S467" s="79"/>
      <c r="T467" s="79"/>
      <c r="U467" s="79"/>
      <c r="V467" s="79"/>
      <c r="W467" s="79"/>
      <c r="X467" s="79"/>
      <c r="Y467" s="79"/>
      <c r="AA467" s="104"/>
      <c r="AB467" s="104"/>
      <c r="AC467" s="104"/>
      <c r="AD467" s="104"/>
      <c r="AE467" s="104"/>
      <c r="AF467" s="104"/>
      <c r="AG467" s="104"/>
      <c r="AH467" s="104"/>
    </row>
    <row r="468" spans="4:34" x14ac:dyDescent="0.2">
      <c r="D468" s="79"/>
      <c r="E468" s="79"/>
      <c r="F468" s="79"/>
      <c r="G468" s="79"/>
      <c r="H468" s="79"/>
      <c r="I468" s="79"/>
      <c r="J468" s="79"/>
      <c r="K468" s="79"/>
      <c r="L468" s="79"/>
      <c r="P468" s="56"/>
      <c r="Q468" s="79"/>
      <c r="R468" s="79"/>
      <c r="S468" s="79"/>
      <c r="T468" s="79"/>
      <c r="U468" s="79"/>
      <c r="V468" s="79"/>
      <c r="W468" s="79"/>
      <c r="X468" s="79"/>
      <c r="Y468" s="79"/>
      <c r="AA468" s="104"/>
      <c r="AB468" s="104"/>
      <c r="AC468" s="104"/>
      <c r="AD468" s="104"/>
      <c r="AE468" s="104"/>
      <c r="AF468" s="104"/>
      <c r="AG468" s="104"/>
      <c r="AH468" s="104"/>
    </row>
    <row r="469" spans="4:34" x14ac:dyDescent="0.2">
      <c r="D469" s="79"/>
      <c r="E469" s="79"/>
      <c r="F469" s="79"/>
      <c r="G469" s="79"/>
      <c r="H469" s="79"/>
      <c r="I469" s="79"/>
      <c r="J469" s="79"/>
      <c r="K469" s="79"/>
      <c r="L469" s="79"/>
      <c r="P469" s="56"/>
      <c r="Q469" s="79"/>
      <c r="R469" s="79"/>
      <c r="S469" s="79"/>
      <c r="T469" s="79"/>
      <c r="U469" s="79"/>
      <c r="V469" s="79"/>
      <c r="W469" s="79"/>
      <c r="X469" s="79"/>
      <c r="Y469" s="79"/>
      <c r="AA469" s="104"/>
      <c r="AB469" s="104"/>
      <c r="AC469" s="104"/>
      <c r="AD469" s="104"/>
      <c r="AE469" s="104"/>
      <c r="AF469" s="104"/>
      <c r="AG469" s="104"/>
      <c r="AH469" s="104"/>
    </row>
    <row r="470" spans="4:34" x14ac:dyDescent="0.2">
      <c r="D470" s="79"/>
      <c r="E470" s="79"/>
      <c r="F470" s="79"/>
      <c r="G470" s="79"/>
      <c r="H470" s="79"/>
      <c r="I470" s="79"/>
      <c r="J470" s="79"/>
      <c r="K470" s="79"/>
      <c r="L470" s="79"/>
      <c r="P470" s="56"/>
      <c r="Q470" s="79"/>
      <c r="R470" s="79"/>
      <c r="S470" s="79"/>
      <c r="T470" s="79"/>
      <c r="U470" s="79"/>
      <c r="V470" s="79"/>
      <c r="W470" s="79"/>
      <c r="X470" s="79"/>
      <c r="Y470" s="79"/>
      <c r="AA470" s="104"/>
      <c r="AB470" s="104"/>
      <c r="AC470" s="104"/>
      <c r="AD470" s="104"/>
      <c r="AE470" s="104"/>
      <c r="AF470" s="104"/>
      <c r="AG470" s="104"/>
      <c r="AH470" s="104"/>
    </row>
    <row r="471" spans="4:34" x14ac:dyDescent="0.2">
      <c r="D471" s="79"/>
      <c r="E471" s="79"/>
      <c r="F471" s="79"/>
      <c r="G471" s="79"/>
      <c r="H471" s="79"/>
      <c r="I471" s="79"/>
      <c r="J471" s="79"/>
      <c r="K471" s="79"/>
      <c r="L471" s="79"/>
      <c r="P471" s="56"/>
      <c r="Q471" s="79"/>
      <c r="R471" s="79"/>
      <c r="S471" s="79"/>
      <c r="T471" s="79"/>
      <c r="U471" s="79"/>
      <c r="V471" s="79"/>
      <c r="W471" s="79"/>
      <c r="X471" s="79"/>
      <c r="Y471" s="79"/>
      <c r="AA471" s="104"/>
      <c r="AB471" s="104"/>
      <c r="AC471" s="104"/>
      <c r="AD471" s="104"/>
      <c r="AE471" s="104"/>
      <c r="AF471" s="104"/>
      <c r="AG471" s="104"/>
      <c r="AH471" s="104"/>
    </row>
    <row r="472" spans="4:34" x14ac:dyDescent="0.2">
      <c r="D472" s="79"/>
      <c r="E472" s="79"/>
      <c r="F472" s="79"/>
      <c r="G472" s="79"/>
      <c r="H472" s="79"/>
      <c r="I472" s="79"/>
      <c r="J472" s="79"/>
      <c r="K472" s="79"/>
      <c r="L472" s="79"/>
      <c r="P472" s="56"/>
      <c r="Q472" s="79"/>
      <c r="R472" s="79"/>
      <c r="S472" s="79"/>
      <c r="T472" s="79"/>
      <c r="U472" s="79"/>
      <c r="V472" s="79"/>
      <c r="W472" s="79"/>
      <c r="X472" s="79"/>
      <c r="Y472" s="79"/>
      <c r="AA472" s="104"/>
      <c r="AB472" s="104"/>
      <c r="AC472" s="104"/>
      <c r="AD472" s="104"/>
      <c r="AE472" s="104"/>
      <c r="AF472" s="104"/>
      <c r="AG472" s="104"/>
      <c r="AH472" s="104"/>
    </row>
    <row r="473" spans="4:34" x14ac:dyDescent="0.2">
      <c r="D473" s="79"/>
      <c r="E473" s="79"/>
      <c r="F473" s="79"/>
      <c r="G473" s="79"/>
      <c r="H473" s="79"/>
      <c r="I473" s="79"/>
      <c r="J473" s="79"/>
      <c r="K473" s="79"/>
      <c r="L473" s="79"/>
      <c r="P473" s="56"/>
      <c r="Q473" s="79"/>
      <c r="R473" s="79"/>
      <c r="S473" s="79"/>
      <c r="T473" s="79"/>
      <c r="U473" s="79"/>
      <c r="V473" s="79"/>
      <c r="W473" s="79"/>
      <c r="X473" s="79"/>
      <c r="Y473" s="79"/>
      <c r="AA473" s="104"/>
      <c r="AB473" s="104"/>
      <c r="AC473" s="104"/>
      <c r="AD473" s="104"/>
      <c r="AE473" s="104"/>
      <c r="AF473" s="104"/>
      <c r="AG473" s="104"/>
      <c r="AH473" s="104"/>
    </row>
    <row r="474" spans="4:34" x14ac:dyDescent="0.2">
      <c r="D474" s="79"/>
      <c r="E474" s="79"/>
      <c r="F474" s="79"/>
      <c r="G474" s="79"/>
      <c r="H474" s="79"/>
      <c r="I474" s="79"/>
      <c r="J474" s="79"/>
      <c r="K474" s="79"/>
      <c r="L474" s="79"/>
      <c r="P474" s="56"/>
      <c r="Q474" s="79"/>
      <c r="R474" s="79"/>
      <c r="S474" s="79"/>
      <c r="T474" s="79"/>
      <c r="U474" s="79"/>
      <c r="V474" s="79"/>
      <c r="W474" s="79"/>
      <c r="X474" s="79"/>
      <c r="Y474" s="79"/>
      <c r="AA474" s="104"/>
      <c r="AB474" s="104"/>
      <c r="AC474" s="104"/>
      <c r="AD474" s="104"/>
      <c r="AE474" s="104"/>
      <c r="AF474" s="104"/>
      <c r="AG474" s="104"/>
      <c r="AH474" s="104"/>
    </row>
    <row r="475" spans="4:34" x14ac:dyDescent="0.2">
      <c r="D475" s="79"/>
      <c r="E475" s="79"/>
      <c r="F475" s="79"/>
      <c r="G475" s="79"/>
      <c r="H475" s="79"/>
      <c r="I475" s="79"/>
      <c r="J475" s="79"/>
      <c r="K475" s="79"/>
      <c r="L475" s="79"/>
      <c r="P475" s="56"/>
      <c r="Q475" s="79"/>
      <c r="R475" s="79"/>
      <c r="S475" s="79"/>
      <c r="T475" s="79"/>
      <c r="U475" s="79"/>
      <c r="V475" s="79"/>
      <c r="W475" s="79"/>
      <c r="X475" s="79"/>
      <c r="Y475" s="79"/>
      <c r="AA475" s="104"/>
      <c r="AB475" s="104"/>
      <c r="AC475" s="104"/>
      <c r="AD475" s="104"/>
      <c r="AE475" s="104"/>
      <c r="AF475" s="104"/>
      <c r="AG475" s="104"/>
      <c r="AH475" s="104"/>
    </row>
    <row r="476" spans="4:34" x14ac:dyDescent="0.2">
      <c r="D476" s="79"/>
      <c r="E476" s="79"/>
      <c r="F476" s="79"/>
      <c r="G476" s="79"/>
      <c r="H476" s="79"/>
      <c r="I476" s="79"/>
      <c r="J476" s="79"/>
      <c r="K476" s="79"/>
      <c r="L476" s="79"/>
      <c r="P476" s="56"/>
      <c r="Q476" s="79"/>
      <c r="R476" s="79"/>
      <c r="S476" s="79"/>
      <c r="T476" s="79"/>
      <c r="U476" s="79"/>
      <c r="V476" s="79"/>
      <c r="W476" s="79"/>
      <c r="X476" s="79"/>
      <c r="Y476" s="79"/>
      <c r="AA476" s="104"/>
      <c r="AB476" s="104"/>
      <c r="AC476" s="104"/>
      <c r="AD476" s="104"/>
      <c r="AE476" s="104"/>
      <c r="AF476" s="104"/>
      <c r="AG476" s="104"/>
      <c r="AH476" s="104"/>
    </row>
    <row r="477" spans="4:34" x14ac:dyDescent="0.2">
      <c r="D477" s="79"/>
      <c r="E477" s="79"/>
      <c r="F477" s="79"/>
      <c r="G477" s="79"/>
      <c r="H477" s="79"/>
      <c r="I477" s="79"/>
      <c r="J477" s="79"/>
      <c r="K477" s="79"/>
      <c r="L477" s="79"/>
      <c r="P477" s="56"/>
      <c r="Q477" s="79"/>
      <c r="R477" s="79"/>
      <c r="S477" s="79"/>
      <c r="T477" s="79"/>
      <c r="U477" s="79"/>
      <c r="V477" s="79"/>
      <c r="W477" s="79"/>
      <c r="X477" s="79"/>
      <c r="Y477" s="79"/>
      <c r="AA477" s="104"/>
      <c r="AB477" s="104"/>
      <c r="AC477" s="104"/>
      <c r="AD477" s="104"/>
      <c r="AE477" s="104"/>
      <c r="AF477" s="104"/>
      <c r="AG477" s="104"/>
      <c r="AH477" s="104"/>
    </row>
    <row r="478" spans="4:34" x14ac:dyDescent="0.2">
      <c r="D478" s="79"/>
      <c r="E478" s="79"/>
      <c r="F478" s="79"/>
      <c r="G478" s="79"/>
      <c r="H478" s="79"/>
      <c r="I478" s="79"/>
      <c r="J478" s="79"/>
      <c r="K478" s="79"/>
      <c r="L478" s="79"/>
      <c r="P478" s="56"/>
      <c r="Q478" s="79"/>
      <c r="R478" s="79"/>
      <c r="S478" s="79"/>
      <c r="T478" s="79"/>
      <c r="U478" s="79"/>
      <c r="V478" s="79"/>
      <c r="W478" s="79"/>
      <c r="X478" s="79"/>
      <c r="Y478" s="79"/>
      <c r="AA478" s="104"/>
      <c r="AB478" s="104"/>
      <c r="AC478" s="104"/>
      <c r="AD478" s="104"/>
      <c r="AE478" s="104"/>
      <c r="AF478" s="104"/>
      <c r="AG478" s="104"/>
      <c r="AH478" s="104"/>
    </row>
    <row r="479" spans="4:34" x14ac:dyDescent="0.2">
      <c r="D479" s="79"/>
      <c r="E479" s="79"/>
      <c r="F479" s="79"/>
      <c r="G479" s="79"/>
      <c r="H479" s="79"/>
      <c r="I479" s="79"/>
      <c r="J479" s="79"/>
      <c r="K479" s="79"/>
      <c r="L479" s="79"/>
      <c r="P479" s="56"/>
      <c r="Q479" s="79"/>
      <c r="R479" s="79"/>
      <c r="S479" s="79"/>
      <c r="T479" s="79"/>
      <c r="U479" s="79"/>
      <c r="V479" s="79"/>
      <c r="W479" s="79"/>
      <c r="X479" s="79"/>
      <c r="Y479" s="79"/>
      <c r="AA479" s="104"/>
      <c r="AB479" s="104"/>
      <c r="AC479" s="104"/>
      <c r="AD479" s="104"/>
      <c r="AE479" s="104"/>
      <c r="AF479" s="104"/>
      <c r="AG479" s="104"/>
      <c r="AH479" s="104"/>
    </row>
    <row r="480" spans="4:34" x14ac:dyDescent="0.2">
      <c r="D480" s="79"/>
      <c r="E480" s="79"/>
      <c r="F480" s="79"/>
      <c r="G480" s="79"/>
      <c r="H480" s="79"/>
      <c r="I480" s="79"/>
      <c r="J480" s="79"/>
      <c r="K480" s="79"/>
      <c r="L480" s="79"/>
      <c r="P480" s="56"/>
      <c r="Q480" s="79"/>
      <c r="R480" s="79"/>
      <c r="S480" s="79"/>
      <c r="T480" s="79"/>
      <c r="U480" s="79"/>
      <c r="V480" s="79"/>
      <c r="W480" s="79"/>
      <c r="X480" s="79"/>
      <c r="Y480" s="79"/>
      <c r="AA480" s="104"/>
      <c r="AB480" s="104"/>
      <c r="AC480" s="104"/>
      <c r="AD480" s="104"/>
      <c r="AE480" s="104"/>
      <c r="AF480" s="104"/>
      <c r="AG480" s="104"/>
      <c r="AH480" s="104"/>
    </row>
    <row r="481" spans="4:34" x14ac:dyDescent="0.2">
      <c r="D481" s="79"/>
      <c r="E481" s="79"/>
      <c r="F481" s="79"/>
      <c r="G481" s="79"/>
      <c r="H481" s="79"/>
      <c r="I481" s="79"/>
      <c r="J481" s="79"/>
      <c r="K481" s="79"/>
      <c r="L481" s="79"/>
      <c r="P481" s="56"/>
      <c r="Q481" s="79"/>
      <c r="R481" s="79"/>
      <c r="S481" s="79"/>
      <c r="T481" s="79"/>
      <c r="U481" s="79"/>
      <c r="V481" s="79"/>
      <c r="W481" s="79"/>
      <c r="X481" s="79"/>
      <c r="Y481" s="79"/>
      <c r="AA481" s="104"/>
      <c r="AB481" s="104"/>
      <c r="AC481" s="104"/>
      <c r="AD481" s="104"/>
      <c r="AE481" s="104"/>
      <c r="AF481" s="104"/>
      <c r="AG481" s="104"/>
      <c r="AH481" s="104"/>
    </row>
    <row r="482" spans="4:34" x14ac:dyDescent="0.2">
      <c r="D482" s="79"/>
      <c r="E482" s="79"/>
      <c r="F482" s="79"/>
      <c r="G482" s="79"/>
      <c r="H482" s="79"/>
      <c r="I482" s="79"/>
      <c r="J482" s="79"/>
      <c r="K482" s="79"/>
      <c r="L482" s="79"/>
      <c r="P482" s="56"/>
      <c r="Q482" s="79"/>
      <c r="R482" s="79"/>
      <c r="S482" s="79"/>
      <c r="T482" s="79"/>
      <c r="U482" s="79"/>
      <c r="V482" s="79"/>
      <c r="W482" s="79"/>
      <c r="X482" s="79"/>
      <c r="Y482" s="79"/>
      <c r="AA482" s="104"/>
      <c r="AB482" s="104"/>
      <c r="AC482" s="104"/>
      <c r="AD482" s="104"/>
      <c r="AE482" s="104"/>
      <c r="AF482" s="104"/>
      <c r="AG482" s="104"/>
      <c r="AH482" s="104"/>
    </row>
    <row r="483" spans="4:34" x14ac:dyDescent="0.2">
      <c r="D483" s="79"/>
      <c r="E483" s="79"/>
      <c r="F483" s="79"/>
      <c r="G483" s="79"/>
      <c r="H483" s="79"/>
      <c r="I483" s="79"/>
      <c r="J483" s="79"/>
      <c r="K483" s="79"/>
      <c r="L483" s="79"/>
      <c r="P483" s="56"/>
      <c r="Q483" s="79"/>
      <c r="R483" s="79"/>
      <c r="S483" s="79"/>
      <c r="T483" s="79"/>
      <c r="U483" s="79"/>
      <c r="V483" s="79"/>
      <c r="W483" s="79"/>
      <c r="X483" s="79"/>
      <c r="Y483" s="79"/>
      <c r="AA483" s="104"/>
      <c r="AB483" s="104"/>
      <c r="AC483" s="104"/>
      <c r="AD483" s="104"/>
      <c r="AE483" s="104"/>
      <c r="AF483" s="104"/>
      <c r="AG483" s="104"/>
      <c r="AH483" s="104"/>
    </row>
    <row r="484" spans="4:34" x14ac:dyDescent="0.2">
      <c r="D484" s="79"/>
      <c r="E484" s="79"/>
      <c r="F484" s="79"/>
      <c r="G484" s="79"/>
      <c r="H484" s="79"/>
      <c r="I484" s="79"/>
      <c r="J484" s="79"/>
      <c r="K484" s="79"/>
      <c r="L484" s="79"/>
      <c r="P484" s="56"/>
      <c r="Q484" s="79"/>
      <c r="R484" s="79"/>
      <c r="S484" s="79"/>
      <c r="T484" s="79"/>
      <c r="U484" s="79"/>
      <c r="V484" s="79"/>
      <c r="W484" s="79"/>
      <c r="X484" s="79"/>
      <c r="Y484" s="79"/>
      <c r="AA484" s="104"/>
      <c r="AB484" s="104"/>
      <c r="AC484" s="104"/>
      <c r="AD484" s="104"/>
      <c r="AE484" s="104"/>
      <c r="AF484" s="104"/>
      <c r="AG484" s="104"/>
      <c r="AH484" s="104"/>
    </row>
    <row r="485" spans="4:34" x14ac:dyDescent="0.2">
      <c r="D485" s="79"/>
      <c r="E485" s="79"/>
      <c r="F485" s="79"/>
      <c r="G485" s="79"/>
      <c r="H485" s="79"/>
      <c r="I485" s="79"/>
      <c r="J485" s="79"/>
      <c r="K485" s="79"/>
      <c r="L485" s="79"/>
      <c r="P485" s="56"/>
      <c r="Q485" s="79"/>
      <c r="R485" s="79"/>
      <c r="S485" s="79"/>
      <c r="T485" s="79"/>
      <c r="U485" s="79"/>
      <c r="V485" s="79"/>
      <c r="W485" s="79"/>
      <c r="X485" s="79"/>
      <c r="Y485" s="79"/>
      <c r="AA485" s="104"/>
      <c r="AB485" s="104"/>
      <c r="AC485" s="104"/>
      <c r="AD485" s="104"/>
      <c r="AE485" s="104"/>
      <c r="AF485" s="104"/>
      <c r="AG485" s="104"/>
      <c r="AH485" s="104"/>
    </row>
    <row r="486" spans="4:34" x14ac:dyDescent="0.2">
      <c r="D486" s="79"/>
      <c r="E486" s="79"/>
      <c r="F486" s="79"/>
      <c r="G486" s="79"/>
      <c r="H486" s="79"/>
      <c r="I486" s="79"/>
      <c r="J486" s="79"/>
      <c r="K486" s="79"/>
      <c r="L486" s="79"/>
      <c r="P486" s="56"/>
      <c r="Q486" s="79"/>
      <c r="R486" s="79"/>
      <c r="S486" s="79"/>
      <c r="T486" s="79"/>
      <c r="U486" s="79"/>
      <c r="V486" s="79"/>
      <c r="W486" s="79"/>
      <c r="X486" s="79"/>
      <c r="Y486" s="79"/>
      <c r="AA486" s="104"/>
      <c r="AB486" s="104"/>
      <c r="AC486" s="104"/>
      <c r="AD486" s="104"/>
      <c r="AE486" s="104"/>
      <c r="AF486" s="104"/>
      <c r="AG486" s="104"/>
      <c r="AH486" s="104"/>
    </row>
    <row r="487" spans="4:34" x14ac:dyDescent="0.2">
      <c r="D487" s="79"/>
      <c r="E487" s="79"/>
      <c r="F487" s="79"/>
      <c r="G487" s="79"/>
      <c r="H487" s="79"/>
      <c r="I487" s="79"/>
      <c r="J487" s="79"/>
      <c r="K487" s="79"/>
      <c r="L487" s="79"/>
      <c r="P487" s="56"/>
      <c r="Q487" s="79"/>
      <c r="R487" s="79"/>
      <c r="S487" s="79"/>
      <c r="T487" s="79"/>
      <c r="U487" s="79"/>
      <c r="V487" s="79"/>
      <c r="W487" s="79"/>
      <c r="X487" s="79"/>
      <c r="Y487" s="79"/>
      <c r="AA487" s="104"/>
      <c r="AB487" s="104"/>
      <c r="AC487" s="104"/>
      <c r="AD487" s="104"/>
      <c r="AE487" s="104"/>
      <c r="AF487" s="104"/>
      <c r="AG487" s="104"/>
      <c r="AH487" s="104"/>
    </row>
    <row r="488" spans="4:34" x14ac:dyDescent="0.2">
      <c r="D488" s="79"/>
      <c r="E488" s="79"/>
      <c r="F488" s="79"/>
      <c r="G488" s="79"/>
      <c r="H488" s="79"/>
      <c r="I488" s="79"/>
      <c r="J488" s="79"/>
      <c r="K488" s="79"/>
      <c r="L488" s="79"/>
      <c r="P488" s="56"/>
      <c r="Q488" s="79"/>
      <c r="R488" s="79"/>
      <c r="S488" s="79"/>
      <c r="T488" s="79"/>
      <c r="U488" s="79"/>
      <c r="V488" s="79"/>
      <c r="W488" s="79"/>
      <c r="X488" s="79"/>
      <c r="Y488" s="79"/>
      <c r="AA488" s="104"/>
      <c r="AB488" s="104"/>
      <c r="AC488" s="104"/>
      <c r="AD488" s="104"/>
      <c r="AE488" s="104"/>
      <c r="AF488" s="104"/>
      <c r="AG488" s="104"/>
      <c r="AH488" s="104"/>
    </row>
    <row r="489" spans="4:34" x14ac:dyDescent="0.2">
      <c r="D489" s="79"/>
      <c r="E489" s="79"/>
      <c r="F489" s="79"/>
      <c r="G489" s="79"/>
      <c r="H489" s="79"/>
      <c r="I489" s="79"/>
      <c r="J489" s="79"/>
      <c r="K489" s="79"/>
      <c r="L489" s="79"/>
      <c r="P489" s="56"/>
      <c r="Q489" s="79"/>
      <c r="R489" s="79"/>
      <c r="S489" s="79"/>
      <c r="T489" s="79"/>
      <c r="U489" s="79"/>
      <c r="V489" s="79"/>
      <c r="W489" s="79"/>
      <c r="X489" s="79"/>
      <c r="Y489" s="79"/>
      <c r="AA489" s="104"/>
      <c r="AB489" s="104"/>
      <c r="AC489" s="104"/>
      <c r="AD489" s="104"/>
      <c r="AE489" s="104"/>
      <c r="AF489" s="104"/>
      <c r="AG489" s="104"/>
      <c r="AH489" s="104"/>
    </row>
    <row r="490" spans="4:34" x14ac:dyDescent="0.2">
      <c r="D490" s="79"/>
      <c r="E490" s="79"/>
      <c r="F490" s="79"/>
      <c r="G490" s="79"/>
      <c r="H490" s="79"/>
      <c r="I490" s="79"/>
      <c r="J490" s="79"/>
      <c r="K490" s="79"/>
      <c r="L490" s="79"/>
      <c r="P490" s="56"/>
      <c r="Q490" s="79"/>
      <c r="R490" s="79"/>
      <c r="S490" s="79"/>
      <c r="T490" s="79"/>
      <c r="U490" s="79"/>
      <c r="V490" s="79"/>
      <c r="W490" s="79"/>
      <c r="X490" s="79"/>
      <c r="Y490" s="79"/>
      <c r="AA490" s="104"/>
      <c r="AB490" s="104"/>
      <c r="AC490" s="104"/>
      <c r="AD490" s="104"/>
      <c r="AE490" s="104"/>
      <c r="AF490" s="104"/>
      <c r="AG490" s="104"/>
      <c r="AH490" s="104"/>
    </row>
    <row r="491" spans="4:34" x14ac:dyDescent="0.2">
      <c r="D491" s="79"/>
      <c r="E491" s="79"/>
      <c r="F491" s="79"/>
      <c r="G491" s="79"/>
      <c r="H491" s="79"/>
      <c r="I491" s="79"/>
      <c r="J491" s="79"/>
      <c r="K491" s="79"/>
      <c r="L491" s="79"/>
      <c r="P491" s="56"/>
      <c r="Q491" s="79"/>
      <c r="R491" s="79"/>
      <c r="S491" s="79"/>
      <c r="T491" s="79"/>
      <c r="U491" s="79"/>
      <c r="V491" s="79"/>
      <c r="W491" s="79"/>
      <c r="X491" s="79"/>
      <c r="Y491" s="79"/>
      <c r="AA491" s="104"/>
      <c r="AB491" s="104"/>
      <c r="AC491" s="104"/>
      <c r="AD491" s="104"/>
      <c r="AE491" s="104"/>
      <c r="AF491" s="104"/>
      <c r="AG491" s="104"/>
      <c r="AH491" s="104"/>
    </row>
    <row r="492" spans="4:34" x14ac:dyDescent="0.2">
      <c r="D492" s="79"/>
      <c r="E492" s="79"/>
      <c r="F492" s="79"/>
      <c r="G492" s="79"/>
      <c r="H492" s="79"/>
      <c r="I492" s="79"/>
      <c r="J492" s="79"/>
      <c r="K492" s="79"/>
      <c r="L492" s="79"/>
      <c r="P492" s="56"/>
      <c r="Q492" s="79"/>
      <c r="R492" s="79"/>
      <c r="S492" s="79"/>
      <c r="T492" s="79"/>
      <c r="U492" s="79"/>
      <c r="V492" s="79"/>
      <c r="W492" s="79"/>
      <c r="X492" s="79"/>
      <c r="Y492" s="79"/>
      <c r="AA492" s="104"/>
      <c r="AB492" s="104"/>
      <c r="AC492" s="104"/>
      <c r="AD492" s="104"/>
      <c r="AE492" s="104"/>
      <c r="AF492" s="104"/>
      <c r="AG492" s="104"/>
      <c r="AH492" s="104"/>
    </row>
    <row r="493" spans="4:34" x14ac:dyDescent="0.2">
      <c r="D493" s="79"/>
      <c r="E493" s="79"/>
      <c r="F493" s="79"/>
      <c r="G493" s="79"/>
      <c r="H493" s="79"/>
      <c r="I493" s="79"/>
      <c r="J493" s="79"/>
      <c r="K493" s="79"/>
      <c r="L493" s="79"/>
      <c r="P493" s="56"/>
      <c r="Q493" s="79"/>
      <c r="R493" s="79"/>
      <c r="S493" s="79"/>
      <c r="T493" s="79"/>
      <c r="U493" s="79"/>
      <c r="V493" s="79"/>
      <c r="W493" s="79"/>
      <c r="X493" s="79"/>
      <c r="Y493" s="79"/>
      <c r="AA493" s="104"/>
      <c r="AB493" s="104"/>
      <c r="AC493" s="104"/>
      <c r="AD493" s="104"/>
      <c r="AE493" s="104"/>
      <c r="AF493" s="104"/>
      <c r="AG493" s="104"/>
      <c r="AH493" s="104"/>
    </row>
    <row r="494" spans="4:34" x14ac:dyDescent="0.2">
      <c r="D494" s="79"/>
      <c r="E494" s="79"/>
      <c r="F494" s="79"/>
      <c r="G494" s="79"/>
      <c r="H494" s="79"/>
      <c r="I494" s="79"/>
      <c r="J494" s="79"/>
      <c r="K494" s="79"/>
      <c r="L494" s="79"/>
      <c r="P494" s="56"/>
      <c r="Q494" s="79"/>
      <c r="R494" s="79"/>
      <c r="S494" s="79"/>
      <c r="T494" s="79"/>
      <c r="U494" s="79"/>
      <c r="V494" s="79"/>
      <c r="W494" s="79"/>
      <c r="X494" s="79"/>
      <c r="Y494" s="79"/>
      <c r="AA494" s="104"/>
      <c r="AB494" s="104"/>
      <c r="AC494" s="104"/>
      <c r="AD494" s="104"/>
      <c r="AE494" s="104"/>
      <c r="AF494" s="104"/>
      <c r="AG494" s="104"/>
      <c r="AH494" s="104"/>
    </row>
    <row r="495" spans="4:34" x14ac:dyDescent="0.2">
      <c r="D495" s="79"/>
      <c r="E495" s="79"/>
      <c r="F495" s="79"/>
      <c r="G495" s="79"/>
      <c r="H495" s="79"/>
      <c r="I495" s="79"/>
      <c r="J495" s="79"/>
      <c r="K495" s="79"/>
      <c r="L495" s="79"/>
      <c r="P495" s="56"/>
      <c r="Q495" s="79"/>
      <c r="R495" s="79"/>
      <c r="S495" s="79"/>
      <c r="T495" s="79"/>
      <c r="U495" s="79"/>
      <c r="V495" s="79"/>
      <c r="W495" s="79"/>
      <c r="X495" s="79"/>
      <c r="Y495" s="79"/>
      <c r="AA495" s="104"/>
      <c r="AB495" s="104"/>
      <c r="AC495" s="104"/>
      <c r="AD495" s="104"/>
      <c r="AE495" s="104"/>
      <c r="AF495" s="104"/>
      <c r="AG495" s="104"/>
      <c r="AH495" s="104"/>
    </row>
    <row r="496" spans="4:34" x14ac:dyDescent="0.2">
      <c r="D496" s="79"/>
      <c r="E496" s="79"/>
      <c r="F496" s="79"/>
      <c r="G496" s="79"/>
      <c r="H496" s="79"/>
      <c r="I496" s="79"/>
      <c r="J496" s="79"/>
      <c r="K496" s="79"/>
      <c r="L496" s="79"/>
      <c r="P496" s="56"/>
      <c r="Q496" s="79"/>
      <c r="R496" s="79"/>
      <c r="S496" s="79"/>
      <c r="T496" s="79"/>
      <c r="U496" s="79"/>
      <c r="V496" s="79"/>
      <c r="W496" s="79"/>
      <c r="X496" s="79"/>
      <c r="Y496" s="79"/>
      <c r="AA496" s="104"/>
      <c r="AB496" s="104"/>
      <c r="AC496" s="104"/>
      <c r="AD496" s="104"/>
      <c r="AE496" s="104"/>
      <c r="AF496" s="104"/>
      <c r="AG496" s="104"/>
      <c r="AH496" s="104"/>
    </row>
    <row r="497" spans="4:34" x14ac:dyDescent="0.2">
      <c r="D497" s="79"/>
      <c r="E497" s="79"/>
      <c r="F497" s="79"/>
      <c r="G497" s="79"/>
      <c r="H497" s="79"/>
      <c r="I497" s="79"/>
      <c r="J497" s="79"/>
      <c r="K497" s="79"/>
      <c r="L497" s="79"/>
      <c r="P497" s="56"/>
      <c r="Q497" s="79"/>
      <c r="R497" s="79"/>
      <c r="S497" s="79"/>
      <c r="T497" s="79"/>
      <c r="U497" s="79"/>
      <c r="V497" s="79"/>
      <c r="W497" s="79"/>
      <c r="X497" s="79"/>
      <c r="Y497" s="79"/>
      <c r="AA497" s="104"/>
      <c r="AB497" s="104"/>
      <c r="AC497" s="104"/>
      <c r="AD497" s="104"/>
      <c r="AE497" s="104"/>
      <c r="AF497" s="104"/>
      <c r="AG497" s="104"/>
      <c r="AH497" s="104"/>
    </row>
    <row r="498" spans="4:34" x14ac:dyDescent="0.2">
      <c r="D498" s="79"/>
      <c r="E498" s="79"/>
      <c r="F498" s="79"/>
      <c r="G498" s="79"/>
      <c r="H498" s="79"/>
      <c r="I498" s="79"/>
      <c r="J498" s="79"/>
      <c r="K498" s="79"/>
      <c r="L498" s="79"/>
      <c r="P498" s="56"/>
      <c r="Q498" s="79"/>
      <c r="R498" s="79"/>
      <c r="S498" s="79"/>
      <c r="T498" s="79"/>
      <c r="U498" s="79"/>
      <c r="V498" s="79"/>
      <c r="W498" s="79"/>
      <c r="X498" s="79"/>
      <c r="Y498" s="79"/>
      <c r="AA498" s="104"/>
      <c r="AB498" s="104"/>
      <c r="AC498" s="104"/>
      <c r="AD498" s="104"/>
      <c r="AE498" s="104"/>
      <c r="AF498" s="104"/>
      <c r="AG498" s="104"/>
      <c r="AH498" s="104"/>
    </row>
    <row r="499" spans="4:34" x14ac:dyDescent="0.2">
      <c r="D499" s="79"/>
      <c r="E499" s="79"/>
      <c r="F499" s="79"/>
      <c r="G499" s="79"/>
      <c r="H499" s="79"/>
      <c r="I499" s="79"/>
      <c r="J499" s="79"/>
      <c r="K499" s="79"/>
      <c r="L499" s="79"/>
      <c r="P499" s="56"/>
      <c r="Q499" s="79"/>
      <c r="R499" s="79"/>
      <c r="S499" s="79"/>
      <c r="T499" s="79"/>
      <c r="U499" s="79"/>
      <c r="V499" s="79"/>
      <c r="W499" s="79"/>
      <c r="X499" s="79"/>
      <c r="Y499" s="79"/>
      <c r="AA499" s="104"/>
      <c r="AB499" s="104"/>
      <c r="AC499" s="104"/>
      <c r="AD499" s="104"/>
      <c r="AE499" s="104"/>
      <c r="AF499" s="104"/>
      <c r="AG499" s="104"/>
      <c r="AH499" s="104"/>
    </row>
    <row r="500" spans="4:34" x14ac:dyDescent="0.2">
      <c r="D500" s="79"/>
      <c r="E500" s="79"/>
      <c r="F500" s="79"/>
      <c r="G500" s="79"/>
      <c r="H500" s="79"/>
      <c r="I500" s="79"/>
      <c r="J500" s="79"/>
      <c r="K500" s="79"/>
      <c r="L500" s="79"/>
      <c r="P500" s="56"/>
      <c r="Q500" s="79"/>
      <c r="R500" s="79"/>
      <c r="S500" s="79"/>
      <c r="T500" s="79"/>
      <c r="U500" s="79"/>
      <c r="V500" s="79"/>
      <c r="W500" s="79"/>
      <c r="X500" s="79"/>
      <c r="Y500" s="79"/>
      <c r="AA500" s="104"/>
      <c r="AB500" s="104"/>
      <c r="AC500" s="104"/>
      <c r="AD500" s="104"/>
      <c r="AE500" s="104"/>
      <c r="AF500" s="104"/>
      <c r="AG500" s="104"/>
      <c r="AH500" s="104"/>
    </row>
    <row r="501" spans="4:34" x14ac:dyDescent="0.2">
      <c r="D501" s="79"/>
      <c r="E501" s="79"/>
      <c r="F501" s="79"/>
      <c r="G501" s="79"/>
      <c r="H501" s="79"/>
      <c r="I501" s="79"/>
      <c r="J501" s="79"/>
      <c r="K501" s="79"/>
      <c r="L501" s="79"/>
      <c r="P501" s="56"/>
      <c r="Q501" s="79"/>
      <c r="R501" s="79"/>
      <c r="S501" s="79"/>
      <c r="T501" s="79"/>
      <c r="U501" s="79"/>
      <c r="V501" s="79"/>
      <c r="W501" s="79"/>
      <c r="X501" s="79"/>
      <c r="Y501" s="79"/>
      <c r="AA501" s="104"/>
      <c r="AB501" s="104"/>
      <c r="AC501" s="104"/>
      <c r="AD501" s="104"/>
      <c r="AE501" s="104"/>
      <c r="AF501" s="104"/>
      <c r="AG501" s="104"/>
      <c r="AH501" s="104"/>
    </row>
    <row r="502" spans="4:34" x14ac:dyDescent="0.2">
      <c r="D502" s="79"/>
      <c r="E502" s="79"/>
      <c r="F502" s="79"/>
      <c r="G502" s="79"/>
      <c r="H502" s="79"/>
      <c r="I502" s="79"/>
      <c r="J502" s="79"/>
      <c r="K502" s="79"/>
      <c r="L502" s="79"/>
      <c r="P502" s="56"/>
      <c r="Q502" s="79"/>
      <c r="R502" s="79"/>
      <c r="S502" s="79"/>
      <c r="T502" s="79"/>
      <c r="U502" s="79"/>
      <c r="V502" s="79"/>
      <c r="W502" s="79"/>
      <c r="X502" s="79"/>
      <c r="Y502" s="79"/>
      <c r="AA502" s="104"/>
      <c r="AB502" s="104"/>
      <c r="AC502" s="104"/>
      <c r="AD502" s="104"/>
      <c r="AE502" s="104"/>
      <c r="AF502" s="104"/>
      <c r="AG502" s="104"/>
      <c r="AH502" s="104"/>
    </row>
    <row r="503" spans="4:34" x14ac:dyDescent="0.2">
      <c r="D503" s="79"/>
      <c r="E503" s="79"/>
      <c r="F503" s="79"/>
      <c r="G503" s="79"/>
      <c r="H503" s="79"/>
      <c r="I503" s="79"/>
      <c r="J503" s="79"/>
      <c r="K503" s="79"/>
      <c r="L503" s="79"/>
      <c r="P503" s="56"/>
      <c r="Q503" s="79"/>
      <c r="R503" s="79"/>
      <c r="S503" s="79"/>
      <c r="T503" s="79"/>
      <c r="U503" s="79"/>
      <c r="V503" s="79"/>
      <c r="W503" s="79"/>
      <c r="X503" s="79"/>
      <c r="Y503" s="79"/>
      <c r="AA503" s="104"/>
      <c r="AB503" s="104"/>
      <c r="AC503" s="104"/>
      <c r="AD503" s="104"/>
      <c r="AE503" s="104"/>
      <c r="AF503" s="104"/>
      <c r="AG503" s="104"/>
      <c r="AH503" s="104"/>
    </row>
    <row r="504" spans="4:34" x14ac:dyDescent="0.2">
      <c r="D504" s="79"/>
      <c r="E504" s="79"/>
      <c r="F504" s="79"/>
      <c r="G504" s="79"/>
      <c r="H504" s="79"/>
      <c r="I504" s="79"/>
      <c r="J504" s="79"/>
      <c r="K504" s="79"/>
      <c r="L504" s="79"/>
      <c r="P504" s="56"/>
      <c r="Q504" s="79"/>
      <c r="R504" s="79"/>
      <c r="S504" s="79"/>
      <c r="T504" s="79"/>
      <c r="U504" s="79"/>
      <c r="V504" s="79"/>
      <c r="W504" s="79"/>
      <c r="X504" s="79"/>
      <c r="Y504" s="79"/>
      <c r="AA504" s="104"/>
      <c r="AB504" s="104"/>
      <c r="AC504" s="104"/>
      <c r="AD504" s="104"/>
      <c r="AE504" s="104"/>
      <c r="AF504" s="104"/>
      <c r="AG504" s="104"/>
      <c r="AH504" s="104"/>
    </row>
    <row r="505" spans="4:34" x14ac:dyDescent="0.2">
      <c r="D505" s="79"/>
      <c r="E505" s="79"/>
      <c r="F505" s="79"/>
      <c r="G505" s="79"/>
      <c r="H505" s="79"/>
      <c r="I505" s="79"/>
      <c r="J505" s="79"/>
      <c r="K505" s="79"/>
      <c r="L505" s="79"/>
      <c r="P505" s="56"/>
      <c r="Q505" s="79"/>
      <c r="R505" s="79"/>
      <c r="S505" s="79"/>
      <c r="T505" s="79"/>
      <c r="U505" s="79"/>
      <c r="V505" s="79"/>
      <c r="W505" s="79"/>
      <c r="X505" s="79"/>
      <c r="Y505" s="79"/>
      <c r="AA505" s="104"/>
      <c r="AB505" s="104"/>
      <c r="AC505" s="104"/>
      <c r="AD505" s="104"/>
      <c r="AE505" s="104"/>
      <c r="AF505" s="104"/>
      <c r="AG505" s="104"/>
      <c r="AH505" s="104"/>
    </row>
    <row r="506" spans="4:34" x14ac:dyDescent="0.2">
      <c r="D506" s="79"/>
      <c r="E506" s="79"/>
      <c r="F506" s="79"/>
      <c r="G506" s="79"/>
      <c r="H506" s="79"/>
      <c r="I506" s="79"/>
      <c r="J506" s="79"/>
      <c r="K506" s="79"/>
      <c r="L506" s="79"/>
      <c r="P506" s="56"/>
      <c r="Q506" s="79"/>
      <c r="R506" s="79"/>
      <c r="S506" s="79"/>
      <c r="T506" s="79"/>
      <c r="U506" s="79"/>
      <c r="V506" s="79"/>
      <c r="W506" s="79"/>
      <c r="X506" s="79"/>
      <c r="Y506" s="79"/>
      <c r="AA506" s="104"/>
      <c r="AB506" s="104"/>
      <c r="AC506" s="104"/>
      <c r="AD506" s="104"/>
      <c r="AE506" s="104"/>
      <c r="AF506" s="104"/>
      <c r="AG506" s="104"/>
      <c r="AH506" s="104"/>
    </row>
    <row r="507" spans="4:34" x14ac:dyDescent="0.2">
      <c r="D507" s="79"/>
      <c r="E507" s="79"/>
      <c r="F507" s="79"/>
      <c r="G507" s="79"/>
      <c r="H507" s="79"/>
      <c r="I507" s="79"/>
      <c r="J507" s="79"/>
      <c r="K507" s="79"/>
      <c r="L507" s="79"/>
      <c r="P507" s="56"/>
      <c r="Q507" s="79"/>
      <c r="R507" s="79"/>
      <c r="S507" s="79"/>
      <c r="T507" s="79"/>
      <c r="U507" s="79"/>
      <c r="V507" s="79"/>
      <c r="W507" s="79"/>
      <c r="X507" s="79"/>
      <c r="Y507" s="79"/>
      <c r="AA507" s="104"/>
      <c r="AB507" s="104"/>
      <c r="AC507" s="104"/>
      <c r="AD507" s="104"/>
      <c r="AE507" s="104"/>
      <c r="AF507" s="104"/>
      <c r="AG507" s="104"/>
      <c r="AH507" s="104"/>
    </row>
    <row r="508" spans="4:34" x14ac:dyDescent="0.2">
      <c r="D508" s="79"/>
      <c r="E508" s="79"/>
      <c r="F508" s="79"/>
      <c r="G508" s="79"/>
      <c r="H508" s="79"/>
      <c r="I508" s="79"/>
      <c r="J508" s="79"/>
      <c r="K508" s="79"/>
      <c r="L508" s="79"/>
      <c r="P508" s="56"/>
      <c r="Q508" s="79"/>
      <c r="R508" s="79"/>
      <c r="S508" s="79"/>
      <c r="T508" s="79"/>
      <c r="U508" s="79"/>
      <c r="V508" s="79"/>
      <c r="W508" s="79"/>
      <c r="X508" s="79"/>
      <c r="Y508" s="79"/>
      <c r="AA508" s="104"/>
      <c r="AB508" s="104"/>
      <c r="AC508" s="104"/>
      <c r="AD508" s="104"/>
      <c r="AE508" s="104"/>
      <c r="AF508" s="104"/>
      <c r="AG508" s="104"/>
      <c r="AH508" s="104"/>
    </row>
    <row r="509" spans="4:34" x14ac:dyDescent="0.2">
      <c r="D509" s="79"/>
      <c r="E509" s="79"/>
      <c r="F509" s="79"/>
      <c r="G509" s="79"/>
      <c r="H509" s="79"/>
      <c r="I509" s="79"/>
      <c r="J509" s="79"/>
      <c r="K509" s="79"/>
      <c r="L509" s="79"/>
      <c r="P509" s="56"/>
      <c r="Q509" s="79"/>
      <c r="R509" s="79"/>
      <c r="S509" s="79"/>
      <c r="T509" s="79"/>
      <c r="U509" s="79"/>
      <c r="V509" s="79"/>
      <c r="W509" s="79"/>
      <c r="X509" s="79"/>
      <c r="Y509" s="79"/>
      <c r="AA509" s="104"/>
      <c r="AB509" s="104"/>
      <c r="AC509" s="104"/>
      <c r="AD509" s="104"/>
      <c r="AE509" s="104"/>
      <c r="AF509" s="104"/>
      <c r="AG509" s="104"/>
      <c r="AH509" s="104"/>
    </row>
    <row r="510" spans="4:34" x14ac:dyDescent="0.2">
      <c r="D510" s="79"/>
      <c r="E510" s="79"/>
      <c r="F510" s="79"/>
      <c r="G510" s="79"/>
      <c r="H510" s="79"/>
      <c r="I510" s="79"/>
      <c r="J510" s="79"/>
      <c r="K510" s="79"/>
      <c r="L510" s="79"/>
      <c r="P510" s="56"/>
      <c r="Q510" s="79"/>
      <c r="R510" s="79"/>
      <c r="S510" s="79"/>
      <c r="T510" s="79"/>
      <c r="U510" s="79"/>
      <c r="V510" s="79"/>
      <c r="W510" s="79"/>
      <c r="X510" s="79"/>
      <c r="Y510" s="79"/>
      <c r="AA510" s="104"/>
      <c r="AB510" s="104"/>
      <c r="AC510" s="104"/>
      <c r="AD510" s="104"/>
      <c r="AE510" s="104"/>
      <c r="AF510" s="104"/>
      <c r="AG510" s="104"/>
      <c r="AH510" s="104"/>
    </row>
    <row r="511" spans="4:34" x14ac:dyDescent="0.2">
      <c r="D511" s="79"/>
      <c r="E511" s="79"/>
      <c r="F511" s="79"/>
      <c r="G511" s="79"/>
      <c r="H511" s="79"/>
      <c r="I511" s="79"/>
      <c r="J511" s="79"/>
      <c r="K511" s="79"/>
      <c r="L511" s="79"/>
      <c r="P511" s="56"/>
      <c r="Q511" s="79"/>
      <c r="R511" s="79"/>
      <c r="S511" s="79"/>
      <c r="T511" s="79"/>
      <c r="U511" s="79"/>
      <c r="V511" s="79"/>
      <c r="W511" s="79"/>
      <c r="X511" s="79"/>
      <c r="Y511" s="79"/>
      <c r="AA511" s="104"/>
      <c r="AB511" s="104"/>
      <c r="AC511" s="104"/>
      <c r="AD511" s="104"/>
      <c r="AE511" s="104"/>
      <c r="AF511" s="104"/>
      <c r="AG511" s="104"/>
      <c r="AH511" s="104"/>
    </row>
    <row r="512" spans="4:34" x14ac:dyDescent="0.2">
      <c r="D512" s="79"/>
      <c r="E512" s="79"/>
      <c r="F512" s="79"/>
      <c r="G512" s="79"/>
      <c r="H512" s="79"/>
      <c r="I512" s="79"/>
      <c r="J512" s="79"/>
      <c r="K512" s="79"/>
      <c r="L512" s="79"/>
      <c r="P512" s="56"/>
      <c r="Q512" s="79"/>
      <c r="R512" s="79"/>
      <c r="S512" s="79"/>
      <c r="T512" s="79"/>
      <c r="U512" s="79"/>
      <c r="V512" s="79"/>
      <c r="W512" s="79"/>
      <c r="X512" s="79"/>
      <c r="Y512" s="79"/>
      <c r="AA512" s="104"/>
      <c r="AB512" s="104"/>
      <c r="AC512" s="104"/>
      <c r="AD512" s="104"/>
      <c r="AE512" s="104"/>
      <c r="AF512" s="104"/>
      <c r="AG512" s="104"/>
      <c r="AH512" s="104"/>
    </row>
    <row r="513" spans="4:34" x14ac:dyDescent="0.2">
      <c r="D513" s="79"/>
      <c r="E513" s="79"/>
      <c r="F513" s="79"/>
      <c r="G513" s="79"/>
      <c r="H513" s="79"/>
      <c r="I513" s="79"/>
      <c r="J513" s="79"/>
      <c r="K513" s="79"/>
      <c r="L513" s="79"/>
      <c r="P513" s="56"/>
      <c r="Q513" s="79"/>
      <c r="R513" s="79"/>
      <c r="S513" s="79"/>
      <c r="T513" s="79"/>
      <c r="U513" s="79"/>
      <c r="V513" s="79"/>
      <c r="W513" s="79"/>
      <c r="X513" s="79"/>
      <c r="Y513" s="79"/>
      <c r="AA513" s="104"/>
      <c r="AB513" s="104"/>
      <c r="AC513" s="104"/>
      <c r="AD513" s="104"/>
      <c r="AE513" s="104"/>
      <c r="AF513" s="104"/>
      <c r="AG513" s="104"/>
      <c r="AH513" s="104"/>
    </row>
    <row r="514" spans="4:34" x14ac:dyDescent="0.2">
      <c r="D514" s="79"/>
      <c r="E514" s="79"/>
      <c r="F514" s="79"/>
      <c r="G514" s="79"/>
      <c r="H514" s="79"/>
      <c r="I514" s="79"/>
      <c r="J514" s="79"/>
      <c r="K514" s="79"/>
      <c r="L514" s="79"/>
      <c r="P514" s="56"/>
      <c r="Q514" s="79"/>
      <c r="R514" s="79"/>
      <c r="S514" s="79"/>
      <c r="T514" s="79"/>
      <c r="U514" s="79"/>
      <c r="V514" s="79"/>
      <c r="W514" s="79"/>
      <c r="X514" s="79"/>
      <c r="Y514" s="79"/>
      <c r="AA514" s="104"/>
      <c r="AB514" s="104"/>
      <c r="AC514" s="104"/>
      <c r="AD514" s="104"/>
      <c r="AE514" s="104"/>
      <c r="AF514" s="104"/>
      <c r="AG514" s="104"/>
      <c r="AH514" s="104"/>
    </row>
    <row r="515" spans="4:34" x14ac:dyDescent="0.2">
      <c r="D515" s="79"/>
      <c r="E515" s="79"/>
      <c r="F515" s="79"/>
      <c r="G515" s="79"/>
      <c r="H515" s="79"/>
      <c r="I515" s="79"/>
      <c r="J515" s="79"/>
      <c r="K515" s="79"/>
      <c r="L515" s="79"/>
      <c r="P515" s="56"/>
      <c r="Q515" s="79"/>
      <c r="R515" s="79"/>
      <c r="S515" s="79"/>
      <c r="T515" s="79"/>
      <c r="U515" s="79"/>
      <c r="V515" s="79"/>
      <c r="W515" s="79"/>
      <c r="X515" s="79"/>
      <c r="Y515" s="79"/>
      <c r="AA515" s="104"/>
      <c r="AB515" s="104"/>
      <c r="AC515" s="104"/>
      <c r="AD515" s="104"/>
      <c r="AE515" s="104"/>
      <c r="AF515" s="104"/>
      <c r="AG515" s="104"/>
      <c r="AH515" s="104"/>
    </row>
    <row r="516" spans="4:34" x14ac:dyDescent="0.2">
      <c r="D516" s="79"/>
      <c r="E516" s="79"/>
      <c r="F516" s="79"/>
      <c r="G516" s="79"/>
      <c r="H516" s="79"/>
      <c r="I516" s="79"/>
      <c r="J516" s="79"/>
      <c r="K516" s="79"/>
      <c r="L516" s="79"/>
      <c r="P516" s="56"/>
      <c r="Q516" s="79"/>
      <c r="R516" s="79"/>
      <c r="S516" s="79"/>
      <c r="T516" s="79"/>
      <c r="U516" s="79"/>
      <c r="V516" s="79"/>
      <c r="W516" s="79"/>
      <c r="X516" s="79"/>
      <c r="Y516" s="79"/>
      <c r="AA516" s="104"/>
      <c r="AB516" s="104"/>
      <c r="AC516" s="104"/>
      <c r="AD516" s="104"/>
      <c r="AE516" s="104"/>
      <c r="AF516" s="104"/>
      <c r="AG516" s="104"/>
      <c r="AH516" s="104"/>
    </row>
    <row r="517" spans="4:34" x14ac:dyDescent="0.2">
      <c r="D517" s="79"/>
      <c r="E517" s="79"/>
      <c r="F517" s="79"/>
      <c r="G517" s="79"/>
      <c r="H517" s="79"/>
      <c r="I517" s="79"/>
      <c r="J517" s="79"/>
      <c r="K517" s="79"/>
      <c r="L517" s="79"/>
      <c r="P517" s="56"/>
      <c r="Q517" s="79"/>
      <c r="R517" s="79"/>
      <c r="S517" s="79"/>
      <c r="T517" s="79"/>
      <c r="U517" s="79"/>
      <c r="V517" s="79"/>
      <c r="W517" s="79"/>
      <c r="X517" s="79"/>
      <c r="Y517" s="79"/>
      <c r="AA517" s="104"/>
      <c r="AB517" s="104"/>
      <c r="AC517" s="104"/>
      <c r="AD517" s="104"/>
      <c r="AE517" s="104"/>
      <c r="AF517" s="104"/>
      <c r="AG517" s="104"/>
      <c r="AH517" s="104"/>
    </row>
    <row r="518" spans="4:34" x14ac:dyDescent="0.2">
      <c r="D518" s="79"/>
      <c r="E518" s="79"/>
      <c r="F518" s="79"/>
      <c r="G518" s="79"/>
      <c r="H518" s="79"/>
      <c r="I518" s="79"/>
      <c r="J518" s="79"/>
      <c r="K518" s="79"/>
      <c r="L518" s="79"/>
      <c r="P518" s="56"/>
      <c r="Q518" s="79"/>
      <c r="R518" s="79"/>
      <c r="S518" s="79"/>
      <c r="T518" s="79"/>
      <c r="U518" s="79"/>
      <c r="V518" s="79"/>
      <c r="W518" s="79"/>
      <c r="X518" s="79"/>
      <c r="Y518" s="79"/>
      <c r="AA518" s="104"/>
      <c r="AB518" s="104"/>
      <c r="AC518" s="104"/>
      <c r="AD518" s="104"/>
      <c r="AE518" s="104"/>
      <c r="AF518" s="104"/>
      <c r="AG518" s="104"/>
      <c r="AH518" s="104"/>
    </row>
    <row r="519" spans="4:34" x14ac:dyDescent="0.2">
      <c r="D519" s="79"/>
      <c r="E519" s="79"/>
      <c r="F519" s="79"/>
      <c r="G519" s="79"/>
      <c r="H519" s="79"/>
      <c r="I519" s="79"/>
      <c r="J519" s="79"/>
      <c r="K519" s="79"/>
      <c r="L519" s="79"/>
      <c r="P519" s="56"/>
      <c r="Q519" s="79"/>
      <c r="R519" s="79"/>
      <c r="S519" s="79"/>
      <c r="T519" s="79"/>
      <c r="U519" s="79"/>
      <c r="V519" s="79"/>
      <c r="W519" s="79"/>
      <c r="X519" s="79"/>
      <c r="Y519" s="79"/>
      <c r="AA519" s="104"/>
      <c r="AB519" s="104"/>
      <c r="AC519" s="104"/>
      <c r="AD519" s="104"/>
      <c r="AE519" s="104"/>
      <c r="AF519" s="104"/>
      <c r="AG519" s="104"/>
      <c r="AH519" s="104"/>
    </row>
    <row r="520" spans="4:34" x14ac:dyDescent="0.2">
      <c r="D520" s="79"/>
      <c r="E520" s="79"/>
      <c r="F520" s="79"/>
      <c r="G520" s="79"/>
      <c r="H520" s="79"/>
      <c r="I520" s="79"/>
      <c r="J520" s="79"/>
      <c r="K520" s="79"/>
      <c r="L520" s="79"/>
      <c r="P520" s="56"/>
      <c r="Q520" s="79"/>
      <c r="R520" s="79"/>
      <c r="S520" s="79"/>
      <c r="T520" s="79"/>
      <c r="U520" s="79"/>
      <c r="V520" s="79"/>
      <c r="W520" s="79"/>
      <c r="X520" s="79"/>
      <c r="Y520" s="79"/>
      <c r="AA520" s="104"/>
      <c r="AB520" s="104"/>
      <c r="AC520" s="104"/>
      <c r="AD520" s="104"/>
      <c r="AE520" s="104"/>
      <c r="AF520" s="104"/>
      <c r="AG520" s="104"/>
      <c r="AH520" s="104"/>
    </row>
    <row r="521" spans="4:34" x14ac:dyDescent="0.2">
      <c r="D521" s="79"/>
      <c r="E521" s="79"/>
      <c r="F521" s="79"/>
      <c r="G521" s="79"/>
      <c r="H521" s="79"/>
      <c r="I521" s="79"/>
      <c r="J521" s="79"/>
      <c r="K521" s="79"/>
      <c r="L521" s="79"/>
      <c r="P521" s="56"/>
      <c r="Q521" s="79"/>
      <c r="R521" s="79"/>
      <c r="S521" s="79"/>
      <c r="T521" s="79"/>
      <c r="U521" s="79"/>
      <c r="V521" s="79"/>
      <c r="W521" s="79"/>
      <c r="X521" s="79"/>
      <c r="Y521" s="79"/>
      <c r="AA521" s="104"/>
      <c r="AB521" s="104"/>
      <c r="AC521" s="104"/>
      <c r="AD521" s="104"/>
      <c r="AE521" s="104"/>
      <c r="AF521" s="104"/>
      <c r="AG521" s="104"/>
      <c r="AH521" s="104"/>
    </row>
    <row r="522" spans="4:34" x14ac:dyDescent="0.2">
      <c r="D522" s="79"/>
      <c r="E522" s="79"/>
      <c r="F522" s="79"/>
      <c r="G522" s="79"/>
      <c r="H522" s="79"/>
      <c r="I522" s="79"/>
      <c r="J522" s="79"/>
      <c r="K522" s="79"/>
      <c r="L522" s="79"/>
      <c r="P522" s="56"/>
      <c r="Q522" s="79"/>
      <c r="R522" s="79"/>
      <c r="S522" s="79"/>
      <c r="T522" s="79"/>
      <c r="U522" s="79"/>
      <c r="V522" s="79"/>
      <c r="W522" s="79"/>
      <c r="X522" s="79"/>
      <c r="Y522" s="79"/>
      <c r="AA522" s="104"/>
      <c r="AB522" s="104"/>
      <c r="AC522" s="104"/>
      <c r="AD522" s="104"/>
      <c r="AE522" s="104"/>
      <c r="AF522" s="104"/>
      <c r="AG522" s="104"/>
      <c r="AH522" s="104"/>
    </row>
    <row r="523" spans="4:34" x14ac:dyDescent="0.2">
      <c r="D523" s="79"/>
      <c r="E523" s="79"/>
      <c r="F523" s="79"/>
      <c r="G523" s="79"/>
      <c r="H523" s="79"/>
      <c r="I523" s="79"/>
      <c r="J523" s="79"/>
      <c r="K523" s="79"/>
      <c r="L523" s="79"/>
      <c r="P523" s="56"/>
      <c r="Q523" s="79"/>
      <c r="R523" s="79"/>
      <c r="S523" s="79"/>
      <c r="T523" s="79"/>
      <c r="U523" s="79"/>
      <c r="V523" s="79"/>
      <c r="W523" s="79"/>
      <c r="X523" s="79"/>
      <c r="Y523" s="79"/>
      <c r="AA523" s="104"/>
      <c r="AB523" s="104"/>
      <c r="AC523" s="104"/>
      <c r="AD523" s="104"/>
      <c r="AE523" s="104"/>
      <c r="AF523" s="104"/>
      <c r="AG523" s="104"/>
      <c r="AH523" s="104"/>
    </row>
    <row r="524" spans="4:34" x14ac:dyDescent="0.2">
      <c r="D524" s="79"/>
      <c r="E524" s="79"/>
      <c r="F524" s="79"/>
      <c r="G524" s="79"/>
      <c r="H524" s="79"/>
      <c r="I524" s="79"/>
      <c r="J524" s="79"/>
      <c r="K524" s="79"/>
      <c r="L524" s="79"/>
      <c r="P524" s="56"/>
      <c r="Q524" s="79"/>
      <c r="R524" s="79"/>
      <c r="S524" s="79"/>
      <c r="T524" s="79"/>
      <c r="U524" s="79"/>
      <c r="V524" s="79"/>
      <c r="W524" s="79"/>
      <c r="X524" s="79"/>
      <c r="Y524" s="79"/>
      <c r="AA524" s="104"/>
      <c r="AB524" s="104"/>
      <c r="AC524" s="104"/>
      <c r="AD524" s="104"/>
      <c r="AE524" s="104"/>
      <c r="AF524" s="104"/>
      <c r="AG524" s="104"/>
      <c r="AH524" s="104"/>
    </row>
    <row r="525" spans="4:34" x14ac:dyDescent="0.2">
      <c r="D525" s="79"/>
      <c r="E525" s="79"/>
      <c r="F525" s="79"/>
      <c r="G525" s="79"/>
      <c r="H525" s="79"/>
      <c r="I525" s="79"/>
      <c r="J525" s="79"/>
      <c r="K525" s="79"/>
      <c r="L525" s="79"/>
      <c r="P525" s="56"/>
      <c r="Q525" s="79"/>
      <c r="R525" s="79"/>
      <c r="S525" s="79"/>
      <c r="T525" s="79"/>
      <c r="U525" s="79"/>
      <c r="V525" s="79"/>
      <c r="W525" s="79"/>
      <c r="X525" s="79"/>
      <c r="Y525" s="79"/>
      <c r="AA525" s="104"/>
      <c r="AB525" s="104"/>
      <c r="AC525" s="104"/>
      <c r="AD525" s="104"/>
      <c r="AE525" s="104"/>
      <c r="AF525" s="104"/>
      <c r="AG525" s="104"/>
      <c r="AH525" s="104"/>
    </row>
    <row r="526" spans="4:34" x14ac:dyDescent="0.2">
      <c r="D526" s="79"/>
      <c r="E526" s="79"/>
      <c r="F526" s="79"/>
      <c r="G526" s="79"/>
      <c r="H526" s="79"/>
      <c r="I526" s="79"/>
      <c r="J526" s="79"/>
      <c r="K526" s="79"/>
      <c r="L526" s="79"/>
      <c r="P526" s="56"/>
      <c r="Q526" s="79"/>
      <c r="R526" s="79"/>
      <c r="S526" s="79"/>
      <c r="T526" s="79"/>
      <c r="U526" s="79"/>
      <c r="V526" s="79"/>
      <c r="W526" s="79"/>
      <c r="X526" s="79"/>
      <c r="Y526" s="79"/>
      <c r="AA526" s="104"/>
      <c r="AB526" s="104"/>
      <c r="AC526" s="104"/>
      <c r="AD526" s="104"/>
      <c r="AE526" s="104"/>
      <c r="AF526" s="104"/>
      <c r="AG526" s="104"/>
      <c r="AH526" s="104"/>
    </row>
    <row r="527" spans="4:34" x14ac:dyDescent="0.2">
      <c r="D527" s="79"/>
      <c r="E527" s="79"/>
      <c r="F527" s="79"/>
      <c r="G527" s="79"/>
      <c r="H527" s="79"/>
      <c r="I527" s="79"/>
      <c r="J527" s="79"/>
      <c r="K527" s="79"/>
      <c r="L527" s="79"/>
      <c r="P527" s="56"/>
      <c r="Q527" s="79"/>
      <c r="R527" s="79"/>
      <c r="S527" s="79"/>
      <c r="T527" s="79"/>
      <c r="U527" s="79"/>
      <c r="V527" s="79"/>
      <c r="W527" s="79"/>
      <c r="X527" s="79"/>
      <c r="Y527" s="79"/>
      <c r="AA527" s="104"/>
      <c r="AB527" s="104"/>
      <c r="AC527" s="104"/>
      <c r="AD527" s="104"/>
      <c r="AE527" s="104"/>
      <c r="AF527" s="104"/>
      <c r="AG527" s="104"/>
      <c r="AH527" s="104"/>
    </row>
    <row r="528" spans="4:34" x14ac:dyDescent="0.2">
      <c r="D528" s="79"/>
      <c r="E528" s="79"/>
      <c r="F528" s="79"/>
      <c r="G528" s="79"/>
      <c r="H528" s="79"/>
      <c r="I528" s="79"/>
      <c r="J528" s="79"/>
      <c r="K528" s="79"/>
      <c r="L528" s="79"/>
      <c r="P528" s="56"/>
      <c r="Q528" s="79"/>
      <c r="R528" s="79"/>
      <c r="S528" s="79"/>
      <c r="T528" s="79"/>
      <c r="U528" s="79"/>
      <c r="V528" s="79"/>
      <c r="W528" s="79"/>
      <c r="X528" s="79"/>
      <c r="Y528" s="79"/>
      <c r="AA528" s="104"/>
      <c r="AB528" s="104"/>
      <c r="AC528" s="104"/>
      <c r="AD528" s="104"/>
      <c r="AE528" s="104"/>
      <c r="AF528" s="104"/>
      <c r="AG528" s="104"/>
      <c r="AH528" s="104"/>
    </row>
    <row r="529" spans="4:34" x14ac:dyDescent="0.2">
      <c r="D529" s="79"/>
      <c r="E529" s="79"/>
      <c r="F529" s="79"/>
      <c r="G529" s="79"/>
      <c r="H529" s="79"/>
      <c r="I529" s="79"/>
      <c r="J529" s="79"/>
      <c r="K529" s="79"/>
      <c r="L529" s="79"/>
      <c r="P529" s="56"/>
      <c r="Q529" s="79"/>
      <c r="R529" s="79"/>
      <c r="S529" s="79"/>
      <c r="T529" s="79"/>
      <c r="U529" s="79"/>
      <c r="V529" s="79"/>
      <c r="W529" s="79"/>
      <c r="X529" s="79"/>
      <c r="Y529" s="79"/>
      <c r="AA529" s="104"/>
      <c r="AB529" s="104"/>
      <c r="AC529" s="104"/>
      <c r="AD529" s="104"/>
      <c r="AE529" s="104"/>
      <c r="AF529" s="104"/>
      <c r="AG529" s="104"/>
      <c r="AH529" s="104"/>
    </row>
    <row r="530" spans="4:34" x14ac:dyDescent="0.2">
      <c r="D530" s="79"/>
      <c r="E530" s="79"/>
      <c r="F530" s="79"/>
      <c r="G530" s="79"/>
      <c r="H530" s="79"/>
      <c r="I530" s="79"/>
      <c r="J530" s="79"/>
      <c r="K530" s="79"/>
      <c r="L530" s="79"/>
      <c r="P530" s="56"/>
      <c r="Q530" s="79"/>
      <c r="R530" s="79"/>
      <c r="S530" s="79"/>
      <c r="T530" s="79"/>
      <c r="U530" s="79"/>
      <c r="V530" s="79"/>
      <c r="W530" s="79"/>
      <c r="X530" s="79"/>
      <c r="Y530" s="79"/>
      <c r="AA530" s="104"/>
      <c r="AB530" s="104"/>
      <c r="AC530" s="104"/>
      <c r="AD530" s="104"/>
      <c r="AE530" s="104"/>
      <c r="AF530" s="104"/>
      <c r="AG530" s="104"/>
      <c r="AH530" s="104"/>
    </row>
    <row r="531" spans="4:34" x14ac:dyDescent="0.2">
      <c r="D531" s="79"/>
      <c r="E531" s="79"/>
      <c r="F531" s="79"/>
      <c r="G531" s="79"/>
      <c r="H531" s="79"/>
      <c r="I531" s="79"/>
      <c r="J531" s="79"/>
      <c r="K531" s="79"/>
      <c r="L531" s="79"/>
      <c r="P531" s="56"/>
      <c r="Q531" s="79"/>
      <c r="R531" s="79"/>
      <c r="S531" s="79"/>
      <c r="T531" s="79"/>
      <c r="U531" s="79"/>
      <c r="V531" s="79"/>
      <c r="W531" s="79"/>
      <c r="X531" s="79"/>
      <c r="Y531" s="79"/>
      <c r="AA531" s="104"/>
      <c r="AB531" s="104"/>
      <c r="AC531" s="104"/>
      <c r="AD531" s="104"/>
      <c r="AE531" s="104"/>
      <c r="AF531" s="104"/>
      <c r="AG531" s="104"/>
      <c r="AH531" s="104"/>
    </row>
    <row r="532" spans="4:34" x14ac:dyDescent="0.2">
      <c r="D532" s="79"/>
      <c r="E532" s="79"/>
      <c r="F532" s="79"/>
      <c r="G532" s="79"/>
      <c r="H532" s="79"/>
      <c r="I532" s="79"/>
      <c r="J532" s="79"/>
      <c r="K532" s="79"/>
      <c r="L532" s="79"/>
      <c r="P532" s="56"/>
      <c r="Q532" s="79"/>
      <c r="R532" s="79"/>
      <c r="S532" s="79"/>
      <c r="T532" s="79"/>
      <c r="U532" s="79"/>
      <c r="V532" s="79"/>
      <c r="W532" s="79"/>
      <c r="X532" s="79"/>
      <c r="Y532" s="79"/>
      <c r="AA532" s="104"/>
      <c r="AB532" s="104"/>
      <c r="AC532" s="104"/>
      <c r="AD532" s="104"/>
      <c r="AE532" s="104"/>
      <c r="AF532" s="104"/>
      <c r="AG532" s="104"/>
      <c r="AH532" s="104"/>
    </row>
    <row r="533" spans="4:34" x14ac:dyDescent="0.2">
      <c r="D533" s="79"/>
      <c r="E533" s="79"/>
      <c r="F533" s="79"/>
      <c r="G533" s="79"/>
      <c r="H533" s="79"/>
      <c r="I533" s="79"/>
      <c r="J533" s="79"/>
      <c r="K533" s="79"/>
      <c r="L533" s="79"/>
      <c r="P533" s="56"/>
      <c r="Q533" s="79"/>
      <c r="R533" s="79"/>
      <c r="S533" s="79"/>
      <c r="T533" s="79"/>
      <c r="U533" s="79"/>
      <c r="V533" s="79"/>
      <c r="W533" s="79"/>
      <c r="X533" s="79"/>
      <c r="Y533" s="79"/>
      <c r="AA533" s="104"/>
      <c r="AB533" s="104"/>
      <c r="AC533" s="104"/>
      <c r="AD533" s="104"/>
      <c r="AE533" s="104"/>
      <c r="AF533" s="104"/>
      <c r="AG533" s="104"/>
      <c r="AH533" s="104"/>
    </row>
    <row r="534" spans="4:34" x14ac:dyDescent="0.2">
      <c r="D534" s="79"/>
      <c r="E534" s="79"/>
      <c r="F534" s="79"/>
      <c r="G534" s="79"/>
      <c r="H534" s="79"/>
      <c r="I534" s="79"/>
      <c r="J534" s="79"/>
      <c r="K534" s="79"/>
      <c r="L534" s="79"/>
      <c r="P534" s="56"/>
      <c r="Q534" s="79"/>
      <c r="R534" s="79"/>
      <c r="S534" s="79"/>
      <c r="T534" s="79"/>
      <c r="U534" s="79"/>
      <c r="V534" s="79"/>
      <c r="W534" s="79"/>
      <c r="X534" s="79"/>
      <c r="Y534" s="79"/>
      <c r="AA534" s="104"/>
      <c r="AB534" s="104"/>
      <c r="AC534" s="104"/>
      <c r="AD534" s="104"/>
      <c r="AE534" s="104"/>
      <c r="AF534" s="104"/>
      <c r="AG534" s="104"/>
      <c r="AH534" s="104"/>
    </row>
    <row r="535" spans="4:34" x14ac:dyDescent="0.2">
      <c r="D535" s="79"/>
      <c r="E535" s="79"/>
      <c r="F535" s="79"/>
      <c r="G535" s="79"/>
      <c r="H535" s="79"/>
      <c r="I535" s="79"/>
      <c r="J535" s="79"/>
      <c r="K535" s="79"/>
      <c r="L535" s="79"/>
      <c r="P535" s="56"/>
      <c r="Q535" s="79"/>
      <c r="R535" s="79"/>
      <c r="S535" s="79"/>
      <c r="T535" s="79"/>
      <c r="U535" s="79"/>
      <c r="V535" s="79"/>
      <c r="W535" s="79"/>
      <c r="X535" s="79"/>
      <c r="Y535" s="79"/>
      <c r="AA535" s="104"/>
      <c r="AB535" s="104"/>
      <c r="AC535" s="104"/>
      <c r="AD535" s="104"/>
      <c r="AE535" s="104"/>
      <c r="AF535" s="104"/>
      <c r="AG535" s="104"/>
      <c r="AH535" s="104"/>
    </row>
    <row r="536" spans="4:34" x14ac:dyDescent="0.2">
      <c r="D536" s="79"/>
      <c r="E536" s="79"/>
      <c r="F536" s="79"/>
      <c r="G536" s="79"/>
      <c r="H536" s="79"/>
      <c r="I536" s="79"/>
      <c r="J536" s="79"/>
      <c r="K536" s="79"/>
      <c r="L536" s="79"/>
      <c r="P536" s="56"/>
      <c r="Q536" s="79"/>
      <c r="R536" s="79"/>
      <c r="S536" s="79"/>
      <c r="T536" s="79"/>
      <c r="U536" s="79"/>
      <c r="V536" s="79"/>
      <c r="W536" s="79"/>
      <c r="X536" s="79"/>
      <c r="Y536" s="79"/>
      <c r="AA536" s="104"/>
      <c r="AB536" s="104"/>
      <c r="AC536" s="104"/>
      <c r="AD536" s="104"/>
      <c r="AE536" s="104"/>
      <c r="AF536" s="104"/>
      <c r="AG536" s="104"/>
      <c r="AH536" s="104"/>
    </row>
    <row r="537" spans="4:34" x14ac:dyDescent="0.2">
      <c r="D537" s="79"/>
      <c r="E537" s="79"/>
      <c r="F537" s="79"/>
      <c r="G537" s="79"/>
      <c r="H537" s="79"/>
      <c r="I537" s="79"/>
      <c r="J537" s="79"/>
      <c r="K537" s="79"/>
      <c r="L537" s="79"/>
      <c r="P537" s="56"/>
      <c r="Q537" s="79"/>
      <c r="R537" s="79"/>
      <c r="S537" s="79"/>
      <c r="T537" s="79"/>
      <c r="U537" s="79"/>
      <c r="V537" s="79"/>
      <c r="W537" s="79"/>
      <c r="X537" s="79"/>
      <c r="Y537" s="79"/>
      <c r="AA537" s="104"/>
      <c r="AB537" s="104"/>
      <c r="AC537" s="104"/>
      <c r="AD537" s="104"/>
      <c r="AE537" s="104"/>
      <c r="AF537" s="104"/>
      <c r="AG537" s="104"/>
      <c r="AH537" s="104"/>
    </row>
    <row r="538" spans="4:34" x14ac:dyDescent="0.2">
      <c r="D538" s="79"/>
      <c r="E538" s="79"/>
      <c r="F538" s="79"/>
      <c r="G538" s="79"/>
      <c r="H538" s="79"/>
      <c r="I538" s="79"/>
      <c r="J538" s="79"/>
      <c r="K538" s="79"/>
      <c r="L538" s="79"/>
      <c r="P538" s="56"/>
      <c r="Q538" s="79"/>
      <c r="R538" s="79"/>
      <c r="S538" s="79"/>
      <c r="T538" s="79"/>
      <c r="U538" s="79"/>
      <c r="V538" s="79"/>
      <c r="W538" s="79"/>
      <c r="X538" s="79"/>
      <c r="Y538" s="79"/>
      <c r="AA538" s="104"/>
      <c r="AB538" s="104"/>
      <c r="AC538" s="104"/>
      <c r="AD538" s="104"/>
      <c r="AE538" s="104"/>
      <c r="AF538" s="104"/>
      <c r="AG538" s="104"/>
      <c r="AH538" s="104"/>
    </row>
    <row r="539" spans="4:34" x14ac:dyDescent="0.2">
      <c r="D539" s="79"/>
      <c r="E539" s="79"/>
      <c r="F539" s="79"/>
      <c r="G539" s="79"/>
      <c r="H539" s="79"/>
      <c r="I539" s="79"/>
      <c r="J539" s="79"/>
      <c r="K539" s="79"/>
      <c r="L539" s="79"/>
      <c r="P539" s="56"/>
      <c r="Q539" s="79"/>
      <c r="R539" s="79"/>
      <c r="S539" s="79"/>
      <c r="T539" s="79"/>
      <c r="U539" s="79"/>
      <c r="V539" s="79"/>
      <c r="W539" s="79"/>
      <c r="X539" s="79"/>
      <c r="Y539" s="79"/>
      <c r="AA539" s="104"/>
      <c r="AB539" s="104"/>
      <c r="AC539" s="104"/>
      <c r="AD539" s="104"/>
      <c r="AE539" s="104"/>
      <c r="AF539" s="104"/>
      <c r="AG539" s="104"/>
      <c r="AH539" s="104"/>
    </row>
    <row r="540" spans="4:34" x14ac:dyDescent="0.2">
      <c r="D540" s="79"/>
      <c r="E540" s="79"/>
      <c r="F540" s="79"/>
      <c r="G540" s="79"/>
      <c r="H540" s="79"/>
      <c r="I540" s="79"/>
      <c r="J540" s="79"/>
      <c r="K540" s="79"/>
      <c r="L540" s="79"/>
      <c r="P540" s="56"/>
      <c r="Q540" s="79"/>
      <c r="R540" s="79"/>
      <c r="S540" s="79"/>
      <c r="T540" s="79"/>
      <c r="U540" s="79"/>
      <c r="V540" s="79"/>
      <c r="W540" s="79"/>
      <c r="X540" s="79"/>
      <c r="Y540" s="79"/>
      <c r="AA540" s="104"/>
      <c r="AB540" s="104"/>
      <c r="AC540" s="104"/>
      <c r="AD540" s="104"/>
      <c r="AE540" s="104"/>
      <c r="AF540" s="104"/>
      <c r="AG540" s="104"/>
      <c r="AH540" s="104"/>
    </row>
    <row r="541" spans="4:34" x14ac:dyDescent="0.2">
      <c r="D541" s="79"/>
      <c r="E541" s="79"/>
      <c r="F541" s="79"/>
      <c r="G541" s="79"/>
      <c r="H541" s="79"/>
      <c r="I541" s="79"/>
      <c r="J541" s="79"/>
      <c r="K541" s="79"/>
      <c r="L541" s="79"/>
      <c r="P541" s="56"/>
      <c r="Q541" s="79"/>
      <c r="R541" s="79"/>
      <c r="S541" s="79"/>
      <c r="T541" s="79"/>
      <c r="U541" s="79"/>
      <c r="V541" s="79"/>
      <c r="W541" s="79"/>
      <c r="X541" s="79"/>
      <c r="Y541" s="79"/>
      <c r="AA541" s="104"/>
      <c r="AB541" s="104"/>
      <c r="AC541" s="104"/>
      <c r="AD541" s="104"/>
      <c r="AE541" s="104"/>
      <c r="AF541" s="104"/>
      <c r="AG541" s="104"/>
      <c r="AH541" s="104"/>
    </row>
    <row r="542" spans="4:34" x14ac:dyDescent="0.2">
      <c r="D542" s="79"/>
      <c r="E542" s="79"/>
      <c r="F542" s="79"/>
      <c r="G542" s="79"/>
      <c r="H542" s="79"/>
      <c r="I542" s="79"/>
      <c r="J542" s="79"/>
      <c r="K542" s="79"/>
      <c r="L542" s="79"/>
      <c r="P542" s="56"/>
      <c r="Q542" s="79"/>
      <c r="R542" s="79"/>
      <c r="S542" s="79"/>
      <c r="T542" s="79"/>
      <c r="U542" s="79"/>
      <c r="V542" s="79"/>
      <c r="W542" s="79"/>
      <c r="X542" s="79"/>
      <c r="Y542" s="79"/>
      <c r="AA542" s="104"/>
      <c r="AB542" s="104"/>
      <c r="AC542" s="104"/>
      <c r="AD542" s="104"/>
      <c r="AE542" s="104"/>
      <c r="AF542" s="104"/>
      <c r="AG542" s="104"/>
      <c r="AH542" s="104"/>
    </row>
    <row r="543" spans="4:34" x14ac:dyDescent="0.2">
      <c r="D543" s="79"/>
      <c r="E543" s="79"/>
      <c r="F543" s="79"/>
      <c r="G543" s="79"/>
      <c r="H543" s="79"/>
      <c r="I543" s="79"/>
      <c r="J543" s="79"/>
      <c r="K543" s="79"/>
      <c r="L543" s="79"/>
      <c r="P543" s="56"/>
      <c r="Q543" s="79"/>
      <c r="R543" s="79"/>
      <c r="S543" s="79"/>
      <c r="T543" s="79"/>
      <c r="U543" s="79"/>
      <c r="V543" s="79"/>
      <c r="W543" s="79"/>
      <c r="X543" s="79"/>
      <c r="Y543" s="79"/>
      <c r="AA543" s="104"/>
      <c r="AB543" s="104"/>
      <c r="AC543" s="104"/>
      <c r="AD543" s="104"/>
      <c r="AE543" s="104"/>
      <c r="AF543" s="104"/>
      <c r="AG543" s="104"/>
      <c r="AH543" s="104"/>
    </row>
    <row r="544" spans="4:34" x14ac:dyDescent="0.2">
      <c r="D544" s="79"/>
      <c r="E544" s="79"/>
      <c r="F544" s="79"/>
      <c r="G544" s="79"/>
      <c r="H544" s="79"/>
      <c r="I544" s="79"/>
      <c r="J544" s="79"/>
      <c r="K544" s="79"/>
      <c r="L544" s="79"/>
      <c r="P544" s="56"/>
      <c r="Q544" s="79"/>
      <c r="R544" s="79"/>
      <c r="S544" s="79"/>
      <c r="T544" s="79"/>
      <c r="U544" s="79"/>
      <c r="V544" s="79"/>
      <c r="W544" s="79"/>
      <c r="X544" s="79"/>
      <c r="Y544" s="79"/>
      <c r="AA544" s="104"/>
      <c r="AB544" s="104"/>
      <c r="AC544" s="104"/>
      <c r="AD544" s="104"/>
      <c r="AE544" s="104"/>
      <c r="AF544" s="104"/>
      <c r="AG544" s="104"/>
      <c r="AH544" s="104"/>
    </row>
    <row r="545" spans="4:34" x14ac:dyDescent="0.2">
      <c r="D545" s="79"/>
      <c r="E545" s="79"/>
      <c r="F545" s="79"/>
      <c r="G545" s="79"/>
      <c r="H545" s="79"/>
      <c r="I545" s="79"/>
      <c r="J545" s="79"/>
      <c r="K545" s="79"/>
      <c r="L545" s="79"/>
      <c r="P545" s="56"/>
      <c r="Q545" s="79"/>
      <c r="R545" s="79"/>
      <c r="S545" s="79"/>
      <c r="T545" s="79"/>
      <c r="U545" s="79"/>
      <c r="V545" s="79"/>
      <c r="W545" s="79"/>
      <c r="X545" s="79"/>
      <c r="Y545" s="79"/>
      <c r="AA545" s="104"/>
      <c r="AB545" s="104"/>
      <c r="AC545" s="104"/>
      <c r="AD545" s="104"/>
      <c r="AE545" s="104"/>
      <c r="AF545" s="104"/>
      <c r="AG545" s="104"/>
      <c r="AH545" s="104"/>
    </row>
    <row r="546" spans="4:34" x14ac:dyDescent="0.2">
      <c r="D546" s="79"/>
      <c r="E546" s="79"/>
      <c r="F546" s="79"/>
      <c r="G546" s="79"/>
      <c r="H546" s="79"/>
      <c r="I546" s="79"/>
      <c r="J546" s="79"/>
      <c r="K546" s="79"/>
      <c r="L546" s="79"/>
      <c r="P546" s="56"/>
      <c r="Q546" s="79"/>
      <c r="R546" s="79"/>
      <c r="S546" s="79"/>
      <c r="T546" s="79"/>
      <c r="U546" s="79"/>
      <c r="V546" s="79"/>
      <c r="W546" s="79"/>
      <c r="X546" s="79"/>
      <c r="Y546" s="79"/>
      <c r="AA546" s="104"/>
      <c r="AB546" s="104"/>
      <c r="AC546" s="104"/>
      <c r="AD546" s="104"/>
      <c r="AE546" s="104"/>
      <c r="AF546" s="104"/>
      <c r="AG546" s="104"/>
      <c r="AH546" s="104"/>
    </row>
    <row r="547" spans="4:34" x14ac:dyDescent="0.2">
      <c r="D547" s="79"/>
      <c r="E547" s="79"/>
      <c r="F547" s="79"/>
      <c r="G547" s="79"/>
      <c r="H547" s="79"/>
      <c r="I547" s="79"/>
      <c r="J547" s="79"/>
      <c r="K547" s="79"/>
      <c r="L547" s="79"/>
      <c r="P547" s="56"/>
      <c r="Q547" s="79"/>
      <c r="R547" s="79"/>
      <c r="S547" s="79"/>
      <c r="T547" s="79"/>
      <c r="U547" s="79"/>
      <c r="V547" s="79"/>
      <c r="W547" s="79"/>
      <c r="X547" s="79"/>
      <c r="Y547" s="79"/>
      <c r="AA547" s="104"/>
      <c r="AB547" s="104"/>
      <c r="AC547" s="104"/>
      <c r="AD547" s="104"/>
      <c r="AE547" s="104"/>
      <c r="AF547" s="104"/>
      <c r="AG547" s="104"/>
      <c r="AH547" s="104"/>
    </row>
    <row r="548" spans="4:34" x14ac:dyDescent="0.2">
      <c r="D548" s="79"/>
      <c r="E548" s="79"/>
      <c r="F548" s="79"/>
      <c r="G548" s="79"/>
      <c r="H548" s="79"/>
      <c r="I548" s="79"/>
      <c r="J548" s="79"/>
      <c r="K548" s="79"/>
      <c r="L548" s="79"/>
      <c r="P548" s="56"/>
      <c r="Q548" s="79"/>
      <c r="R548" s="79"/>
      <c r="S548" s="79"/>
      <c r="T548" s="79"/>
      <c r="U548" s="79"/>
      <c r="V548" s="79"/>
      <c r="W548" s="79"/>
      <c r="X548" s="79"/>
      <c r="Y548" s="79"/>
      <c r="AA548" s="104"/>
      <c r="AB548" s="104"/>
      <c r="AC548" s="104"/>
      <c r="AD548" s="104"/>
      <c r="AE548" s="104"/>
      <c r="AF548" s="104"/>
      <c r="AG548" s="104"/>
      <c r="AH548" s="104"/>
    </row>
    <row r="549" spans="4:34" x14ac:dyDescent="0.2">
      <c r="D549" s="79"/>
      <c r="E549" s="79"/>
      <c r="F549" s="79"/>
      <c r="G549" s="79"/>
      <c r="H549" s="79"/>
      <c r="I549" s="79"/>
      <c r="J549" s="79"/>
      <c r="K549" s="79"/>
      <c r="L549" s="79"/>
      <c r="P549" s="56"/>
      <c r="Q549" s="79"/>
      <c r="R549" s="79"/>
      <c r="S549" s="79"/>
      <c r="T549" s="79"/>
      <c r="U549" s="79"/>
      <c r="V549" s="79"/>
      <c r="W549" s="79"/>
      <c r="X549" s="79"/>
      <c r="Y549" s="79"/>
      <c r="AA549" s="104"/>
      <c r="AB549" s="104"/>
      <c r="AC549" s="104"/>
      <c r="AD549" s="104"/>
      <c r="AE549" s="104"/>
      <c r="AF549" s="104"/>
      <c r="AG549" s="104"/>
      <c r="AH549" s="104"/>
    </row>
    <row r="550" spans="4:34" x14ac:dyDescent="0.2">
      <c r="D550" s="79"/>
      <c r="E550" s="79"/>
      <c r="F550" s="79"/>
      <c r="G550" s="79"/>
      <c r="H550" s="79"/>
      <c r="I550" s="79"/>
      <c r="J550" s="79"/>
      <c r="K550" s="79"/>
      <c r="L550" s="79"/>
      <c r="P550" s="56"/>
      <c r="Q550" s="79"/>
      <c r="R550" s="79"/>
      <c r="S550" s="79"/>
      <c r="T550" s="79"/>
      <c r="U550" s="79"/>
      <c r="V550" s="79"/>
      <c r="W550" s="79"/>
      <c r="X550" s="79"/>
      <c r="Y550" s="79"/>
      <c r="AA550" s="104"/>
      <c r="AB550" s="104"/>
      <c r="AC550" s="104"/>
      <c r="AD550" s="104"/>
      <c r="AE550" s="104"/>
      <c r="AF550" s="104"/>
      <c r="AG550" s="104"/>
      <c r="AH550" s="104"/>
    </row>
    <row r="551" spans="4:34" x14ac:dyDescent="0.2">
      <c r="D551" s="79"/>
      <c r="E551" s="79"/>
      <c r="F551" s="79"/>
      <c r="G551" s="79"/>
      <c r="H551" s="79"/>
      <c r="I551" s="79"/>
      <c r="J551" s="79"/>
      <c r="K551" s="79"/>
      <c r="L551" s="79"/>
      <c r="P551" s="56"/>
      <c r="Q551" s="79"/>
      <c r="R551" s="79"/>
      <c r="S551" s="79"/>
      <c r="T551" s="79"/>
      <c r="U551" s="79"/>
      <c r="V551" s="79"/>
      <c r="W551" s="79"/>
      <c r="X551" s="79"/>
      <c r="Y551" s="79"/>
      <c r="AA551" s="104"/>
      <c r="AB551" s="104"/>
      <c r="AC551" s="104"/>
      <c r="AD551" s="104"/>
      <c r="AE551" s="104"/>
      <c r="AF551" s="104"/>
      <c r="AG551" s="104"/>
      <c r="AH551" s="104"/>
    </row>
    <row r="552" spans="4:34" x14ac:dyDescent="0.2">
      <c r="D552" s="79"/>
      <c r="E552" s="79"/>
      <c r="F552" s="79"/>
      <c r="G552" s="79"/>
      <c r="H552" s="79"/>
      <c r="I552" s="79"/>
      <c r="J552" s="79"/>
      <c r="K552" s="79"/>
      <c r="L552" s="79"/>
      <c r="P552" s="56"/>
      <c r="Q552" s="79"/>
      <c r="R552" s="79"/>
      <c r="S552" s="79"/>
      <c r="T552" s="79"/>
      <c r="U552" s="79"/>
      <c r="V552" s="79"/>
      <c r="W552" s="79"/>
      <c r="X552" s="79"/>
      <c r="Y552" s="79"/>
      <c r="AA552" s="104"/>
      <c r="AB552" s="104"/>
      <c r="AC552" s="104"/>
      <c r="AD552" s="104"/>
      <c r="AE552" s="104"/>
      <c r="AF552" s="104"/>
      <c r="AG552" s="104"/>
      <c r="AH552" s="104"/>
    </row>
    <row r="553" spans="4:34" x14ac:dyDescent="0.2">
      <c r="D553" s="79"/>
      <c r="E553" s="79"/>
      <c r="F553" s="79"/>
      <c r="G553" s="79"/>
      <c r="H553" s="79"/>
      <c r="I553" s="79"/>
      <c r="J553" s="79"/>
      <c r="K553" s="79"/>
      <c r="L553" s="79"/>
      <c r="P553" s="56"/>
      <c r="Q553" s="79"/>
      <c r="R553" s="79"/>
      <c r="S553" s="79"/>
      <c r="T553" s="79"/>
      <c r="U553" s="79"/>
      <c r="V553" s="79"/>
      <c r="W553" s="79"/>
      <c r="X553" s="79"/>
      <c r="Y553" s="79"/>
      <c r="AA553" s="104"/>
      <c r="AB553" s="104"/>
      <c r="AC553" s="104"/>
      <c r="AD553" s="104"/>
      <c r="AE553" s="104"/>
      <c r="AF553" s="104"/>
      <c r="AG553" s="104"/>
      <c r="AH553" s="104"/>
    </row>
    <row r="554" spans="4:34" x14ac:dyDescent="0.2">
      <c r="D554" s="79"/>
      <c r="E554" s="79"/>
      <c r="F554" s="79"/>
      <c r="G554" s="79"/>
      <c r="H554" s="79"/>
      <c r="I554" s="79"/>
      <c r="J554" s="79"/>
      <c r="K554" s="79"/>
      <c r="L554" s="79"/>
      <c r="P554" s="56"/>
      <c r="Q554" s="79"/>
      <c r="R554" s="79"/>
      <c r="S554" s="79"/>
      <c r="T554" s="79"/>
      <c r="U554" s="79"/>
      <c r="V554" s="79"/>
      <c r="W554" s="79"/>
      <c r="X554" s="79"/>
      <c r="Y554" s="79"/>
      <c r="AA554" s="104"/>
      <c r="AB554" s="104"/>
      <c r="AC554" s="104"/>
      <c r="AD554" s="104"/>
      <c r="AE554" s="104"/>
      <c r="AF554" s="104"/>
      <c r="AG554" s="104"/>
      <c r="AH554" s="104"/>
    </row>
    <row r="555" spans="4:34" x14ac:dyDescent="0.2">
      <c r="D555" s="79"/>
      <c r="E555" s="79"/>
      <c r="F555" s="79"/>
      <c r="G555" s="79"/>
      <c r="H555" s="79"/>
      <c r="I555" s="79"/>
      <c r="J555" s="79"/>
      <c r="K555" s="79"/>
      <c r="L555" s="79"/>
      <c r="P555" s="56"/>
      <c r="Q555" s="79"/>
      <c r="R555" s="79"/>
      <c r="S555" s="79"/>
      <c r="T555" s="79"/>
      <c r="U555" s="79"/>
      <c r="V555" s="79"/>
      <c r="W555" s="79"/>
      <c r="X555" s="79"/>
      <c r="Y555" s="79"/>
      <c r="AA555" s="104"/>
      <c r="AB555" s="104"/>
      <c r="AC555" s="104"/>
      <c r="AD555" s="104"/>
      <c r="AE555" s="104"/>
      <c r="AF555" s="104"/>
      <c r="AG555" s="104"/>
      <c r="AH555" s="104"/>
    </row>
    <row r="556" spans="4:34" x14ac:dyDescent="0.2">
      <c r="D556" s="79"/>
      <c r="E556" s="79"/>
      <c r="F556" s="79"/>
      <c r="G556" s="79"/>
      <c r="H556" s="79"/>
      <c r="I556" s="79"/>
      <c r="J556" s="79"/>
      <c r="K556" s="79"/>
      <c r="L556" s="79"/>
      <c r="P556" s="56"/>
      <c r="Q556" s="79"/>
      <c r="R556" s="79"/>
      <c r="S556" s="79"/>
      <c r="T556" s="79"/>
      <c r="U556" s="79"/>
      <c r="V556" s="79"/>
      <c r="W556" s="79"/>
      <c r="X556" s="79"/>
      <c r="Y556" s="79"/>
      <c r="AA556" s="104"/>
      <c r="AB556" s="104"/>
      <c r="AC556" s="104"/>
      <c r="AD556" s="104"/>
      <c r="AE556" s="104"/>
      <c r="AF556" s="104"/>
      <c r="AG556" s="104"/>
      <c r="AH556" s="104"/>
    </row>
    <row r="557" spans="4:34" x14ac:dyDescent="0.2">
      <c r="D557" s="79"/>
      <c r="E557" s="79"/>
      <c r="F557" s="79"/>
      <c r="G557" s="79"/>
      <c r="H557" s="79"/>
      <c r="I557" s="79"/>
      <c r="J557" s="79"/>
      <c r="K557" s="79"/>
      <c r="L557" s="79"/>
      <c r="P557" s="56"/>
      <c r="Q557" s="79"/>
      <c r="R557" s="79"/>
      <c r="S557" s="79"/>
      <c r="T557" s="79"/>
      <c r="U557" s="79"/>
      <c r="V557" s="79"/>
      <c r="W557" s="79"/>
      <c r="X557" s="79"/>
      <c r="Y557" s="79"/>
      <c r="AA557" s="104"/>
      <c r="AB557" s="104"/>
      <c r="AC557" s="104"/>
      <c r="AD557" s="104"/>
      <c r="AE557" s="104"/>
      <c r="AF557" s="104"/>
      <c r="AG557" s="104"/>
      <c r="AH557" s="104"/>
    </row>
    <row r="558" spans="4:34" x14ac:dyDescent="0.2">
      <c r="D558" s="79"/>
      <c r="E558" s="79"/>
      <c r="F558" s="79"/>
      <c r="G558" s="79"/>
      <c r="H558" s="79"/>
      <c r="I558" s="79"/>
      <c r="J558" s="79"/>
      <c r="K558" s="79"/>
      <c r="L558" s="79"/>
      <c r="P558" s="56"/>
      <c r="Q558" s="79"/>
      <c r="R558" s="79"/>
      <c r="S558" s="79"/>
      <c r="T558" s="79"/>
      <c r="U558" s="79"/>
      <c r="V558" s="79"/>
      <c r="W558" s="79"/>
      <c r="X558" s="79"/>
      <c r="Y558" s="79"/>
      <c r="AA558" s="104"/>
      <c r="AB558" s="104"/>
      <c r="AC558" s="104"/>
      <c r="AD558" s="104"/>
      <c r="AE558" s="104"/>
      <c r="AF558" s="104"/>
      <c r="AG558" s="104"/>
      <c r="AH558" s="104"/>
    </row>
    <row r="559" spans="4:34" x14ac:dyDescent="0.2">
      <c r="D559" s="79"/>
      <c r="E559" s="79"/>
      <c r="F559" s="79"/>
      <c r="G559" s="79"/>
      <c r="H559" s="79"/>
      <c r="I559" s="79"/>
      <c r="J559" s="79"/>
      <c r="K559" s="79"/>
      <c r="L559" s="79"/>
      <c r="P559" s="56"/>
      <c r="Q559" s="79"/>
      <c r="R559" s="79"/>
      <c r="S559" s="79"/>
      <c r="T559" s="79"/>
      <c r="U559" s="79"/>
      <c r="V559" s="79"/>
      <c r="W559" s="79"/>
      <c r="X559" s="79"/>
      <c r="Y559" s="79"/>
      <c r="AA559" s="104"/>
      <c r="AB559" s="104"/>
      <c r="AC559" s="104"/>
      <c r="AD559" s="104"/>
      <c r="AE559" s="104"/>
      <c r="AF559" s="104"/>
      <c r="AG559" s="104"/>
      <c r="AH559" s="104"/>
    </row>
    <row r="560" spans="4:34" x14ac:dyDescent="0.2">
      <c r="D560" s="79"/>
      <c r="E560" s="79"/>
      <c r="F560" s="79"/>
      <c r="G560" s="79"/>
      <c r="H560" s="79"/>
      <c r="I560" s="79"/>
      <c r="J560" s="79"/>
      <c r="K560" s="79"/>
      <c r="L560" s="79"/>
      <c r="P560" s="56"/>
      <c r="Q560" s="79"/>
      <c r="R560" s="79"/>
      <c r="S560" s="79"/>
      <c r="T560" s="79"/>
      <c r="U560" s="79"/>
      <c r="V560" s="79"/>
      <c r="W560" s="79"/>
      <c r="X560" s="79"/>
      <c r="Y560" s="79"/>
      <c r="AA560" s="104"/>
      <c r="AB560" s="104"/>
      <c r="AC560" s="104"/>
      <c r="AD560" s="104"/>
      <c r="AE560" s="104"/>
      <c r="AF560" s="104"/>
      <c r="AG560" s="104"/>
      <c r="AH560" s="104"/>
    </row>
    <row r="561" spans="4:34" x14ac:dyDescent="0.2">
      <c r="D561" s="79"/>
      <c r="E561" s="79"/>
      <c r="F561" s="79"/>
      <c r="G561" s="79"/>
      <c r="H561" s="79"/>
      <c r="I561" s="79"/>
      <c r="J561" s="79"/>
      <c r="K561" s="79"/>
      <c r="L561" s="79"/>
      <c r="P561" s="56"/>
      <c r="Q561" s="79"/>
      <c r="R561" s="79"/>
      <c r="S561" s="79"/>
      <c r="T561" s="79"/>
      <c r="U561" s="79"/>
      <c r="V561" s="79"/>
      <c r="W561" s="79"/>
      <c r="X561" s="79"/>
      <c r="Y561" s="79"/>
      <c r="AA561" s="104"/>
      <c r="AB561" s="104"/>
      <c r="AC561" s="104"/>
      <c r="AD561" s="104"/>
      <c r="AE561" s="104"/>
      <c r="AF561" s="104"/>
      <c r="AG561" s="104"/>
      <c r="AH561" s="104"/>
    </row>
    <row r="562" spans="4:34" x14ac:dyDescent="0.2">
      <c r="D562" s="79"/>
      <c r="E562" s="79"/>
      <c r="F562" s="79"/>
      <c r="G562" s="79"/>
      <c r="H562" s="79"/>
      <c r="I562" s="79"/>
      <c r="J562" s="79"/>
      <c r="K562" s="79"/>
      <c r="L562" s="79"/>
      <c r="P562" s="56"/>
      <c r="Q562" s="79"/>
      <c r="R562" s="79"/>
      <c r="S562" s="79"/>
      <c r="T562" s="79"/>
      <c r="U562" s="79"/>
      <c r="V562" s="79"/>
      <c r="W562" s="79"/>
      <c r="X562" s="79"/>
      <c r="Y562" s="79"/>
      <c r="AA562" s="104"/>
      <c r="AB562" s="104"/>
      <c r="AC562" s="104"/>
      <c r="AD562" s="104"/>
      <c r="AE562" s="104"/>
      <c r="AF562" s="104"/>
      <c r="AG562" s="104"/>
      <c r="AH562" s="104"/>
    </row>
    <row r="563" spans="4:34" x14ac:dyDescent="0.2">
      <c r="D563" s="79"/>
      <c r="E563" s="79"/>
      <c r="F563" s="79"/>
      <c r="G563" s="79"/>
      <c r="H563" s="79"/>
      <c r="I563" s="79"/>
      <c r="J563" s="79"/>
      <c r="K563" s="79"/>
      <c r="L563" s="79"/>
      <c r="P563" s="56"/>
      <c r="Q563" s="79"/>
      <c r="R563" s="79"/>
      <c r="S563" s="79"/>
      <c r="T563" s="79"/>
      <c r="U563" s="79"/>
      <c r="V563" s="79"/>
      <c r="W563" s="79"/>
      <c r="X563" s="79"/>
      <c r="Y563" s="79"/>
      <c r="AA563" s="104"/>
      <c r="AB563" s="104"/>
      <c r="AC563" s="104"/>
      <c r="AD563" s="104"/>
      <c r="AE563" s="104"/>
      <c r="AF563" s="104"/>
      <c r="AG563" s="104"/>
      <c r="AH563" s="104"/>
    </row>
    <row r="564" spans="4:34" x14ac:dyDescent="0.2">
      <c r="D564" s="79"/>
      <c r="E564" s="79"/>
      <c r="F564" s="79"/>
      <c r="G564" s="79"/>
      <c r="H564" s="79"/>
      <c r="I564" s="79"/>
      <c r="J564" s="79"/>
      <c r="K564" s="79"/>
      <c r="L564" s="79"/>
      <c r="P564" s="56"/>
      <c r="Q564" s="79"/>
      <c r="R564" s="79"/>
      <c r="S564" s="79"/>
      <c r="T564" s="79"/>
      <c r="U564" s="79"/>
      <c r="V564" s="79"/>
      <c r="W564" s="79"/>
      <c r="X564" s="79"/>
      <c r="Y564" s="79"/>
      <c r="AA564" s="104"/>
      <c r="AB564" s="104"/>
      <c r="AC564" s="104"/>
      <c r="AD564" s="104"/>
      <c r="AE564" s="104"/>
      <c r="AF564" s="104"/>
      <c r="AG564" s="104"/>
      <c r="AH564" s="104"/>
    </row>
    <row r="565" spans="4:34" x14ac:dyDescent="0.2">
      <c r="D565" s="79"/>
      <c r="E565" s="79"/>
      <c r="F565" s="79"/>
      <c r="G565" s="79"/>
      <c r="H565" s="79"/>
      <c r="I565" s="79"/>
      <c r="J565" s="79"/>
      <c r="K565" s="79"/>
      <c r="L565" s="79"/>
      <c r="P565" s="56"/>
      <c r="Q565" s="79"/>
      <c r="R565" s="79"/>
      <c r="S565" s="79"/>
      <c r="T565" s="79"/>
      <c r="U565" s="79"/>
      <c r="V565" s="79"/>
      <c r="W565" s="79"/>
      <c r="X565" s="79"/>
      <c r="Y565" s="79"/>
      <c r="AA565" s="104"/>
      <c r="AB565" s="104"/>
      <c r="AC565" s="104"/>
      <c r="AD565" s="104"/>
      <c r="AE565" s="104"/>
      <c r="AF565" s="104"/>
      <c r="AG565" s="104"/>
      <c r="AH565" s="104"/>
    </row>
    <row r="566" spans="4:34" x14ac:dyDescent="0.2">
      <c r="D566" s="79"/>
      <c r="E566" s="79"/>
      <c r="F566" s="79"/>
      <c r="G566" s="79"/>
      <c r="H566" s="79"/>
      <c r="I566" s="79"/>
      <c r="J566" s="79"/>
      <c r="K566" s="79"/>
      <c r="L566" s="79"/>
      <c r="P566" s="56"/>
      <c r="Q566" s="79"/>
      <c r="R566" s="79"/>
      <c r="S566" s="79"/>
      <c r="T566" s="79"/>
      <c r="U566" s="79"/>
      <c r="V566" s="79"/>
      <c r="W566" s="79"/>
      <c r="X566" s="79"/>
      <c r="Y566" s="79"/>
      <c r="AA566" s="104"/>
      <c r="AB566" s="104"/>
      <c r="AC566" s="104"/>
      <c r="AD566" s="104"/>
      <c r="AE566" s="104"/>
      <c r="AF566" s="104"/>
      <c r="AG566" s="104"/>
      <c r="AH566" s="104"/>
    </row>
    <row r="567" spans="4:34" x14ac:dyDescent="0.2">
      <c r="D567" s="79"/>
      <c r="E567" s="79"/>
      <c r="F567" s="79"/>
      <c r="G567" s="79"/>
      <c r="H567" s="79"/>
      <c r="I567" s="79"/>
      <c r="J567" s="79"/>
      <c r="K567" s="79"/>
      <c r="L567" s="79"/>
      <c r="P567" s="56"/>
      <c r="Q567" s="79"/>
      <c r="R567" s="79"/>
      <c r="S567" s="79"/>
      <c r="T567" s="79"/>
      <c r="U567" s="79"/>
      <c r="V567" s="79"/>
      <c r="W567" s="79"/>
      <c r="X567" s="79"/>
      <c r="Y567" s="79"/>
      <c r="AA567" s="104"/>
      <c r="AB567" s="104"/>
      <c r="AC567" s="104"/>
      <c r="AD567" s="104"/>
      <c r="AE567" s="104"/>
      <c r="AF567" s="104"/>
      <c r="AG567" s="104"/>
      <c r="AH567" s="104"/>
    </row>
    <row r="568" spans="4:34" x14ac:dyDescent="0.2">
      <c r="D568" s="79"/>
      <c r="E568" s="79"/>
      <c r="F568" s="79"/>
      <c r="G568" s="79"/>
      <c r="H568" s="79"/>
      <c r="I568" s="79"/>
      <c r="J568" s="79"/>
      <c r="K568" s="79"/>
      <c r="L568" s="79"/>
      <c r="P568" s="56"/>
      <c r="Q568" s="79"/>
      <c r="R568" s="79"/>
      <c r="S568" s="79"/>
      <c r="T568" s="79"/>
      <c r="U568" s="79"/>
      <c r="V568" s="79"/>
      <c r="W568" s="79"/>
      <c r="X568" s="79"/>
      <c r="Y568" s="79"/>
      <c r="AA568" s="104"/>
      <c r="AB568" s="104"/>
      <c r="AC568" s="104"/>
      <c r="AD568" s="104"/>
      <c r="AE568" s="104"/>
      <c r="AF568" s="104"/>
      <c r="AG568" s="104"/>
      <c r="AH568" s="104"/>
    </row>
    <row r="569" spans="4:34" x14ac:dyDescent="0.2">
      <c r="D569" s="79"/>
      <c r="E569" s="79"/>
      <c r="F569" s="79"/>
      <c r="G569" s="79"/>
      <c r="H569" s="79"/>
      <c r="I569" s="79"/>
      <c r="J569" s="79"/>
      <c r="K569" s="79"/>
      <c r="L569" s="79"/>
      <c r="P569" s="56"/>
      <c r="Q569" s="79"/>
      <c r="R569" s="79"/>
      <c r="S569" s="79"/>
      <c r="T569" s="79"/>
      <c r="U569" s="79"/>
      <c r="V569" s="79"/>
      <c r="W569" s="79"/>
      <c r="X569" s="79"/>
      <c r="Y569" s="79"/>
      <c r="AA569" s="104"/>
      <c r="AB569" s="104"/>
      <c r="AC569" s="104"/>
      <c r="AD569" s="104"/>
      <c r="AE569" s="104"/>
      <c r="AF569" s="104"/>
      <c r="AG569" s="104"/>
      <c r="AH569" s="104"/>
    </row>
    <row r="570" spans="4:34" x14ac:dyDescent="0.2">
      <c r="D570" s="79"/>
      <c r="E570" s="79"/>
      <c r="F570" s="79"/>
      <c r="G570" s="79"/>
      <c r="H570" s="79"/>
      <c r="I570" s="79"/>
      <c r="J570" s="79"/>
      <c r="K570" s="79"/>
      <c r="L570" s="79"/>
      <c r="P570" s="56"/>
      <c r="Q570" s="79"/>
      <c r="R570" s="79"/>
      <c r="S570" s="79"/>
      <c r="T570" s="79"/>
      <c r="U570" s="79"/>
      <c r="V570" s="79"/>
      <c r="W570" s="79"/>
      <c r="X570" s="79"/>
      <c r="Y570" s="79"/>
      <c r="AA570" s="104"/>
      <c r="AB570" s="104"/>
      <c r="AC570" s="104"/>
      <c r="AD570" s="104"/>
      <c r="AE570" s="104"/>
      <c r="AF570" s="104"/>
      <c r="AG570" s="104"/>
      <c r="AH570" s="104"/>
    </row>
    <row r="571" spans="4:34" x14ac:dyDescent="0.2">
      <c r="D571" s="79"/>
      <c r="E571" s="79"/>
      <c r="F571" s="79"/>
      <c r="G571" s="79"/>
      <c r="H571" s="79"/>
      <c r="I571" s="79"/>
      <c r="J571" s="79"/>
      <c r="K571" s="79"/>
      <c r="L571" s="79"/>
      <c r="P571" s="56"/>
      <c r="Q571" s="79"/>
      <c r="R571" s="79"/>
      <c r="S571" s="79"/>
      <c r="T571" s="79"/>
      <c r="U571" s="79"/>
      <c r="V571" s="79"/>
      <c r="W571" s="79"/>
      <c r="X571" s="79"/>
      <c r="Y571" s="79"/>
      <c r="AA571" s="104"/>
      <c r="AB571" s="104"/>
      <c r="AC571" s="104"/>
      <c r="AD571" s="104"/>
      <c r="AE571" s="104"/>
      <c r="AF571" s="104"/>
      <c r="AG571" s="104"/>
      <c r="AH571" s="104"/>
    </row>
    <row r="572" spans="4:34" x14ac:dyDescent="0.2">
      <c r="D572" s="79"/>
      <c r="E572" s="79"/>
      <c r="F572" s="79"/>
      <c r="G572" s="79"/>
      <c r="H572" s="79"/>
      <c r="I572" s="79"/>
      <c r="J572" s="79"/>
      <c r="K572" s="79"/>
      <c r="L572" s="79"/>
      <c r="P572" s="56"/>
      <c r="Q572" s="79"/>
      <c r="R572" s="79"/>
      <c r="S572" s="79"/>
      <c r="T572" s="79"/>
      <c r="U572" s="79"/>
      <c r="V572" s="79"/>
      <c r="W572" s="79"/>
      <c r="X572" s="79"/>
      <c r="Y572" s="79"/>
      <c r="AA572" s="104"/>
      <c r="AB572" s="104"/>
      <c r="AC572" s="104"/>
      <c r="AD572" s="104"/>
      <c r="AE572" s="104"/>
      <c r="AF572" s="104"/>
      <c r="AG572" s="104"/>
      <c r="AH572" s="104"/>
    </row>
    <row r="573" spans="4:34" x14ac:dyDescent="0.2">
      <c r="D573" s="79"/>
      <c r="E573" s="79"/>
      <c r="F573" s="79"/>
      <c r="G573" s="79"/>
      <c r="H573" s="79"/>
      <c r="I573" s="79"/>
      <c r="J573" s="79"/>
      <c r="K573" s="79"/>
      <c r="L573" s="79"/>
      <c r="P573" s="56"/>
      <c r="Q573" s="79"/>
      <c r="R573" s="79"/>
      <c r="S573" s="79"/>
      <c r="T573" s="79"/>
      <c r="U573" s="79"/>
      <c r="V573" s="79"/>
      <c r="W573" s="79"/>
      <c r="X573" s="79"/>
      <c r="Y573" s="79"/>
      <c r="AA573" s="104"/>
      <c r="AB573" s="104"/>
      <c r="AC573" s="104"/>
      <c r="AD573" s="104"/>
      <c r="AE573" s="104"/>
      <c r="AF573" s="104"/>
      <c r="AG573" s="104"/>
      <c r="AH573" s="104"/>
    </row>
    <row r="574" spans="4:34" x14ac:dyDescent="0.2">
      <c r="D574" s="79"/>
      <c r="E574" s="79"/>
      <c r="F574" s="79"/>
      <c r="G574" s="79"/>
      <c r="H574" s="79"/>
      <c r="I574" s="79"/>
      <c r="J574" s="79"/>
      <c r="K574" s="79"/>
      <c r="L574" s="79"/>
      <c r="P574" s="56"/>
      <c r="Q574" s="79"/>
      <c r="R574" s="79"/>
      <c r="S574" s="79"/>
      <c r="T574" s="79"/>
      <c r="U574" s="79"/>
      <c r="V574" s="79"/>
      <c r="W574" s="79"/>
      <c r="X574" s="79"/>
      <c r="Y574" s="79"/>
      <c r="AA574" s="104"/>
      <c r="AB574" s="104"/>
      <c r="AC574" s="104"/>
      <c r="AD574" s="104"/>
      <c r="AE574" s="104"/>
      <c r="AF574" s="104"/>
      <c r="AG574" s="104"/>
      <c r="AH574" s="104"/>
    </row>
    <row r="575" spans="4:34" x14ac:dyDescent="0.2">
      <c r="D575" s="79"/>
      <c r="E575" s="79"/>
      <c r="F575" s="79"/>
      <c r="G575" s="79"/>
      <c r="H575" s="79"/>
      <c r="I575" s="79"/>
      <c r="J575" s="79"/>
      <c r="K575" s="79"/>
      <c r="L575" s="79"/>
      <c r="P575" s="56"/>
      <c r="Q575" s="79"/>
      <c r="R575" s="79"/>
      <c r="S575" s="79"/>
      <c r="T575" s="79"/>
      <c r="U575" s="79"/>
      <c r="V575" s="79"/>
      <c r="W575" s="79"/>
      <c r="X575" s="79"/>
      <c r="Y575" s="79"/>
      <c r="AA575" s="104"/>
      <c r="AB575" s="104"/>
      <c r="AC575" s="104"/>
      <c r="AD575" s="104"/>
      <c r="AE575" s="104"/>
      <c r="AF575" s="104"/>
      <c r="AG575" s="104"/>
      <c r="AH575" s="104"/>
    </row>
    <row r="576" spans="4:34" x14ac:dyDescent="0.2">
      <c r="D576" s="79"/>
      <c r="E576" s="79"/>
      <c r="F576" s="79"/>
      <c r="G576" s="79"/>
      <c r="H576" s="79"/>
      <c r="I576" s="79"/>
      <c r="J576" s="79"/>
      <c r="K576" s="79"/>
      <c r="L576" s="79"/>
      <c r="P576" s="56"/>
      <c r="Q576" s="79"/>
      <c r="R576" s="79"/>
      <c r="S576" s="79"/>
      <c r="T576" s="79"/>
      <c r="U576" s="79"/>
      <c r="V576" s="79"/>
      <c r="W576" s="79"/>
      <c r="X576" s="79"/>
      <c r="Y576" s="79"/>
      <c r="AA576" s="104"/>
      <c r="AB576" s="104"/>
      <c r="AC576" s="104"/>
      <c r="AD576" s="104"/>
      <c r="AE576" s="104"/>
      <c r="AF576" s="104"/>
      <c r="AG576" s="104"/>
      <c r="AH576" s="104"/>
    </row>
    <row r="577" spans="3:34" x14ac:dyDescent="0.2">
      <c r="D577" s="79"/>
      <c r="E577" s="79"/>
      <c r="F577" s="79"/>
      <c r="G577" s="79"/>
      <c r="H577" s="79"/>
      <c r="I577" s="79"/>
      <c r="J577" s="79"/>
      <c r="K577" s="79"/>
      <c r="L577" s="79"/>
      <c r="P577" s="56"/>
      <c r="Q577" s="79"/>
      <c r="R577" s="79"/>
      <c r="S577" s="79"/>
      <c r="T577" s="79"/>
      <c r="U577" s="79"/>
      <c r="V577" s="79"/>
      <c r="W577" s="79"/>
      <c r="X577" s="79"/>
      <c r="Y577" s="79"/>
      <c r="AA577" s="104"/>
      <c r="AB577" s="104"/>
      <c r="AC577" s="104"/>
      <c r="AD577" s="104"/>
      <c r="AE577" s="104"/>
      <c r="AF577" s="104"/>
      <c r="AG577" s="104"/>
      <c r="AH577" s="104"/>
    </row>
    <row r="578" spans="3:34" x14ac:dyDescent="0.2">
      <c r="D578" s="79"/>
      <c r="E578" s="79"/>
      <c r="F578" s="79"/>
      <c r="G578" s="79"/>
      <c r="H578" s="79"/>
      <c r="I578" s="79"/>
      <c r="J578" s="79"/>
      <c r="K578" s="79"/>
      <c r="L578" s="79"/>
      <c r="P578" s="56"/>
      <c r="Q578" s="79"/>
      <c r="R578" s="79"/>
      <c r="S578" s="79"/>
      <c r="T578" s="79"/>
      <c r="U578" s="79"/>
      <c r="V578" s="79"/>
      <c r="W578" s="79"/>
      <c r="X578" s="79"/>
      <c r="Y578" s="79"/>
      <c r="AA578" s="104"/>
      <c r="AB578" s="104"/>
      <c r="AC578" s="104"/>
      <c r="AD578" s="104"/>
      <c r="AE578" s="104"/>
      <c r="AF578" s="104"/>
      <c r="AG578" s="104"/>
      <c r="AH578" s="104"/>
    </row>
    <row r="579" spans="3:34" x14ac:dyDescent="0.2">
      <c r="D579" s="79"/>
      <c r="E579" s="79"/>
      <c r="F579" s="79"/>
      <c r="G579" s="79"/>
      <c r="H579" s="79"/>
      <c r="I579" s="79"/>
      <c r="J579" s="79"/>
      <c r="K579" s="79"/>
      <c r="L579" s="79"/>
      <c r="P579" s="56"/>
      <c r="Q579" s="79"/>
      <c r="R579" s="79"/>
      <c r="S579" s="79"/>
      <c r="T579" s="79"/>
      <c r="U579" s="79"/>
      <c r="V579" s="79"/>
      <c r="W579" s="79"/>
      <c r="X579" s="79"/>
      <c r="Y579" s="79"/>
      <c r="AA579" s="104"/>
      <c r="AB579" s="104"/>
      <c r="AC579" s="104"/>
      <c r="AD579" s="104"/>
      <c r="AE579" s="104"/>
      <c r="AF579" s="104"/>
      <c r="AG579" s="104"/>
      <c r="AH579" s="104"/>
    </row>
    <row r="580" spans="3:34" x14ac:dyDescent="0.2">
      <c r="D580" s="79"/>
      <c r="E580" s="79"/>
      <c r="F580" s="79"/>
      <c r="G580" s="79"/>
      <c r="H580" s="79"/>
      <c r="I580" s="79"/>
      <c r="J580" s="79"/>
      <c r="K580" s="79"/>
      <c r="L580" s="79"/>
      <c r="P580" s="56"/>
      <c r="Q580" s="79"/>
      <c r="R580" s="79"/>
      <c r="S580" s="79"/>
      <c r="T580" s="79"/>
      <c r="U580" s="79"/>
      <c r="V580" s="79"/>
      <c r="W580" s="79"/>
      <c r="X580" s="79"/>
      <c r="Y580" s="79"/>
      <c r="AA580" s="104"/>
      <c r="AB580" s="104"/>
      <c r="AC580" s="104"/>
      <c r="AD580" s="104"/>
      <c r="AE580" s="104"/>
      <c r="AF580" s="104"/>
      <c r="AG580" s="104"/>
      <c r="AH580" s="104"/>
    </row>
    <row r="581" spans="3:34" x14ac:dyDescent="0.2">
      <c r="D581" s="79"/>
      <c r="E581" s="79"/>
      <c r="F581" s="79"/>
      <c r="G581" s="79"/>
      <c r="H581" s="79"/>
      <c r="I581" s="79"/>
      <c r="J581" s="79"/>
      <c r="K581" s="79"/>
      <c r="L581" s="79"/>
      <c r="P581" s="56"/>
      <c r="Q581" s="79"/>
      <c r="R581" s="79"/>
      <c r="S581" s="79"/>
      <c r="T581" s="79"/>
      <c r="U581" s="79"/>
      <c r="V581" s="79"/>
      <c r="W581" s="79"/>
      <c r="X581" s="79"/>
      <c r="Y581" s="79"/>
      <c r="AA581" s="104"/>
      <c r="AB581" s="104"/>
      <c r="AC581" s="104"/>
      <c r="AD581" s="104"/>
      <c r="AE581" s="104"/>
      <c r="AF581" s="104"/>
      <c r="AG581" s="104"/>
      <c r="AH581" s="104"/>
    </row>
    <row r="582" spans="3:34" x14ac:dyDescent="0.2">
      <c r="C582" s="56"/>
      <c r="D582" s="79"/>
      <c r="E582" s="79"/>
      <c r="F582" s="79"/>
      <c r="G582" s="79"/>
      <c r="H582" s="79"/>
      <c r="I582" s="79"/>
      <c r="J582" s="79"/>
      <c r="K582" s="79"/>
      <c r="L582" s="79"/>
      <c r="P582" s="56"/>
      <c r="Q582" s="79"/>
      <c r="R582" s="79"/>
      <c r="S582" s="79"/>
      <c r="T582" s="79"/>
      <c r="U582" s="79"/>
      <c r="V582" s="79"/>
      <c r="W582" s="79"/>
      <c r="X582" s="79"/>
      <c r="Y582" s="79"/>
      <c r="AA582" s="104"/>
      <c r="AB582" s="104"/>
      <c r="AC582" s="104"/>
      <c r="AD582" s="104"/>
      <c r="AE582" s="104"/>
      <c r="AF582" s="104"/>
      <c r="AG582" s="104"/>
      <c r="AH582" s="104"/>
    </row>
    <row r="583" spans="3:34" x14ac:dyDescent="0.2">
      <c r="C583" s="56"/>
      <c r="D583" s="79"/>
      <c r="E583" s="79"/>
      <c r="F583" s="79"/>
      <c r="G583" s="79"/>
      <c r="H583" s="79"/>
      <c r="I583" s="79"/>
      <c r="J583" s="79"/>
      <c r="K583" s="79"/>
      <c r="L583" s="79"/>
      <c r="P583" s="56"/>
      <c r="Q583" s="79"/>
      <c r="R583" s="79"/>
      <c r="S583" s="79"/>
      <c r="T583" s="79"/>
      <c r="U583" s="79"/>
      <c r="V583" s="79"/>
      <c r="W583" s="79"/>
      <c r="X583" s="79"/>
      <c r="Y583" s="79"/>
      <c r="AA583" s="104"/>
      <c r="AB583" s="104"/>
      <c r="AC583" s="104"/>
      <c r="AD583" s="104"/>
      <c r="AE583" s="104"/>
      <c r="AF583" s="104"/>
      <c r="AG583" s="104"/>
      <c r="AH583" s="104"/>
    </row>
    <row r="584" spans="3:34" x14ac:dyDescent="0.2">
      <c r="C584" s="56"/>
      <c r="D584" s="79"/>
      <c r="E584" s="79"/>
      <c r="F584" s="79"/>
      <c r="G584" s="79"/>
      <c r="H584" s="79"/>
      <c r="I584" s="79"/>
      <c r="J584" s="79"/>
      <c r="K584" s="79"/>
      <c r="L584" s="79"/>
      <c r="P584" s="56"/>
      <c r="Q584" s="79"/>
      <c r="R584" s="79"/>
      <c r="S584" s="79"/>
      <c r="T584" s="79"/>
      <c r="U584" s="79"/>
      <c r="V584" s="79"/>
      <c r="W584" s="79"/>
      <c r="X584" s="79"/>
      <c r="Y584" s="79"/>
      <c r="AA584" s="104"/>
      <c r="AB584" s="104"/>
      <c r="AC584" s="104"/>
      <c r="AD584" s="104"/>
      <c r="AE584" s="104"/>
      <c r="AF584" s="104"/>
      <c r="AG584" s="104"/>
      <c r="AH584" s="104"/>
    </row>
    <row r="585" spans="3:34" x14ac:dyDescent="0.2">
      <c r="C585" s="56"/>
      <c r="D585" s="79"/>
      <c r="E585" s="79"/>
      <c r="F585" s="79"/>
      <c r="G585" s="79"/>
      <c r="H585" s="79"/>
      <c r="I585" s="79"/>
      <c r="J585" s="79"/>
      <c r="K585" s="79"/>
      <c r="L585" s="79"/>
      <c r="P585" s="56"/>
      <c r="Q585" s="79"/>
      <c r="R585" s="79"/>
      <c r="S585" s="79"/>
      <c r="T585" s="79"/>
      <c r="U585" s="79"/>
      <c r="V585" s="79"/>
      <c r="W585" s="79"/>
      <c r="X585" s="79"/>
      <c r="Y585" s="79"/>
      <c r="AA585" s="104"/>
      <c r="AB585" s="104"/>
      <c r="AC585" s="104"/>
      <c r="AD585" s="104"/>
      <c r="AE585" s="104"/>
      <c r="AF585" s="104"/>
      <c r="AG585" s="104"/>
      <c r="AH585" s="104"/>
    </row>
    <row r="586" spans="3:34" x14ac:dyDescent="0.2">
      <c r="C586" s="56"/>
      <c r="D586" s="79"/>
      <c r="E586" s="79"/>
      <c r="F586" s="79"/>
      <c r="G586" s="79"/>
      <c r="H586" s="79"/>
      <c r="I586" s="79"/>
      <c r="J586" s="79"/>
      <c r="K586" s="79"/>
      <c r="L586" s="79"/>
      <c r="P586" s="56"/>
      <c r="Q586" s="79"/>
      <c r="R586" s="79"/>
      <c r="S586" s="79"/>
      <c r="T586" s="79"/>
      <c r="U586" s="79"/>
      <c r="V586" s="79"/>
      <c r="W586" s="79"/>
      <c r="X586" s="79"/>
      <c r="Y586" s="79"/>
      <c r="AA586" s="104"/>
      <c r="AB586" s="104"/>
      <c r="AC586" s="104"/>
      <c r="AD586" s="104"/>
      <c r="AE586" s="104"/>
      <c r="AF586" s="104"/>
      <c r="AG586" s="104"/>
      <c r="AH586" s="104"/>
    </row>
    <row r="587" spans="3:34" x14ac:dyDescent="0.2">
      <c r="C587" s="56"/>
      <c r="D587" s="79"/>
      <c r="E587" s="79"/>
      <c r="F587" s="79"/>
      <c r="G587" s="79"/>
      <c r="H587" s="79"/>
      <c r="I587" s="79"/>
      <c r="J587" s="79"/>
      <c r="K587" s="79"/>
      <c r="L587" s="79"/>
      <c r="P587" s="56"/>
      <c r="Q587" s="79"/>
      <c r="R587" s="79"/>
      <c r="S587" s="79"/>
      <c r="T587" s="79"/>
      <c r="U587" s="79"/>
      <c r="V587" s="79"/>
      <c r="W587" s="79"/>
      <c r="X587" s="79"/>
      <c r="Y587" s="79"/>
      <c r="AA587" s="104"/>
      <c r="AB587" s="104"/>
      <c r="AC587" s="104"/>
      <c r="AD587" s="104"/>
      <c r="AE587" s="104"/>
      <c r="AF587" s="104"/>
      <c r="AG587" s="104"/>
      <c r="AH587" s="104"/>
    </row>
    <row r="588" spans="3:34" x14ac:dyDescent="0.2">
      <c r="C588" s="56"/>
      <c r="D588" s="79"/>
      <c r="E588" s="79"/>
      <c r="F588" s="79"/>
      <c r="G588" s="79"/>
      <c r="H588" s="79"/>
      <c r="I588" s="79"/>
      <c r="J588" s="79"/>
      <c r="K588" s="79"/>
      <c r="L588" s="79"/>
      <c r="P588" s="56"/>
      <c r="Q588" s="79"/>
      <c r="R588" s="79"/>
      <c r="S588" s="79"/>
      <c r="T588" s="79"/>
      <c r="U588" s="79"/>
      <c r="V588" s="79"/>
      <c r="W588" s="79"/>
      <c r="X588" s="79"/>
      <c r="Y588" s="79"/>
      <c r="AA588" s="104"/>
      <c r="AB588" s="104"/>
      <c r="AC588" s="104"/>
      <c r="AD588" s="104"/>
      <c r="AE588" s="104"/>
      <c r="AF588" s="104"/>
      <c r="AG588" s="104"/>
      <c r="AH588" s="104"/>
    </row>
    <row r="589" spans="3:34" x14ac:dyDescent="0.2">
      <c r="C589" s="56"/>
      <c r="D589" s="79"/>
      <c r="E589" s="79"/>
      <c r="F589" s="79"/>
      <c r="G589" s="79"/>
      <c r="H589" s="79"/>
      <c r="I589" s="79"/>
      <c r="J589" s="79"/>
      <c r="K589" s="79"/>
      <c r="L589" s="79"/>
      <c r="P589" s="56"/>
      <c r="Q589" s="79"/>
      <c r="R589" s="79"/>
      <c r="S589" s="79"/>
      <c r="T589" s="79"/>
      <c r="U589" s="79"/>
      <c r="V589" s="79"/>
      <c r="W589" s="79"/>
      <c r="X589" s="79"/>
      <c r="Y589" s="79"/>
      <c r="AA589" s="104"/>
      <c r="AB589" s="104"/>
      <c r="AC589" s="104"/>
      <c r="AD589" s="104"/>
      <c r="AE589" s="104"/>
      <c r="AF589" s="104"/>
      <c r="AG589" s="104"/>
      <c r="AH589" s="104"/>
    </row>
    <row r="590" spans="3:34" x14ac:dyDescent="0.2">
      <c r="C590" s="56"/>
      <c r="D590" s="79"/>
      <c r="E590" s="79"/>
      <c r="F590" s="79"/>
      <c r="G590" s="79"/>
      <c r="H590" s="79"/>
      <c r="I590" s="79"/>
      <c r="J590" s="79"/>
      <c r="K590" s="79"/>
      <c r="L590" s="79"/>
      <c r="P590" s="56"/>
      <c r="Q590" s="79"/>
      <c r="R590" s="79"/>
      <c r="S590" s="79"/>
      <c r="T590" s="79"/>
      <c r="U590" s="79"/>
      <c r="V590" s="79"/>
      <c r="W590" s="79"/>
      <c r="X590" s="79"/>
      <c r="Y590" s="79"/>
      <c r="AA590" s="104"/>
      <c r="AB590" s="104"/>
      <c r="AC590" s="104"/>
      <c r="AD590" s="104"/>
      <c r="AE590" s="104"/>
      <c r="AF590" s="104"/>
      <c r="AG590" s="104"/>
      <c r="AH590" s="104"/>
    </row>
    <row r="591" spans="3:34" x14ac:dyDescent="0.2">
      <c r="C591" s="56"/>
      <c r="D591" s="79"/>
      <c r="E591" s="79"/>
      <c r="F591" s="79"/>
      <c r="G591" s="79"/>
      <c r="H591" s="79"/>
      <c r="I591" s="79"/>
      <c r="J591" s="79"/>
      <c r="K591" s="79"/>
      <c r="L591" s="79"/>
      <c r="P591" s="56"/>
      <c r="Q591" s="79"/>
      <c r="R591" s="79"/>
      <c r="S591" s="79"/>
      <c r="T591" s="79"/>
      <c r="U591" s="79"/>
      <c r="V591" s="79"/>
      <c r="W591" s="79"/>
      <c r="X591" s="79"/>
      <c r="Y591" s="79"/>
      <c r="AA591" s="104"/>
      <c r="AB591" s="104"/>
      <c r="AC591" s="104"/>
      <c r="AD591" s="104"/>
      <c r="AE591" s="104"/>
      <c r="AF591" s="104"/>
      <c r="AG591" s="104"/>
      <c r="AH591" s="104"/>
    </row>
    <row r="592" spans="3:34" x14ac:dyDescent="0.2">
      <c r="C592" s="56"/>
      <c r="D592" s="79"/>
      <c r="E592" s="79"/>
      <c r="F592" s="79"/>
      <c r="G592" s="79"/>
      <c r="H592" s="79"/>
      <c r="I592" s="79"/>
      <c r="J592" s="79"/>
      <c r="K592" s="79"/>
      <c r="L592" s="79"/>
      <c r="P592" s="56"/>
      <c r="Q592" s="79"/>
      <c r="R592" s="79"/>
      <c r="S592" s="79"/>
      <c r="T592" s="79"/>
      <c r="U592" s="79"/>
      <c r="V592" s="79"/>
      <c r="W592" s="79"/>
      <c r="X592" s="79"/>
      <c r="Y592" s="79"/>
      <c r="AA592" s="104"/>
      <c r="AB592" s="104"/>
      <c r="AC592" s="104"/>
      <c r="AD592" s="104"/>
      <c r="AE592" s="104"/>
      <c r="AF592" s="104"/>
      <c r="AG592" s="104"/>
      <c r="AH592" s="104"/>
    </row>
    <row r="593" spans="3:34" x14ac:dyDescent="0.2">
      <c r="C593" s="56"/>
      <c r="D593" s="79"/>
      <c r="E593" s="79"/>
      <c r="F593" s="79"/>
      <c r="G593" s="79"/>
      <c r="H593" s="79"/>
      <c r="I593" s="79"/>
      <c r="J593" s="79"/>
      <c r="K593" s="79"/>
      <c r="L593" s="79"/>
      <c r="P593" s="56"/>
      <c r="Q593" s="79"/>
      <c r="R593" s="79"/>
      <c r="S593" s="79"/>
      <c r="T593" s="79"/>
      <c r="U593" s="79"/>
      <c r="V593" s="79"/>
      <c r="W593" s="79"/>
      <c r="X593" s="79"/>
      <c r="Y593" s="79"/>
      <c r="AA593" s="104"/>
      <c r="AB593" s="104"/>
      <c r="AC593" s="104"/>
      <c r="AD593" s="104"/>
      <c r="AE593" s="104"/>
      <c r="AF593" s="104"/>
      <c r="AG593" s="104"/>
      <c r="AH593" s="104"/>
    </row>
    <row r="594" spans="3:34" x14ac:dyDescent="0.2">
      <c r="C594" s="56"/>
      <c r="D594" s="79"/>
      <c r="E594" s="79"/>
      <c r="F594" s="79"/>
      <c r="G594" s="79"/>
      <c r="H594" s="79"/>
      <c r="I594" s="79"/>
      <c r="J594" s="79"/>
      <c r="K594" s="79"/>
      <c r="L594" s="79"/>
      <c r="P594" s="56"/>
      <c r="Q594" s="79"/>
      <c r="R594" s="79"/>
      <c r="S594" s="79"/>
      <c r="T594" s="79"/>
      <c r="U594" s="79"/>
      <c r="V594" s="79"/>
      <c r="W594" s="79"/>
      <c r="X594" s="79"/>
      <c r="Y594" s="79"/>
      <c r="AA594" s="104"/>
      <c r="AB594" s="104"/>
      <c r="AC594" s="104"/>
      <c r="AD594" s="104"/>
      <c r="AE594" s="104"/>
      <c r="AF594" s="104"/>
      <c r="AG594" s="104"/>
      <c r="AH594" s="104"/>
    </row>
    <row r="595" spans="3:34" x14ac:dyDescent="0.2">
      <c r="C595" s="56"/>
      <c r="D595" s="79"/>
      <c r="E595" s="79"/>
      <c r="F595" s="79"/>
      <c r="G595" s="79"/>
      <c r="H595" s="79"/>
      <c r="I595" s="79"/>
      <c r="J595" s="79"/>
      <c r="K595" s="79"/>
      <c r="L595" s="79"/>
      <c r="P595" s="56"/>
      <c r="Q595" s="79"/>
      <c r="R595" s="79"/>
      <c r="S595" s="79"/>
      <c r="T595" s="79"/>
      <c r="U595" s="79"/>
      <c r="V595" s="79"/>
      <c r="W595" s="79"/>
      <c r="X595" s="79"/>
      <c r="Y595" s="79"/>
      <c r="AA595" s="104"/>
      <c r="AB595" s="104"/>
      <c r="AC595" s="104"/>
      <c r="AD595" s="104"/>
      <c r="AE595" s="104"/>
      <c r="AF595" s="104"/>
      <c r="AG595" s="104"/>
      <c r="AH595" s="104"/>
    </row>
    <row r="596" spans="3:34" x14ac:dyDescent="0.2">
      <c r="C596" s="56"/>
      <c r="D596" s="79"/>
      <c r="E596" s="79"/>
      <c r="F596" s="79"/>
      <c r="G596" s="79"/>
      <c r="H596" s="79"/>
      <c r="I596" s="79"/>
      <c r="J596" s="79"/>
      <c r="K596" s="79"/>
      <c r="L596" s="79"/>
      <c r="P596" s="56"/>
      <c r="Q596" s="79"/>
      <c r="R596" s="79"/>
      <c r="S596" s="79"/>
      <c r="T596" s="79"/>
      <c r="U596" s="79"/>
      <c r="V596" s="79"/>
      <c r="W596" s="79"/>
      <c r="X596" s="79"/>
      <c r="Y596" s="79"/>
      <c r="AA596" s="104"/>
      <c r="AB596" s="104"/>
      <c r="AC596" s="104"/>
      <c r="AD596" s="104"/>
      <c r="AE596" s="104"/>
      <c r="AF596" s="104"/>
      <c r="AG596" s="104"/>
      <c r="AH596" s="104"/>
    </row>
    <row r="597" spans="3:34" x14ac:dyDescent="0.2">
      <c r="C597" s="56"/>
      <c r="D597" s="79"/>
      <c r="E597" s="79"/>
      <c r="F597" s="79"/>
      <c r="G597" s="79"/>
      <c r="H597" s="79"/>
      <c r="I597" s="79"/>
      <c r="J597" s="79"/>
      <c r="K597" s="79"/>
      <c r="L597" s="79"/>
      <c r="P597" s="56"/>
      <c r="Q597" s="79"/>
      <c r="R597" s="79"/>
      <c r="S597" s="79"/>
      <c r="T597" s="79"/>
      <c r="U597" s="79"/>
      <c r="V597" s="79"/>
      <c r="W597" s="79"/>
      <c r="X597" s="79"/>
      <c r="Y597" s="79"/>
      <c r="AA597" s="104"/>
      <c r="AB597" s="104"/>
      <c r="AC597" s="104"/>
      <c r="AD597" s="104"/>
      <c r="AE597" s="104"/>
      <c r="AF597" s="104"/>
      <c r="AG597" s="104"/>
      <c r="AH597" s="104"/>
    </row>
    <row r="598" spans="3:34" x14ac:dyDescent="0.2">
      <c r="C598" s="56"/>
      <c r="D598" s="79"/>
      <c r="E598" s="79"/>
      <c r="F598" s="79"/>
      <c r="G598" s="79"/>
      <c r="H598" s="79"/>
      <c r="I598" s="79"/>
      <c r="J598" s="79"/>
      <c r="K598" s="79"/>
      <c r="L598" s="79"/>
      <c r="P598" s="56"/>
      <c r="Q598" s="79"/>
      <c r="R598" s="79"/>
      <c r="S598" s="79"/>
      <c r="T598" s="79"/>
      <c r="U598" s="79"/>
      <c r="V598" s="79"/>
      <c r="W598" s="79"/>
      <c r="X598" s="79"/>
      <c r="Y598" s="79"/>
      <c r="AA598" s="104"/>
      <c r="AB598" s="104"/>
      <c r="AC598" s="104"/>
      <c r="AD598" s="104"/>
      <c r="AE598" s="104"/>
      <c r="AF598" s="104"/>
      <c r="AG598" s="104"/>
      <c r="AH598" s="104"/>
    </row>
    <row r="599" spans="3:34" x14ac:dyDescent="0.2">
      <c r="C599" s="56"/>
      <c r="D599" s="79"/>
      <c r="E599" s="79"/>
      <c r="F599" s="79"/>
      <c r="G599" s="79"/>
      <c r="H599" s="79"/>
      <c r="I599" s="79"/>
      <c r="J599" s="79"/>
      <c r="K599" s="79"/>
      <c r="L599" s="79"/>
      <c r="P599" s="56"/>
      <c r="Q599" s="79"/>
      <c r="R599" s="79"/>
      <c r="S599" s="79"/>
      <c r="T599" s="79"/>
      <c r="U599" s="79"/>
      <c r="V599" s="79"/>
      <c r="W599" s="79"/>
      <c r="X599" s="79"/>
      <c r="Y599" s="79"/>
      <c r="AA599" s="104"/>
      <c r="AB599" s="104"/>
      <c r="AC599" s="104"/>
      <c r="AD599" s="104"/>
      <c r="AE599" s="104"/>
      <c r="AF599" s="104"/>
      <c r="AG599" s="104"/>
      <c r="AH599" s="104"/>
    </row>
    <row r="600" spans="3:34" x14ac:dyDescent="0.2">
      <c r="C600" s="56"/>
      <c r="D600" s="79"/>
      <c r="E600" s="79"/>
      <c r="F600" s="79"/>
      <c r="G600" s="79"/>
      <c r="H600" s="79"/>
      <c r="I600" s="79"/>
      <c r="J600" s="79"/>
      <c r="K600" s="79"/>
      <c r="L600" s="79"/>
      <c r="P600" s="56"/>
      <c r="Q600" s="79"/>
      <c r="R600" s="79"/>
      <c r="S600" s="79"/>
      <c r="T600" s="79"/>
      <c r="U600" s="79"/>
      <c r="V600" s="79"/>
      <c r="W600" s="79"/>
      <c r="X600" s="79"/>
      <c r="Y600" s="79"/>
      <c r="AA600" s="104"/>
      <c r="AB600" s="104"/>
      <c r="AC600" s="104"/>
      <c r="AD600" s="104"/>
      <c r="AE600" s="104"/>
      <c r="AF600" s="104"/>
      <c r="AG600" s="104"/>
      <c r="AH600" s="104"/>
    </row>
    <row r="601" spans="3:34" x14ac:dyDescent="0.2">
      <c r="C601" s="56"/>
      <c r="D601" s="79"/>
      <c r="E601" s="79"/>
      <c r="F601" s="79"/>
      <c r="G601" s="79"/>
      <c r="H601" s="79"/>
      <c r="I601" s="79"/>
      <c r="J601" s="79"/>
      <c r="K601" s="79"/>
      <c r="L601" s="79"/>
      <c r="P601" s="56"/>
      <c r="Q601" s="79"/>
      <c r="R601" s="79"/>
      <c r="S601" s="79"/>
      <c r="T601" s="79"/>
      <c r="U601" s="79"/>
      <c r="V601" s="79"/>
      <c r="W601" s="79"/>
      <c r="X601" s="79"/>
      <c r="Y601" s="79"/>
      <c r="AA601" s="104"/>
      <c r="AB601" s="104"/>
      <c r="AC601" s="104"/>
      <c r="AD601" s="104"/>
      <c r="AE601" s="104"/>
      <c r="AF601" s="104"/>
      <c r="AG601" s="104"/>
      <c r="AH601" s="104"/>
    </row>
    <row r="602" spans="3:34" x14ac:dyDescent="0.2">
      <c r="C602" s="56"/>
      <c r="D602" s="79"/>
      <c r="E602" s="79"/>
      <c r="F602" s="79"/>
      <c r="G602" s="79"/>
      <c r="H602" s="79"/>
      <c r="I602" s="79"/>
      <c r="J602" s="79"/>
      <c r="K602" s="79"/>
      <c r="L602" s="79"/>
      <c r="P602" s="56"/>
      <c r="Q602" s="79"/>
      <c r="R602" s="79"/>
      <c r="S602" s="79"/>
      <c r="T602" s="79"/>
      <c r="U602" s="79"/>
      <c r="V602" s="79"/>
      <c r="W602" s="79"/>
      <c r="X602" s="79"/>
      <c r="Y602" s="79"/>
      <c r="AA602" s="104"/>
      <c r="AB602" s="104"/>
      <c r="AC602" s="104"/>
      <c r="AD602" s="104"/>
      <c r="AE602" s="104"/>
      <c r="AF602" s="104"/>
      <c r="AG602" s="104"/>
      <c r="AH602" s="104"/>
    </row>
    <row r="603" spans="3:34" x14ac:dyDescent="0.2">
      <c r="C603" s="56"/>
      <c r="D603" s="79"/>
      <c r="E603" s="79"/>
      <c r="F603" s="79"/>
      <c r="G603" s="79"/>
      <c r="H603" s="79"/>
      <c r="I603" s="79"/>
      <c r="J603" s="79"/>
      <c r="K603" s="79"/>
      <c r="L603" s="79"/>
      <c r="P603" s="56"/>
      <c r="Q603" s="79"/>
      <c r="R603" s="79"/>
      <c r="S603" s="79"/>
      <c r="T603" s="79"/>
      <c r="U603" s="79"/>
      <c r="V603" s="79"/>
      <c r="W603" s="79"/>
      <c r="X603" s="79"/>
      <c r="Y603" s="79"/>
      <c r="AA603" s="104"/>
      <c r="AB603" s="104"/>
      <c r="AC603" s="104"/>
      <c r="AD603" s="104"/>
      <c r="AE603" s="104"/>
      <c r="AF603" s="104"/>
      <c r="AG603" s="104"/>
      <c r="AH603" s="104"/>
    </row>
    <row r="604" spans="3:34" x14ac:dyDescent="0.2">
      <c r="C604" s="56"/>
      <c r="D604" s="79"/>
      <c r="E604" s="79"/>
      <c r="F604" s="79"/>
      <c r="G604" s="79"/>
      <c r="H604" s="79"/>
      <c r="I604" s="79"/>
      <c r="J604" s="79"/>
      <c r="K604" s="79"/>
      <c r="L604" s="79"/>
      <c r="P604" s="56"/>
      <c r="Q604" s="79"/>
      <c r="R604" s="79"/>
      <c r="S604" s="79"/>
      <c r="T604" s="79"/>
      <c r="U604" s="79"/>
      <c r="V604" s="79"/>
      <c r="W604" s="79"/>
      <c r="X604" s="79"/>
      <c r="Y604" s="79"/>
      <c r="AA604" s="104"/>
      <c r="AB604" s="104"/>
      <c r="AC604" s="104"/>
      <c r="AD604" s="104"/>
      <c r="AE604" s="104"/>
      <c r="AF604" s="104"/>
      <c r="AG604" s="104"/>
      <c r="AH604" s="104"/>
    </row>
    <row r="605" spans="3:34" x14ac:dyDescent="0.2">
      <c r="C605" s="56"/>
      <c r="D605" s="79"/>
      <c r="E605" s="79"/>
      <c r="F605" s="79"/>
      <c r="G605" s="79"/>
      <c r="H605" s="79"/>
      <c r="I605" s="79"/>
      <c r="J605" s="79"/>
      <c r="K605" s="79"/>
      <c r="L605" s="79"/>
      <c r="P605" s="56"/>
      <c r="Q605" s="79"/>
      <c r="R605" s="79"/>
      <c r="S605" s="79"/>
      <c r="T605" s="79"/>
      <c r="U605" s="79"/>
      <c r="V605" s="79"/>
      <c r="W605" s="79"/>
      <c r="X605" s="79"/>
      <c r="Y605" s="79"/>
      <c r="AA605" s="104"/>
      <c r="AB605" s="104"/>
      <c r="AC605" s="104"/>
      <c r="AD605" s="104"/>
      <c r="AE605" s="104"/>
      <c r="AF605" s="104"/>
      <c r="AG605" s="104"/>
      <c r="AH605" s="104"/>
    </row>
    <row r="606" spans="3:34" x14ac:dyDescent="0.2">
      <c r="C606" s="56"/>
      <c r="D606" s="79"/>
      <c r="E606" s="79"/>
      <c r="F606" s="79"/>
      <c r="G606" s="79"/>
      <c r="H606" s="79"/>
      <c r="I606" s="79"/>
      <c r="J606" s="79"/>
      <c r="K606" s="79"/>
      <c r="L606" s="79"/>
      <c r="P606" s="56"/>
      <c r="Q606" s="79"/>
      <c r="R606" s="79"/>
      <c r="S606" s="79"/>
      <c r="T606" s="79"/>
      <c r="U606" s="79"/>
      <c r="V606" s="79"/>
      <c r="W606" s="79"/>
      <c r="X606" s="79"/>
      <c r="Y606" s="79"/>
      <c r="AA606" s="104"/>
      <c r="AB606" s="104"/>
      <c r="AC606" s="104"/>
      <c r="AD606" s="104"/>
      <c r="AE606" s="104"/>
      <c r="AF606" s="104"/>
      <c r="AG606" s="104"/>
      <c r="AH606" s="104"/>
    </row>
    <row r="607" spans="3:34" x14ac:dyDescent="0.2">
      <c r="C607" s="56"/>
      <c r="D607" s="79"/>
      <c r="E607" s="79"/>
      <c r="F607" s="79"/>
      <c r="G607" s="79"/>
      <c r="H607" s="79"/>
      <c r="I607" s="79"/>
      <c r="J607" s="79"/>
      <c r="K607" s="79"/>
      <c r="L607" s="79"/>
      <c r="P607" s="56"/>
      <c r="Q607" s="79"/>
      <c r="R607" s="79"/>
      <c r="S607" s="79"/>
      <c r="T607" s="79"/>
      <c r="U607" s="79"/>
      <c r="V607" s="79"/>
      <c r="W607" s="79"/>
      <c r="X607" s="79"/>
      <c r="Y607" s="79"/>
      <c r="AA607" s="104"/>
      <c r="AB607" s="104"/>
      <c r="AC607" s="104"/>
      <c r="AD607" s="104"/>
      <c r="AE607" s="104"/>
      <c r="AF607" s="104"/>
      <c r="AG607" s="104"/>
      <c r="AH607" s="104"/>
    </row>
    <row r="608" spans="3:34" x14ac:dyDescent="0.2">
      <c r="C608" s="56"/>
      <c r="D608" s="79"/>
      <c r="E608" s="79"/>
      <c r="F608" s="79"/>
      <c r="G608" s="79"/>
      <c r="H608" s="79"/>
      <c r="I608" s="79"/>
      <c r="J608" s="79"/>
      <c r="K608" s="79"/>
      <c r="L608" s="79"/>
      <c r="P608" s="56"/>
      <c r="Q608" s="79"/>
      <c r="R608" s="79"/>
      <c r="S608" s="79"/>
      <c r="T608" s="79"/>
      <c r="U608" s="79"/>
      <c r="V608" s="79"/>
      <c r="W608" s="79"/>
      <c r="X608" s="79"/>
      <c r="Y608" s="79"/>
      <c r="AA608" s="104"/>
      <c r="AB608" s="104"/>
      <c r="AC608" s="104"/>
      <c r="AD608" s="104"/>
      <c r="AE608" s="104"/>
      <c r="AF608" s="104"/>
      <c r="AG608" s="104"/>
      <c r="AH608" s="104"/>
    </row>
    <row r="609" spans="3:34" x14ac:dyDescent="0.2">
      <c r="C609" s="56"/>
      <c r="D609" s="79"/>
      <c r="E609" s="79"/>
      <c r="F609" s="79"/>
      <c r="G609" s="79"/>
      <c r="H609" s="79"/>
      <c r="I609" s="79"/>
      <c r="J609" s="79"/>
      <c r="K609" s="79"/>
      <c r="L609" s="79"/>
      <c r="P609" s="56"/>
      <c r="Q609" s="79"/>
      <c r="R609" s="79"/>
      <c r="S609" s="79"/>
      <c r="T609" s="79"/>
      <c r="U609" s="79"/>
      <c r="V609" s="79"/>
      <c r="W609" s="79"/>
      <c r="X609" s="79"/>
      <c r="Y609" s="79"/>
      <c r="AA609" s="104"/>
      <c r="AB609" s="104"/>
      <c r="AC609" s="104"/>
      <c r="AD609" s="104"/>
      <c r="AE609" s="104"/>
      <c r="AF609" s="104"/>
      <c r="AG609" s="104"/>
      <c r="AH609" s="104"/>
    </row>
    <row r="610" spans="3:34" x14ac:dyDescent="0.2">
      <c r="C610" s="56"/>
      <c r="D610" s="79"/>
      <c r="E610" s="79"/>
      <c r="F610" s="79"/>
      <c r="G610" s="79"/>
      <c r="H610" s="79"/>
      <c r="I610" s="79"/>
      <c r="J610" s="79"/>
      <c r="K610" s="79"/>
      <c r="L610" s="79"/>
      <c r="P610" s="56"/>
      <c r="Q610" s="79"/>
      <c r="R610" s="79"/>
      <c r="S610" s="79"/>
      <c r="T610" s="79"/>
      <c r="U610" s="79"/>
      <c r="V610" s="79"/>
      <c r="W610" s="79"/>
      <c r="X610" s="79"/>
      <c r="Y610" s="79"/>
      <c r="AA610" s="104"/>
      <c r="AB610" s="104"/>
      <c r="AC610" s="104"/>
      <c r="AD610" s="104"/>
      <c r="AE610" s="104"/>
      <c r="AF610" s="104"/>
      <c r="AG610" s="104"/>
      <c r="AH610" s="104"/>
    </row>
    <row r="611" spans="3:34" x14ac:dyDescent="0.2">
      <c r="C611" s="56"/>
      <c r="D611" s="79"/>
      <c r="E611" s="79"/>
      <c r="F611" s="79"/>
      <c r="G611" s="79"/>
      <c r="H611" s="79"/>
      <c r="I611" s="79"/>
      <c r="J611" s="79"/>
      <c r="K611" s="79"/>
      <c r="L611" s="79"/>
      <c r="P611" s="56"/>
      <c r="Q611" s="79"/>
      <c r="R611" s="79"/>
      <c r="S611" s="79"/>
      <c r="T611" s="79"/>
      <c r="U611" s="79"/>
      <c r="V611" s="79"/>
      <c r="W611" s="79"/>
      <c r="X611" s="79"/>
      <c r="Y611" s="79"/>
      <c r="AA611" s="104"/>
      <c r="AB611" s="104"/>
      <c r="AC611" s="104"/>
      <c r="AD611" s="104"/>
      <c r="AE611" s="104"/>
      <c r="AF611" s="104"/>
      <c r="AG611" s="104"/>
      <c r="AH611" s="104"/>
    </row>
    <row r="612" spans="3:34" x14ac:dyDescent="0.2">
      <c r="C612" s="56"/>
      <c r="D612" s="79"/>
      <c r="E612" s="79"/>
      <c r="F612" s="79"/>
      <c r="G612" s="79"/>
      <c r="H612" s="79"/>
      <c r="I612" s="79"/>
      <c r="J612" s="79"/>
      <c r="K612" s="79"/>
      <c r="L612" s="79"/>
      <c r="P612" s="56"/>
      <c r="Q612" s="79"/>
      <c r="R612" s="79"/>
      <c r="S612" s="79"/>
      <c r="T612" s="79"/>
      <c r="U612" s="79"/>
      <c r="V612" s="79"/>
      <c r="W612" s="79"/>
      <c r="X612" s="79"/>
      <c r="Y612" s="79"/>
      <c r="AA612" s="104"/>
      <c r="AB612" s="104"/>
      <c r="AC612" s="104"/>
      <c r="AD612" s="104"/>
      <c r="AE612" s="104"/>
      <c r="AF612" s="104"/>
      <c r="AG612" s="104"/>
      <c r="AH612" s="104"/>
    </row>
    <row r="613" spans="3:34" x14ac:dyDescent="0.2">
      <c r="C613" s="56"/>
      <c r="D613" s="79"/>
      <c r="E613" s="79"/>
      <c r="F613" s="79"/>
      <c r="G613" s="79"/>
      <c r="H613" s="79"/>
      <c r="I613" s="79"/>
      <c r="J613" s="79"/>
      <c r="K613" s="79"/>
      <c r="L613" s="79"/>
      <c r="P613" s="56"/>
      <c r="Q613" s="79"/>
      <c r="R613" s="79"/>
      <c r="S613" s="79"/>
      <c r="T613" s="79"/>
      <c r="U613" s="79"/>
      <c r="V613" s="79"/>
      <c r="W613" s="79"/>
      <c r="X613" s="79"/>
      <c r="Y613" s="79"/>
      <c r="AA613" s="104"/>
      <c r="AB613" s="104"/>
      <c r="AC613" s="104"/>
      <c r="AD613" s="104"/>
      <c r="AE613" s="104"/>
      <c r="AF613" s="104"/>
      <c r="AG613" s="104"/>
      <c r="AH613" s="104"/>
    </row>
    <row r="614" spans="3:34" x14ac:dyDescent="0.2">
      <c r="C614" s="56"/>
      <c r="D614" s="79"/>
      <c r="E614" s="79"/>
      <c r="F614" s="79"/>
      <c r="G614" s="79"/>
      <c r="H614" s="79"/>
      <c r="I614" s="79"/>
      <c r="J614" s="79"/>
      <c r="K614" s="79"/>
      <c r="L614" s="79"/>
      <c r="P614" s="56"/>
      <c r="Q614" s="79"/>
      <c r="R614" s="79"/>
      <c r="S614" s="79"/>
      <c r="T614" s="79"/>
      <c r="U614" s="79"/>
      <c r="V614" s="79"/>
      <c r="W614" s="79"/>
      <c r="X614" s="79"/>
      <c r="Y614" s="79"/>
      <c r="AA614" s="104"/>
      <c r="AB614" s="104"/>
      <c r="AC614" s="104"/>
      <c r="AD614" s="104"/>
      <c r="AE614" s="104"/>
      <c r="AF614" s="104"/>
      <c r="AG614" s="104"/>
      <c r="AH614" s="104"/>
    </row>
    <row r="615" spans="3:34" x14ac:dyDescent="0.2">
      <c r="C615" s="56"/>
      <c r="D615" s="79"/>
      <c r="E615" s="79"/>
      <c r="F615" s="79"/>
      <c r="G615" s="79"/>
      <c r="H615" s="79"/>
      <c r="I615" s="79"/>
      <c r="J615" s="79"/>
      <c r="K615" s="79"/>
      <c r="L615" s="79"/>
      <c r="P615" s="56"/>
      <c r="Q615" s="79"/>
      <c r="R615" s="79"/>
      <c r="S615" s="79"/>
      <c r="T615" s="79"/>
      <c r="U615" s="79"/>
      <c r="V615" s="79"/>
      <c r="W615" s="79"/>
      <c r="X615" s="79"/>
      <c r="Y615" s="79"/>
      <c r="AA615" s="104"/>
      <c r="AB615" s="104"/>
      <c r="AC615" s="104"/>
      <c r="AD615" s="104"/>
      <c r="AE615" s="104"/>
      <c r="AF615" s="104"/>
      <c r="AG615" s="104"/>
      <c r="AH615" s="104"/>
    </row>
    <row r="616" spans="3:34" x14ac:dyDescent="0.2">
      <c r="C616" s="56"/>
      <c r="D616" s="79"/>
      <c r="E616" s="79"/>
      <c r="F616" s="79"/>
      <c r="G616" s="79"/>
      <c r="H616" s="79"/>
      <c r="I616" s="79"/>
      <c r="J616" s="79"/>
      <c r="K616" s="79"/>
      <c r="L616" s="79"/>
      <c r="P616" s="56"/>
      <c r="Q616" s="79"/>
      <c r="R616" s="79"/>
      <c r="S616" s="79"/>
      <c r="T616" s="79"/>
      <c r="U616" s="79"/>
      <c r="V616" s="79"/>
      <c r="W616" s="79"/>
      <c r="X616" s="79"/>
      <c r="Y616" s="79"/>
      <c r="AA616" s="104"/>
      <c r="AB616" s="104"/>
      <c r="AC616" s="104"/>
      <c r="AD616" s="104"/>
      <c r="AE616" s="104"/>
      <c r="AF616" s="104"/>
      <c r="AG616" s="104"/>
      <c r="AH616" s="104"/>
    </row>
    <row r="617" spans="3:34" x14ac:dyDescent="0.2">
      <c r="C617" s="56"/>
      <c r="D617" s="79"/>
      <c r="E617" s="79"/>
      <c r="F617" s="79"/>
      <c r="G617" s="79"/>
      <c r="H617" s="79"/>
      <c r="I617" s="79"/>
      <c r="J617" s="79"/>
      <c r="K617" s="79"/>
      <c r="L617" s="79"/>
      <c r="P617" s="56"/>
      <c r="Q617" s="79"/>
      <c r="R617" s="79"/>
      <c r="S617" s="79"/>
      <c r="T617" s="79"/>
      <c r="U617" s="79"/>
      <c r="V617" s="79"/>
      <c r="W617" s="79"/>
      <c r="X617" s="79"/>
      <c r="Y617" s="79"/>
      <c r="AA617" s="104"/>
      <c r="AB617" s="104"/>
      <c r="AC617" s="104"/>
      <c r="AD617" s="104"/>
      <c r="AE617" s="104"/>
      <c r="AF617" s="104"/>
      <c r="AG617" s="104"/>
      <c r="AH617" s="104"/>
    </row>
    <row r="618" spans="3:34" x14ac:dyDescent="0.2">
      <c r="C618" s="56"/>
      <c r="D618" s="79"/>
      <c r="E618" s="79"/>
      <c r="F618" s="79"/>
      <c r="G618" s="79"/>
      <c r="H618" s="79"/>
      <c r="I618" s="79"/>
      <c r="J618" s="79"/>
      <c r="K618" s="79"/>
      <c r="L618" s="79"/>
      <c r="P618" s="56"/>
      <c r="Q618" s="79"/>
      <c r="R618" s="79"/>
      <c r="S618" s="79"/>
      <c r="T618" s="79"/>
      <c r="U618" s="79"/>
      <c r="V618" s="79"/>
      <c r="W618" s="79"/>
      <c r="X618" s="79"/>
      <c r="Y618" s="79"/>
      <c r="AA618" s="104"/>
      <c r="AB618" s="104"/>
      <c r="AC618" s="104"/>
      <c r="AD618" s="104"/>
      <c r="AE618" s="104"/>
      <c r="AF618" s="104"/>
      <c r="AG618" s="104"/>
      <c r="AH618" s="104"/>
    </row>
    <row r="619" spans="3:34" x14ac:dyDescent="0.2">
      <c r="C619" s="56"/>
      <c r="D619" s="79"/>
      <c r="E619" s="79"/>
      <c r="F619" s="79"/>
      <c r="G619" s="79"/>
      <c r="H619" s="79"/>
      <c r="I619" s="79"/>
      <c r="J619" s="79"/>
      <c r="K619" s="79"/>
      <c r="L619" s="79"/>
      <c r="P619" s="56"/>
      <c r="Q619" s="79"/>
      <c r="R619" s="79"/>
      <c r="S619" s="79"/>
      <c r="T619" s="79"/>
      <c r="U619" s="79"/>
      <c r="V619" s="79"/>
      <c r="W619" s="79"/>
      <c r="X619" s="79"/>
      <c r="Y619" s="79"/>
      <c r="AA619" s="104"/>
      <c r="AB619" s="104"/>
      <c r="AC619" s="104"/>
      <c r="AD619" s="104"/>
      <c r="AE619" s="104"/>
      <c r="AF619" s="104"/>
      <c r="AG619" s="104"/>
      <c r="AH619" s="104"/>
    </row>
    <row r="620" spans="3:34" x14ac:dyDescent="0.2">
      <c r="C620" s="56"/>
      <c r="D620" s="79"/>
      <c r="E620" s="79"/>
      <c r="F620" s="79"/>
      <c r="G620" s="79"/>
      <c r="H620" s="79"/>
      <c r="I620" s="79"/>
      <c r="J620" s="79"/>
      <c r="K620" s="79"/>
      <c r="L620" s="79"/>
      <c r="P620" s="56"/>
      <c r="Q620" s="79"/>
      <c r="R620" s="79"/>
      <c r="S620" s="79"/>
      <c r="T620" s="79"/>
      <c r="U620" s="79"/>
      <c r="V620" s="79"/>
      <c r="W620" s="79"/>
      <c r="X620" s="79"/>
      <c r="Y620" s="79"/>
      <c r="AA620" s="104"/>
      <c r="AB620" s="104"/>
      <c r="AC620" s="104"/>
      <c r="AD620" s="104"/>
      <c r="AE620" s="104"/>
      <c r="AF620" s="104"/>
      <c r="AG620" s="104"/>
      <c r="AH620" s="104"/>
    </row>
    <row r="621" spans="3:34" x14ac:dyDescent="0.2">
      <c r="C621" s="56"/>
      <c r="D621" s="79"/>
      <c r="E621" s="79"/>
      <c r="F621" s="79"/>
      <c r="G621" s="79"/>
      <c r="H621" s="79"/>
      <c r="I621" s="79"/>
      <c r="J621" s="79"/>
      <c r="K621" s="79"/>
      <c r="L621" s="79"/>
      <c r="P621" s="56"/>
      <c r="Q621" s="79"/>
      <c r="R621" s="79"/>
      <c r="S621" s="79"/>
      <c r="T621" s="79"/>
      <c r="U621" s="79"/>
      <c r="V621" s="79"/>
      <c r="W621" s="79"/>
      <c r="X621" s="79"/>
      <c r="Y621" s="79"/>
      <c r="AA621" s="104"/>
      <c r="AB621" s="104"/>
      <c r="AC621" s="104"/>
      <c r="AD621" s="104"/>
      <c r="AE621" s="104"/>
      <c r="AF621" s="104"/>
      <c r="AG621" s="104"/>
      <c r="AH621" s="104"/>
    </row>
    <row r="622" spans="3:34" x14ac:dyDescent="0.2">
      <c r="C622" s="56"/>
      <c r="D622" s="79"/>
      <c r="E622" s="79"/>
      <c r="F622" s="79"/>
      <c r="G622" s="79"/>
      <c r="H622" s="79"/>
      <c r="I622" s="79"/>
      <c r="J622" s="79"/>
      <c r="K622" s="79"/>
      <c r="L622" s="79"/>
      <c r="P622" s="56"/>
      <c r="Q622" s="79"/>
      <c r="R622" s="79"/>
      <c r="S622" s="79"/>
      <c r="T622" s="79"/>
      <c r="U622" s="79"/>
      <c r="V622" s="79"/>
      <c r="W622" s="79"/>
      <c r="X622" s="79"/>
      <c r="Y622" s="79"/>
      <c r="AA622" s="104"/>
      <c r="AB622" s="104"/>
      <c r="AC622" s="104"/>
      <c r="AD622" s="104"/>
      <c r="AE622" s="104"/>
      <c r="AF622" s="104"/>
      <c r="AG622" s="104"/>
      <c r="AH622" s="104"/>
    </row>
    <row r="623" spans="3:34" x14ac:dyDescent="0.2">
      <c r="C623" s="56"/>
      <c r="D623" s="79"/>
      <c r="E623" s="79"/>
      <c r="F623" s="79"/>
      <c r="G623" s="79"/>
      <c r="H623" s="79"/>
      <c r="I623" s="79"/>
      <c r="J623" s="79"/>
      <c r="K623" s="79"/>
      <c r="L623" s="79"/>
      <c r="P623" s="56"/>
      <c r="Q623" s="79"/>
      <c r="R623" s="79"/>
      <c r="S623" s="79"/>
      <c r="T623" s="79"/>
      <c r="U623" s="79"/>
      <c r="V623" s="79"/>
      <c r="W623" s="79"/>
      <c r="X623" s="79"/>
      <c r="Y623" s="79"/>
      <c r="AA623" s="104"/>
      <c r="AB623" s="104"/>
      <c r="AC623" s="104"/>
      <c r="AD623" s="104"/>
      <c r="AE623" s="104"/>
      <c r="AF623" s="104"/>
      <c r="AG623" s="104"/>
      <c r="AH623" s="104"/>
    </row>
    <row r="624" spans="3:34" x14ac:dyDescent="0.2">
      <c r="C624" s="56"/>
      <c r="D624" s="79"/>
      <c r="E624" s="79"/>
      <c r="F624" s="79"/>
      <c r="G624" s="79"/>
      <c r="H624" s="79"/>
      <c r="I624" s="79"/>
      <c r="J624" s="79"/>
      <c r="K624" s="79"/>
      <c r="L624" s="79"/>
      <c r="P624" s="56"/>
      <c r="Q624" s="79"/>
      <c r="R624" s="79"/>
      <c r="S624" s="79"/>
      <c r="T624" s="79"/>
      <c r="U624" s="79"/>
      <c r="V624" s="79"/>
      <c r="W624" s="79"/>
      <c r="X624" s="79"/>
      <c r="Y624" s="79"/>
      <c r="AA624" s="104"/>
      <c r="AB624" s="104"/>
      <c r="AC624" s="104"/>
      <c r="AD624" s="104"/>
      <c r="AE624" s="104"/>
      <c r="AF624" s="104"/>
      <c r="AG624" s="104"/>
      <c r="AH624" s="104"/>
    </row>
    <row r="625" spans="3:34" x14ac:dyDescent="0.2">
      <c r="C625" s="56"/>
      <c r="D625" s="79"/>
      <c r="E625" s="79"/>
      <c r="F625" s="79"/>
      <c r="G625" s="79"/>
      <c r="H625" s="79"/>
      <c r="I625" s="79"/>
      <c r="J625" s="79"/>
      <c r="K625" s="79"/>
      <c r="L625" s="79"/>
      <c r="P625" s="56"/>
      <c r="Q625" s="79"/>
      <c r="R625" s="79"/>
      <c r="S625" s="79"/>
      <c r="T625" s="79"/>
      <c r="U625" s="79"/>
      <c r="V625" s="79"/>
      <c r="W625" s="79"/>
      <c r="X625" s="79"/>
      <c r="Y625" s="79"/>
      <c r="AA625" s="104"/>
      <c r="AB625" s="104"/>
      <c r="AC625" s="104"/>
      <c r="AD625" s="104"/>
      <c r="AE625" s="104"/>
      <c r="AF625" s="104"/>
      <c r="AG625" s="104"/>
      <c r="AH625" s="104"/>
    </row>
    <row r="626" spans="3:34" x14ac:dyDescent="0.2">
      <c r="C626" s="56"/>
      <c r="D626" s="79"/>
      <c r="E626" s="79"/>
      <c r="F626" s="79"/>
      <c r="G626" s="79"/>
      <c r="H626" s="79"/>
      <c r="I626" s="79"/>
      <c r="J626" s="79"/>
      <c r="K626" s="79"/>
      <c r="L626" s="79"/>
      <c r="P626" s="56"/>
      <c r="Q626" s="79"/>
      <c r="R626" s="79"/>
      <c r="S626" s="79"/>
      <c r="T626" s="79"/>
      <c r="U626" s="79"/>
      <c r="V626" s="79"/>
      <c r="W626" s="79"/>
      <c r="X626" s="79"/>
      <c r="Y626" s="79"/>
      <c r="AA626" s="104"/>
      <c r="AB626" s="104"/>
      <c r="AC626" s="104"/>
      <c r="AD626" s="104"/>
      <c r="AE626" s="104"/>
      <c r="AF626" s="104"/>
      <c r="AG626" s="104"/>
      <c r="AH626" s="104"/>
    </row>
    <row r="627" spans="3:34" x14ac:dyDescent="0.2">
      <c r="C627" s="56"/>
      <c r="D627" s="79"/>
      <c r="E627" s="79"/>
      <c r="F627" s="79"/>
      <c r="G627" s="79"/>
      <c r="H627" s="79"/>
      <c r="I627" s="79"/>
      <c r="J627" s="79"/>
      <c r="K627" s="79"/>
      <c r="L627" s="79"/>
      <c r="P627" s="56"/>
      <c r="Q627" s="79"/>
      <c r="R627" s="79"/>
      <c r="S627" s="79"/>
      <c r="T627" s="79"/>
      <c r="U627" s="79"/>
      <c r="V627" s="79"/>
      <c r="W627" s="79"/>
      <c r="X627" s="79"/>
      <c r="Y627" s="79"/>
      <c r="AA627" s="104"/>
      <c r="AB627" s="104"/>
      <c r="AC627" s="104"/>
      <c r="AD627" s="104"/>
      <c r="AE627" s="104"/>
      <c r="AF627" s="104"/>
      <c r="AG627" s="104"/>
      <c r="AH627" s="104"/>
    </row>
    <row r="628" spans="3:34" x14ac:dyDescent="0.2">
      <c r="C628" s="56"/>
      <c r="D628" s="79"/>
      <c r="E628" s="79"/>
      <c r="F628" s="79"/>
      <c r="G628" s="79"/>
      <c r="H628" s="79"/>
      <c r="I628" s="79"/>
      <c r="J628" s="79"/>
      <c r="K628" s="79"/>
      <c r="L628" s="79"/>
      <c r="P628" s="56"/>
      <c r="Q628" s="79"/>
      <c r="R628" s="79"/>
      <c r="S628" s="79"/>
      <c r="T628" s="79"/>
      <c r="U628" s="79"/>
      <c r="V628" s="79"/>
      <c r="W628" s="79"/>
      <c r="X628" s="79"/>
      <c r="Y628" s="79"/>
      <c r="AA628" s="104"/>
      <c r="AB628" s="104"/>
      <c r="AC628" s="104"/>
      <c r="AD628" s="104"/>
      <c r="AE628" s="104"/>
      <c r="AF628" s="104"/>
      <c r="AG628" s="104"/>
      <c r="AH628" s="104"/>
    </row>
    <row r="629" spans="3:34" x14ac:dyDescent="0.2">
      <c r="C629" s="56"/>
      <c r="D629" s="79"/>
      <c r="E629" s="79"/>
      <c r="F629" s="79"/>
      <c r="G629" s="79"/>
      <c r="H629" s="79"/>
      <c r="I629" s="79"/>
      <c r="J629" s="79"/>
      <c r="K629" s="79"/>
      <c r="L629" s="79"/>
      <c r="P629" s="56"/>
      <c r="Q629" s="79"/>
      <c r="R629" s="79"/>
      <c r="S629" s="79"/>
      <c r="T629" s="79"/>
      <c r="U629" s="79"/>
      <c r="V629" s="79"/>
      <c r="W629" s="79"/>
      <c r="X629" s="79"/>
      <c r="Y629" s="79"/>
      <c r="AA629" s="104"/>
      <c r="AB629" s="104"/>
      <c r="AC629" s="104"/>
      <c r="AD629" s="104"/>
      <c r="AE629" s="104"/>
      <c r="AF629" s="104"/>
      <c r="AG629" s="104"/>
      <c r="AH629" s="104"/>
    </row>
    <row r="630" spans="3:34" x14ac:dyDescent="0.2">
      <c r="C630" s="56"/>
      <c r="D630" s="79"/>
      <c r="E630" s="79"/>
      <c r="F630" s="79"/>
      <c r="G630" s="79"/>
      <c r="H630" s="79"/>
      <c r="I630" s="79"/>
      <c r="J630" s="79"/>
      <c r="K630" s="79"/>
      <c r="L630" s="79"/>
      <c r="P630" s="56"/>
      <c r="Q630" s="79"/>
      <c r="R630" s="79"/>
      <c r="S630" s="79"/>
      <c r="T630" s="79"/>
      <c r="U630" s="79"/>
      <c r="V630" s="79"/>
      <c r="W630" s="79"/>
      <c r="X630" s="79"/>
      <c r="Y630" s="79"/>
      <c r="AA630" s="104"/>
      <c r="AB630" s="104"/>
      <c r="AC630" s="104"/>
      <c r="AD630" s="104"/>
      <c r="AE630" s="104"/>
      <c r="AF630" s="104"/>
      <c r="AG630" s="104"/>
      <c r="AH630" s="104"/>
    </row>
    <row r="631" spans="3:34" x14ac:dyDescent="0.2">
      <c r="C631" s="56"/>
      <c r="D631" s="79"/>
      <c r="E631" s="79"/>
      <c r="F631" s="79"/>
      <c r="G631" s="79"/>
      <c r="H631" s="79"/>
      <c r="I631" s="79"/>
      <c r="J631" s="79"/>
      <c r="K631" s="79"/>
      <c r="L631" s="79"/>
      <c r="P631" s="56"/>
      <c r="Q631" s="79"/>
      <c r="R631" s="79"/>
      <c r="S631" s="79"/>
      <c r="T631" s="79"/>
      <c r="U631" s="79"/>
      <c r="V631" s="79"/>
      <c r="W631" s="79"/>
      <c r="X631" s="79"/>
      <c r="Y631" s="79"/>
      <c r="AA631" s="104"/>
      <c r="AB631" s="104"/>
      <c r="AC631" s="104"/>
      <c r="AD631" s="104"/>
      <c r="AE631" s="104"/>
      <c r="AF631" s="104"/>
      <c r="AG631" s="104"/>
      <c r="AH631" s="104"/>
    </row>
    <row r="632" spans="3:34" x14ac:dyDescent="0.2">
      <c r="C632" s="56"/>
      <c r="D632" s="79"/>
      <c r="E632" s="79"/>
      <c r="F632" s="79"/>
      <c r="G632" s="79"/>
      <c r="H632" s="79"/>
      <c r="I632" s="79"/>
      <c r="J632" s="79"/>
      <c r="K632" s="79"/>
      <c r="L632" s="79"/>
      <c r="P632" s="56"/>
      <c r="Q632" s="79"/>
      <c r="R632" s="79"/>
      <c r="S632" s="79"/>
      <c r="T632" s="79"/>
      <c r="U632" s="79"/>
      <c r="V632" s="79"/>
      <c r="W632" s="79"/>
      <c r="X632" s="79"/>
      <c r="Y632" s="79"/>
      <c r="AA632" s="104"/>
      <c r="AB632" s="104"/>
      <c r="AC632" s="104"/>
      <c r="AD632" s="104"/>
      <c r="AE632" s="104"/>
      <c r="AF632" s="104"/>
      <c r="AG632" s="104"/>
      <c r="AH632" s="104"/>
    </row>
    <row r="633" spans="3:34" x14ac:dyDescent="0.2">
      <c r="C633" s="56"/>
      <c r="D633" s="79"/>
      <c r="E633" s="79"/>
      <c r="F633" s="79"/>
      <c r="G633" s="79"/>
      <c r="H633" s="79"/>
      <c r="I633" s="79"/>
      <c r="J633" s="79"/>
      <c r="K633" s="79"/>
      <c r="L633" s="79"/>
      <c r="P633" s="56"/>
      <c r="Q633" s="79"/>
      <c r="R633" s="79"/>
      <c r="S633" s="79"/>
      <c r="T633" s="79"/>
      <c r="U633" s="79"/>
      <c r="V633" s="79"/>
      <c r="W633" s="79"/>
      <c r="X633" s="79"/>
      <c r="Y633" s="79"/>
      <c r="AA633" s="104"/>
      <c r="AB633" s="104"/>
      <c r="AC633" s="104"/>
      <c r="AD633" s="104"/>
      <c r="AE633" s="104"/>
      <c r="AF633" s="104"/>
      <c r="AG633" s="104"/>
      <c r="AH633" s="104"/>
    </row>
    <row r="634" spans="3:34" x14ac:dyDescent="0.2">
      <c r="C634" s="56"/>
      <c r="D634" s="79"/>
      <c r="E634" s="79"/>
      <c r="F634" s="79"/>
      <c r="G634" s="79"/>
      <c r="H634" s="79"/>
      <c r="I634" s="79"/>
      <c r="J634" s="79"/>
      <c r="K634" s="79"/>
      <c r="L634" s="79"/>
      <c r="P634" s="56"/>
      <c r="Q634" s="79"/>
      <c r="R634" s="79"/>
      <c r="S634" s="79"/>
      <c r="T634" s="79"/>
      <c r="U634" s="79"/>
      <c r="V634" s="79"/>
      <c r="W634" s="79"/>
      <c r="X634" s="79"/>
      <c r="Y634" s="79"/>
      <c r="AA634" s="104"/>
      <c r="AB634" s="104"/>
      <c r="AC634" s="104"/>
      <c r="AD634" s="104"/>
      <c r="AE634" s="104"/>
      <c r="AF634" s="104"/>
      <c r="AG634" s="104"/>
      <c r="AH634" s="104"/>
    </row>
    <row r="635" spans="3:34" x14ac:dyDescent="0.2">
      <c r="C635" s="56"/>
      <c r="D635" s="79"/>
      <c r="E635" s="79"/>
      <c r="F635" s="79"/>
      <c r="G635" s="79"/>
      <c r="H635" s="79"/>
      <c r="I635" s="79"/>
      <c r="J635" s="79"/>
      <c r="K635" s="79"/>
      <c r="L635" s="79"/>
      <c r="P635" s="56"/>
      <c r="Q635" s="79"/>
      <c r="R635" s="79"/>
      <c r="S635" s="79"/>
      <c r="T635" s="79"/>
      <c r="U635" s="79"/>
      <c r="V635" s="79"/>
      <c r="W635" s="79"/>
      <c r="X635" s="79"/>
      <c r="Y635" s="79"/>
      <c r="AA635" s="104"/>
      <c r="AB635" s="104"/>
      <c r="AC635" s="104"/>
      <c r="AD635" s="104"/>
      <c r="AE635" s="104"/>
      <c r="AF635" s="104"/>
      <c r="AG635" s="104"/>
      <c r="AH635" s="104"/>
    </row>
    <row r="636" spans="3:34" x14ac:dyDescent="0.2">
      <c r="C636" s="56"/>
      <c r="D636" s="79"/>
      <c r="E636" s="79"/>
      <c r="F636" s="79"/>
      <c r="G636" s="79"/>
      <c r="H636" s="79"/>
      <c r="I636" s="79"/>
      <c r="J636" s="79"/>
      <c r="K636" s="79"/>
      <c r="L636" s="79"/>
      <c r="P636" s="56"/>
      <c r="Q636" s="79"/>
      <c r="R636" s="79"/>
      <c r="S636" s="79"/>
      <c r="T636" s="79"/>
      <c r="U636" s="79"/>
      <c r="V636" s="79"/>
      <c r="W636" s="79"/>
      <c r="X636" s="79"/>
      <c r="Y636" s="79"/>
      <c r="AA636" s="104"/>
      <c r="AB636" s="104"/>
      <c r="AC636" s="104"/>
      <c r="AD636" s="104"/>
      <c r="AE636" s="104"/>
      <c r="AF636" s="104"/>
      <c r="AG636" s="104"/>
      <c r="AH636" s="104"/>
    </row>
    <row r="637" spans="3:34" x14ac:dyDescent="0.2">
      <c r="C637" s="56"/>
      <c r="D637" s="79"/>
      <c r="E637" s="79"/>
      <c r="F637" s="79"/>
      <c r="G637" s="79"/>
      <c r="H637" s="79"/>
      <c r="I637" s="79"/>
      <c r="J637" s="79"/>
      <c r="K637" s="79"/>
      <c r="L637" s="79"/>
      <c r="P637" s="56"/>
      <c r="Q637" s="79"/>
      <c r="R637" s="79"/>
      <c r="S637" s="79"/>
      <c r="T637" s="79"/>
      <c r="U637" s="79"/>
      <c r="V637" s="79"/>
      <c r="W637" s="79"/>
      <c r="X637" s="79"/>
      <c r="Y637" s="79"/>
      <c r="AA637" s="104"/>
      <c r="AB637" s="104"/>
      <c r="AC637" s="104"/>
      <c r="AD637" s="104"/>
      <c r="AE637" s="104"/>
      <c r="AF637" s="104"/>
      <c r="AG637" s="104"/>
      <c r="AH637" s="104"/>
    </row>
    <row r="638" spans="3:34" x14ac:dyDescent="0.2">
      <c r="C638" s="56"/>
      <c r="D638" s="79"/>
      <c r="E638" s="79"/>
      <c r="F638" s="79"/>
      <c r="G638" s="79"/>
      <c r="H638" s="79"/>
      <c r="I638" s="79"/>
      <c r="J638" s="79"/>
      <c r="K638" s="79"/>
      <c r="L638" s="79"/>
      <c r="P638" s="56"/>
      <c r="Q638" s="79"/>
      <c r="R638" s="79"/>
      <c r="S638" s="79"/>
      <c r="T638" s="79"/>
      <c r="U638" s="79"/>
      <c r="V638" s="79"/>
      <c r="W638" s="79"/>
      <c r="X638" s="79"/>
      <c r="Y638" s="79"/>
      <c r="AA638" s="104"/>
      <c r="AB638" s="104"/>
      <c r="AC638" s="104"/>
      <c r="AD638" s="104"/>
      <c r="AE638" s="104"/>
      <c r="AF638" s="104"/>
      <c r="AG638" s="104"/>
      <c r="AH638" s="104"/>
    </row>
    <row r="639" spans="3:34" x14ac:dyDescent="0.2">
      <c r="C639" s="56"/>
      <c r="D639" s="79"/>
      <c r="E639" s="79"/>
      <c r="F639" s="79"/>
      <c r="G639" s="79"/>
      <c r="H639" s="79"/>
      <c r="I639" s="79"/>
      <c r="J639" s="79"/>
      <c r="K639" s="79"/>
      <c r="L639" s="79"/>
      <c r="P639" s="56"/>
      <c r="Q639" s="79"/>
      <c r="R639" s="79"/>
      <c r="S639" s="79"/>
      <c r="T639" s="79"/>
      <c r="U639" s="79"/>
      <c r="V639" s="79"/>
      <c r="W639" s="79"/>
      <c r="X639" s="79"/>
      <c r="Y639" s="79"/>
      <c r="AA639" s="104"/>
      <c r="AB639" s="104"/>
      <c r="AC639" s="104"/>
      <c r="AD639" s="104"/>
      <c r="AE639" s="104"/>
      <c r="AF639" s="104"/>
      <c r="AG639" s="104"/>
      <c r="AH639" s="104"/>
    </row>
    <row r="640" spans="3:34" x14ac:dyDescent="0.2">
      <c r="C640" s="56"/>
      <c r="D640" s="79"/>
      <c r="E640" s="79"/>
      <c r="F640" s="79"/>
      <c r="G640" s="79"/>
      <c r="H640" s="79"/>
      <c r="I640" s="79"/>
      <c r="J640" s="79"/>
      <c r="K640" s="79"/>
      <c r="L640" s="79"/>
      <c r="P640" s="56"/>
      <c r="Q640" s="79"/>
      <c r="R640" s="79"/>
      <c r="S640" s="79"/>
      <c r="T640" s="79"/>
      <c r="U640" s="79"/>
      <c r="V640" s="79"/>
      <c r="W640" s="79"/>
      <c r="X640" s="79"/>
      <c r="Y640" s="79"/>
      <c r="AA640" s="104"/>
      <c r="AB640" s="104"/>
      <c r="AC640" s="104"/>
      <c r="AD640" s="104"/>
      <c r="AE640" s="104"/>
      <c r="AF640" s="104"/>
      <c r="AG640" s="104"/>
      <c r="AH640" s="104"/>
    </row>
    <row r="641" spans="3:34" x14ac:dyDescent="0.2">
      <c r="C641" s="56"/>
      <c r="D641" s="79"/>
      <c r="E641" s="79"/>
      <c r="F641" s="79"/>
      <c r="G641" s="79"/>
      <c r="H641" s="79"/>
      <c r="I641" s="79"/>
      <c r="J641" s="79"/>
      <c r="K641" s="79"/>
      <c r="L641" s="79"/>
      <c r="P641" s="56"/>
      <c r="Q641" s="79"/>
      <c r="R641" s="79"/>
      <c r="S641" s="79"/>
      <c r="T641" s="79"/>
      <c r="U641" s="79"/>
      <c r="V641" s="79"/>
      <c r="W641" s="79"/>
      <c r="X641" s="79"/>
      <c r="Y641" s="79"/>
      <c r="AA641" s="104"/>
      <c r="AB641" s="104"/>
      <c r="AC641" s="104"/>
      <c r="AD641" s="104"/>
      <c r="AE641" s="104"/>
      <c r="AF641" s="104"/>
      <c r="AG641" s="104"/>
      <c r="AH641" s="104"/>
    </row>
    <row r="642" spans="3:34" x14ac:dyDescent="0.2">
      <c r="C642" s="56"/>
      <c r="D642" s="79"/>
      <c r="E642" s="79"/>
      <c r="F642" s="79"/>
      <c r="G642" s="79"/>
      <c r="H642" s="79"/>
      <c r="I642" s="79"/>
      <c r="J642" s="79"/>
      <c r="K642" s="79"/>
      <c r="L642" s="79"/>
      <c r="P642" s="56"/>
      <c r="Q642" s="79"/>
      <c r="R642" s="79"/>
      <c r="S642" s="79"/>
      <c r="T642" s="79"/>
      <c r="U642" s="79"/>
      <c r="V642" s="79"/>
      <c r="W642" s="79"/>
      <c r="X642" s="79"/>
      <c r="Y642" s="79"/>
      <c r="AA642" s="104"/>
      <c r="AB642" s="104"/>
      <c r="AC642" s="104"/>
      <c r="AD642" s="104"/>
      <c r="AE642" s="104"/>
      <c r="AF642" s="104"/>
      <c r="AG642" s="104"/>
      <c r="AH642" s="104"/>
    </row>
    <row r="643" spans="3:34" x14ac:dyDescent="0.2">
      <c r="C643" s="56"/>
      <c r="D643" s="79"/>
      <c r="E643" s="79"/>
      <c r="F643" s="79"/>
      <c r="G643" s="79"/>
      <c r="H643" s="79"/>
      <c r="I643" s="79"/>
      <c r="J643" s="79"/>
      <c r="K643" s="79"/>
      <c r="L643" s="79"/>
      <c r="P643" s="56"/>
      <c r="Q643" s="79"/>
      <c r="R643" s="79"/>
      <c r="S643" s="79"/>
      <c r="T643" s="79"/>
      <c r="U643" s="79"/>
      <c r="V643" s="79"/>
      <c r="W643" s="79"/>
      <c r="X643" s="79"/>
      <c r="Y643" s="79"/>
      <c r="AA643" s="104"/>
      <c r="AB643" s="104"/>
      <c r="AC643" s="104"/>
      <c r="AD643" s="104"/>
      <c r="AE643" s="104"/>
      <c r="AF643" s="104"/>
      <c r="AG643" s="104"/>
      <c r="AH643" s="104"/>
    </row>
    <row r="644" spans="3:34" x14ac:dyDescent="0.2">
      <c r="C644" s="56"/>
      <c r="D644" s="79"/>
      <c r="E644" s="79"/>
      <c r="F644" s="79"/>
      <c r="G644" s="79"/>
      <c r="H644" s="79"/>
      <c r="I644" s="79"/>
      <c r="J644" s="79"/>
      <c r="K644" s="79"/>
      <c r="L644" s="79"/>
      <c r="P644" s="56"/>
      <c r="Q644" s="79"/>
      <c r="R644" s="79"/>
      <c r="S644" s="79"/>
      <c r="T644" s="79"/>
      <c r="U644" s="79"/>
      <c r="V644" s="79"/>
      <c r="W644" s="79"/>
      <c r="X644" s="79"/>
      <c r="Y644" s="79"/>
      <c r="AA644" s="104"/>
      <c r="AB644" s="104"/>
      <c r="AC644" s="104"/>
      <c r="AD644" s="104"/>
      <c r="AE644" s="104"/>
      <c r="AF644" s="104"/>
      <c r="AG644" s="104"/>
      <c r="AH644" s="104"/>
    </row>
    <row r="645" spans="3:34" x14ac:dyDescent="0.2">
      <c r="C645" s="56"/>
      <c r="D645" s="79"/>
      <c r="E645" s="79"/>
      <c r="F645" s="79"/>
      <c r="G645" s="79"/>
      <c r="H645" s="79"/>
      <c r="I645" s="79"/>
      <c r="J645" s="79"/>
      <c r="K645" s="79"/>
      <c r="L645" s="79"/>
      <c r="P645" s="56"/>
      <c r="Q645" s="79"/>
      <c r="R645" s="79"/>
      <c r="S645" s="79"/>
      <c r="T645" s="79"/>
      <c r="U645" s="79"/>
      <c r="V645" s="79"/>
      <c r="W645" s="79"/>
      <c r="X645" s="79"/>
      <c r="Y645" s="79"/>
      <c r="AA645" s="104"/>
      <c r="AB645" s="104"/>
      <c r="AC645" s="104"/>
      <c r="AD645" s="104"/>
      <c r="AE645" s="104"/>
      <c r="AF645" s="104"/>
      <c r="AG645" s="104"/>
      <c r="AH645" s="104"/>
    </row>
    <row r="646" spans="3:34" x14ac:dyDescent="0.2">
      <c r="C646" s="56"/>
      <c r="D646" s="79"/>
      <c r="E646" s="79"/>
      <c r="F646" s="79"/>
      <c r="G646" s="79"/>
      <c r="H646" s="79"/>
      <c r="I646" s="79"/>
      <c r="J646" s="79"/>
      <c r="K646" s="79"/>
      <c r="L646" s="79"/>
      <c r="P646" s="56"/>
      <c r="Q646" s="79"/>
      <c r="R646" s="79"/>
      <c r="S646" s="79"/>
      <c r="T646" s="79"/>
      <c r="U646" s="79"/>
      <c r="V646" s="79"/>
      <c r="W646" s="79"/>
      <c r="X646" s="79"/>
      <c r="Y646" s="79"/>
      <c r="AA646" s="104"/>
      <c r="AB646" s="104"/>
      <c r="AC646" s="104"/>
      <c r="AD646" s="104"/>
      <c r="AE646" s="104"/>
      <c r="AF646" s="104"/>
      <c r="AG646" s="104"/>
      <c r="AH646" s="104"/>
    </row>
    <row r="647" spans="3:34" x14ac:dyDescent="0.2">
      <c r="C647" s="56"/>
      <c r="D647" s="79"/>
      <c r="E647" s="79"/>
      <c r="F647" s="79"/>
      <c r="G647" s="79"/>
      <c r="H647" s="79"/>
      <c r="I647" s="79"/>
      <c r="J647" s="79"/>
      <c r="K647" s="79"/>
      <c r="L647" s="79"/>
      <c r="P647" s="56"/>
      <c r="Q647" s="79"/>
      <c r="R647" s="79"/>
      <c r="S647" s="79"/>
      <c r="T647" s="79"/>
      <c r="U647" s="79"/>
      <c r="V647" s="79"/>
      <c r="W647" s="79"/>
      <c r="X647" s="79"/>
      <c r="Y647" s="79"/>
      <c r="AA647" s="104"/>
      <c r="AB647" s="104"/>
      <c r="AC647" s="104"/>
      <c r="AD647" s="104"/>
      <c r="AE647" s="104"/>
      <c r="AF647" s="104"/>
      <c r="AG647" s="104"/>
      <c r="AH647" s="104"/>
    </row>
    <row r="648" spans="3:34" x14ac:dyDescent="0.2">
      <c r="C648" s="56"/>
      <c r="D648" s="79"/>
      <c r="E648" s="79"/>
      <c r="F648" s="79"/>
      <c r="G648" s="79"/>
      <c r="H648" s="79"/>
      <c r="I648" s="79"/>
      <c r="J648" s="79"/>
      <c r="K648" s="79"/>
      <c r="L648" s="79"/>
      <c r="P648" s="56"/>
      <c r="Q648" s="79"/>
      <c r="R648" s="79"/>
      <c r="S648" s="79"/>
      <c r="T648" s="79"/>
      <c r="U648" s="79"/>
      <c r="V648" s="79"/>
      <c r="W648" s="79"/>
      <c r="X648" s="79"/>
      <c r="Y648" s="79"/>
      <c r="AA648" s="104"/>
      <c r="AB648" s="104"/>
      <c r="AC648" s="104"/>
      <c r="AD648" s="104"/>
      <c r="AE648" s="104"/>
      <c r="AF648" s="104"/>
      <c r="AG648" s="104"/>
      <c r="AH648" s="104"/>
    </row>
    <row r="649" spans="3:34" x14ac:dyDescent="0.2">
      <c r="C649" s="56"/>
      <c r="D649" s="79"/>
      <c r="E649" s="79"/>
      <c r="F649" s="79"/>
      <c r="G649" s="79"/>
      <c r="H649" s="79"/>
      <c r="I649" s="79"/>
      <c r="J649" s="79"/>
      <c r="K649" s="79"/>
      <c r="L649" s="79"/>
      <c r="P649" s="56"/>
      <c r="Q649" s="79"/>
      <c r="R649" s="79"/>
      <c r="S649" s="79"/>
      <c r="T649" s="79"/>
      <c r="U649" s="79"/>
      <c r="V649" s="79"/>
      <c r="W649" s="79"/>
      <c r="X649" s="79"/>
      <c r="Y649" s="79"/>
      <c r="AA649" s="104"/>
      <c r="AB649" s="104"/>
      <c r="AC649" s="104"/>
      <c r="AD649" s="104"/>
      <c r="AE649" s="104"/>
      <c r="AF649" s="104"/>
      <c r="AG649" s="104"/>
      <c r="AH649" s="104"/>
    </row>
    <row r="650" spans="3:34" x14ac:dyDescent="0.2">
      <c r="C650" s="56"/>
      <c r="D650" s="79"/>
      <c r="E650" s="79"/>
      <c r="F650" s="79"/>
      <c r="G650" s="79"/>
      <c r="H650" s="79"/>
      <c r="I650" s="79"/>
      <c r="J650" s="79"/>
      <c r="K650" s="79"/>
      <c r="L650" s="79"/>
      <c r="P650" s="56"/>
      <c r="Q650" s="79"/>
      <c r="R650" s="79"/>
      <c r="S650" s="79"/>
      <c r="T650" s="79"/>
      <c r="U650" s="79"/>
      <c r="V650" s="79"/>
      <c r="W650" s="79"/>
      <c r="X650" s="79"/>
      <c r="Y650" s="79"/>
      <c r="AA650" s="104"/>
      <c r="AB650" s="104"/>
      <c r="AC650" s="104"/>
      <c r="AD650" s="104"/>
      <c r="AE650" s="104"/>
      <c r="AF650" s="104"/>
      <c r="AG650" s="104"/>
      <c r="AH650" s="104"/>
    </row>
    <row r="651" spans="3:34" x14ac:dyDescent="0.2">
      <c r="C651" s="56"/>
      <c r="D651" s="79"/>
      <c r="E651" s="79"/>
      <c r="F651" s="79"/>
      <c r="G651" s="79"/>
      <c r="H651" s="79"/>
      <c r="I651" s="79"/>
      <c r="J651" s="79"/>
      <c r="K651" s="79"/>
      <c r="L651" s="79"/>
      <c r="P651" s="56"/>
      <c r="Q651" s="79"/>
      <c r="R651" s="79"/>
      <c r="S651" s="79"/>
      <c r="T651" s="79"/>
      <c r="U651" s="79"/>
      <c r="V651" s="79"/>
      <c r="W651" s="79"/>
      <c r="X651" s="79"/>
      <c r="Y651" s="79"/>
      <c r="AA651" s="104"/>
      <c r="AB651" s="104"/>
      <c r="AC651" s="104"/>
      <c r="AD651" s="104"/>
      <c r="AE651" s="104"/>
      <c r="AF651" s="104"/>
      <c r="AG651" s="104"/>
      <c r="AH651" s="104"/>
    </row>
    <row r="652" spans="3:34" x14ac:dyDescent="0.2">
      <c r="C652" s="56"/>
      <c r="D652" s="79"/>
      <c r="E652" s="79"/>
      <c r="F652" s="79"/>
      <c r="G652" s="79"/>
      <c r="H652" s="79"/>
      <c r="I652" s="79"/>
      <c r="J652" s="79"/>
      <c r="K652" s="79"/>
      <c r="L652" s="79"/>
      <c r="P652" s="56"/>
      <c r="Q652" s="79"/>
      <c r="R652" s="79"/>
      <c r="S652" s="79"/>
      <c r="T652" s="79"/>
      <c r="U652" s="79"/>
      <c r="V652" s="79"/>
      <c r="W652" s="79"/>
      <c r="X652" s="79"/>
      <c r="Y652" s="79"/>
      <c r="AA652" s="104"/>
      <c r="AB652" s="104"/>
      <c r="AC652" s="104"/>
      <c r="AD652" s="104"/>
      <c r="AE652" s="104"/>
      <c r="AF652" s="104"/>
      <c r="AG652" s="104"/>
      <c r="AH652" s="104"/>
    </row>
    <row r="653" spans="3:34" x14ac:dyDescent="0.2">
      <c r="C653" s="56"/>
      <c r="D653" s="79"/>
      <c r="E653" s="79"/>
      <c r="F653" s="79"/>
      <c r="G653" s="79"/>
      <c r="H653" s="79"/>
      <c r="I653" s="79"/>
      <c r="J653" s="79"/>
      <c r="K653" s="79"/>
      <c r="L653" s="79"/>
      <c r="P653" s="56"/>
      <c r="Q653" s="79"/>
      <c r="R653" s="79"/>
      <c r="S653" s="79"/>
      <c r="T653" s="79"/>
      <c r="U653" s="79"/>
      <c r="V653" s="79"/>
      <c r="W653" s="79"/>
      <c r="X653" s="79"/>
      <c r="Y653" s="79"/>
      <c r="AA653" s="104"/>
      <c r="AB653" s="104"/>
      <c r="AC653" s="104"/>
      <c r="AD653" s="104"/>
      <c r="AE653" s="104"/>
      <c r="AF653" s="104"/>
      <c r="AG653" s="104"/>
      <c r="AH653" s="104"/>
    </row>
    <row r="654" spans="3:34" x14ac:dyDescent="0.2">
      <c r="C654" s="56"/>
      <c r="D654" s="79"/>
      <c r="E654" s="79"/>
      <c r="F654" s="79"/>
      <c r="G654" s="79"/>
      <c r="H654" s="79"/>
      <c r="I654" s="79"/>
      <c r="J654" s="79"/>
      <c r="K654" s="79"/>
      <c r="L654" s="79"/>
      <c r="P654" s="56"/>
      <c r="Q654" s="79"/>
      <c r="R654" s="79"/>
      <c r="S654" s="79"/>
      <c r="T654" s="79"/>
      <c r="U654" s="79"/>
      <c r="V654" s="79"/>
      <c r="W654" s="79"/>
      <c r="X654" s="79"/>
      <c r="Y654" s="79"/>
      <c r="AA654" s="104"/>
      <c r="AB654" s="104"/>
      <c r="AC654" s="104"/>
      <c r="AD654" s="104"/>
      <c r="AE654" s="104"/>
      <c r="AF654" s="104"/>
      <c r="AG654" s="104"/>
      <c r="AH654" s="104"/>
    </row>
    <row r="655" spans="3:34" x14ac:dyDescent="0.2">
      <c r="C655" s="56"/>
      <c r="D655" s="79"/>
      <c r="E655" s="79"/>
      <c r="F655" s="79"/>
      <c r="G655" s="79"/>
      <c r="H655" s="79"/>
      <c r="I655" s="79"/>
      <c r="J655" s="79"/>
      <c r="K655" s="79"/>
      <c r="L655" s="79"/>
      <c r="P655" s="56"/>
      <c r="Q655" s="79"/>
      <c r="R655" s="79"/>
      <c r="S655" s="79"/>
      <c r="T655" s="79"/>
      <c r="U655" s="79"/>
      <c r="V655" s="79"/>
      <c r="W655" s="79"/>
      <c r="X655" s="79"/>
      <c r="Y655" s="79"/>
      <c r="AA655" s="104"/>
      <c r="AB655" s="104"/>
      <c r="AC655" s="104"/>
      <c r="AD655" s="104"/>
      <c r="AE655" s="104"/>
      <c r="AF655" s="104"/>
      <c r="AG655" s="104"/>
      <c r="AH655" s="104"/>
    </row>
    <row r="656" spans="3:34" x14ac:dyDescent="0.2">
      <c r="C656" s="56"/>
      <c r="D656" s="79"/>
      <c r="E656" s="79"/>
      <c r="F656" s="79"/>
      <c r="G656" s="79"/>
      <c r="H656" s="79"/>
      <c r="I656" s="79"/>
      <c r="J656" s="79"/>
      <c r="K656" s="79"/>
      <c r="L656" s="79"/>
      <c r="P656" s="56"/>
      <c r="Q656" s="79"/>
      <c r="R656" s="79"/>
      <c r="S656" s="79"/>
      <c r="T656" s="79"/>
      <c r="U656" s="79"/>
      <c r="V656" s="79"/>
      <c r="W656" s="79"/>
      <c r="X656" s="79"/>
      <c r="Y656" s="79"/>
      <c r="AA656" s="104"/>
      <c r="AB656" s="104"/>
      <c r="AC656" s="104"/>
      <c r="AD656" s="104"/>
      <c r="AE656" s="104"/>
      <c r="AF656" s="104"/>
      <c r="AG656" s="104"/>
      <c r="AH656" s="104"/>
    </row>
    <row r="657" spans="3:34" x14ac:dyDescent="0.2">
      <c r="C657" s="56"/>
      <c r="D657" s="79"/>
      <c r="E657" s="79"/>
      <c r="F657" s="79"/>
      <c r="G657" s="79"/>
      <c r="H657" s="79"/>
      <c r="I657" s="79"/>
      <c r="J657" s="79"/>
      <c r="K657" s="79"/>
      <c r="L657" s="79"/>
      <c r="P657" s="56"/>
      <c r="Q657" s="79"/>
      <c r="R657" s="79"/>
      <c r="S657" s="79"/>
      <c r="T657" s="79"/>
      <c r="U657" s="79"/>
      <c r="V657" s="79"/>
      <c r="W657" s="79"/>
      <c r="X657" s="79"/>
      <c r="Y657" s="79"/>
      <c r="AA657" s="104"/>
      <c r="AB657" s="104"/>
      <c r="AC657" s="104"/>
      <c r="AD657" s="104"/>
      <c r="AE657" s="104"/>
      <c r="AF657" s="104"/>
      <c r="AG657" s="104"/>
      <c r="AH657" s="104"/>
    </row>
    <row r="658" spans="3:34" x14ac:dyDescent="0.2">
      <c r="C658" s="56"/>
      <c r="D658" s="79"/>
      <c r="E658" s="79"/>
      <c r="F658" s="79"/>
      <c r="G658" s="79"/>
      <c r="H658" s="79"/>
      <c r="I658" s="79"/>
      <c r="J658" s="79"/>
      <c r="K658" s="79"/>
      <c r="L658" s="79"/>
      <c r="P658" s="56"/>
      <c r="Q658" s="79"/>
      <c r="R658" s="79"/>
      <c r="S658" s="79"/>
      <c r="T658" s="79"/>
      <c r="U658" s="79"/>
      <c r="V658" s="79"/>
      <c r="W658" s="79"/>
      <c r="X658" s="79"/>
      <c r="Y658" s="79"/>
      <c r="AA658" s="104"/>
      <c r="AB658" s="104"/>
      <c r="AC658" s="104"/>
      <c r="AD658" s="104"/>
      <c r="AE658" s="104"/>
      <c r="AF658" s="104"/>
      <c r="AG658" s="104"/>
      <c r="AH658" s="104"/>
    </row>
    <row r="659" spans="3:34" x14ac:dyDescent="0.2">
      <c r="C659" s="56"/>
      <c r="D659" s="79"/>
      <c r="E659" s="79"/>
      <c r="F659" s="79"/>
      <c r="G659" s="79"/>
      <c r="H659" s="79"/>
      <c r="I659" s="79"/>
      <c r="J659" s="79"/>
      <c r="K659" s="79"/>
      <c r="L659" s="79"/>
      <c r="P659" s="56"/>
      <c r="Q659" s="79"/>
      <c r="R659" s="79"/>
      <c r="S659" s="79"/>
      <c r="T659" s="79"/>
      <c r="U659" s="79"/>
      <c r="V659" s="79"/>
      <c r="W659" s="79"/>
      <c r="X659" s="79"/>
      <c r="Y659" s="79"/>
      <c r="AA659" s="104"/>
      <c r="AB659" s="104"/>
      <c r="AC659" s="104"/>
      <c r="AD659" s="104"/>
      <c r="AE659" s="104"/>
      <c r="AF659" s="104"/>
      <c r="AG659" s="104"/>
      <c r="AH659" s="104"/>
    </row>
    <row r="660" spans="3:34" x14ac:dyDescent="0.2">
      <c r="C660" s="56"/>
      <c r="D660" s="79"/>
      <c r="E660" s="79"/>
      <c r="F660" s="79"/>
      <c r="G660" s="79"/>
      <c r="H660" s="79"/>
      <c r="I660" s="79"/>
      <c r="J660" s="79"/>
      <c r="K660" s="79"/>
      <c r="L660" s="79"/>
      <c r="P660" s="56"/>
      <c r="Q660" s="79"/>
      <c r="R660" s="79"/>
      <c r="S660" s="79"/>
      <c r="T660" s="79"/>
      <c r="U660" s="79"/>
      <c r="V660" s="79"/>
      <c r="W660" s="79"/>
      <c r="X660" s="79"/>
      <c r="Y660" s="79"/>
      <c r="AA660" s="104"/>
      <c r="AB660" s="104"/>
      <c r="AC660" s="104"/>
      <c r="AD660" s="104"/>
      <c r="AE660" s="104"/>
      <c r="AF660" s="104"/>
      <c r="AG660" s="104"/>
      <c r="AH660" s="104"/>
    </row>
    <row r="661" spans="3:34" x14ac:dyDescent="0.2">
      <c r="C661" s="56"/>
      <c r="D661" s="79"/>
      <c r="E661" s="79"/>
      <c r="F661" s="79"/>
      <c r="G661" s="79"/>
      <c r="H661" s="79"/>
      <c r="I661" s="79"/>
      <c r="J661" s="79"/>
      <c r="K661" s="79"/>
      <c r="L661" s="79"/>
      <c r="P661" s="56"/>
      <c r="Q661" s="79"/>
      <c r="R661" s="79"/>
      <c r="S661" s="79"/>
      <c r="T661" s="79"/>
      <c r="U661" s="79"/>
      <c r="V661" s="79"/>
      <c r="W661" s="79"/>
      <c r="X661" s="79"/>
      <c r="Y661" s="79"/>
      <c r="AA661" s="104"/>
      <c r="AB661" s="104"/>
      <c r="AC661" s="104"/>
      <c r="AD661" s="104"/>
      <c r="AE661" s="104"/>
      <c r="AF661" s="104"/>
      <c r="AG661" s="104"/>
      <c r="AH661" s="104"/>
    </row>
    <row r="662" spans="3:34" x14ac:dyDescent="0.2">
      <c r="C662" s="56"/>
      <c r="D662" s="79"/>
      <c r="E662" s="79"/>
      <c r="F662" s="79"/>
      <c r="G662" s="79"/>
      <c r="H662" s="79"/>
      <c r="I662" s="79"/>
      <c r="J662" s="79"/>
      <c r="K662" s="79"/>
      <c r="L662" s="79"/>
      <c r="P662" s="56"/>
      <c r="Q662" s="79"/>
      <c r="R662" s="79"/>
      <c r="S662" s="79"/>
      <c r="T662" s="79"/>
      <c r="U662" s="79"/>
      <c r="V662" s="79"/>
      <c r="W662" s="79"/>
      <c r="X662" s="79"/>
      <c r="Y662" s="79"/>
      <c r="AA662" s="104"/>
      <c r="AB662" s="104"/>
      <c r="AC662" s="104"/>
      <c r="AD662" s="104"/>
      <c r="AE662" s="104"/>
      <c r="AF662" s="104"/>
      <c r="AG662" s="104"/>
      <c r="AH662" s="104"/>
    </row>
    <row r="663" spans="3:34" x14ac:dyDescent="0.2">
      <c r="C663" s="56"/>
      <c r="D663" s="79"/>
      <c r="E663" s="79"/>
      <c r="F663" s="79"/>
      <c r="G663" s="79"/>
      <c r="H663" s="79"/>
      <c r="I663" s="79"/>
      <c r="J663" s="79"/>
      <c r="K663" s="79"/>
      <c r="L663" s="79"/>
      <c r="P663" s="56"/>
      <c r="Q663" s="79"/>
      <c r="R663" s="79"/>
      <c r="S663" s="79"/>
      <c r="T663" s="79"/>
      <c r="U663" s="79"/>
      <c r="V663" s="79"/>
      <c r="W663" s="79"/>
      <c r="X663" s="79"/>
      <c r="Y663" s="79"/>
      <c r="AA663" s="104"/>
      <c r="AB663" s="104"/>
      <c r="AC663" s="104"/>
      <c r="AD663" s="104"/>
      <c r="AE663" s="104"/>
      <c r="AF663" s="104"/>
      <c r="AG663" s="104"/>
      <c r="AH663" s="104"/>
    </row>
    <row r="664" spans="3:34" x14ac:dyDescent="0.2">
      <c r="C664" s="56"/>
      <c r="D664" s="79"/>
      <c r="E664" s="79"/>
      <c r="F664" s="79"/>
      <c r="G664" s="79"/>
      <c r="H664" s="79"/>
      <c r="I664" s="79"/>
      <c r="J664" s="79"/>
      <c r="K664" s="79"/>
      <c r="L664" s="79"/>
      <c r="P664" s="56"/>
      <c r="Q664" s="79"/>
      <c r="R664" s="79"/>
      <c r="S664" s="79"/>
      <c r="T664" s="79"/>
      <c r="U664" s="79"/>
      <c r="V664" s="79"/>
      <c r="W664" s="79"/>
      <c r="X664" s="79"/>
      <c r="Y664" s="79"/>
      <c r="AA664" s="104"/>
      <c r="AB664" s="104"/>
      <c r="AC664" s="104"/>
      <c r="AD664" s="104"/>
      <c r="AE664" s="104"/>
      <c r="AF664" s="104"/>
      <c r="AG664" s="104"/>
      <c r="AH664" s="104"/>
    </row>
    <row r="665" spans="3:34" x14ac:dyDescent="0.2">
      <c r="C665" s="56"/>
      <c r="D665" s="79"/>
      <c r="E665" s="79"/>
      <c r="F665" s="79"/>
      <c r="G665" s="79"/>
      <c r="H665" s="79"/>
      <c r="I665" s="79"/>
      <c r="J665" s="79"/>
      <c r="K665" s="79"/>
      <c r="L665" s="79"/>
      <c r="P665" s="56"/>
      <c r="Q665" s="79"/>
      <c r="R665" s="79"/>
      <c r="S665" s="79"/>
      <c r="T665" s="79"/>
      <c r="U665" s="79"/>
      <c r="V665" s="79"/>
      <c r="W665" s="79"/>
      <c r="X665" s="79"/>
      <c r="Y665" s="79"/>
      <c r="AA665" s="104"/>
      <c r="AB665" s="104"/>
      <c r="AC665" s="104"/>
      <c r="AD665" s="104"/>
      <c r="AE665" s="104"/>
      <c r="AF665" s="104"/>
      <c r="AG665" s="104"/>
      <c r="AH665" s="104"/>
    </row>
    <row r="666" spans="3:34" x14ac:dyDescent="0.2">
      <c r="C666" s="56"/>
      <c r="D666" s="79"/>
      <c r="E666" s="79"/>
      <c r="F666" s="79"/>
      <c r="G666" s="79"/>
      <c r="H666" s="79"/>
      <c r="I666" s="79"/>
      <c r="J666" s="79"/>
      <c r="K666" s="79"/>
      <c r="L666" s="79"/>
      <c r="P666" s="56"/>
      <c r="Q666" s="79"/>
      <c r="R666" s="79"/>
      <c r="S666" s="79"/>
      <c r="T666" s="79"/>
      <c r="U666" s="79"/>
      <c r="V666" s="79"/>
      <c r="W666" s="79"/>
      <c r="X666" s="79"/>
      <c r="Y666" s="79"/>
      <c r="AA666" s="104"/>
      <c r="AB666" s="104"/>
      <c r="AC666" s="104"/>
      <c r="AD666" s="104"/>
      <c r="AE666" s="104"/>
      <c r="AF666" s="104"/>
      <c r="AG666" s="104"/>
      <c r="AH666" s="104"/>
    </row>
    <row r="667" spans="3:34" x14ac:dyDescent="0.2">
      <c r="C667" s="56"/>
      <c r="D667" s="79"/>
      <c r="E667" s="79"/>
      <c r="F667" s="79"/>
      <c r="G667" s="79"/>
      <c r="H667" s="79"/>
      <c r="I667" s="79"/>
      <c r="J667" s="79"/>
      <c r="K667" s="79"/>
      <c r="L667" s="79"/>
      <c r="P667" s="56"/>
      <c r="Q667" s="79"/>
      <c r="R667" s="79"/>
      <c r="S667" s="79"/>
      <c r="T667" s="79"/>
      <c r="U667" s="79"/>
      <c r="V667" s="79"/>
      <c r="W667" s="79"/>
      <c r="X667" s="79"/>
      <c r="Y667" s="79"/>
      <c r="AA667" s="104"/>
      <c r="AB667" s="104"/>
      <c r="AC667" s="104"/>
      <c r="AD667" s="104"/>
      <c r="AE667" s="104"/>
      <c r="AF667" s="104"/>
      <c r="AG667" s="104"/>
      <c r="AH667" s="104"/>
    </row>
    <row r="668" spans="3:34" x14ac:dyDescent="0.2">
      <c r="C668" s="56"/>
      <c r="D668" s="79"/>
      <c r="E668" s="79"/>
      <c r="F668" s="79"/>
      <c r="G668" s="79"/>
      <c r="H668" s="79"/>
      <c r="I668" s="79"/>
      <c r="J668" s="79"/>
      <c r="K668" s="79"/>
      <c r="L668" s="79"/>
      <c r="P668" s="56"/>
      <c r="Q668" s="79"/>
      <c r="R668" s="79"/>
      <c r="S668" s="79"/>
      <c r="T668" s="79"/>
      <c r="U668" s="79"/>
      <c r="V668" s="79"/>
      <c r="W668" s="79"/>
      <c r="X668" s="79"/>
      <c r="Y668" s="79"/>
      <c r="AA668" s="104"/>
      <c r="AB668" s="104"/>
      <c r="AC668" s="104"/>
      <c r="AD668" s="104"/>
      <c r="AE668" s="104"/>
      <c r="AF668" s="104"/>
      <c r="AG668" s="104"/>
      <c r="AH668" s="104"/>
    </row>
    <row r="669" spans="3:34" x14ac:dyDescent="0.2">
      <c r="C669" s="56"/>
      <c r="D669" s="79"/>
      <c r="E669" s="79"/>
      <c r="F669" s="79"/>
      <c r="G669" s="79"/>
      <c r="H669" s="79"/>
      <c r="I669" s="79"/>
      <c r="J669" s="79"/>
      <c r="K669" s="79"/>
      <c r="L669" s="79"/>
      <c r="P669" s="56"/>
      <c r="Q669" s="79"/>
      <c r="R669" s="79"/>
      <c r="S669" s="79"/>
      <c r="T669" s="79"/>
      <c r="U669" s="79"/>
      <c r="V669" s="79"/>
      <c r="W669" s="79"/>
      <c r="X669" s="79"/>
      <c r="Y669" s="79"/>
      <c r="AA669" s="104"/>
      <c r="AB669" s="104"/>
      <c r="AC669" s="104"/>
      <c r="AD669" s="104"/>
      <c r="AE669" s="104"/>
      <c r="AF669" s="104"/>
      <c r="AG669" s="104"/>
      <c r="AH669" s="104"/>
    </row>
    <row r="670" spans="3:34" x14ac:dyDescent="0.2">
      <c r="C670" s="56"/>
      <c r="D670" s="79"/>
      <c r="E670" s="79"/>
      <c r="F670" s="79"/>
      <c r="G670" s="79"/>
      <c r="H670" s="79"/>
      <c r="I670" s="79"/>
      <c r="J670" s="79"/>
      <c r="K670" s="79"/>
      <c r="L670" s="79"/>
      <c r="P670" s="56"/>
      <c r="Q670" s="79"/>
      <c r="R670" s="79"/>
      <c r="S670" s="79"/>
      <c r="T670" s="79"/>
      <c r="U670" s="79"/>
      <c r="V670" s="79"/>
      <c r="W670" s="79"/>
      <c r="X670" s="79"/>
      <c r="Y670" s="79"/>
      <c r="AA670" s="104"/>
      <c r="AB670" s="104"/>
      <c r="AC670" s="104"/>
      <c r="AD670" s="104"/>
      <c r="AE670" s="104"/>
      <c r="AF670" s="104"/>
      <c r="AG670" s="104"/>
      <c r="AH670" s="104"/>
    </row>
    <row r="671" spans="3:34" x14ac:dyDescent="0.2">
      <c r="C671" s="56"/>
      <c r="D671" s="79"/>
      <c r="E671" s="79"/>
      <c r="F671" s="79"/>
      <c r="G671" s="79"/>
      <c r="H671" s="79"/>
      <c r="I671" s="79"/>
      <c r="J671" s="79"/>
      <c r="K671" s="79"/>
      <c r="L671" s="79"/>
      <c r="P671" s="56"/>
      <c r="Q671" s="79"/>
      <c r="R671" s="79"/>
      <c r="S671" s="79"/>
      <c r="T671" s="79"/>
      <c r="U671" s="79"/>
      <c r="V671" s="79"/>
      <c r="W671" s="79"/>
      <c r="X671" s="79"/>
      <c r="Y671" s="79"/>
      <c r="AA671" s="104"/>
      <c r="AB671" s="104"/>
      <c r="AC671" s="104"/>
      <c r="AD671" s="104"/>
      <c r="AE671" s="104"/>
      <c r="AF671" s="104"/>
      <c r="AG671" s="104"/>
      <c r="AH671" s="104"/>
    </row>
    <row r="672" spans="3:34" x14ac:dyDescent="0.2">
      <c r="C672" s="56"/>
      <c r="D672" s="79"/>
      <c r="E672" s="79"/>
      <c r="F672" s="79"/>
      <c r="G672" s="79"/>
      <c r="H672" s="79"/>
      <c r="I672" s="79"/>
      <c r="J672" s="79"/>
      <c r="K672" s="79"/>
      <c r="L672" s="79"/>
      <c r="P672" s="56"/>
      <c r="Q672" s="79"/>
      <c r="R672" s="79"/>
      <c r="S672" s="79"/>
      <c r="T672" s="79"/>
      <c r="U672" s="79"/>
      <c r="V672" s="79"/>
      <c r="W672" s="79"/>
      <c r="X672" s="79"/>
      <c r="Y672" s="79"/>
      <c r="AA672" s="104"/>
      <c r="AB672" s="104"/>
      <c r="AC672" s="104"/>
      <c r="AD672" s="104"/>
      <c r="AE672" s="104"/>
      <c r="AF672" s="104"/>
      <c r="AG672" s="104"/>
      <c r="AH672" s="104"/>
    </row>
    <row r="673" spans="3:34" x14ac:dyDescent="0.2">
      <c r="C673" s="56"/>
      <c r="D673" s="79"/>
      <c r="E673" s="79"/>
      <c r="F673" s="79"/>
      <c r="G673" s="79"/>
      <c r="H673" s="79"/>
      <c r="I673" s="79"/>
      <c r="J673" s="79"/>
      <c r="K673" s="79"/>
      <c r="L673" s="79"/>
      <c r="P673" s="56"/>
      <c r="Q673" s="79"/>
      <c r="R673" s="79"/>
      <c r="S673" s="79"/>
      <c r="T673" s="79"/>
      <c r="U673" s="79"/>
      <c r="V673" s="79"/>
      <c r="W673" s="79"/>
      <c r="X673" s="79"/>
      <c r="Y673" s="79"/>
      <c r="AA673" s="104"/>
      <c r="AB673" s="104"/>
      <c r="AC673" s="104"/>
      <c r="AD673" s="104"/>
      <c r="AE673" s="104"/>
      <c r="AF673" s="104"/>
      <c r="AG673" s="104"/>
      <c r="AH673" s="104"/>
    </row>
    <row r="674" spans="3:34" x14ac:dyDescent="0.2">
      <c r="C674" s="56"/>
      <c r="D674" s="79"/>
      <c r="E674" s="79"/>
      <c r="F674" s="79"/>
      <c r="G674" s="79"/>
      <c r="H674" s="79"/>
      <c r="I674" s="79"/>
      <c r="J674" s="79"/>
      <c r="K674" s="79"/>
      <c r="L674" s="79"/>
      <c r="P674" s="56"/>
      <c r="Q674" s="79"/>
      <c r="R674" s="79"/>
      <c r="S674" s="79"/>
      <c r="T674" s="79"/>
      <c r="U674" s="79"/>
      <c r="V674" s="79"/>
      <c r="W674" s="79"/>
      <c r="X674" s="79"/>
      <c r="Y674" s="79"/>
      <c r="AA674" s="104"/>
      <c r="AB674" s="104"/>
      <c r="AC674" s="104"/>
      <c r="AD674" s="104"/>
      <c r="AE674" s="104"/>
      <c r="AF674" s="104"/>
      <c r="AG674" s="104"/>
      <c r="AH674" s="104"/>
    </row>
    <row r="675" spans="3:34" x14ac:dyDescent="0.2">
      <c r="C675" s="56"/>
      <c r="D675" s="79"/>
      <c r="E675" s="79"/>
      <c r="F675" s="79"/>
      <c r="G675" s="79"/>
      <c r="H675" s="79"/>
      <c r="I675" s="79"/>
      <c r="J675" s="79"/>
      <c r="K675" s="79"/>
      <c r="L675" s="79"/>
      <c r="P675" s="56"/>
      <c r="Q675" s="79"/>
      <c r="R675" s="79"/>
      <c r="S675" s="79"/>
      <c r="T675" s="79"/>
      <c r="U675" s="79"/>
      <c r="V675" s="79"/>
      <c r="W675" s="79"/>
      <c r="X675" s="79"/>
      <c r="Y675" s="79"/>
      <c r="AA675" s="104"/>
      <c r="AB675" s="104"/>
      <c r="AC675" s="104"/>
      <c r="AD675" s="104"/>
      <c r="AE675" s="104"/>
      <c r="AF675" s="104"/>
      <c r="AG675" s="104"/>
      <c r="AH675" s="104"/>
    </row>
    <row r="676" spans="3:34" x14ac:dyDescent="0.2">
      <c r="C676" s="56"/>
      <c r="D676" s="79"/>
      <c r="E676" s="79"/>
      <c r="F676" s="79"/>
      <c r="G676" s="79"/>
      <c r="H676" s="79"/>
      <c r="I676" s="79"/>
      <c r="J676" s="79"/>
      <c r="K676" s="79"/>
      <c r="L676" s="79"/>
      <c r="P676" s="56"/>
      <c r="Q676" s="79"/>
      <c r="R676" s="79"/>
      <c r="S676" s="79"/>
      <c r="T676" s="79"/>
      <c r="U676" s="79"/>
      <c r="V676" s="79"/>
      <c r="W676" s="79"/>
      <c r="X676" s="79"/>
      <c r="Y676" s="79"/>
      <c r="AA676" s="104"/>
      <c r="AB676" s="104"/>
      <c r="AC676" s="104"/>
      <c r="AD676" s="104"/>
      <c r="AE676" s="104"/>
      <c r="AF676" s="104"/>
      <c r="AG676" s="104"/>
      <c r="AH676" s="104"/>
    </row>
    <row r="677" spans="3:34" x14ac:dyDescent="0.2">
      <c r="C677" s="56"/>
      <c r="D677" s="79"/>
      <c r="E677" s="79"/>
      <c r="F677" s="79"/>
      <c r="G677" s="79"/>
      <c r="H677" s="79"/>
      <c r="I677" s="79"/>
      <c r="J677" s="79"/>
      <c r="K677" s="79"/>
      <c r="L677" s="79"/>
      <c r="P677" s="56"/>
      <c r="Q677" s="79"/>
      <c r="R677" s="79"/>
      <c r="S677" s="79"/>
      <c r="T677" s="79"/>
      <c r="U677" s="79"/>
      <c r="V677" s="79"/>
      <c r="W677" s="79"/>
      <c r="X677" s="79"/>
      <c r="Y677" s="79"/>
      <c r="AA677" s="104"/>
      <c r="AB677" s="104"/>
      <c r="AC677" s="104"/>
      <c r="AD677" s="104"/>
      <c r="AE677" s="104"/>
      <c r="AF677" s="104"/>
      <c r="AG677" s="104"/>
      <c r="AH677" s="104"/>
    </row>
    <row r="678" spans="3:34" x14ac:dyDescent="0.2">
      <c r="C678" s="56"/>
      <c r="D678" s="79"/>
      <c r="E678" s="79"/>
      <c r="F678" s="79"/>
      <c r="G678" s="79"/>
      <c r="H678" s="79"/>
      <c r="I678" s="79"/>
      <c r="J678" s="79"/>
      <c r="K678" s="79"/>
      <c r="L678" s="79"/>
      <c r="P678" s="56"/>
      <c r="Q678" s="79"/>
      <c r="R678" s="79"/>
      <c r="S678" s="79"/>
      <c r="T678" s="79"/>
      <c r="U678" s="79"/>
      <c r="V678" s="79"/>
      <c r="W678" s="79"/>
      <c r="X678" s="79"/>
      <c r="Y678" s="79"/>
      <c r="AA678" s="104"/>
      <c r="AB678" s="104"/>
      <c r="AC678" s="104"/>
      <c r="AD678" s="104"/>
      <c r="AE678" s="104"/>
      <c r="AF678" s="104"/>
      <c r="AG678" s="104"/>
      <c r="AH678" s="104"/>
    </row>
    <row r="679" spans="3:34" x14ac:dyDescent="0.2">
      <c r="C679" s="56"/>
      <c r="D679" s="79"/>
      <c r="E679" s="79"/>
      <c r="F679" s="79"/>
      <c r="G679" s="79"/>
      <c r="H679" s="79"/>
      <c r="I679" s="79"/>
      <c r="J679" s="79"/>
      <c r="K679" s="79"/>
      <c r="L679" s="79"/>
      <c r="P679" s="56"/>
      <c r="Q679" s="79"/>
      <c r="R679" s="79"/>
      <c r="S679" s="79"/>
      <c r="T679" s="79"/>
      <c r="U679" s="79"/>
      <c r="V679" s="79"/>
      <c r="W679" s="79"/>
      <c r="X679" s="79"/>
      <c r="Y679" s="79"/>
      <c r="AA679" s="104"/>
      <c r="AB679" s="104"/>
      <c r="AC679" s="104"/>
      <c r="AD679" s="104"/>
      <c r="AE679" s="104"/>
      <c r="AF679" s="104"/>
      <c r="AG679" s="104"/>
      <c r="AH679" s="104"/>
    </row>
    <row r="680" spans="3:34" x14ac:dyDescent="0.2">
      <c r="C680" s="56"/>
      <c r="D680" s="79"/>
      <c r="E680" s="79"/>
      <c r="F680" s="79"/>
      <c r="G680" s="79"/>
      <c r="H680" s="79"/>
      <c r="I680" s="79"/>
      <c r="J680" s="79"/>
      <c r="K680" s="79"/>
      <c r="L680" s="79"/>
      <c r="P680" s="56"/>
      <c r="Q680" s="79"/>
      <c r="R680" s="79"/>
      <c r="S680" s="79"/>
      <c r="T680" s="79"/>
      <c r="U680" s="79"/>
      <c r="V680" s="79"/>
      <c r="W680" s="79"/>
      <c r="X680" s="79"/>
      <c r="Y680" s="79"/>
      <c r="AA680" s="104"/>
      <c r="AB680" s="104"/>
      <c r="AC680" s="104"/>
      <c r="AD680" s="104"/>
      <c r="AE680" s="104"/>
      <c r="AF680" s="104"/>
      <c r="AG680" s="104"/>
      <c r="AH680" s="104"/>
    </row>
    <row r="681" spans="3:34" x14ac:dyDescent="0.2">
      <c r="C681" s="56"/>
      <c r="D681" s="79"/>
      <c r="E681" s="79"/>
      <c r="F681" s="79"/>
      <c r="G681" s="79"/>
      <c r="H681" s="79"/>
      <c r="I681" s="79"/>
      <c r="J681" s="79"/>
      <c r="K681" s="79"/>
      <c r="L681" s="79"/>
      <c r="P681" s="56"/>
      <c r="Q681" s="79"/>
      <c r="R681" s="79"/>
      <c r="S681" s="79"/>
      <c r="T681" s="79"/>
      <c r="U681" s="79"/>
      <c r="V681" s="79"/>
      <c r="W681" s="79"/>
      <c r="X681" s="79"/>
      <c r="Y681" s="79"/>
      <c r="AA681" s="104"/>
      <c r="AB681" s="104"/>
      <c r="AC681" s="104"/>
      <c r="AD681" s="104"/>
      <c r="AE681" s="104"/>
      <c r="AF681" s="104"/>
      <c r="AG681" s="104"/>
      <c r="AH681" s="104"/>
    </row>
    <row r="682" spans="3:34" x14ac:dyDescent="0.2">
      <c r="C682" s="56"/>
      <c r="D682" s="79"/>
      <c r="E682" s="79"/>
      <c r="F682" s="79"/>
      <c r="G682" s="79"/>
      <c r="H682" s="79"/>
      <c r="I682" s="79"/>
      <c r="J682" s="79"/>
      <c r="K682" s="79"/>
      <c r="L682" s="79"/>
      <c r="P682" s="56"/>
      <c r="Q682" s="79"/>
      <c r="R682" s="79"/>
      <c r="S682" s="79"/>
      <c r="T682" s="79"/>
      <c r="U682" s="79"/>
      <c r="V682" s="79"/>
      <c r="W682" s="79"/>
      <c r="X682" s="79"/>
      <c r="Y682" s="79"/>
      <c r="AA682" s="104"/>
      <c r="AB682" s="104"/>
      <c r="AC682" s="104"/>
      <c r="AD682" s="104"/>
      <c r="AE682" s="104"/>
      <c r="AF682" s="104"/>
      <c r="AG682" s="104"/>
      <c r="AH682" s="104"/>
    </row>
    <row r="683" spans="3:34" x14ac:dyDescent="0.2">
      <c r="C683" s="56"/>
      <c r="D683" s="79"/>
      <c r="E683" s="79"/>
      <c r="F683" s="79"/>
      <c r="G683" s="79"/>
      <c r="H683" s="79"/>
      <c r="I683" s="79"/>
      <c r="J683" s="79"/>
      <c r="K683" s="79"/>
      <c r="L683" s="79"/>
      <c r="P683" s="56"/>
      <c r="Q683" s="79"/>
      <c r="R683" s="79"/>
      <c r="S683" s="79"/>
      <c r="T683" s="79"/>
      <c r="U683" s="79"/>
      <c r="V683" s="79"/>
      <c r="W683" s="79"/>
      <c r="X683" s="79"/>
      <c r="Y683" s="79"/>
      <c r="AA683" s="104"/>
      <c r="AB683" s="104"/>
      <c r="AC683" s="104"/>
      <c r="AD683" s="104"/>
      <c r="AE683" s="104"/>
      <c r="AF683" s="104"/>
      <c r="AG683" s="104"/>
      <c r="AH683" s="104"/>
    </row>
    <row r="684" spans="3:34" x14ac:dyDescent="0.2">
      <c r="C684" s="56"/>
      <c r="D684" s="79"/>
      <c r="E684" s="79"/>
      <c r="F684" s="79"/>
      <c r="G684" s="79"/>
      <c r="H684" s="79"/>
      <c r="I684" s="79"/>
      <c r="J684" s="79"/>
      <c r="K684" s="79"/>
      <c r="L684" s="79"/>
      <c r="P684" s="56"/>
      <c r="Q684" s="79"/>
      <c r="R684" s="79"/>
      <c r="S684" s="79"/>
      <c r="T684" s="79"/>
      <c r="U684" s="79"/>
      <c r="V684" s="79"/>
      <c r="W684" s="79"/>
      <c r="X684" s="79"/>
      <c r="Y684" s="79"/>
      <c r="AA684" s="104"/>
      <c r="AB684" s="104"/>
      <c r="AC684" s="104"/>
      <c r="AD684" s="104"/>
      <c r="AE684" s="104"/>
      <c r="AF684" s="104"/>
      <c r="AG684" s="104"/>
      <c r="AH684" s="104"/>
    </row>
    <row r="685" spans="3:34" x14ac:dyDescent="0.2">
      <c r="C685" s="56"/>
      <c r="D685" s="79"/>
      <c r="E685" s="79"/>
      <c r="F685" s="79"/>
      <c r="G685" s="79"/>
      <c r="H685" s="79"/>
      <c r="I685" s="79"/>
      <c r="J685" s="79"/>
      <c r="K685" s="79"/>
      <c r="L685" s="79"/>
      <c r="P685" s="56"/>
      <c r="Q685" s="79"/>
      <c r="R685" s="79"/>
      <c r="S685" s="79"/>
      <c r="T685" s="79"/>
      <c r="U685" s="79"/>
      <c r="V685" s="79"/>
      <c r="W685" s="79"/>
      <c r="X685" s="79"/>
      <c r="Y685" s="79"/>
      <c r="AA685" s="104"/>
      <c r="AB685" s="104"/>
      <c r="AC685" s="104"/>
      <c r="AD685" s="104"/>
      <c r="AE685" s="104"/>
      <c r="AF685" s="104"/>
      <c r="AG685" s="104"/>
      <c r="AH685" s="104"/>
    </row>
    <row r="686" spans="3:34" x14ac:dyDescent="0.2">
      <c r="C686" s="56"/>
      <c r="D686" s="79"/>
      <c r="E686" s="79"/>
      <c r="F686" s="79"/>
      <c r="G686" s="79"/>
      <c r="H686" s="79"/>
      <c r="I686" s="79"/>
      <c r="J686" s="79"/>
      <c r="K686" s="79"/>
      <c r="L686" s="79"/>
      <c r="P686" s="56"/>
      <c r="Q686" s="79"/>
      <c r="R686" s="79"/>
      <c r="S686" s="79"/>
      <c r="T686" s="79"/>
      <c r="U686" s="79"/>
      <c r="V686" s="79"/>
      <c r="W686" s="79"/>
      <c r="X686" s="79"/>
      <c r="Y686" s="79"/>
      <c r="AA686" s="104"/>
      <c r="AB686" s="104"/>
      <c r="AC686" s="104"/>
      <c r="AD686" s="104"/>
      <c r="AE686" s="104"/>
      <c r="AF686" s="104"/>
      <c r="AG686" s="104"/>
      <c r="AH686" s="104"/>
    </row>
    <row r="687" spans="3:34" x14ac:dyDescent="0.2">
      <c r="C687" s="56"/>
      <c r="D687" s="79"/>
      <c r="E687" s="79"/>
      <c r="F687" s="79"/>
      <c r="G687" s="79"/>
      <c r="H687" s="79"/>
      <c r="I687" s="79"/>
      <c r="J687" s="79"/>
      <c r="K687" s="79"/>
      <c r="L687" s="79"/>
      <c r="P687" s="56"/>
      <c r="Q687" s="79"/>
      <c r="R687" s="79"/>
      <c r="S687" s="79"/>
      <c r="T687" s="79"/>
      <c r="U687" s="79"/>
      <c r="V687" s="79"/>
      <c r="W687" s="79"/>
      <c r="X687" s="79"/>
      <c r="Y687" s="79"/>
      <c r="AA687" s="104"/>
      <c r="AB687" s="104"/>
      <c r="AC687" s="104"/>
      <c r="AD687" s="104"/>
      <c r="AE687" s="104"/>
      <c r="AF687" s="104"/>
      <c r="AG687" s="104"/>
      <c r="AH687" s="104"/>
    </row>
    <row r="688" spans="3:34" x14ac:dyDescent="0.2">
      <c r="C688" s="56"/>
      <c r="D688" s="79"/>
      <c r="E688" s="79"/>
      <c r="F688" s="79"/>
      <c r="G688" s="79"/>
      <c r="H688" s="79"/>
      <c r="I688" s="79"/>
      <c r="J688" s="79"/>
      <c r="K688" s="79"/>
      <c r="L688" s="79"/>
      <c r="P688" s="56"/>
      <c r="Q688" s="79"/>
      <c r="R688" s="79"/>
      <c r="S688" s="79"/>
      <c r="T688" s="79"/>
      <c r="U688" s="79"/>
      <c r="V688" s="79"/>
      <c r="W688" s="79"/>
      <c r="X688" s="79"/>
      <c r="Y688" s="79"/>
      <c r="AA688" s="104"/>
      <c r="AB688" s="104"/>
      <c r="AC688" s="104"/>
      <c r="AD688" s="104"/>
      <c r="AE688" s="104"/>
      <c r="AF688" s="104"/>
      <c r="AG688" s="104"/>
      <c r="AH688" s="104"/>
    </row>
    <row r="689" spans="3:34" x14ac:dyDescent="0.2">
      <c r="C689" s="56"/>
      <c r="D689" s="79"/>
      <c r="E689" s="79"/>
      <c r="F689" s="79"/>
      <c r="G689" s="79"/>
      <c r="H689" s="79"/>
      <c r="I689" s="79"/>
      <c r="J689" s="79"/>
      <c r="K689" s="79"/>
      <c r="L689" s="79"/>
      <c r="P689" s="56"/>
      <c r="Q689" s="79"/>
      <c r="R689" s="79"/>
      <c r="S689" s="79"/>
      <c r="T689" s="79"/>
      <c r="U689" s="79"/>
      <c r="V689" s="79"/>
      <c r="W689" s="79"/>
      <c r="X689" s="79"/>
      <c r="Y689" s="79"/>
      <c r="AA689" s="104"/>
      <c r="AB689" s="104"/>
      <c r="AC689" s="104"/>
      <c r="AD689" s="104"/>
      <c r="AE689" s="104"/>
      <c r="AF689" s="104"/>
      <c r="AG689" s="104"/>
      <c r="AH689" s="104"/>
    </row>
    <row r="690" spans="3:34" x14ac:dyDescent="0.2">
      <c r="C690" s="56"/>
      <c r="D690" s="79"/>
      <c r="E690" s="79"/>
      <c r="F690" s="79"/>
      <c r="G690" s="79"/>
      <c r="H690" s="79"/>
      <c r="I690" s="79"/>
      <c r="J690" s="79"/>
      <c r="K690" s="79"/>
      <c r="L690" s="79"/>
      <c r="P690" s="56"/>
      <c r="Q690" s="79"/>
      <c r="R690" s="79"/>
      <c r="S690" s="79"/>
      <c r="T690" s="79"/>
      <c r="U690" s="79"/>
      <c r="V690" s="79"/>
      <c r="W690" s="79"/>
      <c r="X690" s="79"/>
      <c r="Y690" s="79"/>
      <c r="AA690" s="104"/>
      <c r="AB690" s="104"/>
      <c r="AC690" s="104"/>
      <c r="AD690" s="104"/>
      <c r="AE690" s="104"/>
      <c r="AF690" s="104"/>
      <c r="AG690" s="104"/>
      <c r="AH690" s="104"/>
    </row>
    <row r="691" spans="3:34" x14ac:dyDescent="0.2">
      <c r="C691" s="56"/>
      <c r="D691" s="79"/>
      <c r="E691" s="79"/>
      <c r="F691" s="79"/>
      <c r="G691" s="79"/>
      <c r="H691" s="79"/>
      <c r="I691" s="79"/>
      <c r="J691" s="79"/>
      <c r="K691" s="79"/>
      <c r="L691" s="79"/>
      <c r="P691" s="56"/>
      <c r="Q691" s="79"/>
      <c r="R691" s="79"/>
      <c r="S691" s="79"/>
      <c r="T691" s="79"/>
      <c r="U691" s="79"/>
      <c r="V691" s="79"/>
      <c r="W691" s="79"/>
      <c r="X691" s="79"/>
      <c r="Y691" s="79"/>
      <c r="AA691" s="104"/>
      <c r="AB691" s="104"/>
      <c r="AC691" s="104"/>
      <c r="AD691" s="104"/>
      <c r="AE691" s="104"/>
      <c r="AF691" s="104"/>
      <c r="AG691" s="104"/>
      <c r="AH691" s="104"/>
    </row>
    <row r="692" spans="3:34" x14ac:dyDescent="0.2">
      <c r="C692" s="56"/>
      <c r="D692" s="79"/>
      <c r="E692" s="79"/>
      <c r="F692" s="79"/>
      <c r="G692" s="79"/>
      <c r="H692" s="79"/>
      <c r="I692" s="79"/>
      <c r="J692" s="79"/>
      <c r="K692" s="79"/>
      <c r="L692" s="79"/>
      <c r="P692" s="56"/>
      <c r="Q692" s="79"/>
      <c r="R692" s="79"/>
      <c r="S692" s="79"/>
      <c r="T692" s="79"/>
      <c r="U692" s="79"/>
      <c r="V692" s="79"/>
      <c r="W692" s="79"/>
      <c r="X692" s="79"/>
      <c r="Y692" s="79"/>
      <c r="AA692" s="104"/>
      <c r="AB692" s="104"/>
      <c r="AC692" s="104"/>
      <c r="AD692" s="104"/>
      <c r="AE692" s="104"/>
      <c r="AF692" s="104"/>
      <c r="AG692" s="104"/>
      <c r="AH692" s="104"/>
    </row>
    <row r="693" spans="3:34" x14ac:dyDescent="0.2">
      <c r="C693" s="56"/>
      <c r="D693" s="79"/>
      <c r="E693" s="79"/>
      <c r="F693" s="79"/>
      <c r="G693" s="79"/>
      <c r="H693" s="79"/>
      <c r="I693" s="79"/>
      <c r="J693" s="79"/>
      <c r="K693" s="79"/>
      <c r="L693" s="79"/>
      <c r="P693" s="56"/>
      <c r="Q693" s="79"/>
      <c r="R693" s="79"/>
      <c r="S693" s="79"/>
      <c r="T693" s="79"/>
      <c r="U693" s="79"/>
      <c r="V693" s="79"/>
      <c r="W693" s="79"/>
      <c r="X693" s="79"/>
      <c r="Y693" s="79"/>
      <c r="AA693" s="104"/>
      <c r="AB693" s="104"/>
      <c r="AC693" s="104"/>
      <c r="AD693" s="104"/>
      <c r="AE693" s="104"/>
      <c r="AF693" s="104"/>
      <c r="AG693" s="104"/>
      <c r="AH693" s="104"/>
    </row>
    <row r="694" spans="3:34" x14ac:dyDescent="0.2">
      <c r="C694" s="56"/>
      <c r="D694" s="79"/>
      <c r="E694" s="79"/>
      <c r="F694" s="79"/>
      <c r="G694" s="79"/>
      <c r="H694" s="79"/>
      <c r="I694" s="79"/>
      <c r="J694" s="79"/>
      <c r="K694" s="79"/>
      <c r="L694" s="79"/>
      <c r="P694" s="56"/>
      <c r="Q694" s="79"/>
      <c r="R694" s="79"/>
      <c r="S694" s="79"/>
      <c r="T694" s="79"/>
      <c r="U694" s="79"/>
      <c r="V694" s="79"/>
      <c r="W694" s="79"/>
      <c r="X694" s="79"/>
      <c r="Y694" s="79"/>
      <c r="AA694" s="104"/>
      <c r="AB694" s="104"/>
      <c r="AC694" s="104"/>
      <c r="AD694" s="104"/>
      <c r="AE694" s="104"/>
      <c r="AF694" s="104"/>
      <c r="AG694" s="104"/>
      <c r="AH694" s="104"/>
    </row>
    <row r="695" spans="3:34" x14ac:dyDescent="0.2">
      <c r="C695" s="56"/>
      <c r="D695" s="79"/>
      <c r="E695" s="79"/>
      <c r="F695" s="79"/>
      <c r="G695" s="79"/>
      <c r="H695" s="79"/>
      <c r="I695" s="79"/>
      <c r="J695" s="79"/>
      <c r="K695" s="79"/>
      <c r="L695" s="79"/>
      <c r="P695" s="56"/>
      <c r="Q695" s="79"/>
      <c r="R695" s="79"/>
      <c r="S695" s="79"/>
      <c r="T695" s="79"/>
      <c r="U695" s="79"/>
      <c r="V695" s="79"/>
      <c r="W695" s="79"/>
      <c r="X695" s="79"/>
      <c r="Y695" s="79"/>
      <c r="AA695" s="104"/>
      <c r="AB695" s="104"/>
      <c r="AC695" s="104"/>
      <c r="AD695" s="104"/>
      <c r="AE695" s="104"/>
      <c r="AF695" s="104"/>
      <c r="AG695" s="104"/>
      <c r="AH695" s="104"/>
    </row>
    <row r="696" spans="3:34" x14ac:dyDescent="0.2">
      <c r="C696" s="56"/>
      <c r="D696" s="79"/>
      <c r="E696" s="79"/>
      <c r="F696" s="79"/>
      <c r="G696" s="79"/>
      <c r="H696" s="79"/>
      <c r="I696" s="79"/>
      <c r="J696" s="79"/>
      <c r="K696" s="79"/>
      <c r="L696" s="79"/>
      <c r="P696" s="56"/>
      <c r="Q696" s="79"/>
      <c r="R696" s="79"/>
      <c r="S696" s="79"/>
      <c r="T696" s="79"/>
      <c r="U696" s="79"/>
      <c r="V696" s="79"/>
      <c r="W696" s="79"/>
      <c r="X696" s="79"/>
      <c r="Y696" s="79"/>
      <c r="AA696" s="104"/>
      <c r="AB696" s="104"/>
      <c r="AC696" s="104"/>
      <c r="AD696" s="104"/>
      <c r="AE696" s="104"/>
      <c r="AF696" s="104"/>
      <c r="AG696" s="104"/>
      <c r="AH696" s="104"/>
    </row>
    <row r="697" spans="3:34" x14ac:dyDescent="0.2">
      <c r="C697" s="56"/>
      <c r="D697" s="79"/>
      <c r="E697" s="79"/>
      <c r="F697" s="79"/>
      <c r="G697" s="79"/>
      <c r="H697" s="79"/>
      <c r="I697" s="79"/>
      <c r="J697" s="79"/>
      <c r="K697" s="79"/>
      <c r="L697" s="79"/>
      <c r="P697" s="56"/>
      <c r="Q697" s="79"/>
      <c r="R697" s="79"/>
      <c r="S697" s="79"/>
      <c r="T697" s="79"/>
      <c r="U697" s="79"/>
      <c r="V697" s="79"/>
      <c r="W697" s="79"/>
      <c r="X697" s="79"/>
      <c r="Y697" s="79"/>
      <c r="AA697" s="104"/>
      <c r="AB697" s="104"/>
      <c r="AC697" s="104"/>
      <c r="AD697" s="104"/>
      <c r="AE697" s="104"/>
      <c r="AF697" s="104"/>
      <c r="AG697" s="104"/>
      <c r="AH697" s="104"/>
    </row>
    <row r="698" spans="3:34" x14ac:dyDescent="0.2">
      <c r="C698" s="56"/>
      <c r="D698" s="79"/>
      <c r="E698" s="79"/>
      <c r="F698" s="79"/>
      <c r="G698" s="79"/>
      <c r="H698" s="79"/>
      <c r="I698" s="79"/>
      <c r="J698" s="79"/>
      <c r="K698" s="79"/>
      <c r="L698" s="79"/>
      <c r="P698" s="56"/>
      <c r="Q698" s="79"/>
      <c r="R698" s="79"/>
      <c r="S698" s="79"/>
      <c r="T698" s="79"/>
      <c r="U698" s="79"/>
      <c r="V698" s="79"/>
      <c r="W698" s="79"/>
      <c r="X698" s="79"/>
      <c r="Y698" s="79"/>
      <c r="AA698" s="104"/>
      <c r="AB698" s="104"/>
      <c r="AC698" s="104"/>
      <c r="AD698" s="104"/>
      <c r="AE698" s="104"/>
      <c r="AF698" s="104"/>
      <c r="AG698" s="104"/>
      <c r="AH698" s="104"/>
    </row>
    <row r="699" spans="3:34" x14ac:dyDescent="0.2">
      <c r="C699" s="56"/>
      <c r="D699" s="79"/>
      <c r="E699" s="79"/>
      <c r="F699" s="79"/>
      <c r="G699" s="79"/>
      <c r="H699" s="79"/>
      <c r="I699" s="79"/>
      <c r="J699" s="79"/>
      <c r="K699" s="79"/>
      <c r="L699" s="79"/>
      <c r="P699" s="56"/>
      <c r="Q699" s="79"/>
      <c r="R699" s="79"/>
      <c r="S699" s="79"/>
      <c r="T699" s="79"/>
      <c r="U699" s="79"/>
      <c r="V699" s="79"/>
      <c r="W699" s="79"/>
      <c r="X699" s="79"/>
      <c r="Y699" s="79"/>
      <c r="AA699" s="104"/>
      <c r="AB699" s="104"/>
      <c r="AC699" s="104"/>
      <c r="AD699" s="104"/>
      <c r="AE699" s="104"/>
      <c r="AF699" s="104"/>
      <c r="AG699" s="104"/>
      <c r="AH699" s="104"/>
    </row>
    <row r="700" spans="3:34" x14ac:dyDescent="0.2">
      <c r="C700" s="56"/>
      <c r="D700" s="79"/>
      <c r="E700" s="79"/>
      <c r="F700" s="79"/>
      <c r="G700" s="79"/>
      <c r="H700" s="79"/>
      <c r="I700" s="79"/>
      <c r="J700" s="79"/>
      <c r="K700" s="79"/>
      <c r="L700" s="79"/>
      <c r="P700" s="56"/>
      <c r="Q700" s="79"/>
      <c r="R700" s="79"/>
      <c r="S700" s="79"/>
      <c r="T700" s="79"/>
      <c r="U700" s="79"/>
      <c r="V700" s="79"/>
      <c r="W700" s="79"/>
      <c r="X700" s="79"/>
      <c r="Y700" s="79"/>
      <c r="AA700" s="104"/>
      <c r="AB700" s="104"/>
      <c r="AC700" s="104"/>
      <c r="AD700" s="104"/>
      <c r="AE700" s="104"/>
      <c r="AF700" s="104"/>
      <c r="AG700" s="104"/>
      <c r="AH700" s="104"/>
    </row>
    <row r="701" spans="3:34" x14ac:dyDescent="0.2">
      <c r="C701" s="56"/>
      <c r="D701" s="79"/>
      <c r="E701" s="79"/>
      <c r="F701" s="79"/>
      <c r="G701" s="79"/>
      <c r="H701" s="79"/>
      <c r="I701" s="79"/>
      <c r="J701" s="79"/>
      <c r="K701" s="79"/>
      <c r="L701" s="79"/>
      <c r="P701" s="56"/>
      <c r="Q701" s="79"/>
      <c r="R701" s="79"/>
      <c r="S701" s="79"/>
      <c r="T701" s="79"/>
      <c r="U701" s="79"/>
      <c r="V701" s="79"/>
      <c r="W701" s="79"/>
      <c r="X701" s="79"/>
      <c r="Y701" s="79"/>
      <c r="AA701" s="104"/>
      <c r="AB701" s="104"/>
      <c r="AC701" s="104"/>
      <c r="AD701" s="104"/>
      <c r="AE701" s="104"/>
      <c r="AF701" s="104"/>
      <c r="AG701" s="104"/>
      <c r="AH701" s="104"/>
    </row>
    <row r="702" spans="3:34" x14ac:dyDescent="0.2">
      <c r="C702" s="56"/>
      <c r="D702" s="79"/>
      <c r="E702" s="79"/>
      <c r="F702" s="79"/>
      <c r="G702" s="79"/>
      <c r="H702" s="79"/>
      <c r="I702" s="79"/>
      <c r="J702" s="79"/>
      <c r="K702" s="79"/>
      <c r="L702" s="79"/>
      <c r="P702" s="56"/>
      <c r="Q702" s="79"/>
      <c r="R702" s="79"/>
      <c r="S702" s="79"/>
      <c r="T702" s="79"/>
      <c r="U702" s="79"/>
      <c r="V702" s="79"/>
      <c r="W702" s="79"/>
      <c r="X702" s="79"/>
      <c r="Y702" s="79"/>
      <c r="AA702" s="104"/>
      <c r="AB702" s="104"/>
      <c r="AC702" s="104"/>
      <c r="AD702" s="104"/>
      <c r="AE702" s="104"/>
      <c r="AF702" s="104"/>
      <c r="AG702" s="104"/>
      <c r="AH702" s="104"/>
    </row>
    <row r="703" spans="3:34" x14ac:dyDescent="0.2">
      <c r="C703" s="56"/>
      <c r="D703" s="79"/>
      <c r="E703" s="79"/>
      <c r="F703" s="79"/>
      <c r="G703" s="79"/>
      <c r="H703" s="79"/>
      <c r="I703" s="79"/>
      <c r="J703" s="79"/>
      <c r="K703" s="79"/>
      <c r="L703" s="79"/>
      <c r="P703" s="56"/>
      <c r="Q703" s="79"/>
      <c r="R703" s="79"/>
      <c r="S703" s="79"/>
      <c r="T703" s="79"/>
      <c r="U703" s="79"/>
      <c r="V703" s="79"/>
      <c r="W703" s="79"/>
      <c r="X703" s="79"/>
      <c r="Y703" s="79"/>
      <c r="AA703" s="104"/>
      <c r="AB703" s="104"/>
      <c r="AC703" s="104"/>
      <c r="AD703" s="104"/>
      <c r="AE703" s="104"/>
      <c r="AF703" s="104"/>
      <c r="AG703" s="104"/>
      <c r="AH703" s="104"/>
    </row>
    <row r="704" spans="3:34" x14ac:dyDescent="0.2">
      <c r="C704" s="56"/>
      <c r="D704" s="79"/>
      <c r="E704" s="79"/>
      <c r="F704" s="79"/>
      <c r="G704" s="79"/>
      <c r="H704" s="79"/>
      <c r="I704" s="79"/>
      <c r="J704" s="79"/>
      <c r="K704" s="79"/>
      <c r="L704" s="79"/>
      <c r="P704" s="56"/>
      <c r="Q704" s="79"/>
      <c r="R704" s="79"/>
      <c r="S704" s="79"/>
      <c r="T704" s="79"/>
      <c r="U704" s="79"/>
      <c r="V704" s="79"/>
      <c r="W704" s="79"/>
      <c r="X704" s="79"/>
      <c r="Y704" s="79"/>
      <c r="AA704" s="104"/>
      <c r="AB704" s="104"/>
      <c r="AC704" s="104"/>
      <c r="AD704" s="104"/>
      <c r="AE704" s="104"/>
      <c r="AF704" s="104"/>
      <c r="AG704" s="104"/>
      <c r="AH704" s="104"/>
    </row>
    <row r="705" spans="3:34" x14ac:dyDescent="0.2">
      <c r="C705" s="56"/>
      <c r="D705" s="79"/>
      <c r="E705" s="79"/>
      <c r="F705" s="79"/>
      <c r="G705" s="79"/>
      <c r="H705" s="79"/>
      <c r="I705" s="79"/>
      <c r="J705" s="79"/>
      <c r="K705" s="79"/>
      <c r="L705" s="79"/>
      <c r="P705" s="56"/>
      <c r="Q705" s="79"/>
      <c r="R705" s="79"/>
      <c r="S705" s="79"/>
      <c r="T705" s="79"/>
      <c r="U705" s="79"/>
      <c r="V705" s="79"/>
      <c r="W705" s="79"/>
      <c r="X705" s="79"/>
      <c r="Y705" s="79"/>
      <c r="AA705" s="104"/>
      <c r="AB705" s="104"/>
      <c r="AC705" s="104"/>
      <c r="AD705" s="104"/>
      <c r="AE705" s="104"/>
      <c r="AF705" s="104"/>
      <c r="AG705" s="104"/>
      <c r="AH705" s="104"/>
    </row>
    <row r="706" spans="3:34" x14ac:dyDescent="0.2">
      <c r="C706" s="56"/>
      <c r="D706" s="79"/>
      <c r="E706" s="79"/>
      <c r="F706" s="79"/>
      <c r="G706" s="79"/>
      <c r="H706" s="79"/>
      <c r="I706" s="79"/>
      <c r="J706" s="79"/>
      <c r="K706" s="79"/>
      <c r="L706" s="79"/>
      <c r="P706" s="56"/>
      <c r="Q706" s="79"/>
      <c r="R706" s="79"/>
      <c r="S706" s="79"/>
      <c r="T706" s="79"/>
      <c r="U706" s="79"/>
      <c r="V706" s="79"/>
      <c r="W706" s="79"/>
      <c r="X706" s="79"/>
      <c r="Y706" s="79"/>
      <c r="AA706" s="104"/>
      <c r="AB706" s="104"/>
      <c r="AC706" s="104"/>
      <c r="AD706" s="104"/>
      <c r="AE706" s="104"/>
      <c r="AF706" s="104"/>
      <c r="AG706" s="104"/>
      <c r="AH706" s="104"/>
    </row>
    <row r="707" spans="3:34" x14ac:dyDescent="0.2">
      <c r="C707" s="56"/>
      <c r="D707" s="79"/>
      <c r="E707" s="79"/>
      <c r="F707" s="79"/>
      <c r="G707" s="79"/>
      <c r="H707" s="79"/>
      <c r="I707" s="79"/>
      <c r="J707" s="79"/>
      <c r="K707" s="79"/>
      <c r="L707" s="79"/>
      <c r="P707" s="56"/>
      <c r="Q707" s="79"/>
      <c r="R707" s="79"/>
      <c r="S707" s="79"/>
      <c r="T707" s="79"/>
      <c r="U707" s="79"/>
      <c r="V707" s="79"/>
      <c r="W707" s="79"/>
      <c r="X707" s="79"/>
      <c r="Y707" s="79"/>
      <c r="AA707" s="104"/>
      <c r="AB707" s="104"/>
      <c r="AC707" s="104"/>
      <c r="AD707" s="104"/>
      <c r="AE707" s="104"/>
      <c r="AF707" s="104"/>
      <c r="AG707" s="104"/>
      <c r="AH707" s="104"/>
    </row>
    <row r="708" spans="3:34" x14ac:dyDescent="0.2">
      <c r="C708" s="56"/>
      <c r="D708" s="79"/>
      <c r="E708" s="79"/>
      <c r="F708" s="79"/>
      <c r="G708" s="79"/>
      <c r="H708" s="79"/>
      <c r="I708" s="79"/>
      <c r="J708" s="79"/>
      <c r="K708" s="79"/>
      <c r="L708" s="79"/>
      <c r="P708" s="56"/>
      <c r="Q708" s="79"/>
      <c r="R708" s="79"/>
      <c r="S708" s="79"/>
      <c r="T708" s="79"/>
      <c r="U708" s="79"/>
      <c r="V708" s="79"/>
      <c r="W708" s="79"/>
      <c r="X708" s="79"/>
      <c r="Y708" s="79"/>
      <c r="AA708" s="104"/>
      <c r="AB708" s="104"/>
      <c r="AC708" s="104"/>
      <c r="AD708" s="104"/>
      <c r="AE708" s="104"/>
      <c r="AF708" s="104"/>
      <c r="AG708" s="104"/>
      <c r="AH708" s="104"/>
    </row>
    <row r="709" spans="3:34" x14ac:dyDescent="0.2">
      <c r="C709" s="56"/>
      <c r="D709" s="79"/>
      <c r="E709" s="79"/>
      <c r="F709" s="79"/>
      <c r="G709" s="79"/>
      <c r="H709" s="79"/>
      <c r="I709" s="79"/>
      <c r="J709" s="79"/>
      <c r="K709" s="79"/>
      <c r="L709" s="79"/>
      <c r="P709" s="56"/>
      <c r="Q709" s="79"/>
      <c r="R709" s="79"/>
      <c r="S709" s="79"/>
      <c r="T709" s="79"/>
      <c r="U709" s="79"/>
      <c r="V709" s="79"/>
      <c r="W709" s="79"/>
      <c r="X709" s="79"/>
      <c r="Y709" s="79"/>
      <c r="AA709" s="104"/>
      <c r="AB709" s="104"/>
      <c r="AC709" s="104"/>
      <c r="AD709" s="104"/>
      <c r="AE709" s="104"/>
      <c r="AF709" s="104"/>
      <c r="AG709" s="104"/>
      <c r="AH709" s="104"/>
    </row>
    <row r="710" spans="3:34" x14ac:dyDescent="0.2">
      <c r="C710" s="56"/>
      <c r="D710" s="79"/>
      <c r="E710" s="79"/>
      <c r="F710" s="79"/>
      <c r="G710" s="79"/>
      <c r="H710" s="79"/>
      <c r="I710" s="79"/>
      <c r="J710" s="79"/>
      <c r="K710" s="79"/>
      <c r="L710" s="79"/>
      <c r="P710" s="56"/>
      <c r="Q710" s="79"/>
      <c r="R710" s="79"/>
      <c r="S710" s="79"/>
      <c r="T710" s="79"/>
      <c r="U710" s="79"/>
      <c r="V710" s="79"/>
      <c r="W710" s="79"/>
      <c r="X710" s="79"/>
      <c r="Y710" s="79"/>
      <c r="AA710" s="104"/>
      <c r="AB710" s="104"/>
      <c r="AC710" s="104"/>
      <c r="AD710" s="104"/>
      <c r="AE710" s="104"/>
      <c r="AF710" s="104"/>
      <c r="AG710" s="104"/>
      <c r="AH710" s="104"/>
    </row>
    <row r="711" spans="3:34" x14ac:dyDescent="0.2">
      <c r="C711" s="56"/>
      <c r="D711" s="79"/>
      <c r="E711" s="79"/>
      <c r="F711" s="79"/>
      <c r="G711" s="79"/>
      <c r="H711" s="79"/>
      <c r="I711" s="79"/>
      <c r="J711" s="79"/>
      <c r="K711" s="79"/>
      <c r="L711" s="79"/>
      <c r="P711" s="56"/>
      <c r="Q711" s="79"/>
      <c r="R711" s="79"/>
      <c r="S711" s="79"/>
      <c r="T711" s="79"/>
      <c r="U711" s="79"/>
      <c r="V711" s="79"/>
      <c r="W711" s="79"/>
      <c r="X711" s="79"/>
      <c r="Y711" s="79"/>
      <c r="AA711" s="104"/>
      <c r="AB711" s="104"/>
      <c r="AC711" s="104"/>
      <c r="AD711" s="104"/>
      <c r="AE711" s="104"/>
      <c r="AF711" s="104"/>
      <c r="AG711" s="104"/>
      <c r="AH711" s="104"/>
    </row>
    <row r="712" spans="3:34" x14ac:dyDescent="0.2">
      <c r="C712" s="56"/>
      <c r="D712" s="79"/>
      <c r="E712" s="79"/>
      <c r="F712" s="79"/>
      <c r="G712" s="79"/>
      <c r="H712" s="79"/>
      <c r="I712" s="79"/>
      <c r="J712" s="79"/>
      <c r="K712" s="79"/>
      <c r="L712" s="79"/>
      <c r="P712" s="56"/>
      <c r="Q712" s="79"/>
      <c r="R712" s="79"/>
      <c r="S712" s="79"/>
      <c r="T712" s="79"/>
      <c r="U712" s="79"/>
      <c r="V712" s="79"/>
      <c r="W712" s="79"/>
      <c r="X712" s="79"/>
      <c r="Y712" s="79"/>
      <c r="AA712" s="104"/>
      <c r="AB712" s="104"/>
      <c r="AC712" s="104"/>
      <c r="AD712" s="104"/>
      <c r="AE712" s="104"/>
      <c r="AF712" s="104"/>
      <c r="AG712" s="104"/>
      <c r="AH712" s="104"/>
    </row>
    <row r="713" spans="3:34" x14ac:dyDescent="0.2">
      <c r="C713" s="56"/>
      <c r="D713" s="79"/>
      <c r="E713" s="79"/>
      <c r="F713" s="79"/>
      <c r="G713" s="79"/>
      <c r="H713" s="79"/>
      <c r="I713" s="79"/>
      <c r="J713" s="79"/>
      <c r="K713" s="79"/>
      <c r="L713" s="79"/>
      <c r="P713" s="56"/>
      <c r="Q713" s="79"/>
      <c r="R713" s="79"/>
      <c r="S713" s="79"/>
      <c r="T713" s="79"/>
      <c r="U713" s="79"/>
      <c r="V713" s="79"/>
      <c r="W713" s="79"/>
      <c r="X713" s="79"/>
      <c r="Y713" s="79"/>
      <c r="AA713" s="104"/>
      <c r="AB713" s="104"/>
      <c r="AC713" s="104"/>
      <c r="AD713" s="104"/>
      <c r="AE713" s="104"/>
      <c r="AF713" s="104"/>
      <c r="AG713" s="104"/>
      <c r="AH713" s="104"/>
    </row>
    <row r="714" spans="3:34" x14ac:dyDescent="0.2">
      <c r="C714" s="56"/>
      <c r="D714" s="79"/>
      <c r="E714" s="79"/>
      <c r="F714" s="79"/>
      <c r="G714" s="79"/>
      <c r="H714" s="79"/>
      <c r="I714" s="79"/>
      <c r="J714" s="79"/>
      <c r="K714" s="79"/>
      <c r="L714" s="79"/>
      <c r="P714" s="56"/>
      <c r="Q714" s="79"/>
      <c r="R714" s="79"/>
      <c r="S714" s="79"/>
      <c r="T714" s="79"/>
      <c r="U714" s="79"/>
      <c r="V714" s="79"/>
      <c r="W714" s="79"/>
      <c r="X714" s="79"/>
      <c r="Y714" s="79"/>
      <c r="AA714" s="104"/>
      <c r="AB714" s="104"/>
      <c r="AC714" s="104"/>
      <c r="AD714" s="104"/>
      <c r="AE714" s="104"/>
      <c r="AF714" s="104"/>
      <c r="AG714" s="104"/>
      <c r="AH714" s="104"/>
    </row>
    <row r="715" spans="3:34" x14ac:dyDescent="0.2">
      <c r="C715" s="56"/>
      <c r="D715" s="79"/>
      <c r="E715" s="79"/>
      <c r="F715" s="79"/>
      <c r="G715" s="79"/>
      <c r="H715" s="79"/>
      <c r="I715" s="79"/>
      <c r="J715" s="79"/>
      <c r="K715" s="79"/>
      <c r="L715" s="79"/>
      <c r="P715" s="56"/>
      <c r="Q715" s="79"/>
      <c r="R715" s="79"/>
      <c r="S715" s="79"/>
      <c r="T715" s="79"/>
      <c r="U715" s="79"/>
      <c r="V715" s="79"/>
      <c r="W715" s="79"/>
      <c r="X715" s="79"/>
      <c r="Y715" s="79"/>
      <c r="AA715" s="104"/>
      <c r="AB715" s="104"/>
      <c r="AC715" s="104"/>
      <c r="AD715" s="104"/>
      <c r="AE715" s="104"/>
      <c r="AF715" s="104"/>
      <c r="AG715" s="104"/>
      <c r="AH715" s="104"/>
    </row>
    <row r="716" spans="3:34" x14ac:dyDescent="0.2">
      <c r="C716" s="56"/>
      <c r="D716" s="79"/>
      <c r="E716" s="79"/>
      <c r="F716" s="79"/>
      <c r="G716" s="79"/>
      <c r="H716" s="79"/>
      <c r="I716" s="79"/>
      <c r="J716" s="79"/>
      <c r="K716" s="79"/>
      <c r="L716" s="79"/>
      <c r="P716" s="56"/>
      <c r="Q716" s="79"/>
      <c r="R716" s="79"/>
      <c r="S716" s="79"/>
      <c r="T716" s="79"/>
      <c r="U716" s="79"/>
      <c r="V716" s="79"/>
      <c r="W716" s="79"/>
      <c r="X716" s="79"/>
      <c r="Y716" s="79"/>
      <c r="AA716" s="104"/>
      <c r="AB716" s="104"/>
      <c r="AC716" s="104"/>
      <c r="AD716" s="104"/>
      <c r="AE716" s="104"/>
      <c r="AF716" s="104"/>
      <c r="AG716" s="104"/>
      <c r="AH716" s="104"/>
    </row>
    <row r="717" spans="3:34" x14ac:dyDescent="0.2">
      <c r="C717" s="56"/>
      <c r="D717" s="79"/>
      <c r="E717" s="79"/>
      <c r="F717" s="79"/>
      <c r="G717" s="79"/>
      <c r="H717" s="79"/>
      <c r="I717" s="79"/>
      <c r="J717" s="79"/>
      <c r="K717" s="79"/>
      <c r="L717" s="79"/>
      <c r="P717" s="56"/>
      <c r="Q717" s="79"/>
      <c r="R717" s="79"/>
      <c r="S717" s="79"/>
      <c r="T717" s="79"/>
      <c r="U717" s="79"/>
      <c r="V717" s="79"/>
      <c r="W717" s="79"/>
      <c r="X717" s="79"/>
      <c r="Y717" s="79"/>
      <c r="AA717" s="104"/>
      <c r="AB717" s="104"/>
      <c r="AC717" s="104"/>
      <c r="AD717" s="104"/>
      <c r="AE717" s="104"/>
      <c r="AF717" s="104"/>
      <c r="AG717" s="104"/>
      <c r="AH717" s="104"/>
    </row>
    <row r="718" spans="3:34" x14ac:dyDescent="0.2">
      <c r="C718" s="56"/>
      <c r="D718" s="79"/>
      <c r="E718" s="79"/>
      <c r="F718" s="79"/>
      <c r="G718" s="79"/>
      <c r="H718" s="79"/>
      <c r="I718" s="79"/>
      <c r="J718" s="79"/>
      <c r="K718" s="79"/>
      <c r="L718" s="79"/>
      <c r="P718" s="56"/>
      <c r="Q718" s="79"/>
      <c r="R718" s="79"/>
      <c r="S718" s="79"/>
      <c r="T718" s="79"/>
      <c r="U718" s="79"/>
      <c r="V718" s="79"/>
      <c r="W718" s="79"/>
      <c r="X718" s="79"/>
      <c r="Y718" s="79"/>
      <c r="AA718" s="104"/>
      <c r="AB718" s="104"/>
      <c r="AC718" s="104"/>
      <c r="AD718" s="104"/>
      <c r="AE718" s="104"/>
      <c r="AF718" s="104"/>
      <c r="AG718" s="104"/>
      <c r="AH718" s="104"/>
    </row>
    <row r="719" spans="3:34" x14ac:dyDescent="0.2">
      <c r="C719" s="56"/>
      <c r="D719" s="79"/>
      <c r="E719" s="79"/>
      <c r="F719" s="79"/>
      <c r="G719" s="79"/>
      <c r="H719" s="79"/>
      <c r="I719" s="79"/>
      <c r="J719" s="79"/>
      <c r="K719" s="79"/>
      <c r="L719" s="79"/>
      <c r="P719" s="56"/>
      <c r="Q719" s="79"/>
      <c r="R719" s="79"/>
      <c r="S719" s="79"/>
      <c r="T719" s="79"/>
      <c r="U719" s="79"/>
      <c r="V719" s="79"/>
      <c r="W719" s="79"/>
      <c r="X719" s="79"/>
      <c r="Y719" s="79"/>
      <c r="AA719" s="104"/>
      <c r="AB719" s="104"/>
      <c r="AC719" s="104"/>
      <c r="AD719" s="104"/>
      <c r="AE719" s="104"/>
      <c r="AF719" s="104"/>
      <c r="AG719" s="104"/>
      <c r="AH719" s="104"/>
    </row>
    <row r="720" spans="3:34" x14ac:dyDescent="0.2">
      <c r="C720" s="56"/>
      <c r="D720" s="79"/>
      <c r="E720" s="79"/>
      <c r="F720" s="79"/>
      <c r="G720" s="79"/>
      <c r="H720" s="79"/>
      <c r="I720" s="79"/>
      <c r="J720" s="79"/>
      <c r="K720" s="79"/>
      <c r="L720" s="79"/>
      <c r="P720" s="56"/>
      <c r="Q720" s="79"/>
      <c r="R720" s="79"/>
      <c r="S720" s="79"/>
      <c r="T720" s="79"/>
      <c r="U720" s="79"/>
      <c r="V720" s="79"/>
      <c r="W720" s="79"/>
      <c r="X720" s="79"/>
      <c r="Y720" s="79"/>
      <c r="AA720" s="104"/>
      <c r="AB720" s="104"/>
      <c r="AC720" s="104"/>
      <c r="AD720" s="104"/>
      <c r="AE720" s="104"/>
      <c r="AF720" s="104"/>
      <c r="AG720" s="104"/>
      <c r="AH720" s="104"/>
    </row>
    <row r="721" spans="3:34" x14ac:dyDescent="0.2">
      <c r="C721" s="56"/>
      <c r="D721" s="79"/>
      <c r="E721" s="79"/>
      <c r="F721" s="79"/>
      <c r="G721" s="79"/>
      <c r="H721" s="79"/>
      <c r="I721" s="79"/>
      <c r="J721" s="79"/>
      <c r="K721" s="79"/>
      <c r="L721" s="79"/>
      <c r="P721" s="56"/>
      <c r="Q721" s="79"/>
      <c r="R721" s="79"/>
      <c r="S721" s="79"/>
      <c r="T721" s="79"/>
      <c r="U721" s="79"/>
      <c r="V721" s="79"/>
      <c r="W721" s="79"/>
      <c r="X721" s="79"/>
      <c r="Y721" s="79"/>
      <c r="AA721" s="104"/>
      <c r="AB721" s="104"/>
      <c r="AC721" s="104"/>
      <c r="AD721" s="104"/>
      <c r="AE721" s="104"/>
      <c r="AF721" s="104"/>
      <c r="AG721" s="104"/>
      <c r="AH721" s="104"/>
    </row>
    <row r="722" spans="3:34" x14ac:dyDescent="0.2">
      <c r="C722" s="56"/>
      <c r="D722" s="79"/>
      <c r="E722" s="79"/>
      <c r="F722" s="79"/>
      <c r="G722" s="79"/>
      <c r="H722" s="79"/>
      <c r="I722" s="79"/>
      <c r="J722" s="79"/>
      <c r="K722" s="79"/>
      <c r="L722" s="79"/>
      <c r="P722" s="56"/>
      <c r="Q722" s="79"/>
      <c r="R722" s="79"/>
      <c r="S722" s="79"/>
      <c r="T722" s="79"/>
      <c r="U722" s="79"/>
      <c r="V722" s="79"/>
      <c r="W722" s="79"/>
      <c r="X722" s="79"/>
      <c r="Y722" s="79"/>
      <c r="AA722" s="104"/>
      <c r="AB722" s="104"/>
      <c r="AC722" s="104"/>
      <c r="AD722" s="104"/>
      <c r="AE722" s="104"/>
      <c r="AF722" s="104"/>
      <c r="AG722" s="104"/>
      <c r="AH722" s="104"/>
    </row>
    <row r="723" spans="3:34" x14ac:dyDescent="0.2">
      <c r="C723" s="56"/>
      <c r="D723" s="79"/>
      <c r="E723" s="79"/>
      <c r="F723" s="79"/>
      <c r="G723" s="79"/>
      <c r="H723" s="79"/>
      <c r="I723" s="79"/>
      <c r="J723" s="79"/>
      <c r="K723" s="79"/>
      <c r="L723" s="79"/>
      <c r="P723" s="56"/>
      <c r="Q723" s="79"/>
      <c r="R723" s="79"/>
      <c r="S723" s="79"/>
      <c r="T723" s="79"/>
      <c r="U723" s="79"/>
      <c r="V723" s="79"/>
      <c r="W723" s="79"/>
      <c r="X723" s="79"/>
      <c r="Y723" s="79"/>
      <c r="AA723" s="104"/>
      <c r="AB723" s="104"/>
      <c r="AC723" s="104"/>
      <c r="AD723" s="104"/>
      <c r="AE723" s="104"/>
      <c r="AF723" s="104"/>
      <c r="AG723" s="104"/>
      <c r="AH723" s="104"/>
    </row>
    <row r="724" spans="3:34" x14ac:dyDescent="0.2">
      <c r="C724" s="56"/>
      <c r="D724" s="79"/>
      <c r="E724" s="79"/>
      <c r="F724" s="79"/>
      <c r="G724" s="79"/>
      <c r="H724" s="79"/>
      <c r="I724" s="79"/>
      <c r="J724" s="79"/>
      <c r="K724" s="79"/>
      <c r="L724" s="79"/>
      <c r="P724" s="56"/>
      <c r="Q724" s="79"/>
      <c r="R724" s="79"/>
      <c r="S724" s="79"/>
      <c r="T724" s="79"/>
      <c r="U724" s="79"/>
      <c r="V724" s="79"/>
      <c r="W724" s="79"/>
      <c r="X724" s="79"/>
      <c r="Y724" s="79"/>
      <c r="AA724" s="104"/>
      <c r="AB724" s="104"/>
      <c r="AC724" s="104"/>
      <c r="AD724" s="104"/>
      <c r="AE724" s="104"/>
      <c r="AF724" s="104"/>
      <c r="AG724" s="104"/>
      <c r="AH724" s="104"/>
    </row>
    <row r="725" spans="3:34" x14ac:dyDescent="0.2">
      <c r="C725" s="56"/>
      <c r="D725" s="79"/>
      <c r="E725" s="79"/>
      <c r="F725" s="79"/>
      <c r="G725" s="79"/>
      <c r="H725" s="79"/>
      <c r="I725" s="79"/>
      <c r="J725" s="79"/>
      <c r="K725" s="79"/>
      <c r="L725" s="79"/>
      <c r="P725" s="56"/>
      <c r="Q725" s="79"/>
      <c r="R725" s="79"/>
      <c r="S725" s="79"/>
      <c r="T725" s="79"/>
      <c r="U725" s="79"/>
      <c r="V725" s="79"/>
      <c r="W725" s="79"/>
      <c r="X725" s="79"/>
      <c r="Y725" s="79"/>
      <c r="AA725" s="104"/>
      <c r="AB725" s="104"/>
      <c r="AC725" s="104"/>
      <c r="AD725" s="104"/>
      <c r="AE725" s="104"/>
      <c r="AF725" s="104"/>
      <c r="AG725" s="104"/>
      <c r="AH725" s="104"/>
    </row>
    <row r="726" spans="3:34" x14ac:dyDescent="0.2">
      <c r="C726" s="56"/>
      <c r="D726" s="79"/>
      <c r="E726" s="79"/>
      <c r="F726" s="79"/>
      <c r="G726" s="79"/>
      <c r="H726" s="79"/>
      <c r="I726" s="79"/>
      <c r="J726" s="79"/>
      <c r="K726" s="79"/>
      <c r="L726" s="79"/>
      <c r="P726" s="56"/>
      <c r="Q726" s="79"/>
      <c r="R726" s="79"/>
      <c r="S726" s="79"/>
      <c r="T726" s="79"/>
      <c r="U726" s="79"/>
      <c r="V726" s="79"/>
      <c r="W726" s="79"/>
      <c r="X726" s="79"/>
      <c r="Y726" s="79"/>
      <c r="AA726" s="104"/>
      <c r="AB726" s="104"/>
      <c r="AC726" s="104"/>
      <c r="AD726" s="104"/>
      <c r="AE726" s="104"/>
      <c r="AF726" s="104"/>
      <c r="AG726" s="104"/>
      <c r="AH726" s="104"/>
    </row>
    <row r="727" spans="3:34" x14ac:dyDescent="0.2">
      <c r="C727" s="56"/>
      <c r="D727" s="79"/>
      <c r="E727" s="79"/>
      <c r="F727" s="79"/>
      <c r="G727" s="79"/>
      <c r="H727" s="79"/>
      <c r="I727" s="79"/>
      <c r="J727" s="79"/>
      <c r="K727" s="79"/>
      <c r="L727" s="79"/>
      <c r="P727" s="56"/>
      <c r="Q727" s="79"/>
      <c r="R727" s="79"/>
      <c r="S727" s="79"/>
      <c r="T727" s="79"/>
      <c r="U727" s="79"/>
      <c r="V727" s="79"/>
      <c r="W727" s="79"/>
      <c r="X727" s="79"/>
      <c r="Y727" s="79"/>
      <c r="AA727" s="104"/>
      <c r="AB727" s="104"/>
      <c r="AC727" s="104"/>
      <c r="AD727" s="104"/>
      <c r="AE727" s="104"/>
      <c r="AF727" s="104"/>
      <c r="AG727" s="104"/>
      <c r="AH727" s="104"/>
    </row>
    <row r="728" spans="3:34" x14ac:dyDescent="0.2">
      <c r="C728" s="56"/>
      <c r="D728" s="79"/>
      <c r="E728" s="79"/>
      <c r="F728" s="79"/>
      <c r="G728" s="79"/>
      <c r="H728" s="79"/>
      <c r="I728" s="79"/>
      <c r="J728" s="79"/>
      <c r="K728" s="79"/>
      <c r="L728" s="79"/>
      <c r="P728" s="56"/>
      <c r="Q728" s="79"/>
      <c r="R728" s="79"/>
      <c r="S728" s="79"/>
      <c r="T728" s="79"/>
      <c r="U728" s="79"/>
      <c r="V728" s="79"/>
      <c r="W728" s="79"/>
      <c r="X728" s="79"/>
      <c r="Y728" s="79"/>
      <c r="AA728" s="104"/>
      <c r="AB728" s="104"/>
      <c r="AC728" s="104"/>
      <c r="AD728" s="104"/>
      <c r="AE728" s="104"/>
      <c r="AF728" s="104"/>
      <c r="AG728" s="104"/>
      <c r="AH728" s="104"/>
    </row>
    <row r="729" spans="3:34" x14ac:dyDescent="0.2">
      <c r="C729" s="56"/>
      <c r="D729" s="79"/>
      <c r="E729" s="79"/>
      <c r="F729" s="79"/>
      <c r="G729" s="79"/>
      <c r="H729" s="79"/>
      <c r="I729" s="79"/>
      <c r="J729" s="79"/>
      <c r="K729" s="79"/>
      <c r="L729" s="79"/>
      <c r="P729" s="56"/>
      <c r="Q729" s="79"/>
      <c r="R729" s="79"/>
      <c r="S729" s="79"/>
      <c r="T729" s="79"/>
      <c r="U729" s="79"/>
      <c r="V729" s="79"/>
      <c r="W729" s="79"/>
      <c r="X729" s="79"/>
      <c r="Y729" s="79"/>
      <c r="AA729" s="104"/>
      <c r="AB729" s="104"/>
      <c r="AC729" s="104"/>
      <c r="AD729" s="104"/>
      <c r="AE729" s="104"/>
      <c r="AF729" s="104"/>
      <c r="AG729" s="104"/>
      <c r="AH729" s="104"/>
    </row>
    <row r="730" spans="3:34" x14ac:dyDescent="0.2">
      <c r="C730" s="56"/>
      <c r="D730" s="79"/>
      <c r="E730" s="79"/>
      <c r="F730" s="79"/>
      <c r="G730" s="79"/>
      <c r="H730" s="79"/>
      <c r="I730" s="79"/>
      <c r="J730" s="79"/>
      <c r="K730" s="79"/>
      <c r="L730" s="79"/>
      <c r="P730" s="56"/>
      <c r="Q730" s="79"/>
      <c r="R730" s="79"/>
      <c r="S730" s="79"/>
      <c r="T730" s="79"/>
      <c r="U730" s="79"/>
      <c r="V730" s="79"/>
      <c r="W730" s="79"/>
      <c r="X730" s="79"/>
      <c r="Y730" s="79"/>
      <c r="AA730" s="104"/>
      <c r="AB730" s="104"/>
      <c r="AC730" s="104"/>
      <c r="AD730" s="104"/>
      <c r="AE730" s="104"/>
      <c r="AF730" s="104"/>
      <c r="AG730" s="104"/>
      <c r="AH730" s="104"/>
    </row>
    <row r="731" spans="3:34" x14ac:dyDescent="0.2">
      <c r="C731" s="56"/>
      <c r="D731" s="79"/>
      <c r="E731" s="79"/>
      <c r="F731" s="79"/>
      <c r="G731" s="79"/>
      <c r="H731" s="79"/>
      <c r="I731" s="79"/>
      <c r="J731" s="79"/>
      <c r="K731" s="79"/>
      <c r="L731" s="79"/>
      <c r="P731" s="56"/>
      <c r="Q731" s="79"/>
      <c r="R731" s="79"/>
      <c r="S731" s="79"/>
      <c r="T731" s="79"/>
      <c r="U731" s="79"/>
      <c r="V731" s="79"/>
      <c r="W731" s="79"/>
      <c r="X731" s="79"/>
      <c r="Y731" s="79"/>
      <c r="AA731" s="104"/>
      <c r="AB731" s="104"/>
      <c r="AC731" s="104"/>
      <c r="AD731" s="104"/>
      <c r="AE731" s="104"/>
      <c r="AF731" s="104"/>
      <c r="AG731" s="104"/>
      <c r="AH731" s="104"/>
    </row>
    <row r="732" spans="3:34" x14ac:dyDescent="0.2">
      <c r="C732" s="56"/>
      <c r="D732" s="79"/>
      <c r="E732" s="79"/>
      <c r="F732" s="79"/>
      <c r="G732" s="79"/>
      <c r="H732" s="79"/>
      <c r="I732" s="79"/>
      <c r="J732" s="79"/>
      <c r="K732" s="79"/>
      <c r="L732" s="79"/>
      <c r="P732" s="56"/>
      <c r="Q732" s="79"/>
      <c r="R732" s="79"/>
      <c r="S732" s="79"/>
      <c r="T732" s="79"/>
      <c r="U732" s="79"/>
      <c r="V732" s="79"/>
      <c r="W732" s="79"/>
      <c r="X732" s="79"/>
      <c r="Y732" s="79"/>
      <c r="AA732" s="104"/>
      <c r="AB732" s="104"/>
      <c r="AC732" s="104"/>
      <c r="AD732" s="104"/>
      <c r="AE732" s="104"/>
      <c r="AF732" s="104"/>
      <c r="AG732" s="104"/>
      <c r="AH732" s="104"/>
    </row>
    <row r="733" spans="3:34" x14ac:dyDescent="0.2">
      <c r="C733" s="56"/>
      <c r="D733" s="79"/>
      <c r="E733" s="79"/>
      <c r="F733" s="79"/>
      <c r="G733" s="79"/>
      <c r="H733" s="79"/>
      <c r="I733" s="79"/>
      <c r="J733" s="79"/>
      <c r="K733" s="79"/>
      <c r="L733" s="79"/>
      <c r="P733" s="56"/>
      <c r="Q733" s="79"/>
      <c r="R733" s="79"/>
      <c r="S733" s="79"/>
      <c r="T733" s="79"/>
      <c r="U733" s="79"/>
      <c r="V733" s="79"/>
      <c r="W733" s="79"/>
      <c r="X733" s="79"/>
      <c r="Y733" s="79"/>
      <c r="AA733" s="104"/>
      <c r="AB733" s="104"/>
      <c r="AC733" s="104"/>
      <c r="AD733" s="104"/>
      <c r="AE733" s="104"/>
      <c r="AF733" s="104"/>
      <c r="AG733" s="104"/>
      <c r="AH733" s="104"/>
    </row>
    <row r="734" spans="3:34" x14ac:dyDescent="0.2">
      <c r="C734" s="56"/>
      <c r="D734" s="79"/>
      <c r="E734" s="79"/>
      <c r="F734" s="79"/>
      <c r="G734" s="79"/>
      <c r="H734" s="79"/>
      <c r="I734" s="79"/>
      <c r="J734" s="79"/>
      <c r="K734" s="79"/>
      <c r="L734" s="79"/>
      <c r="P734" s="56"/>
      <c r="Q734" s="79"/>
      <c r="R734" s="79"/>
      <c r="S734" s="79"/>
      <c r="T734" s="79"/>
      <c r="U734" s="79"/>
      <c r="V734" s="79"/>
      <c r="W734" s="79"/>
      <c r="X734" s="79"/>
      <c r="Y734" s="79"/>
      <c r="AA734" s="104"/>
      <c r="AB734" s="104"/>
      <c r="AC734" s="104"/>
      <c r="AD734" s="104"/>
      <c r="AE734" s="104"/>
      <c r="AF734" s="104"/>
      <c r="AG734" s="104"/>
      <c r="AH734" s="104"/>
    </row>
    <row r="735" spans="3:34" x14ac:dyDescent="0.2">
      <c r="C735" s="56"/>
      <c r="D735" s="79"/>
      <c r="E735" s="79"/>
      <c r="F735" s="79"/>
      <c r="G735" s="79"/>
      <c r="H735" s="79"/>
      <c r="I735" s="79"/>
      <c r="J735" s="79"/>
      <c r="K735" s="79"/>
      <c r="L735" s="79"/>
      <c r="P735" s="56"/>
      <c r="Q735" s="79"/>
      <c r="R735" s="79"/>
      <c r="S735" s="79"/>
      <c r="T735" s="79"/>
      <c r="U735" s="79"/>
      <c r="V735" s="79"/>
      <c r="W735" s="79"/>
      <c r="X735" s="79"/>
      <c r="Y735" s="79"/>
      <c r="AA735" s="104"/>
      <c r="AB735" s="104"/>
      <c r="AC735" s="104"/>
      <c r="AD735" s="104"/>
      <c r="AE735" s="104"/>
      <c r="AF735" s="104"/>
      <c r="AG735" s="104"/>
      <c r="AH735" s="104"/>
    </row>
    <row r="736" spans="3:34" x14ac:dyDescent="0.2">
      <c r="C736" s="56"/>
      <c r="D736" s="79"/>
      <c r="E736" s="79"/>
      <c r="F736" s="79"/>
      <c r="G736" s="79"/>
      <c r="H736" s="79"/>
      <c r="I736" s="79"/>
      <c r="J736" s="79"/>
      <c r="K736" s="79"/>
      <c r="L736" s="79"/>
      <c r="P736" s="56"/>
      <c r="Q736" s="79"/>
      <c r="R736" s="79"/>
      <c r="S736" s="79"/>
      <c r="T736" s="79"/>
      <c r="U736" s="79"/>
      <c r="V736" s="79"/>
      <c r="W736" s="79"/>
      <c r="X736" s="79"/>
      <c r="Y736" s="79"/>
      <c r="AA736" s="104"/>
      <c r="AB736" s="104"/>
      <c r="AC736" s="104"/>
      <c r="AD736" s="104"/>
      <c r="AE736" s="104"/>
      <c r="AF736" s="104"/>
      <c r="AG736" s="104"/>
      <c r="AH736" s="104"/>
    </row>
    <row r="737" spans="3:34" x14ac:dyDescent="0.2">
      <c r="C737" s="56"/>
      <c r="D737" s="79"/>
      <c r="E737" s="79"/>
      <c r="F737" s="79"/>
      <c r="G737" s="79"/>
      <c r="H737" s="79"/>
      <c r="I737" s="79"/>
      <c r="J737" s="79"/>
      <c r="K737" s="79"/>
      <c r="L737" s="79"/>
      <c r="P737" s="56"/>
      <c r="Q737" s="79"/>
      <c r="R737" s="79"/>
      <c r="S737" s="79"/>
      <c r="T737" s="79"/>
      <c r="U737" s="79"/>
      <c r="V737" s="79"/>
      <c r="W737" s="79"/>
      <c r="X737" s="79"/>
      <c r="Y737" s="79"/>
      <c r="AA737" s="104"/>
      <c r="AB737" s="104"/>
      <c r="AC737" s="104"/>
      <c r="AD737" s="104"/>
      <c r="AE737" s="104"/>
      <c r="AF737" s="104"/>
      <c r="AG737" s="104"/>
      <c r="AH737" s="104"/>
    </row>
    <row r="738" spans="3:34" x14ac:dyDescent="0.2">
      <c r="C738" s="56"/>
      <c r="D738" s="79"/>
      <c r="E738" s="79"/>
      <c r="F738" s="79"/>
      <c r="G738" s="79"/>
      <c r="H738" s="79"/>
      <c r="I738" s="79"/>
      <c r="J738" s="79"/>
      <c r="K738" s="79"/>
      <c r="L738" s="79"/>
      <c r="P738" s="56"/>
      <c r="Q738" s="79"/>
      <c r="R738" s="79"/>
      <c r="S738" s="79"/>
      <c r="T738" s="79"/>
      <c r="U738" s="79"/>
      <c r="V738" s="79"/>
      <c r="W738" s="79"/>
      <c r="X738" s="79"/>
      <c r="Y738" s="79"/>
      <c r="AA738" s="104"/>
      <c r="AB738" s="104"/>
      <c r="AC738" s="104"/>
      <c r="AD738" s="104"/>
      <c r="AE738" s="104"/>
      <c r="AF738" s="104"/>
      <c r="AG738" s="104"/>
      <c r="AH738" s="104"/>
    </row>
    <row r="739" spans="3:34" x14ac:dyDescent="0.2">
      <c r="C739" s="56"/>
      <c r="D739" s="79"/>
      <c r="E739" s="79"/>
      <c r="F739" s="79"/>
      <c r="G739" s="79"/>
      <c r="H739" s="79"/>
      <c r="I739" s="79"/>
      <c r="J739" s="79"/>
      <c r="K739" s="79"/>
      <c r="L739" s="79"/>
      <c r="P739" s="56"/>
      <c r="Q739" s="79"/>
      <c r="R739" s="79"/>
      <c r="S739" s="79"/>
      <c r="T739" s="79"/>
      <c r="U739" s="79"/>
      <c r="V739" s="79"/>
      <c r="W739" s="79"/>
      <c r="X739" s="79"/>
      <c r="Y739" s="79"/>
      <c r="AA739" s="104"/>
      <c r="AB739" s="104"/>
      <c r="AC739" s="104"/>
      <c r="AD739" s="104"/>
      <c r="AE739" s="104"/>
      <c r="AF739" s="104"/>
      <c r="AG739" s="104"/>
      <c r="AH739" s="104"/>
    </row>
    <row r="740" spans="3:34" x14ac:dyDescent="0.2">
      <c r="C740" s="56"/>
      <c r="D740" s="79"/>
      <c r="E740" s="79"/>
      <c r="F740" s="79"/>
      <c r="G740" s="79"/>
      <c r="H740" s="79"/>
      <c r="I740" s="79"/>
      <c r="J740" s="79"/>
      <c r="K740" s="79"/>
      <c r="L740" s="79"/>
      <c r="P740" s="56"/>
      <c r="Q740" s="79"/>
      <c r="R740" s="79"/>
      <c r="S740" s="79"/>
      <c r="T740" s="79"/>
      <c r="U740" s="79"/>
      <c r="V740" s="79"/>
      <c r="W740" s="79"/>
      <c r="X740" s="79"/>
      <c r="Y740" s="79"/>
      <c r="AA740" s="104"/>
      <c r="AB740" s="104"/>
      <c r="AC740" s="104"/>
      <c r="AD740" s="104"/>
      <c r="AE740" s="104"/>
      <c r="AF740" s="104"/>
      <c r="AG740" s="104"/>
      <c r="AH740" s="104"/>
    </row>
    <row r="741" spans="3:34" x14ac:dyDescent="0.2">
      <c r="C741" s="56"/>
      <c r="D741" s="79"/>
      <c r="E741" s="79"/>
      <c r="F741" s="79"/>
      <c r="G741" s="79"/>
      <c r="H741" s="79"/>
      <c r="I741" s="79"/>
      <c r="J741" s="79"/>
      <c r="K741" s="79"/>
      <c r="L741" s="79"/>
      <c r="P741" s="56"/>
      <c r="Q741" s="79"/>
      <c r="R741" s="79"/>
      <c r="S741" s="79"/>
      <c r="T741" s="79"/>
      <c r="U741" s="79"/>
      <c r="V741" s="79"/>
      <c r="W741" s="79"/>
      <c r="X741" s="79"/>
      <c r="Y741" s="79"/>
      <c r="AA741" s="104"/>
      <c r="AB741" s="104"/>
      <c r="AC741" s="104"/>
      <c r="AD741" s="104"/>
      <c r="AE741" s="104"/>
      <c r="AF741" s="104"/>
      <c r="AG741" s="104"/>
      <c r="AH741" s="104"/>
    </row>
    <row r="742" spans="3:34" x14ac:dyDescent="0.2">
      <c r="C742" s="56"/>
      <c r="D742" s="79"/>
      <c r="E742" s="79"/>
      <c r="F742" s="79"/>
      <c r="G742" s="79"/>
      <c r="H742" s="79"/>
      <c r="I742" s="79"/>
      <c r="J742" s="79"/>
      <c r="K742" s="79"/>
      <c r="L742" s="79"/>
      <c r="P742" s="56"/>
      <c r="Q742" s="79"/>
      <c r="R742" s="79"/>
      <c r="S742" s="79"/>
      <c r="T742" s="79"/>
      <c r="U742" s="79"/>
      <c r="V742" s="79"/>
      <c r="W742" s="79"/>
      <c r="X742" s="79"/>
      <c r="Y742" s="79"/>
      <c r="AA742" s="104"/>
      <c r="AB742" s="104"/>
      <c r="AC742" s="104"/>
      <c r="AD742" s="104"/>
      <c r="AE742" s="104"/>
      <c r="AF742" s="104"/>
      <c r="AG742" s="104"/>
      <c r="AH742" s="104"/>
    </row>
    <row r="743" spans="3:34" x14ac:dyDescent="0.2">
      <c r="C743" s="56"/>
      <c r="D743" s="79"/>
      <c r="E743" s="79"/>
      <c r="F743" s="79"/>
      <c r="G743" s="79"/>
      <c r="H743" s="79"/>
      <c r="I743" s="79"/>
      <c r="J743" s="79"/>
      <c r="K743" s="79"/>
      <c r="L743" s="79"/>
      <c r="P743" s="56"/>
      <c r="Q743" s="79"/>
      <c r="R743" s="79"/>
      <c r="S743" s="79"/>
      <c r="T743" s="79"/>
      <c r="U743" s="79"/>
      <c r="V743" s="79"/>
      <c r="W743" s="79"/>
      <c r="X743" s="79"/>
      <c r="Y743" s="79"/>
      <c r="AA743" s="104"/>
      <c r="AB743" s="104"/>
      <c r="AC743" s="104"/>
      <c r="AD743" s="104"/>
      <c r="AE743" s="104"/>
      <c r="AF743" s="104"/>
      <c r="AG743" s="104"/>
      <c r="AH743" s="104"/>
    </row>
    <row r="744" spans="3:34" x14ac:dyDescent="0.2">
      <c r="C744" s="56"/>
      <c r="D744" s="79"/>
      <c r="E744" s="79"/>
      <c r="F744" s="79"/>
      <c r="G744" s="79"/>
      <c r="H744" s="79"/>
      <c r="I744" s="79"/>
      <c r="J744" s="79"/>
      <c r="K744" s="79"/>
      <c r="L744" s="79"/>
      <c r="P744" s="56"/>
      <c r="Q744" s="79"/>
      <c r="R744" s="79"/>
      <c r="S744" s="79"/>
      <c r="T744" s="79"/>
      <c r="U744" s="79"/>
      <c r="V744" s="79"/>
      <c r="W744" s="79"/>
      <c r="X744" s="79"/>
      <c r="Y744" s="79"/>
      <c r="AA744" s="104"/>
      <c r="AB744" s="104"/>
      <c r="AC744" s="104"/>
      <c r="AD744" s="104"/>
      <c r="AE744" s="104"/>
      <c r="AF744" s="104"/>
      <c r="AG744" s="104"/>
      <c r="AH744" s="104"/>
    </row>
    <row r="745" spans="3:34" x14ac:dyDescent="0.2">
      <c r="C745" s="56"/>
      <c r="D745" s="79"/>
      <c r="E745" s="79"/>
      <c r="F745" s="79"/>
      <c r="G745" s="79"/>
      <c r="H745" s="79"/>
      <c r="I745" s="79"/>
      <c r="J745" s="79"/>
      <c r="K745" s="79"/>
      <c r="L745" s="79"/>
      <c r="P745" s="56"/>
      <c r="Q745" s="79"/>
      <c r="R745" s="79"/>
      <c r="S745" s="79"/>
      <c r="T745" s="79"/>
      <c r="U745" s="79"/>
      <c r="V745" s="79"/>
      <c r="W745" s="79"/>
      <c r="X745" s="79"/>
      <c r="Y745" s="79"/>
      <c r="AA745" s="104"/>
      <c r="AB745" s="104"/>
      <c r="AC745" s="104"/>
      <c r="AD745" s="104"/>
      <c r="AE745" s="104"/>
      <c r="AF745" s="104"/>
      <c r="AG745" s="104"/>
      <c r="AH745" s="104"/>
    </row>
    <row r="746" spans="3:34" x14ac:dyDescent="0.2">
      <c r="C746" s="56"/>
      <c r="D746" s="79"/>
      <c r="E746" s="79"/>
      <c r="F746" s="79"/>
      <c r="G746" s="79"/>
      <c r="H746" s="79"/>
      <c r="I746" s="79"/>
      <c r="J746" s="79"/>
      <c r="K746" s="79"/>
      <c r="L746" s="79"/>
      <c r="P746" s="56"/>
      <c r="Q746" s="79"/>
      <c r="R746" s="79"/>
      <c r="S746" s="79"/>
      <c r="T746" s="79"/>
      <c r="U746" s="79"/>
      <c r="V746" s="79"/>
      <c r="W746" s="79"/>
      <c r="X746" s="79"/>
      <c r="Y746" s="79"/>
      <c r="AA746" s="104"/>
      <c r="AB746" s="104"/>
      <c r="AC746" s="104"/>
      <c r="AD746" s="104"/>
      <c r="AE746" s="104"/>
      <c r="AF746" s="104"/>
      <c r="AG746" s="104"/>
      <c r="AH746" s="104"/>
    </row>
    <row r="747" spans="3:34" x14ac:dyDescent="0.2">
      <c r="C747" s="56"/>
      <c r="D747" s="79"/>
      <c r="E747" s="79"/>
      <c r="F747" s="79"/>
      <c r="G747" s="79"/>
      <c r="H747" s="79"/>
      <c r="I747" s="79"/>
      <c r="J747" s="79"/>
      <c r="K747" s="79"/>
      <c r="L747" s="79"/>
      <c r="P747" s="56"/>
      <c r="Q747" s="79"/>
      <c r="R747" s="79"/>
      <c r="S747" s="79"/>
      <c r="T747" s="79"/>
      <c r="U747" s="79"/>
      <c r="V747" s="79"/>
      <c r="W747" s="79"/>
      <c r="X747" s="79"/>
      <c r="Y747" s="79"/>
      <c r="AA747" s="104"/>
      <c r="AB747" s="104"/>
      <c r="AC747" s="104"/>
      <c r="AD747" s="104"/>
      <c r="AE747" s="104"/>
      <c r="AF747" s="104"/>
      <c r="AG747" s="104"/>
      <c r="AH747" s="104"/>
    </row>
    <row r="748" spans="3:34" x14ac:dyDescent="0.2">
      <c r="C748" s="56"/>
      <c r="D748" s="79"/>
      <c r="E748" s="79"/>
      <c r="F748" s="79"/>
      <c r="G748" s="79"/>
      <c r="H748" s="79"/>
      <c r="I748" s="79"/>
      <c r="J748" s="79"/>
      <c r="K748" s="79"/>
      <c r="L748" s="79"/>
      <c r="P748" s="56"/>
      <c r="Q748" s="79"/>
      <c r="R748" s="79"/>
      <c r="S748" s="79"/>
      <c r="T748" s="79"/>
      <c r="U748" s="79"/>
      <c r="V748" s="79"/>
      <c r="W748" s="79"/>
      <c r="X748" s="79"/>
      <c r="Y748" s="79"/>
      <c r="AA748" s="104"/>
      <c r="AB748" s="104"/>
      <c r="AC748" s="104"/>
      <c r="AD748" s="104"/>
      <c r="AE748" s="104"/>
      <c r="AF748" s="104"/>
      <c r="AG748" s="104"/>
      <c r="AH748" s="104"/>
    </row>
    <row r="749" spans="3:34" x14ac:dyDescent="0.2">
      <c r="C749" s="56"/>
      <c r="D749" s="79"/>
      <c r="E749" s="79"/>
      <c r="F749" s="79"/>
      <c r="G749" s="79"/>
      <c r="H749" s="79"/>
      <c r="I749" s="79"/>
      <c r="J749" s="79"/>
      <c r="K749" s="79"/>
      <c r="L749" s="79"/>
      <c r="P749" s="56"/>
      <c r="Q749" s="79"/>
      <c r="R749" s="79"/>
      <c r="S749" s="79"/>
      <c r="T749" s="79"/>
      <c r="U749" s="79"/>
      <c r="V749" s="79"/>
      <c r="W749" s="79"/>
      <c r="X749" s="79"/>
      <c r="Y749" s="79"/>
      <c r="AA749" s="104"/>
      <c r="AB749" s="104"/>
      <c r="AC749" s="104"/>
      <c r="AD749" s="104"/>
      <c r="AE749" s="104"/>
      <c r="AF749" s="104"/>
      <c r="AG749" s="104"/>
      <c r="AH749" s="104"/>
    </row>
    <row r="750" spans="3:34" x14ac:dyDescent="0.2">
      <c r="C750" s="56"/>
      <c r="D750" s="79"/>
      <c r="E750" s="79"/>
      <c r="F750" s="79"/>
      <c r="G750" s="79"/>
      <c r="H750" s="79"/>
      <c r="I750" s="79"/>
      <c r="J750" s="79"/>
      <c r="K750" s="79"/>
      <c r="L750" s="79"/>
      <c r="P750" s="56"/>
      <c r="Q750" s="79"/>
      <c r="R750" s="79"/>
      <c r="S750" s="79"/>
      <c r="T750" s="79"/>
      <c r="U750" s="79"/>
      <c r="V750" s="79"/>
      <c r="W750" s="79"/>
      <c r="X750" s="79"/>
      <c r="Y750" s="79"/>
      <c r="AA750" s="104"/>
      <c r="AB750" s="104"/>
      <c r="AC750" s="104"/>
      <c r="AD750" s="104"/>
      <c r="AE750" s="104"/>
      <c r="AF750" s="104"/>
      <c r="AG750" s="104"/>
      <c r="AH750" s="104"/>
    </row>
    <row r="751" spans="3:34" x14ac:dyDescent="0.2">
      <c r="C751" s="56"/>
      <c r="D751" s="79"/>
      <c r="E751" s="79"/>
      <c r="F751" s="79"/>
      <c r="G751" s="79"/>
      <c r="H751" s="79"/>
      <c r="I751" s="79"/>
      <c r="J751" s="79"/>
      <c r="K751" s="79"/>
      <c r="L751" s="79"/>
      <c r="P751" s="56"/>
      <c r="Q751" s="79"/>
      <c r="R751" s="79"/>
      <c r="S751" s="79"/>
      <c r="T751" s="79"/>
      <c r="U751" s="79"/>
      <c r="V751" s="79"/>
      <c r="W751" s="79"/>
      <c r="X751" s="79"/>
      <c r="Y751" s="79"/>
      <c r="AA751" s="104"/>
      <c r="AB751" s="104"/>
      <c r="AC751" s="104"/>
      <c r="AD751" s="104"/>
      <c r="AE751" s="104"/>
      <c r="AF751" s="104"/>
      <c r="AG751" s="104"/>
      <c r="AH751" s="104"/>
    </row>
    <row r="752" spans="3:34" x14ac:dyDescent="0.2">
      <c r="C752" s="56"/>
      <c r="D752" s="79"/>
      <c r="E752" s="79"/>
      <c r="F752" s="79"/>
      <c r="G752" s="79"/>
      <c r="H752" s="79"/>
      <c r="I752" s="79"/>
      <c r="J752" s="79"/>
      <c r="K752" s="79"/>
      <c r="L752" s="79"/>
      <c r="P752" s="56"/>
      <c r="Q752" s="79"/>
      <c r="R752" s="79"/>
      <c r="S752" s="79"/>
      <c r="T752" s="79"/>
      <c r="U752" s="79"/>
      <c r="V752" s="79"/>
      <c r="W752" s="79"/>
      <c r="X752" s="79"/>
      <c r="Y752" s="79"/>
      <c r="AA752" s="104"/>
      <c r="AB752" s="104"/>
      <c r="AC752" s="104"/>
      <c r="AD752" s="104"/>
      <c r="AE752" s="104"/>
      <c r="AF752" s="104"/>
      <c r="AG752" s="104"/>
      <c r="AH752" s="104"/>
    </row>
    <row r="753" spans="3:34" x14ac:dyDescent="0.2">
      <c r="C753" s="56"/>
      <c r="D753" s="79"/>
      <c r="E753" s="79"/>
      <c r="F753" s="79"/>
      <c r="G753" s="79"/>
      <c r="H753" s="79"/>
      <c r="I753" s="79"/>
      <c r="J753" s="79"/>
      <c r="K753" s="79"/>
      <c r="L753" s="79"/>
      <c r="P753" s="56"/>
      <c r="Q753" s="79"/>
      <c r="R753" s="79"/>
      <c r="S753" s="79"/>
      <c r="T753" s="79"/>
      <c r="U753" s="79"/>
      <c r="V753" s="79"/>
      <c r="W753" s="79"/>
      <c r="X753" s="79"/>
      <c r="Y753" s="79"/>
      <c r="AA753" s="104"/>
      <c r="AB753" s="104"/>
      <c r="AC753" s="104"/>
      <c r="AD753" s="104"/>
      <c r="AE753" s="104"/>
      <c r="AF753" s="104"/>
      <c r="AG753" s="104"/>
      <c r="AH753" s="104"/>
    </row>
    <row r="754" spans="3:34" x14ac:dyDescent="0.2">
      <c r="C754" s="56"/>
      <c r="D754" s="79"/>
      <c r="E754" s="79"/>
      <c r="F754" s="79"/>
      <c r="G754" s="79"/>
      <c r="H754" s="79"/>
      <c r="I754" s="79"/>
      <c r="J754" s="79"/>
      <c r="K754" s="79"/>
      <c r="L754" s="79"/>
      <c r="P754" s="56"/>
      <c r="Q754" s="79"/>
      <c r="R754" s="79"/>
      <c r="S754" s="79"/>
      <c r="T754" s="79"/>
      <c r="U754" s="79"/>
      <c r="V754" s="79"/>
      <c r="W754" s="79"/>
      <c r="X754" s="79"/>
      <c r="Y754" s="79"/>
      <c r="AA754" s="104"/>
      <c r="AB754" s="104"/>
      <c r="AC754" s="104"/>
      <c r="AD754" s="104"/>
      <c r="AE754" s="104"/>
      <c r="AF754" s="104"/>
      <c r="AG754" s="104"/>
      <c r="AH754" s="104"/>
    </row>
    <row r="755" spans="3:34" x14ac:dyDescent="0.2">
      <c r="C755" s="56"/>
      <c r="D755" s="79"/>
      <c r="E755" s="79"/>
      <c r="F755" s="79"/>
      <c r="G755" s="79"/>
      <c r="H755" s="79"/>
      <c r="I755" s="79"/>
      <c r="J755" s="79"/>
      <c r="K755" s="79"/>
      <c r="L755" s="79"/>
      <c r="P755" s="56"/>
      <c r="Q755" s="79"/>
      <c r="R755" s="79"/>
      <c r="S755" s="79"/>
      <c r="T755" s="79"/>
      <c r="U755" s="79"/>
      <c r="V755" s="79"/>
      <c r="W755" s="79"/>
      <c r="X755" s="79"/>
      <c r="Y755" s="79"/>
      <c r="AA755" s="104"/>
      <c r="AB755" s="104"/>
      <c r="AC755" s="104"/>
      <c r="AD755" s="104"/>
      <c r="AE755" s="104"/>
      <c r="AF755" s="104"/>
      <c r="AG755" s="104"/>
      <c r="AH755" s="104"/>
    </row>
    <row r="756" spans="3:34" x14ac:dyDescent="0.2">
      <c r="C756" s="56"/>
      <c r="D756" s="79"/>
      <c r="E756" s="79"/>
      <c r="F756" s="79"/>
      <c r="G756" s="79"/>
      <c r="H756" s="79"/>
      <c r="I756" s="79"/>
      <c r="J756" s="79"/>
      <c r="K756" s="79"/>
      <c r="L756" s="79"/>
      <c r="P756" s="56"/>
      <c r="Q756" s="79"/>
      <c r="R756" s="79"/>
      <c r="S756" s="79"/>
      <c r="T756" s="79"/>
      <c r="U756" s="79"/>
      <c r="V756" s="79"/>
      <c r="W756" s="79"/>
      <c r="X756" s="79"/>
      <c r="Y756" s="79"/>
      <c r="AA756" s="104"/>
      <c r="AB756" s="104"/>
      <c r="AC756" s="104"/>
      <c r="AD756" s="104"/>
      <c r="AE756" s="104"/>
      <c r="AF756" s="104"/>
      <c r="AG756" s="104"/>
      <c r="AH756" s="104"/>
    </row>
    <row r="757" spans="3:34" x14ac:dyDescent="0.2">
      <c r="C757" s="56"/>
      <c r="D757" s="79"/>
      <c r="E757" s="79"/>
      <c r="F757" s="79"/>
      <c r="G757" s="79"/>
      <c r="H757" s="79"/>
      <c r="I757" s="79"/>
      <c r="J757" s="79"/>
      <c r="K757" s="79"/>
      <c r="L757" s="79"/>
      <c r="P757" s="56"/>
      <c r="Q757" s="79"/>
      <c r="R757" s="79"/>
      <c r="S757" s="79"/>
      <c r="T757" s="79"/>
      <c r="U757" s="79"/>
      <c r="V757" s="79"/>
      <c r="W757" s="79"/>
      <c r="X757" s="79"/>
      <c r="Y757" s="79"/>
      <c r="AA757" s="104"/>
      <c r="AB757" s="104"/>
      <c r="AC757" s="104"/>
      <c r="AD757" s="104"/>
      <c r="AE757" s="104"/>
      <c r="AF757" s="104"/>
      <c r="AG757" s="104"/>
      <c r="AH757" s="104"/>
    </row>
    <row r="758" spans="3:34" x14ac:dyDescent="0.2">
      <c r="C758" s="56"/>
      <c r="D758" s="79"/>
      <c r="E758" s="79"/>
      <c r="F758" s="79"/>
      <c r="G758" s="79"/>
      <c r="H758" s="79"/>
      <c r="I758" s="79"/>
      <c r="J758" s="79"/>
      <c r="K758" s="79"/>
      <c r="L758" s="79"/>
      <c r="P758" s="56"/>
      <c r="Q758" s="79"/>
      <c r="R758" s="79"/>
      <c r="S758" s="79"/>
      <c r="T758" s="79"/>
      <c r="U758" s="79"/>
      <c r="V758" s="79"/>
      <c r="W758" s="79"/>
      <c r="X758" s="79"/>
      <c r="Y758" s="79"/>
      <c r="AA758" s="104"/>
      <c r="AB758" s="104"/>
      <c r="AC758" s="104"/>
      <c r="AD758" s="104"/>
      <c r="AE758" s="104"/>
      <c r="AF758" s="104"/>
      <c r="AG758" s="104"/>
      <c r="AH758" s="104"/>
    </row>
    <row r="759" spans="3:34" x14ac:dyDescent="0.2">
      <c r="C759" s="56"/>
      <c r="D759" s="79"/>
      <c r="E759" s="79"/>
      <c r="F759" s="79"/>
      <c r="G759" s="79"/>
      <c r="H759" s="79"/>
      <c r="I759" s="79"/>
      <c r="J759" s="79"/>
      <c r="K759" s="79"/>
      <c r="L759" s="79"/>
      <c r="P759" s="56"/>
      <c r="Q759" s="79"/>
      <c r="R759" s="79"/>
      <c r="S759" s="79"/>
      <c r="T759" s="79"/>
      <c r="U759" s="79"/>
      <c r="V759" s="79"/>
      <c r="W759" s="79"/>
      <c r="X759" s="79"/>
      <c r="Y759" s="79"/>
      <c r="AA759" s="104"/>
      <c r="AB759" s="104"/>
      <c r="AC759" s="104"/>
      <c r="AD759" s="104"/>
      <c r="AE759" s="104"/>
      <c r="AF759" s="104"/>
      <c r="AG759" s="104"/>
      <c r="AH759" s="104"/>
    </row>
    <row r="760" spans="3:34" x14ac:dyDescent="0.2">
      <c r="C760" s="56"/>
      <c r="D760" s="79"/>
      <c r="E760" s="79"/>
      <c r="F760" s="79"/>
      <c r="G760" s="79"/>
      <c r="H760" s="79"/>
      <c r="I760" s="79"/>
      <c r="J760" s="79"/>
      <c r="K760" s="79"/>
      <c r="L760" s="79"/>
      <c r="P760" s="56"/>
      <c r="Q760" s="79"/>
      <c r="R760" s="79"/>
      <c r="S760" s="79"/>
      <c r="T760" s="79"/>
      <c r="U760" s="79"/>
      <c r="V760" s="79"/>
      <c r="W760" s="79"/>
      <c r="X760" s="79"/>
      <c r="Y760" s="79"/>
      <c r="AA760" s="104"/>
      <c r="AB760" s="104"/>
      <c r="AC760" s="104"/>
      <c r="AD760" s="104"/>
      <c r="AE760" s="104"/>
      <c r="AF760" s="104"/>
      <c r="AG760" s="104"/>
      <c r="AH760" s="104"/>
    </row>
    <row r="761" spans="3:34" x14ac:dyDescent="0.2">
      <c r="C761" s="56"/>
      <c r="D761" s="79"/>
      <c r="E761" s="79"/>
      <c r="F761" s="79"/>
      <c r="G761" s="79"/>
      <c r="H761" s="79"/>
      <c r="I761" s="79"/>
      <c r="J761" s="79"/>
      <c r="K761" s="79"/>
      <c r="L761" s="79"/>
      <c r="P761" s="56"/>
      <c r="Q761" s="79"/>
      <c r="R761" s="79"/>
      <c r="S761" s="79"/>
      <c r="T761" s="79"/>
      <c r="U761" s="79"/>
      <c r="V761" s="79"/>
      <c r="W761" s="79"/>
      <c r="X761" s="79"/>
      <c r="Y761" s="79"/>
      <c r="AA761" s="104"/>
      <c r="AB761" s="104"/>
      <c r="AC761" s="104"/>
      <c r="AD761" s="104"/>
      <c r="AE761" s="104"/>
      <c r="AF761" s="104"/>
      <c r="AG761" s="104"/>
      <c r="AH761" s="104"/>
    </row>
    <row r="762" spans="3:34" x14ac:dyDescent="0.2">
      <c r="C762" s="56"/>
      <c r="D762" s="79"/>
      <c r="E762" s="79"/>
      <c r="F762" s="79"/>
      <c r="G762" s="79"/>
      <c r="H762" s="79"/>
      <c r="I762" s="79"/>
      <c r="J762" s="79"/>
      <c r="K762" s="79"/>
      <c r="L762" s="79"/>
      <c r="P762" s="56"/>
      <c r="Q762" s="79"/>
      <c r="R762" s="79"/>
      <c r="S762" s="79"/>
      <c r="T762" s="79"/>
      <c r="U762" s="79"/>
      <c r="V762" s="79"/>
      <c r="W762" s="79"/>
      <c r="X762" s="79"/>
      <c r="Y762" s="79"/>
      <c r="AA762" s="104"/>
      <c r="AB762" s="104"/>
      <c r="AC762" s="104"/>
      <c r="AD762" s="104"/>
      <c r="AE762" s="104"/>
      <c r="AF762" s="104"/>
      <c r="AG762" s="104"/>
      <c r="AH762" s="104"/>
    </row>
    <row r="763" spans="3:34" x14ac:dyDescent="0.2">
      <c r="C763" s="56"/>
      <c r="D763" s="79"/>
      <c r="E763" s="79"/>
      <c r="F763" s="79"/>
      <c r="G763" s="79"/>
      <c r="H763" s="79"/>
      <c r="I763" s="79"/>
      <c r="J763" s="79"/>
      <c r="K763" s="79"/>
      <c r="L763" s="79"/>
      <c r="P763" s="56"/>
      <c r="Q763" s="79"/>
      <c r="R763" s="79"/>
      <c r="S763" s="79"/>
      <c r="T763" s="79"/>
      <c r="U763" s="79"/>
      <c r="V763" s="79"/>
      <c r="W763" s="79"/>
      <c r="X763" s="79"/>
      <c r="Y763" s="79"/>
      <c r="AA763" s="104"/>
      <c r="AB763" s="104"/>
      <c r="AC763" s="104"/>
      <c r="AD763" s="104"/>
      <c r="AE763" s="104"/>
      <c r="AF763" s="104"/>
      <c r="AG763" s="104"/>
      <c r="AH763" s="104"/>
    </row>
    <row r="764" spans="3:34" x14ac:dyDescent="0.2">
      <c r="C764" s="56"/>
      <c r="D764" s="79"/>
      <c r="E764" s="79"/>
      <c r="F764" s="79"/>
      <c r="G764" s="79"/>
      <c r="H764" s="79"/>
      <c r="I764" s="79"/>
      <c r="J764" s="79"/>
      <c r="K764" s="79"/>
      <c r="L764" s="79"/>
      <c r="P764" s="56"/>
      <c r="Q764" s="79"/>
      <c r="R764" s="79"/>
      <c r="S764" s="79"/>
      <c r="T764" s="79"/>
      <c r="U764" s="79"/>
      <c r="V764" s="79"/>
      <c r="W764" s="79"/>
      <c r="X764" s="79"/>
      <c r="Y764" s="79"/>
      <c r="AA764" s="104"/>
      <c r="AB764" s="104"/>
      <c r="AC764" s="104"/>
      <c r="AD764" s="104"/>
      <c r="AE764" s="104"/>
      <c r="AF764" s="104"/>
      <c r="AG764" s="104"/>
      <c r="AH764" s="104"/>
    </row>
    <row r="765" spans="3:34" x14ac:dyDescent="0.2">
      <c r="C765" s="56"/>
      <c r="D765" s="79"/>
      <c r="E765" s="79"/>
      <c r="F765" s="79"/>
      <c r="G765" s="79"/>
      <c r="H765" s="79"/>
      <c r="I765" s="79"/>
      <c r="J765" s="79"/>
      <c r="K765" s="79"/>
      <c r="L765" s="79"/>
      <c r="P765" s="56"/>
      <c r="Q765" s="79"/>
      <c r="R765" s="79"/>
      <c r="S765" s="79"/>
      <c r="T765" s="79"/>
      <c r="U765" s="79"/>
      <c r="V765" s="79"/>
      <c r="W765" s="79"/>
      <c r="X765" s="79"/>
      <c r="Y765" s="79"/>
      <c r="AA765" s="104"/>
      <c r="AB765" s="104"/>
      <c r="AC765" s="104"/>
      <c r="AD765" s="104"/>
      <c r="AE765" s="104"/>
      <c r="AF765" s="104"/>
      <c r="AG765" s="104"/>
      <c r="AH765" s="104"/>
    </row>
    <row r="766" spans="3:34" x14ac:dyDescent="0.2">
      <c r="C766" s="56"/>
      <c r="D766" s="79"/>
      <c r="E766" s="79"/>
      <c r="F766" s="79"/>
      <c r="G766" s="79"/>
      <c r="H766" s="79"/>
      <c r="I766" s="79"/>
      <c r="J766" s="79"/>
      <c r="K766" s="79"/>
      <c r="L766" s="79"/>
      <c r="P766" s="56"/>
      <c r="Q766" s="79"/>
      <c r="R766" s="79"/>
      <c r="S766" s="79"/>
      <c r="T766" s="79"/>
      <c r="U766" s="79"/>
      <c r="V766" s="79"/>
      <c r="W766" s="79"/>
      <c r="X766" s="79"/>
      <c r="Y766" s="79"/>
      <c r="AA766" s="104"/>
      <c r="AB766" s="104"/>
      <c r="AC766" s="104"/>
      <c r="AD766" s="104"/>
      <c r="AE766" s="104"/>
      <c r="AF766" s="104"/>
      <c r="AG766" s="104"/>
      <c r="AH766" s="104"/>
    </row>
    <row r="767" spans="3:34" x14ac:dyDescent="0.2">
      <c r="C767" s="56"/>
      <c r="D767" s="79"/>
      <c r="E767" s="79"/>
      <c r="F767" s="79"/>
      <c r="G767" s="79"/>
      <c r="H767" s="79"/>
      <c r="I767" s="79"/>
      <c r="J767" s="79"/>
      <c r="K767" s="79"/>
      <c r="L767" s="79"/>
      <c r="P767" s="56"/>
      <c r="Q767" s="79"/>
      <c r="R767" s="79"/>
      <c r="S767" s="79"/>
      <c r="T767" s="79"/>
      <c r="U767" s="79"/>
      <c r="V767" s="79"/>
      <c r="W767" s="79"/>
      <c r="X767" s="79"/>
      <c r="Y767" s="79"/>
      <c r="AA767" s="104"/>
      <c r="AB767" s="104"/>
      <c r="AC767" s="104"/>
      <c r="AD767" s="104"/>
      <c r="AE767" s="104"/>
      <c r="AF767" s="104"/>
      <c r="AG767" s="104"/>
      <c r="AH767" s="104"/>
    </row>
    <row r="768" spans="3:34" x14ac:dyDescent="0.2">
      <c r="C768" s="56"/>
      <c r="D768" s="79"/>
      <c r="E768" s="79"/>
      <c r="F768" s="79"/>
      <c r="G768" s="79"/>
      <c r="H768" s="79"/>
      <c r="I768" s="79"/>
      <c r="J768" s="79"/>
      <c r="K768" s="79"/>
      <c r="L768" s="79"/>
      <c r="P768" s="56"/>
      <c r="Q768" s="79"/>
      <c r="R768" s="79"/>
      <c r="S768" s="79"/>
      <c r="T768" s="79"/>
      <c r="U768" s="79"/>
      <c r="V768" s="79"/>
      <c r="W768" s="79"/>
      <c r="X768" s="79"/>
      <c r="Y768" s="79"/>
      <c r="AA768" s="104"/>
      <c r="AB768" s="104"/>
      <c r="AC768" s="104"/>
      <c r="AD768" s="104"/>
      <c r="AE768" s="104"/>
      <c r="AF768" s="104"/>
      <c r="AG768" s="104"/>
      <c r="AH768" s="104"/>
    </row>
    <row r="769" spans="3:34" x14ac:dyDescent="0.2">
      <c r="C769" s="56"/>
      <c r="D769" s="79"/>
      <c r="E769" s="79"/>
      <c r="F769" s="79"/>
      <c r="G769" s="79"/>
      <c r="H769" s="79"/>
      <c r="I769" s="79"/>
      <c r="J769" s="79"/>
      <c r="K769" s="79"/>
      <c r="L769" s="79"/>
      <c r="P769" s="56"/>
      <c r="Q769" s="79"/>
      <c r="R769" s="79"/>
      <c r="S769" s="79"/>
      <c r="T769" s="79"/>
      <c r="U769" s="79"/>
      <c r="V769" s="79"/>
      <c r="W769" s="79"/>
      <c r="X769" s="79"/>
      <c r="Y769" s="79"/>
      <c r="AA769" s="104"/>
      <c r="AB769" s="104"/>
      <c r="AC769" s="104"/>
      <c r="AD769" s="104"/>
      <c r="AE769" s="104"/>
      <c r="AF769" s="104"/>
      <c r="AG769" s="104"/>
      <c r="AH769" s="104"/>
    </row>
    <row r="770" spans="3:34" x14ac:dyDescent="0.2">
      <c r="C770" s="56"/>
      <c r="D770" s="79"/>
      <c r="E770" s="79"/>
      <c r="F770" s="79"/>
      <c r="G770" s="79"/>
      <c r="H770" s="79"/>
      <c r="I770" s="79"/>
      <c r="J770" s="79"/>
      <c r="K770" s="79"/>
      <c r="L770" s="79"/>
      <c r="P770" s="56"/>
      <c r="Q770" s="79"/>
      <c r="R770" s="79"/>
      <c r="S770" s="79"/>
      <c r="T770" s="79"/>
      <c r="U770" s="79"/>
      <c r="V770" s="79"/>
      <c r="W770" s="79"/>
      <c r="X770" s="79"/>
      <c r="Y770" s="79"/>
      <c r="AA770" s="104"/>
      <c r="AB770" s="104"/>
      <c r="AC770" s="104"/>
      <c r="AD770" s="104"/>
      <c r="AE770" s="104"/>
      <c r="AF770" s="104"/>
      <c r="AG770" s="104"/>
      <c r="AH770" s="104"/>
    </row>
    <row r="771" spans="3:34" x14ac:dyDescent="0.2">
      <c r="C771" s="56"/>
      <c r="D771" s="79"/>
      <c r="E771" s="79"/>
      <c r="F771" s="79"/>
      <c r="G771" s="79"/>
      <c r="H771" s="79"/>
      <c r="I771" s="79"/>
      <c r="J771" s="79"/>
      <c r="K771" s="79"/>
      <c r="L771" s="79"/>
      <c r="P771" s="56"/>
      <c r="Q771" s="79"/>
      <c r="R771" s="79"/>
      <c r="S771" s="79"/>
      <c r="T771" s="79"/>
      <c r="U771" s="79"/>
      <c r="V771" s="79"/>
      <c r="W771" s="79"/>
      <c r="X771" s="79"/>
      <c r="Y771" s="79"/>
      <c r="AA771" s="104"/>
      <c r="AB771" s="104"/>
      <c r="AC771" s="104"/>
      <c r="AD771" s="104"/>
      <c r="AE771" s="104"/>
      <c r="AF771" s="104"/>
      <c r="AG771" s="104"/>
      <c r="AH771" s="104"/>
    </row>
    <row r="772" spans="3:34" x14ac:dyDescent="0.2">
      <c r="C772" s="56"/>
      <c r="D772" s="79"/>
      <c r="E772" s="79"/>
      <c r="F772" s="79"/>
      <c r="G772" s="79"/>
      <c r="H772" s="79"/>
      <c r="I772" s="79"/>
      <c r="J772" s="79"/>
      <c r="K772" s="79"/>
      <c r="L772" s="79"/>
      <c r="P772" s="56"/>
      <c r="Q772" s="79"/>
      <c r="R772" s="79"/>
      <c r="S772" s="79"/>
      <c r="T772" s="79"/>
      <c r="U772" s="79"/>
      <c r="V772" s="79"/>
      <c r="W772" s="79"/>
      <c r="X772" s="79"/>
      <c r="Y772" s="79"/>
      <c r="AA772" s="104"/>
      <c r="AB772" s="104"/>
      <c r="AC772" s="104"/>
      <c r="AD772" s="104"/>
      <c r="AE772" s="104"/>
      <c r="AF772" s="104"/>
      <c r="AG772" s="104"/>
      <c r="AH772" s="104"/>
    </row>
    <row r="773" spans="3:34" x14ac:dyDescent="0.2">
      <c r="C773" s="56"/>
      <c r="D773" s="79"/>
      <c r="E773" s="79"/>
      <c r="F773" s="79"/>
      <c r="G773" s="79"/>
      <c r="H773" s="79"/>
      <c r="I773" s="79"/>
      <c r="J773" s="79"/>
      <c r="K773" s="79"/>
      <c r="L773" s="79"/>
      <c r="P773" s="56"/>
      <c r="Q773" s="79"/>
      <c r="R773" s="79"/>
      <c r="S773" s="79"/>
      <c r="T773" s="79"/>
      <c r="U773" s="79"/>
      <c r="V773" s="79"/>
      <c r="W773" s="79"/>
      <c r="X773" s="79"/>
      <c r="Y773" s="79"/>
      <c r="AA773" s="104"/>
      <c r="AB773" s="104"/>
      <c r="AC773" s="104"/>
      <c r="AD773" s="104"/>
      <c r="AE773" s="104"/>
      <c r="AF773" s="104"/>
      <c r="AG773" s="104"/>
      <c r="AH773" s="104"/>
    </row>
    <row r="774" spans="3:34" x14ac:dyDescent="0.2">
      <c r="C774" s="56"/>
      <c r="D774" s="79"/>
      <c r="E774" s="79"/>
      <c r="F774" s="79"/>
      <c r="G774" s="79"/>
      <c r="H774" s="79"/>
      <c r="I774" s="79"/>
      <c r="J774" s="79"/>
      <c r="K774" s="79"/>
      <c r="L774" s="79"/>
      <c r="P774" s="56"/>
      <c r="Q774" s="79"/>
      <c r="R774" s="79"/>
      <c r="S774" s="79"/>
      <c r="T774" s="79"/>
      <c r="U774" s="79"/>
      <c r="V774" s="79"/>
      <c r="W774" s="79"/>
      <c r="X774" s="79"/>
      <c r="Y774" s="79"/>
      <c r="AA774" s="104"/>
      <c r="AB774" s="104"/>
      <c r="AC774" s="104"/>
      <c r="AD774" s="104"/>
      <c r="AE774" s="104"/>
      <c r="AF774" s="104"/>
      <c r="AG774" s="104"/>
      <c r="AH774" s="104"/>
    </row>
    <row r="775" spans="3:34" x14ac:dyDescent="0.2">
      <c r="C775" s="56"/>
      <c r="D775" s="79"/>
      <c r="E775" s="79"/>
      <c r="F775" s="79"/>
      <c r="G775" s="79"/>
      <c r="H775" s="79"/>
      <c r="I775" s="79"/>
      <c r="J775" s="79"/>
      <c r="K775" s="79"/>
      <c r="L775" s="79"/>
      <c r="P775" s="56"/>
      <c r="Q775" s="79"/>
      <c r="R775" s="79"/>
      <c r="S775" s="79"/>
      <c r="T775" s="79"/>
      <c r="U775" s="79"/>
      <c r="V775" s="79"/>
      <c r="W775" s="79"/>
      <c r="X775" s="79"/>
      <c r="Y775" s="79"/>
      <c r="AA775" s="104"/>
      <c r="AB775" s="104"/>
      <c r="AC775" s="104"/>
      <c r="AD775" s="104"/>
      <c r="AE775" s="104"/>
      <c r="AF775" s="104"/>
      <c r="AG775" s="104"/>
      <c r="AH775" s="104"/>
    </row>
    <row r="776" spans="3:34" x14ac:dyDescent="0.2">
      <c r="C776" s="56"/>
      <c r="D776" s="79"/>
      <c r="E776" s="79"/>
      <c r="F776" s="79"/>
      <c r="G776" s="79"/>
      <c r="H776" s="79"/>
      <c r="I776" s="79"/>
      <c r="J776" s="79"/>
      <c r="K776" s="79"/>
      <c r="L776" s="79"/>
      <c r="P776" s="56"/>
      <c r="Q776" s="79"/>
      <c r="R776" s="79"/>
      <c r="S776" s="79"/>
      <c r="T776" s="79"/>
      <c r="U776" s="79"/>
      <c r="V776" s="79"/>
      <c r="W776" s="79"/>
      <c r="X776" s="79"/>
      <c r="Y776" s="79"/>
      <c r="AA776" s="104"/>
      <c r="AB776" s="104"/>
      <c r="AC776" s="104"/>
      <c r="AD776" s="104"/>
      <c r="AE776" s="104"/>
      <c r="AF776" s="104"/>
      <c r="AG776" s="104"/>
      <c r="AH776" s="104"/>
    </row>
    <row r="777" spans="3:34" x14ac:dyDescent="0.2">
      <c r="C777" s="56"/>
      <c r="D777" s="79"/>
      <c r="E777" s="79"/>
      <c r="F777" s="79"/>
      <c r="G777" s="79"/>
      <c r="H777" s="79"/>
      <c r="I777" s="79"/>
      <c r="J777" s="79"/>
      <c r="K777" s="79"/>
      <c r="L777" s="79"/>
      <c r="P777" s="56"/>
      <c r="Q777" s="79"/>
      <c r="R777" s="79"/>
      <c r="S777" s="79"/>
      <c r="T777" s="79"/>
      <c r="U777" s="79"/>
      <c r="V777" s="79"/>
      <c r="W777" s="79"/>
      <c r="X777" s="79"/>
      <c r="Y777" s="79"/>
      <c r="AA777" s="104"/>
      <c r="AB777" s="104"/>
      <c r="AC777" s="104"/>
      <c r="AD777" s="104"/>
      <c r="AE777" s="104"/>
      <c r="AF777" s="104"/>
      <c r="AG777" s="104"/>
      <c r="AH777" s="104"/>
    </row>
    <row r="778" spans="3:34" x14ac:dyDescent="0.2">
      <c r="C778" s="56"/>
      <c r="D778" s="79"/>
      <c r="E778" s="79"/>
      <c r="F778" s="79"/>
      <c r="G778" s="79"/>
      <c r="H778" s="79"/>
      <c r="I778" s="79"/>
      <c r="J778" s="79"/>
      <c r="K778" s="79"/>
      <c r="L778" s="79"/>
      <c r="P778" s="56"/>
      <c r="Q778" s="79"/>
      <c r="R778" s="79"/>
      <c r="S778" s="79"/>
      <c r="T778" s="79"/>
      <c r="U778" s="79"/>
      <c r="V778" s="79"/>
      <c r="W778" s="79"/>
      <c r="X778" s="79"/>
      <c r="Y778" s="79"/>
      <c r="AA778" s="104"/>
      <c r="AB778" s="104"/>
      <c r="AC778" s="104"/>
      <c r="AD778" s="104"/>
      <c r="AE778" s="104"/>
      <c r="AF778" s="104"/>
      <c r="AG778" s="104"/>
      <c r="AH778" s="104"/>
    </row>
    <row r="779" spans="3:34" x14ac:dyDescent="0.2">
      <c r="C779" s="56"/>
      <c r="D779" s="79"/>
      <c r="E779" s="79"/>
      <c r="F779" s="79"/>
      <c r="G779" s="79"/>
      <c r="H779" s="79"/>
      <c r="I779" s="79"/>
      <c r="J779" s="79"/>
      <c r="K779" s="79"/>
      <c r="L779" s="79"/>
      <c r="P779" s="56"/>
      <c r="Q779" s="79"/>
      <c r="R779" s="79"/>
      <c r="S779" s="79"/>
      <c r="T779" s="79"/>
      <c r="U779" s="79"/>
      <c r="V779" s="79"/>
      <c r="W779" s="79"/>
      <c r="X779" s="79"/>
      <c r="Y779" s="79"/>
      <c r="AA779" s="104"/>
      <c r="AB779" s="104"/>
      <c r="AC779" s="104"/>
      <c r="AD779" s="104"/>
      <c r="AE779" s="104"/>
      <c r="AF779" s="104"/>
      <c r="AG779" s="104"/>
      <c r="AH779" s="104"/>
    </row>
    <row r="780" spans="3:34" x14ac:dyDescent="0.2">
      <c r="C780" s="56"/>
      <c r="D780" s="79"/>
      <c r="E780" s="79"/>
      <c r="F780" s="79"/>
      <c r="G780" s="79"/>
      <c r="H780" s="79"/>
      <c r="I780" s="79"/>
      <c r="J780" s="79"/>
      <c r="K780" s="79"/>
      <c r="L780" s="79"/>
      <c r="P780" s="56"/>
      <c r="Q780" s="79"/>
      <c r="R780" s="79"/>
      <c r="S780" s="79"/>
      <c r="T780" s="79"/>
      <c r="U780" s="79"/>
      <c r="V780" s="79"/>
      <c r="W780" s="79"/>
      <c r="X780" s="79"/>
      <c r="Y780" s="79"/>
      <c r="AA780" s="104"/>
      <c r="AB780" s="104"/>
      <c r="AC780" s="104"/>
      <c r="AD780" s="104"/>
      <c r="AE780" s="104"/>
      <c r="AF780" s="104"/>
      <c r="AG780" s="104"/>
      <c r="AH780" s="104"/>
    </row>
    <row r="781" spans="3:34" x14ac:dyDescent="0.2">
      <c r="C781" s="56"/>
      <c r="D781" s="79"/>
      <c r="E781" s="79"/>
      <c r="F781" s="79"/>
      <c r="G781" s="79"/>
      <c r="H781" s="79"/>
      <c r="I781" s="79"/>
      <c r="J781" s="79"/>
      <c r="K781" s="79"/>
      <c r="L781" s="79"/>
      <c r="P781" s="56"/>
      <c r="Q781" s="79"/>
      <c r="R781" s="79"/>
      <c r="S781" s="79"/>
      <c r="T781" s="79"/>
      <c r="U781" s="79"/>
      <c r="V781" s="79"/>
      <c r="W781" s="79"/>
      <c r="X781" s="79"/>
      <c r="Y781" s="79"/>
      <c r="AA781" s="104"/>
      <c r="AB781" s="104"/>
      <c r="AC781" s="104"/>
      <c r="AD781" s="104"/>
      <c r="AE781" s="104"/>
      <c r="AF781" s="104"/>
      <c r="AG781" s="104"/>
      <c r="AH781" s="104"/>
    </row>
    <row r="782" spans="3:34" x14ac:dyDescent="0.2">
      <c r="C782" s="56"/>
      <c r="D782" s="79"/>
      <c r="E782" s="79"/>
      <c r="F782" s="79"/>
      <c r="G782" s="79"/>
      <c r="H782" s="79"/>
      <c r="I782" s="79"/>
      <c r="J782" s="79"/>
      <c r="K782" s="79"/>
      <c r="L782" s="79"/>
      <c r="P782" s="56"/>
      <c r="Q782" s="79"/>
      <c r="R782" s="79"/>
      <c r="S782" s="79"/>
      <c r="T782" s="79"/>
      <c r="U782" s="79"/>
      <c r="V782" s="79"/>
      <c r="W782" s="79"/>
      <c r="X782" s="79"/>
      <c r="Y782" s="79"/>
      <c r="AA782" s="104"/>
      <c r="AB782" s="104"/>
      <c r="AC782" s="104"/>
      <c r="AD782" s="104"/>
      <c r="AE782" s="104"/>
      <c r="AF782" s="104"/>
      <c r="AG782" s="104"/>
      <c r="AH782" s="104"/>
    </row>
    <row r="783" spans="3:34" x14ac:dyDescent="0.2">
      <c r="C783" s="56"/>
      <c r="D783" s="79"/>
      <c r="E783" s="79"/>
      <c r="F783" s="79"/>
      <c r="G783" s="79"/>
      <c r="H783" s="79"/>
      <c r="I783" s="79"/>
      <c r="J783" s="79"/>
      <c r="K783" s="79"/>
      <c r="L783" s="79"/>
      <c r="P783" s="56"/>
      <c r="Q783" s="79"/>
      <c r="R783" s="79"/>
      <c r="S783" s="79"/>
      <c r="T783" s="79"/>
      <c r="U783" s="79"/>
      <c r="V783" s="79"/>
      <c r="W783" s="79"/>
      <c r="X783" s="79"/>
      <c r="Y783" s="79"/>
      <c r="AA783" s="104"/>
      <c r="AB783" s="104"/>
      <c r="AC783" s="104"/>
      <c r="AD783" s="104"/>
      <c r="AE783" s="104"/>
      <c r="AF783" s="104"/>
      <c r="AG783" s="104"/>
      <c r="AH783" s="104"/>
    </row>
    <row r="784" spans="3:34" x14ac:dyDescent="0.2">
      <c r="C784" s="56"/>
      <c r="D784" s="79"/>
      <c r="E784" s="79"/>
      <c r="F784" s="79"/>
      <c r="G784" s="79"/>
      <c r="H784" s="79"/>
      <c r="I784" s="79"/>
      <c r="J784" s="79"/>
      <c r="K784" s="79"/>
      <c r="L784" s="79"/>
      <c r="P784" s="56"/>
      <c r="Q784" s="79"/>
      <c r="R784" s="79"/>
      <c r="S784" s="79"/>
      <c r="T784" s="79"/>
      <c r="U784" s="79"/>
      <c r="V784" s="79"/>
      <c r="W784" s="79"/>
      <c r="X784" s="79"/>
      <c r="Y784" s="79"/>
      <c r="AA784" s="104"/>
      <c r="AB784" s="104"/>
      <c r="AC784" s="104"/>
      <c r="AD784" s="104"/>
      <c r="AE784" s="104"/>
      <c r="AF784" s="104"/>
      <c r="AG784" s="104"/>
      <c r="AH784" s="104"/>
    </row>
    <row r="785" spans="3:34" x14ac:dyDescent="0.2">
      <c r="C785" s="56"/>
      <c r="D785" s="79"/>
      <c r="E785" s="79"/>
      <c r="F785" s="79"/>
      <c r="G785" s="79"/>
      <c r="H785" s="79"/>
      <c r="I785" s="79"/>
      <c r="J785" s="79"/>
      <c r="K785" s="79"/>
      <c r="L785" s="79"/>
      <c r="P785" s="56"/>
      <c r="Q785" s="79"/>
      <c r="R785" s="79"/>
      <c r="S785" s="79"/>
      <c r="T785" s="79"/>
      <c r="U785" s="79"/>
      <c r="V785" s="79"/>
      <c r="W785" s="79"/>
      <c r="X785" s="79"/>
      <c r="Y785" s="79"/>
      <c r="AA785" s="104"/>
      <c r="AB785" s="104"/>
      <c r="AC785" s="104"/>
      <c r="AD785" s="104"/>
      <c r="AE785" s="104"/>
      <c r="AF785" s="104"/>
      <c r="AG785" s="104"/>
      <c r="AH785" s="104"/>
    </row>
    <row r="786" spans="3:34" x14ac:dyDescent="0.2">
      <c r="C786" s="56"/>
      <c r="D786" s="79"/>
      <c r="E786" s="79"/>
      <c r="F786" s="79"/>
      <c r="G786" s="79"/>
      <c r="H786" s="79"/>
      <c r="I786" s="79"/>
      <c r="J786" s="79"/>
      <c r="K786" s="79"/>
      <c r="L786" s="79"/>
      <c r="P786" s="56"/>
      <c r="Q786" s="79"/>
      <c r="R786" s="79"/>
      <c r="S786" s="79"/>
      <c r="T786" s="79"/>
      <c r="U786" s="79"/>
      <c r="V786" s="79"/>
      <c r="W786" s="79"/>
      <c r="X786" s="79"/>
      <c r="Y786" s="79"/>
      <c r="AA786" s="104"/>
      <c r="AB786" s="104"/>
      <c r="AC786" s="104"/>
      <c r="AD786" s="104"/>
      <c r="AE786" s="104"/>
      <c r="AF786" s="104"/>
      <c r="AG786" s="104"/>
      <c r="AH786" s="104"/>
    </row>
    <row r="787" spans="3:34" x14ac:dyDescent="0.2">
      <c r="C787" s="56"/>
      <c r="D787" s="79"/>
      <c r="E787" s="79"/>
      <c r="F787" s="79"/>
      <c r="G787" s="79"/>
      <c r="H787" s="79"/>
      <c r="I787" s="79"/>
      <c r="J787" s="79"/>
      <c r="K787" s="79"/>
      <c r="L787" s="79"/>
      <c r="P787" s="56"/>
      <c r="Q787" s="79"/>
      <c r="R787" s="79"/>
      <c r="S787" s="79"/>
      <c r="T787" s="79"/>
      <c r="U787" s="79"/>
      <c r="V787" s="79"/>
      <c r="W787" s="79"/>
      <c r="X787" s="79"/>
      <c r="Y787" s="79"/>
      <c r="AA787" s="104"/>
      <c r="AB787" s="104"/>
      <c r="AC787" s="104"/>
      <c r="AD787" s="104"/>
      <c r="AE787" s="104"/>
      <c r="AF787" s="104"/>
      <c r="AG787" s="104"/>
      <c r="AH787" s="104"/>
    </row>
    <row r="788" spans="3:34" x14ac:dyDescent="0.2">
      <c r="C788" s="56"/>
      <c r="D788" s="79"/>
      <c r="E788" s="79"/>
      <c r="F788" s="79"/>
      <c r="G788" s="79"/>
      <c r="H788" s="79"/>
      <c r="I788" s="79"/>
      <c r="J788" s="79"/>
      <c r="K788" s="79"/>
      <c r="L788" s="79"/>
      <c r="P788" s="56"/>
      <c r="Q788" s="79"/>
      <c r="R788" s="79"/>
      <c r="S788" s="79"/>
      <c r="T788" s="79"/>
      <c r="U788" s="79"/>
      <c r="V788" s="79"/>
      <c r="W788" s="79"/>
      <c r="X788" s="79"/>
      <c r="Y788" s="79"/>
      <c r="AA788" s="104"/>
      <c r="AB788" s="104"/>
      <c r="AC788" s="104"/>
      <c r="AD788" s="104"/>
      <c r="AE788" s="104"/>
      <c r="AF788" s="104"/>
      <c r="AG788" s="104"/>
      <c r="AH788" s="104"/>
    </row>
    <row r="789" spans="3:34" x14ac:dyDescent="0.2">
      <c r="C789" s="56"/>
      <c r="D789" s="79"/>
      <c r="E789" s="79"/>
      <c r="F789" s="79"/>
      <c r="G789" s="79"/>
      <c r="H789" s="79"/>
      <c r="I789" s="79"/>
      <c r="J789" s="79"/>
      <c r="K789" s="79"/>
      <c r="L789" s="79"/>
      <c r="P789" s="56"/>
      <c r="Q789" s="79"/>
      <c r="R789" s="79"/>
      <c r="S789" s="79"/>
      <c r="T789" s="79"/>
      <c r="U789" s="79"/>
      <c r="V789" s="79"/>
      <c r="W789" s="79"/>
      <c r="X789" s="79"/>
      <c r="Y789" s="79"/>
      <c r="AA789" s="104"/>
      <c r="AB789" s="104"/>
      <c r="AC789" s="104"/>
      <c r="AD789" s="104"/>
      <c r="AE789" s="104"/>
      <c r="AF789" s="104"/>
      <c r="AG789" s="104"/>
      <c r="AH789" s="104"/>
    </row>
    <row r="790" spans="3:34" x14ac:dyDescent="0.2">
      <c r="C790" s="56"/>
      <c r="D790" s="79"/>
      <c r="E790" s="79"/>
      <c r="F790" s="79"/>
      <c r="G790" s="79"/>
      <c r="H790" s="79"/>
      <c r="I790" s="79"/>
      <c r="J790" s="79"/>
      <c r="K790" s="79"/>
      <c r="L790" s="79"/>
      <c r="P790" s="56"/>
      <c r="Q790" s="79"/>
      <c r="R790" s="79"/>
      <c r="S790" s="79"/>
      <c r="T790" s="79"/>
      <c r="U790" s="79"/>
      <c r="V790" s="79"/>
      <c r="W790" s="79"/>
      <c r="X790" s="79"/>
      <c r="Y790" s="79"/>
      <c r="AA790" s="104"/>
      <c r="AB790" s="104"/>
      <c r="AC790" s="104"/>
      <c r="AD790" s="104"/>
      <c r="AE790" s="104"/>
      <c r="AF790" s="104"/>
      <c r="AG790" s="104"/>
      <c r="AH790" s="104"/>
    </row>
    <row r="791" spans="3:34" x14ac:dyDescent="0.2">
      <c r="C791" s="56"/>
      <c r="D791" s="79"/>
      <c r="E791" s="79"/>
      <c r="F791" s="79"/>
      <c r="G791" s="79"/>
      <c r="H791" s="79"/>
      <c r="I791" s="79"/>
      <c r="J791" s="79"/>
      <c r="K791" s="79"/>
      <c r="L791" s="79"/>
      <c r="P791" s="56"/>
      <c r="Q791" s="79"/>
      <c r="R791" s="79"/>
      <c r="S791" s="79"/>
      <c r="T791" s="79"/>
      <c r="U791" s="79"/>
      <c r="V791" s="79"/>
      <c r="W791" s="79"/>
      <c r="X791" s="79"/>
      <c r="Y791" s="79"/>
      <c r="AA791" s="104"/>
      <c r="AB791" s="104"/>
      <c r="AC791" s="104"/>
      <c r="AD791" s="104"/>
      <c r="AE791" s="104"/>
      <c r="AF791" s="104"/>
      <c r="AG791" s="104"/>
      <c r="AH791" s="104"/>
    </row>
    <row r="792" spans="3:34" x14ac:dyDescent="0.2">
      <c r="C792" s="56"/>
      <c r="D792" s="79"/>
      <c r="E792" s="79"/>
      <c r="F792" s="79"/>
      <c r="G792" s="79"/>
      <c r="H792" s="79"/>
      <c r="I792" s="79"/>
      <c r="J792" s="79"/>
      <c r="K792" s="79"/>
      <c r="L792" s="79"/>
      <c r="P792" s="56"/>
      <c r="Q792" s="79"/>
      <c r="R792" s="79"/>
      <c r="S792" s="79"/>
      <c r="T792" s="79"/>
      <c r="U792" s="79"/>
      <c r="V792" s="79"/>
      <c r="W792" s="79"/>
      <c r="X792" s="79"/>
      <c r="Y792" s="79"/>
      <c r="AA792" s="104"/>
      <c r="AB792" s="104"/>
      <c r="AC792" s="104"/>
      <c r="AD792" s="104"/>
      <c r="AE792" s="104"/>
      <c r="AF792" s="104"/>
      <c r="AG792" s="104"/>
      <c r="AH792" s="104"/>
    </row>
    <row r="793" spans="3:34" x14ac:dyDescent="0.2">
      <c r="C793" s="56"/>
      <c r="D793" s="79"/>
      <c r="E793" s="79"/>
      <c r="F793" s="79"/>
      <c r="G793" s="79"/>
      <c r="H793" s="79"/>
      <c r="I793" s="79"/>
      <c r="J793" s="79"/>
      <c r="K793" s="79"/>
      <c r="L793" s="79"/>
      <c r="P793" s="56"/>
      <c r="Q793" s="79"/>
      <c r="R793" s="79"/>
      <c r="S793" s="79"/>
      <c r="T793" s="79"/>
      <c r="U793" s="79"/>
      <c r="V793" s="79"/>
      <c r="W793" s="79"/>
      <c r="X793" s="79"/>
      <c r="Y793" s="79"/>
      <c r="AA793" s="104"/>
      <c r="AB793" s="104"/>
      <c r="AC793" s="104"/>
      <c r="AD793" s="104"/>
      <c r="AE793" s="104"/>
      <c r="AF793" s="104"/>
      <c r="AG793" s="104"/>
      <c r="AH793" s="104"/>
    </row>
    <row r="794" spans="3:34" x14ac:dyDescent="0.2">
      <c r="C794" s="56"/>
      <c r="D794" s="79"/>
      <c r="E794" s="79"/>
      <c r="F794" s="79"/>
      <c r="G794" s="79"/>
      <c r="H794" s="79"/>
      <c r="I794" s="79"/>
      <c r="J794" s="79"/>
      <c r="K794" s="79"/>
      <c r="L794" s="79"/>
      <c r="P794" s="56"/>
      <c r="Q794" s="79"/>
      <c r="R794" s="79"/>
      <c r="S794" s="79"/>
      <c r="T794" s="79"/>
      <c r="U794" s="79"/>
      <c r="V794" s="79"/>
      <c r="W794" s="79"/>
      <c r="X794" s="79"/>
      <c r="Y794" s="79"/>
      <c r="AA794" s="104"/>
      <c r="AB794" s="104"/>
      <c r="AC794" s="104"/>
      <c r="AD794" s="104"/>
      <c r="AE794" s="104"/>
      <c r="AF794" s="104"/>
      <c r="AG794" s="104"/>
      <c r="AH794" s="104"/>
    </row>
    <row r="795" spans="3:34" x14ac:dyDescent="0.2">
      <c r="C795" s="56"/>
      <c r="D795" s="79"/>
      <c r="E795" s="79"/>
      <c r="F795" s="79"/>
      <c r="G795" s="79"/>
      <c r="H795" s="79"/>
      <c r="I795" s="79"/>
      <c r="J795" s="79"/>
      <c r="K795" s="79"/>
      <c r="L795" s="79"/>
      <c r="P795" s="56"/>
      <c r="Q795" s="79"/>
      <c r="R795" s="79"/>
      <c r="S795" s="79"/>
      <c r="T795" s="79"/>
      <c r="U795" s="79"/>
      <c r="V795" s="79"/>
      <c r="W795" s="79"/>
      <c r="X795" s="79"/>
      <c r="Y795" s="79"/>
      <c r="AA795" s="104"/>
      <c r="AB795" s="104"/>
      <c r="AC795" s="104"/>
      <c r="AD795" s="104"/>
      <c r="AE795" s="104"/>
      <c r="AF795" s="104"/>
      <c r="AG795" s="104"/>
      <c r="AH795" s="104"/>
    </row>
    <row r="796" spans="3:34" x14ac:dyDescent="0.2">
      <c r="C796" s="56"/>
      <c r="D796" s="79"/>
      <c r="E796" s="79"/>
      <c r="F796" s="79"/>
      <c r="G796" s="79"/>
      <c r="H796" s="79"/>
      <c r="I796" s="79"/>
      <c r="J796" s="79"/>
      <c r="K796" s="79"/>
      <c r="L796" s="79"/>
      <c r="P796" s="56"/>
      <c r="Q796" s="79"/>
      <c r="R796" s="79"/>
      <c r="S796" s="79"/>
      <c r="T796" s="79"/>
      <c r="U796" s="79"/>
      <c r="V796" s="79"/>
      <c r="W796" s="79"/>
      <c r="X796" s="79"/>
      <c r="Y796" s="79"/>
      <c r="AA796" s="104"/>
      <c r="AB796" s="104"/>
      <c r="AC796" s="104"/>
      <c r="AD796" s="104"/>
      <c r="AE796" s="104"/>
      <c r="AF796" s="104"/>
      <c r="AG796" s="104"/>
      <c r="AH796" s="104"/>
    </row>
    <row r="797" spans="3:34" x14ac:dyDescent="0.2">
      <c r="C797" s="56"/>
      <c r="D797" s="79"/>
      <c r="E797" s="79"/>
      <c r="F797" s="79"/>
      <c r="G797" s="79"/>
      <c r="H797" s="79"/>
      <c r="I797" s="79"/>
      <c r="J797" s="79"/>
      <c r="K797" s="79"/>
      <c r="L797" s="79"/>
      <c r="P797" s="56"/>
      <c r="Q797" s="79"/>
      <c r="R797" s="79"/>
      <c r="S797" s="79"/>
      <c r="T797" s="79"/>
      <c r="U797" s="79"/>
      <c r="V797" s="79"/>
      <c r="W797" s="79"/>
      <c r="X797" s="79"/>
      <c r="Y797" s="79"/>
      <c r="AA797" s="104"/>
      <c r="AB797" s="104"/>
      <c r="AC797" s="104"/>
      <c r="AD797" s="104"/>
      <c r="AE797" s="104"/>
      <c r="AF797" s="104"/>
      <c r="AG797" s="104"/>
      <c r="AH797" s="104"/>
    </row>
    <row r="798" spans="3:34" x14ac:dyDescent="0.2">
      <c r="C798" s="56"/>
      <c r="D798" s="79"/>
      <c r="E798" s="79"/>
      <c r="F798" s="79"/>
      <c r="G798" s="79"/>
      <c r="H798" s="79"/>
      <c r="I798" s="79"/>
      <c r="J798" s="79"/>
      <c r="K798" s="79"/>
      <c r="L798" s="79"/>
      <c r="P798" s="56"/>
      <c r="Q798" s="79"/>
      <c r="R798" s="79"/>
      <c r="S798" s="79"/>
      <c r="T798" s="79"/>
      <c r="U798" s="79"/>
      <c r="V798" s="79"/>
      <c r="W798" s="79"/>
      <c r="X798" s="79"/>
      <c r="Y798" s="79"/>
      <c r="AA798" s="104"/>
      <c r="AB798" s="104"/>
      <c r="AC798" s="104"/>
      <c r="AD798" s="104"/>
      <c r="AE798" s="104"/>
      <c r="AF798" s="104"/>
      <c r="AG798" s="104"/>
      <c r="AH798" s="104"/>
    </row>
    <row r="799" spans="3:34" x14ac:dyDescent="0.2">
      <c r="C799" s="56"/>
      <c r="D799" s="79"/>
      <c r="E799" s="79"/>
      <c r="F799" s="79"/>
      <c r="G799" s="79"/>
      <c r="H799" s="79"/>
      <c r="I799" s="79"/>
      <c r="J799" s="79"/>
      <c r="K799" s="79"/>
      <c r="L799" s="79"/>
      <c r="P799" s="56"/>
      <c r="Q799" s="79"/>
      <c r="R799" s="79"/>
      <c r="S799" s="79"/>
      <c r="T799" s="79"/>
      <c r="U799" s="79"/>
      <c r="V799" s="79"/>
      <c r="W799" s="79"/>
      <c r="X799" s="79"/>
      <c r="Y799" s="79"/>
      <c r="AA799" s="104"/>
      <c r="AB799" s="104"/>
      <c r="AC799" s="104"/>
      <c r="AD799" s="104"/>
      <c r="AE799" s="104"/>
      <c r="AF799" s="104"/>
      <c r="AG799" s="104"/>
      <c r="AH799" s="104"/>
    </row>
    <row r="800" spans="3:34" x14ac:dyDescent="0.2">
      <c r="C800" s="56"/>
      <c r="D800" s="79"/>
      <c r="E800" s="79"/>
      <c r="F800" s="79"/>
      <c r="G800" s="79"/>
      <c r="H800" s="79"/>
      <c r="I800" s="79"/>
      <c r="J800" s="79"/>
      <c r="K800" s="79"/>
      <c r="L800" s="79"/>
      <c r="P800" s="56"/>
      <c r="Q800" s="79"/>
      <c r="R800" s="79"/>
      <c r="S800" s="79"/>
      <c r="T800" s="79"/>
      <c r="U800" s="79"/>
      <c r="V800" s="79"/>
      <c r="W800" s="79"/>
      <c r="X800" s="79"/>
      <c r="Y800" s="79"/>
      <c r="AA800" s="104"/>
      <c r="AB800" s="104"/>
      <c r="AC800" s="104"/>
      <c r="AD800" s="104"/>
      <c r="AE800" s="104"/>
      <c r="AF800" s="104"/>
      <c r="AG800" s="104"/>
      <c r="AH800" s="104"/>
    </row>
    <row r="801" spans="3:34" x14ac:dyDescent="0.2">
      <c r="C801" s="56"/>
      <c r="D801" s="79"/>
      <c r="E801" s="79"/>
      <c r="F801" s="79"/>
      <c r="G801" s="79"/>
      <c r="H801" s="79"/>
      <c r="I801" s="79"/>
      <c r="J801" s="79"/>
      <c r="K801" s="79"/>
      <c r="L801" s="79"/>
      <c r="P801" s="56"/>
      <c r="Q801" s="79"/>
      <c r="R801" s="79"/>
      <c r="S801" s="79"/>
      <c r="T801" s="79"/>
      <c r="U801" s="79"/>
      <c r="V801" s="79"/>
      <c r="W801" s="79"/>
      <c r="X801" s="79"/>
      <c r="Y801" s="79"/>
      <c r="AA801" s="104"/>
      <c r="AB801" s="104"/>
      <c r="AC801" s="104"/>
      <c r="AD801" s="104"/>
      <c r="AE801" s="104"/>
      <c r="AF801" s="104"/>
      <c r="AG801" s="104"/>
      <c r="AH801" s="104"/>
    </row>
    <row r="802" spans="3:34" x14ac:dyDescent="0.2">
      <c r="C802" s="56"/>
      <c r="D802" s="79"/>
      <c r="E802" s="79"/>
      <c r="F802" s="79"/>
      <c r="G802" s="79"/>
      <c r="H802" s="79"/>
      <c r="I802" s="79"/>
      <c r="J802" s="79"/>
      <c r="K802" s="79"/>
      <c r="L802" s="79"/>
      <c r="P802" s="56"/>
      <c r="Q802" s="79"/>
      <c r="R802" s="79"/>
      <c r="S802" s="79"/>
      <c r="T802" s="79"/>
      <c r="U802" s="79"/>
      <c r="V802" s="79"/>
      <c r="W802" s="79"/>
      <c r="X802" s="79"/>
      <c r="Y802" s="79"/>
      <c r="AA802" s="104"/>
      <c r="AB802" s="104"/>
      <c r="AC802" s="104"/>
      <c r="AD802" s="104"/>
      <c r="AE802" s="104"/>
      <c r="AF802" s="104"/>
      <c r="AG802" s="104"/>
      <c r="AH802" s="104"/>
    </row>
    <row r="803" spans="3:34" x14ac:dyDescent="0.2">
      <c r="C803" s="56"/>
      <c r="D803" s="79"/>
      <c r="E803" s="79"/>
      <c r="F803" s="79"/>
      <c r="G803" s="79"/>
      <c r="H803" s="79"/>
      <c r="I803" s="79"/>
      <c r="J803" s="79"/>
      <c r="K803" s="79"/>
      <c r="L803" s="79"/>
      <c r="P803" s="56"/>
      <c r="Q803" s="79"/>
      <c r="R803" s="79"/>
      <c r="S803" s="79"/>
      <c r="T803" s="79"/>
      <c r="U803" s="79"/>
      <c r="V803" s="79"/>
      <c r="W803" s="79"/>
      <c r="X803" s="79"/>
      <c r="Y803" s="79"/>
      <c r="AA803" s="104"/>
      <c r="AB803" s="104"/>
      <c r="AC803" s="104"/>
      <c r="AD803" s="104"/>
      <c r="AE803" s="104"/>
      <c r="AF803" s="104"/>
      <c r="AG803" s="104"/>
      <c r="AH803" s="104"/>
    </row>
    <row r="804" spans="3:34" x14ac:dyDescent="0.2">
      <c r="C804" s="56"/>
      <c r="D804" s="79"/>
      <c r="E804" s="79"/>
      <c r="F804" s="79"/>
      <c r="G804" s="79"/>
      <c r="H804" s="79"/>
      <c r="I804" s="79"/>
      <c r="J804" s="79"/>
      <c r="K804" s="79"/>
      <c r="L804" s="79"/>
      <c r="P804" s="56"/>
      <c r="Q804" s="79"/>
      <c r="R804" s="79"/>
      <c r="S804" s="79"/>
      <c r="T804" s="79"/>
      <c r="U804" s="79"/>
      <c r="V804" s="79"/>
      <c r="W804" s="79"/>
      <c r="X804" s="79"/>
      <c r="Y804" s="79"/>
      <c r="AA804" s="104"/>
      <c r="AB804" s="104"/>
      <c r="AC804" s="104"/>
      <c r="AD804" s="104"/>
      <c r="AE804" s="104"/>
      <c r="AF804" s="104"/>
      <c r="AG804" s="104"/>
      <c r="AH804" s="104"/>
    </row>
    <row r="805" spans="3:34" x14ac:dyDescent="0.2">
      <c r="C805" s="56"/>
      <c r="D805" s="79"/>
      <c r="E805" s="79"/>
      <c r="F805" s="79"/>
      <c r="G805" s="79"/>
      <c r="H805" s="79"/>
      <c r="I805" s="79"/>
      <c r="J805" s="79"/>
      <c r="K805" s="79"/>
      <c r="L805" s="79"/>
      <c r="P805" s="56"/>
      <c r="Q805" s="79"/>
      <c r="R805" s="79"/>
      <c r="S805" s="79"/>
      <c r="T805" s="79"/>
      <c r="U805" s="79"/>
      <c r="V805" s="79"/>
      <c r="W805" s="79"/>
      <c r="X805" s="79"/>
      <c r="Y805" s="79"/>
      <c r="AA805" s="104"/>
      <c r="AB805" s="104"/>
      <c r="AC805" s="104"/>
      <c r="AD805" s="104"/>
      <c r="AE805" s="104"/>
      <c r="AF805" s="104"/>
      <c r="AG805" s="104"/>
      <c r="AH805" s="104"/>
    </row>
    <row r="806" spans="3:34" x14ac:dyDescent="0.2">
      <c r="C806" s="56"/>
      <c r="D806" s="79"/>
      <c r="E806" s="79"/>
      <c r="F806" s="79"/>
      <c r="G806" s="79"/>
      <c r="H806" s="79"/>
      <c r="I806" s="79"/>
      <c r="J806" s="79"/>
      <c r="K806" s="79"/>
      <c r="L806" s="79"/>
      <c r="P806" s="56"/>
      <c r="Q806" s="79"/>
      <c r="R806" s="79"/>
      <c r="S806" s="79"/>
      <c r="T806" s="79"/>
      <c r="U806" s="79"/>
      <c r="V806" s="79"/>
      <c r="W806" s="79"/>
      <c r="X806" s="79"/>
      <c r="Y806" s="79"/>
      <c r="AA806" s="104"/>
      <c r="AB806" s="104"/>
      <c r="AC806" s="104"/>
      <c r="AD806" s="104"/>
      <c r="AE806" s="104"/>
      <c r="AF806" s="104"/>
      <c r="AG806" s="104"/>
      <c r="AH806" s="104"/>
    </row>
    <row r="807" spans="3:34" x14ac:dyDescent="0.2">
      <c r="C807" s="56"/>
      <c r="D807" s="79"/>
      <c r="E807" s="79"/>
      <c r="F807" s="79"/>
      <c r="G807" s="79"/>
      <c r="H807" s="79"/>
      <c r="I807" s="79"/>
      <c r="J807" s="79"/>
      <c r="K807" s="79"/>
      <c r="L807" s="79"/>
      <c r="P807" s="56"/>
      <c r="Q807" s="79"/>
      <c r="R807" s="79"/>
      <c r="S807" s="79"/>
      <c r="T807" s="79"/>
      <c r="U807" s="79"/>
      <c r="V807" s="79"/>
      <c r="W807" s="79"/>
      <c r="X807" s="79"/>
      <c r="Y807" s="79"/>
      <c r="AA807" s="104"/>
      <c r="AB807" s="104"/>
      <c r="AC807" s="104"/>
      <c r="AD807" s="104"/>
      <c r="AE807" s="104"/>
      <c r="AF807" s="104"/>
      <c r="AG807" s="104"/>
      <c r="AH807" s="104"/>
    </row>
    <row r="808" spans="3:34" x14ac:dyDescent="0.2">
      <c r="C808" s="56"/>
      <c r="D808" s="79"/>
      <c r="E808" s="79"/>
      <c r="F808" s="79"/>
      <c r="G808" s="79"/>
      <c r="H808" s="79"/>
      <c r="I808" s="79"/>
      <c r="J808" s="79"/>
      <c r="K808" s="79"/>
      <c r="L808" s="79"/>
      <c r="P808" s="56"/>
      <c r="Q808" s="79"/>
      <c r="R808" s="79"/>
      <c r="S808" s="79"/>
      <c r="T808" s="79"/>
      <c r="U808" s="79"/>
      <c r="V808" s="79"/>
      <c r="W808" s="79"/>
      <c r="X808" s="79"/>
      <c r="Y808" s="79"/>
      <c r="AA808" s="104"/>
      <c r="AB808" s="104"/>
      <c r="AC808" s="104"/>
      <c r="AD808" s="104"/>
      <c r="AE808" s="104"/>
      <c r="AF808" s="104"/>
      <c r="AG808" s="104"/>
      <c r="AH808" s="104"/>
    </row>
    <row r="809" spans="3:34" x14ac:dyDescent="0.2">
      <c r="C809" s="56"/>
      <c r="D809" s="79"/>
      <c r="E809" s="79"/>
      <c r="F809" s="79"/>
      <c r="G809" s="79"/>
      <c r="H809" s="79"/>
      <c r="I809" s="79"/>
      <c r="J809" s="79"/>
      <c r="K809" s="79"/>
      <c r="L809" s="79"/>
      <c r="P809" s="56"/>
      <c r="Q809" s="79"/>
      <c r="R809" s="79"/>
      <c r="S809" s="79"/>
      <c r="T809" s="79"/>
      <c r="U809" s="79"/>
      <c r="V809" s="79"/>
      <c r="W809" s="79"/>
      <c r="X809" s="79"/>
      <c r="Y809" s="79"/>
      <c r="AA809" s="104"/>
      <c r="AB809" s="104"/>
      <c r="AC809" s="104"/>
      <c r="AD809" s="104"/>
      <c r="AE809" s="104"/>
      <c r="AF809" s="104"/>
      <c r="AG809" s="104"/>
      <c r="AH809" s="104"/>
    </row>
    <row r="810" spans="3:34" x14ac:dyDescent="0.2">
      <c r="C810" s="56"/>
      <c r="D810" s="79"/>
      <c r="E810" s="79"/>
      <c r="F810" s="79"/>
      <c r="G810" s="79"/>
      <c r="H810" s="79"/>
      <c r="I810" s="79"/>
      <c r="J810" s="79"/>
      <c r="K810" s="79"/>
      <c r="L810" s="79"/>
      <c r="P810" s="56"/>
      <c r="Q810" s="79"/>
      <c r="R810" s="79"/>
      <c r="S810" s="79"/>
      <c r="T810" s="79"/>
      <c r="U810" s="79"/>
      <c r="V810" s="79"/>
      <c r="W810" s="79"/>
      <c r="X810" s="79"/>
      <c r="Y810" s="79"/>
      <c r="AA810" s="104"/>
      <c r="AB810" s="104"/>
      <c r="AC810" s="104"/>
      <c r="AD810" s="104"/>
      <c r="AE810" s="104"/>
      <c r="AF810" s="104"/>
      <c r="AG810" s="104"/>
      <c r="AH810" s="104"/>
    </row>
    <row r="811" spans="3:34" x14ac:dyDescent="0.2">
      <c r="C811" s="56"/>
      <c r="D811" s="79"/>
      <c r="E811" s="79"/>
      <c r="F811" s="79"/>
      <c r="G811" s="79"/>
      <c r="H811" s="79"/>
      <c r="I811" s="79"/>
      <c r="J811" s="79"/>
      <c r="K811" s="79"/>
      <c r="L811" s="79"/>
      <c r="P811" s="56"/>
      <c r="Q811" s="79"/>
      <c r="R811" s="79"/>
      <c r="S811" s="79"/>
      <c r="T811" s="79"/>
      <c r="U811" s="79"/>
      <c r="V811" s="79"/>
      <c r="W811" s="79"/>
      <c r="X811" s="79"/>
      <c r="Y811" s="79"/>
      <c r="AA811" s="104"/>
      <c r="AB811" s="104"/>
      <c r="AC811" s="104"/>
      <c r="AD811" s="104"/>
      <c r="AE811" s="104"/>
      <c r="AF811" s="104"/>
      <c r="AG811" s="104"/>
      <c r="AH811" s="104"/>
    </row>
    <row r="812" spans="3:34" x14ac:dyDescent="0.2">
      <c r="C812" s="56"/>
      <c r="D812" s="79"/>
      <c r="E812" s="79"/>
      <c r="F812" s="79"/>
      <c r="G812" s="79"/>
      <c r="H812" s="79"/>
      <c r="I812" s="79"/>
      <c r="J812" s="79"/>
      <c r="K812" s="79"/>
      <c r="L812" s="79"/>
      <c r="P812" s="56"/>
      <c r="Q812" s="79"/>
      <c r="R812" s="79"/>
      <c r="S812" s="79"/>
      <c r="T812" s="79"/>
      <c r="U812" s="79"/>
      <c r="V812" s="79"/>
      <c r="W812" s="79"/>
      <c r="X812" s="79"/>
      <c r="Y812" s="79"/>
      <c r="AA812" s="104"/>
      <c r="AB812" s="104"/>
      <c r="AC812" s="104"/>
      <c r="AD812" s="104"/>
      <c r="AE812" s="104"/>
      <c r="AF812" s="104"/>
      <c r="AG812" s="104"/>
      <c r="AH812" s="104"/>
    </row>
    <row r="813" spans="3:34" x14ac:dyDescent="0.2">
      <c r="C813" s="56"/>
      <c r="D813" s="79"/>
      <c r="E813" s="79"/>
      <c r="F813" s="79"/>
      <c r="G813" s="79"/>
      <c r="H813" s="79"/>
      <c r="I813" s="79"/>
      <c r="J813" s="79"/>
      <c r="K813" s="79"/>
      <c r="L813" s="79"/>
      <c r="P813" s="56"/>
      <c r="Q813" s="79"/>
      <c r="R813" s="79"/>
      <c r="S813" s="79"/>
      <c r="T813" s="79"/>
      <c r="U813" s="79"/>
      <c r="V813" s="79"/>
      <c r="W813" s="79"/>
      <c r="X813" s="79"/>
      <c r="Y813" s="79"/>
      <c r="AA813" s="104"/>
      <c r="AB813" s="104"/>
      <c r="AC813" s="104"/>
      <c r="AD813" s="104"/>
      <c r="AE813" s="104"/>
      <c r="AF813" s="104"/>
      <c r="AG813" s="104"/>
      <c r="AH813" s="104"/>
    </row>
    <row r="814" spans="3:34" x14ac:dyDescent="0.2">
      <c r="C814" s="56"/>
      <c r="D814" s="79"/>
      <c r="E814" s="79"/>
      <c r="F814" s="79"/>
      <c r="G814" s="79"/>
      <c r="H814" s="79"/>
      <c r="I814" s="79"/>
      <c r="J814" s="79"/>
      <c r="K814" s="79"/>
      <c r="L814" s="79"/>
      <c r="P814" s="56"/>
      <c r="Q814" s="79"/>
      <c r="R814" s="79"/>
      <c r="S814" s="79"/>
      <c r="T814" s="79"/>
      <c r="U814" s="79"/>
      <c r="V814" s="79"/>
      <c r="W814" s="79"/>
      <c r="X814" s="79"/>
      <c r="Y814" s="79"/>
      <c r="AA814" s="104"/>
      <c r="AB814" s="104"/>
      <c r="AC814" s="104"/>
      <c r="AD814" s="104"/>
      <c r="AE814" s="104"/>
      <c r="AF814" s="104"/>
      <c r="AG814" s="104"/>
      <c r="AH814" s="104"/>
    </row>
    <row r="815" spans="3:34" x14ac:dyDescent="0.2">
      <c r="C815" s="56"/>
      <c r="D815" s="79"/>
      <c r="E815" s="79"/>
      <c r="F815" s="79"/>
      <c r="G815" s="79"/>
      <c r="H815" s="79"/>
      <c r="I815" s="79"/>
      <c r="J815" s="79"/>
      <c r="K815" s="79"/>
      <c r="L815" s="79"/>
      <c r="P815" s="56"/>
      <c r="Q815" s="79"/>
      <c r="R815" s="79"/>
      <c r="S815" s="79"/>
      <c r="T815" s="79"/>
      <c r="U815" s="79"/>
      <c r="V815" s="79"/>
      <c r="W815" s="79"/>
      <c r="X815" s="79"/>
      <c r="Y815" s="79"/>
      <c r="AA815" s="104"/>
      <c r="AB815" s="104"/>
      <c r="AC815" s="104"/>
      <c r="AD815" s="104"/>
      <c r="AE815" s="104"/>
      <c r="AF815" s="104"/>
      <c r="AG815" s="104"/>
      <c r="AH815" s="104"/>
    </row>
    <row r="816" spans="3:34" x14ac:dyDescent="0.2">
      <c r="C816" s="56"/>
      <c r="D816" s="79"/>
      <c r="E816" s="79"/>
      <c r="F816" s="79"/>
      <c r="G816" s="79"/>
      <c r="H816" s="79"/>
      <c r="I816" s="79"/>
      <c r="J816" s="79"/>
      <c r="K816" s="79"/>
      <c r="L816" s="79"/>
      <c r="P816" s="56"/>
      <c r="Q816" s="79"/>
      <c r="R816" s="79"/>
      <c r="S816" s="79"/>
      <c r="T816" s="79"/>
      <c r="U816" s="79"/>
      <c r="V816" s="79"/>
      <c r="W816" s="79"/>
      <c r="X816" s="79"/>
      <c r="Y816" s="79"/>
      <c r="AA816" s="104"/>
      <c r="AB816" s="104"/>
      <c r="AC816" s="104"/>
      <c r="AD816" s="104"/>
      <c r="AE816" s="104"/>
      <c r="AF816" s="104"/>
      <c r="AG816" s="104"/>
      <c r="AH816" s="104"/>
    </row>
    <row r="817" spans="3:34" x14ac:dyDescent="0.2">
      <c r="C817" s="56"/>
      <c r="D817" s="79"/>
      <c r="E817" s="79"/>
      <c r="F817" s="79"/>
      <c r="G817" s="79"/>
      <c r="H817" s="79"/>
      <c r="I817" s="79"/>
      <c r="J817" s="79"/>
      <c r="K817" s="79"/>
      <c r="L817" s="79"/>
      <c r="P817" s="56"/>
      <c r="Q817" s="79"/>
      <c r="R817" s="79"/>
      <c r="S817" s="79"/>
      <c r="T817" s="79"/>
      <c r="U817" s="79"/>
      <c r="V817" s="79"/>
      <c r="W817" s="79"/>
      <c r="X817" s="79"/>
      <c r="Y817" s="79"/>
      <c r="AA817" s="104"/>
      <c r="AB817" s="104"/>
      <c r="AC817" s="104"/>
      <c r="AD817" s="104"/>
      <c r="AE817" s="104"/>
      <c r="AF817" s="104"/>
      <c r="AG817" s="104"/>
      <c r="AH817" s="104"/>
    </row>
    <row r="818" spans="3:34" x14ac:dyDescent="0.2">
      <c r="C818" s="56"/>
      <c r="D818" s="79"/>
      <c r="E818" s="79"/>
      <c r="F818" s="79"/>
      <c r="G818" s="79"/>
      <c r="H818" s="79"/>
      <c r="I818" s="79"/>
      <c r="J818" s="79"/>
      <c r="K818" s="79"/>
      <c r="L818" s="79"/>
      <c r="P818" s="56"/>
      <c r="Q818" s="79"/>
      <c r="R818" s="79"/>
      <c r="S818" s="79"/>
      <c r="T818" s="79"/>
      <c r="U818" s="79"/>
      <c r="V818" s="79"/>
      <c r="W818" s="79"/>
      <c r="X818" s="79"/>
      <c r="Y818" s="79"/>
      <c r="AA818" s="104"/>
      <c r="AB818" s="104"/>
      <c r="AC818" s="104"/>
      <c r="AD818" s="104"/>
      <c r="AE818" s="104"/>
      <c r="AF818" s="104"/>
      <c r="AG818" s="104"/>
      <c r="AH818" s="104"/>
    </row>
    <row r="819" spans="3:34" x14ac:dyDescent="0.2">
      <c r="C819" s="56"/>
      <c r="D819" s="79"/>
      <c r="E819" s="79"/>
      <c r="F819" s="79"/>
      <c r="G819" s="79"/>
      <c r="H819" s="79"/>
      <c r="I819" s="79"/>
      <c r="J819" s="79"/>
      <c r="K819" s="79"/>
      <c r="L819" s="79"/>
      <c r="P819" s="56"/>
      <c r="Q819" s="79"/>
      <c r="R819" s="79"/>
      <c r="S819" s="79"/>
      <c r="T819" s="79"/>
      <c r="U819" s="79"/>
      <c r="V819" s="79"/>
      <c r="W819" s="79"/>
      <c r="X819" s="79"/>
      <c r="Y819" s="79"/>
      <c r="AA819" s="104"/>
      <c r="AB819" s="104"/>
      <c r="AC819" s="104"/>
      <c r="AD819" s="104"/>
      <c r="AE819" s="104"/>
      <c r="AF819" s="104"/>
      <c r="AG819" s="104"/>
      <c r="AH819" s="104"/>
    </row>
    <row r="820" spans="3:34" x14ac:dyDescent="0.2">
      <c r="C820" s="56"/>
      <c r="D820" s="79"/>
      <c r="E820" s="79"/>
      <c r="F820" s="79"/>
      <c r="G820" s="79"/>
      <c r="H820" s="79"/>
      <c r="I820" s="79"/>
      <c r="J820" s="79"/>
      <c r="K820" s="79"/>
      <c r="L820" s="79"/>
      <c r="P820" s="56"/>
      <c r="Q820" s="79"/>
      <c r="R820" s="79"/>
      <c r="S820" s="79"/>
      <c r="T820" s="79"/>
      <c r="U820" s="79"/>
      <c r="V820" s="79"/>
      <c r="W820" s="79"/>
      <c r="X820" s="79"/>
      <c r="Y820" s="79"/>
      <c r="AA820" s="104"/>
      <c r="AB820" s="104"/>
      <c r="AC820" s="104"/>
      <c r="AD820" s="104"/>
      <c r="AE820" s="104"/>
      <c r="AF820" s="104"/>
      <c r="AG820" s="104"/>
      <c r="AH820" s="104"/>
    </row>
    <row r="821" spans="3:34" x14ac:dyDescent="0.2">
      <c r="C821" s="56"/>
      <c r="D821" s="79"/>
      <c r="E821" s="79"/>
      <c r="F821" s="79"/>
      <c r="G821" s="79"/>
      <c r="H821" s="79"/>
      <c r="I821" s="79"/>
      <c r="J821" s="79"/>
      <c r="K821" s="79"/>
      <c r="L821" s="79"/>
      <c r="P821" s="56"/>
      <c r="Q821" s="79"/>
      <c r="R821" s="79"/>
      <c r="S821" s="79"/>
      <c r="T821" s="79"/>
      <c r="U821" s="79"/>
      <c r="V821" s="79"/>
      <c r="W821" s="79"/>
      <c r="X821" s="79"/>
      <c r="Y821" s="79"/>
      <c r="AA821" s="104"/>
      <c r="AB821" s="104"/>
      <c r="AC821" s="104"/>
      <c r="AD821" s="104"/>
      <c r="AE821" s="104"/>
      <c r="AF821" s="104"/>
      <c r="AG821" s="104"/>
      <c r="AH821" s="104"/>
    </row>
    <row r="822" spans="3:34" x14ac:dyDescent="0.2">
      <c r="C822" s="56"/>
      <c r="D822" s="79"/>
      <c r="E822" s="79"/>
      <c r="F822" s="79"/>
      <c r="G822" s="79"/>
      <c r="H822" s="79"/>
      <c r="I822" s="79"/>
      <c r="J822" s="79"/>
      <c r="K822" s="79"/>
      <c r="L822" s="79"/>
      <c r="P822" s="56"/>
      <c r="Q822" s="79"/>
      <c r="R822" s="79"/>
      <c r="S822" s="79"/>
      <c r="T822" s="79"/>
      <c r="U822" s="79"/>
      <c r="V822" s="79"/>
      <c r="W822" s="79"/>
      <c r="X822" s="79"/>
      <c r="Y822" s="79"/>
      <c r="AA822" s="104"/>
      <c r="AB822" s="104"/>
      <c r="AC822" s="104"/>
      <c r="AD822" s="104"/>
      <c r="AE822" s="104"/>
      <c r="AF822" s="104"/>
      <c r="AG822" s="104"/>
      <c r="AH822" s="104"/>
    </row>
    <row r="823" spans="3:34" x14ac:dyDescent="0.2">
      <c r="C823" s="56"/>
      <c r="D823" s="79"/>
      <c r="E823" s="79"/>
      <c r="F823" s="79"/>
      <c r="G823" s="79"/>
      <c r="H823" s="79"/>
      <c r="I823" s="79"/>
      <c r="J823" s="79"/>
      <c r="K823" s="79"/>
      <c r="L823" s="79"/>
      <c r="P823" s="56"/>
      <c r="Q823" s="79"/>
      <c r="R823" s="79"/>
      <c r="S823" s="79"/>
      <c r="T823" s="79"/>
      <c r="U823" s="79"/>
      <c r="V823" s="79"/>
      <c r="W823" s="79"/>
      <c r="X823" s="79"/>
      <c r="Y823" s="79"/>
      <c r="AA823" s="104"/>
      <c r="AB823" s="104"/>
      <c r="AC823" s="104"/>
      <c r="AD823" s="104"/>
      <c r="AE823" s="104"/>
      <c r="AF823" s="104"/>
      <c r="AG823" s="104"/>
      <c r="AH823" s="104"/>
    </row>
    <row r="824" spans="3:34" x14ac:dyDescent="0.2">
      <c r="C824" s="56"/>
      <c r="D824" s="79"/>
      <c r="E824" s="79"/>
      <c r="F824" s="79"/>
      <c r="G824" s="79"/>
      <c r="H824" s="79"/>
      <c r="I824" s="79"/>
      <c r="J824" s="79"/>
      <c r="K824" s="79"/>
      <c r="L824" s="79"/>
      <c r="P824" s="56"/>
      <c r="Q824" s="79"/>
      <c r="R824" s="79"/>
      <c r="S824" s="79"/>
      <c r="T824" s="79"/>
      <c r="U824" s="79"/>
      <c r="V824" s="79"/>
      <c r="W824" s="79"/>
      <c r="X824" s="79"/>
      <c r="Y824" s="79"/>
      <c r="AA824" s="104"/>
      <c r="AB824" s="104"/>
      <c r="AC824" s="104"/>
      <c r="AD824" s="104"/>
      <c r="AE824" s="104"/>
      <c r="AF824" s="104"/>
      <c r="AG824" s="104"/>
      <c r="AH824" s="104"/>
    </row>
    <row r="825" spans="3:34" x14ac:dyDescent="0.2">
      <c r="C825" s="56"/>
      <c r="D825" s="79"/>
      <c r="E825" s="79"/>
      <c r="F825" s="79"/>
      <c r="G825" s="79"/>
      <c r="H825" s="79"/>
      <c r="I825" s="79"/>
      <c r="J825" s="79"/>
      <c r="K825" s="79"/>
      <c r="L825" s="79"/>
      <c r="P825" s="56"/>
      <c r="Q825" s="79"/>
      <c r="R825" s="79"/>
      <c r="S825" s="79"/>
      <c r="T825" s="79"/>
      <c r="U825" s="79"/>
      <c r="V825" s="79"/>
      <c r="W825" s="79"/>
      <c r="X825" s="79"/>
      <c r="Y825" s="79"/>
      <c r="AA825" s="104"/>
      <c r="AB825" s="104"/>
      <c r="AC825" s="104"/>
      <c r="AD825" s="104"/>
      <c r="AE825" s="104"/>
      <c r="AF825" s="104"/>
      <c r="AG825" s="104"/>
      <c r="AH825" s="104"/>
    </row>
    <row r="826" spans="3:34" x14ac:dyDescent="0.2">
      <c r="C826" s="56"/>
      <c r="D826" s="79"/>
      <c r="E826" s="79"/>
      <c r="F826" s="79"/>
      <c r="G826" s="79"/>
      <c r="H826" s="79"/>
      <c r="I826" s="79"/>
      <c r="J826" s="79"/>
      <c r="K826" s="79"/>
      <c r="L826" s="79"/>
      <c r="P826" s="56"/>
      <c r="Q826" s="79"/>
      <c r="R826" s="79"/>
      <c r="S826" s="79"/>
      <c r="T826" s="79"/>
      <c r="U826" s="79"/>
      <c r="V826" s="79"/>
      <c r="W826" s="79"/>
      <c r="X826" s="79"/>
      <c r="Y826" s="79"/>
      <c r="AA826" s="104"/>
      <c r="AB826" s="104"/>
      <c r="AC826" s="104"/>
      <c r="AD826" s="104"/>
      <c r="AE826" s="104"/>
      <c r="AF826" s="104"/>
      <c r="AG826" s="104"/>
      <c r="AH826" s="104"/>
    </row>
    <row r="827" spans="3:34" x14ac:dyDescent="0.2">
      <c r="C827" s="56"/>
      <c r="D827" s="79"/>
      <c r="E827" s="79"/>
      <c r="F827" s="79"/>
      <c r="G827" s="79"/>
      <c r="H827" s="79"/>
      <c r="I827" s="79"/>
      <c r="J827" s="79"/>
      <c r="K827" s="79"/>
      <c r="L827" s="79"/>
      <c r="P827" s="56"/>
      <c r="Q827" s="79"/>
      <c r="R827" s="79"/>
      <c r="S827" s="79"/>
      <c r="T827" s="79"/>
      <c r="U827" s="79"/>
      <c r="V827" s="79"/>
      <c r="W827" s="79"/>
      <c r="X827" s="79"/>
      <c r="Y827" s="79"/>
      <c r="AA827" s="104"/>
      <c r="AB827" s="104"/>
      <c r="AC827" s="104"/>
      <c r="AD827" s="104"/>
      <c r="AE827" s="104"/>
      <c r="AF827" s="104"/>
      <c r="AG827" s="104"/>
      <c r="AH827" s="104"/>
    </row>
    <row r="828" spans="3:34" x14ac:dyDescent="0.2">
      <c r="C828" s="56"/>
      <c r="D828" s="79"/>
      <c r="E828" s="79"/>
      <c r="F828" s="79"/>
      <c r="G828" s="79"/>
      <c r="H828" s="79"/>
      <c r="I828" s="79"/>
      <c r="J828" s="79"/>
      <c r="K828" s="79"/>
      <c r="L828" s="79"/>
      <c r="P828" s="56"/>
      <c r="Q828" s="79"/>
      <c r="R828" s="79"/>
      <c r="S828" s="79"/>
      <c r="T828" s="79"/>
      <c r="U828" s="79"/>
      <c r="V828" s="79"/>
      <c r="W828" s="79"/>
      <c r="X828" s="79"/>
      <c r="Y828" s="79"/>
      <c r="AA828" s="104"/>
      <c r="AB828" s="104"/>
      <c r="AC828" s="104"/>
      <c r="AD828" s="104"/>
      <c r="AE828" s="104"/>
      <c r="AF828" s="104"/>
      <c r="AG828" s="104"/>
      <c r="AH828" s="104"/>
    </row>
    <row r="829" spans="3:34" x14ac:dyDescent="0.2">
      <c r="C829" s="56"/>
      <c r="D829" s="79"/>
      <c r="E829" s="79"/>
      <c r="F829" s="79"/>
      <c r="G829" s="79"/>
      <c r="H829" s="79"/>
      <c r="I829" s="79"/>
      <c r="J829" s="79"/>
      <c r="K829" s="79"/>
      <c r="L829" s="79"/>
      <c r="P829" s="56"/>
      <c r="Q829" s="79"/>
      <c r="R829" s="79"/>
      <c r="S829" s="79"/>
      <c r="T829" s="79"/>
      <c r="U829" s="79"/>
      <c r="V829" s="79"/>
      <c r="W829" s="79"/>
      <c r="X829" s="79"/>
      <c r="Y829" s="79"/>
      <c r="AA829" s="104"/>
      <c r="AB829" s="104"/>
      <c r="AC829" s="104"/>
      <c r="AD829" s="104"/>
      <c r="AE829" s="104"/>
      <c r="AF829" s="104"/>
      <c r="AG829" s="104"/>
      <c r="AH829" s="104"/>
    </row>
    <row r="830" spans="3:34" x14ac:dyDescent="0.2">
      <c r="C830" s="56"/>
      <c r="D830" s="79"/>
      <c r="E830" s="79"/>
      <c r="F830" s="79"/>
      <c r="G830" s="79"/>
      <c r="H830" s="79"/>
      <c r="I830" s="79"/>
      <c r="J830" s="79"/>
      <c r="K830" s="79"/>
      <c r="L830" s="79"/>
      <c r="P830" s="56"/>
      <c r="Q830" s="79"/>
      <c r="R830" s="79"/>
      <c r="S830" s="79"/>
      <c r="T830" s="79"/>
      <c r="U830" s="79"/>
      <c r="V830" s="79"/>
      <c r="W830" s="79"/>
      <c r="X830" s="79"/>
      <c r="Y830" s="79"/>
      <c r="AA830" s="104"/>
      <c r="AB830" s="104"/>
      <c r="AC830" s="104"/>
      <c r="AD830" s="104"/>
      <c r="AE830" s="104"/>
      <c r="AF830" s="104"/>
      <c r="AG830" s="104"/>
      <c r="AH830" s="104"/>
    </row>
    <row r="831" spans="3:34" x14ac:dyDescent="0.2">
      <c r="C831" s="56"/>
      <c r="D831" s="79"/>
      <c r="E831" s="79"/>
      <c r="F831" s="79"/>
      <c r="G831" s="79"/>
      <c r="H831" s="79"/>
      <c r="I831" s="79"/>
      <c r="J831" s="79"/>
      <c r="K831" s="79"/>
      <c r="L831" s="79"/>
      <c r="P831" s="56"/>
      <c r="Q831" s="79"/>
      <c r="R831" s="79"/>
      <c r="S831" s="79"/>
      <c r="T831" s="79"/>
      <c r="U831" s="79"/>
      <c r="V831" s="79"/>
      <c r="W831" s="79"/>
      <c r="X831" s="79"/>
      <c r="Y831" s="79"/>
      <c r="AA831" s="104"/>
      <c r="AB831" s="104"/>
      <c r="AC831" s="104"/>
      <c r="AD831" s="104"/>
      <c r="AE831" s="104"/>
      <c r="AF831" s="104"/>
      <c r="AG831" s="104"/>
      <c r="AH831" s="104"/>
    </row>
    <row r="832" spans="3:34" x14ac:dyDescent="0.2">
      <c r="C832" s="56"/>
      <c r="D832" s="79"/>
      <c r="E832" s="79"/>
      <c r="F832" s="79"/>
      <c r="G832" s="79"/>
      <c r="H832" s="79"/>
      <c r="I832" s="79"/>
      <c r="J832" s="79"/>
      <c r="K832" s="79"/>
      <c r="L832" s="79"/>
      <c r="P832" s="56"/>
      <c r="Q832" s="79"/>
      <c r="R832" s="79"/>
      <c r="S832" s="79"/>
      <c r="T832" s="79"/>
      <c r="U832" s="79"/>
      <c r="V832" s="79"/>
      <c r="W832" s="79"/>
      <c r="X832" s="79"/>
      <c r="Y832" s="79"/>
      <c r="AA832" s="104"/>
      <c r="AB832" s="104"/>
      <c r="AC832" s="104"/>
      <c r="AD832" s="104"/>
      <c r="AE832" s="104"/>
      <c r="AF832" s="104"/>
      <c r="AG832" s="104"/>
      <c r="AH832" s="104"/>
    </row>
    <row r="833" spans="3:34" x14ac:dyDescent="0.2">
      <c r="C833" s="56"/>
      <c r="D833" s="79"/>
      <c r="E833" s="79"/>
      <c r="F833" s="79"/>
      <c r="G833" s="79"/>
      <c r="H833" s="79"/>
      <c r="I833" s="79"/>
      <c r="J833" s="79"/>
      <c r="K833" s="79"/>
      <c r="L833" s="79"/>
      <c r="P833" s="56"/>
      <c r="Q833" s="79"/>
      <c r="R833" s="79"/>
      <c r="S833" s="79"/>
      <c r="T833" s="79"/>
      <c r="U833" s="79"/>
      <c r="V833" s="79"/>
      <c r="W833" s="79"/>
      <c r="X833" s="79"/>
      <c r="Y833" s="79"/>
      <c r="AA833" s="104"/>
      <c r="AB833" s="104"/>
      <c r="AC833" s="104"/>
      <c r="AD833" s="104"/>
      <c r="AE833" s="104"/>
      <c r="AF833" s="104"/>
      <c r="AG833" s="104"/>
      <c r="AH833" s="104"/>
    </row>
    <row r="834" spans="3:34" x14ac:dyDescent="0.2">
      <c r="C834" s="56"/>
      <c r="D834" s="79"/>
      <c r="E834" s="79"/>
      <c r="F834" s="79"/>
      <c r="G834" s="79"/>
      <c r="H834" s="79"/>
      <c r="I834" s="79"/>
      <c r="J834" s="79"/>
      <c r="K834" s="79"/>
      <c r="L834" s="79"/>
      <c r="P834" s="56"/>
      <c r="Q834" s="79"/>
      <c r="R834" s="79"/>
      <c r="S834" s="79"/>
      <c r="T834" s="79"/>
      <c r="U834" s="79"/>
      <c r="V834" s="79"/>
      <c r="W834" s="79"/>
      <c r="X834" s="79"/>
      <c r="Y834" s="79"/>
      <c r="AA834" s="104"/>
      <c r="AB834" s="104"/>
      <c r="AC834" s="104"/>
      <c r="AD834" s="104"/>
      <c r="AE834" s="104"/>
      <c r="AF834" s="104"/>
      <c r="AG834" s="104"/>
      <c r="AH834" s="104"/>
    </row>
    <row r="835" spans="3:34" x14ac:dyDescent="0.2">
      <c r="C835" s="56"/>
      <c r="D835" s="79"/>
      <c r="E835" s="79"/>
      <c r="F835" s="79"/>
      <c r="G835" s="79"/>
      <c r="H835" s="79"/>
      <c r="I835" s="79"/>
      <c r="J835" s="79"/>
      <c r="K835" s="79"/>
      <c r="L835" s="79"/>
      <c r="P835" s="56"/>
      <c r="Q835" s="79"/>
      <c r="R835" s="79"/>
      <c r="S835" s="79"/>
      <c r="T835" s="79"/>
      <c r="U835" s="79"/>
      <c r="V835" s="79"/>
      <c r="W835" s="79"/>
      <c r="X835" s="79"/>
      <c r="Y835" s="79"/>
      <c r="AA835" s="104"/>
      <c r="AB835" s="104"/>
      <c r="AC835" s="104"/>
      <c r="AD835" s="104"/>
      <c r="AE835" s="104"/>
      <c r="AF835" s="104"/>
      <c r="AG835" s="104"/>
      <c r="AH835" s="104"/>
    </row>
    <row r="836" spans="3:34" x14ac:dyDescent="0.2">
      <c r="C836" s="56"/>
      <c r="D836" s="79"/>
      <c r="E836" s="79"/>
      <c r="F836" s="79"/>
      <c r="G836" s="79"/>
      <c r="H836" s="79"/>
      <c r="I836" s="79"/>
      <c r="J836" s="79"/>
      <c r="K836" s="79"/>
      <c r="L836" s="79"/>
      <c r="P836" s="56"/>
      <c r="Q836" s="79"/>
      <c r="R836" s="79"/>
      <c r="S836" s="79"/>
      <c r="T836" s="79"/>
      <c r="U836" s="79"/>
      <c r="V836" s="79"/>
      <c r="W836" s="79"/>
      <c r="X836" s="79"/>
      <c r="Y836" s="79"/>
      <c r="AA836" s="104"/>
      <c r="AB836" s="104"/>
      <c r="AC836" s="104"/>
      <c r="AD836" s="104"/>
      <c r="AE836" s="104"/>
      <c r="AF836" s="104"/>
      <c r="AG836" s="104"/>
      <c r="AH836" s="104"/>
    </row>
    <row r="837" spans="3:34" x14ac:dyDescent="0.2">
      <c r="C837" s="56"/>
      <c r="D837" s="79"/>
      <c r="E837" s="79"/>
      <c r="F837" s="79"/>
      <c r="G837" s="79"/>
      <c r="H837" s="79"/>
      <c r="I837" s="79"/>
      <c r="J837" s="79"/>
      <c r="K837" s="79"/>
      <c r="L837" s="79"/>
      <c r="P837" s="56"/>
      <c r="Q837" s="79"/>
      <c r="R837" s="79"/>
      <c r="S837" s="79"/>
      <c r="T837" s="79"/>
      <c r="U837" s="79"/>
      <c r="V837" s="79"/>
      <c r="W837" s="79"/>
      <c r="X837" s="79"/>
      <c r="Y837" s="79"/>
      <c r="AA837" s="104"/>
      <c r="AB837" s="104"/>
      <c r="AC837" s="104"/>
      <c r="AD837" s="104"/>
      <c r="AE837" s="104"/>
      <c r="AF837" s="104"/>
      <c r="AG837" s="104"/>
      <c r="AH837" s="104"/>
    </row>
    <row r="838" spans="3:34" x14ac:dyDescent="0.2">
      <c r="C838" s="56"/>
      <c r="D838" s="79"/>
      <c r="E838" s="79"/>
      <c r="F838" s="79"/>
      <c r="G838" s="79"/>
      <c r="H838" s="79"/>
      <c r="I838" s="79"/>
      <c r="J838" s="79"/>
      <c r="K838" s="79"/>
      <c r="L838" s="79"/>
      <c r="P838" s="56"/>
      <c r="Q838" s="79"/>
      <c r="R838" s="79"/>
      <c r="S838" s="79"/>
      <c r="T838" s="79"/>
      <c r="U838" s="79"/>
      <c r="V838" s="79"/>
      <c r="W838" s="79"/>
      <c r="X838" s="79"/>
      <c r="Y838" s="79"/>
      <c r="AA838" s="104"/>
      <c r="AB838" s="104"/>
      <c r="AC838" s="104"/>
      <c r="AD838" s="104"/>
      <c r="AE838" s="104"/>
      <c r="AF838" s="104"/>
      <c r="AG838" s="104"/>
      <c r="AH838" s="104"/>
    </row>
    <row r="839" spans="3:34" x14ac:dyDescent="0.2">
      <c r="C839" s="56"/>
      <c r="D839" s="79"/>
      <c r="E839" s="79"/>
      <c r="F839" s="79"/>
      <c r="G839" s="79"/>
      <c r="H839" s="79"/>
      <c r="I839" s="79"/>
      <c r="J839" s="79"/>
      <c r="K839" s="79"/>
      <c r="L839" s="79"/>
      <c r="P839" s="56"/>
      <c r="Q839" s="79"/>
      <c r="R839" s="79"/>
      <c r="S839" s="79"/>
      <c r="T839" s="79"/>
      <c r="U839" s="79"/>
      <c r="V839" s="79"/>
      <c r="W839" s="79"/>
      <c r="X839" s="79"/>
      <c r="Y839" s="79"/>
      <c r="AA839" s="104"/>
      <c r="AB839" s="104"/>
      <c r="AC839" s="104"/>
      <c r="AD839" s="104"/>
      <c r="AE839" s="104"/>
      <c r="AF839" s="104"/>
      <c r="AG839" s="104"/>
      <c r="AH839" s="104"/>
    </row>
    <row r="840" spans="3:34" x14ac:dyDescent="0.2">
      <c r="C840" s="56"/>
      <c r="D840" s="79"/>
      <c r="E840" s="79"/>
      <c r="F840" s="79"/>
      <c r="G840" s="79"/>
      <c r="H840" s="79"/>
      <c r="I840" s="79"/>
      <c r="J840" s="79"/>
      <c r="K840" s="79"/>
      <c r="L840" s="79"/>
      <c r="P840" s="56"/>
      <c r="Q840" s="79"/>
      <c r="R840" s="79"/>
      <c r="S840" s="79"/>
      <c r="T840" s="79"/>
      <c r="U840" s="79"/>
      <c r="V840" s="79"/>
      <c r="W840" s="79"/>
      <c r="X840" s="79"/>
      <c r="Y840" s="79"/>
      <c r="AA840" s="104"/>
      <c r="AB840" s="104"/>
      <c r="AC840" s="104"/>
      <c r="AD840" s="104"/>
      <c r="AE840" s="104"/>
      <c r="AF840" s="104"/>
      <c r="AG840" s="104"/>
      <c r="AH840" s="104"/>
    </row>
    <row r="841" spans="3:34" x14ac:dyDescent="0.2">
      <c r="C841" s="56"/>
      <c r="D841" s="79"/>
      <c r="E841" s="79"/>
      <c r="F841" s="79"/>
      <c r="G841" s="79"/>
      <c r="H841" s="79"/>
      <c r="I841" s="79"/>
      <c r="J841" s="79"/>
      <c r="K841" s="79"/>
      <c r="L841" s="79"/>
      <c r="P841" s="56"/>
      <c r="Q841" s="79"/>
      <c r="R841" s="79"/>
      <c r="S841" s="79"/>
      <c r="T841" s="79"/>
      <c r="U841" s="79"/>
      <c r="V841" s="79"/>
      <c r="W841" s="79"/>
      <c r="X841" s="79"/>
      <c r="Y841" s="79"/>
      <c r="AA841" s="104"/>
      <c r="AB841" s="104"/>
      <c r="AC841" s="104"/>
      <c r="AD841" s="104"/>
      <c r="AE841" s="104"/>
      <c r="AF841" s="104"/>
      <c r="AG841" s="104"/>
      <c r="AH841" s="104"/>
    </row>
    <row r="842" spans="3:34" x14ac:dyDescent="0.2">
      <c r="C842" s="56"/>
      <c r="D842" s="79"/>
      <c r="E842" s="79"/>
      <c r="F842" s="79"/>
      <c r="G842" s="79"/>
      <c r="H842" s="79"/>
      <c r="I842" s="79"/>
      <c r="J842" s="79"/>
      <c r="K842" s="79"/>
      <c r="L842" s="79"/>
      <c r="P842" s="56"/>
      <c r="Q842" s="79"/>
      <c r="R842" s="79"/>
      <c r="S842" s="79"/>
      <c r="T842" s="79"/>
      <c r="U842" s="79"/>
      <c r="V842" s="79"/>
      <c r="W842" s="79"/>
      <c r="X842" s="79"/>
      <c r="Y842" s="79"/>
      <c r="AA842" s="104"/>
      <c r="AB842" s="104"/>
      <c r="AC842" s="104"/>
      <c r="AD842" s="104"/>
      <c r="AE842" s="104"/>
      <c r="AF842" s="104"/>
      <c r="AG842" s="104"/>
      <c r="AH842" s="104"/>
    </row>
    <row r="843" spans="3:34" x14ac:dyDescent="0.2">
      <c r="C843" s="56"/>
      <c r="D843" s="79"/>
      <c r="E843" s="79"/>
      <c r="F843" s="79"/>
      <c r="G843" s="79"/>
      <c r="H843" s="79"/>
      <c r="I843" s="79"/>
      <c r="J843" s="79"/>
      <c r="K843" s="79"/>
      <c r="L843" s="79"/>
      <c r="P843" s="56"/>
      <c r="Q843" s="79"/>
      <c r="R843" s="79"/>
      <c r="S843" s="79"/>
      <c r="T843" s="79"/>
      <c r="U843" s="79"/>
      <c r="V843" s="79"/>
      <c r="W843" s="79"/>
      <c r="X843" s="79"/>
      <c r="Y843" s="79"/>
      <c r="AA843" s="104"/>
      <c r="AB843" s="104"/>
      <c r="AC843" s="104"/>
      <c r="AD843" s="104"/>
      <c r="AE843" s="104"/>
      <c r="AF843" s="104"/>
      <c r="AG843" s="104"/>
      <c r="AH843" s="104"/>
    </row>
    <row r="844" spans="3:34" x14ac:dyDescent="0.2">
      <c r="C844" s="56"/>
      <c r="D844" s="79"/>
      <c r="E844" s="79"/>
      <c r="F844" s="79"/>
      <c r="G844" s="79"/>
      <c r="H844" s="79"/>
      <c r="I844" s="79"/>
      <c r="J844" s="79"/>
      <c r="K844" s="79"/>
      <c r="L844" s="79"/>
      <c r="P844" s="56"/>
      <c r="Q844" s="79"/>
      <c r="R844" s="79"/>
      <c r="S844" s="79"/>
      <c r="T844" s="79"/>
      <c r="U844" s="79"/>
      <c r="V844" s="79"/>
      <c r="W844" s="79"/>
      <c r="X844" s="79"/>
      <c r="Y844" s="79"/>
      <c r="AA844" s="104"/>
      <c r="AB844" s="104"/>
      <c r="AC844" s="104"/>
      <c r="AD844" s="104"/>
      <c r="AE844" s="104"/>
      <c r="AF844" s="104"/>
      <c r="AG844" s="104"/>
      <c r="AH844" s="104"/>
    </row>
    <row r="845" spans="3:34" x14ac:dyDescent="0.2">
      <c r="C845" s="56"/>
      <c r="D845" s="79"/>
      <c r="E845" s="79"/>
      <c r="F845" s="79"/>
      <c r="G845" s="79"/>
      <c r="H845" s="79"/>
      <c r="I845" s="79"/>
      <c r="J845" s="79"/>
      <c r="K845" s="79"/>
      <c r="L845" s="79"/>
      <c r="P845" s="56"/>
      <c r="Q845" s="79"/>
      <c r="R845" s="79"/>
      <c r="S845" s="79"/>
      <c r="T845" s="79"/>
      <c r="U845" s="79"/>
      <c r="V845" s="79"/>
      <c r="W845" s="79"/>
      <c r="X845" s="79"/>
      <c r="Y845" s="79"/>
      <c r="AA845" s="104"/>
      <c r="AB845" s="104"/>
      <c r="AC845" s="104"/>
      <c r="AD845" s="104"/>
      <c r="AE845" s="104"/>
      <c r="AF845" s="104"/>
      <c r="AG845" s="104"/>
      <c r="AH845" s="104"/>
    </row>
    <row r="846" spans="3:34" x14ac:dyDescent="0.2">
      <c r="C846" s="56"/>
      <c r="D846" s="79"/>
      <c r="E846" s="79"/>
      <c r="F846" s="79"/>
      <c r="G846" s="79"/>
      <c r="H846" s="79"/>
      <c r="I846" s="79"/>
      <c r="J846" s="79"/>
      <c r="K846" s="79"/>
      <c r="L846" s="79"/>
      <c r="P846" s="56"/>
      <c r="Q846" s="79"/>
      <c r="R846" s="79"/>
      <c r="S846" s="79"/>
      <c r="T846" s="79"/>
      <c r="U846" s="79"/>
      <c r="V846" s="79"/>
      <c r="W846" s="79"/>
      <c r="X846" s="79"/>
      <c r="Y846" s="79"/>
      <c r="AA846" s="104"/>
      <c r="AB846" s="104"/>
      <c r="AC846" s="104"/>
      <c r="AD846" s="104"/>
      <c r="AE846" s="104"/>
      <c r="AF846" s="104"/>
      <c r="AG846" s="104"/>
      <c r="AH846" s="104"/>
    </row>
    <row r="847" spans="3:34" x14ac:dyDescent="0.2">
      <c r="C847" s="56"/>
      <c r="D847" s="79"/>
      <c r="E847" s="79"/>
      <c r="F847" s="79"/>
      <c r="G847" s="79"/>
      <c r="H847" s="79"/>
      <c r="I847" s="79"/>
      <c r="J847" s="79"/>
      <c r="K847" s="79"/>
      <c r="L847" s="79"/>
      <c r="P847" s="56"/>
      <c r="Q847" s="79"/>
      <c r="R847" s="79"/>
      <c r="S847" s="79"/>
      <c r="T847" s="79"/>
      <c r="U847" s="79"/>
      <c r="V847" s="79"/>
      <c r="W847" s="79"/>
      <c r="X847" s="79"/>
      <c r="Y847" s="79"/>
      <c r="AA847" s="104"/>
      <c r="AB847" s="104"/>
      <c r="AC847" s="104"/>
      <c r="AD847" s="104"/>
      <c r="AE847" s="104"/>
      <c r="AF847" s="104"/>
      <c r="AG847" s="104"/>
      <c r="AH847" s="104"/>
    </row>
    <row r="848" spans="3:34" x14ac:dyDescent="0.2">
      <c r="C848" s="56"/>
      <c r="D848" s="79"/>
      <c r="E848" s="79"/>
      <c r="F848" s="79"/>
      <c r="G848" s="79"/>
      <c r="H848" s="79"/>
      <c r="I848" s="79"/>
      <c r="J848" s="79"/>
      <c r="K848" s="79"/>
      <c r="L848" s="79"/>
      <c r="P848" s="56"/>
      <c r="Q848" s="79"/>
      <c r="R848" s="79"/>
      <c r="S848" s="79"/>
      <c r="T848" s="79"/>
      <c r="U848" s="79"/>
      <c r="V848" s="79"/>
      <c r="W848" s="79"/>
      <c r="X848" s="79"/>
      <c r="Y848" s="79"/>
      <c r="AA848" s="104"/>
      <c r="AB848" s="104"/>
      <c r="AC848" s="104"/>
      <c r="AD848" s="104"/>
      <c r="AE848" s="104"/>
      <c r="AF848" s="104"/>
      <c r="AG848" s="104"/>
      <c r="AH848" s="104"/>
    </row>
    <row r="849" spans="3:34" x14ac:dyDescent="0.2">
      <c r="C849" s="56"/>
      <c r="D849" s="79"/>
      <c r="E849" s="79"/>
      <c r="F849" s="79"/>
      <c r="G849" s="79"/>
      <c r="H849" s="79"/>
      <c r="I849" s="79"/>
      <c r="J849" s="79"/>
      <c r="K849" s="79"/>
      <c r="L849" s="79"/>
      <c r="P849" s="56"/>
      <c r="Q849" s="79"/>
      <c r="R849" s="79"/>
      <c r="S849" s="79"/>
      <c r="T849" s="79"/>
      <c r="U849" s="79"/>
      <c r="V849" s="79"/>
      <c r="W849" s="79"/>
      <c r="X849" s="79"/>
      <c r="Y849" s="79"/>
      <c r="AA849" s="104"/>
      <c r="AB849" s="104"/>
      <c r="AC849" s="104"/>
      <c r="AD849" s="104"/>
      <c r="AE849" s="104"/>
      <c r="AF849" s="104"/>
      <c r="AG849" s="104"/>
      <c r="AH849" s="104"/>
    </row>
    <row r="850" spans="3:34" x14ac:dyDescent="0.2">
      <c r="C850" s="56"/>
      <c r="D850" s="79"/>
      <c r="E850" s="79"/>
      <c r="F850" s="79"/>
      <c r="G850" s="79"/>
      <c r="H850" s="79"/>
      <c r="I850" s="79"/>
      <c r="J850" s="79"/>
      <c r="K850" s="79"/>
      <c r="L850" s="79"/>
      <c r="P850" s="56"/>
      <c r="Q850" s="79"/>
      <c r="R850" s="79"/>
      <c r="S850" s="79"/>
      <c r="T850" s="79"/>
      <c r="U850" s="79"/>
      <c r="V850" s="79"/>
      <c r="W850" s="79"/>
      <c r="X850" s="79"/>
      <c r="Y850" s="79"/>
      <c r="AA850" s="104"/>
      <c r="AB850" s="104"/>
      <c r="AC850" s="104"/>
      <c r="AD850" s="104"/>
      <c r="AE850" s="104"/>
      <c r="AF850" s="104"/>
      <c r="AG850" s="104"/>
      <c r="AH850" s="104"/>
    </row>
    <row r="851" spans="3:34" x14ac:dyDescent="0.2">
      <c r="C851" s="56"/>
      <c r="D851" s="79"/>
      <c r="E851" s="79"/>
      <c r="F851" s="79"/>
      <c r="G851" s="79"/>
      <c r="H851" s="79"/>
      <c r="I851" s="79"/>
      <c r="J851" s="79"/>
      <c r="K851" s="79"/>
      <c r="L851" s="79"/>
      <c r="P851" s="56"/>
      <c r="Q851" s="79"/>
      <c r="R851" s="79"/>
      <c r="S851" s="79"/>
      <c r="T851" s="79"/>
      <c r="U851" s="79"/>
      <c r="V851" s="79"/>
      <c r="W851" s="79"/>
      <c r="X851" s="79"/>
      <c r="Y851" s="79"/>
      <c r="AA851" s="104"/>
      <c r="AB851" s="104"/>
      <c r="AC851" s="104"/>
      <c r="AD851" s="104"/>
      <c r="AE851" s="104"/>
      <c r="AF851" s="104"/>
      <c r="AG851" s="104"/>
      <c r="AH851" s="104"/>
    </row>
    <row r="852" spans="3:34" x14ac:dyDescent="0.2">
      <c r="C852" s="56"/>
      <c r="D852" s="79"/>
      <c r="E852" s="79"/>
      <c r="F852" s="79"/>
      <c r="G852" s="79"/>
      <c r="H852" s="79"/>
      <c r="I852" s="79"/>
      <c r="J852" s="79"/>
      <c r="K852" s="79"/>
      <c r="L852" s="79"/>
      <c r="P852" s="56"/>
      <c r="Q852" s="79"/>
      <c r="R852" s="79"/>
      <c r="S852" s="79"/>
      <c r="T852" s="79"/>
      <c r="U852" s="79"/>
      <c r="V852" s="79"/>
      <c r="W852" s="79"/>
      <c r="X852" s="79"/>
      <c r="Y852" s="79"/>
      <c r="AA852" s="104"/>
      <c r="AB852" s="104"/>
      <c r="AC852" s="104"/>
      <c r="AD852" s="104"/>
      <c r="AE852" s="104"/>
      <c r="AF852" s="104"/>
      <c r="AG852" s="104"/>
      <c r="AH852" s="104"/>
    </row>
    <row r="853" spans="3:34" x14ac:dyDescent="0.2">
      <c r="C853" s="56"/>
      <c r="D853" s="79"/>
      <c r="E853" s="79"/>
      <c r="F853" s="79"/>
      <c r="G853" s="79"/>
      <c r="H853" s="79"/>
      <c r="I853" s="79"/>
      <c r="J853" s="79"/>
      <c r="K853" s="79"/>
      <c r="L853" s="79"/>
      <c r="P853" s="56"/>
      <c r="Q853" s="79"/>
      <c r="R853" s="79"/>
      <c r="S853" s="79"/>
      <c r="T853" s="79"/>
      <c r="U853" s="79"/>
      <c r="V853" s="79"/>
      <c r="W853" s="79"/>
      <c r="X853" s="79"/>
      <c r="Y853" s="79"/>
      <c r="AA853" s="104"/>
      <c r="AB853" s="104"/>
      <c r="AC853" s="104"/>
      <c r="AD853" s="104"/>
      <c r="AE853" s="104"/>
      <c r="AF853" s="104"/>
      <c r="AG853" s="104"/>
      <c r="AH853" s="104"/>
    </row>
    <row r="854" spans="3:34" x14ac:dyDescent="0.2">
      <c r="C854" s="56"/>
      <c r="D854" s="79"/>
      <c r="E854" s="79"/>
      <c r="F854" s="79"/>
      <c r="G854" s="79"/>
      <c r="H854" s="79"/>
      <c r="I854" s="79"/>
      <c r="J854" s="79"/>
      <c r="K854" s="79"/>
      <c r="L854" s="79"/>
      <c r="P854" s="56"/>
      <c r="Q854" s="79"/>
      <c r="R854" s="79"/>
      <c r="S854" s="79"/>
      <c r="T854" s="79"/>
      <c r="U854" s="79"/>
      <c r="V854" s="79"/>
      <c r="W854" s="79"/>
      <c r="X854" s="79"/>
      <c r="Y854" s="79"/>
      <c r="AA854" s="104"/>
      <c r="AB854" s="104"/>
      <c r="AC854" s="104"/>
      <c r="AD854" s="104"/>
      <c r="AE854" s="104"/>
      <c r="AF854" s="104"/>
      <c r="AG854" s="104"/>
      <c r="AH854" s="104"/>
    </row>
    <row r="855" spans="3:34" x14ac:dyDescent="0.2">
      <c r="C855" s="56"/>
      <c r="D855" s="79"/>
      <c r="E855" s="79"/>
      <c r="F855" s="79"/>
      <c r="G855" s="79"/>
      <c r="H855" s="79"/>
      <c r="I855" s="79"/>
      <c r="J855" s="79"/>
      <c r="K855" s="79"/>
      <c r="L855" s="79"/>
      <c r="P855" s="56"/>
      <c r="Q855" s="79"/>
      <c r="R855" s="79"/>
      <c r="S855" s="79"/>
      <c r="T855" s="79"/>
      <c r="U855" s="79"/>
      <c r="V855" s="79"/>
      <c r="W855" s="79"/>
      <c r="X855" s="79"/>
      <c r="Y855" s="79"/>
      <c r="AA855" s="104"/>
      <c r="AB855" s="104"/>
      <c r="AC855" s="104"/>
      <c r="AD855" s="104"/>
      <c r="AE855" s="104"/>
      <c r="AF855" s="104"/>
      <c r="AG855" s="104"/>
      <c r="AH855" s="104"/>
    </row>
    <row r="856" spans="3:34" x14ac:dyDescent="0.2">
      <c r="C856" s="56"/>
      <c r="D856" s="79"/>
      <c r="E856" s="79"/>
      <c r="F856" s="79"/>
      <c r="G856" s="79"/>
      <c r="H856" s="79"/>
      <c r="I856" s="79"/>
      <c r="J856" s="79"/>
      <c r="K856" s="79"/>
      <c r="L856" s="79"/>
      <c r="P856" s="56"/>
      <c r="Q856" s="79"/>
      <c r="R856" s="79"/>
      <c r="S856" s="79"/>
      <c r="T856" s="79"/>
      <c r="U856" s="79"/>
      <c r="V856" s="79"/>
      <c r="W856" s="79"/>
      <c r="X856" s="79"/>
      <c r="Y856" s="79"/>
      <c r="AA856" s="104"/>
      <c r="AB856" s="104"/>
      <c r="AC856" s="104"/>
      <c r="AD856" s="104"/>
      <c r="AE856" s="104"/>
      <c r="AF856" s="104"/>
      <c r="AG856" s="104"/>
      <c r="AH856" s="104"/>
    </row>
    <row r="857" spans="3:34" x14ac:dyDescent="0.2">
      <c r="C857" s="56"/>
      <c r="D857" s="79"/>
      <c r="E857" s="79"/>
      <c r="F857" s="79"/>
      <c r="G857" s="79"/>
      <c r="H857" s="79"/>
      <c r="I857" s="79"/>
      <c r="J857" s="79"/>
      <c r="K857" s="79"/>
      <c r="L857" s="79"/>
      <c r="P857" s="56"/>
      <c r="Q857" s="79"/>
      <c r="R857" s="79"/>
      <c r="S857" s="79"/>
      <c r="T857" s="79"/>
      <c r="U857" s="79"/>
      <c r="V857" s="79"/>
      <c r="W857" s="79"/>
      <c r="X857" s="79"/>
      <c r="Y857" s="79"/>
      <c r="AA857" s="104"/>
      <c r="AB857" s="104"/>
      <c r="AC857" s="104"/>
      <c r="AD857" s="104"/>
      <c r="AE857" s="104"/>
      <c r="AF857" s="104"/>
      <c r="AG857" s="104"/>
      <c r="AH857" s="104"/>
    </row>
    <row r="858" spans="3:34" x14ac:dyDescent="0.2">
      <c r="C858" s="56"/>
      <c r="D858" s="79"/>
      <c r="E858" s="79"/>
      <c r="F858" s="79"/>
      <c r="G858" s="79"/>
      <c r="H858" s="79"/>
      <c r="I858" s="79"/>
      <c r="J858" s="79"/>
      <c r="K858" s="79"/>
      <c r="L858" s="79"/>
      <c r="P858" s="56"/>
      <c r="Q858" s="79"/>
      <c r="R858" s="79"/>
      <c r="S858" s="79"/>
      <c r="T858" s="79"/>
      <c r="U858" s="79"/>
      <c r="V858" s="79"/>
      <c r="W858" s="79"/>
      <c r="X858" s="79"/>
      <c r="Y858" s="79"/>
      <c r="AA858" s="104"/>
      <c r="AB858" s="104"/>
      <c r="AC858" s="104"/>
      <c r="AD858" s="104"/>
      <c r="AE858" s="104"/>
      <c r="AF858" s="104"/>
      <c r="AG858" s="104"/>
      <c r="AH858" s="104"/>
    </row>
    <row r="859" spans="3:34" x14ac:dyDescent="0.2">
      <c r="C859" s="56"/>
      <c r="D859" s="79"/>
      <c r="E859" s="79"/>
      <c r="F859" s="79"/>
      <c r="G859" s="79"/>
      <c r="H859" s="79"/>
      <c r="I859" s="79"/>
      <c r="J859" s="79"/>
      <c r="K859" s="79"/>
      <c r="L859" s="79"/>
      <c r="P859" s="56"/>
      <c r="Q859" s="79"/>
      <c r="R859" s="79"/>
      <c r="S859" s="79"/>
      <c r="T859" s="79"/>
      <c r="U859" s="79"/>
      <c r="V859" s="79"/>
      <c r="W859" s="79"/>
      <c r="X859" s="79"/>
      <c r="Y859" s="79"/>
      <c r="AA859" s="104"/>
      <c r="AB859" s="104"/>
      <c r="AC859" s="104"/>
      <c r="AD859" s="104"/>
      <c r="AE859" s="104"/>
      <c r="AF859" s="104"/>
      <c r="AG859" s="104"/>
      <c r="AH859" s="104"/>
    </row>
    <row r="860" spans="3:34" x14ac:dyDescent="0.2">
      <c r="C860" s="56"/>
      <c r="D860" s="79"/>
      <c r="E860" s="79"/>
      <c r="F860" s="79"/>
      <c r="G860" s="79"/>
      <c r="H860" s="79"/>
      <c r="I860" s="79"/>
      <c r="J860" s="79"/>
      <c r="K860" s="79"/>
      <c r="L860" s="79"/>
      <c r="P860" s="56"/>
      <c r="Q860" s="79"/>
      <c r="R860" s="79"/>
      <c r="S860" s="79"/>
      <c r="T860" s="79"/>
      <c r="U860" s="79"/>
      <c r="V860" s="79"/>
      <c r="W860" s="79"/>
      <c r="X860" s="79"/>
      <c r="Y860" s="79"/>
      <c r="AA860" s="104"/>
      <c r="AB860" s="104"/>
      <c r="AC860" s="104"/>
      <c r="AD860" s="104"/>
      <c r="AE860" s="104"/>
      <c r="AF860" s="104"/>
      <c r="AG860" s="104"/>
      <c r="AH860" s="104"/>
    </row>
    <row r="861" spans="3:34" x14ac:dyDescent="0.2">
      <c r="C861" s="56"/>
      <c r="D861" s="79"/>
      <c r="E861" s="79"/>
      <c r="F861" s="79"/>
      <c r="G861" s="79"/>
      <c r="H861" s="79"/>
      <c r="I861" s="79"/>
      <c r="J861" s="79"/>
      <c r="K861" s="79"/>
      <c r="L861" s="79"/>
      <c r="P861" s="56"/>
      <c r="Q861" s="79"/>
      <c r="R861" s="79"/>
      <c r="S861" s="79"/>
      <c r="T861" s="79"/>
      <c r="U861" s="79"/>
      <c r="V861" s="79"/>
      <c r="W861" s="79"/>
      <c r="X861" s="79"/>
      <c r="Y861" s="79"/>
      <c r="AA861" s="104"/>
      <c r="AB861" s="104"/>
      <c r="AC861" s="104"/>
      <c r="AD861" s="104"/>
      <c r="AE861" s="104"/>
      <c r="AF861" s="104"/>
      <c r="AG861" s="104"/>
      <c r="AH861" s="104"/>
    </row>
    <row r="862" spans="3:34" x14ac:dyDescent="0.2">
      <c r="C862" s="56"/>
      <c r="D862" s="79"/>
      <c r="E862" s="79"/>
      <c r="F862" s="79"/>
      <c r="G862" s="79"/>
      <c r="H862" s="79"/>
      <c r="I862" s="79"/>
      <c r="J862" s="79"/>
      <c r="K862" s="79"/>
      <c r="L862" s="79"/>
      <c r="P862" s="56"/>
      <c r="Q862" s="79"/>
      <c r="R862" s="79"/>
      <c r="S862" s="79"/>
      <c r="T862" s="79"/>
      <c r="U862" s="79"/>
      <c r="V862" s="79"/>
      <c r="W862" s="79"/>
      <c r="X862" s="79"/>
      <c r="Y862" s="79"/>
      <c r="AA862" s="104"/>
      <c r="AB862" s="104"/>
      <c r="AC862" s="104"/>
      <c r="AD862" s="104"/>
      <c r="AE862" s="104"/>
      <c r="AF862" s="104"/>
      <c r="AG862" s="104"/>
      <c r="AH862" s="104"/>
    </row>
    <row r="863" spans="3:34" x14ac:dyDescent="0.2">
      <c r="C863" s="56"/>
      <c r="D863" s="79"/>
      <c r="E863" s="79"/>
      <c r="F863" s="79"/>
      <c r="G863" s="79"/>
      <c r="H863" s="79"/>
      <c r="I863" s="79"/>
      <c r="J863" s="79"/>
      <c r="K863" s="79"/>
      <c r="L863" s="79"/>
      <c r="P863" s="56"/>
      <c r="Q863" s="79"/>
      <c r="R863" s="79"/>
      <c r="S863" s="79"/>
      <c r="T863" s="79"/>
      <c r="U863" s="79"/>
      <c r="V863" s="79"/>
      <c r="W863" s="79"/>
      <c r="X863" s="79"/>
      <c r="Y863" s="79"/>
      <c r="AA863" s="104"/>
      <c r="AB863" s="104"/>
      <c r="AC863" s="104"/>
      <c r="AD863" s="104"/>
      <c r="AE863" s="104"/>
      <c r="AF863" s="104"/>
      <c r="AG863" s="104"/>
      <c r="AH863" s="104"/>
    </row>
    <row r="864" spans="3:34" x14ac:dyDescent="0.2">
      <c r="C864" s="56"/>
      <c r="D864" s="79"/>
      <c r="E864" s="79"/>
      <c r="F864" s="79"/>
      <c r="G864" s="79"/>
      <c r="H864" s="79"/>
      <c r="I864" s="79"/>
      <c r="J864" s="79"/>
      <c r="K864" s="79"/>
      <c r="L864" s="79"/>
      <c r="P864" s="56"/>
      <c r="Q864" s="79"/>
      <c r="R864" s="79"/>
      <c r="S864" s="79"/>
      <c r="T864" s="79"/>
      <c r="U864" s="79"/>
      <c r="V864" s="79"/>
      <c r="W864" s="79"/>
      <c r="X864" s="79"/>
      <c r="Y864" s="79"/>
      <c r="AA864" s="104"/>
      <c r="AB864" s="104"/>
      <c r="AC864" s="104"/>
      <c r="AD864" s="104"/>
      <c r="AE864" s="104"/>
      <c r="AF864" s="104"/>
      <c r="AG864" s="104"/>
      <c r="AH864" s="104"/>
    </row>
    <row r="865" spans="3:34" x14ac:dyDescent="0.2">
      <c r="C865" s="56"/>
      <c r="D865" s="79"/>
      <c r="E865" s="79"/>
      <c r="F865" s="79"/>
      <c r="G865" s="79"/>
      <c r="H865" s="79"/>
      <c r="I865" s="79"/>
      <c r="J865" s="79"/>
      <c r="K865" s="79"/>
      <c r="L865" s="79"/>
      <c r="P865" s="56"/>
      <c r="Q865" s="79"/>
      <c r="R865" s="79"/>
      <c r="S865" s="79"/>
      <c r="T865" s="79"/>
      <c r="U865" s="79"/>
      <c r="V865" s="79"/>
      <c r="W865" s="79"/>
      <c r="X865" s="79"/>
      <c r="Y865" s="79"/>
      <c r="AA865" s="104"/>
      <c r="AB865" s="104"/>
      <c r="AC865" s="104"/>
      <c r="AD865" s="104"/>
      <c r="AE865" s="104"/>
      <c r="AF865" s="104"/>
      <c r="AG865" s="104"/>
      <c r="AH865" s="104"/>
    </row>
    <row r="866" spans="3:34" x14ac:dyDescent="0.2">
      <c r="C866" s="56"/>
      <c r="D866" s="79"/>
      <c r="E866" s="79"/>
      <c r="F866" s="79"/>
      <c r="G866" s="79"/>
      <c r="H866" s="79"/>
      <c r="I866" s="79"/>
      <c r="J866" s="79"/>
      <c r="K866" s="79"/>
      <c r="L866" s="79"/>
      <c r="P866" s="56"/>
      <c r="Q866" s="79"/>
      <c r="R866" s="79"/>
      <c r="S866" s="79"/>
      <c r="T866" s="79"/>
      <c r="U866" s="79"/>
      <c r="V866" s="79"/>
      <c r="W866" s="79"/>
      <c r="X866" s="79"/>
      <c r="Y866" s="79"/>
      <c r="AA866" s="104"/>
      <c r="AB866" s="104"/>
      <c r="AC866" s="104"/>
      <c r="AD866" s="104"/>
      <c r="AE866" s="104"/>
      <c r="AF866" s="104"/>
      <c r="AG866" s="104"/>
      <c r="AH866" s="104"/>
    </row>
    <row r="867" spans="3:34" x14ac:dyDescent="0.2">
      <c r="C867" s="56"/>
      <c r="D867" s="79"/>
      <c r="E867" s="79"/>
      <c r="F867" s="79"/>
      <c r="G867" s="79"/>
      <c r="H867" s="79"/>
      <c r="I867" s="79"/>
      <c r="J867" s="79"/>
      <c r="K867" s="79"/>
      <c r="L867" s="79"/>
      <c r="P867" s="56"/>
      <c r="Q867" s="79"/>
      <c r="R867" s="79"/>
      <c r="S867" s="79"/>
      <c r="T867" s="79"/>
      <c r="U867" s="79"/>
      <c r="V867" s="79"/>
      <c r="W867" s="79"/>
      <c r="X867" s="79"/>
      <c r="Y867" s="79"/>
      <c r="AA867" s="104"/>
      <c r="AB867" s="104"/>
      <c r="AC867" s="104"/>
      <c r="AD867" s="104"/>
      <c r="AE867" s="104"/>
      <c r="AF867" s="104"/>
      <c r="AG867" s="104"/>
      <c r="AH867" s="104"/>
    </row>
    <row r="868" spans="3:34" x14ac:dyDescent="0.2">
      <c r="C868" s="56"/>
      <c r="D868" s="79"/>
      <c r="E868" s="79"/>
      <c r="F868" s="79"/>
      <c r="G868" s="79"/>
      <c r="H868" s="79"/>
      <c r="I868" s="79"/>
      <c r="J868" s="79"/>
      <c r="K868" s="79"/>
      <c r="L868" s="79"/>
      <c r="P868" s="56"/>
      <c r="Q868" s="79"/>
      <c r="R868" s="79"/>
      <c r="S868" s="79"/>
      <c r="T868" s="79"/>
      <c r="U868" s="79"/>
      <c r="V868" s="79"/>
      <c r="W868" s="79"/>
      <c r="X868" s="79"/>
      <c r="Y868" s="79"/>
      <c r="AA868" s="104"/>
      <c r="AB868" s="104"/>
      <c r="AC868" s="104"/>
      <c r="AD868" s="104"/>
      <c r="AE868" s="104"/>
      <c r="AF868" s="104"/>
      <c r="AG868" s="104"/>
      <c r="AH868" s="104"/>
    </row>
    <row r="869" spans="3:34" x14ac:dyDescent="0.2">
      <c r="C869" s="56"/>
      <c r="D869" s="79"/>
      <c r="E869" s="79"/>
      <c r="F869" s="79"/>
      <c r="G869" s="79"/>
      <c r="H869" s="79"/>
      <c r="I869" s="79"/>
      <c r="J869" s="79"/>
      <c r="K869" s="79"/>
      <c r="L869" s="79"/>
      <c r="P869" s="56"/>
      <c r="Q869" s="79"/>
      <c r="R869" s="79"/>
      <c r="S869" s="79"/>
      <c r="T869" s="79"/>
      <c r="U869" s="79"/>
      <c r="V869" s="79"/>
      <c r="W869" s="79"/>
      <c r="X869" s="79"/>
      <c r="Y869" s="79"/>
      <c r="AA869" s="104"/>
      <c r="AB869" s="104"/>
      <c r="AC869" s="104"/>
      <c r="AD869" s="104"/>
      <c r="AE869" s="104"/>
      <c r="AF869" s="104"/>
      <c r="AG869" s="104"/>
      <c r="AH869" s="104"/>
    </row>
    <row r="870" spans="3:34" x14ac:dyDescent="0.2">
      <c r="C870" s="56"/>
      <c r="D870" s="79"/>
      <c r="E870" s="79"/>
      <c r="F870" s="79"/>
      <c r="G870" s="79"/>
      <c r="H870" s="79"/>
      <c r="I870" s="79"/>
      <c r="J870" s="79"/>
      <c r="K870" s="79"/>
      <c r="L870" s="79"/>
      <c r="P870" s="56"/>
      <c r="Q870" s="79"/>
      <c r="R870" s="79"/>
      <c r="S870" s="79"/>
      <c r="T870" s="79"/>
      <c r="U870" s="79"/>
      <c r="V870" s="79"/>
      <c r="W870" s="79"/>
      <c r="X870" s="79"/>
      <c r="Y870" s="79"/>
      <c r="AA870" s="104"/>
      <c r="AB870" s="104"/>
      <c r="AC870" s="104"/>
      <c r="AD870" s="104"/>
      <c r="AE870" s="104"/>
      <c r="AF870" s="104"/>
      <c r="AG870" s="104"/>
      <c r="AH870" s="104"/>
    </row>
    <row r="871" spans="3:34" x14ac:dyDescent="0.2">
      <c r="C871" s="56"/>
      <c r="D871" s="79"/>
      <c r="E871" s="79"/>
      <c r="F871" s="79"/>
      <c r="G871" s="79"/>
      <c r="H871" s="79"/>
      <c r="I871" s="79"/>
      <c r="J871" s="79"/>
      <c r="K871" s="79"/>
      <c r="L871" s="79"/>
      <c r="P871" s="56"/>
      <c r="Q871" s="79"/>
      <c r="R871" s="79"/>
      <c r="S871" s="79"/>
      <c r="T871" s="79"/>
      <c r="U871" s="79"/>
      <c r="V871" s="79"/>
      <c r="W871" s="79"/>
      <c r="X871" s="79"/>
      <c r="Y871" s="79"/>
      <c r="AA871" s="104"/>
      <c r="AB871" s="104"/>
      <c r="AC871" s="104"/>
      <c r="AD871" s="104"/>
      <c r="AE871" s="104"/>
      <c r="AF871" s="104"/>
      <c r="AG871" s="104"/>
      <c r="AH871" s="104"/>
    </row>
    <row r="872" spans="3:34" x14ac:dyDescent="0.2">
      <c r="C872" s="56"/>
      <c r="D872" s="79"/>
      <c r="E872" s="79"/>
      <c r="F872" s="79"/>
      <c r="G872" s="79"/>
      <c r="H872" s="79"/>
      <c r="I872" s="79"/>
      <c r="J872" s="79"/>
      <c r="K872" s="79"/>
      <c r="L872" s="79"/>
      <c r="P872" s="56"/>
      <c r="Q872" s="79"/>
      <c r="R872" s="79"/>
      <c r="S872" s="79"/>
      <c r="T872" s="79"/>
      <c r="U872" s="79"/>
      <c r="V872" s="79"/>
      <c r="W872" s="79"/>
      <c r="X872" s="79"/>
      <c r="Y872" s="79"/>
      <c r="AA872" s="104"/>
      <c r="AB872" s="104"/>
      <c r="AC872" s="104"/>
      <c r="AD872" s="104"/>
      <c r="AE872" s="104"/>
      <c r="AF872" s="104"/>
      <c r="AG872" s="104"/>
      <c r="AH872" s="104"/>
    </row>
    <row r="873" spans="3:34" x14ac:dyDescent="0.2">
      <c r="C873" s="56"/>
      <c r="D873" s="79"/>
      <c r="E873" s="79"/>
      <c r="F873" s="79"/>
      <c r="G873" s="79"/>
      <c r="H873" s="79"/>
      <c r="I873" s="79"/>
      <c r="J873" s="79"/>
      <c r="K873" s="79"/>
      <c r="L873" s="79"/>
      <c r="P873" s="56"/>
      <c r="Q873" s="79"/>
      <c r="R873" s="79"/>
      <c r="S873" s="79"/>
      <c r="T873" s="79"/>
      <c r="U873" s="79"/>
      <c r="V873" s="79"/>
      <c r="W873" s="79"/>
      <c r="X873" s="79"/>
      <c r="Y873" s="79"/>
      <c r="AA873" s="104"/>
      <c r="AB873" s="104"/>
      <c r="AC873" s="104"/>
      <c r="AD873" s="104"/>
      <c r="AE873" s="104"/>
      <c r="AF873" s="104"/>
      <c r="AG873" s="104"/>
      <c r="AH873" s="104"/>
    </row>
    <row r="874" spans="3:34" x14ac:dyDescent="0.2">
      <c r="C874" s="56"/>
      <c r="D874" s="79"/>
      <c r="E874" s="79"/>
      <c r="F874" s="79"/>
      <c r="G874" s="79"/>
      <c r="H874" s="79"/>
      <c r="I874" s="79"/>
      <c r="J874" s="79"/>
      <c r="K874" s="79"/>
      <c r="L874" s="79"/>
      <c r="P874" s="56"/>
      <c r="Q874" s="79"/>
      <c r="R874" s="79"/>
      <c r="S874" s="79"/>
      <c r="T874" s="79"/>
      <c r="U874" s="79"/>
      <c r="V874" s="79"/>
      <c r="W874" s="79"/>
      <c r="X874" s="79"/>
      <c r="Y874" s="79"/>
      <c r="AA874" s="104"/>
      <c r="AB874" s="104"/>
      <c r="AC874" s="104"/>
      <c r="AD874" s="104"/>
      <c r="AE874" s="104"/>
      <c r="AF874" s="104"/>
      <c r="AG874" s="104"/>
      <c r="AH874" s="104"/>
    </row>
    <row r="875" spans="3:34" x14ac:dyDescent="0.2">
      <c r="C875" s="56"/>
      <c r="D875" s="79"/>
      <c r="E875" s="79"/>
      <c r="F875" s="79"/>
      <c r="G875" s="79"/>
      <c r="H875" s="79"/>
      <c r="I875" s="79"/>
      <c r="J875" s="79"/>
      <c r="K875" s="79"/>
      <c r="L875" s="79"/>
      <c r="P875" s="56"/>
      <c r="Q875" s="79"/>
      <c r="R875" s="79"/>
      <c r="S875" s="79"/>
      <c r="T875" s="79"/>
      <c r="U875" s="79"/>
      <c r="V875" s="79"/>
      <c r="W875" s="79"/>
      <c r="X875" s="79"/>
      <c r="Y875" s="79"/>
      <c r="AA875" s="104"/>
      <c r="AB875" s="104"/>
      <c r="AC875" s="104"/>
      <c r="AD875" s="104"/>
      <c r="AE875" s="104"/>
      <c r="AF875" s="104"/>
      <c r="AG875" s="104"/>
      <c r="AH875" s="104"/>
    </row>
    <row r="876" spans="3:34" x14ac:dyDescent="0.2">
      <c r="C876" s="56"/>
      <c r="D876" s="79"/>
      <c r="E876" s="79"/>
      <c r="F876" s="79"/>
      <c r="G876" s="79"/>
      <c r="H876" s="79"/>
      <c r="I876" s="79"/>
      <c r="J876" s="79"/>
      <c r="K876" s="79"/>
      <c r="L876" s="79"/>
      <c r="P876" s="56"/>
      <c r="Q876" s="79"/>
      <c r="R876" s="79"/>
      <c r="S876" s="79"/>
      <c r="T876" s="79"/>
      <c r="U876" s="79"/>
      <c r="V876" s="79"/>
      <c r="W876" s="79"/>
      <c r="X876" s="79"/>
      <c r="Y876" s="79"/>
      <c r="AA876" s="104"/>
      <c r="AB876" s="104"/>
      <c r="AC876" s="104"/>
      <c r="AD876" s="104"/>
      <c r="AE876" s="104"/>
      <c r="AF876" s="104"/>
      <c r="AG876" s="104"/>
      <c r="AH876" s="104"/>
    </row>
    <row r="877" spans="3:34" x14ac:dyDescent="0.2">
      <c r="C877" s="56"/>
      <c r="D877" s="79"/>
      <c r="E877" s="79"/>
      <c r="F877" s="79"/>
      <c r="G877" s="79"/>
      <c r="H877" s="79"/>
      <c r="I877" s="79"/>
      <c r="J877" s="79"/>
      <c r="K877" s="79"/>
      <c r="L877" s="79"/>
      <c r="P877" s="56"/>
      <c r="Q877" s="79"/>
      <c r="R877" s="79"/>
      <c r="S877" s="79"/>
      <c r="T877" s="79"/>
      <c r="U877" s="79"/>
      <c r="V877" s="79"/>
      <c r="W877" s="79"/>
      <c r="X877" s="79"/>
      <c r="Y877" s="79"/>
      <c r="AA877" s="104"/>
      <c r="AB877" s="104"/>
      <c r="AC877" s="104"/>
      <c r="AD877" s="104"/>
      <c r="AE877" s="104"/>
      <c r="AF877" s="104"/>
      <c r="AG877" s="104"/>
      <c r="AH877" s="104"/>
    </row>
    <row r="878" spans="3:34" x14ac:dyDescent="0.2">
      <c r="C878" s="56"/>
      <c r="D878" s="79"/>
      <c r="E878" s="79"/>
      <c r="F878" s="79"/>
      <c r="G878" s="79"/>
      <c r="H878" s="79"/>
      <c r="I878" s="79"/>
      <c r="J878" s="79"/>
      <c r="K878" s="79"/>
      <c r="L878" s="79"/>
      <c r="P878" s="56"/>
      <c r="Q878" s="79"/>
      <c r="R878" s="79"/>
      <c r="S878" s="79"/>
      <c r="T878" s="79"/>
      <c r="U878" s="79"/>
      <c r="V878" s="79"/>
      <c r="W878" s="79"/>
      <c r="X878" s="79"/>
      <c r="Y878" s="79"/>
      <c r="AA878" s="104"/>
      <c r="AB878" s="104"/>
      <c r="AC878" s="104"/>
      <c r="AD878" s="104"/>
      <c r="AE878" s="104"/>
      <c r="AF878" s="104"/>
      <c r="AG878" s="104"/>
      <c r="AH878" s="104"/>
    </row>
    <row r="879" spans="3:34" x14ac:dyDescent="0.2">
      <c r="C879" s="56"/>
      <c r="D879" s="79"/>
      <c r="E879" s="79"/>
      <c r="F879" s="79"/>
      <c r="G879" s="79"/>
      <c r="H879" s="79"/>
      <c r="I879" s="79"/>
      <c r="J879" s="79"/>
      <c r="K879" s="79"/>
      <c r="L879" s="79"/>
      <c r="P879" s="56"/>
      <c r="Q879" s="79"/>
      <c r="R879" s="79"/>
      <c r="S879" s="79"/>
      <c r="T879" s="79"/>
      <c r="U879" s="79"/>
      <c r="V879" s="79"/>
      <c r="W879" s="79"/>
      <c r="X879" s="79"/>
      <c r="Y879" s="79"/>
      <c r="AA879" s="104"/>
      <c r="AB879" s="104"/>
      <c r="AC879" s="104"/>
      <c r="AD879" s="104"/>
      <c r="AE879" s="104"/>
      <c r="AF879" s="104"/>
      <c r="AG879" s="104"/>
      <c r="AH879" s="104"/>
    </row>
    <row r="880" spans="3:34" x14ac:dyDescent="0.2">
      <c r="C880" s="56"/>
      <c r="D880" s="79"/>
      <c r="E880" s="79"/>
      <c r="F880" s="79"/>
      <c r="G880" s="79"/>
      <c r="H880" s="79"/>
      <c r="I880" s="79"/>
      <c r="J880" s="79"/>
      <c r="K880" s="79"/>
      <c r="L880" s="79"/>
      <c r="P880" s="56"/>
      <c r="Q880" s="79"/>
      <c r="R880" s="79"/>
      <c r="S880" s="79"/>
      <c r="T880" s="79"/>
      <c r="U880" s="79"/>
      <c r="V880" s="79"/>
      <c r="W880" s="79"/>
      <c r="X880" s="79"/>
      <c r="Y880" s="79"/>
      <c r="AA880" s="104"/>
      <c r="AB880" s="104"/>
      <c r="AC880" s="104"/>
      <c r="AD880" s="104"/>
      <c r="AE880" s="104"/>
      <c r="AF880" s="104"/>
      <c r="AG880" s="104"/>
      <c r="AH880" s="104"/>
    </row>
    <row r="881" spans="3:34" x14ac:dyDescent="0.2">
      <c r="C881" s="56"/>
      <c r="D881" s="79"/>
      <c r="E881" s="79"/>
      <c r="F881" s="79"/>
      <c r="G881" s="79"/>
      <c r="H881" s="79"/>
      <c r="I881" s="79"/>
      <c r="J881" s="79"/>
      <c r="K881" s="79"/>
      <c r="L881" s="79"/>
      <c r="P881" s="56"/>
      <c r="Q881" s="79"/>
      <c r="R881" s="79"/>
      <c r="S881" s="79"/>
      <c r="T881" s="79"/>
      <c r="U881" s="79"/>
      <c r="V881" s="79"/>
      <c r="W881" s="79"/>
      <c r="X881" s="79"/>
      <c r="Y881" s="79"/>
      <c r="AA881" s="104"/>
      <c r="AB881" s="104"/>
      <c r="AC881" s="104"/>
      <c r="AD881" s="104"/>
      <c r="AE881" s="104"/>
      <c r="AF881" s="104"/>
      <c r="AG881" s="104"/>
      <c r="AH881" s="104"/>
    </row>
    <row r="882" spans="3:34" x14ac:dyDescent="0.2">
      <c r="C882" s="56"/>
      <c r="D882" s="79"/>
      <c r="E882" s="79"/>
      <c r="F882" s="79"/>
      <c r="G882" s="79"/>
      <c r="H882" s="79"/>
      <c r="I882" s="79"/>
      <c r="J882" s="79"/>
      <c r="K882" s="79"/>
      <c r="L882" s="79"/>
      <c r="P882" s="56"/>
      <c r="Q882" s="79"/>
      <c r="R882" s="79"/>
      <c r="S882" s="79"/>
      <c r="T882" s="79"/>
      <c r="U882" s="79"/>
      <c r="V882" s="79"/>
      <c r="W882" s="79"/>
      <c r="X882" s="79"/>
      <c r="Y882" s="79"/>
      <c r="AA882" s="104"/>
      <c r="AB882" s="104"/>
      <c r="AC882" s="104"/>
      <c r="AD882" s="104"/>
      <c r="AE882" s="104"/>
      <c r="AF882" s="104"/>
      <c r="AG882" s="104"/>
      <c r="AH882" s="104"/>
    </row>
    <row r="883" spans="3:34" x14ac:dyDescent="0.2">
      <c r="C883" s="56"/>
      <c r="D883" s="79"/>
      <c r="E883" s="79"/>
      <c r="F883" s="79"/>
      <c r="G883" s="79"/>
      <c r="H883" s="79"/>
      <c r="I883" s="79"/>
      <c r="J883" s="79"/>
      <c r="K883" s="79"/>
      <c r="L883" s="79"/>
      <c r="P883" s="56"/>
      <c r="Q883" s="79"/>
      <c r="R883" s="79"/>
      <c r="S883" s="79"/>
      <c r="T883" s="79"/>
      <c r="U883" s="79"/>
      <c r="V883" s="79"/>
      <c r="W883" s="79"/>
      <c r="X883" s="79"/>
      <c r="Y883" s="79"/>
      <c r="AA883" s="104"/>
      <c r="AB883" s="104"/>
      <c r="AC883" s="104"/>
      <c r="AD883" s="104"/>
      <c r="AE883" s="104"/>
      <c r="AF883" s="104"/>
      <c r="AG883" s="104"/>
      <c r="AH883" s="104"/>
    </row>
    <row r="884" spans="3:34" x14ac:dyDescent="0.2">
      <c r="C884" s="56"/>
      <c r="D884" s="79"/>
      <c r="E884" s="79"/>
      <c r="F884" s="79"/>
      <c r="G884" s="79"/>
      <c r="H884" s="79"/>
      <c r="I884" s="79"/>
      <c r="J884" s="79"/>
      <c r="K884" s="79"/>
      <c r="L884" s="79"/>
      <c r="P884" s="56"/>
      <c r="Q884" s="79"/>
      <c r="R884" s="79"/>
      <c r="S884" s="79"/>
      <c r="T884" s="79"/>
      <c r="U884" s="79"/>
      <c r="V884" s="79"/>
      <c r="W884" s="79"/>
      <c r="X884" s="79"/>
      <c r="Y884" s="79"/>
      <c r="AA884" s="104"/>
      <c r="AB884" s="104"/>
      <c r="AC884" s="104"/>
      <c r="AD884" s="104"/>
      <c r="AE884" s="104"/>
      <c r="AF884" s="104"/>
      <c r="AG884" s="104"/>
      <c r="AH884" s="104"/>
    </row>
    <row r="885" spans="3:34" x14ac:dyDescent="0.2">
      <c r="C885" s="56"/>
      <c r="D885" s="79"/>
      <c r="E885" s="79"/>
      <c r="F885" s="79"/>
      <c r="G885" s="79"/>
      <c r="H885" s="79"/>
      <c r="I885" s="79"/>
      <c r="J885" s="79"/>
      <c r="K885" s="79"/>
      <c r="L885" s="79"/>
      <c r="P885" s="56"/>
      <c r="Q885" s="79"/>
      <c r="R885" s="79"/>
      <c r="S885" s="79"/>
      <c r="T885" s="79"/>
      <c r="U885" s="79"/>
      <c r="V885" s="79"/>
      <c r="W885" s="79"/>
      <c r="X885" s="79"/>
      <c r="Y885" s="79"/>
      <c r="AA885" s="104"/>
      <c r="AB885" s="104"/>
      <c r="AC885" s="104"/>
      <c r="AD885" s="104"/>
      <c r="AE885" s="104"/>
      <c r="AF885" s="104"/>
      <c r="AG885" s="104"/>
      <c r="AH885" s="104"/>
    </row>
    <row r="886" spans="3:34" x14ac:dyDescent="0.2">
      <c r="C886" s="56"/>
      <c r="D886" s="79"/>
      <c r="E886" s="79"/>
      <c r="F886" s="79"/>
      <c r="G886" s="79"/>
      <c r="H886" s="79"/>
      <c r="I886" s="79"/>
      <c r="J886" s="79"/>
      <c r="K886" s="79"/>
      <c r="L886" s="79"/>
      <c r="P886" s="56"/>
      <c r="Q886" s="79"/>
      <c r="R886" s="79"/>
      <c r="S886" s="79"/>
      <c r="T886" s="79"/>
      <c r="U886" s="79"/>
      <c r="V886" s="79"/>
      <c r="W886" s="79"/>
      <c r="X886" s="79"/>
      <c r="Y886" s="79"/>
      <c r="AA886" s="104"/>
      <c r="AB886" s="104"/>
      <c r="AC886" s="104"/>
      <c r="AD886" s="104"/>
      <c r="AE886" s="104"/>
      <c r="AF886" s="104"/>
      <c r="AG886" s="104"/>
      <c r="AH886" s="104"/>
    </row>
    <row r="887" spans="3:34" x14ac:dyDescent="0.2">
      <c r="C887" s="56"/>
      <c r="D887" s="79"/>
      <c r="E887" s="79"/>
      <c r="F887" s="79"/>
      <c r="G887" s="79"/>
      <c r="H887" s="79"/>
      <c r="I887" s="79"/>
      <c r="J887" s="79"/>
      <c r="K887" s="79"/>
      <c r="L887" s="79"/>
      <c r="P887" s="56"/>
      <c r="Q887" s="79"/>
      <c r="R887" s="79"/>
      <c r="S887" s="79"/>
      <c r="T887" s="79"/>
      <c r="U887" s="79"/>
      <c r="V887" s="79"/>
      <c r="W887" s="79"/>
      <c r="X887" s="79"/>
      <c r="Y887" s="79"/>
      <c r="AA887" s="104"/>
      <c r="AB887" s="104"/>
      <c r="AC887" s="104"/>
      <c r="AD887" s="104"/>
      <c r="AE887" s="104"/>
      <c r="AF887" s="104"/>
      <c r="AG887" s="104"/>
      <c r="AH887" s="104"/>
    </row>
    <row r="888" spans="3:34" x14ac:dyDescent="0.2">
      <c r="C888" s="56"/>
      <c r="D888" s="79"/>
      <c r="E888" s="79"/>
      <c r="F888" s="79"/>
      <c r="G888" s="79"/>
      <c r="H888" s="79"/>
      <c r="I888" s="79"/>
      <c r="J888" s="79"/>
      <c r="K888" s="79"/>
      <c r="L888" s="79"/>
      <c r="P888" s="56"/>
      <c r="Q888" s="79"/>
      <c r="R888" s="79"/>
      <c r="S888" s="79"/>
      <c r="T888" s="79"/>
      <c r="U888" s="79"/>
      <c r="V888" s="79"/>
      <c r="W888" s="79"/>
      <c r="X888" s="79"/>
      <c r="Y888" s="79"/>
      <c r="AA888" s="104"/>
      <c r="AB888" s="104"/>
      <c r="AC888" s="104"/>
      <c r="AD888" s="104"/>
      <c r="AE888" s="104"/>
      <c r="AF888" s="104"/>
      <c r="AG888" s="104"/>
      <c r="AH888" s="104"/>
    </row>
    <row r="889" spans="3:34" x14ac:dyDescent="0.2">
      <c r="C889" s="56"/>
      <c r="D889" s="79"/>
      <c r="E889" s="79"/>
      <c r="F889" s="79"/>
      <c r="G889" s="79"/>
      <c r="H889" s="79"/>
      <c r="I889" s="79"/>
      <c r="J889" s="79"/>
      <c r="K889" s="79"/>
      <c r="L889" s="79"/>
      <c r="P889" s="56"/>
      <c r="Q889" s="79"/>
      <c r="R889" s="79"/>
      <c r="S889" s="79"/>
      <c r="T889" s="79"/>
      <c r="U889" s="79"/>
      <c r="V889" s="79"/>
      <c r="W889" s="79"/>
      <c r="X889" s="79"/>
      <c r="Y889" s="79"/>
      <c r="AA889" s="104"/>
      <c r="AB889" s="104"/>
      <c r="AC889" s="104"/>
      <c r="AD889" s="104"/>
      <c r="AE889" s="104"/>
      <c r="AF889" s="104"/>
      <c r="AG889" s="104"/>
      <c r="AH889" s="104"/>
    </row>
    <row r="890" spans="3:34" x14ac:dyDescent="0.2">
      <c r="C890" s="56"/>
      <c r="D890" s="79"/>
      <c r="E890" s="79"/>
      <c r="F890" s="79"/>
      <c r="G890" s="79"/>
      <c r="H890" s="79"/>
      <c r="I890" s="79"/>
      <c r="J890" s="79"/>
      <c r="K890" s="79"/>
      <c r="L890" s="79"/>
      <c r="P890" s="56"/>
      <c r="Q890" s="79"/>
      <c r="R890" s="79"/>
      <c r="S890" s="79"/>
      <c r="T890" s="79"/>
      <c r="U890" s="79"/>
      <c r="V890" s="79"/>
      <c r="W890" s="79"/>
      <c r="X890" s="79"/>
      <c r="Y890" s="79"/>
      <c r="AA890" s="104"/>
      <c r="AB890" s="104"/>
      <c r="AC890" s="104"/>
      <c r="AD890" s="104"/>
      <c r="AE890" s="104"/>
      <c r="AF890" s="104"/>
      <c r="AG890" s="104"/>
      <c r="AH890" s="104"/>
    </row>
    <row r="891" spans="3:34" x14ac:dyDescent="0.2">
      <c r="C891" s="56"/>
      <c r="D891" s="79"/>
      <c r="E891" s="79"/>
      <c r="F891" s="79"/>
      <c r="G891" s="79"/>
      <c r="H891" s="79"/>
      <c r="I891" s="79"/>
      <c r="J891" s="79"/>
      <c r="K891" s="79"/>
      <c r="L891" s="79"/>
      <c r="P891" s="56"/>
      <c r="Q891" s="79"/>
      <c r="R891" s="79"/>
      <c r="S891" s="79"/>
      <c r="T891" s="79"/>
      <c r="U891" s="79"/>
      <c r="V891" s="79"/>
      <c r="W891" s="79"/>
      <c r="X891" s="79"/>
      <c r="Y891" s="79"/>
      <c r="AA891" s="104"/>
      <c r="AB891" s="104"/>
      <c r="AC891" s="104"/>
      <c r="AD891" s="104"/>
      <c r="AE891" s="104"/>
      <c r="AF891" s="104"/>
      <c r="AG891" s="104"/>
      <c r="AH891" s="104"/>
    </row>
    <row r="892" spans="3:34" x14ac:dyDescent="0.2">
      <c r="C892" s="56"/>
      <c r="D892" s="79"/>
      <c r="E892" s="79"/>
      <c r="F892" s="79"/>
      <c r="G892" s="79"/>
      <c r="H892" s="79"/>
      <c r="I892" s="79"/>
      <c r="J892" s="79"/>
      <c r="K892" s="79"/>
      <c r="L892" s="79"/>
      <c r="P892" s="56"/>
      <c r="Q892" s="79"/>
      <c r="R892" s="79"/>
      <c r="S892" s="79"/>
      <c r="T892" s="79"/>
      <c r="U892" s="79"/>
      <c r="V892" s="79"/>
      <c r="W892" s="79"/>
      <c r="X892" s="79"/>
      <c r="Y892" s="79"/>
      <c r="AA892" s="104"/>
      <c r="AB892" s="104"/>
      <c r="AC892" s="104"/>
      <c r="AD892" s="104"/>
      <c r="AE892" s="104"/>
      <c r="AF892" s="104"/>
      <c r="AG892" s="104"/>
      <c r="AH892" s="104"/>
    </row>
    <row r="893" spans="3:34" x14ac:dyDescent="0.2">
      <c r="C893" s="56"/>
      <c r="D893" s="79"/>
      <c r="E893" s="79"/>
      <c r="F893" s="79"/>
      <c r="G893" s="79"/>
      <c r="H893" s="79"/>
      <c r="I893" s="79"/>
      <c r="J893" s="79"/>
      <c r="K893" s="79"/>
      <c r="L893" s="79"/>
      <c r="P893" s="56"/>
      <c r="Q893" s="79"/>
      <c r="R893" s="79"/>
      <c r="S893" s="79"/>
      <c r="T893" s="79"/>
      <c r="U893" s="79"/>
      <c r="V893" s="79"/>
      <c r="W893" s="79"/>
      <c r="X893" s="79"/>
      <c r="Y893" s="79"/>
      <c r="AA893" s="104"/>
      <c r="AB893" s="104"/>
      <c r="AC893" s="104"/>
      <c r="AD893" s="104"/>
      <c r="AE893" s="104"/>
      <c r="AF893" s="104"/>
      <c r="AG893" s="104"/>
      <c r="AH893" s="104"/>
    </row>
    <row r="894" spans="3:34" x14ac:dyDescent="0.2">
      <c r="C894" s="56"/>
      <c r="D894" s="79"/>
      <c r="E894" s="79"/>
      <c r="F894" s="79"/>
      <c r="G894" s="79"/>
      <c r="H894" s="79"/>
      <c r="I894" s="79"/>
      <c r="J894" s="79"/>
      <c r="K894" s="79"/>
      <c r="L894" s="79"/>
      <c r="P894" s="56"/>
      <c r="Q894" s="79"/>
      <c r="R894" s="79"/>
      <c r="S894" s="79"/>
      <c r="T894" s="79"/>
      <c r="U894" s="79"/>
      <c r="V894" s="79"/>
      <c r="W894" s="79"/>
      <c r="X894" s="79"/>
      <c r="Y894" s="79"/>
      <c r="AA894" s="104"/>
      <c r="AB894" s="104"/>
      <c r="AC894" s="104"/>
      <c r="AD894" s="104"/>
      <c r="AE894" s="104"/>
      <c r="AF894" s="104"/>
      <c r="AG894" s="104"/>
      <c r="AH894" s="104"/>
    </row>
    <row r="895" spans="3:34" x14ac:dyDescent="0.2">
      <c r="C895" s="56"/>
      <c r="D895" s="79"/>
      <c r="E895" s="79"/>
      <c r="F895" s="79"/>
      <c r="G895" s="79"/>
      <c r="H895" s="79"/>
      <c r="I895" s="79"/>
      <c r="J895" s="79"/>
      <c r="K895" s="79"/>
      <c r="L895" s="79"/>
      <c r="P895" s="56"/>
      <c r="Q895" s="79"/>
      <c r="R895" s="79"/>
      <c r="S895" s="79"/>
      <c r="T895" s="79"/>
      <c r="U895" s="79"/>
      <c r="V895" s="79"/>
      <c r="W895" s="79"/>
      <c r="X895" s="79"/>
      <c r="Y895" s="79"/>
      <c r="AA895" s="104"/>
      <c r="AB895" s="104"/>
      <c r="AC895" s="104"/>
      <c r="AD895" s="104"/>
      <c r="AE895" s="104"/>
      <c r="AF895" s="104"/>
      <c r="AG895" s="104"/>
      <c r="AH895" s="104"/>
    </row>
    <row r="896" spans="3:34" x14ac:dyDescent="0.2">
      <c r="C896" s="56"/>
      <c r="D896" s="79"/>
      <c r="E896" s="79"/>
      <c r="F896" s="79"/>
      <c r="G896" s="79"/>
      <c r="H896" s="79"/>
      <c r="I896" s="79"/>
      <c r="J896" s="79"/>
      <c r="K896" s="79"/>
      <c r="L896" s="79"/>
      <c r="P896" s="56"/>
      <c r="Q896" s="79"/>
      <c r="R896" s="79"/>
      <c r="S896" s="79"/>
      <c r="T896" s="79"/>
      <c r="U896" s="79"/>
      <c r="V896" s="79"/>
      <c r="W896" s="79"/>
      <c r="X896" s="79"/>
      <c r="Y896" s="79"/>
      <c r="AA896" s="104"/>
      <c r="AB896" s="104"/>
      <c r="AC896" s="104"/>
      <c r="AD896" s="104"/>
      <c r="AE896" s="104"/>
      <c r="AF896" s="104"/>
      <c r="AG896" s="104"/>
      <c r="AH896" s="104"/>
    </row>
    <row r="897" spans="3:34" x14ac:dyDescent="0.2">
      <c r="C897" s="56"/>
      <c r="D897" s="79"/>
      <c r="E897" s="79"/>
      <c r="F897" s="79"/>
      <c r="G897" s="79"/>
      <c r="H897" s="79"/>
      <c r="I897" s="79"/>
      <c r="J897" s="79"/>
      <c r="K897" s="79"/>
      <c r="L897" s="79"/>
      <c r="P897" s="56"/>
      <c r="Q897" s="79"/>
      <c r="R897" s="79"/>
      <c r="S897" s="79"/>
      <c r="T897" s="79"/>
      <c r="U897" s="79"/>
      <c r="V897" s="79"/>
      <c r="W897" s="79"/>
      <c r="X897" s="79"/>
      <c r="Y897" s="79"/>
      <c r="AA897" s="104"/>
      <c r="AB897" s="104"/>
      <c r="AC897" s="104"/>
      <c r="AD897" s="104"/>
      <c r="AE897" s="104"/>
      <c r="AF897" s="104"/>
      <c r="AG897" s="104"/>
      <c r="AH897" s="104"/>
    </row>
    <row r="898" spans="3:34" x14ac:dyDescent="0.2">
      <c r="C898" s="56"/>
      <c r="D898" s="79"/>
      <c r="E898" s="79"/>
      <c r="F898" s="79"/>
      <c r="G898" s="79"/>
      <c r="H898" s="79"/>
      <c r="I898" s="79"/>
      <c r="J898" s="79"/>
      <c r="K898" s="79"/>
      <c r="L898" s="79"/>
      <c r="P898" s="56"/>
      <c r="Q898" s="79"/>
      <c r="R898" s="79"/>
      <c r="S898" s="79"/>
      <c r="T898" s="79"/>
      <c r="U898" s="79"/>
      <c r="V898" s="79"/>
      <c r="W898" s="79"/>
      <c r="X898" s="79"/>
      <c r="Y898" s="79"/>
      <c r="AA898" s="104"/>
      <c r="AB898" s="104"/>
      <c r="AC898" s="104"/>
      <c r="AD898" s="104"/>
      <c r="AE898" s="104"/>
      <c r="AF898" s="104"/>
      <c r="AG898" s="104"/>
      <c r="AH898" s="104"/>
    </row>
    <row r="899" spans="3:34" x14ac:dyDescent="0.2">
      <c r="C899" s="56"/>
      <c r="D899" s="79"/>
      <c r="E899" s="79"/>
      <c r="F899" s="79"/>
      <c r="G899" s="79"/>
      <c r="H899" s="79"/>
      <c r="I899" s="79"/>
      <c r="J899" s="79"/>
      <c r="K899" s="79"/>
      <c r="L899" s="79"/>
      <c r="P899" s="56"/>
      <c r="Q899" s="79"/>
      <c r="R899" s="79"/>
      <c r="S899" s="79"/>
      <c r="T899" s="79"/>
      <c r="U899" s="79"/>
      <c r="V899" s="79"/>
      <c r="W899" s="79"/>
      <c r="X899" s="79"/>
      <c r="Y899" s="79"/>
      <c r="AA899" s="104"/>
      <c r="AB899" s="104"/>
      <c r="AC899" s="104"/>
      <c r="AD899" s="104"/>
      <c r="AE899" s="104"/>
      <c r="AF899" s="104"/>
      <c r="AG899" s="104"/>
      <c r="AH899" s="104"/>
    </row>
    <row r="900" spans="3:34" x14ac:dyDescent="0.2">
      <c r="C900" s="56"/>
      <c r="D900" s="79"/>
      <c r="E900" s="79"/>
      <c r="F900" s="79"/>
      <c r="G900" s="79"/>
      <c r="H900" s="79"/>
      <c r="I900" s="79"/>
      <c r="J900" s="79"/>
      <c r="K900" s="79"/>
      <c r="L900" s="79"/>
      <c r="P900" s="56"/>
      <c r="Q900" s="79"/>
      <c r="R900" s="79"/>
      <c r="S900" s="79"/>
      <c r="T900" s="79"/>
      <c r="U900" s="79"/>
      <c r="V900" s="79"/>
      <c r="W900" s="79"/>
      <c r="X900" s="79"/>
      <c r="Y900" s="79"/>
      <c r="AA900" s="104"/>
      <c r="AB900" s="104"/>
      <c r="AC900" s="104"/>
      <c r="AD900" s="104"/>
      <c r="AE900" s="104"/>
      <c r="AF900" s="104"/>
      <c r="AG900" s="104"/>
      <c r="AH900" s="104"/>
    </row>
    <row r="901" spans="3:34" x14ac:dyDescent="0.2">
      <c r="C901" s="56"/>
      <c r="D901" s="79"/>
      <c r="E901" s="79"/>
      <c r="F901" s="79"/>
      <c r="G901" s="79"/>
      <c r="H901" s="79"/>
      <c r="I901" s="79"/>
      <c r="J901" s="79"/>
      <c r="K901" s="79"/>
      <c r="L901" s="79"/>
      <c r="P901" s="56"/>
      <c r="Q901" s="79"/>
      <c r="R901" s="79"/>
      <c r="S901" s="79"/>
      <c r="T901" s="79"/>
      <c r="U901" s="79"/>
      <c r="V901" s="79"/>
      <c r="W901" s="79"/>
      <c r="X901" s="79"/>
      <c r="Y901" s="79"/>
      <c r="AA901" s="104"/>
      <c r="AB901" s="104"/>
      <c r="AC901" s="104"/>
      <c r="AD901" s="104"/>
      <c r="AE901" s="104"/>
      <c r="AF901" s="104"/>
      <c r="AG901" s="104"/>
      <c r="AH901" s="104"/>
    </row>
    <row r="902" spans="3:34" x14ac:dyDescent="0.2">
      <c r="C902" s="56"/>
      <c r="D902" s="79"/>
      <c r="E902" s="79"/>
      <c r="F902" s="79"/>
      <c r="G902" s="79"/>
      <c r="H902" s="79"/>
      <c r="I902" s="79"/>
      <c r="J902" s="79"/>
      <c r="K902" s="79"/>
      <c r="L902" s="79"/>
      <c r="P902" s="56"/>
      <c r="Q902" s="79"/>
      <c r="R902" s="79"/>
      <c r="S902" s="79"/>
      <c r="T902" s="79"/>
      <c r="U902" s="79"/>
      <c r="V902" s="79"/>
      <c r="W902" s="79"/>
      <c r="X902" s="79"/>
      <c r="Y902" s="79"/>
      <c r="AA902" s="104"/>
      <c r="AB902" s="104"/>
      <c r="AC902" s="104"/>
      <c r="AD902" s="104"/>
      <c r="AE902" s="104"/>
      <c r="AF902" s="104"/>
      <c r="AG902" s="104"/>
      <c r="AH902" s="104"/>
    </row>
    <row r="903" spans="3:34" x14ac:dyDescent="0.2">
      <c r="C903" s="56"/>
      <c r="D903" s="79"/>
      <c r="E903" s="79"/>
      <c r="F903" s="79"/>
      <c r="G903" s="79"/>
      <c r="H903" s="79"/>
      <c r="I903" s="79"/>
      <c r="J903" s="79"/>
      <c r="K903" s="79"/>
      <c r="L903" s="79"/>
      <c r="P903" s="56"/>
      <c r="Q903" s="79"/>
      <c r="R903" s="79"/>
      <c r="S903" s="79"/>
      <c r="T903" s="79"/>
      <c r="U903" s="79"/>
      <c r="V903" s="79"/>
      <c r="W903" s="79"/>
      <c r="X903" s="79"/>
      <c r="Y903" s="79"/>
      <c r="AA903" s="104"/>
      <c r="AB903" s="104"/>
      <c r="AC903" s="104"/>
      <c r="AD903" s="104"/>
      <c r="AE903" s="104"/>
      <c r="AF903" s="104"/>
      <c r="AG903" s="104"/>
      <c r="AH903" s="104"/>
    </row>
    <row r="904" spans="3:34" x14ac:dyDescent="0.2">
      <c r="C904" s="56"/>
      <c r="D904" s="79"/>
      <c r="E904" s="79"/>
      <c r="F904" s="79"/>
      <c r="G904" s="79"/>
      <c r="H904" s="79"/>
      <c r="I904" s="79"/>
      <c r="J904" s="79"/>
      <c r="K904" s="79"/>
      <c r="L904" s="79"/>
      <c r="P904" s="56"/>
      <c r="Q904" s="79"/>
      <c r="R904" s="79"/>
      <c r="S904" s="79"/>
      <c r="T904" s="79"/>
      <c r="U904" s="79"/>
      <c r="V904" s="79"/>
      <c r="W904" s="79"/>
      <c r="X904" s="79"/>
      <c r="Y904" s="79"/>
      <c r="AA904" s="104"/>
      <c r="AB904" s="104"/>
      <c r="AC904" s="104"/>
      <c r="AD904" s="104"/>
      <c r="AE904" s="104"/>
      <c r="AF904" s="104"/>
      <c r="AG904" s="104"/>
      <c r="AH904" s="104"/>
    </row>
    <row r="905" spans="3:34" x14ac:dyDescent="0.2">
      <c r="C905" s="56"/>
      <c r="D905" s="79"/>
      <c r="E905" s="79"/>
      <c r="F905" s="79"/>
      <c r="G905" s="79"/>
      <c r="H905" s="79"/>
      <c r="I905" s="79"/>
      <c r="J905" s="79"/>
      <c r="K905" s="79"/>
      <c r="L905" s="79"/>
      <c r="P905" s="56"/>
      <c r="Q905" s="79"/>
      <c r="R905" s="79"/>
      <c r="S905" s="79"/>
      <c r="T905" s="79"/>
      <c r="U905" s="79"/>
      <c r="V905" s="79"/>
      <c r="W905" s="79"/>
      <c r="X905" s="79"/>
      <c r="Y905" s="79"/>
      <c r="AA905" s="104"/>
      <c r="AB905" s="104"/>
      <c r="AC905" s="104"/>
      <c r="AD905" s="104"/>
      <c r="AE905" s="104"/>
      <c r="AF905" s="104"/>
      <c r="AG905" s="104"/>
      <c r="AH905" s="104"/>
    </row>
    <row r="906" spans="3:34" x14ac:dyDescent="0.2">
      <c r="C906" s="56"/>
      <c r="D906" s="79"/>
      <c r="E906" s="79"/>
      <c r="F906" s="79"/>
      <c r="G906" s="79"/>
      <c r="H906" s="79"/>
      <c r="I906" s="79"/>
      <c r="J906" s="79"/>
      <c r="K906" s="79"/>
      <c r="L906" s="79"/>
      <c r="P906" s="56"/>
      <c r="Q906" s="79"/>
      <c r="R906" s="79"/>
      <c r="S906" s="79"/>
      <c r="T906" s="79"/>
      <c r="U906" s="79"/>
      <c r="V906" s="79"/>
      <c r="W906" s="79"/>
      <c r="X906" s="79"/>
      <c r="Y906" s="79"/>
      <c r="AA906" s="104"/>
      <c r="AB906" s="104"/>
      <c r="AC906" s="104"/>
      <c r="AD906" s="104"/>
      <c r="AE906" s="104"/>
      <c r="AF906" s="104"/>
      <c r="AG906" s="104"/>
      <c r="AH906" s="104"/>
    </row>
    <row r="907" spans="3:34" x14ac:dyDescent="0.2">
      <c r="C907" s="56"/>
      <c r="D907" s="79"/>
      <c r="E907" s="79"/>
      <c r="F907" s="79"/>
      <c r="G907" s="79"/>
      <c r="H907" s="79"/>
      <c r="I907" s="79"/>
      <c r="J907" s="79"/>
      <c r="K907" s="79"/>
      <c r="L907" s="79"/>
      <c r="P907" s="56"/>
      <c r="Q907" s="79"/>
      <c r="R907" s="79"/>
      <c r="S907" s="79"/>
      <c r="T907" s="79"/>
      <c r="U907" s="79"/>
      <c r="V907" s="79"/>
      <c r="W907" s="79"/>
      <c r="X907" s="79"/>
      <c r="Y907" s="79"/>
      <c r="AA907" s="104"/>
      <c r="AB907" s="104"/>
      <c r="AC907" s="104"/>
      <c r="AD907" s="104"/>
      <c r="AE907" s="104"/>
      <c r="AF907" s="104"/>
      <c r="AG907" s="104"/>
      <c r="AH907" s="104"/>
    </row>
    <row r="908" spans="3:34" x14ac:dyDescent="0.2">
      <c r="C908" s="56"/>
      <c r="D908" s="79"/>
      <c r="E908" s="79"/>
      <c r="F908" s="79"/>
      <c r="G908" s="79"/>
      <c r="H908" s="79"/>
      <c r="I908" s="79"/>
      <c r="J908" s="79"/>
      <c r="K908" s="79"/>
      <c r="L908" s="79"/>
      <c r="P908" s="56"/>
      <c r="Q908" s="79"/>
      <c r="R908" s="79"/>
      <c r="S908" s="79"/>
      <c r="T908" s="79"/>
      <c r="U908" s="79"/>
      <c r="V908" s="79"/>
      <c r="W908" s="79"/>
      <c r="X908" s="79"/>
      <c r="Y908" s="79"/>
      <c r="AA908" s="104"/>
      <c r="AB908" s="104"/>
      <c r="AC908" s="104"/>
      <c r="AD908" s="104"/>
      <c r="AE908" s="104"/>
      <c r="AF908" s="104"/>
      <c r="AG908" s="104"/>
      <c r="AH908" s="104"/>
    </row>
    <row r="909" spans="3:34" x14ac:dyDescent="0.2">
      <c r="C909" s="56"/>
      <c r="D909" s="79"/>
      <c r="E909" s="79"/>
      <c r="F909" s="79"/>
      <c r="G909" s="79"/>
      <c r="H909" s="79"/>
      <c r="I909" s="79"/>
      <c r="J909" s="79"/>
      <c r="K909" s="79"/>
      <c r="L909" s="79"/>
      <c r="P909" s="56"/>
      <c r="Q909" s="79"/>
      <c r="R909" s="79"/>
      <c r="S909" s="79"/>
      <c r="T909" s="79"/>
      <c r="U909" s="79"/>
      <c r="V909" s="79"/>
      <c r="W909" s="79"/>
      <c r="X909" s="79"/>
      <c r="Y909" s="79"/>
      <c r="AA909" s="104"/>
      <c r="AB909" s="104"/>
      <c r="AC909" s="104"/>
      <c r="AD909" s="104"/>
      <c r="AE909" s="104"/>
      <c r="AF909" s="104"/>
      <c r="AG909" s="104"/>
      <c r="AH909" s="104"/>
    </row>
    <row r="910" spans="3:34" x14ac:dyDescent="0.2">
      <c r="C910" s="56"/>
      <c r="D910" s="79"/>
      <c r="E910" s="79"/>
      <c r="F910" s="79"/>
      <c r="G910" s="79"/>
      <c r="H910" s="79"/>
      <c r="I910" s="79"/>
      <c r="J910" s="79"/>
      <c r="K910" s="79"/>
      <c r="L910" s="79"/>
      <c r="P910" s="56"/>
      <c r="Q910" s="79"/>
      <c r="R910" s="79"/>
      <c r="S910" s="79"/>
      <c r="T910" s="79"/>
      <c r="U910" s="79"/>
      <c r="V910" s="79"/>
      <c r="W910" s="79"/>
      <c r="X910" s="79"/>
      <c r="Y910" s="79"/>
      <c r="AA910" s="104"/>
      <c r="AB910" s="104"/>
      <c r="AC910" s="104"/>
      <c r="AD910" s="104"/>
      <c r="AE910" s="104"/>
      <c r="AF910" s="104"/>
      <c r="AG910" s="104"/>
      <c r="AH910" s="104"/>
    </row>
    <row r="911" spans="3:34" x14ac:dyDescent="0.2">
      <c r="C911" s="56"/>
      <c r="D911" s="79"/>
      <c r="E911" s="79"/>
      <c r="F911" s="79"/>
      <c r="G911" s="79"/>
      <c r="H911" s="79"/>
      <c r="I911" s="79"/>
      <c r="J911" s="79"/>
      <c r="K911" s="79"/>
      <c r="L911" s="79"/>
      <c r="P911" s="56"/>
      <c r="Q911" s="79"/>
      <c r="R911" s="79"/>
      <c r="S911" s="79"/>
      <c r="T911" s="79"/>
      <c r="U911" s="79"/>
      <c r="V911" s="79"/>
      <c r="W911" s="79"/>
      <c r="X911" s="79"/>
      <c r="Y911" s="79"/>
      <c r="AA911" s="104"/>
      <c r="AB911" s="104"/>
      <c r="AC911" s="104"/>
      <c r="AD911" s="104"/>
      <c r="AE911" s="104"/>
      <c r="AF911" s="104"/>
      <c r="AG911" s="104"/>
      <c r="AH911" s="104"/>
    </row>
    <row r="912" spans="3:34" x14ac:dyDescent="0.2">
      <c r="C912" s="56"/>
      <c r="D912" s="79"/>
      <c r="E912" s="79"/>
      <c r="F912" s="79"/>
      <c r="G912" s="79"/>
      <c r="H912" s="79"/>
      <c r="I912" s="79"/>
      <c r="J912" s="79"/>
      <c r="K912" s="79"/>
      <c r="L912" s="79"/>
      <c r="P912" s="56"/>
      <c r="Q912" s="79"/>
      <c r="R912" s="79"/>
      <c r="S912" s="79"/>
      <c r="T912" s="79"/>
      <c r="U912" s="79"/>
      <c r="V912" s="79"/>
      <c r="W912" s="79"/>
      <c r="X912" s="79"/>
      <c r="Y912" s="79"/>
      <c r="AA912" s="104"/>
      <c r="AB912" s="104"/>
      <c r="AC912" s="104"/>
      <c r="AD912" s="104"/>
      <c r="AE912" s="104"/>
      <c r="AF912" s="104"/>
      <c r="AG912" s="104"/>
      <c r="AH912" s="104"/>
    </row>
    <row r="913" spans="3:34" x14ac:dyDescent="0.2">
      <c r="C913" s="56"/>
      <c r="D913" s="79"/>
      <c r="E913" s="79"/>
      <c r="F913" s="79"/>
      <c r="G913" s="79"/>
      <c r="H913" s="79"/>
      <c r="I913" s="79"/>
      <c r="J913" s="79"/>
      <c r="K913" s="79"/>
      <c r="L913" s="79"/>
      <c r="P913" s="56"/>
      <c r="Q913" s="79"/>
      <c r="R913" s="79"/>
      <c r="S913" s="79"/>
      <c r="T913" s="79"/>
      <c r="U913" s="79"/>
      <c r="V913" s="79"/>
      <c r="W913" s="79"/>
      <c r="X913" s="79"/>
      <c r="Y913" s="79"/>
      <c r="AA913" s="104"/>
      <c r="AB913" s="104"/>
      <c r="AC913" s="104"/>
      <c r="AD913" s="104"/>
      <c r="AE913" s="104"/>
      <c r="AF913" s="104"/>
      <c r="AG913" s="104"/>
      <c r="AH913" s="104"/>
    </row>
    <row r="914" spans="3:34" x14ac:dyDescent="0.2">
      <c r="C914" s="56"/>
      <c r="D914" s="79"/>
      <c r="E914" s="79"/>
      <c r="F914" s="79"/>
      <c r="G914" s="79"/>
      <c r="H914" s="79"/>
      <c r="I914" s="79"/>
      <c r="J914" s="79"/>
      <c r="K914" s="79"/>
      <c r="L914" s="79"/>
      <c r="P914" s="56"/>
      <c r="Q914" s="79"/>
      <c r="R914" s="79"/>
      <c r="S914" s="79"/>
      <c r="T914" s="79"/>
      <c r="U914" s="79"/>
      <c r="V914" s="79"/>
      <c r="W914" s="79"/>
      <c r="X914" s="79"/>
      <c r="Y914" s="79"/>
      <c r="AA914" s="104"/>
      <c r="AB914" s="104"/>
      <c r="AC914" s="104"/>
      <c r="AD914" s="104"/>
      <c r="AE914" s="104"/>
      <c r="AF914" s="104"/>
      <c r="AG914" s="104"/>
      <c r="AH914" s="104"/>
    </row>
    <row r="915" spans="3:34" x14ac:dyDescent="0.2">
      <c r="C915" s="56"/>
      <c r="D915" s="79"/>
      <c r="E915" s="79"/>
      <c r="F915" s="79"/>
      <c r="G915" s="79"/>
      <c r="H915" s="79"/>
      <c r="I915" s="79"/>
      <c r="J915" s="79"/>
      <c r="K915" s="79"/>
      <c r="L915" s="79"/>
      <c r="P915" s="56"/>
      <c r="Q915" s="79"/>
      <c r="R915" s="79"/>
      <c r="S915" s="79"/>
      <c r="T915" s="79"/>
      <c r="U915" s="79"/>
      <c r="V915" s="79"/>
      <c r="W915" s="79"/>
      <c r="X915" s="79"/>
      <c r="Y915" s="79"/>
      <c r="AA915" s="104"/>
      <c r="AB915" s="104"/>
      <c r="AC915" s="104"/>
      <c r="AD915" s="104"/>
      <c r="AE915" s="104"/>
      <c r="AF915" s="104"/>
      <c r="AG915" s="104"/>
      <c r="AH915" s="104"/>
    </row>
    <row r="916" spans="3:34" x14ac:dyDescent="0.2">
      <c r="C916" s="56"/>
      <c r="D916" s="79"/>
      <c r="E916" s="79"/>
      <c r="F916" s="79"/>
      <c r="G916" s="79"/>
      <c r="H916" s="79"/>
      <c r="I916" s="79"/>
      <c r="J916" s="79"/>
      <c r="K916" s="79"/>
      <c r="L916" s="79"/>
      <c r="P916" s="56"/>
      <c r="Q916" s="79"/>
      <c r="R916" s="79"/>
      <c r="S916" s="79"/>
      <c r="T916" s="79"/>
      <c r="U916" s="79"/>
      <c r="V916" s="79"/>
      <c r="W916" s="79"/>
      <c r="X916" s="79"/>
      <c r="Y916" s="79"/>
      <c r="AA916" s="104"/>
      <c r="AB916" s="104"/>
      <c r="AC916" s="104"/>
      <c r="AD916" s="104"/>
      <c r="AE916" s="104"/>
      <c r="AF916" s="104"/>
      <c r="AG916" s="104"/>
      <c r="AH916" s="104"/>
    </row>
    <row r="917" spans="3:34" x14ac:dyDescent="0.2">
      <c r="C917" s="56"/>
      <c r="D917" s="79"/>
      <c r="E917" s="79"/>
      <c r="F917" s="79"/>
      <c r="G917" s="79"/>
      <c r="H917" s="79"/>
      <c r="I917" s="79"/>
      <c r="J917" s="79"/>
      <c r="K917" s="79"/>
      <c r="L917" s="79"/>
      <c r="P917" s="56"/>
      <c r="Q917" s="79"/>
      <c r="R917" s="79"/>
      <c r="S917" s="79"/>
      <c r="T917" s="79"/>
      <c r="U917" s="79"/>
      <c r="V917" s="79"/>
      <c r="W917" s="79"/>
      <c r="X917" s="79"/>
      <c r="Y917" s="79"/>
      <c r="AA917" s="104"/>
      <c r="AB917" s="104"/>
      <c r="AC917" s="104"/>
      <c r="AD917" s="104"/>
      <c r="AE917" s="104"/>
      <c r="AF917" s="104"/>
      <c r="AG917" s="104"/>
      <c r="AH917" s="104"/>
    </row>
    <row r="918" spans="3:34" x14ac:dyDescent="0.2">
      <c r="C918" s="56"/>
      <c r="D918" s="79"/>
      <c r="E918" s="79"/>
      <c r="F918" s="79"/>
      <c r="G918" s="79"/>
      <c r="H918" s="79"/>
      <c r="I918" s="79"/>
      <c r="J918" s="79"/>
      <c r="K918" s="79"/>
      <c r="L918" s="79"/>
      <c r="P918" s="56"/>
      <c r="Q918" s="79"/>
      <c r="R918" s="79"/>
      <c r="S918" s="79"/>
      <c r="T918" s="79"/>
      <c r="U918" s="79"/>
      <c r="V918" s="79"/>
      <c r="W918" s="79"/>
      <c r="X918" s="79"/>
      <c r="Y918" s="79"/>
      <c r="AA918" s="104"/>
      <c r="AB918" s="104"/>
      <c r="AC918" s="104"/>
      <c r="AD918" s="104"/>
      <c r="AE918" s="104"/>
      <c r="AF918" s="104"/>
      <c r="AG918" s="104"/>
      <c r="AH918" s="104"/>
    </row>
    <row r="919" spans="3:34" x14ac:dyDescent="0.2">
      <c r="C919" s="56"/>
      <c r="D919" s="79"/>
      <c r="E919" s="79"/>
      <c r="F919" s="79"/>
      <c r="G919" s="79"/>
      <c r="H919" s="79"/>
      <c r="I919" s="79"/>
      <c r="J919" s="79"/>
      <c r="K919" s="79"/>
      <c r="L919" s="79"/>
      <c r="P919" s="56"/>
      <c r="Q919" s="79"/>
      <c r="R919" s="79"/>
      <c r="S919" s="79"/>
      <c r="T919" s="79"/>
      <c r="U919" s="79"/>
      <c r="V919" s="79"/>
      <c r="W919" s="79"/>
      <c r="X919" s="79"/>
      <c r="Y919" s="79"/>
      <c r="AA919" s="104"/>
      <c r="AB919" s="104"/>
      <c r="AC919" s="104"/>
      <c r="AD919" s="104"/>
      <c r="AE919" s="104"/>
      <c r="AF919" s="104"/>
      <c r="AG919" s="104"/>
      <c r="AH919" s="104"/>
    </row>
    <row r="920" spans="3:34" x14ac:dyDescent="0.2">
      <c r="C920" s="56"/>
      <c r="D920" s="79"/>
      <c r="E920" s="79"/>
      <c r="F920" s="79"/>
      <c r="G920" s="79"/>
      <c r="H920" s="79"/>
      <c r="I920" s="79"/>
      <c r="J920" s="79"/>
      <c r="K920" s="79"/>
      <c r="L920" s="79"/>
      <c r="P920" s="56"/>
      <c r="Q920" s="79"/>
      <c r="R920" s="79"/>
      <c r="S920" s="79"/>
      <c r="T920" s="79"/>
      <c r="U920" s="79"/>
      <c r="V920" s="79"/>
      <c r="W920" s="79"/>
      <c r="X920" s="79"/>
      <c r="Y920" s="79"/>
      <c r="AA920" s="104"/>
      <c r="AB920" s="104"/>
      <c r="AC920" s="104"/>
      <c r="AD920" s="104"/>
      <c r="AE920" s="104"/>
      <c r="AF920" s="104"/>
      <c r="AG920" s="104"/>
      <c r="AH920" s="104"/>
    </row>
    <row r="921" spans="3:34" x14ac:dyDescent="0.2">
      <c r="C921" s="56"/>
      <c r="D921" s="79"/>
      <c r="E921" s="79"/>
      <c r="F921" s="79"/>
      <c r="G921" s="79"/>
      <c r="H921" s="79"/>
      <c r="I921" s="79"/>
      <c r="J921" s="79"/>
      <c r="K921" s="79"/>
      <c r="L921" s="79"/>
      <c r="P921" s="56"/>
      <c r="Q921" s="79"/>
      <c r="R921" s="79"/>
      <c r="S921" s="79"/>
      <c r="T921" s="79"/>
      <c r="U921" s="79"/>
      <c r="V921" s="79"/>
      <c r="W921" s="79"/>
      <c r="X921" s="79"/>
      <c r="Y921" s="79"/>
      <c r="AA921" s="104"/>
      <c r="AB921" s="104"/>
      <c r="AC921" s="104"/>
      <c r="AD921" s="104"/>
      <c r="AE921" s="104"/>
      <c r="AF921" s="104"/>
      <c r="AG921" s="104"/>
      <c r="AH921" s="104"/>
    </row>
    <row r="922" spans="3:34" x14ac:dyDescent="0.2">
      <c r="C922" s="56"/>
      <c r="D922" s="79"/>
      <c r="E922" s="79"/>
      <c r="F922" s="79"/>
      <c r="G922" s="79"/>
      <c r="H922" s="79"/>
      <c r="I922" s="79"/>
      <c r="J922" s="79"/>
      <c r="K922" s="79"/>
      <c r="L922" s="79"/>
      <c r="P922" s="56"/>
      <c r="Q922" s="79"/>
      <c r="R922" s="79"/>
      <c r="S922" s="79"/>
      <c r="T922" s="79"/>
      <c r="U922" s="79"/>
      <c r="V922" s="79"/>
      <c r="W922" s="79"/>
      <c r="X922" s="79"/>
      <c r="Y922" s="79"/>
      <c r="AA922" s="104"/>
      <c r="AB922" s="104"/>
      <c r="AC922" s="104"/>
      <c r="AD922" s="104"/>
      <c r="AE922" s="104"/>
      <c r="AF922" s="104"/>
      <c r="AG922" s="104"/>
      <c r="AH922" s="104"/>
    </row>
    <row r="923" spans="3:34" x14ac:dyDescent="0.2">
      <c r="C923" s="56"/>
      <c r="D923" s="79"/>
      <c r="E923" s="79"/>
      <c r="F923" s="79"/>
      <c r="G923" s="79"/>
      <c r="H923" s="79"/>
      <c r="I923" s="79"/>
      <c r="J923" s="79"/>
      <c r="K923" s="79"/>
      <c r="L923" s="79"/>
      <c r="P923" s="56"/>
      <c r="Q923" s="79"/>
      <c r="R923" s="79"/>
      <c r="S923" s="79"/>
      <c r="T923" s="79"/>
      <c r="U923" s="79"/>
      <c r="V923" s="79"/>
      <c r="W923" s="79"/>
      <c r="X923" s="79"/>
      <c r="Y923" s="79"/>
      <c r="AA923" s="104"/>
      <c r="AB923" s="104"/>
      <c r="AC923" s="104"/>
      <c r="AD923" s="104"/>
      <c r="AE923" s="104"/>
      <c r="AF923" s="104"/>
      <c r="AG923" s="104"/>
      <c r="AH923" s="104"/>
    </row>
    <row r="924" spans="3:34" x14ac:dyDescent="0.2">
      <c r="C924" s="56"/>
      <c r="D924" s="79"/>
      <c r="E924" s="79"/>
      <c r="F924" s="79"/>
      <c r="G924" s="79"/>
      <c r="H924" s="79"/>
      <c r="I924" s="79"/>
      <c r="J924" s="79"/>
      <c r="K924" s="79"/>
      <c r="L924" s="79"/>
      <c r="P924" s="56"/>
      <c r="Q924" s="79"/>
      <c r="R924" s="79"/>
      <c r="S924" s="79"/>
      <c r="T924" s="79"/>
      <c r="U924" s="79"/>
      <c r="V924" s="79"/>
      <c r="W924" s="79"/>
      <c r="X924" s="79"/>
      <c r="Y924" s="79"/>
      <c r="AA924" s="104"/>
      <c r="AB924" s="104"/>
      <c r="AC924" s="104"/>
      <c r="AD924" s="104"/>
      <c r="AE924" s="104"/>
      <c r="AF924" s="104"/>
      <c r="AG924" s="104"/>
      <c r="AH924" s="104"/>
    </row>
    <row r="925" spans="3:34" x14ac:dyDescent="0.2">
      <c r="C925" s="56"/>
      <c r="D925" s="79"/>
      <c r="E925" s="79"/>
      <c r="F925" s="79"/>
      <c r="G925" s="79"/>
      <c r="H925" s="79"/>
      <c r="I925" s="79"/>
      <c r="J925" s="79"/>
      <c r="K925" s="79"/>
      <c r="L925" s="79"/>
      <c r="P925" s="56"/>
      <c r="Q925" s="79"/>
      <c r="R925" s="79"/>
      <c r="S925" s="79"/>
      <c r="T925" s="79"/>
      <c r="U925" s="79"/>
      <c r="V925" s="79"/>
      <c r="W925" s="79"/>
      <c r="X925" s="79"/>
      <c r="Y925" s="79"/>
      <c r="AA925" s="104"/>
      <c r="AB925" s="104"/>
      <c r="AC925" s="104"/>
      <c r="AD925" s="104"/>
      <c r="AE925" s="104"/>
      <c r="AF925" s="104"/>
      <c r="AG925" s="104"/>
      <c r="AH925" s="104"/>
    </row>
    <row r="926" spans="3:34" x14ac:dyDescent="0.2">
      <c r="C926" s="56"/>
      <c r="D926" s="79"/>
      <c r="E926" s="79"/>
      <c r="F926" s="79"/>
      <c r="G926" s="79"/>
      <c r="H926" s="79"/>
      <c r="I926" s="79"/>
      <c r="J926" s="79"/>
      <c r="K926" s="79"/>
      <c r="L926" s="79"/>
      <c r="P926" s="56"/>
      <c r="Q926" s="79"/>
      <c r="R926" s="79"/>
      <c r="S926" s="79"/>
      <c r="T926" s="79"/>
      <c r="U926" s="79"/>
      <c r="V926" s="79"/>
      <c r="W926" s="79"/>
      <c r="X926" s="79"/>
      <c r="Y926" s="79"/>
      <c r="AA926" s="104"/>
      <c r="AB926" s="104"/>
      <c r="AC926" s="104"/>
      <c r="AD926" s="104"/>
      <c r="AE926" s="104"/>
      <c r="AF926" s="104"/>
      <c r="AG926" s="104"/>
      <c r="AH926" s="104"/>
    </row>
    <row r="927" spans="3:34" x14ac:dyDescent="0.2">
      <c r="C927" s="56"/>
      <c r="D927" s="79"/>
      <c r="E927" s="79"/>
      <c r="F927" s="79"/>
      <c r="G927" s="79"/>
      <c r="H927" s="79"/>
      <c r="I927" s="79"/>
      <c r="J927" s="79"/>
      <c r="K927" s="79"/>
      <c r="L927" s="79"/>
      <c r="P927" s="56"/>
      <c r="Q927" s="79"/>
      <c r="R927" s="79"/>
      <c r="S927" s="79"/>
      <c r="T927" s="79"/>
      <c r="U927" s="79"/>
      <c r="V927" s="79"/>
      <c r="W927" s="79"/>
      <c r="X927" s="79"/>
      <c r="Y927" s="79"/>
      <c r="AA927" s="104"/>
      <c r="AB927" s="104"/>
      <c r="AC927" s="104"/>
      <c r="AD927" s="104"/>
      <c r="AE927" s="104"/>
      <c r="AF927" s="104"/>
      <c r="AG927" s="104"/>
      <c r="AH927" s="104"/>
    </row>
    <row r="928" spans="3:34" x14ac:dyDescent="0.2">
      <c r="C928" s="56"/>
      <c r="D928" s="79"/>
      <c r="E928" s="79"/>
      <c r="F928" s="79"/>
      <c r="G928" s="79"/>
      <c r="H928" s="79"/>
      <c r="I928" s="79"/>
      <c r="J928" s="79"/>
      <c r="K928" s="79"/>
      <c r="L928" s="79"/>
      <c r="P928" s="56"/>
      <c r="Q928" s="79"/>
      <c r="R928" s="79"/>
      <c r="S928" s="79"/>
      <c r="T928" s="79"/>
      <c r="U928" s="79"/>
      <c r="V928" s="79"/>
      <c r="W928" s="79"/>
      <c r="X928" s="79"/>
      <c r="Y928" s="79"/>
      <c r="AA928" s="104"/>
      <c r="AB928" s="104"/>
      <c r="AC928" s="104"/>
      <c r="AD928" s="104"/>
      <c r="AE928" s="104"/>
      <c r="AF928" s="104"/>
      <c r="AG928" s="104"/>
      <c r="AH928" s="104"/>
    </row>
    <row r="929" spans="3:34" x14ac:dyDescent="0.2">
      <c r="C929" s="56"/>
      <c r="D929" s="79"/>
      <c r="E929" s="79"/>
      <c r="F929" s="79"/>
      <c r="G929" s="79"/>
      <c r="H929" s="79"/>
      <c r="I929" s="79"/>
      <c r="J929" s="79"/>
      <c r="K929" s="79"/>
      <c r="L929" s="79"/>
      <c r="P929" s="56"/>
      <c r="Q929" s="79"/>
      <c r="R929" s="79"/>
      <c r="S929" s="79"/>
      <c r="T929" s="79"/>
      <c r="U929" s="79"/>
      <c r="V929" s="79"/>
      <c r="W929" s="79"/>
      <c r="X929" s="79"/>
      <c r="Y929" s="79"/>
      <c r="AA929" s="104"/>
      <c r="AB929" s="104"/>
      <c r="AC929" s="104"/>
      <c r="AD929" s="104"/>
      <c r="AE929" s="104"/>
      <c r="AF929" s="104"/>
      <c r="AG929" s="104"/>
      <c r="AH929" s="104"/>
    </row>
    <row r="930" spans="3:34" x14ac:dyDescent="0.2">
      <c r="C930" s="56"/>
      <c r="D930" s="79"/>
      <c r="E930" s="79"/>
      <c r="F930" s="79"/>
      <c r="G930" s="79"/>
      <c r="H930" s="79"/>
      <c r="I930" s="79"/>
      <c r="J930" s="79"/>
      <c r="K930" s="79"/>
      <c r="L930" s="79"/>
      <c r="P930" s="56"/>
      <c r="Q930" s="79"/>
      <c r="R930" s="79"/>
      <c r="S930" s="79"/>
      <c r="T930" s="79"/>
      <c r="U930" s="79"/>
      <c r="V930" s="79"/>
      <c r="W930" s="79"/>
      <c r="X930" s="79"/>
      <c r="Y930" s="79"/>
      <c r="AA930" s="104"/>
      <c r="AB930" s="104"/>
      <c r="AC930" s="104"/>
      <c r="AD930" s="104"/>
      <c r="AE930" s="104"/>
      <c r="AF930" s="104"/>
      <c r="AG930" s="104"/>
      <c r="AH930" s="104"/>
    </row>
    <row r="931" spans="3:34" x14ac:dyDescent="0.2">
      <c r="C931" s="56"/>
      <c r="D931" s="79"/>
      <c r="E931" s="79"/>
      <c r="F931" s="79"/>
      <c r="G931" s="79"/>
      <c r="H931" s="79"/>
      <c r="I931" s="79"/>
      <c r="J931" s="79"/>
      <c r="K931" s="79"/>
      <c r="L931" s="79"/>
      <c r="P931" s="56"/>
      <c r="Q931" s="79"/>
      <c r="R931" s="79"/>
      <c r="S931" s="79"/>
      <c r="T931" s="79"/>
      <c r="U931" s="79"/>
      <c r="V931" s="79"/>
      <c r="W931" s="79"/>
      <c r="X931" s="79"/>
      <c r="Y931" s="79"/>
      <c r="AA931" s="104"/>
      <c r="AB931" s="104"/>
      <c r="AC931" s="104"/>
      <c r="AD931" s="104"/>
      <c r="AE931" s="104"/>
      <c r="AF931" s="104"/>
      <c r="AG931" s="104"/>
      <c r="AH931" s="104"/>
    </row>
    <row r="932" spans="3:34" x14ac:dyDescent="0.2">
      <c r="C932" s="56"/>
      <c r="D932" s="79"/>
      <c r="E932" s="79"/>
      <c r="F932" s="79"/>
      <c r="G932" s="79"/>
      <c r="H932" s="79"/>
      <c r="I932" s="79"/>
      <c r="J932" s="79"/>
      <c r="K932" s="79"/>
      <c r="L932" s="79"/>
      <c r="P932" s="56"/>
      <c r="Q932" s="79"/>
      <c r="R932" s="79"/>
      <c r="S932" s="79"/>
      <c r="T932" s="79"/>
      <c r="U932" s="79"/>
      <c r="V932" s="79"/>
      <c r="W932" s="79"/>
      <c r="X932" s="79"/>
      <c r="Y932" s="79"/>
      <c r="AA932" s="104"/>
      <c r="AB932" s="104"/>
      <c r="AC932" s="104"/>
      <c r="AD932" s="104"/>
      <c r="AE932" s="104"/>
      <c r="AF932" s="104"/>
      <c r="AG932" s="104"/>
      <c r="AH932" s="104"/>
    </row>
    <row r="933" spans="3:34" x14ac:dyDescent="0.2">
      <c r="C933" s="56"/>
      <c r="D933" s="79"/>
      <c r="E933" s="79"/>
      <c r="F933" s="79"/>
      <c r="G933" s="79"/>
      <c r="H933" s="79"/>
      <c r="I933" s="79"/>
      <c r="J933" s="79"/>
      <c r="K933" s="79"/>
      <c r="L933" s="79"/>
      <c r="P933" s="56"/>
      <c r="Q933" s="79"/>
      <c r="R933" s="79"/>
      <c r="S933" s="79"/>
      <c r="T933" s="79"/>
      <c r="U933" s="79"/>
      <c r="V933" s="79"/>
      <c r="W933" s="79"/>
      <c r="X933" s="79"/>
      <c r="Y933" s="79"/>
      <c r="AA933" s="104"/>
      <c r="AB933" s="104"/>
      <c r="AC933" s="104"/>
      <c r="AD933" s="104"/>
      <c r="AE933" s="104"/>
      <c r="AF933" s="104"/>
      <c r="AG933" s="104"/>
      <c r="AH933" s="104"/>
    </row>
    <row r="934" spans="3:34" x14ac:dyDescent="0.2">
      <c r="C934" s="56"/>
      <c r="D934" s="79"/>
      <c r="E934" s="79"/>
      <c r="F934" s="79"/>
      <c r="G934" s="79"/>
      <c r="H934" s="79"/>
      <c r="I934" s="79"/>
      <c r="J934" s="79"/>
      <c r="K934" s="79"/>
      <c r="L934" s="79"/>
      <c r="P934" s="56"/>
      <c r="Q934" s="79"/>
      <c r="R934" s="79"/>
      <c r="S934" s="79"/>
      <c r="T934" s="79"/>
      <c r="U934" s="79"/>
      <c r="V934" s="79"/>
      <c r="W934" s="79"/>
      <c r="X934" s="79"/>
      <c r="Y934" s="79"/>
      <c r="AA934" s="104"/>
      <c r="AB934" s="104"/>
      <c r="AC934" s="104"/>
      <c r="AD934" s="104"/>
      <c r="AE934" s="104"/>
      <c r="AF934" s="104"/>
      <c r="AG934" s="104"/>
      <c r="AH934" s="104"/>
    </row>
    <row r="935" spans="3:34" x14ac:dyDescent="0.2">
      <c r="C935" s="56"/>
      <c r="D935" s="79"/>
      <c r="E935" s="79"/>
      <c r="F935" s="79"/>
      <c r="G935" s="79"/>
      <c r="H935" s="79"/>
      <c r="I935" s="79"/>
      <c r="J935" s="79"/>
      <c r="K935" s="79"/>
      <c r="L935" s="79"/>
      <c r="P935" s="56"/>
      <c r="Q935" s="79"/>
      <c r="R935" s="79"/>
      <c r="S935" s="79"/>
      <c r="T935" s="79"/>
      <c r="U935" s="79"/>
      <c r="V935" s="79"/>
      <c r="W935" s="79"/>
      <c r="X935" s="79"/>
      <c r="Y935" s="79"/>
      <c r="AA935" s="104"/>
      <c r="AB935" s="104"/>
      <c r="AC935" s="104"/>
      <c r="AD935" s="104"/>
      <c r="AE935" s="104"/>
      <c r="AF935" s="104"/>
      <c r="AG935" s="104"/>
      <c r="AH935" s="104"/>
    </row>
    <row r="936" spans="3:34" x14ac:dyDescent="0.2">
      <c r="C936" s="56"/>
      <c r="D936" s="79"/>
      <c r="E936" s="79"/>
      <c r="F936" s="79"/>
      <c r="G936" s="79"/>
      <c r="H936" s="79"/>
      <c r="I936" s="79"/>
      <c r="J936" s="79"/>
      <c r="K936" s="79"/>
      <c r="L936" s="79"/>
      <c r="P936" s="56"/>
      <c r="Q936" s="79"/>
      <c r="R936" s="79"/>
      <c r="S936" s="79"/>
      <c r="T936" s="79"/>
      <c r="U936" s="79"/>
      <c r="V936" s="79"/>
      <c r="W936" s="79"/>
      <c r="X936" s="79"/>
      <c r="Y936" s="79"/>
      <c r="AA936" s="104"/>
      <c r="AB936" s="104"/>
      <c r="AC936" s="104"/>
      <c r="AD936" s="104"/>
      <c r="AE936" s="104"/>
      <c r="AF936" s="104"/>
      <c r="AG936" s="104"/>
      <c r="AH936" s="104"/>
    </row>
    <row r="937" spans="3:34" x14ac:dyDescent="0.2">
      <c r="C937" s="56"/>
      <c r="D937" s="79"/>
      <c r="E937" s="79"/>
      <c r="F937" s="79"/>
      <c r="G937" s="79"/>
      <c r="H937" s="79"/>
      <c r="I937" s="79"/>
      <c r="J937" s="79"/>
      <c r="K937" s="79"/>
      <c r="L937" s="79"/>
      <c r="P937" s="56"/>
      <c r="Q937" s="79"/>
      <c r="R937" s="79"/>
      <c r="S937" s="79"/>
      <c r="T937" s="79"/>
      <c r="U937" s="79"/>
      <c r="V937" s="79"/>
      <c r="W937" s="79"/>
      <c r="X937" s="79"/>
      <c r="Y937" s="79"/>
      <c r="AA937" s="104"/>
      <c r="AB937" s="104"/>
      <c r="AC937" s="104"/>
      <c r="AD937" s="104"/>
      <c r="AE937" s="104"/>
      <c r="AF937" s="104"/>
      <c r="AG937" s="104"/>
      <c r="AH937" s="104"/>
    </row>
    <row r="938" spans="3:34" x14ac:dyDescent="0.2">
      <c r="C938" s="56"/>
      <c r="D938" s="79"/>
      <c r="E938" s="79"/>
      <c r="F938" s="79"/>
      <c r="G938" s="79"/>
      <c r="H938" s="79"/>
      <c r="I938" s="79"/>
      <c r="J938" s="79"/>
      <c r="K938" s="79"/>
      <c r="L938" s="79"/>
      <c r="P938" s="56"/>
      <c r="Q938" s="79"/>
      <c r="R938" s="79"/>
      <c r="S938" s="79"/>
      <c r="T938" s="79"/>
      <c r="U938" s="79"/>
      <c r="V938" s="79"/>
      <c r="W938" s="79"/>
      <c r="X938" s="79"/>
      <c r="Y938" s="79"/>
      <c r="AA938" s="104"/>
      <c r="AB938" s="104"/>
      <c r="AC938" s="104"/>
      <c r="AD938" s="104"/>
      <c r="AE938" s="104"/>
      <c r="AF938" s="104"/>
      <c r="AG938" s="104"/>
      <c r="AH938" s="104"/>
    </row>
    <row r="939" spans="3:34" x14ac:dyDescent="0.2">
      <c r="C939" s="56"/>
      <c r="D939" s="79"/>
      <c r="E939" s="79"/>
      <c r="F939" s="79"/>
      <c r="G939" s="79"/>
      <c r="H939" s="79"/>
      <c r="I939" s="79"/>
      <c r="J939" s="79"/>
      <c r="K939" s="79"/>
      <c r="L939" s="79"/>
      <c r="P939" s="56"/>
      <c r="Q939" s="79"/>
      <c r="R939" s="79"/>
      <c r="S939" s="79"/>
      <c r="T939" s="79"/>
      <c r="U939" s="79"/>
      <c r="V939" s="79"/>
      <c r="W939" s="79"/>
      <c r="X939" s="79"/>
      <c r="Y939" s="79"/>
      <c r="AA939" s="104"/>
      <c r="AB939" s="104"/>
      <c r="AC939" s="104"/>
      <c r="AD939" s="104"/>
      <c r="AE939" s="104"/>
      <c r="AF939" s="104"/>
      <c r="AG939" s="104"/>
      <c r="AH939" s="104"/>
    </row>
    <row r="940" spans="3:34" x14ac:dyDescent="0.2">
      <c r="C940" s="56"/>
      <c r="D940" s="79"/>
      <c r="E940" s="79"/>
      <c r="F940" s="79"/>
      <c r="G940" s="79"/>
      <c r="H940" s="79"/>
      <c r="I940" s="79"/>
      <c r="J940" s="79"/>
      <c r="K940" s="79"/>
      <c r="L940" s="79"/>
      <c r="P940" s="56"/>
      <c r="Q940" s="79"/>
      <c r="R940" s="79"/>
      <c r="S940" s="79"/>
      <c r="T940" s="79"/>
      <c r="U940" s="79"/>
      <c r="V940" s="79"/>
      <c r="W940" s="79"/>
      <c r="X940" s="79"/>
      <c r="Y940" s="79"/>
      <c r="AA940" s="104"/>
      <c r="AB940" s="104"/>
      <c r="AC940" s="104"/>
      <c r="AD940" s="104"/>
      <c r="AE940" s="104"/>
      <c r="AF940" s="104"/>
      <c r="AG940" s="104"/>
      <c r="AH940" s="104"/>
    </row>
    <row r="941" spans="3:34" x14ac:dyDescent="0.2">
      <c r="C941" s="56"/>
      <c r="D941" s="79"/>
      <c r="E941" s="79"/>
      <c r="F941" s="79"/>
      <c r="G941" s="79"/>
      <c r="H941" s="79"/>
      <c r="I941" s="79"/>
      <c r="J941" s="79"/>
      <c r="K941" s="79"/>
      <c r="L941" s="79"/>
      <c r="P941" s="56"/>
      <c r="Q941" s="79"/>
      <c r="R941" s="79"/>
      <c r="S941" s="79"/>
      <c r="T941" s="79"/>
      <c r="U941" s="79"/>
      <c r="V941" s="79"/>
      <c r="W941" s="79"/>
      <c r="X941" s="79"/>
      <c r="Y941" s="79"/>
      <c r="AA941" s="104"/>
      <c r="AB941" s="104"/>
      <c r="AC941" s="104"/>
      <c r="AD941" s="104"/>
      <c r="AE941" s="104"/>
      <c r="AF941" s="104"/>
      <c r="AG941" s="104"/>
      <c r="AH941" s="104"/>
    </row>
    <row r="942" spans="3:34" x14ac:dyDescent="0.2">
      <c r="C942" s="56"/>
      <c r="D942" s="79"/>
      <c r="E942" s="79"/>
      <c r="F942" s="79"/>
      <c r="G942" s="79"/>
      <c r="H942" s="79"/>
      <c r="I942" s="79"/>
      <c r="J942" s="79"/>
      <c r="K942" s="79"/>
      <c r="L942" s="79"/>
      <c r="P942" s="56"/>
      <c r="Q942" s="79"/>
      <c r="R942" s="79"/>
      <c r="S942" s="79"/>
      <c r="T942" s="79"/>
      <c r="U942" s="79"/>
      <c r="V942" s="79"/>
      <c r="W942" s="79"/>
      <c r="X942" s="79"/>
      <c r="Y942" s="79"/>
      <c r="AA942" s="104"/>
      <c r="AB942" s="104"/>
      <c r="AC942" s="104"/>
      <c r="AD942" s="104"/>
      <c r="AE942" s="104"/>
      <c r="AF942" s="104"/>
      <c r="AG942" s="104"/>
      <c r="AH942" s="104"/>
    </row>
    <row r="943" spans="3:34" x14ac:dyDescent="0.2">
      <c r="C943" s="56"/>
      <c r="D943" s="79"/>
      <c r="E943" s="79"/>
      <c r="F943" s="79"/>
      <c r="G943" s="79"/>
      <c r="H943" s="79"/>
      <c r="I943" s="79"/>
      <c r="J943" s="79"/>
      <c r="K943" s="79"/>
      <c r="L943" s="79"/>
      <c r="P943" s="56"/>
      <c r="Q943" s="79"/>
      <c r="R943" s="79"/>
      <c r="S943" s="79"/>
      <c r="T943" s="79"/>
      <c r="U943" s="79"/>
      <c r="V943" s="79"/>
      <c r="W943" s="79"/>
      <c r="X943" s="79"/>
      <c r="Y943" s="79"/>
      <c r="AA943" s="104"/>
      <c r="AB943" s="104"/>
      <c r="AC943" s="104"/>
      <c r="AD943" s="104"/>
      <c r="AE943" s="104"/>
      <c r="AF943" s="104"/>
      <c r="AG943" s="104"/>
      <c r="AH943" s="104"/>
    </row>
    <row r="944" spans="3:34" x14ac:dyDescent="0.2">
      <c r="C944" s="56"/>
      <c r="D944" s="79"/>
      <c r="E944" s="79"/>
      <c r="F944" s="79"/>
      <c r="G944" s="79"/>
      <c r="H944" s="79"/>
      <c r="I944" s="79"/>
      <c r="J944" s="79"/>
      <c r="K944" s="79"/>
      <c r="L944" s="79"/>
      <c r="P944" s="56"/>
      <c r="Q944" s="79"/>
      <c r="R944" s="79"/>
      <c r="S944" s="79"/>
      <c r="T944" s="79"/>
      <c r="U944" s="79"/>
      <c r="V944" s="79"/>
      <c r="W944" s="79"/>
      <c r="X944" s="79"/>
      <c r="Y944" s="79"/>
      <c r="AA944" s="104"/>
      <c r="AB944" s="104"/>
      <c r="AC944" s="104"/>
      <c r="AD944" s="104"/>
      <c r="AE944" s="104"/>
      <c r="AF944" s="104"/>
      <c r="AG944" s="104"/>
      <c r="AH944" s="104"/>
    </row>
    <row r="945" spans="3:34" x14ac:dyDescent="0.2">
      <c r="C945" s="56"/>
      <c r="D945" s="79"/>
      <c r="E945" s="79"/>
      <c r="F945" s="79"/>
      <c r="G945" s="79"/>
      <c r="H945" s="79"/>
      <c r="I945" s="79"/>
      <c r="J945" s="79"/>
      <c r="K945" s="79"/>
      <c r="L945" s="79"/>
      <c r="P945" s="56"/>
      <c r="Q945" s="79"/>
      <c r="R945" s="79"/>
      <c r="S945" s="79"/>
      <c r="T945" s="79"/>
      <c r="U945" s="79"/>
      <c r="V945" s="79"/>
      <c r="W945" s="79"/>
      <c r="X945" s="79"/>
      <c r="Y945" s="79"/>
      <c r="AA945" s="104"/>
      <c r="AB945" s="104"/>
      <c r="AC945" s="104"/>
      <c r="AD945" s="104"/>
      <c r="AE945" s="104"/>
      <c r="AF945" s="104"/>
      <c r="AG945" s="104"/>
      <c r="AH945" s="104"/>
    </row>
    <row r="946" spans="3:34" x14ac:dyDescent="0.2">
      <c r="C946" s="56"/>
      <c r="D946" s="79"/>
      <c r="E946" s="79"/>
      <c r="F946" s="79"/>
      <c r="G946" s="79"/>
      <c r="H946" s="79"/>
      <c r="I946" s="79"/>
      <c r="J946" s="79"/>
      <c r="K946" s="79"/>
      <c r="L946" s="79"/>
      <c r="P946" s="56"/>
      <c r="Q946" s="79"/>
      <c r="R946" s="79"/>
      <c r="S946" s="79"/>
      <c r="T946" s="79"/>
      <c r="U946" s="79"/>
      <c r="V946" s="79"/>
      <c r="W946" s="79"/>
      <c r="X946" s="79"/>
      <c r="Y946" s="79"/>
      <c r="AA946" s="104"/>
      <c r="AB946" s="104"/>
      <c r="AC946" s="104"/>
      <c r="AD946" s="104"/>
      <c r="AE946" s="104"/>
      <c r="AF946" s="104"/>
      <c r="AG946" s="104"/>
      <c r="AH946" s="104"/>
    </row>
    <row r="947" spans="3:34" x14ac:dyDescent="0.2">
      <c r="C947" s="56"/>
      <c r="D947" s="79"/>
      <c r="E947" s="79"/>
      <c r="F947" s="79"/>
      <c r="G947" s="79"/>
      <c r="H947" s="79"/>
      <c r="I947" s="79"/>
      <c r="J947" s="79"/>
      <c r="K947" s="79"/>
      <c r="L947" s="79"/>
      <c r="P947" s="56"/>
      <c r="Q947" s="79"/>
      <c r="R947" s="79"/>
      <c r="S947" s="79"/>
      <c r="T947" s="79"/>
      <c r="U947" s="79"/>
      <c r="V947" s="79"/>
      <c r="W947" s="79"/>
      <c r="X947" s="79"/>
      <c r="Y947" s="79"/>
      <c r="AA947" s="104"/>
      <c r="AB947" s="104"/>
      <c r="AC947" s="104"/>
      <c r="AD947" s="104"/>
      <c r="AE947" s="104"/>
      <c r="AF947" s="104"/>
      <c r="AG947" s="104"/>
      <c r="AH947" s="104"/>
    </row>
    <row r="948" spans="3:34" x14ac:dyDescent="0.2">
      <c r="C948" s="56"/>
      <c r="D948" s="79"/>
      <c r="E948" s="79"/>
      <c r="F948" s="79"/>
      <c r="G948" s="79"/>
      <c r="H948" s="79"/>
      <c r="I948" s="79"/>
      <c r="J948" s="79"/>
      <c r="K948" s="79"/>
      <c r="L948" s="79"/>
      <c r="P948" s="56"/>
      <c r="Q948" s="79"/>
      <c r="R948" s="79"/>
      <c r="S948" s="79"/>
      <c r="T948" s="79"/>
      <c r="U948" s="79"/>
      <c r="V948" s="79"/>
      <c r="W948" s="79"/>
      <c r="X948" s="79"/>
      <c r="Y948" s="79"/>
      <c r="AA948" s="104"/>
      <c r="AB948" s="104"/>
      <c r="AC948" s="104"/>
      <c r="AD948" s="104"/>
      <c r="AE948" s="104"/>
      <c r="AF948" s="104"/>
      <c r="AG948" s="104"/>
      <c r="AH948" s="104"/>
    </row>
    <row r="949" spans="3:34" x14ac:dyDescent="0.2">
      <c r="C949" s="56"/>
      <c r="D949" s="79"/>
      <c r="E949" s="79"/>
      <c r="F949" s="79"/>
      <c r="G949" s="79"/>
      <c r="H949" s="79"/>
      <c r="I949" s="79"/>
      <c r="J949" s="79"/>
      <c r="K949" s="79"/>
      <c r="L949" s="79"/>
      <c r="P949" s="56"/>
      <c r="Q949" s="79"/>
      <c r="R949" s="79"/>
      <c r="S949" s="79"/>
      <c r="T949" s="79"/>
      <c r="U949" s="79"/>
      <c r="V949" s="79"/>
      <c r="W949" s="79"/>
      <c r="X949" s="79"/>
      <c r="Y949" s="79"/>
      <c r="AA949" s="104"/>
      <c r="AB949" s="104"/>
      <c r="AC949" s="104"/>
      <c r="AD949" s="104"/>
      <c r="AE949" s="104"/>
      <c r="AF949" s="104"/>
      <c r="AG949" s="104"/>
      <c r="AH949" s="104"/>
    </row>
    <row r="950" spans="3:34" x14ac:dyDescent="0.2">
      <c r="C950" s="56"/>
      <c r="D950" s="79"/>
      <c r="E950" s="79"/>
      <c r="F950" s="79"/>
      <c r="G950" s="79"/>
      <c r="H950" s="79"/>
      <c r="I950" s="79"/>
      <c r="J950" s="79"/>
      <c r="K950" s="79"/>
      <c r="L950" s="79"/>
      <c r="P950" s="56"/>
      <c r="Q950" s="79"/>
      <c r="R950" s="79"/>
      <c r="S950" s="79"/>
      <c r="T950" s="79"/>
      <c r="U950" s="79"/>
      <c r="V950" s="79"/>
      <c r="W950" s="79"/>
      <c r="X950" s="79"/>
      <c r="Y950" s="79"/>
      <c r="AA950" s="104"/>
      <c r="AB950" s="104"/>
      <c r="AC950" s="104"/>
      <c r="AD950" s="104"/>
      <c r="AE950" s="104"/>
      <c r="AF950" s="104"/>
      <c r="AG950" s="104"/>
      <c r="AH950" s="104"/>
    </row>
    <row r="951" spans="3:34" x14ac:dyDescent="0.2">
      <c r="C951" s="56"/>
      <c r="D951" s="79"/>
      <c r="E951" s="79"/>
      <c r="F951" s="79"/>
      <c r="G951" s="79"/>
      <c r="H951" s="79"/>
      <c r="I951" s="79"/>
      <c r="J951" s="79"/>
      <c r="K951" s="79"/>
      <c r="L951" s="79"/>
      <c r="P951" s="56"/>
      <c r="Q951" s="79"/>
      <c r="R951" s="79"/>
      <c r="S951" s="79"/>
      <c r="T951" s="79"/>
      <c r="U951" s="79"/>
      <c r="V951" s="79"/>
      <c r="W951" s="79"/>
      <c r="X951" s="79"/>
      <c r="Y951" s="79"/>
      <c r="AA951" s="104"/>
      <c r="AB951" s="104"/>
      <c r="AC951" s="104"/>
      <c r="AD951" s="104"/>
      <c r="AE951" s="104"/>
      <c r="AF951" s="104"/>
      <c r="AG951" s="104"/>
      <c r="AH951" s="104"/>
    </row>
    <row r="952" spans="3:34" x14ac:dyDescent="0.2">
      <c r="C952" s="56"/>
      <c r="D952" s="79"/>
      <c r="E952" s="79"/>
      <c r="F952" s="79"/>
      <c r="G952" s="79"/>
      <c r="H952" s="79"/>
      <c r="I952" s="79"/>
      <c r="J952" s="79"/>
      <c r="K952" s="79"/>
      <c r="L952" s="79"/>
      <c r="P952" s="56"/>
      <c r="Q952" s="79"/>
      <c r="R952" s="79"/>
      <c r="S952" s="79"/>
      <c r="T952" s="79"/>
      <c r="U952" s="79"/>
      <c r="V952" s="79"/>
      <c r="W952" s="79"/>
      <c r="X952" s="79"/>
      <c r="Y952" s="79"/>
      <c r="AA952" s="104"/>
      <c r="AB952" s="104"/>
      <c r="AC952" s="104"/>
      <c r="AD952" s="104"/>
      <c r="AE952" s="104"/>
      <c r="AF952" s="104"/>
      <c r="AG952" s="104"/>
      <c r="AH952" s="104"/>
    </row>
    <row r="953" spans="3:34" x14ac:dyDescent="0.2">
      <c r="C953" s="56"/>
      <c r="D953" s="79"/>
      <c r="E953" s="79"/>
      <c r="F953" s="79"/>
      <c r="G953" s="79"/>
      <c r="H953" s="79"/>
      <c r="I953" s="79"/>
      <c r="J953" s="79"/>
      <c r="K953" s="79"/>
      <c r="L953" s="79"/>
      <c r="P953" s="56"/>
      <c r="Q953" s="79"/>
      <c r="R953" s="79"/>
      <c r="S953" s="79"/>
      <c r="T953" s="79"/>
      <c r="U953" s="79"/>
      <c r="V953" s="79"/>
      <c r="W953" s="79"/>
      <c r="X953" s="79"/>
      <c r="Y953" s="79"/>
      <c r="AA953" s="104"/>
      <c r="AB953" s="104"/>
      <c r="AC953" s="104"/>
      <c r="AD953" s="104"/>
      <c r="AE953" s="104"/>
      <c r="AF953" s="104"/>
      <c r="AG953" s="104"/>
      <c r="AH953" s="104"/>
    </row>
    <row r="954" spans="3:34" x14ac:dyDescent="0.2">
      <c r="C954" s="56"/>
      <c r="D954" s="79"/>
      <c r="E954" s="79"/>
      <c r="F954" s="79"/>
      <c r="G954" s="79"/>
      <c r="H954" s="79"/>
      <c r="I954" s="79"/>
      <c r="J954" s="79"/>
      <c r="K954" s="79"/>
      <c r="L954" s="79"/>
      <c r="P954" s="56"/>
      <c r="Q954" s="79"/>
      <c r="R954" s="79"/>
      <c r="S954" s="79"/>
      <c r="T954" s="79"/>
      <c r="U954" s="79"/>
      <c r="V954" s="79"/>
      <c r="W954" s="79"/>
      <c r="X954" s="79"/>
      <c r="Y954" s="79"/>
      <c r="AA954" s="104"/>
      <c r="AB954" s="104"/>
      <c r="AC954" s="104"/>
      <c r="AD954" s="104"/>
      <c r="AE954" s="104"/>
      <c r="AF954" s="104"/>
      <c r="AG954" s="104"/>
      <c r="AH954" s="104"/>
    </row>
    <row r="955" spans="3:34" x14ac:dyDescent="0.2">
      <c r="C955" s="56"/>
      <c r="D955" s="79"/>
      <c r="E955" s="79"/>
      <c r="F955" s="79"/>
      <c r="G955" s="79"/>
      <c r="H955" s="79"/>
      <c r="I955" s="79"/>
      <c r="J955" s="79"/>
      <c r="K955" s="79"/>
      <c r="L955" s="79"/>
      <c r="P955" s="56"/>
      <c r="Q955" s="79"/>
      <c r="R955" s="79"/>
      <c r="S955" s="79"/>
      <c r="T955" s="79"/>
      <c r="U955" s="79"/>
      <c r="V955" s="79"/>
      <c r="W955" s="79"/>
      <c r="X955" s="79"/>
      <c r="Y955" s="79"/>
      <c r="AA955" s="104"/>
      <c r="AB955" s="104"/>
      <c r="AC955" s="104"/>
      <c r="AD955" s="104"/>
      <c r="AE955" s="104"/>
      <c r="AF955" s="104"/>
      <c r="AG955" s="104"/>
      <c r="AH955" s="104"/>
    </row>
    <row r="956" spans="3:34" x14ac:dyDescent="0.2">
      <c r="C956" s="56"/>
      <c r="D956" s="79"/>
      <c r="E956" s="79"/>
      <c r="F956" s="79"/>
      <c r="G956" s="79"/>
      <c r="H956" s="79"/>
      <c r="I956" s="79"/>
      <c r="J956" s="79"/>
      <c r="K956" s="79"/>
      <c r="L956" s="79"/>
      <c r="P956" s="56"/>
      <c r="Q956" s="79"/>
      <c r="R956" s="79"/>
      <c r="S956" s="79"/>
      <c r="T956" s="79"/>
      <c r="U956" s="79"/>
      <c r="V956" s="79"/>
      <c r="W956" s="79"/>
      <c r="X956" s="79"/>
      <c r="Y956" s="79"/>
      <c r="AA956" s="104"/>
      <c r="AB956" s="104"/>
      <c r="AC956" s="104"/>
      <c r="AD956" s="104"/>
      <c r="AE956" s="104"/>
      <c r="AF956" s="104"/>
      <c r="AG956" s="104"/>
      <c r="AH956" s="104"/>
    </row>
    <row r="957" spans="3:34" x14ac:dyDescent="0.2">
      <c r="C957" s="56"/>
      <c r="D957" s="79"/>
      <c r="E957" s="79"/>
      <c r="F957" s="79"/>
      <c r="G957" s="79"/>
      <c r="H957" s="79"/>
      <c r="I957" s="79"/>
      <c r="J957" s="79"/>
      <c r="K957" s="79"/>
      <c r="L957" s="79"/>
      <c r="P957" s="56"/>
      <c r="Q957" s="79"/>
      <c r="R957" s="79"/>
      <c r="S957" s="79"/>
      <c r="T957" s="79"/>
      <c r="U957" s="79"/>
      <c r="V957" s="79"/>
      <c r="W957" s="79"/>
      <c r="X957" s="79"/>
      <c r="Y957" s="79"/>
      <c r="AA957" s="104"/>
      <c r="AB957" s="104"/>
      <c r="AC957" s="104"/>
      <c r="AD957" s="104"/>
      <c r="AE957" s="104"/>
      <c r="AF957" s="104"/>
      <c r="AG957" s="104"/>
      <c r="AH957" s="104"/>
    </row>
    <row r="958" spans="3:34" x14ac:dyDescent="0.2">
      <c r="C958" s="56"/>
      <c r="D958" s="79"/>
      <c r="E958" s="79"/>
      <c r="F958" s="79"/>
      <c r="G958" s="79"/>
      <c r="H958" s="79"/>
      <c r="I958" s="79"/>
      <c r="J958" s="79"/>
      <c r="K958" s="79"/>
      <c r="L958" s="79"/>
      <c r="P958" s="56"/>
      <c r="Q958" s="79"/>
      <c r="R958" s="79"/>
      <c r="S958" s="79"/>
      <c r="T958" s="79"/>
      <c r="U958" s="79"/>
      <c r="V958" s="79"/>
      <c r="W958" s="79"/>
      <c r="X958" s="79"/>
      <c r="Y958" s="79"/>
      <c r="AA958" s="104"/>
      <c r="AB958" s="104"/>
      <c r="AC958" s="104"/>
      <c r="AD958" s="104"/>
      <c r="AE958" s="104"/>
      <c r="AF958" s="104"/>
      <c r="AG958" s="104"/>
      <c r="AH958" s="104"/>
    </row>
    <row r="959" spans="3:34" x14ac:dyDescent="0.2">
      <c r="C959" s="56"/>
      <c r="D959" s="79"/>
      <c r="E959" s="79"/>
      <c r="F959" s="79"/>
      <c r="G959" s="79"/>
      <c r="H959" s="79"/>
      <c r="I959" s="79"/>
      <c r="J959" s="79"/>
      <c r="K959" s="79"/>
      <c r="L959" s="79"/>
      <c r="P959" s="56"/>
      <c r="Q959" s="79"/>
      <c r="R959" s="79"/>
      <c r="S959" s="79"/>
      <c r="T959" s="79"/>
      <c r="U959" s="79"/>
      <c r="V959" s="79"/>
      <c r="W959" s="79"/>
      <c r="X959" s="79"/>
      <c r="Y959" s="79"/>
      <c r="AA959" s="104"/>
      <c r="AB959" s="104"/>
      <c r="AC959" s="104"/>
      <c r="AD959" s="104"/>
      <c r="AE959" s="104"/>
      <c r="AF959" s="104"/>
      <c r="AG959" s="104"/>
      <c r="AH959" s="104"/>
    </row>
    <row r="960" spans="3:34" x14ac:dyDescent="0.2">
      <c r="C960" s="56"/>
      <c r="D960" s="79"/>
      <c r="E960" s="79"/>
      <c r="F960" s="79"/>
      <c r="G960" s="79"/>
      <c r="H960" s="79"/>
      <c r="I960" s="79"/>
      <c r="J960" s="79"/>
      <c r="K960" s="79"/>
      <c r="L960" s="79"/>
      <c r="P960" s="56"/>
      <c r="Q960" s="79"/>
      <c r="R960" s="79"/>
      <c r="S960" s="79"/>
      <c r="T960" s="79"/>
      <c r="U960" s="79"/>
      <c r="V960" s="79"/>
      <c r="W960" s="79"/>
      <c r="X960" s="79"/>
      <c r="Y960" s="79"/>
      <c r="AA960" s="104"/>
      <c r="AB960" s="104"/>
      <c r="AC960" s="104"/>
      <c r="AD960" s="104"/>
      <c r="AE960" s="104"/>
      <c r="AF960" s="104"/>
      <c r="AG960" s="104"/>
      <c r="AH960" s="104"/>
    </row>
    <row r="961" spans="3:34" x14ac:dyDescent="0.2">
      <c r="C961" s="56"/>
      <c r="D961" s="79"/>
      <c r="E961" s="79"/>
      <c r="F961" s="79"/>
      <c r="G961" s="79"/>
      <c r="H961" s="79"/>
      <c r="I961" s="79"/>
      <c r="J961" s="79"/>
      <c r="K961" s="79"/>
      <c r="L961" s="79"/>
      <c r="P961" s="56"/>
      <c r="Q961" s="79"/>
      <c r="R961" s="79"/>
      <c r="S961" s="79"/>
      <c r="T961" s="79"/>
      <c r="U961" s="79"/>
      <c r="V961" s="79"/>
      <c r="W961" s="79"/>
      <c r="X961" s="79"/>
      <c r="Y961" s="79"/>
      <c r="AA961" s="104"/>
      <c r="AB961" s="104"/>
      <c r="AC961" s="104"/>
      <c r="AD961" s="104"/>
      <c r="AE961" s="104"/>
      <c r="AF961" s="104"/>
      <c r="AG961" s="104"/>
      <c r="AH961" s="104"/>
    </row>
    <row r="962" spans="3:34" x14ac:dyDescent="0.2">
      <c r="C962" s="56"/>
      <c r="D962" s="79"/>
      <c r="E962" s="79"/>
      <c r="F962" s="79"/>
      <c r="G962" s="79"/>
      <c r="H962" s="79"/>
      <c r="I962" s="79"/>
      <c r="J962" s="79"/>
      <c r="K962" s="79"/>
      <c r="L962" s="79"/>
      <c r="P962" s="56"/>
      <c r="Q962" s="79"/>
      <c r="R962" s="79"/>
      <c r="S962" s="79"/>
      <c r="T962" s="79"/>
      <c r="U962" s="79"/>
      <c r="V962" s="79"/>
      <c r="W962" s="79"/>
      <c r="X962" s="79"/>
      <c r="Y962" s="79"/>
      <c r="AA962" s="104"/>
      <c r="AB962" s="104"/>
      <c r="AC962" s="104"/>
      <c r="AD962" s="104"/>
      <c r="AE962" s="104"/>
      <c r="AF962" s="104"/>
      <c r="AG962" s="104"/>
      <c r="AH962" s="104"/>
    </row>
    <row r="963" spans="3:34" x14ac:dyDescent="0.2">
      <c r="C963" s="56"/>
      <c r="D963" s="79"/>
      <c r="E963" s="79"/>
      <c r="F963" s="79"/>
      <c r="G963" s="79"/>
      <c r="H963" s="79"/>
      <c r="I963" s="79"/>
      <c r="J963" s="79"/>
      <c r="K963" s="79"/>
      <c r="L963" s="79"/>
      <c r="P963" s="56"/>
      <c r="Q963" s="79"/>
      <c r="R963" s="79"/>
      <c r="S963" s="79"/>
      <c r="T963" s="79"/>
      <c r="U963" s="79"/>
      <c r="V963" s="79"/>
      <c r="W963" s="79"/>
      <c r="X963" s="79"/>
      <c r="Y963" s="79"/>
      <c r="AA963" s="104"/>
      <c r="AB963" s="104"/>
      <c r="AC963" s="104"/>
      <c r="AD963" s="104"/>
      <c r="AE963" s="104"/>
      <c r="AF963" s="104"/>
      <c r="AG963" s="104"/>
      <c r="AH963" s="104"/>
    </row>
    <row r="964" spans="3:34" x14ac:dyDescent="0.2">
      <c r="C964" s="56"/>
      <c r="D964" s="79"/>
      <c r="E964" s="79"/>
      <c r="F964" s="79"/>
      <c r="G964" s="79"/>
      <c r="H964" s="79"/>
      <c r="I964" s="79"/>
      <c r="J964" s="79"/>
      <c r="K964" s="79"/>
      <c r="L964" s="79"/>
      <c r="P964" s="56"/>
      <c r="Q964" s="79"/>
      <c r="R964" s="79"/>
      <c r="S964" s="79"/>
      <c r="T964" s="79"/>
      <c r="U964" s="79"/>
      <c r="V964" s="79"/>
      <c r="W964" s="79"/>
      <c r="X964" s="79"/>
      <c r="Y964" s="79"/>
      <c r="AA964" s="104"/>
      <c r="AB964" s="104"/>
      <c r="AC964" s="104"/>
      <c r="AD964" s="104"/>
      <c r="AE964" s="104"/>
      <c r="AF964" s="104"/>
      <c r="AG964" s="104"/>
      <c r="AH964" s="104"/>
    </row>
    <row r="965" spans="3:34" x14ac:dyDescent="0.2">
      <c r="C965" s="56"/>
      <c r="D965" s="79"/>
      <c r="E965" s="79"/>
      <c r="F965" s="79"/>
      <c r="G965" s="79"/>
      <c r="H965" s="79"/>
      <c r="I965" s="79"/>
      <c r="J965" s="79"/>
      <c r="K965" s="79"/>
      <c r="L965" s="79"/>
      <c r="P965" s="56"/>
      <c r="Q965" s="79"/>
      <c r="R965" s="79"/>
      <c r="S965" s="79"/>
      <c r="T965" s="79"/>
      <c r="U965" s="79"/>
      <c r="V965" s="79"/>
      <c r="W965" s="79"/>
      <c r="X965" s="79"/>
      <c r="Y965" s="79"/>
      <c r="AA965" s="104"/>
      <c r="AB965" s="104"/>
      <c r="AC965" s="104"/>
      <c r="AD965" s="104"/>
      <c r="AE965" s="104"/>
      <c r="AF965" s="104"/>
      <c r="AG965" s="104"/>
      <c r="AH965" s="104"/>
    </row>
    <row r="966" spans="3:34" x14ac:dyDescent="0.2">
      <c r="C966" s="56"/>
      <c r="D966" s="79"/>
      <c r="E966" s="79"/>
      <c r="F966" s="79"/>
      <c r="G966" s="79"/>
      <c r="H966" s="79"/>
      <c r="I966" s="79"/>
      <c r="J966" s="79"/>
      <c r="K966" s="79"/>
      <c r="L966" s="79"/>
      <c r="P966" s="56"/>
      <c r="Q966" s="79"/>
      <c r="R966" s="79"/>
      <c r="S966" s="79"/>
      <c r="T966" s="79"/>
      <c r="U966" s="79"/>
      <c r="V966" s="79"/>
      <c r="W966" s="79"/>
      <c r="X966" s="79"/>
      <c r="Y966" s="79"/>
      <c r="AA966" s="104"/>
      <c r="AB966" s="104"/>
      <c r="AC966" s="104"/>
      <c r="AD966" s="104"/>
      <c r="AE966" s="104"/>
      <c r="AF966" s="104"/>
      <c r="AG966" s="104"/>
      <c r="AH966" s="104"/>
    </row>
    <row r="967" spans="3:34" x14ac:dyDescent="0.2">
      <c r="C967" s="56"/>
      <c r="D967" s="79"/>
      <c r="E967" s="79"/>
      <c r="F967" s="79"/>
      <c r="G967" s="79"/>
      <c r="H967" s="79"/>
      <c r="I967" s="79"/>
      <c r="J967" s="79"/>
      <c r="K967" s="79"/>
      <c r="L967" s="79"/>
      <c r="P967" s="56"/>
      <c r="Q967" s="79"/>
      <c r="R967" s="79"/>
      <c r="S967" s="79"/>
      <c r="T967" s="79"/>
      <c r="U967" s="79"/>
      <c r="V967" s="79"/>
      <c r="W967" s="79"/>
      <c r="X967" s="79"/>
      <c r="Y967" s="79"/>
      <c r="AA967" s="104"/>
      <c r="AB967" s="104"/>
      <c r="AC967" s="104"/>
      <c r="AD967" s="104"/>
      <c r="AE967" s="104"/>
      <c r="AF967" s="104"/>
      <c r="AG967" s="104"/>
      <c r="AH967" s="104"/>
    </row>
    <row r="968" spans="3:34" x14ac:dyDescent="0.2">
      <c r="C968" s="56"/>
      <c r="D968" s="79"/>
      <c r="E968" s="79"/>
      <c r="F968" s="79"/>
      <c r="G968" s="79"/>
      <c r="H968" s="79"/>
      <c r="I968" s="79"/>
      <c r="J968" s="79"/>
      <c r="K968" s="79"/>
      <c r="L968" s="79"/>
      <c r="P968" s="56"/>
      <c r="Q968" s="79"/>
      <c r="R968" s="79"/>
      <c r="S968" s="79"/>
      <c r="T968" s="79"/>
      <c r="U968" s="79"/>
      <c r="V968" s="79"/>
      <c r="W968" s="79"/>
      <c r="X968" s="79"/>
      <c r="Y968" s="79"/>
      <c r="AA968" s="104"/>
      <c r="AB968" s="104"/>
      <c r="AC968" s="104"/>
      <c r="AD968" s="104"/>
      <c r="AE968" s="104"/>
      <c r="AF968" s="104"/>
      <c r="AG968" s="104"/>
      <c r="AH968" s="104"/>
    </row>
    <row r="969" spans="3:34" x14ac:dyDescent="0.2">
      <c r="C969" s="56"/>
      <c r="D969" s="79"/>
      <c r="E969" s="79"/>
      <c r="F969" s="79"/>
      <c r="G969" s="79"/>
      <c r="H969" s="79"/>
      <c r="I969" s="79"/>
      <c r="J969" s="79"/>
      <c r="K969" s="79"/>
      <c r="L969" s="79"/>
      <c r="P969" s="56"/>
      <c r="Q969" s="79"/>
      <c r="R969" s="79"/>
      <c r="S969" s="79"/>
      <c r="T969" s="79"/>
      <c r="U969" s="79"/>
      <c r="V969" s="79"/>
      <c r="W969" s="79"/>
      <c r="X969" s="79"/>
      <c r="Y969" s="79"/>
      <c r="AA969" s="104"/>
      <c r="AB969" s="104"/>
      <c r="AC969" s="104"/>
      <c r="AD969" s="104"/>
      <c r="AE969" s="104"/>
      <c r="AF969" s="104"/>
      <c r="AG969" s="104"/>
      <c r="AH969" s="104"/>
    </row>
    <row r="970" spans="3:34" x14ac:dyDescent="0.2">
      <c r="C970" s="56"/>
      <c r="D970" s="79"/>
      <c r="E970" s="79"/>
      <c r="F970" s="79"/>
      <c r="G970" s="79"/>
      <c r="H970" s="79"/>
      <c r="I970" s="79"/>
      <c r="J970" s="79"/>
      <c r="K970" s="79"/>
      <c r="L970" s="79"/>
      <c r="P970" s="56"/>
      <c r="Q970" s="79"/>
      <c r="R970" s="79"/>
      <c r="S970" s="79"/>
      <c r="T970" s="79"/>
      <c r="U970" s="79"/>
      <c r="V970" s="79"/>
      <c r="W970" s="79"/>
      <c r="X970" s="79"/>
      <c r="Y970" s="79"/>
      <c r="AA970" s="104"/>
      <c r="AB970" s="104"/>
      <c r="AC970" s="104"/>
      <c r="AD970" s="104"/>
      <c r="AE970" s="104"/>
      <c r="AF970" s="104"/>
      <c r="AG970" s="104"/>
      <c r="AH970" s="104"/>
    </row>
    <row r="971" spans="3:34" x14ac:dyDescent="0.2">
      <c r="C971" s="56"/>
      <c r="D971" s="79"/>
      <c r="E971" s="79"/>
      <c r="F971" s="79"/>
      <c r="G971" s="79"/>
      <c r="H971" s="79"/>
      <c r="I971" s="79"/>
      <c r="J971" s="79"/>
      <c r="K971" s="79"/>
      <c r="L971" s="79"/>
      <c r="P971" s="56"/>
      <c r="Q971" s="79"/>
      <c r="R971" s="79"/>
      <c r="S971" s="79"/>
      <c r="T971" s="79"/>
      <c r="U971" s="79"/>
      <c r="V971" s="79"/>
      <c r="W971" s="79"/>
      <c r="X971" s="79"/>
      <c r="Y971" s="79"/>
      <c r="AA971" s="104"/>
      <c r="AB971" s="104"/>
      <c r="AC971" s="104"/>
      <c r="AD971" s="104"/>
      <c r="AE971" s="104"/>
      <c r="AF971" s="104"/>
      <c r="AG971" s="104"/>
      <c r="AH971" s="104"/>
    </row>
    <row r="972" spans="3:34" x14ac:dyDescent="0.2">
      <c r="C972" s="56"/>
      <c r="D972" s="79"/>
      <c r="E972" s="79"/>
      <c r="F972" s="79"/>
      <c r="G972" s="79"/>
      <c r="H972" s="79"/>
      <c r="I972" s="79"/>
      <c r="J972" s="79"/>
      <c r="K972" s="79"/>
      <c r="L972" s="79"/>
      <c r="P972" s="56"/>
      <c r="Q972" s="79"/>
      <c r="R972" s="79"/>
      <c r="S972" s="79"/>
      <c r="T972" s="79"/>
      <c r="U972" s="79"/>
      <c r="V972" s="79"/>
      <c r="W972" s="79"/>
      <c r="X972" s="79"/>
      <c r="Y972" s="79"/>
      <c r="AA972" s="104"/>
      <c r="AB972" s="104"/>
      <c r="AC972" s="104"/>
      <c r="AD972" s="104"/>
      <c r="AE972" s="104"/>
      <c r="AF972" s="104"/>
      <c r="AG972" s="104"/>
      <c r="AH972" s="104"/>
    </row>
    <row r="973" spans="3:34" x14ac:dyDescent="0.2">
      <c r="C973" s="56"/>
      <c r="D973" s="79"/>
      <c r="E973" s="79"/>
      <c r="F973" s="79"/>
      <c r="G973" s="79"/>
      <c r="H973" s="79"/>
      <c r="I973" s="79"/>
      <c r="J973" s="79"/>
      <c r="K973" s="79"/>
      <c r="L973" s="79"/>
      <c r="P973" s="56"/>
      <c r="Q973" s="79"/>
      <c r="R973" s="79"/>
      <c r="S973" s="79"/>
      <c r="T973" s="79"/>
      <c r="U973" s="79"/>
      <c r="V973" s="79"/>
      <c r="W973" s="79"/>
      <c r="X973" s="79"/>
      <c r="Y973" s="79"/>
      <c r="AA973" s="104"/>
      <c r="AB973" s="104"/>
      <c r="AC973" s="104"/>
      <c r="AD973" s="104"/>
      <c r="AE973" s="104"/>
      <c r="AF973" s="104"/>
      <c r="AG973" s="104"/>
      <c r="AH973" s="104"/>
    </row>
    <row r="974" spans="3:34" x14ac:dyDescent="0.2">
      <c r="C974" s="56"/>
      <c r="D974" s="79"/>
      <c r="E974" s="79"/>
      <c r="F974" s="79"/>
      <c r="G974" s="79"/>
      <c r="H974" s="79"/>
      <c r="I974" s="79"/>
      <c r="J974" s="79"/>
      <c r="K974" s="79"/>
      <c r="L974" s="79"/>
      <c r="P974" s="56"/>
      <c r="Q974" s="79"/>
      <c r="R974" s="79"/>
      <c r="S974" s="79"/>
      <c r="T974" s="79"/>
      <c r="U974" s="79"/>
      <c r="V974" s="79"/>
      <c r="W974" s="79"/>
      <c r="X974" s="79"/>
      <c r="Y974" s="79"/>
    </row>
    <row r="975" spans="3:34" x14ac:dyDescent="0.2">
      <c r="C975" s="56"/>
      <c r="D975" s="79"/>
      <c r="E975" s="79"/>
      <c r="F975" s="79"/>
      <c r="G975" s="79"/>
      <c r="H975" s="79"/>
      <c r="I975" s="79"/>
      <c r="J975" s="79"/>
      <c r="K975" s="79"/>
      <c r="L975" s="79"/>
      <c r="P975" s="56"/>
      <c r="Q975" s="79"/>
      <c r="R975" s="79"/>
      <c r="S975" s="79"/>
      <c r="T975" s="79"/>
      <c r="U975" s="79"/>
      <c r="V975" s="79"/>
      <c r="W975" s="79"/>
      <c r="X975" s="79"/>
      <c r="Y975" s="79"/>
    </row>
    <row r="976" spans="3:34" x14ac:dyDescent="0.2">
      <c r="C976" s="56"/>
      <c r="D976" s="79"/>
      <c r="E976" s="79"/>
      <c r="F976" s="79"/>
      <c r="G976" s="79"/>
      <c r="H976" s="79"/>
      <c r="I976" s="79"/>
      <c r="J976" s="79"/>
      <c r="K976" s="79"/>
      <c r="L976" s="79"/>
      <c r="P976" s="56"/>
      <c r="Q976" s="79"/>
      <c r="R976" s="79"/>
      <c r="S976" s="79"/>
      <c r="T976" s="79"/>
      <c r="U976" s="79"/>
      <c r="V976" s="79"/>
      <c r="W976" s="79"/>
      <c r="X976" s="79"/>
      <c r="Y976" s="79"/>
    </row>
    <row r="977" spans="3:25" x14ac:dyDescent="0.2">
      <c r="C977" s="56"/>
      <c r="D977" s="79"/>
      <c r="E977" s="79"/>
      <c r="F977" s="79"/>
      <c r="G977" s="79"/>
      <c r="H977" s="79"/>
      <c r="I977" s="79"/>
      <c r="J977" s="79"/>
      <c r="K977" s="79"/>
      <c r="L977" s="79"/>
      <c r="P977" s="56"/>
      <c r="Q977" s="79"/>
      <c r="R977" s="79"/>
      <c r="S977" s="79"/>
      <c r="T977" s="79"/>
      <c r="U977" s="79"/>
      <c r="V977" s="79"/>
      <c r="W977" s="79"/>
      <c r="X977" s="79"/>
      <c r="Y977" s="79"/>
    </row>
    <row r="978" spans="3:25" x14ac:dyDescent="0.2">
      <c r="C978" s="56"/>
      <c r="D978" s="79"/>
      <c r="E978" s="79"/>
      <c r="F978" s="79"/>
      <c r="G978" s="79"/>
      <c r="H978" s="79"/>
      <c r="I978" s="79"/>
      <c r="J978" s="79"/>
      <c r="K978" s="79"/>
      <c r="L978" s="79"/>
      <c r="P978" s="56"/>
      <c r="Q978" s="79"/>
      <c r="R978" s="79"/>
      <c r="S978" s="79"/>
      <c r="T978" s="79"/>
      <c r="U978" s="79"/>
      <c r="V978" s="79"/>
      <c r="W978" s="79"/>
      <c r="X978" s="79"/>
      <c r="Y978" s="79"/>
    </row>
    <row r="979" spans="3:25" x14ac:dyDescent="0.2">
      <c r="C979" s="56"/>
      <c r="D979" s="79"/>
      <c r="E979" s="79"/>
      <c r="F979" s="79"/>
      <c r="G979" s="79"/>
      <c r="H979" s="79"/>
      <c r="I979" s="79"/>
      <c r="J979" s="79"/>
      <c r="K979" s="79"/>
      <c r="L979" s="79"/>
      <c r="P979" s="56"/>
      <c r="Q979" s="79"/>
      <c r="R979" s="79"/>
      <c r="S979" s="79"/>
      <c r="T979" s="79"/>
      <c r="U979" s="79"/>
      <c r="V979" s="79"/>
      <c r="W979" s="79"/>
      <c r="X979" s="79"/>
      <c r="Y979" s="79"/>
    </row>
    <row r="980" spans="3:25" x14ac:dyDescent="0.2">
      <c r="C980" s="56"/>
      <c r="D980" s="79"/>
      <c r="E980" s="79"/>
      <c r="F980" s="79"/>
      <c r="G980" s="79"/>
      <c r="H980" s="79"/>
      <c r="I980" s="79"/>
      <c r="J980" s="79"/>
      <c r="K980" s="79"/>
      <c r="L980" s="79"/>
      <c r="P980" s="56"/>
      <c r="Q980" s="79"/>
      <c r="R980" s="79"/>
      <c r="S980" s="79"/>
      <c r="T980" s="79"/>
      <c r="U980" s="79"/>
      <c r="V980" s="79"/>
      <c r="W980" s="79"/>
      <c r="X980" s="79"/>
      <c r="Y980" s="79"/>
    </row>
    <row r="981" spans="3:25" x14ac:dyDescent="0.2">
      <c r="C981" s="56"/>
      <c r="D981" s="79"/>
      <c r="E981" s="79"/>
      <c r="F981" s="79"/>
      <c r="G981" s="79"/>
      <c r="H981" s="79"/>
      <c r="I981" s="79"/>
      <c r="J981" s="79"/>
      <c r="K981" s="79"/>
      <c r="L981" s="79"/>
      <c r="P981" s="56"/>
      <c r="Q981" s="79"/>
      <c r="R981" s="79"/>
      <c r="S981" s="79"/>
      <c r="T981" s="79"/>
      <c r="U981" s="79"/>
      <c r="V981" s="79"/>
      <c r="W981" s="79"/>
      <c r="X981" s="79"/>
      <c r="Y981" s="79"/>
    </row>
  </sheetData>
  <mergeCells count="4">
    <mergeCell ref="C6:M6"/>
    <mergeCell ref="P6:Z6"/>
    <mergeCell ref="P7:P9"/>
    <mergeCell ref="J1:Q1"/>
  </mergeCells>
  <phoneticPr fontId="17" type="noConversion"/>
  <conditionalFormatting sqref="B10:B187">
    <cfRule type="expression" dxfId="28" priority="5">
      <formula>C10&lt;&gt;""</formula>
    </cfRule>
  </conditionalFormatting>
  <conditionalFormatting sqref="B57:B246">
    <cfRule type="cellIs" dxfId="27" priority="2" stopIfTrue="1" operator="equal">
      <formula>0.00000001</formula>
    </cfRule>
  </conditionalFormatting>
  <conditionalFormatting sqref="B250:B261 B365:C365">
    <cfRule type="expression" dxfId="26" priority="3">
      <formula>C250&lt;&gt;""</formula>
    </cfRule>
  </conditionalFormatting>
  <conditionalFormatting sqref="C10:C252">
    <cfRule type="cellIs" dxfId="25" priority="12" stopIfTrue="1" operator="equal">
      <formula>0.00000001</formula>
    </cfRule>
  </conditionalFormatting>
  <conditionalFormatting sqref="C407">
    <cfRule type="cellIs" dxfId="24" priority="67" stopIfTrue="1" operator="equal">
      <formula>0.00000001</formula>
    </cfRule>
  </conditionalFormatting>
  <conditionalFormatting sqref="D250:D269 E270:M270 C366:C388 C389:D406 C408:M456 C457:L981">
    <cfRule type="cellIs" dxfId="23" priority="71" stopIfTrue="1" operator="equal">
      <formula>0.00000001</formula>
    </cfRule>
  </conditionalFormatting>
  <conditionalFormatting sqref="O10:O187">
    <cfRule type="expression" dxfId="22" priority="4">
      <formula>P10&lt;&gt;""</formula>
    </cfRule>
  </conditionalFormatting>
  <conditionalFormatting sqref="O57:O246">
    <cfRule type="cellIs" dxfId="21" priority="1" stopIfTrue="1" operator="equal">
      <formula>0.00000001</formula>
    </cfRule>
  </conditionalFormatting>
  <conditionalFormatting sqref="P10:P365">
    <cfRule type="cellIs" dxfId="20" priority="9" stopIfTrue="1" operator="equal">
      <formula>0.00000001</formula>
    </cfRule>
  </conditionalFormatting>
  <conditionalFormatting sqref="P407">
    <cfRule type="cellIs" dxfId="19" priority="54" stopIfTrue="1" operator="equal">
      <formula>0.00000001</formula>
    </cfRule>
  </conditionalFormatting>
  <conditionalFormatting sqref="P366:Z406 P408:Z456 P457:Y981">
    <cfRule type="cellIs" dxfId="18" priority="58" stopIfTrue="1" operator="equal">
      <formula>0.00000001</formula>
    </cfRule>
  </conditionalFormatting>
  <conditionalFormatting sqref="AI74:AI128">
    <cfRule type="cellIs" dxfId="17" priority="29" stopIfTrue="1" operator="equal">
      <formula>0.00000001</formula>
    </cfRule>
  </conditionalFormatting>
  <conditionalFormatting sqref="AK7:AU8">
    <cfRule type="cellIs" dxfId="16" priority="31" stopIfTrue="1" operator="equal">
      <formula>0.00000001</formula>
    </cfRule>
  </conditionalFormatting>
  <conditionalFormatting sqref="AZ10:AZ56">
    <cfRule type="cellIs" dxfId="15" priority="48" stopIfTrue="1" operator="equal">
      <formula>0.00000001</formula>
    </cfRule>
  </conditionalFormatting>
  <conditionalFormatting sqref="AZ7:BJ8">
    <cfRule type="cellIs" dxfId="14" priority="30" stopIfTrue="1" operator="equal">
      <formula>0.00000001</formula>
    </cfRule>
  </conditionalFormatting>
  <dataValidations count="1">
    <dataValidation type="list" allowBlank="1" showInputMessage="1" showErrorMessage="1" sqref="J1" xr:uid="{957AED2F-1FB0-40DB-A37F-652B52818D3E}">
      <formula1>Fct_labels</formula1>
    </dataValidation>
  </dataValidations>
  <hyperlinks>
    <hyperlink ref="A2" location="Cover!A1" display="Return to Contents" xr:uid="{6AA91EFD-0740-4AA0-94A7-4D3666BF67AE}"/>
  </hyperlinks>
  <pageMargins left="0.7" right="0.7" top="0.75" bottom="0.75" header="0.3" footer="0.3"/>
  <pageSetup orientation="portrait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tabColor rgb="FF92D050"/>
  </sheetPr>
  <dimension ref="A10:L499"/>
  <sheetViews>
    <sheetView workbookViewId="0">
      <selection activeCell="C2" sqref="C2"/>
    </sheetView>
  </sheetViews>
  <sheetFormatPr defaultRowHeight="12.75" x14ac:dyDescent="0.2"/>
  <sheetData>
    <row r="10" spans="1:12" x14ac:dyDescent="0.2">
      <c r="A10" t="s">
        <v>17</v>
      </c>
      <c r="C10" s="14" t="s">
        <v>27</v>
      </c>
      <c r="D10" s="14" t="s">
        <v>371</v>
      </c>
      <c r="E10" s="14" t="s">
        <v>1042</v>
      </c>
      <c r="F10" s="14" t="s">
        <v>1084</v>
      </c>
      <c r="G10" s="14"/>
      <c r="H10" s="14"/>
      <c r="I10" s="14"/>
      <c r="J10" s="14"/>
      <c r="K10" s="14"/>
      <c r="L10" s="14"/>
    </row>
    <row r="11" spans="1:12" x14ac:dyDescent="0.2">
      <c r="B11" s="14" t="s">
        <v>1020</v>
      </c>
      <c r="C11">
        <v>227.67537948228102</v>
      </c>
      <c r="D11">
        <v>-1.8236105256974611E-3</v>
      </c>
      <c r="E11">
        <v>-4.617489846607814E-2</v>
      </c>
      <c r="F11">
        <v>-1.4637370145653694E-2</v>
      </c>
    </row>
    <row r="12" spans="1:12" x14ac:dyDescent="0.2">
      <c r="B12" s="14" t="s">
        <v>1021</v>
      </c>
      <c r="C12">
        <v>1565.815036105364</v>
      </c>
      <c r="D12">
        <v>-0.18241560931115952</v>
      </c>
      <c r="E12">
        <v>-1.5117170362482835</v>
      </c>
      <c r="F12">
        <v>-0.39987617445470525</v>
      </c>
    </row>
    <row r="13" spans="1:12" x14ac:dyDescent="0.2">
      <c r="B13" s="14" t="s">
        <v>1022</v>
      </c>
      <c r="C13">
        <v>23.049882183045316</v>
      </c>
      <c r="D13">
        <v>-8.3173234880773439E-2</v>
      </c>
      <c r="E13">
        <v>-0.70833329777104659</v>
      </c>
      <c r="F13">
        <v>-0.14794232481103453</v>
      </c>
    </row>
    <row r="14" spans="1:12" x14ac:dyDescent="0.2">
      <c r="B14" s="14" t="s">
        <v>1023</v>
      </c>
      <c r="C14">
        <v>64.085770649793602</v>
      </c>
      <c r="D14">
        <v>-8.9938821571833305E-2</v>
      </c>
      <c r="E14">
        <v>-0.75391935805004806</v>
      </c>
      <c r="F14">
        <v>-0.17830353766640217</v>
      </c>
    </row>
    <row r="15" spans="1:12" x14ac:dyDescent="0.2">
      <c r="B15" s="14" t="s">
        <v>1024</v>
      </c>
      <c r="C15">
        <v>87.022549051401242</v>
      </c>
      <c r="D15">
        <v>-8.7249830205615719E-2</v>
      </c>
      <c r="E15">
        <v>-0.73064364275732263</v>
      </c>
      <c r="F15">
        <v>-0.1673574760379104</v>
      </c>
    </row>
    <row r="16" spans="1:12" x14ac:dyDescent="0.2">
      <c r="B16" s="14" t="s">
        <v>1025</v>
      </c>
      <c r="C16">
        <v>121.47583396386935</v>
      </c>
      <c r="D16">
        <v>-9.2349072004427324E-2</v>
      </c>
      <c r="E16">
        <v>-0.76626745070770275</v>
      </c>
      <c r="F16">
        <v>-0.18723692535196346</v>
      </c>
    </row>
    <row r="17" spans="2:6" x14ac:dyDescent="0.2">
      <c r="B17" s="14" t="s">
        <v>1026</v>
      </c>
      <c r="C17">
        <v>142.25907797964743</v>
      </c>
      <c r="D17">
        <v>-9.3952876788261364E-2</v>
      </c>
      <c r="E17">
        <v>-0.77991722970722765</v>
      </c>
      <c r="F17">
        <v>-0.20136681504918652</v>
      </c>
    </row>
    <row r="18" spans="2:6" x14ac:dyDescent="0.2">
      <c r="B18" s="14" t="s">
        <v>1027</v>
      </c>
      <c r="C18">
        <v>12.777879047307684</v>
      </c>
      <c r="D18">
        <v>-8.6592208008984262E-2</v>
      </c>
      <c r="E18">
        <v>-0.74868901724185477</v>
      </c>
      <c r="F18">
        <v>-0.18024017392299641</v>
      </c>
    </row>
    <row r="19" spans="2:6" x14ac:dyDescent="0.2">
      <c r="B19" s="14" t="s">
        <v>1028</v>
      </c>
      <c r="C19">
        <v>64.350605357430851</v>
      </c>
      <c r="D19">
        <v>-9.5313011126663127E-2</v>
      </c>
      <c r="E19">
        <v>-0.7953639922228195</v>
      </c>
      <c r="F19">
        <v>-0.20091277002782792</v>
      </c>
    </row>
    <row r="20" spans="2:6" x14ac:dyDescent="0.2">
      <c r="B20" s="14" t="s">
        <v>1029</v>
      </c>
      <c r="C20">
        <v>191.05073730763485</v>
      </c>
      <c r="D20">
        <v>-0.10184880623266279</v>
      </c>
      <c r="E20">
        <v>-0.8377850321645175</v>
      </c>
      <c r="F20">
        <v>-0.22333526521993718</v>
      </c>
    </row>
    <row r="21" spans="2:6" x14ac:dyDescent="0.2">
      <c r="B21" s="14" t="s">
        <v>1030</v>
      </c>
      <c r="C21">
        <v>431.29150721175517</v>
      </c>
      <c r="D21">
        <v>-0.1037328864354925</v>
      </c>
      <c r="E21">
        <v>-0.8497609560284225</v>
      </c>
      <c r="F21">
        <v>-0.23232220397890746</v>
      </c>
    </row>
    <row r="22" spans="2:6" x14ac:dyDescent="0.2">
      <c r="B22" s="14" t="s">
        <v>1031</v>
      </c>
      <c r="C22">
        <v>1573.5341579819067</v>
      </c>
      <c r="D22">
        <v>-0.10786635390710453</v>
      </c>
      <c r="E22">
        <v>-0.87400332446959661</v>
      </c>
      <c r="F22">
        <v>-0.25042048136892925</v>
      </c>
    </row>
    <row r="23" spans="2:6" x14ac:dyDescent="0.2">
      <c r="B23" s="14" t="s">
        <v>1032</v>
      </c>
      <c r="C23">
        <v>362.72010531880994</v>
      </c>
      <c r="D23">
        <v>-6.6026757435733163E-2</v>
      </c>
      <c r="E23">
        <v>-0.55303156227490824</v>
      </c>
      <c r="F23">
        <v>-0.11979652287519293</v>
      </c>
    </row>
    <row r="24" spans="2:6" x14ac:dyDescent="0.2">
      <c r="B24" s="14" t="s">
        <v>1033</v>
      </c>
      <c r="C24">
        <v>495.89215424512111</v>
      </c>
      <c r="D24">
        <v>-7.9246770240115616E-2</v>
      </c>
      <c r="E24">
        <v>-0.63055657176769309</v>
      </c>
      <c r="F24">
        <v>-0.13414679175840494</v>
      </c>
    </row>
    <row r="25" spans="2:6" x14ac:dyDescent="0.2">
      <c r="B25" s="14" t="s">
        <v>1034</v>
      </c>
      <c r="C25">
        <v>535.94507701149348</v>
      </c>
      <c r="D25">
        <v>-8.0611207016911823E-2</v>
      </c>
      <c r="E25">
        <v>-0.64468562665899176</v>
      </c>
      <c r="F25">
        <v>-0.13981307496984119</v>
      </c>
    </row>
    <row r="26" spans="2:6" x14ac:dyDescent="0.2">
      <c r="B26" s="14" t="s">
        <v>1035</v>
      </c>
      <c r="C26">
        <v>512.53545893066621</v>
      </c>
      <c r="D26">
        <v>-8.457715803228405E-2</v>
      </c>
      <c r="E26">
        <v>-0.66865404164587749</v>
      </c>
      <c r="F26">
        <v>-0.14812841584483927</v>
      </c>
    </row>
    <row r="27" spans="2:6" x14ac:dyDescent="0.2">
      <c r="B27" s="14" t="s">
        <v>1036</v>
      </c>
      <c r="C27">
        <v>521.21988655864027</v>
      </c>
      <c r="D27">
        <v>-7.6861211496892512E-2</v>
      </c>
      <c r="E27">
        <v>-0.62278284110274251</v>
      </c>
      <c r="F27">
        <v>-0.13298753370721839</v>
      </c>
    </row>
    <row r="28" spans="2:6" x14ac:dyDescent="0.2">
      <c r="B28" s="14" t="s">
        <v>1037</v>
      </c>
      <c r="C28">
        <v>27.633941552599708</v>
      </c>
      <c r="D28">
        <v>-7.818871325299126E-2</v>
      </c>
      <c r="E28">
        <v>-0.64295350184092603</v>
      </c>
      <c r="F28">
        <v>-0.14455404999822452</v>
      </c>
    </row>
    <row r="29" spans="2:6" x14ac:dyDescent="0.2">
      <c r="B29" s="14" t="s">
        <v>1038</v>
      </c>
      <c r="C29">
        <v>85.1657375363597</v>
      </c>
      <c r="D29">
        <v>-9.5810990779732208E-2</v>
      </c>
      <c r="E29">
        <v>-0.74779029404929975</v>
      </c>
      <c r="F29">
        <v>-0.17019583089067369</v>
      </c>
    </row>
    <row r="30" spans="2:6" x14ac:dyDescent="0.2">
      <c r="B30" s="14" t="s">
        <v>1039</v>
      </c>
      <c r="C30">
        <v>132.04123918476708</v>
      </c>
      <c r="D30">
        <v>-9.6839125565884032E-2</v>
      </c>
      <c r="E30">
        <v>-0.74955849316886702</v>
      </c>
      <c r="F30">
        <v>-0.16256709684718817</v>
      </c>
    </row>
    <row r="31" spans="2:6" x14ac:dyDescent="0.2">
      <c r="B31" s="14" t="s">
        <v>1040</v>
      </c>
      <c r="C31">
        <v>205.36016502990486</v>
      </c>
      <c r="D31">
        <v>-0.10535668724123148</v>
      </c>
      <c r="E31">
        <v>-0.81590394151536128</v>
      </c>
      <c r="F31">
        <v>-0.20168366145180139</v>
      </c>
    </row>
    <row r="32" spans="2:6" x14ac:dyDescent="0.2">
      <c r="B32" s="14" t="s">
        <v>1041</v>
      </c>
      <c r="C32">
        <v>266.06444314268128</v>
      </c>
      <c r="D32">
        <v>-0.10640572709644802</v>
      </c>
      <c r="E32">
        <v>-0.82013435097969545</v>
      </c>
      <c r="F32">
        <v>-0.19976369882983569</v>
      </c>
    </row>
    <row r="139" spans="1:12" x14ac:dyDescent="0.2">
      <c r="A139" t="s">
        <v>15</v>
      </c>
      <c r="C139" s="14" t="s">
        <v>27</v>
      </c>
      <c r="D139" s="14" t="s">
        <v>371</v>
      </c>
      <c r="E139" s="14" t="s">
        <v>1042</v>
      </c>
      <c r="F139" s="14" t="s">
        <v>1084</v>
      </c>
      <c r="G139" s="14"/>
      <c r="H139" s="14"/>
      <c r="I139" s="14"/>
      <c r="J139" s="14"/>
      <c r="K139" s="14"/>
      <c r="L139" s="14"/>
    </row>
    <row r="140" spans="1:12" x14ac:dyDescent="0.2">
      <c r="B140" s="14" t="s">
        <v>1022</v>
      </c>
      <c r="C140">
        <v>14.341037160999145</v>
      </c>
      <c r="D140">
        <v>-7.2925707204074611E-3</v>
      </c>
      <c r="E140">
        <v>-9.9117570882933534E-2</v>
      </c>
      <c r="F140">
        <v>-0.12834351051629603</v>
      </c>
    </row>
    <row r="141" spans="1:12" x14ac:dyDescent="0.2">
      <c r="B141" s="14" t="s">
        <v>1023</v>
      </c>
      <c r="C141">
        <v>39.966032185573347</v>
      </c>
      <c r="D141">
        <v>-4.8724101911951714E-3</v>
      </c>
      <c r="E141">
        <v>-4.7577598026737535E-2</v>
      </c>
      <c r="F141">
        <v>-0.13383748293870484</v>
      </c>
    </row>
    <row r="142" spans="1:12" x14ac:dyDescent="0.2">
      <c r="B142" s="14" t="s">
        <v>1024</v>
      </c>
      <c r="C142">
        <v>61.729214665517055</v>
      </c>
      <c r="D142">
        <v>-1.8338802794208464E-2</v>
      </c>
      <c r="E142">
        <v>-0.16171583695896805</v>
      </c>
      <c r="F142">
        <v>-0.14708064407048163</v>
      </c>
    </row>
    <row r="143" spans="1:12" x14ac:dyDescent="0.2">
      <c r="B143" s="14" t="s">
        <v>1025</v>
      </c>
      <c r="C143">
        <v>88.309708095025826</v>
      </c>
      <c r="D143">
        <v>-2.0186384873825184E-2</v>
      </c>
      <c r="E143">
        <v>-0.17302824928320015</v>
      </c>
      <c r="F143">
        <v>-0.16099191423525741</v>
      </c>
    </row>
    <row r="144" spans="1:12" x14ac:dyDescent="0.2">
      <c r="B144" s="14" t="s">
        <v>1026</v>
      </c>
      <c r="C144">
        <v>96.874011982786485</v>
      </c>
      <c r="D144">
        <v>-2.5147684124825879E-2</v>
      </c>
      <c r="E144">
        <v>-0.24726182960117418</v>
      </c>
      <c r="F144">
        <v>-0.16772240499742508</v>
      </c>
    </row>
    <row r="145" spans="2:6" x14ac:dyDescent="0.2">
      <c r="B145" s="14" t="s">
        <v>1027</v>
      </c>
      <c r="C145">
        <v>9.5364713424913834</v>
      </c>
      <c r="D145">
        <v>-1.4464041312033937E-2</v>
      </c>
      <c r="E145">
        <v>-0.1535267677294207</v>
      </c>
      <c r="F145">
        <v>-0.15868056598470995</v>
      </c>
    </row>
    <row r="146" spans="2:6" x14ac:dyDescent="0.2">
      <c r="B146" s="14" t="s">
        <v>1028</v>
      </c>
      <c r="C146">
        <v>46.642968349178311</v>
      </c>
      <c r="D146">
        <v>-2.141952552452284E-2</v>
      </c>
      <c r="E146">
        <v>-0.21205533059778398</v>
      </c>
      <c r="F146">
        <v>-0.18172534012200464</v>
      </c>
    </row>
    <row r="147" spans="2:6" x14ac:dyDescent="0.2">
      <c r="B147" s="14" t="s">
        <v>1029</v>
      </c>
      <c r="C147">
        <v>141.44468947949747</v>
      </c>
      <c r="D147">
        <v>-2.5716623744833866E-2</v>
      </c>
      <c r="E147">
        <v>-0.23559455380703626</v>
      </c>
      <c r="F147">
        <v>-0.19444215300255255</v>
      </c>
    </row>
    <row r="148" spans="2:6" x14ac:dyDescent="0.2">
      <c r="B148" s="14" t="s">
        <v>1030</v>
      </c>
      <c r="C148">
        <v>310.82586648596561</v>
      </c>
      <c r="D148">
        <v>-2.9968622759604491E-2</v>
      </c>
      <c r="E148">
        <v>-0.27445367267084725</v>
      </c>
      <c r="F148">
        <v>-0.22127284273726783</v>
      </c>
    </row>
    <row r="149" spans="2:6" x14ac:dyDescent="0.2">
      <c r="B149" s="14" t="s">
        <v>1031</v>
      </c>
      <c r="C149">
        <v>1243.2936923476418</v>
      </c>
      <c r="D149">
        <v>-5.0337143563437679E-2</v>
      </c>
      <c r="E149">
        <v>-0.48726645555827397</v>
      </c>
      <c r="F149">
        <v>-0.23801906289573366</v>
      </c>
    </row>
    <row r="150" spans="2:6" x14ac:dyDescent="0.2">
      <c r="B150" s="14" t="s">
        <v>1032</v>
      </c>
      <c r="C150">
        <v>227.70325019301688</v>
      </c>
      <c r="D150">
        <v>4.2743676885282156E-3</v>
      </c>
      <c r="E150">
        <v>4.7931183745793547E-2</v>
      </c>
      <c r="F150">
        <v>-0.10930109012727839</v>
      </c>
    </row>
    <row r="151" spans="2:6" x14ac:dyDescent="0.2">
      <c r="B151" s="14" t="s">
        <v>1033</v>
      </c>
      <c r="C151">
        <v>322.16993316058091</v>
      </c>
      <c r="D151">
        <v>-3.9919784015438574E-3</v>
      </c>
      <c r="E151">
        <v>5.2331743794773759E-3</v>
      </c>
      <c r="F151">
        <v>-0.10661455009642126</v>
      </c>
    </row>
    <row r="152" spans="2:6" x14ac:dyDescent="0.2">
      <c r="B152" s="14" t="s">
        <v>1034</v>
      </c>
      <c r="C152">
        <v>362.02023628476502</v>
      </c>
      <c r="D152">
        <v>-1.0003010744721872E-2</v>
      </c>
      <c r="E152">
        <v>-4.7298930059028625E-2</v>
      </c>
      <c r="F152">
        <v>-0.11568050525742769</v>
      </c>
    </row>
    <row r="153" spans="2:6" x14ac:dyDescent="0.2">
      <c r="B153" s="14" t="s">
        <v>1035</v>
      </c>
      <c r="C153">
        <v>369.39769526571774</v>
      </c>
      <c r="D153">
        <v>-1.8454239931156743E-2</v>
      </c>
      <c r="E153">
        <v>-0.13454758072427769</v>
      </c>
      <c r="F153">
        <v>-0.11813369816223626</v>
      </c>
    </row>
    <row r="154" spans="2:6" x14ac:dyDescent="0.2">
      <c r="B154" s="14" t="s">
        <v>1036</v>
      </c>
      <c r="C154">
        <v>397.24689060481859</v>
      </c>
      <c r="D154">
        <v>-3.9034405344282098E-3</v>
      </c>
      <c r="E154">
        <v>-4.8365792657856836E-2</v>
      </c>
      <c r="F154">
        <v>-7.2740876672978072E-2</v>
      </c>
    </row>
    <row r="155" spans="2:6" x14ac:dyDescent="0.2">
      <c r="B155" s="14" t="s">
        <v>1037</v>
      </c>
      <c r="C155">
        <v>21.488164805311552</v>
      </c>
      <c r="D155">
        <v>-1.4426758555103584E-2</v>
      </c>
      <c r="E155">
        <v>-0.11760911664924513</v>
      </c>
      <c r="F155">
        <v>-0.13100743304173687</v>
      </c>
    </row>
    <row r="156" spans="2:6" x14ac:dyDescent="0.2">
      <c r="B156" s="14" t="s">
        <v>1038</v>
      </c>
      <c r="C156">
        <v>61.073532085302659</v>
      </c>
      <c r="D156">
        <v>-2.1183178253843617E-2</v>
      </c>
      <c r="E156">
        <v>-0.13685943381357921</v>
      </c>
      <c r="F156">
        <v>-0.14006538747960884</v>
      </c>
    </row>
    <row r="157" spans="2:6" x14ac:dyDescent="0.2">
      <c r="B157" s="14" t="s">
        <v>1039</v>
      </c>
      <c r="C157">
        <v>98.304234159246022</v>
      </c>
      <c r="D157">
        <v>-3.1304337193461144E-2</v>
      </c>
      <c r="E157">
        <v>-0.23154709987011018</v>
      </c>
      <c r="F157">
        <v>-0.15092100115801163</v>
      </c>
    </row>
    <row r="158" spans="2:6" x14ac:dyDescent="0.2">
      <c r="B158" s="14" t="s">
        <v>1040</v>
      </c>
      <c r="C158">
        <v>151.68094162811869</v>
      </c>
      <c r="D158">
        <v>-3.6979942856442932E-2</v>
      </c>
      <c r="E158">
        <v>-0.28388389381337087</v>
      </c>
      <c r="F158">
        <v>-0.17886312759069628</v>
      </c>
    </row>
    <row r="159" spans="2:6" x14ac:dyDescent="0.2">
      <c r="B159" s="14" t="s">
        <v>1041</v>
      </c>
      <c r="C159">
        <v>199.95382954990643</v>
      </c>
      <c r="D159">
        <v>-3.4489444101718988E-2</v>
      </c>
      <c r="E159">
        <v>-0.23250949966771817</v>
      </c>
      <c r="F159">
        <v>-0.17094879296441404</v>
      </c>
    </row>
    <row r="160" spans="2:6" x14ac:dyDescent="0.2">
      <c r="B160" s="14" t="s">
        <v>119</v>
      </c>
      <c r="C160">
        <v>4264.00239983146</v>
      </c>
      <c r="D160">
        <v>-2.622225176695675E-2</v>
      </c>
      <c r="E160">
        <v>-0.23099813101206562</v>
      </c>
      <c r="F160">
        <v>-0.1665331749036493</v>
      </c>
    </row>
    <row r="333" spans="1:12" x14ac:dyDescent="0.2">
      <c r="A333" t="s">
        <v>16</v>
      </c>
      <c r="B333" s="39"/>
      <c r="C333" s="274" t="s">
        <v>27</v>
      </c>
      <c r="D333" s="274" t="s">
        <v>371</v>
      </c>
      <c r="E333" s="274" t="s">
        <v>1042</v>
      </c>
      <c r="F333" s="274" t="s">
        <v>1084</v>
      </c>
      <c r="G333" s="274"/>
      <c r="H333" s="274"/>
      <c r="I333" s="274"/>
      <c r="J333" s="274"/>
      <c r="K333" s="274"/>
      <c r="L333" s="274"/>
    </row>
    <row r="334" spans="1:12" x14ac:dyDescent="0.2">
      <c r="B334" s="274" t="s">
        <v>476</v>
      </c>
      <c r="C334" s="39">
        <v>5.3952909467345961E-2</v>
      </c>
      <c r="D334" s="39">
        <v>-8.8174853886902049E-3</v>
      </c>
      <c r="E334" s="39">
        <v>-6.6722957092146817E-2</v>
      </c>
      <c r="F334" s="39">
        <v>-0.17571400744756938</v>
      </c>
      <c r="G334" s="39"/>
      <c r="H334" s="39"/>
      <c r="I334" s="39"/>
      <c r="J334" s="39"/>
      <c r="K334" s="39"/>
      <c r="L334" s="39"/>
    </row>
    <row r="335" spans="1:12" x14ac:dyDescent="0.2">
      <c r="B335" s="274" t="s">
        <v>477</v>
      </c>
      <c r="C335" s="39">
        <v>0.22623279819090394</v>
      </c>
      <c r="D335" s="39">
        <v>-6.9038137055787985E-2</v>
      </c>
      <c r="E335" s="39">
        <v>-8.580559222250983E-2</v>
      </c>
      <c r="F335" s="39">
        <v>-0.23159957678573484</v>
      </c>
      <c r="G335" s="39"/>
      <c r="H335" s="39"/>
      <c r="I335" s="39"/>
      <c r="J335" s="39"/>
      <c r="K335" s="39"/>
      <c r="L335" s="39"/>
    </row>
    <row r="336" spans="1:12" x14ac:dyDescent="0.2">
      <c r="B336" s="274" t="s">
        <v>478</v>
      </c>
      <c r="C336" s="39">
        <v>0.11608242701325754</v>
      </c>
      <c r="D336" s="39">
        <v>-2.4569731859502841E-2</v>
      </c>
      <c r="E336" s="39">
        <v>-0.13177133677974018</v>
      </c>
      <c r="F336" s="39">
        <v>-0.19943936624859937</v>
      </c>
      <c r="G336" s="39"/>
      <c r="H336" s="39"/>
      <c r="I336" s="39"/>
      <c r="J336" s="39"/>
      <c r="K336" s="39"/>
      <c r="L336" s="39"/>
    </row>
    <row r="337" spans="2:12" x14ac:dyDescent="0.2">
      <c r="B337" s="274" t="s">
        <v>479</v>
      </c>
      <c r="C337" s="39">
        <v>0.13428503137317618</v>
      </c>
      <c r="D337" s="39">
        <v>-3.8159524994607619E-2</v>
      </c>
      <c r="E337" s="39">
        <v>-6.1686421493167831E-2</v>
      </c>
      <c r="F337" s="39">
        <v>-0.21304647275562916</v>
      </c>
      <c r="G337" s="39"/>
      <c r="H337" s="39"/>
      <c r="I337" s="39"/>
      <c r="J337" s="39"/>
      <c r="K337" s="39"/>
      <c r="L337" s="39"/>
    </row>
    <row r="338" spans="2:12" x14ac:dyDescent="0.2">
      <c r="B338" s="274" t="s">
        <v>480</v>
      </c>
      <c r="C338" s="39">
        <v>1.1166952058064838E-2</v>
      </c>
      <c r="D338" s="39">
        <v>-1.6099995609841766E-2</v>
      </c>
      <c r="E338" s="39">
        <v>-0.13487137989165454</v>
      </c>
      <c r="F338" s="39">
        <v>-0.2099539564199282</v>
      </c>
      <c r="G338" s="39"/>
      <c r="H338" s="39"/>
      <c r="I338" s="39"/>
      <c r="J338" s="39"/>
      <c r="K338" s="39"/>
      <c r="L338" s="39"/>
    </row>
    <row r="339" spans="2:12" x14ac:dyDescent="0.2">
      <c r="B339" s="274" t="s">
        <v>481</v>
      </c>
      <c r="C339" s="39">
        <v>1.8534750428253179</v>
      </c>
      <c r="D339" s="39">
        <v>-2.2456754175492755E-2</v>
      </c>
      <c r="E339" s="39">
        <v>-8.4073643961757316E-2</v>
      </c>
      <c r="F339" s="39">
        <v>-0.18851726320424644</v>
      </c>
      <c r="G339" s="39"/>
      <c r="H339" s="39"/>
      <c r="I339" s="39"/>
      <c r="J339" s="39"/>
      <c r="K339" s="39"/>
      <c r="L339" s="39"/>
    </row>
    <row r="340" spans="2:12" x14ac:dyDescent="0.2">
      <c r="B340" s="274" t="s">
        <v>482</v>
      </c>
      <c r="C340" s="39">
        <v>0.28428124456797105</v>
      </c>
      <c r="D340" s="39">
        <v>-2.7895321445869925E-2</v>
      </c>
      <c r="E340" s="39">
        <v>-0.15762731093376114</v>
      </c>
      <c r="F340" s="39">
        <v>-0.20436742664067253</v>
      </c>
      <c r="G340" s="39"/>
      <c r="H340" s="39"/>
      <c r="I340" s="39"/>
      <c r="J340" s="39"/>
      <c r="K340" s="39"/>
      <c r="L340" s="39"/>
    </row>
    <row r="341" spans="2:12" x14ac:dyDescent="0.2">
      <c r="B341" s="274" t="s">
        <v>483</v>
      </c>
      <c r="C341" s="39">
        <v>0.17130156353272558</v>
      </c>
      <c r="D341" s="39">
        <v>-2.7878186104723923E-2</v>
      </c>
      <c r="E341" s="39">
        <v>-4.5191669656108324E-3</v>
      </c>
      <c r="F341" s="39">
        <v>-0.19470556284642004</v>
      </c>
      <c r="G341" s="39"/>
      <c r="H341" s="39"/>
      <c r="I341" s="39"/>
      <c r="J341" s="39"/>
      <c r="K341" s="39"/>
      <c r="L341" s="39"/>
    </row>
    <row r="342" spans="2:12" x14ac:dyDescent="0.2">
      <c r="B342" s="274" t="s">
        <v>484</v>
      </c>
      <c r="C342" s="39">
        <v>1.4331363520950005</v>
      </c>
      <c r="D342" s="39">
        <v>-3.2008205101163867E-2</v>
      </c>
      <c r="E342" s="39">
        <v>-0.10051358022250545</v>
      </c>
      <c r="F342" s="39">
        <v>-0.17163111680951193</v>
      </c>
      <c r="G342" s="39"/>
      <c r="H342" s="39"/>
      <c r="I342" s="39"/>
      <c r="J342" s="39"/>
      <c r="K342" s="39"/>
      <c r="L342" s="39"/>
    </row>
    <row r="343" spans="2:12" x14ac:dyDescent="0.2">
      <c r="B343" s="274" t="s">
        <v>485</v>
      </c>
      <c r="C343" s="39">
        <v>0.16451834247028407</v>
      </c>
      <c r="D343" s="39">
        <v>-6.8125256393358757E-2</v>
      </c>
      <c r="E343" s="39">
        <v>-0.10550286577702961</v>
      </c>
      <c r="F343" s="39">
        <v>-0.2454423888805346</v>
      </c>
      <c r="G343" s="39"/>
      <c r="H343" s="39"/>
      <c r="I343" s="39"/>
      <c r="J343" s="39"/>
      <c r="K343" s="39"/>
      <c r="L343" s="39"/>
    </row>
    <row r="344" spans="2:12" x14ac:dyDescent="0.2">
      <c r="B344" s="274" t="s">
        <v>486</v>
      </c>
      <c r="C344" s="39">
        <v>1.974595375975291E-2</v>
      </c>
      <c r="D344" s="39">
        <v>-0.18943704509035708</v>
      </c>
      <c r="E344" s="39">
        <v>0.12703067253112543</v>
      </c>
      <c r="F344" s="39">
        <v>0.15283895635549438</v>
      </c>
      <c r="G344" s="39"/>
      <c r="H344" s="39"/>
      <c r="I344" s="39"/>
      <c r="J344" s="39"/>
      <c r="K344" s="39"/>
      <c r="L344" s="39"/>
    </row>
    <row r="345" spans="2:12" x14ac:dyDescent="0.2">
      <c r="B345" s="274" t="s">
        <v>488</v>
      </c>
      <c r="C345" s="39">
        <v>2.4286450621562403E-2</v>
      </c>
      <c r="D345" s="39">
        <v>-5.5955076240565838E-3</v>
      </c>
      <c r="E345" s="39">
        <v>5.709214104911986E-2</v>
      </c>
      <c r="F345" s="39">
        <v>-0.10380982366146041</v>
      </c>
      <c r="G345" s="39"/>
      <c r="H345" s="39"/>
      <c r="I345" s="39"/>
      <c r="J345" s="39"/>
      <c r="K345" s="39"/>
      <c r="L345" s="39"/>
    </row>
    <row r="346" spans="2:12" x14ac:dyDescent="0.2">
      <c r="B346" s="274" t="s">
        <v>489</v>
      </c>
      <c r="C346" s="39">
        <v>2.6281132975804266E-2</v>
      </c>
      <c r="D346" s="39">
        <v>-2.6795694536807524E-2</v>
      </c>
      <c r="E346" s="39">
        <v>-6.3018001608161622E-2</v>
      </c>
      <c r="F346" s="39">
        <v>-0.14715362942955279</v>
      </c>
      <c r="G346" s="39"/>
      <c r="H346" s="39"/>
      <c r="I346" s="39"/>
      <c r="J346" s="39"/>
      <c r="K346" s="39"/>
      <c r="L346" s="39"/>
    </row>
    <row r="347" spans="2:12" x14ac:dyDescent="0.2">
      <c r="B347" s="274" t="s">
        <v>490</v>
      </c>
      <c r="C347" s="39">
        <v>5.0501682583033648E-2</v>
      </c>
      <c r="D347" s="39">
        <v>-2.3254281903817287E-2</v>
      </c>
      <c r="E347" s="39">
        <v>-2.7416918265410484E-2</v>
      </c>
      <c r="F347" s="39">
        <v>-0.14690920554515374</v>
      </c>
      <c r="G347" s="39"/>
      <c r="H347" s="39"/>
      <c r="I347" s="39"/>
      <c r="J347" s="39"/>
      <c r="K347" s="39"/>
      <c r="L347" s="39"/>
    </row>
    <row r="348" spans="2:12" x14ac:dyDescent="0.2">
      <c r="B348" s="274" t="s">
        <v>491</v>
      </c>
      <c r="C348" s="39">
        <v>7.7516328637553577E-3</v>
      </c>
      <c r="D348" s="39">
        <v>-4.0223437853681432E-2</v>
      </c>
      <c r="E348" s="39">
        <v>-9.5623871920702541E-2</v>
      </c>
      <c r="F348" s="39">
        <v>-0.1850528332156931</v>
      </c>
      <c r="G348" s="39"/>
      <c r="H348" s="39"/>
      <c r="I348" s="39"/>
      <c r="J348" s="39"/>
      <c r="K348" s="39"/>
      <c r="L348" s="39"/>
    </row>
    <row r="349" spans="2:12" x14ac:dyDescent="0.2">
      <c r="B349" s="274" t="s">
        <v>492</v>
      </c>
      <c r="C349" s="39">
        <v>1.1112741164584269E-2</v>
      </c>
      <c r="D349" s="39">
        <v>-1.0263298901369566E-2</v>
      </c>
      <c r="E349" s="39">
        <v>-2.4608475152532172E-2</v>
      </c>
      <c r="F349" s="39">
        <v>-0.14040999217886929</v>
      </c>
      <c r="G349" s="39"/>
      <c r="H349" s="39"/>
      <c r="I349" s="39"/>
      <c r="J349" s="39"/>
      <c r="K349" s="39"/>
      <c r="L349" s="39"/>
    </row>
    <row r="350" spans="2:12" x14ac:dyDescent="0.2">
      <c r="B350" s="274" t="s">
        <v>493</v>
      </c>
      <c r="C350" s="39">
        <v>0.11873216167361325</v>
      </c>
      <c r="D350" s="39">
        <v>-1.4941663314405051E-2</v>
      </c>
      <c r="E350" s="39">
        <v>-5.0587198557794366E-2</v>
      </c>
      <c r="F350" s="39">
        <v>-0.15597005945069409</v>
      </c>
      <c r="G350" s="39"/>
      <c r="H350" s="39"/>
      <c r="I350" s="39"/>
      <c r="J350" s="39"/>
      <c r="K350" s="39"/>
      <c r="L350" s="39"/>
    </row>
    <row r="351" spans="2:12" x14ac:dyDescent="0.2">
      <c r="B351" s="274" t="s">
        <v>494</v>
      </c>
      <c r="C351" s="39">
        <v>8.5180334060479812E-2</v>
      </c>
      <c r="D351" s="39">
        <v>-9.8289088747494091E-2</v>
      </c>
      <c r="E351" s="39">
        <v>-9.0430919882034111E-2</v>
      </c>
      <c r="F351" s="39">
        <v>-0.17801510693378209</v>
      </c>
      <c r="G351" s="39"/>
      <c r="H351" s="39"/>
      <c r="I351" s="39"/>
      <c r="J351" s="39"/>
      <c r="K351" s="39"/>
      <c r="L351" s="39"/>
    </row>
    <row r="352" spans="2:12" x14ac:dyDescent="0.2">
      <c r="B352" s="274" t="s">
        <v>496</v>
      </c>
      <c r="C352" s="39">
        <v>9.3219880715756723E-3</v>
      </c>
      <c r="D352" s="39">
        <v>-1.7439618166026349E-2</v>
      </c>
      <c r="E352" s="39">
        <v>-5.0467633240980359E-2</v>
      </c>
      <c r="F352" s="39">
        <v>-0.20809632052494198</v>
      </c>
      <c r="G352" s="39"/>
      <c r="H352" s="39"/>
      <c r="I352" s="39"/>
      <c r="J352" s="39"/>
      <c r="K352" s="39"/>
      <c r="L352" s="39"/>
    </row>
    <row r="353" spans="2:12" x14ac:dyDescent="0.2">
      <c r="B353" s="274" t="s">
        <v>497</v>
      </c>
      <c r="C353" s="39">
        <v>2.3478176279628075E-3</v>
      </c>
      <c r="D353" s="39">
        <v>-3.9429284826109079E-2</v>
      </c>
      <c r="E353" s="39">
        <v>-8.4759044980298182E-2</v>
      </c>
      <c r="F353" s="39">
        <v>-0.27201568561618927</v>
      </c>
      <c r="G353" s="39"/>
      <c r="H353" s="39"/>
      <c r="I353" s="39"/>
      <c r="J353" s="39"/>
      <c r="K353" s="39"/>
      <c r="L353" s="39"/>
    </row>
    <row r="354" spans="2:12" x14ac:dyDescent="0.2">
      <c r="B354" s="274" t="s">
        <v>498</v>
      </c>
      <c r="C354" s="39">
        <v>9.7455930683875945E-3</v>
      </c>
      <c r="D354" s="39">
        <v>-6.2136429275994054E-3</v>
      </c>
      <c r="E354" s="39">
        <v>-8.6279052202142825E-2</v>
      </c>
      <c r="F354" s="39">
        <v>-0.19813098657898154</v>
      </c>
      <c r="G354" s="39"/>
      <c r="H354" s="39"/>
      <c r="I354" s="39"/>
      <c r="J354" s="39"/>
      <c r="K354" s="39"/>
      <c r="L354" s="39"/>
    </row>
    <row r="355" spans="2:12" x14ac:dyDescent="0.2">
      <c r="B355" s="274" t="s">
        <v>499</v>
      </c>
      <c r="C355" s="39">
        <v>5.3094257788851358E-2</v>
      </c>
      <c r="D355" s="39">
        <v>-2.3092817773517904E-2</v>
      </c>
      <c r="E355" s="39">
        <v>-0.10689453563417217</v>
      </c>
      <c r="F355" s="39">
        <v>-0.25704198069137485</v>
      </c>
      <c r="G355" s="39"/>
      <c r="H355" s="39"/>
      <c r="I355" s="39"/>
      <c r="J355" s="39"/>
      <c r="K355" s="39"/>
      <c r="L355" s="39"/>
    </row>
    <row r="356" spans="2:12" x14ac:dyDescent="0.2">
      <c r="B356" s="274" t="s">
        <v>500</v>
      </c>
      <c r="C356" s="39">
        <v>3.4900464993756992E-2</v>
      </c>
      <c r="D356" s="39">
        <v>-4.7403305785786998E-2</v>
      </c>
      <c r="E356" s="39">
        <v>-0.32082855991832915</v>
      </c>
      <c r="F356" s="39">
        <v>-0.27785272127713867</v>
      </c>
      <c r="G356" s="39"/>
      <c r="H356" s="39"/>
      <c r="I356" s="39"/>
      <c r="J356" s="39"/>
      <c r="K356" s="39"/>
      <c r="L356" s="39"/>
    </row>
    <row r="357" spans="2:12" x14ac:dyDescent="0.2">
      <c r="B357" s="274" t="s">
        <v>502</v>
      </c>
      <c r="C357" s="39">
        <v>0.90348232452971411</v>
      </c>
      <c r="D357" s="39">
        <v>-4.6107910570769572E-2</v>
      </c>
      <c r="E357" s="39">
        <v>-0.37978499468762639</v>
      </c>
      <c r="F357" s="39">
        <v>-0.46305031183249135</v>
      </c>
      <c r="G357" s="39"/>
      <c r="H357" s="39"/>
      <c r="I357" s="39"/>
      <c r="J357" s="39"/>
      <c r="K357" s="39"/>
      <c r="L357" s="39"/>
    </row>
    <row r="358" spans="2:12" x14ac:dyDescent="0.2">
      <c r="B358" s="274" t="s">
        <v>503</v>
      </c>
      <c r="C358" s="39">
        <v>4.4938459698703317E-2</v>
      </c>
      <c r="D358" s="39">
        <v>-5.1730246942782721E-2</v>
      </c>
      <c r="E358" s="39">
        <v>-0.34508026975276218</v>
      </c>
      <c r="F358" s="39">
        <v>-0.45975845340410215</v>
      </c>
      <c r="G358" s="39"/>
      <c r="H358" s="39"/>
      <c r="I358" s="39"/>
      <c r="J358" s="39"/>
      <c r="K358" s="39"/>
      <c r="L358" s="39"/>
    </row>
    <row r="359" spans="2:12" x14ac:dyDescent="0.2">
      <c r="B359" s="274" t="s">
        <v>504</v>
      </c>
      <c r="C359" s="39">
        <v>0.1051987447328198</v>
      </c>
      <c r="D359" s="39">
        <v>-1.965932937093573E-2</v>
      </c>
      <c r="E359" s="39">
        <v>-9.5086231595553627E-2</v>
      </c>
      <c r="F359" s="39">
        <v>-0.18575562350834351</v>
      </c>
      <c r="G359" s="39"/>
      <c r="H359" s="39"/>
      <c r="I359" s="39"/>
      <c r="J359" s="39"/>
      <c r="K359" s="39"/>
      <c r="L359" s="39"/>
    </row>
    <row r="360" spans="2:12" x14ac:dyDescent="0.2">
      <c r="B360" s="274" t="s">
        <v>505</v>
      </c>
      <c r="C360" s="39">
        <v>0.22285775449787784</v>
      </c>
      <c r="D360" s="39">
        <v>-1.5643761372619025E-2</v>
      </c>
      <c r="E360" s="39">
        <v>-4.0397219048848854E-2</v>
      </c>
      <c r="F360" s="39">
        <v>-0.14311241745811332</v>
      </c>
      <c r="G360" s="39"/>
      <c r="H360" s="39"/>
      <c r="I360" s="39"/>
      <c r="J360" s="39"/>
      <c r="K360" s="39"/>
      <c r="L360" s="39"/>
    </row>
    <row r="361" spans="2:12" x14ac:dyDescent="0.2">
      <c r="B361" s="274" t="s">
        <v>506</v>
      </c>
      <c r="C361" s="39">
        <v>0.41001426267234425</v>
      </c>
      <c r="D361" s="39">
        <v>-1.5107729634655787E-2</v>
      </c>
      <c r="E361" s="39">
        <v>-5.9343778385301249E-2</v>
      </c>
      <c r="F361" s="39">
        <v>-0.16081428399660203</v>
      </c>
      <c r="G361" s="39"/>
      <c r="H361" s="39"/>
      <c r="I361" s="39"/>
      <c r="J361" s="39"/>
      <c r="K361" s="39"/>
      <c r="L361" s="39"/>
    </row>
    <row r="362" spans="2:12" x14ac:dyDescent="0.2">
      <c r="B362" s="274" t="s">
        <v>507</v>
      </c>
      <c r="C362" s="39">
        <v>0.59027703645276763</v>
      </c>
      <c r="D362" s="39">
        <v>-1.3865527693057711E-2</v>
      </c>
      <c r="E362" s="39">
        <v>-5.8365875465260508E-2</v>
      </c>
      <c r="F362" s="39">
        <v>-0.15453430275947921</v>
      </c>
      <c r="G362" s="39"/>
      <c r="H362" s="39"/>
      <c r="I362" s="39"/>
      <c r="J362" s="39"/>
      <c r="K362" s="39"/>
      <c r="L362" s="39"/>
    </row>
    <row r="363" spans="2:12" x14ac:dyDescent="0.2">
      <c r="B363" s="274" t="s">
        <v>508</v>
      </c>
      <c r="C363" s="39">
        <v>4.6937590843736656E-3</v>
      </c>
      <c r="D363" s="39">
        <v>-1.1068764103305817E-2</v>
      </c>
      <c r="E363" s="39">
        <v>7.5478662675765307E-3</v>
      </c>
      <c r="F363" s="39">
        <v>-0.12208568334156622</v>
      </c>
      <c r="G363" s="39"/>
      <c r="H363" s="39"/>
      <c r="I363" s="39"/>
      <c r="J363" s="39"/>
      <c r="K363" s="39"/>
      <c r="L363" s="39"/>
    </row>
    <row r="364" spans="2:12" x14ac:dyDescent="0.2">
      <c r="B364" s="274" t="s">
        <v>509</v>
      </c>
      <c r="C364" s="39">
        <v>8.0119838856099593E-2</v>
      </c>
      <c r="D364" s="39">
        <v>-4.6138167170584055E-3</v>
      </c>
      <c r="E364" s="39">
        <v>6.613608921557379E-2</v>
      </c>
      <c r="F364" s="39">
        <v>-0.33709705287762182</v>
      </c>
      <c r="G364" s="39"/>
      <c r="H364" s="39"/>
      <c r="I364" s="39"/>
      <c r="J364" s="39"/>
      <c r="K364" s="39"/>
      <c r="L364" s="39"/>
    </row>
    <row r="365" spans="2:12" x14ac:dyDescent="0.2">
      <c r="B365" s="274" t="s">
        <v>511</v>
      </c>
      <c r="C365" s="39">
        <v>0.72506091426737607</v>
      </c>
      <c r="D365" s="39">
        <v>6.5554827702607454E-2</v>
      </c>
      <c r="E365" s="39">
        <v>0.68595412206473583</v>
      </c>
      <c r="F365" s="39">
        <v>0.15750112609937972</v>
      </c>
      <c r="G365" s="39"/>
      <c r="H365" s="39"/>
      <c r="I365" s="39"/>
      <c r="J365" s="39"/>
      <c r="K365" s="39"/>
      <c r="L365" s="39"/>
    </row>
    <row r="366" spans="2:12" x14ac:dyDescent="0.2">
      <c r="B366" s="274" t="s">
        <v>512</v>
      </c>
      <c r="C366" s="39">
        <v>1.6743435292947494E-2</v>
      </c>
      <c r="D366" s="39">
        <v>-3.6225551539703638E-2</v>
      </c>
      <c r="E366" s="39">
        <v>4.6304489280046823E-2</v>
      </c>
      <c r="F366" s="39">
        <v>-0.23882474754466365</v>
      </c>
      <c r="G366" s="39"/>
      <c r="H366" s="39"/>
      <c r="I366" s="39"/>
      <c r="J366" s="39"/>
      <c r="K366" s="39"/>
      <c r="L366" s="39"/>
    </row>
    <row r="367" spans="2:12" x14ac:dyDescent="0.2">
      <c r="B367" s="274" t="s">
        <v>513</v>
      </c>
      <c r="C367" s="39">
        <v>1.0132884412898151E-2</v>
      </c>
      <c r="D367" s="39">
        <v>5.7158949580737861E-2</v>
      </c>
      <c r="E367" s="39">
        <v>0.3859789094224908</v>
      </c>
      <c r="F367" s="39">
        <v>-0.13169629831784047</v>
      </c>
      <c r="G367" s="39"/>
      <c r="H367" s="39"/>
      <c r="I367" s="39"/>
      <c r="J367" s="39"/>
      <c r="K367" s="39"/>
      <c r="L367" s="39"/>
    </row>
    <row r="368" spans="2:12" x14ac:dyDescent="0.2">
      <c r="B368" s="274" t="s">
        <v>514</v>
      </c>
      <c r="C368" s="39">
        <v>1.3443722963376172E-2</v>
      </c>
      <c r="D368" s="39">
        <v>-4.2427122587396227E-2</v>
      </c>
      <c r="E368" s="39">
        <v>6.1577498413911691E-2</v>
      </c>
      <c r="F368" s="39">
        <v>-0.25526693382941223</v>
      </c>
      <c r="G368" s="39"/>
      <c r="H368" s="39"/>
      <c r="I368" s="39"/>
      <c r="J368" s="39"/>
      <c r="K368" s="39"/>
      <c r="L368" s="39"/>
    </row>
    <row r="369" spans="2:12" x14ac:dyDescent="0.2">
      <c r="B369" s="274" t="s">
        <v>516</v>
      </c>
      <c r="C369" s="39">
        <v>7.3411534443789241</v>
      </c>
      <c r="D369" s="39">
        <v>-3.7308394898005748E-2</v>
      </c>
      <c r="E369" s="39">
        <v>-0.21629501842947985</v>
      </c>
      <c r="F369" s="39">
        <v>-0.16526569279859959</v>
      </c>
      <c r="G369" s="39"/>
      <c r="H369" s="39"/>
      <c r="I369" s="39"/>
      <c r="J369" s="39"/>
      <c r="K369" s="39"/>
      <c r="L369" s="39"/>
    </row>
    <row r="370" spans="2:12" x14ac:dyDescent="0.2">
      <c r="B370" s="274" t="s">
        <v>517</v>
      </c>
      <c r="C370" s="39">
        <v>1.9288216161241128E-2</v>
      </c>
      <c r="D370" s="39">
        <v>1.1910777701906738E-4</v>
      </c>
      <c r="E370" s="39">
        <v>-5.0586363218966142</v>
      </c>
      <c r="F370" s="39">
        <v>-0.11174407526216568</v>
      </c>
      <c r="G370" s="39"/>
      <c r="H370" s="39"/>
      <c r="I370" s="39"/>
      <c r="J370" s="39"/>
      <c r="K370" s="39"/>
      <c r="L370" s="39"/>
    </row>
    <row r="371" spans="2:12" x14ac:dyDescent="0.2">
      <c r="B371" s="274" t="s">
        <v>518</v>
      </c>
      <c r="C371" s="39">
        <v>5.3352380233059122</v>
      </c>
      <c r="D371" s="39">
        <v>-3.9512715696621292E-2</v>
      </c>
      <c r="E371" s="39">
        <v>-0.58075398528852906</v>
      </c>
      <c r="F371" s="39">
        <v>-0.24902227856731241</v>
      </c>
      <c r="G371" s="39"/>
      <c r="H371" s="39"/>
      <c r="I371" s="39"/>
      <c r="J371" s="39"/>
      <c r="K371" s="39"/>
      <c r="L371" s="39"/>
    </row>
    <row r="372" spans="2:12" x14ac:dyDescent="0.2">
      <c r="B372" s="274" t="s">
        <v>519</v>
      </c>
      <c r="C372" s="39">
        <v>0.7411764961598355</v>
      </c>
      <c r="D372" s="39">
        <v>-0.15177586762521456</v>
      </c>
      <c r="E372" s="39">
        <v>-0.16231423295501868</v>
      </c>
      <c r="F372" s="39">
        <v>-0.13040785939825161</v>
      </c>
      <c r="G372" s="39"/>
      <c r="H372" s="39"/>
      <c r="I372" s="39"/>
      <c r="J372" s="39"/>
      <c r="K372" s="39"/>
      <c r="L372" s="39"/>
    </row>
    <row r="373" spans="2:12" x14ac:dyDescent="0.2">
      <c r="B373" s="274" t="s">
        <v>520</v>
      </c>
      <c r="C373" s="39">
        <v>1.0303396343845048</v>
      </c>
      <c r="D373" s="39">
        <v>-0.12093558669100668</v>
      </c>
      <c r="E373" s="39">
        <v>-0.14999492278867654</v>
      </c>
      <c r="F373" s="39">
        <v>-0.20212679646803844</v>
      </c>
      <c r="G373" s="39"/>
      <c r="H373" s="39"/>
      <c r="I373" s="39"/>
      <c r="J373" s="39"/>
      <c r="K373" s="39"/>
      <c r="L373" s="39"/>
    </row>
    <row r="374" spans="2:12" x14ac:dyDescent="0.2">
      <c r="B374" s="274" t="s">
        <v>521</v>
      </c>
      <c r="C374" s="39">
        <v>1.9904723655238501</v>
      </c>
      <c r="D374" s="39">
        <v>-2.2378682083656898E-2</v>
      </c>
      <c r="E374" s="39">
        <v>-0.8458105430517282</v>
      </c>
      <c r="F374" s="39">
        <v>-0.14605214177859649</v>
      </c>
      <c r="G374" s="39"/>
      <c r="H374" s="39"/>
      <c r="I374" s="39"/>
      <c r="J374" s="39"/>
      <c r="K374" s="39"/>
      <c r="L374" s="39"/>
    </row>
    <row r="375" spans="2:12" x14ac:dyDescent="0.2">
      <c r="B375" s="274" t="s">
        <v>522</v>
      </c>
      <c r="C375" s="39">
        <v>2.3280910462520414</v>
      </c>
      <c r="D375" s="39">
        <v>-1.5559939112208543E-2</v>
      </c>
      <c r="E375" s="39">
        <v>-0.10394874796576525</v>
      </c>
      <c r="F375" s="39">
        <v>-0.12837063736358401</v>
      </c>
      <c r="G375" s="39"/>
      <c r="H375" s="39"/>
      <c r="I375" s="39"/>
      <c r="J375" s="39"/>
      <c r="K375" s="39"/>
      <c r="L375" s="39"/>
    </row>
    <row r="376" spans="2:12" x14ac:dyDescent="0.2">
      <c r="B376" s="274" t="s">
        <v>523</v>
      </c>
      <c r="C376" s="39">
        <v>0.25344400891668845</v>
      </c>
      <c r="D376" s="39">
        <v>-0.17426203305620502</v>
      </c>
      <c r="E376" s="39">
        <v>-5.8562906700176942E-2</v>
      </c>
      <c r="F376" s="39">
        <v>-0.16828901651246841</v>
      </c>
      <c r="G376" s="39"/>
      <c r="H376" s="39"/>
      <c r="I376" s="39"/>
      <c r="J376" s="39"/>
      <c r="K376" s="39"/>
      <c r="L376" s="39"/>
    </row>
    <row r="377" spans="2:12" x14ac:dyDescent="0.2">
      <c r="B377" s="274" t="s">
        <v>524</v>
      </c>
      <c r="C377" s="39">
        <v>0.88918392701782445</v>
      </c>
      <c r="D377" s="39">
        <v>-6.4107386709699732E-2</v>
      </c>
      <c r="E377" s="39">
        <v>-0.26017582914745763</v>
      </c>
      <c r="F377" s="39">
        <v>-0.1384483536435388</v>
      </c>
      <c r="G377" s="39"/>
      <c r="H377" s="39"/>
      <c r="I377" s="39"/>
      <c r="J377" s="39"/>
      <c r="K377" s="39"/>
      <c r="L377" s="39"/>
    </row>
    <row r="378" spans="2:12" x14ac:dyDescent="0.2">
      <c r="B378" s="274" t="s">
        <v>525</v>
      </c>
      <c r="C378" s="39">
        <v>0.22279537179377565</v>
      </c>
      <c r="D378" s="39">
        <v>-1.0736636265651356E-2</v>
      </c>
      <c r="E378" s="39">
        <v>-0.57290452784893864</v>
      </c>
      <c r="F378" s="39">
        <v>-0.17708446244114606</v>
      </c>
      <c r="G378" s="39"/>
      <c r="H378" s="39"/>
      <c r="I378" s="39"/>
      <c r="J378" s="39"/>
      <c r="K378" s="39"/>
      <c r="L378" s="39"/>
    </row>
    <row r="379" spans="2:12" x14ac:dyDescent="0.2">
      <c r="B379" s="274" t="s">
        <v>526</v>
      </c>
      <c r="C379" s="39">
        <v>0.35185684365804609</v>
      </c>
      <c r="D379" s="39">
        <v>1.9221116819245765E-2</v>
      </c>
      <c r="E379" s="39">
        <v>5.043438799343658E-2</v>
      </c>
      <c r="F379" s="39">
        <v>-1.8335434424610053E-2</v>
      </c>
      <c r="G379" s="39"/>
      <c r="H379" s="39"/>
      <c r="I379" s="39"/>
      <c r="J379" s="39"/>
      <c r="K379" s="39"/>
      <c r="L379" s="39"/>
    </row>
    <row r="380" spans="2:12" x14ac:dyDescent="0.2">
      <c r="B380" s="274" t="s">
        <v>527</v>
      </c>
      <c r="C380" s="39">
        <v>0.10861573644188184</v>
      </c>
      <c r="D380" s="39">
        <v>-2.7524583106508516E-2</v>
      </c>
      <c r="E380" s="39">
        <v>-0.12517076940709027</v>
      </c>
      <c r="F380" s="39">
        <v>-0.14065473464418554</v>
      </c>
      <c r="G380" s="39"/>
      <c r="H380" s="39"/>
      <c r="I380" s="39"/>
      <c r="J380" s="39"/>
      <c r="K380" s="39"/>
      <c r="L380" s="39"/>
    </row>
    <row r="381" spans="2:12" x14ac:dyDescent="0.2">
      <c r="B381" s="274" t="s">
        <v>528</v>
      </c>
      <c r="C381" s="39">
        <v>2.1668414094314534</v>
      </c>
      <c r="D381" s="39">
        <v>-6.4619505361029894E-2</v>
      </c>
      <c r="E381" s="39">
        <v>-0.1570632945478101</v>
      </c>
      <c r="F381" s="39">
        <v>-0.15373928979112161</v>
      </c>
      <c r="G381" s="39"/>
      <c r="H381" s="39"/>
      <c r="I381" s="39"/>
      <c r="J381" s="39"/>
      <c r="K381" s="39"/>
      <c r="L381" s="39"/>
    </row>
    <row r="382" spans="2:12" x14ac:dyDescent="0.2">
      <c r="B382" s="14" t="s">
        <v>529</v>
      </c>
      <c r="C382">
        <v>5.9222574548734266E-2</v>
      </c>
      <c r="D382">
        <v>-2.5457347403101682E-2</v>
      </c>
      <c r="E382">
        <v>-6.3032599285683943E-2</v>
      </c>
      <c r="F382">
        <v>-0.16170255870932015</v>
      </c>
    </row>
    <row r="383" spans="2:12" x14ac:dyDescent="0.2">
      <c r="B383" s="14" t="s">
        <v>530</v>
      </c>
      <c r="C383">
        <v>0.29400907736207921</v>
      </c>
      <c r="D383">
        <v>-5.335520204472477E-2</v>
      </c>
      <c r="E383">
        <v>-1.7021737343000942</v>
      </c>
      <c r="F383">
        <v>-0.13112540471067469</v>
      </c>
    </row>
    <row r="384" spans="2:12" x14ac:dyDescent="0.2">
      <c r="B384" s="14" t="s">
        <v>531</v>
      </c>
      <c r="C384">
        <v>1.8377561321348528</v>
      </c>
      <c r="D384">
        <v>-4.1225281257384339E-3</v>
      </c>
      <c r="E384">
        <v>-0.74952766373050927</v>
      </c>
      <c r="F384">
        <v>-6.0233885525262654E-2</v>
      </c>
    </row>
    <row r="385" spans="2:6" x14ac:dyDescent="0.2">
      <c r="B385" s="14" t="s">
        <v>532</v>
      </c>
      <c r="C385">
        <v>1.6584873206495474</v>
      </c>
      <c r="D385">
        <v>-4.1247954273904153E-2</v>
      </c>
      <c r="E385">
        <v>-0.46337319058944448</v>
      </c>
      <c r="F385">
        <v>-0.12741447374267079</v>
      </c>
    </row>
    <row r="386" spans="2:6" x14ac:dyDescent="0.2">
      <c r="B386" s="14" t="s">
        <v>533</v>
      </c>
      <c r="C386">
        <v>0.86303857834769748</v>
      </c>
      <c r="D386">
        <v>-2.003180547611727E-2</v>
      </c>
      <c r="E386">
        <v>-2.435140832449656</v>
      </c>
      <c r="F386">
        <v>-0.13726208034837706</v>
      </c>
    </row>
    <row r="387" spans="2:6" x14ac:dyDescent="0.2">
      <c r="B387" s="14" t="s">
        <v>534</v>
      </c>
      <c r="C387">
        <v>0.22147177298965665</v>
      </c>
      <c r="D387">
        <v>-7.4584465718929849E-2</v>
      </c>
      <c r="E387">
        <v>-0.1526487514674435</v>
      </c>
      <c r="F387">
        <v>-0.22406141740144436</v>
      </c>
    </row>
    <row r="388" spans="2:6" x14ac:dyDescent="0.2">
      <c r="B388" s="14" t="s">
        <v>535</v>
      </c>
      <c r="C388">
        <v>0.27354236525860742</v>
      </c>
      <c r="D388">
        <v>-0.18193126697997331</v>
      </c>
      <c r="E388">
        <v>-0.25778034362053948</v>
      </c>
      <c r="F388">
        <v>-0.23469627235060964</v>
      </c>
    </row>
    <row r="389" spans="2:6" x14ac:dyDescent="0.2">
      <c r="B389" s="14" t="s">
        <v>536</v>
      </c>
      <c r="C389">
        <v>1.5839953563644145</v>
      </c>
      <c r="D389">
        <v>-0.12712855149392688</v>
      </c>
      <c r="E389">
        <v>4.795692439940602E-2</v>
      </c>
      <c r="F389">
        <v>-8.3520243106149916E-2</v>
      </c>
    </row>
    <row r="390" spans="2:6" x14ac:dyDescent="0.2">
      <c r="B390" s="14" t="s">
        <v>537</v>
      </c>
      <c r="C390">
        <v>2.6288739541746011E-2</v>
      </c>
      <c r="D390">
        <v>-9.3538144354277097E-2</v>
      </c>
      <c r="E390">
        <v>0.21138572732180005</v>
      </c>
      <c r="F390">
        <v>-0.16856502912084848</v>
      </c>
    </row>
    <row r="391" spans="2:6" x14ac:dyDescent="0.2">
      <c r="B391" s="14" t="s">
        <v>538</v>
      </c>
      <c r="C391">
        <v>0.58804594959091494</v>
      </c>
      <c r="D391">
        <v>-0.15215771351485552</v>
      </c>
      <c r="E391">
        <v>-1.5817583792491652</v>
      </c>
      <c r="F391">
        <v>-0.18967887421631469</v>
      </c>
    </row>
    <row r="392" spans="2:6" x14ac:dyDescent="0.2">
      <c r="B392" s="14" t="s">
        <v>539</v>
      </c>
      <c r="C392">
        <v>0.16898497350414016</v>
      </c>
      <c r="D392">
        <v>-5.5176951087587689E-3</v>
      </c>
      <c r="E392">
        <v>-8.7482684369488695E-2</v>
      </c>
      <c r="F392">
        <v>-0.17862791617154761</v>
      </c>
    </row>
    <row r="393" spans="2:6" x14ac:dyDescent="0.2">
      <c r="B393" s="14" t="s">
        <v>540</v>
      </c>
      <c r="C393">
        <v>0.2032020771253821</v>
      </c>
      <c r="D393">
        <v>-5.820020605055154E-2</v>
      </c>
      <c r="E393">
        <v>-0.11690949702963804</v>
      </c>
      <c r="F393">
        <v>-0.20547792481981908</v>
      </c>
    </row>
    <row r="394" spans="2:6" x14ac:dyDescent="0.2">
      <c r="B394" s="14" t="s">
        <v>541</v>
      </c>
      <c r="C394">
        <v>0.18050066766601214</v>
      </c>
      <c r="D394">
        <v>-3.9293994519196129E-2</v>
      </c>
      <c r="E394">
        <v>-0.39781241373865184</v>
      </c>
      <c r="F394">
        <v>-0.20724864152587008</v>
      </c>
    </row>
    <row r="395" spans="2:6" x14ac:dyDescent="0.2">
      <c r="B395" s="14" t="s">
        <v>542</v>
      </c>
      <c r="C395">
        <v>1.3045489843579541E-3</v>
      </c>
      <c r="D395">
        <v>-2.2108014882127325E-2</v>
      </c>
      <c r="E395">
        <v>-1.3904337989562809</v>
      </c>
      <c r="F395">
        <v>-0.31259679343189628</v>
      </c>
    </row>
    <row r="396" spans="2:6" x14ac:dyDescent="0.2">
      <c r="B396" s="14" t="s">
        <v>543</v>
      </c>
      <c r="C396">
        <v>1.3380878206774958</v>
      </c>
      <c r="D396">
        <v>-4.5661436655408671E-2</v>
      </c>
      <c r="E396">
        <v>-1.4965236745676957</v>
      </c>
      <c r="F396">
        <v>-1.9113948315137463</v>
      </c>
    </row>
    <row r="397" spans="2:6" x14ac:dyDescent="0.2">
      <c r="B397" s="14" t="s">
        <v>544</v>
      </c>
      <c r="C397">
        <v>3.8000927793666642E-3</v>
      </c>
      <c r="D397">
        <v>5.0061450664884433E-3</v>
      </c>
      <c r="E397">
        <v>-3.8217864666756363E-2</v>
      </c>
      <c r="F397">
        <v>-0.66510734080892364</v>
      </c>
    </row>
    <row r="398" spans="2:6" x14ac:dyDescent="0.2">
      <c r="B398" s="14" t="s">
        <v>545</v>
      </c>
      <c r="C398">
        <v>5.0541741418683964E-2</v>
      </c>
      <c r="D398">
        <v>-5.280466064885303E-2</v>
      </c>
      <c r="E398">
        <v>-0.3016731304308129</v>
      </c>
      <c r="F398">
        <v>-0.26978975128911786</v>
      </c>
    </row>
    <row r="399" spans="2:6" x14ac:dyDescent="0.2">
      <c r="B399" s="14" t="s">
        <v>546</v>
      </c>
      <c r="C399">
        <v>4.250864040223535E-2</v>
      </c>
      <c r="D399">
        <v>-1.3541687508233924E-2</v>
      </c>
      <c r="E399">
        <v>-1.2235689609063627E-2</v>
      </c>
      <c r="F399">
        <v>-0.16065824400035567</v>
      </c>
    </row>
    <row r="400" spans="2:6" x14ac:dyDescent="0.2">
      <c r="B400" s="14" t="s">
        <v>547</v>
      </c>
      <c r="C400">
        <v>1.6321439058343107E-3</v>
      </c>
      <c r="D400">
        <v>-5.9261229838314389E-2</v>
      </c>
      <c r="E400">
        <v>-0.3177193879726703</v>
      </c>
      <c r="F400">
        <v>-0.24555096498533047</v>
      </c>
    </row>
    <row r="401" spans="2:6" x14ac:dyDescent="0.2">
      <c r="B401" s="14" t="s">
        <v>548</v>
      </c>
      <c r="C401">
        <v>1.197165852390419E-2</v>
      </c>
      <c r="D401">
        <v>-3.6266467327583651E-2</v>
      </c>
      <c r="E401">
        <v>-0.21186283176996001</v>
      </c>
      <c r="F401">
        <v>-0.21773068463972756</v>
      </c>
    </row>
    <row r="402" spans="2:6" x14ac:dyDescent="0.2">
      <c r="B402" s="14" t="s">
        <v>549</v>
      </c>
      <c r="C402">
        <v>0.77780731249746893</v>
      </c>
      <c r="D402">
        <v>-7.3649792740637654E-2</v>
      </c>
      <c r="E402">
        <v>-0.29026135033024536</v>
      </c>
      <c r="F402">
        <v>-0.31042012494065796</v>
      </c>
    </row>
    <row r="403" spans="2:6" x14ac:dyDescent="0.2">
      <c r="B403" s="14" t="s">
        <v>550</v>
      </c>
      <c r="C403">
        <v>0.59094183165462</v>
      </c>
      <c r="D403">
        <v>-4.1942872167244349E-2</v>
      </c>
      <c r="E403">
        <v>-0.18056492520045486</v>
      </c>
      <c r="F403">
        <v>-0.21626609626621551</v>
      </c>
    </row>
    <row r="404" spans="2:6" x14ac:dyDescent="0.2">
      <c r="B404" s="14" t="s">
        <v>551</v>
      </c>
      <c r="C404">
        <v>0.13800286407037476</v>
      </c>
      <c r="D404">
        <v>-7.6394798902712502E-2</v>
      </c>
      <c r="E404">
        <v>-0.22008088924764246</v>
      </c>
      <c r="F404">
        <v>-0.20943857034674274</v>
      </c>
    </row>
    <row r="405" spans="2:6" x14ac:dyDescent="0.2">
      <c r="B405" s="14" t="s">
        <v>552</v>
      </c>
      <c r="C405">
        <v>0.43178211295307511</v>
      </c>
      <c r="D405">
        <v>-9.0975988857588952E-2</v>
      </c>
      <c r="E405">
        <v>-0.21605457837855502</v>
      </c>
      <c r="F405">
        <v>-0.20787876221676216</v>
      </c>
    </row>
    <row r="406" spans="2:6" x14ac:dyDescent="0.2">
      <c r="B406" s="14" t="s">
        <v>553</v>
      </c>
      <c r="C406">
        <v>0.1133720540534856</v>
      </c>
      <c r="D406">
        <v>-0.3155831645673679</v>
      </c>
      <c r="E406">
        <v>-0.39563786640813836</v>
      </c>
      <c r="F406">
        <v>-0.24306162913299012</v>
      </c>
    </row>
    <row r="407" spans="2:6" x14ac:dyDescent="0.2">
      <c r="B407" s="14" t="s">
        <v>554</v>
      </c>
      <c r="C407">
        <v>2.3938193970342008E-2</v>
      </c>
      <c r="D407">
        <v>-1.7399237806225987E-2</v>
      </c>
      <c r="E407">
        <v>3.7666996598684221E-2</v>
      </c>
      <c r="F407">
        <v>-0.14909438204032677</v>
      </c>
    </row>
    <row r="408" spans="2:6" x14ac:dyDescent="0.2">
      <c r="B408" s="14" t="s">
        <v>555</v>
      </c>
      <c r="C408">
        <v>2.4536559839281196E-2</v>
      </c>
      <c r="D408">
        <v>3.5180540562818052E-2</v>
      </c>
      <c r="E408">
        <v>-6.3935566221839935E-2</v>
      </c>
      <c r="F408">
        <v>-0.18504476502736456</v>
      </c>
    </row>
    <row r="409" spans="2:6" x14ac:dyDescent="0.2">
      <c r="B409" s="14" t="s">
        <v>556</v>
      </c>
      <c r="C409">
        <v>0.12291057181386075</v>
      </c>
      <c r="D409">
        <v>-1.9304982712609053E-2</v>
      </c>
      <c r="E409">
        <v>-0.11390221550222623</v>
      </c>
      <c r="F409">
        <v>-0.25175992837979111</v>
      </c>
    </row>
    <row r="410" spans="2:6" x14ac:dyDescent="0.2">
      <c r="B410" s="14" t="s">
        <v>557</v>
      </c>
      <c r="C410">
        <v>6.4752071937575095E-2</v>
      </c>
      <c r="D410">
        <v>-1.6901306516237113E-2</v>
      </c>
      <c r="E410">
        <v>-9.4153473617186734E-2</v>
      </c>
      <c r="F410">
        <v>-0.20929923945983697</v>
      </c>
    </row>
    <row r="411" spans="2:6" x14ac:dyDescent="0.2">
      <c r="B411" s="14" t="s">
        <v>558</v>
      </c>
      <c r="C411">
        <v>2.3734173833415757E-2</v>
      </c>
      <c r="D411">
        <v>-4.48773706649086E-2</v>
      </c>
      <c r="E411">
        <v>-0.21127431091039206</v>
      </c>
      <c r="F411">
        <v>-0.24942276912632844</v>
      </c>
    </row>
    <row r="412" spans="2:6" x14ac:dyDescent="0.2">
      <c r="B412" s="14" t="s">
        <v>559</v>
      </c>
      <c r="C412">
        <v>8.2137269316108513E-2</v>
      </c>
      <c r="D412">
        <v>-5.8316752801568228E-2</v>
      </c>
      <c r="E412">
        <v>-0.16138705964402478</v>
      </c>
      <c r="F412">
        <v>-0.22081705762090342</v>
      </c>
    </row>
    <row r="413" spans="2:6" x14ac:dyDescent="0.2">
      <c r="B413" s="14" t="s">
        <v>560</v>
      </c>
      <c r="C413">
        <v>0.85510518484820941</v>
      </c>
      <c r="D413">
        <v>-5.6391495491581178E-2</v>
      </c>
      <c r="E413">
        <v>-0.1561210893817444</v>
      </c>
      <c r="F413">
        <v>-0.24245042652687454</v>
      </c>
    </row>
    <row r="414" spans="2:6" x14ac:dyDescent="0.2">
      <c r="B414" s="14" t="s">
        <v>561</v>
      </c>
      <c r="C414">
        <v>0.45315198492302594</v>
      </c>
      <c r="D414">
        <v>-0.10689173883348113</v>
      </c>
      <c r="E414">
        <v>-0.32555555180252549</v>
      </c>
      <c r="F414">
        <v>-0.12659489154580594</v>
      </c>
    </row>
    <row r="415" spans="2:6" x14ac:dyDescent="0.2">
      <c r="B415" s="14" t="s">
        <v>562</v>
      </c>
      <c r="C415">
        <v>7.8823829774188683E-2</v>
      </c>
      <c r="D415">
        <v>-0.18350117195231608</v>
      </c>
      <c r="E415">
        <v>-0.57156553997301796</v>
      </c>
      <c r="F415">
        <v>-0.20779168112359248</v>
      </c>
    </row>
    <row r="416" spans="2:6" x14ac:dyDescent="0.2">
      <c r="B416" s="14" t="s">
        <v>563</v>
      </c>
      <c r="C416">
        <v>0.23749681998479644</v>
      </c>
      <c r="D416">
        <v>-0.1986353785195516</v>
      </c>
      <c r="E416">
        <v>-0.2785358964062179</v>
      </c>
      <c r="F416">
        <v>-0.19712955648920616</v>
      </c>
    </row>
    <row r="417" spans="2:6" x14ac:dyDescent="0.2">
      <c r="B417" s="14" t="s">
        <v>564</v>
      </c>
      <c r="C417">
        <v>0.13952791112824472</v>
      </c>
      <c r="D417">
        <v>-4.5483220488162779E-2</v>
      </c>
      <c r="E417">
        <v>-0.19502268352483698</v>
      </c>
      <c r="F417">
        <v>-0.20144162401417587</v>
      </c>
    </row>
    <row r="418" spans="2:6" x14ac:dyDescent="0.2">
      <c r="B418" s="14" t="s">
        <v>565</v>
      </c>
      <c r="C418">
        <v>0.15051299203934493</v>
      </c>
      <c r="D418">
        <v>-9.5937545445878847E-2</v>
      </c>
      <c r="E418">
        <v>-0.32910692791475737</v>
      </c>
      <c r="F418">
        <v>-0.19179565525050402</v>
      </c>
    </row>
    <row r="419" spans="2:6" x14ac:dyDescent="0.2">
      <c r="B419" s="14" t="s">
        <v>566</v>
      </c>
      <c r="C419">
        <v>6.1749153698311562E-2</v>
      </c>
      <c r="D419">
        <v>-0.16156887823922661</v>
      </c>
      <c r="E419">
        <v>-0.26646195347495016</v>
      </c>
      <c r="F419">
        <v>-0.186366249056924</v>
      </c>
    </row>
    <row r="420" spans="2:6" x14ac:dyDescent="0.2">
      <c r="B420" s="14" t="s">
        <v>567</v>
      </c>
      <c r="C420">
        <v>1.3908717865857572</v>
      </c>
      <c r="D420">
        <v>-0.15557398061089023</v>
      </c>
      <c r="E420">
        <v>-1.1901162288906808</v>
      </c>
      <c r="F420">
        <v>-0.18260765632747145</v>
      </c>
    </row>
    <row r="421" spans="2:6" x14ac:dyDescent="0.2">
      <c r="B421" s="14" t="s">
        <v>568</v>
      </c>
      <c r="C421">
        <v>0.51039628505404189</v>
      </c>
      <c r="D421">
        <v>-5.2872033879758362E-2</v>
      </c>
      <c r="E421">
        <v>-0.31781020656441727</v>
      </c>
      <c r="F421">
        <v>-0.20743848722387659</v>
      </c>
    </row>
    <row r="422" spans="2:6" x14ac:dyDescent="0.2">
      <c r="B422" s="14" t="s">
        <v>569</v>
      </c>
      <c r="C422">
        <v>0.25144262736781409</v>
      </c>
      <c r="D422">
        <v>-0.11524593274233608</v>
      </c>
      <c r="E422">
        <v>-0.33231940291612583</v>
      </c>
      <c r="F422">
        <v>-0.19988456464004045</v>
      </c>
    </row>
    <row r="423" spans="2:6" x14ac:dyDescent="0.2">
      <c r="B423" s="14" t="s">
        <v>570</v>
      </c>
      <c r="C423">
        <v>0.19260393294417141</v>
      </c>
      <c r="D423">
        <v>-3.8215499217131299E-2</v>
      </c>
      <c r="E423">
        <v>-0.17197771009725971</v>
      </c>
      <c r="F423">
        <v>-0.20600828317293152</v>
      </c>
    </row>
    <row r="424" spans="2:6" x14ac:dyDescent="0.2">
      <c r="B424" s="14" t="s">
        <v>571</v>
      </c>
      <c r="C424">
        <v>1.4568593076818148</v>
      </c>
      <c r="D424">
        <v>-0.30833121870951219</v>
      </c>
      <c r="E424">
        <v>-3.3876581786699389</v>
      </c>
      <c r="F424">
        <v>-0.21387492885409642</v>
      </c>
    </row>
    <row r="425" spans="2:6" x14ac:dyDescent="0.2">
      <c r="B425" s="14" t="s">
        <v>572</v>
      </c>
      <c r="C425">
        <v>0.23382452578562313</v>
      </c>
      <c r="D425">
        <v>-9.9329831839078953E-2</v>
      </c>
      <c r="E425">
        <v>-1.0821521622748964</v>
      </c>
      <c r="F425">
        <v>-0.19935025242144855</v>
      </c>
    </row>
    <row r="426" spans="2:6" x14ac:dyDescent="0.2">
      <c r="B426" s="14" t="s">
        <v>573</v>
      </c>
      <c r="C426">
        <v>1.1227563143527642E-2</v>
      </c>
      <c r="D426">
        <v>-1.9938324184265444E-2</v>
      </c>
      <c r="E426">
        <v>-0.50283208028406579</v>
      </c>
      <c r="F426">
        <v>-0.15234671686769063</v>
      </c>
    </row>
    <row r="427" spans="2:6" x14ac:dyDescent="0.2">
      <c r="B427" s="14" t="s">
        <v>574</v>
      </c>
      <c r="C427">
        <v>1.7475116739814205</v>
      </c>
      <c r="D427">
        <v>-0.11468228658406687</v>
      </c>
      <c r="E427">
        <v>-1.1021523668901079</v>
      </c>
      <c r="F427">
        <v>-0.16250332996068373</v>
      </c>
    </row>
    <row r="428" spans="2:6" x14ac:dyDescent="0.2">
      <c r="B428" s="14" t="s">
        <v>575</v>
      </c>
      <c r="C428">
        <v>0.40144536536698522</v>
      </c>
      <c r="D428">
        <v>-0.10679675057235771</v>
      </c>
      <c r="E428">
        <v>-0.28225389624657593</v>
      </c>
      <c r="F428">
        <v>-0.14158399940206179</v>
      </c>
    </row>
    <row r="429" spans="2:6" x14ac:dyDescent="0.2">
      <c r="B429" s="14" t="s">
        <v>576</v>
      </c>
      <c r="C429">
        <v>1.3682946310813267</v>
      </c>
      <c r="D429">
        <v>-4.810731623826614E-2</v>
      </c>
      <c r="E429">
        <v>-0.3427181049661443</v>
      </c>
      <c r="F429">
        <v>-0.15140611998127884</v>
      </c>
    </row>
    <row r="430" spans="2:6" x14ac:dyDescent="0.2">
      <c r="B430" s="14" t="s">
        <v>577</v>
      </c>
      <c r="C430">
        <v>0.3388306930988334</v>
      </c>
      <c r="D430">
        <v>-0.12311875439012798</v>
      </c>
      <c r="E430">
        <v>-2.2105650728674986</v>
      </c>
      <c r="F430">
        <v>-0.2578575497656832</v>
      </c>
    </row>
    <row r="431" spans="2:6" x14ac:dyDescent="0.2">
      <c r="B431" s="14" t="s">
        <v>578</v>
      </c>
      <c r="C431">
        <v>0.18053331653973781</v>
      </c>
      <c r="D431">
        <v>-5.5615354499705116E-2</v>
      </c>
      <c r="E431">
        <v>-0.30875944948032252</v>
      </c>
      <c r="F431">
        <v>-0.22060526595885088</v>
      </c>
    </row>
    <row r="432" spans="2:6" x14ac:dyDescent="0.2">
      <c r="B432" s="14" t="s">
        <v>579</v>
      </c>
      <c r="C432">
        <v>0.69588759116272969</v>
      </c>
      <c r="D432">
        <v>-0.12691578206088794</v>
      </c>
      <c r="E432">
        <v>-0.75515377598182054</v>
      </c>
      <c r="F432">
        <v>-0.24383854649310255</v>
      </c>
    </row>
    <row r="433" spans="2:6" x14ac:dyDescent="0.2">
      <c r="B433" s="14" t="s">
        <v>580</v>
      </c>
      <c r="C433">
        <v>2.5342936473584314E-2</v>
      </c>
      <c r="D433">
        <v>-2.7854425994722209E-2</v>
      </c>
      <c r="E433">
        <v>-0.15120789154823289</v>
      </c>
      <c r="F433">
        <v>-0.25689046347729949</v>
      </c>
    </row>
    <row r="434" spans="2:6" x14ac:dyDescent="0.2">
      <c r="B434" s="14" t="s">
        <v>581</v>
      </c>
      <c r="C434">
        <v>1.6197806041858487</v>
      </c>
      <c r="D434">
        <v>5.8941352347607889E-2</v>
      </c>
      <c r="E434">
        <v>0.47519626898262501</v>
      </c>
      <c r="F434">
        <v>-0.14433411533333329</v>
      </c>
    </row>
    <row r="435" spans="2:6" x14ac:dyDescent="0.2">
      <c r="B435" s="14" t="s">
        <v>584</v>
      </c>
      <c r="C435">
        <v>0.14276890109432194</v>
      </c>
      <c r="D435">
        <v>1.3969076406228353E-2</v>
      </c>
      <c r="E435">
        <v>0.25786144758528362</v>
      </c>
      <c r="F435">
        <v>0.39016439767480815</v>
      </c>
    </row>
    <row r="436" spans="2:6" x14ac:dyDescent="0.2">
      <c r="B436" s="14" t="s">
        <v>585</v>
      </c>
      <c r="C436">
        <v>4.4048916794921809E-2</v>
      </c>
      <c r="D436">
        <v>-9.4152522479018508E-3</v>
      </c>
      <c r="E436">
        <v>9.8548680768750785E-2</v>
      </c>
      <c r="F436">
        <v>-3.5613638135645331E-2</v>
      </c>
    </row>
    <row r="437" spans="2:6" x14ac:dyDescent="0.2">
      <c r="B437" s="14" t="s">
        <v>586</v>
      </c>
      <c r="C437">
        <v>0.23395819962045258</v>
      </c>
      <c r="D437">
        <v>3.0440120111574487E-2</v>
      </c>
      <c r="E437">
        <v>0.38812432709220968</v>
      </c>
      <c r="F437">
        <v>-9.7476526823458975E-3</v>
      </c>
    </row>
    <row r="438" spans="2:6" x14ac:dyDescent="0.2">
      <c r="B438" s="14" t="s">
        <v>587</v>
      </c>
      <c r="C438">
        <v>3.3171343865408078E-2</v>
      </c>
      <c r="D438">
        <v>3.1697448574008469E-2</v>
      </c>
      <c r="E438">
        <v>0.27261639806193116</v>
      </c>
      <c r="F438">
        <v>6.1205640635031422E-2</v>
      </c>
    </row>
    <row r="439" spans="2:6" x14ac:dyDescent="0.2">
      <c r="B439" s="14" t="s">
        <v>588</v>
      </c>
      <c r="C439">
        <v>0.45448545576653593</v>
      </c>
      <c r="D439">
        <v>3.9081572914545504E-3</v>
      </c>
      <c r="E439">
        <v>-5.2897859109002354E-3</v>
      </c>
      <c r="F439">
        <v>-0.18543967828963392</v>
      </c>
    </row>
    <row r="440" spans="2:6" x14ac:dyDescent="0.2">
      <c r="B440" s="14" t="s">
        <v>589</v>
      </c>
      <c r="C440">
        <v>4.046653867006025E-3</v>
      </c>
      <c r="D440">
        <v>2.4702197104908841E-2</v>
      </c>
      <c r="E440">
        <v>0.13957063052907337</v>
      </c>
      <c r="F440">
        <v>-0.24044346885440104</v>
      </c>
    </row>
    <row r="441" spans="2:6" x14ac:dyDescent="0.2">
      <c r="B441" s="14" t="s">
        <v>595</v>
      </c>
      <c r="C441">
        <v>0.23184434486855371</v>
      </c>
      <c r="D441">
        <v>-2.2160278201199812E-2</v>
      </c>
      <c r="E441">
        <v>-4.5348811575351977E-2</v>
      </c>
      <c r="F441">
        <v>-0.20917742656478833</v>
      </c>
    </row>
    <row r="442" spans="2:6" x14ac:dyDescent="0.2">
      <c r="B442" s="14" t="s">
        <v>596</v>
      </c>
      <c r="C442">
        <v>1.7461590136158809</v>
      </c>
      <c r="D442">
        <v>2.0637962560998702E-2</v>
      </c>
      <c r="E442">
        <v>0.1275142270914742</v>
      </c>
      <c r="F442">
        <v>-0.11133693598045502</v>
      </c>
    </row>
    <row r="443" spans="2:6" x14ac:dyDescent="0.2">
      <c r="B443" s="14" t="s">
        <v>597</v>
      </c>
      <c r="C443">
        <v>0.8521859066687768</v>
      </c>
      <c r="D443">
        <v>-5.859149695264243E-3</v>
      </c>
      <c r="E443">
        <v>-6.6564931248314085E-2</v>
      </c>
      <c r="F443">
        <v>-0.25184633814635538</v>
      </c>
    </row>
    <row r="444" spans="2:6" x14ac:dyDescent="0.2">
      <c r="B444" s="14" t="s">
        <v>599</v>
      </c>
      <c r="C444">
        <v>9.24184737565098E-2</v>
      </c>
      <c r="D444">
        <v>-7.0677284266240648E-3</v>
      </c>
      <c r="E444">
        <v>-0.14919876835580714</v>
      </c>
      <c r="F444">
        <v>-0.32332641492304193</v>
      </c>
    </row>
    <row r="445" spans="2:6" x14ac:dyDescent="0.2">
      <c r="B445" s="14" t="s">
        <v>601</v>
      </c>
      <c r="C445">
        <v>0.96729597625569774</v>
      </c>
      <c r="D445">
        <v>-7.4989562043992208E-3</v>
      </c>
      <c r="E445">
        <v>-0.35386596935914616</v>
      </c>
      <c r="F445">
        <v>-0.55898554455012794</v>
      </c>
    </row>
    <row r="446" spans="2:6" x14ac:dyDescent="0.2">
      <c r="B446" s="14" t="s">
        <v>603</v>
      </c>
      <c r="C446">
        <v>4.4304552578513456E-2</v>
      </c>
      <c r="D446">
        <v>-2.3707193829713979E-3</v>
      </c>
      <c r="E446">
        <v>-1.3700561263683686</v>
      </c>
      <c r="F446">
        <v>-1.6322313803467381</v>
      </c>
    </row>
    <row r="447" spans="2:6" x14ac:dyDescent="0.2">
      <c r="B447" s="14" t="s">
        <v>604</v>
      </c>
      <c r="C447">
        <v>6.9892836807205668E-16</v>
      </c>
      <c r="D447">
        <v>-100</v>
      </c>
      <c r="E447">
        <v>-100</v>
      </c>
      <c r="F447">
        <v>-100</v>
      </c>
    </row>
    <row r="448" spans="2:6" x14ac:dyDescent="0.2">
      <c r="B448" s="14" t="s">
        <v>605</v>
      </c>
      <c r="C448">
        <v>0.7733374448337228</v>
      </c>
      <c r="D448">
        <v>-3.0564124439580453E-3</v>
      </c>
      <c r="E448">
        <v>-0.60365217428032247</v>
      </c>
      <c r="F448">
        <v>-0.92491029982706419</v>
      </c>
    </row>
    <row r="449" spans="2:6" x14ac:dyDescent="0.2">
      <c r="B449" s="14" t="s">
        <v>607</v>
      </c>
      <c r="C449">
        <v>2.1271149428642286</v>
      </c>
      <c r="D449">
        <v>3.9818870254726413E-2</v>
      </c>
      <c r="E449">
        <v>0.30828008434626852</v>
      </c>
      <c r="F449">
        <v>-8.5518899256442626E-2</v>
      </c>
    </row>
    <row r="450" spans="2:6" x14ac:dyDescent="0.2">
      <c r="B450" s="14" t="s">
        <v>608</v>
      </c>
      <c r="C450">
        <v>0.23404842196331657</v>
      </c>
      <c r="D450">
        <v>3.4348561313901627E-3</v>
      </c>
      <c r="E450">
        <v>-7.3393262797405434E-2</v>
      </c>
      <c r="F450">
        <v>-0.23236243882119867</v>
      </c>
    </row>
    <row r="451" spans="2:6" x14ac:dyDescent="0.2">
      <c r="B451" s="14" t="s">
        <v>609</v>
      </c>
      <c r="C451">
        <v>0.26635537951173111</v>
      </c>
      <c r="D451">
        <v>5.6643259823840886E-2</v>
      </c>
      <c r="E451">
        <v>0.30299776201101469</v>
      </c>
      <c r="F451">
        <v>-2.1285770324808162E-2</v>
      </c>
    </row>
    <row r="452" spans="2:6" x14ac:dyDescent="0.2">
      <c r="B452" s="14" t="s">
        <v>610</v>
      </c>
      <c r="C452">
        <v>8.5013287476635284</v>
      </c>
      <c r="D452">
        <v>-1.637720843593593E-2</v>
      </c>
      <c r="E452">
        <v>-0.14517536884665061</v>
      </c>
      <c r="F452">
        <v>-0.15828479158249698</v>
      </c>
    </row>
    <row r="453" spans="2:6" x14ac:dyDescent="0.2">
      <c r="B453" s="14" t="s">
        <v>611</v>
      </c>
      <c r="C453">
        <v>5.0094140080602076E-2</v>
      </c>
      <c r="D453">
        <v>-8.7702213805718188E-3</v>
      </c>
      <c r="E453">
        <v>-2.8778641524773718E-2</v>
      </c>
      <c r="F453">
        <v>-0.15092775952080251</v>
      </c>
    </row>
    <row r="454" spans="2:6" x14ac:dyDescent="0.2">
      <c r="B454" s="14" t="s">
        <v>612</v>
      </c>
      <c r="C454">
        <v>0.16553099462535975</v>
      </c>
      <c r="D454">
        <v>1.1773025828709649E-2</v>
      </c>
      <c r="E454">
        <v>6.6463997092958138E-2</v>
      </c>
      <c r="F454">
        <v>-0.13943102856465162</v>
      </c>
    </row>
    <row r="455" spans="2:6" x14ac:dyDescent="0.2">
      <c r="B455" s="14" t="s">
        <v>613</v>
      </c>
      <c r="C455">
        <v>0.30284202583405256</v>
      </c>
      <c r="D455">
        <v>4.2986906367881161E-2</v>
      </c>
      <c r="E455">
        <v>0.35329850755057013</v>
      </c>
      <c r="F455">
        <v>-1.3577190769387126E-2</v>
      </c>
    </row>
    <row r="456" spans="2:6" x14ac:dyDescent="0.2">
      <c r="B456" s="14" t="s">
        <v>614</v>
      </c>
      <c r="C456">
        <v>4.8370959562176337</v>
      </c>
      <c r="D456">
        <v>2.7079535458796045E-2</v>
      </c>
      <c r="E456">
        <v>0.24350377328530293</v>
      </c>
      <c r="F456">
        <v>-5.2277761745445073E-2</v>
      </c>
    </row>
    <row r="457" spans="2:6" x14ac:dyDescent="0.2">
      <c r="B457" s="14" t="s">
        <v>615</v>
      </c>
      <c r="C457">
        <v>0.27887452096798443</v>
      </c>
      <c r="D457">
        <v>4.7903501101509427E-2</v>
      </c>
      <c r="E457">
        <v>0.39006139799624417</v>
      </c>
      <c r="F457">
        <v>2.851089933533224E-2</v>
      </c>
    </row>
    <row r="458" spans="2:6" x14ac:dyDescent="0.2">
      <c r="B458" s="14" t="s">
        <v>616</v>
      </c>
      <c r="C458">
        <v>2.6390406262840411E-2</v>
      </c>
      <c r="D458">
        <v>3.5346770262556504E-2</v>
      </c>
      <c r="E458">
        <v>0.30832510978586747</v>
      </c>
      <c r="F458">
        <v>-4.3026925504396907E-2</v>
      </c>
    </row>
    <row r="459" spans="2:6" x14ac:dyDescent="0.2">
      <c r="B459" s="14" t="s">
        <v>617</v>
      </c>
      <c r="C459">
        <v>1.5997593329630218</v>
      </c>
      <c r="D459">
        <v>7.2349849735253713E-2</v>
      </c>
      <c r="E459">
        <v>0.5953104725376468</v>
      </c>
      <c r="F459">
        <v>6.5586762674074706E-2</v>
      </c>
    </row>
    <row r="460" spans="2:6" x14ac:dyDescent="0.2">
      <c r="B460" s="14" t="s">
        <v>618</v>
      </c>
      <c r="C460">
        <v>0.98308924362586703</v>
      </c>
      <c r="D460">
        <v>4.5394286781785809E-2</v>
      </c>
      <c r="E460">
        <v>0.3258668564669831</v>
      </c>
      <c r="F460">
        <v>4.2963261013939658E-3</v>
      </c>
    </row>
    <row r="461" spans="2:6" x14ac:dyDescent="0.2">
      <c r="B461" s="14" t="s">
        <v>619</v>
      </c>
      <c r="C461">
        <v>0.15320818079716658</v>
      </c>
      <c r="D461">
        <v>6.3694657930635223E-2</v>
      </c>
      <c r="E461">
        <v>0.46850393682993374</v>
      </c>
      <c r="F461">
        <v>5.4946296323743482E-3</v>
      </c>
    </row>
    <row r="462" spans="2:6" x14ac:dyDescent="0.2">
      <c r="B462" s="14" t="s">
        <v>620</v>
      </c>
      <c r="C462">
        <v>8.8733189537358991E-3</v>
      </c>
      <c r="D462">
        <v>7.4781958040404106E-2</v>
      </c>
      <c r="E462">
        <v>0.55661102805462104</v>
      </c>
      <c r="F462">
        <v>1.8822713614063957E-2</v>
      </c>
    </row>
    <row r="463" spans="2:6" x14ac:dyDescent="0.2">
      <c r="B463" s="14" t="s">
        <v>621</v>
      </c>
      <c r="C463">
        <v>5.2925416056537511</v>
      </c>
      <c r="D463">
        <v>1.7447530625824825E-2</v>
      </c>
      <c r="E463">
        <v>0.14959727787873245</v>
      </c>
      <c r="F463">
        <v>1.9265282534264294E-2</v>
      </c>
    </row>
    <row r="464" spans="2:6" x14ac:dyDescent="0.2">
      <c r="B464" s="14" t="s">
        <v>622</v>
      </c>
      <c r="C464">
        <v>2.583560460153337E-2</v>
      </c>
      <c r="D464">
        <v>6.344377864986317E-2</v>
      </c>
      <c r="E464">
        <v>0.47596985844524653</v>
      </c>
      <c r="F464">
        <v>-1.725005528949719E-2</v>
      </c>
    </row>
    <row r="465" spans="2:6" x14ac:dyDescent="0.2">
      <c r="B465" s="14" t="s">
        <v>623</v>
      </c>
      <c r="C465">
        <v>0.23413579040741697</v>
      </c>
      <c r="D465">
        <v>4.9121716844746643E-2</v>
      </c>
      <c r="E465">
        <v>0.37598711081809899</v>
      </c>
      <c r="F465">
        <v>-3.2848141234831374E-2</v>
      </c>
    </row>
    <row r="466" spans="2:6" x14ac:dyDescent="0.2">
      <c r="B466" s="14" t="s">
        <v>624</v>
      </c>
      <c r="C466">
        <v>0.90590443379622088</v>
      </c>
      <c r="D466">
        <v>3.4235696995055243E-2</v>
      </c>
      <c r="E466">
        <v>0.29838638779218218</v>
      </c>
      <c r="F466">
        <v>-7.2519714507657262E-2</v>
      </c>
    </row>
    <row r="467" spans="2:6" x14ac:dyDescent="0.2">
      <c r="B467" s="14" t="s">
        <v>625</v>
      </c>
      <c r="C467">
        <v>8.2929508557116172E-2</v>
      </c>
      <c r="D467">
        <v>-1.3781371280829902E-4</v>
      </c>
      <c r="E467">
        <v>7.5508776268295996E-2</v>
      </c>
      <c r="F467">
        <v>-0.17968159591725819</v>
      </c>
    </row>
    <row r="468" spans="2:6" x14ac:dyDescent="0.2">
      <c r="B468" s="14" t="s">
        <v>626</v>
      </c>
      <c r="C468">
        <v>0.18383684151820251</v>
      </c>
      <c r="D468">
        <v>1.9519475148066512E-2</v>
      </c>
      <c r="E468">
        <v>0.20629479480147594</v>
      </c>
      <c r="F468">
        <v>-7.0446676416846543E-2</v>
      </c>
    </row>
    <row r="469" spans="2:6" x14ac:dyDescent="0.2">
      <c r="B469" s="14" t="s">
        <v>627</v>
      </c>
      <c r="C469">
        <v>0.26409781072833322</v>
      </c>
      <c r="D469">
        <v>-1.7498241662849967E-2</v>
      </c>
      <c r="E469">
        <v>-2.3553504609763465E-2</v>
      </c>
      <c r="F469">
        <v>-0.20107724977143082</v>
      </c>
    </row>
    <row r="470" spans="2:6" x14ac:dyDescent="0.2">
      <c r="B470" s="14" t="s">
        <v>628</v>
      </c>
      <c r="C470">
        <v>1.608164825922382E-2</v>
      </c>
      <c r="D470">
        <v>-1.990708190824364E-3</v>
      </c>
      <c r="E470">
        <v>1.8480199254899965E-2</v>
      </c>
      <c r="F470">
        <v>-0.10880875673753287</v>
      </c>
    </row>
    <row r="471" spans="2:6" x14ac:dyDescent="0.2">
      <c r="B471" s="14" t="s">
        <v>629</v>
      </c>
      <c r="C471">
        <v>4.3597825368330276E-2</v>
      </c>
      <c r="D471">
        <v>3.4253290024177652E-2</v>
      </c>
      <c r="E471">
        <v>0.17985185198650111</v>
      </c>
      <c r="F471">
        <v>-0.17249665623226829</v>
      </c>
    </row>
    <row r="472" spans="2:6" x14ac:dyDescent="0.2">
      <c r="B472" s="14" t="s">
        <v>630</v>
      </c>
      <c r="C472">
        <v>0.20036422442968904</v>
      </c>
      <c r="D472">
        <v>5.699539282255639E-2</v>
      </c>
      <c r="E472">
        <v>0.39807496168133838</v>
      </c>
      <c r="F472">
        <v>-4.9820563183022859E-2</v>
      </c>
    </row>
    <row r="473" spans="2:6" x14ac:dyDescent="0.2">
      <c r="B473" s="14" t="s">
        <v>631</v>
      </c>
      <c r="C473">
        <v>1.3563469135381419</v>
      </c>
      <c r="D473">
        <v>1.4377961190881194E-2</v>
      </c>
      <c r="E473">
        <v>9.1373417989837336E-2</v>
      </c>
      <c r="F473">
        <v>-0.13941818963396635</v>
      </c>
    </row>
    <row r="474" spans="2:6" x14ac:dyDescent="0.2">
      <c r="B474" s="14" t="s">
        <v>632</v>
      </c>
      <c r="C474">
        <v>5.02142235462903E-2</v>
      </c>
      <c r="D474">
        <v>2.0307176812028871E-2</v>
      </c>
      <c r="E474">
        <v>0.14217596700500934</v>
      </c>
      <c r="F474">
        <v>-0.10127623528104479</v>
      </c>
    </row>
    <row r="475" spans="2:6" x14ac:dyDescent="0.2">
      <c r="B475" s="14" t="s">
        <v>633</v>
      </c>
      <c r="C475">
        <v>4.9155913140973367E-2</v>
      </c>
      <c r="D475">
        <v>-1.7330533620718569E-2</v>
      </c>
      <c r="E475">
        <v>-0.16205290430262309</v>
      </c>
      <c r="F475">
        <v>-0.22376642375593336</v>
      </c>
    </row>
    <row r="476" spans="2:6" x14ac:dyDescent="0.2">
      <c r="B476" s="14" t="s">
        <v>634</v>
      </c>
      <c r="C476">
        <v>0.24131063308397116</v>
      </c>
      <c r="D476">
        <v>1.1593780741203652E-2</v>
      </c>
      <c r="E476">
        <v>6.3403504376169373E-2</v>
      </c>
      <c r="F476">
        <v>-0.14012736329063191</v>
      </c>
    </row>
    <row r="477" spans="2:6" x14ac:dyDescent="0.2">
      <c r="B477" s="14" t="s">
        <v>635</v>
      </c>
      <c r="C477">
        <v>8.6179950622838869E-2</v>
      </c>
      <c r="D477">
        <v>3.8841283138157934E-2</v>
      </c>
      <c r="E477">
        <v>0.26726709813473803</v>
      </c>
      <c r="F477">
        <v>-7.0111658812965771E-2</v>
      </c>
    </row>
    <row r="478" spans="2:6" x14ac:dyDescent="0.2">
      <c r="B478" s="14" t="s">
        <v>636</v>
      </c>
      <c r="C478">
        <v>2.1087009678759454</v>
      </c>
      <c r="D478">
        <v>3.2633454032082732E-2</v>
      </c>
      <c r="E478">
        <v>0.22047410932948264</v>
      </c>
      <c r="F478">
        <v>-5.2440656617958048E-2</v>
      </c>
    </row>
    <row r="479" spans="2:6" x14ac:dyDescent="0.2">
      <c r="B479" s="14" t="s">
        <v>637</v>
      </c>
      <c r="C479">
        <v>0.58403535008244012</v>
      </c>
      <c r="D479">
        <v>2.6215723687239567E-2</v>
      </c>
      <c r="E479">
        <v>0.21772518993803391</v>
      </c>
      <c r="F479">
        <v>-2.328144464659454E-2</v>
      </c>
    </row>
    <row r="480" spans="2:6" x14ac:dyDescent="0.2">
      <c r="B480" s="14" t="s">
        <v>638</v>
      </c>
      <c r="C480">
        <v>4.5465971733025379</v>
      </c>
      <c r="D480">
        <v>1.1511740238723256E-2</v>
      </c>
      <c r="E480">
        <v>0.13365008344055074</v>
      </c>
      <c r="F480">
        <v>-6.9865010633063385E-2</v>
      </c>
    </row>
    <row r="481" spans="2:6" x14ac:dyDescent="0.2">
      <c r="B481" s="14" t="s">
        <v>639</v>
      </c>
      <c r="C481">
        <v>3.2545769390827942E-2</v>
      </c>
      <c r="D481">
        <v>-1.4339332273149985E-2</v>
      </c>
      <c r="E481">
        <v>-0.10646824223143891</v>
      </c>
      <c r="F481">
        <v>-0.14195272329141639</v>
      </c>
    </row>
    <row r="482" spans="2:6" x14ac:dyDescent="0.2">
      <c r="B482" s="14" t="s">
        <v>640</v>
      </c>
      <c r="C482">
        <v>9.6044854283216883E-3</v>
      </c>
      <c r="D482">
        <v>2.6495613622223857E-2</v>
      </c>
      <c r="E482">
        <v>0.17389157890630447</v>
      </c>
      <c r="F482">
        <v>-8.319295516759917E-2</v>
      </c>
    </row>
    <row r="483" spans="2:6" x14ac:dyDescent="0.2">
      <c r="B483" s="14" t="s">
        <v>641</v>
      </c>
      <c r="C483">
        <v>7.1642552164741496E-2</v>
      </c>
      <c r="D483">
        <v>-1.7028327852142144E-2</v>
      </c>
      <c r="E483">
        <v>-0.15550474814087778</v>
      </c>
      <c r="F483">
        <v>-0.16259048248269403</v>
      </c>
    </row>
    <row r="484" spans="2:6" x14ac:dyDescent="0.2">
      <c r="B484" s="14" t="s">
        <v>642</v>
      </c>
      <c r="C484">
        <v>2.8954406547452204E-2</v>
      </c>
      <c r="D484">
        <v>-9.3403329245567157E-3</v>
      </c>
      <c r="E484">
        <v>-8.5714287398142019E-2</v>
      </c>
      <c r="F484">
        <v>-0.15484491570950665</v>
      </c>
    </row>
    <row r="485" spans="2:6" x14ac:dyDescent="0.2">
      <c r="B485" s="14" t="s">
        <v>643</v>
      </c>
      <c r="C485">
        <v>1.2275524719976214</v>
      </c>
      <c r="D485">
        <v>-4.8722002797374486E-3</v>
      </c>
      <c r="E485">
        <v>-4.7166780670271358E-2</v>
      </c>
      <c r="F485">
        <v>-6.9659769708541042E-2</v>
      </c>
    </row>
    <row r="486" spans="2:6" x14ac:dyDescent="0.2">
      <c r="B486" s="14" t="s">
        <v>644</v>
      </c>
      <c r="C486">
        <v>0.38029601933903046</v>
      </c>
      <c r="D486">
        <v>-1.227831043515426E-3</v>
      </c>
      <c r="E486">
        <v>-0.13002127624054394</v>
      </c>
      <c r="F486">
        <v>-3.6405269235817439E-2</v>
      </c>
    </row>
    <row r="487" spans="2:6" x14ac:dyDescent="0.2">
      <c r="B487" s="14" t="s">
        <v>645</v>
      </c>
      <c r="C487">
        <v>0.29542229321600688</v>
      </c>
      <c r="D487">
        <v>2.6874168707236024E-2</v>
      </c>
      <c r="E487">
        <v>0.18264646451178201</v>
      </c>
      <c r="F487">
        <v>-6.1478817891191806E-2</v>
      </c>
    </row>
    <row r="488" spans="2:6" x14ac:dyDescent="0.2">
      <c r="B488" s="14" t="s">
        <v>646</v>
      </c>
      <c r="C488">
        <v>0.22837875538897523</v>
      </c>
      <c r="D488">
        <v>-2.9915306720140755E-3</v>
      </c>
      <c r="E488">
        <v>5.7722932420523065E-2</v>
      </c>
      <c r="F488">
        <v>-0.13683010860250366</v>
      </c>
    </row>
    <row r="489" spans="2:6" x14ac:dyDescent="0.2">
      <c r="B489" s="14" t="s">
        <v>647</v>
      </c>
      <c r="C489">
        <v>1.0307192310915085</v>
      </c>
      <c r="D489">
        <v>-4.6532600074478125E-3</v>
      </c>
      <c r="E489">
        <v>-1.0895516828202112E-2</v>
      </c>
      <c r="F489">
        <v>-0.13644198609763514</v>
      </c>
    </row>
    <row r="490" spans="2:6" x14ac:dyDescent="0.2">
      <c r="B490" s="14" t="s">
        <v>648</v>
      </c>
      <c r="C490">
        <v>0.25796430070631515</v>
      </c>
      <c r="D490">
        <v>-8.7181577856254577E-3</v>
      </c>
      <c r="E490">
        <v>-9.321663668053759E-2</v>
      </c>
      <c r="F490">
        <v>-0.13896604526738576</v>
      </c>
    </row>
    <row r="491" spans="2:6" x14ac:dyDescent="0.2">
      <c r="B491" s="14" t="s">
        <v>126</v>
      </c>
      <c r="C491">
        <v>7.1828972165157614</v>
      </c>
      <c r="D491">
        <v>-3.0510036953212971E-2</v>
      </c>
      <c r="E491">
        <v>-0.12245213299624247</v>
      </c>
      <c r="F491">
        <v>-0.21811475807613778</v>
      </c>
    </row>
    <row r="492" spans="2:6" x14ac:dyDescent="0.2">
      <c r="B492" s="14" t="s">
        <v>436</v>
      </c>
      <c r="C492">
        <v>0.84550079579269766</v>
      </c>
      <c r="D492">
        <v>5.5072510466480651E-2</v>
      </c>
      <c r="E492">
        <v>0.60103023551660861</v>
      </c>
      <c r="F492">
        <v>9.2755443054781672E-2</v>
      </c>
    </row>
    <row r="493" spans="2:6" x14ac:dyDescent="0.2">
      <c r="B493" s="14" t="s">
        <v>437</v>
      </c>
      <c r="C493">
        <v>33.9764139168634</v>
      </c>
      <c r="D493">
        <v>-4.9167402227723311E-2</v>
      </c>
      <c r="E493">
        <v>-0.46306032199958658</v>
      </c>
      <c r="F493">
        <v>-0.23133689112008193</v>
      </c>
    </row>
    <row r="494" spans="2:6" x14ac:dyDescent="0.2">
      <c r="B494" s="14" t="s">
        <v>438</v>
      </c>
      <c r="C494">
        <v>12.013107392845971</v>
      </c>
      <c r="D494">
        <v>-0.12404884504150226</v>
      </c>
      <c r="E494">
        <v>-0.97145789481559719</v>
      </c>
      <c r="F494">
        <v>-0.19331500859078865</v>
      </c>
    </row>
    <row r="495" spans="2:6" x14ac:dyDescent="0.2">
      <c r="B495" s="14" t="s">
        <v>439</v>
      </c>
      <c r="C495">
        <v>1.6197806041858487</v>
      </c>
      <c r="D495">
        <v>5.8941352347607889E-2</v>
      </c>
      <c r="E495">
        <v>0.47519626898262501</v>
      </c>
      <c r="F495">
        <v>-0.14433411533333329</v>
      </c>
    </row>
    <row r="496" spans="2:6" x14ac:dyDescent="0.2">
      <c r="B496" s="14" t="s">
        <v>441</v>
      </c>
      <c r="C496">
        <v>2.5983449202846582</v>
      </c>
      <c r="D496">
        <v>1.1947636093578851E-2</v>
      </c>
      <c r="E496">
        <v>6.3861583355007134E-2</v>
      </c>
      <c r="F496">
        <v>-0.15742016817394955</v>
      </c>
    </row>
    <row r="497" spans="2:6" x14ac:dyDescent="0.2">
      <c r="B497" s="14" t="s">
        <v>442</v>
      </c>
      <c r="C497">
        <v>4.004471390288673</v>
      </c>
      <c r="D497">
        <v>1.8560188348182294E-2</v>
      </c>
      <c r="E497">
        <v>-5.6901700188805027E-2</v>
      </c>
      <c r="F497">
        <v>-0.38458943246316712</v>
      </c>
    </row>
    <row r="498" spans="2:6" x14ac:dyDescent="0.2">
      <c r="B498" s="14" t="s">
        <v>443</v>
      </c>
      <c r="C498">
        <v>30.362865659972766</v>
      </c>
      <c r="D498">
        <v>1.2278983597013848E-2</v>
      </c>
      <c r="E498">
        <v>9.6614720632959283E-2</v>
      </c>
      <c r="F498">
        <v>-7.6213018317228265E-2</v>
      </c>
    </row>
    <row r="499" spans="2:6" x14ac:dyDescent="0.2">
      <c r="B499" s="14" t="s">
        <v>444</v>
      </c>
      <c r="C499">
        <v>7.3966181032503657</v>
      </c>
      <c r="D499">
        <v>1.8836857243087479E-2</v>
      </c>
      <c r="E499">
        <v>0.16473509340459991</v>
      </c>
      <c r="F499">
        <v>-6.1889305567242037E-2</v>
      </c>
    </row>
  </sheetData>
  <phoneticPr fontId="17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AG52"/>
  <sheetViews>
    <sheetView zoomScale="85" zoomScaleNormal="85" workbookViewId="0"/>
  </sheetViews>
  <sheetFormatPr defaultRowHeight="12.75" x14ac:dyDescent="0.2"/>
  <cols>
    <col min="1" max="16384" width="9.140625" style="49"/>
  </cols>
  <sheetData>
    <row r="1" spans="1:22" x14ac:dyDescent="0.2">
      <c r="A1" s="50" t="s">
        <v>224</v>
      </c>
      <c r="B1" s="345" t="s">
        <v>140</v>
      </c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  <c r="U1" s="345"/>
      <c r="V1" s="345"/>
    </row>
    <row r="21" spans="25:33" x14ac:dyDescent="0.2">
      <c r="Y21" s="80"/>
      <c r="Z21" s="80"/>
      <c r="AA21" s="80"/>
      <c r="AB21" s="80"/>
      <c r="AC21" s="80"/>
      <c r="AD21" s="80"/>
      <c r="AE21" s="80"/>
      <c r="AF21" s="80"/>
      <c r="AG21" s="80"/>
    </row>
    <row r="52" spans="2:2" x14ac:dyDescent="0.2">
      <c r="B52" s="50" t="s">
        <v>224</v>
      </c>
    </row>
  </sheetData>
  <mergeCells count="1">
    <mergeCell ref="B1:V1"/>
  </mergeCells>
  <hyperlinks>
    <hyperlink ref="B52" location="Cover!A1" display="Return to Contents" xr:uid="{00000000-0004-0000-0C00-000000000000}"/>
    <hyperlink ref="A1" location="Cover!A1" display="Return to Contents" xr:uid="{5A45728E-AFED-40EB-8FE9-323DF7830792}"/>
  </hyperlink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7" tint="-0.249977111117893"/>
  </sheetPr>
  <dimension ref="A1:AN285"/>
  <sheetViews>
    <sheetView workbookViewId="0">
      <pane ySplit="9" topLeftCell="A10" activePane="bottomLeft" state="frozen"/>
      <selection activeCell="S1" sqref="S1"/>
      <selection pane="bottomLeft" activeCell="A10" sqref="A10"/>
    </sheetView>
  </sheetViews>
  <sheetFormatPr defaultRowHeight="12.75" outlineLevelRow="1" outlineLevelCol="1" x14ac:dyDescent="0.2"/>
  <cols>
    <col min="1" max="1" width="2.7109375" style="49" customWidth="1"/>
    <col min="2" max="2" width="25" style="49" customWidth="1"/>
    <col min="3" max="3" width="7.140625" style="49" customWidth="1"/>
    <col min="4" max="4" width="8.7109375" style="49" customWidth="1"/>
    <col min="5" max="5" width="6.7109375" style="49" customWidth="1"/>
    <col min="6" max="10" width="6.7109375" style="49" customWidth="1" outlineLevel="1"/>
    <col min="11" max="13" width="6.7109375" style="49" customWidth="1"/>
    <col min="14" max="14" width="2.7109375" style="49" customWidth="1"/>
    <col min="15" max="15" width="23" style="49" customWidth="1"/>
    <col min="16" max="16" width="7.140625" style="49" customWidth="1"/>
    <col min="17" max="17" width="8.7109375" style="49" customWidth="1"/>
    <col min="18" max="18" width="6.7109375" style="49" customWidth="1"/>
    <col min="19" max="24" width="6.7109375" style="49" customWidth="1" outlineLevel="1"/>
    <col min="25" max="26" width="6.7109375" style="49" customWidth="1"/>
    <col min="27" max="27" width="2.7109375" style="49" customWidth="1"/>
    <col min="28" max="28" width="22.85546875" style="49" customWidth="1"/>
    <col min="29" max="32" width="6.7109375" style="49" customWidth="1"/>
    <col min="33" max="37" width="6.7109375" style="49" customWidth="1" outlineLevel="1"/>
    <col min="38" max="39" width="6.7109375" style="49" customWidth="1"/>
    <col min="40" max="40" width="2.7109375" style="49" customWidth="1"/>
    <col min="41" max="16384" width="9.140625" style="49"/>
  </cols>
  <sheetData>
    <row r="1" spans="1:40" x14ac:dyDescent="0.2">
      <c r="B1" s="82" t="s">
        <v>92</v>
      </c>
      <c r="D1" s="81"/>
      <c r="E1" s="81"/>
      <c r="F1" s="81"/>
      <c r="G1" s="81"/>
      <c r="H1" s="81"/>
      <c r="I1" s="81"/>
      <c r="J1" s="81"/>
      <c r="K1" s="81"/>
      <c r="L1" s="81"/>
      <c r="M1" s="81"/>
      <c r="AB1" s="83" t="s">
        <v>469</v>
      </c>
      <c r="AC1" s="83"/>
      <c r="AD1" s="83"/>
      <c r="AE1" s="83"/>
      <c r="AF1" s="83"/>
      <c r="AL1" s="275"/>
      <c r="AM1" s="275"/>
      <c r="AN1" s="275"/>
    </row>
    <row r="2" spans="1:40" ht="12" customHeight="1" x14ac:dyDescent="0.2">
      <c r="B2" s="50" t="s">
        <v>224</v>
      </c>
      <c r="AG2" s="275"/>
      <c r="AH2" s="275"/>
      <c r="AI2" s="275"/>
      <c r="AJ2" s="275"/>
      <c r="AK2" s="275"/>
    </row>
    <row r="3" spans="1:40" x14ac:dyDescent="0.2">
      <c r="D3" s="49" t="str">
        <f t="shared" ref="D3:M3" si="0">IFERROR(VLOOKUP(D2,sims,4,0),"")</f>
        <v/>
      </c>
      <c r="E3" s="49" t="str">
        <f t="shared" si="0"/>
        <v/>
      </c>
      <c r="F3" s="49" t="str">
        <f t="shared" si="0"/>
        <v/>
      </c>
      <c r="G3" s="49" t="str">
        <f t="shared" si="0"/>
        <v/>
      </c>
      <c r="H3" s="49" t="str">
        <f t="shared" si="0"/>
        <v/>
      </c>
      <c r="I3" s="49" t="str">
        <f t="shared" si="0"/>
        <v/>
      </c>
      <c r="J3" s="49" t="str">
        <f t="shared" si="0"/>
        <v/>
      </c>
      <c r="K3" s="49" t="str">
        <f t="shared" si="0"/>
        <v/>
      </c>
      <c r="L3" s="49" t="str">
        <f t="shared" si="0"/>
        <v/>
      </c>
      <c r="M3" s="49" t="str">
        <f t="shared" si="0"/>
        <v/>
      </c>
      <c r="Q3" s="49" t="str">
        <f>IFERROR(VLOOKUP(Q2,sims,4,0),"")</f>
        <v/>
      </c>
      <c r="R3" s="49" t="str">
        <f t="shared" ref="R3:Z3" si="1">IFERROR(VLOOKUP(R2,sims,4,0),"")</f>
        <v/>
      </c>
      <c r="S3" s="49" t="str">
        <f t="shared" si="1"/>
        <v/>
      </c>
      <c r="T3" s="49" t="str">
        <f t="shared" si="1"/>
        <v/>
      </c>
      <c r="U3" s="49" t="str">
        <f t="shared" si="1"/>
        <v/>
      </c>
      <c r="V3" s="49" t="str">
        <f t="shared" si="1"/>
        <v/>
      </c>
      <c r="W3" s="49" t="str">
        <f t="shared" si="1"/>
        <v/>
      </c>
      <c r="X3" s="49" t="str">
        <f t="shared" si="1"/>
        <v/>
      </c>
      <c r="Y3" s="49" t="str">
        <f t="shared" si="1"/>
        <v/>
      </c>
      <c r="Z3" s="49" t="str">
        <f t="shared" si="1"/>
        <v/>
      </c>
      <c r="AD3" s="49" t="str">
        <f>IFERROR(VLOOKUP(AD2,sims,4,0),"")</f>
        <v/>
      </c>
      <c r="AE3" s="49" t="str">
        <f t="shared" ref="AE3:AM3" si="2">IFERROR(VLOOKUP(AE2,sims,4,0),"")</f>
        <v/>
      </c>
      <c r="AF3" s="49" t="str">
        <f t="shared" si="2"/>
        <v/>
      </c>
      <c r="AG3" s="49" t="str">
        <f>IFERROR(VLOOKUP(#REF!,sims,4,0),"")</f>
        <v/>
      </c>
      <c r="AH3" s="49" t="str">
        <f>IFERROR(VLOOKUP(#REF!,sims,4,0),"")</f>
        <v/>
      </c>
      <c r="AI3" s="49" t="str">
        <f>IFERROR(VLOOKUP(#REF!,sims,4,0),"")</f>
        <v/>
      </c>
      <c r="AJ3" s="49" t="str">
        <f>IFERROR(VLOOKUP(#REF!,sims,4,0),"")</f>
        <v/>
      </c>
      <c r="AK3" s="49" t="str">
        <f>IFERROR(VLOOKUP(#REF!,sims,4,0),"")</f>
        <v/>
      </c>
      <c r="AL3" s="49" t="str">
        <f t="shared" si="2"/>
        <v/>
      </c>
      <c r="AM3" s="49" t="str">
        <f t="shared" si="2"/>
        <v/>
      </c>
    </row>
    <row r="4" spans="1:40" hidden="1" x14ac:dyDescent="0.2">
      <c r="A4" s="84"/>
      <c r="D4" s="57"/>
      <c r="E4" s="85" t="str">
        <f ca="1">E8&amp;": "&amp;E7</f>
        <v>sim1: tm +10%</v>
      </c>
      <c r="F4" s="85" t="str">
        <f t="shared" ref="F4:M4" ca="1" si="3">F8&amp;": "&amp;F7</f>
        <v>sim2: tq manf 10%</v>
      </c>
      <c r="G4" s="85" t="str">
        <f t="shared" ca="1" si="3"/>
        <v>sim3: pwm cr_oil&amp;gas +10%</v>
      </c>
      <c r="H4" s="85" t="str">
        <f t="shared" ca="1" si="3"/>
        <v xml:space="preserve">: </v>
      </c>
      <c r="I4" s="85" t="str">
        <f t="shared" ca="1" si="3"/>
        <v xml:space="preserve">: </v>
      </c>
      <c r="J4" s="85" t="str">
        <f t="shared" ca="1" si="3"/>
        <v xml:space="preserve">: </v>
      </c>
      <c r="K4" s="85" t="str">
        <f t="shared" ca="1" si="3"/>
        <v xml:space="preserve">: </v>
      </c>
      <c r="L4" s="85" t="str">
        <f t="shared" ca="1" si="3"/>
        <v xml:space="preserve">: </v>
      </c>
      <c r="M4" s="85" t="str">
        <f t="shared" ca="1" si="3"/>
        <v xml:space="preserve">: </v>
      </c>
      <c r="P4" s="86"/>
      <c r="Q4" s="57"/>
      <c r="R4" s="57"/>
      <c r="S4" s="57"/>
      <c r="T4" s="57"/>
      <c r="U4" s="57"/>
      <c r="V4" s="57"/>
      <c r="W4" s="57"/>
      <c r="X4" s="57"/>
      <c r="Y4" s="57"/>
      <c r="Z4" s="57"/>
      <c r="AA4" s="56"/>
    </row>
    <row r="5" spans="1:40" x14ac:dyDescent="0.2">
      <c r="B5" s="53"/>
      <c r="C5" s="338" t="s">
        <v>310</v>
      </c>
      <c r="D5" s="338"/>
      <c r="E5" s="338"/>
      <c r="F5" s="338"/>
      <c r="G5" s="338"/>
      <c r="H5" s="338"/>
      <c r="I5" s="338"/>
      <c r="J5" s="338"/>
      <c r="K5" s="338"/>
      <c r="L5" s="338"/>
      <c r="M5" s="338"/>
      <c r="O5" s="53"/>
      <c r="P5" s="338" t="s">
        <v>93</v>
      </c>
      <c r="Q5" s="338"/>
      <c r="R5" s="338"/>
      <c r="S5" s="338"/>
      <c r="T5" s="338"/>
      <c r="U5" s="338"/>
      <c r="V5" s="338"/>
      <c r="W5" s="338"/>
      <c r="X5" s="338"/>
      <c r="Y5" s="338"/>
      <c r="Z5" s="338"/>
      <c r="AB5" s="51"/>
      <c r="AC5" s="338" t="s">
        <v>285</v>
      </c>
      <c r="AD5" s="338"/>
      <c r="AE5" s="338"/>
      <c r="AF5" s="338"/>
      <c r="AG5" s="338"/>
      <c r="AH5" s="338"/>
      <c r="AI5" s="338"/>
      <c r="AJ5" s="338"/>
      <c r="AK5" s="338"/>
      <c r="AL5" s="338"/>
      <c r="AM5" s="338"/>
    </row>
    <row r="6" spans="1:40" ht="25.5" x14ac:dyDescent="0.2">
      <c r="B6" s="53"/>
      <c r="C6" s="87"/>
      <c r="D6" s="74" t="s">
        <v>130</v>
      </c>
      <c r="E6" s="88" t="s">
        <v>25</v>
      </c>
      <c r="F6" s="88"/>
      <c r="G6" s="88"/>
      <c r="H6" s="88"/>
      <c r="I6" s="88"/>
      <c r="J6" s="88"/>
      <c r="K6" s="88"/>
      <c r="L6" s="88"/>
      <c r="M6" s="88"/>
      <c r="O6" s="53"/>
      <c r="P6" s="87"/>
      <c r="Q6" s="74" t="s">
        <v>130</v>
      </c>
      <c r="R6" s="88" t="s">
        <v>25</v>
      </c>
      <c r="S6" s="88"/>
      <c r="T6" s="88"/>
      <c r="U6" s="88"/>
      <c r="V6" s="88"/>
      <c r="W6" s="88"/>
      <c r="X6" s="88"/>
      <c r="Y6" s="88"/>
      <c r="Z6" s="88"/>
      <c r="AA6" s="89"/>
      <c r="AB6" s="51"/>
      <c r="AC6" s="53"/>
      <c r="AD6" s="74" t="s">
        <v>181</v>
      </c>
      <c r="AE6" s="90" t="s">
        <v>25</v>
      </c>
      <c r="AF6" s="53"/>
      <c r="AG6" s="53"/>
      <c r="AH6" s="53"/>
      <c r="AI6" s="53"/>
      <c r="AJ6" s="53"/>
      <c r="AK6" s="53"/>
      <c r="AL6" s="53"/>
      <c r="AM6" s="53"/>
    </row>
    <row r="7" spans="1:40" ht="51" x14ac:dyDescent="0.2">
      <c r="B7" s="91" t="s">
        <v>138</v>
      </c>
      <c r="C7" s="91" t="s">
        <v>138</v>
      </c>
      <c r="D7" s="74" t="str">
        <f>IFERROR(VLOOKUP(D$2,sims,3,0),"")</f>
        <v/>
      </c>
      <c r="E7" s="74" t="str">
        <f t="shared" ref="E7:M7" ca="1" si="4">IFERROR(VLOOKUP(E$8,sims,3,0),"")</f>
        <v>tm +10%</v>
      </c>
      <c r="F7" s="74" t="str">
        <f t="shared" ca="1" si="4"/>
        <v>tq manf 10%</v>
      </c>
      <c r="G7" s="74" t="str">
        <f t="shared" ca="1" si="4"/>
        <v>pwm cr_oil&amp;gas +10%</v>
      </c>
      <c r="H7" s="74" t="str">
        <f t="shared" ca="1" si="4"/>
        <v/>
      </c>
      <c r="I7" s="74" t="str">
        <f t="shared" ca="1" si="4"/>
        <v/>
      </c>
      <c r="J7" s="74" t="str">
        <f t="shared" ca="1" si="4"/>
        <v/>
      </c>
      <c r="K7" s="74" t="str">
        <f t="shared" ca="1" si="4"/>
        <v/>
      </c>
      <c r="L7" s="74" t="str">
        <f t="shared" ca="1" si="4"/>
        <v/>
      </c>
      <c r="M7" s="74" t="str">
        <f t="shared" ca="1" si="4"/>
        <v/>
      </c>
      <c r="O7" s="91" t="s">
        <v>138</v>
      </c>
      <c r="P7" s="91" t="s">
        <v>138</v>
      </c>
      <c r="Q7" s="74" t="str">
        <f>IFERROR(VLOOKUP(Q$2,sims,3,0),"")</f>
        <v/>
      </c>
      <c r="R7" s="74" t="str">
        <f t="shared" ref="R7:Z7" ca="1" si="5">IFERROR(VLOOKUP(R$8,sims,3,0),"")</f>
        <v>tm +10%</v>
      </c>
      <c r="S7" s="74" t="str">
        <f t="shared" ca="1" si="5"/>
        <v>tq manf 10%</v>
      </c>
      <c r="T7" s="74" t="str">
        <f t="shared" ca="1" si="5"/>
        <v>pwm cr_oil&amp;gas +10%</v>
      </c>
      <c r="U7" s="74" t="str">
        <f t="shared" ca="1" si="5"/>
        <v/>
      </c>
      <c r="V7" s="74" t="str">
        <f t="shared" ca="1" si="5"/>
        <v/>
      </c>
      <c r="W7" s="74" t="str">
        <f t="shared" ca="1" si="5"/>
        <v/>
      </c>
      <c r="X7" s="74" t="str">
        <f t="shared" ca="1" si="5"/>
        <v/>
      </c>
      <c r="Y7" s="74" t="str">
        <f t="shared" ca="1" si="5"/>
        <v/>
      </c>
      <c r="Z7" s="74" t="str">
        <f t="shared" ca="1" si="5"/>
        <v/>
      </c>
      <c r="AA7" s="92"/>
      <c r="AB7" s="51" t="s">
        <v>327</v>
      </c>
      <c r="AC7" s="51"/>
      <c r="AD7" s="74" t="str">
        <f>IFERROR(VLOOKUP(AD2,sims,3,0),"")</f>
        <v/>
      </c>
      <c r="AE7" s="91" t="str">
        <f t="shared" ref="AE7:AM7" ca="1" si="6">IFERROR(VLOOKUP(AE8,sims,3,0),"")</f>
        <v>tm +10%</v>
      </c>
      <c r="AF7" s="91" t="str">
        <f t="shared" ca="1" si="6"/>
        <v>tq manf 10%</v>
      </c>
      <c r="AG7" s="91" t="str">
        <f t="shared" ca="1" si="6"/>
        <v>pwm cr_oil&amp;gas +10%</v>
      </c>
      <c r="AH7" s="91" t="str">
        <f t="shared" ca="1" si="6"/>
        <v/>
      </c>
      <c r="AI7" s="91" t="str">
        <f t="shared" ca="1" si="6"/>
        <v/>
      </c>
      <c r="AJ7" s="91" t="str">
        <f t="shared" ca="1" si="6"/>
        <v/>
      </c>
      <c r="AK7" s="91" t="str">
        <f t="shared" ca="1" si="6"/>
        <v/>
      </c>
      <c r="AL7" s="91" t="str">
        <f t="shared" ca="1" si="6"/>
        <v/>
      </c>
      <c r="AM7" s="91" t="str">
        <f t="shared" ca="1" si="6"/>
        <v/>
      </c>
    </row>
    <row r="8" spans="1:40" x14ac:dyDescent="0.2">
      <c r="B8" s="53"/>
      <c r="C8" s="93" t="str" cm="1">
        <f t="array" aca="1" ref="C8:M30" ca="1">IF(YITAB="","",YITAB)</f>
        <v/>
      </c>
      <c r="D8" s="94" t="str">
        <f ca="1"/>
        <v>base</v>
      </c>
      <c r="E8" s="95" t="str">
        <f ca="1"/>
        <v>sim1</v>
      </c>
      <c r="F8" s="95" t="str">
        <f ca="1"/>
        <v>sim2</v>
      </c>
      <c r="G8" s="95" t="str">
        <f ca="1"/>
        <v>sim3</v>
      </c>
      <c r="H8" s="95" t="str">
        <f ca="1"/>
        <v/>
      </c>
      <c r="I8" s="95" t="str">
        <f ca="1"/>
        <v/>
      </c>
      <c r="J8" s="95" t="str">
        <f ca="1"/>
        <v/>
      </c>
      <c r="K8" s="95" t="str">
        <f ca="1"/>
        <v/>
      </c>
      <c r="L8" s="95" t="str">
        <f ca="1"/>
        <v/>
      </c>
      <c r="M8" s="95" t="str">
        <f ca="1"/>
        <v/>
      </c>
      <c r="O8" s="53"/>
      <c r="P8" s="96" t="str" cm="1">
        <f t="array" aca="1" ref="P8:Z29" ca="1">IF(EVTAB="","",EVTAB)</f>
        <v/>
      </c>
      <c r="Q8" s="94" t="str">
        <f ca="1"/>
        <v>base</v>
      </c>
      <c r="R8" s="95" t="str">
        <f ca="1"/>
        <v>sim1</v>
      </c>
      <c r="S8" s="95" t="str">
        <f ca="1"/>
        <v>sim2</v>
      </c>
      <c r="T8" s="95" t="str">
        <f ca="1"/>
        <v>sim3</v>
      </c>
      <c r="U8" s="95" t="str">
        <f ca="1"/>
        <v/>
      </c>
      <c r="V8" s="95" t="str">
        <f ca="1"/>
        <v/>
      </c>
      <c r="W8" s="95" t="str">
        <f ca="1"/>
        <v/>
      </c>
      <c r="X8" s="95" t="str">
        <f ca="1"/>
        <v/>
      </c>
      <c r="Y8" s="95" t="str">
        <f ca="1"/>
        <v/>
      </c>
      <c r="Z8" s="95" t="str">
        <f ca="1"/>
        <v/>
      </c>
      <c r="AA8" s="92"/>
      <c r="AB8" s="51"/>
      <c r="AC8" s="276" cm="1">
        <f t="array" aca="1" ref="AC8:AM174" ca="1">OFFSET(Raw_HH!$B$332,1,0,COUNTA(Raw_HH!$B$332:$B$632)+1,11)</f>
        <v>0</v>
      </c>
      <c r="AD8" s="277" t="str">
        <f ca="1"/>
        <v>base</v>
      </c>
      <c r="AE8" s="277" t="str">
        <f ca="1"/>
        <v>sim1</v>
      </c>
      <c r="AF8" s="277" t="str">
        <f ca="1"/>
        <v>sim2</v>
      </c>
      <c r="AG8" s="277" t="str">
        <f ca="1"/>
        <v>sim3</v>
      </c>
      <c r="AH8" s="277">
        <f ca="1"/>
        <v>0</v>
      </c>
      <c r="AI8" s="277">
        <f ca="1"/>
        <v>0</v>
      </c>
      <c r="AJ8" s="277">
        <f ca="1"/>
        <v>0</v>
      </c>
      <c r="AK8" s="277">
        <f ca="1"/>
        <v>0</v>
      </c>
      <c r="AL8" s="277">
        <f ca="1"/>
        <v>0</v>
      </c>
      <c r="AM8" s="277">
        <f ca="1"/>
        <v>0</v>
      </c>
    </row>
    <row r="9" spans="1:40" x14ac:dyDescent="0.2">
      <c r="B9" s="209" t="str" cm="1">
        <f t="array" aca="1" ref="B9" ca="1">_xlfn.XLOOKUP(C9,Inst_codes,Inst_labels,"")</f>
        <v>Agriculture Enterprises</v>
      </c>
      <c r="C9" s="58" t="str">
        <f ca="1"/>
        <v>ent_ag</v>
      </c>
      <c r="D9" s="56">
        <f ca="1"/>
        <v>227.67537948228102</v>
      </c>
      <c r="E9" s="56">
        <f ca="1"/>
        <v>-1.8236105256974611E-3</v>
      </c>
      <c r="F9" s="56">
        <f ca="1"/>
        <v>-4.617489846607814E-2</v>
      </c>
      <c r="G9" s="56">
        <f ca="1"/>
        <v>-1.4637370145653694E-2</v>
      </c>
      <c r="H9" s="56" t="str">
        <f ca="1"/>
        <v/>
      </c>
      <c r="I9" s="56" t="str">
        <f ca="1"/>
        <v/>
      </c>
      <c r="J9" s="56" t="str">
        <f ca="1"/>
        <v/>
      </c>
      <c r="K9" s="56" t="str">
        <f ca="1"/>
        <v/>
      </c>
      <c r="L9" s="56" t="str">
        <f ca="1"/>
        <v/>
      </c>
      <c r="M9" s="56" t="str">
        <f ca="1"/>
        <v/>
      </c>
      <c r="O9" s="204" t="str">
        <f t="shared" ref="O9:O29" ca="1" si="7">IFERROR(INDEX(Inst_labels,MATCH(P9,Inst_codes,0),1),"")</f>
        <v>Urban Farm Househ Inc Q1</v>
      </c>
      <c r="P9" s="58" t="str">
        <f ca="1"/>
        <v>hhd_uf1</v>
      </c>
      <c r="Q9" s="56">
        <f ca="1"/>
        <v>14.341037160999145</v>
      </c>
      <c r="R9" s="56">
        <f ca="1"/>
        <v>-7.2925707204074611E-3</v>
      </c>
      <c r="S9" s="56">
        <f ca="1"/>
        <v>-9.9117570882933534E-2</v>
      </c>
      <c r="T9" s="56">
        <f ca="1"/>
        <v>-0.12834351051629603</v>
      </c>
      <c r="U9" s="56" t="str">
        <f ca="1"/>
        <v/>
      </c>
      <c r="V9" s="56" t="str">
        <f ca="1"/>
        <v/>
      </c>
      <c r="W9" s="56" t="str">
        <f ca="1"/>
        <v/>
      </c>
      <c r="X9" s="56" t="str">
        <f ca="1"/>
        <v/>
      </c>
      <c r="Y9" s="56" t="str">
        <f ca="1"/>
        <v/>
      </c>
      <c r="Z9" s="56" t="str">
        <f ca="1"/>
        <v/>
      </c>
      <c r="AA9" s="92"/>
      <c r="AB9" s="204" t="str" cm="1">
        <f t="array" aca="1" ref="AB9" ca="1">IFERROR(_xlfn.XLOOKUP(AC9,Com_codes_core,Com_labels_core),"")</f>
        <v>Paddy</v>
      </c>
      <c r="AC9" s="278" t="str">
        <f ca="1"/>
        <v>c_001</v>
      </c>
      <c r="AD9" s="133">
        <f ca="1"/>
        <v>5.3952909467345961E-2</v>
      </c>
      <c r="AE9" s="133">
        <f ca="1"/>
        <v>-8.8174853886902049E-3</v>
      </c>
      <c r="AF9" s="133">
        <f ca="1"/>
        <v>-6.6722957092146817E-2</v>
      </c>
      <c r="AG9" s="133">
        <f ca="1"/>
        <v>-0.17571400744756938</v>
      </c>
      <c r="AH9" s="133">
        <f ca="1"/>
        <v>0</v>
      </c>
      <c r="AI9" s="133">
        <f ca="1"/>
        <v>0</v>
      </c>
      <c r="AJ9" s="133">
        <f ca="1"/>
        <v>0</v>
      </c>
      <c r="AK9" s="133">
        <f ca="1"/>
        <v>0</v>
      </c>
      <c r="AL9" s="133">
        <f ca="1"/>
        <v>0</v>
      </c>
      <c r="AM9" s="133">
        <f ca="1"/>
        <v>0</v>
      </c>
    </row>
    <row r="10" spans="1:40" x14ac:dyDescent="0.2">
      <c r="B10" s="209" t="str" cm="1">
        <f t="array" aca="1" ref="B10" ca="1">_xlfn.XLOOKUP(C10,Inst_codes,Inst_labels,"")</f>
        <v>Non-agriculture Enterprises</v>
      </c>
      <c r="C10" s="58" t="str">
        <f ca="1"/>
        <v>ent_na</v>
      </c>
      <c r="D10" s="56">
        <f ca="1"/>
        <v>1565.815036105364</v>
      </c>
      <c r="E10" s="56">
        <f ca="1"/>
        <v>-0.18241560931115952</v>
      </c>
      <c r="F10" s="56">
        <f ca="1"/>
        <v>-1.5117170362482835</v>
      </c>
      <c r="G10" s="56">
        <f ca="1"/>
        <v>-0.39987617445470525</v>
      </c>
      <c r="H10" s="56" t="str">
        <f ca="1"/>
        <v/>
      </c>
      <c r="I10" s="56" t="str">
        <f ca="1"/>
        <v/>
      </c>
      <c r="J10" s="56" t="str">
        <f ca="1"/>
        <v/>
      </c>
      <c r="K10" s="56" t="str">
        <f ca="1"/>
        <v/>
      </c>
      <c r="L10" s="56" t="str">
        <f ca="1"/>
        <v/>
      </c>
      <c r="M10" s="56" t="str">
        <f ca="1"/>
        <v/>
      </c>
      <c r="O10" s="204" t="str">
        <f t="shared" ca="1" si="7"/>
        <v>Urban Farm Househ Inc Q2</v>
      </c>
      <c r="P10" s="58" t="str">
        <f ca="1"/>
        <v>hhd_uf2</v>
      </c>
      <c r="Q10" s="56">
        <f ca="1"/>
        <v>39.966032185573347</v>
      </c>
      <c r="R10" s="56">
        <f ca="1"/>
        <v>-4.8724101911951714E-3</v>
      </c>
      <c r="S10" s="56">
        <f ca="1"/>
        <v>-4.7577598026737535E-2</v>
      </c>
      <c r="T10" s="56">
        <f ca="1"/>
        <v>-0.13383748293870484</v>
      </c>
      <c r="U10" s="56" t="str">
        <f ca="1"/>
        <v/>
      </c>
      <c r="V10" s="56" t="str">
        <f ca="1"/>
        <v/>
      </c>
      <c r="W10" s="56" t="str">
        <f ca="1"/>
        <v/>
      </c>
      <c r="X10" s="56" t="str">
        <f ca="1"/>
        <v/>
      </c>
      <c r="Y10" s="56" t="str">
        <f ca="1"/>
        <v/>
      </c>
      <c r="Z10" s="56" t="str">
        <f ca="1"/>
        <v/>
      </c>
      <c r="AA10" s="79"/>
      <c r="AB10" s="204" t="str" cm="1">
        <f t="array" aca="1" ref="AB10" ca="1">IFERROR(_xlfn.XLOOKUP(AC10,Com_codes_core,Com_labels_core),"")</f>
        <v>Corn and other grain food products</v>
      </c>
      <c r="AC10" s="278" t="str">
        <f ca="1"/>
        <v>c_002</v>
      </c>
      <c r="AD10" s="133">
        <f ca="1"/>
        <v>0.22623279819090394</v>
      </c>
      <c r="AE10" s="133">
        <f ca="1"/>
        <v>-6.9038137055787985E-2</v>
      </c>
      <c r="AF10" s="133">
        <f ca="1"/>
        <v>-8.580559222250983E-2</v>
      </c>
      <c r="AG10" s="133">
        <f ca="1"/>
        <v>-0.23159957678573484</v>
      </c>
      <c r="AH10" s="133">
        <f ca="1"/>
        <v>0</v>
      </c>
      <c r="AI10" s="133">
        <f ca="1"/>
        <v>0</v>
      </c>
      <c r="AJ10" s="133">
        <f ca="1"/>
        <v>0</v>
      </c>
      <c r="AK10" s="133">
        <f ca="1"/>
        <v>0</v>
      </c>
      <c r="AL10" s="133">
        <f ca="1"/>
        <v>0</v>
      </c>
      <c r="AM10" s="133">
        <f ca="1"/>
        <v>0</v>
      </c>
    </row>
    <row r="11" spans="1:40" x14ac:dyDescent="0.2">
      <c r="B11" s="209" t="str" cm="1">
        <f t="array" aca="1" ref="B11" ca="1">_xlfn.XLOOKUP(C11,Inst_codes,Inst_labels,"")</f>
        <v>Urban Farm Househ Inc Q1</v>
      </c>
      <c r="C11" s="58" t="str">
        <f ca="1"/>
        <v>hhd_uf1</v>
      </c>
      <c r="D11" s="56">
        <f ca="1"/>
        <v>23.049882183045316</v>
      </c>
      <c r="E11" s="56">
        <f ca="1"/>
        <v>-8.3173234880773439E-2</v>
      </c>
      <c r="F11" s="56">
        <f ca="1"/>
        <v>-0.70833329777104659</v>
      </c>
      <c r="G11" s="56">
        <f ca="1"/>
        <v>-0.14794232481103453</v>
      </c>
      <c r="H11" s="56" t="str">
        <f ca="1"/>
        <v/>
      </c>
      <c r="I11" s="56" t="str">
        <f ca="1"/>
        <v/>
      </c>
      <c r="J11" s="56" t="str">
        <f ca="1"/>
        <v/>
      </c>
      <c r="K11" s="56" t="str">
        <f ca="1"/>
        <v/>
      </c>
      <c r="L11" s="56" t="str">
        <f ca="1"/>
        <v/>
      </c>
      <c r="M11" s="56" t="str">
        <f ca="1"/>
        <v/>
      </c>
      <c r="O11" s="204" t="str">
        <f t="shared" ca="1" si="7"/>
        <v>Urban Farm Househ Inc Q3</v>
      </c>
      <c r="P11" s="58" t="str">
        <f ca="1"/>
        <v>hhd_uf3</v>
      </c>
      <c r="Q11" s="56">
        <f ca="1"/>
        <v>61.729214665517055</v>
      </c>
      <c r="R11" s="56">
        <f ca="1"/>
        <v>-1.8338802794208464E-2</v>
      </c>
      <c r="S11" s="56">
        <f ca="1"/>
        <v>-0.16171583695896805</v>
      </c>
      <c r="T11" s="56">
        <f ca="1"/>
        <v>-0.14708064407048163</v>
      </c>
      <c r="U11" s="56" t="str">
        <f ca="1"/>
        <v/>
      </c>
      <c r="V11" s="56" t="str">
        <f ca="1"/>
        <v/>
      </c>
      <c r="W11" s="56" t="str">
        <f ca="1"/>
        <v/>
      </c>
      <c r="X11" s="56" t="str">
        <f ca="1"/>
        <v/>
      </c>
      <c r="Y11" s="56" t="str">
        <f ca="1"/>
        <v/>
      </c>
      <c r="Z11" s="56" t="str">
        <f ca="1"/>
        <v/>
      </c>
      <c r="AA11" s="79"/>
      <c r="AB11" s="204" t="str" cm="1">
        <f t="array" aca="1" ref="AB11" ca="1">IFERROR(_xlfn.XLOOKUP(AC11,Com_codes_core,Com_labels_core),"")</f>
        <v>Root crop products contain starch</v>
      </c>
      <c r="AC11" s="278" t="str">
        <f ca="1"/>
        <v>c_003</v>
      </c>
      <c r="AD11" s="133">
        <f ca="1"/>
        <v>0.11608242701325754</v>
      </c>
      <c r="AE11" s="133">
        <f ca="1"/>
        <v>-2.4569731859502841E-2</v>
      </c>
      <c r="AF11" s="133">
        <f ca="1"/>
        <v>-0.13177133677974018</v>
      </c>
      <c r="AG11" s="133">
        <f ca="1"/>
        <v>-0.19943936624859937</v>
      </c>
      <c r="AH11" s="133">
        <f ca="1"/>
        <v>0</v>
      </c>
      <c r="AI11" s="133">
        <f ca="1"/>
        <v>0</v>
      </c>
      <c r="AJ11" s="133">
        <f ca="1"/>
        <v>0</v>
      </c>
      <c r="AK11" s="133">
        <f ca="1"/>
        <v>0</v>
      </c>
      <c r="AL11" s="133">
        <f ca="1"/>
        <v>0</v>
      </c>
      <c r="AM11" s="133">
        <f ca="1"/>
        <v>0</v>
      </c>
    </row>
    <row r="12" spans="1:40" x14ac:dyDescent="0.2">
      <c r="B12" s="209" t="str" cm="1">
        <f t="array" aca="1" ref="B12" ca="1">_xlfn.XLOOKUP(C12,Inst_codes,Inst_labels,"")</f>
        <v>Urban Farm Househ Inc Q2</v>
      </c>
      <c r="C12" s="58" t="str">
        <f ca="1"/>
        <v>hhd_uf2</v>
      </c>
      <c r="D12" s="56">
        <f ca="1"/>
        <v>64.085770649793602</v>
      </c>
      <c r="E12" s="56">
        <f ca="1"/>
        <v>-8.9938821571833305E-2</v>
      </c>
      <c r="F12" s="56">
        <f ca="1"/>
        <v>-0.75391935805004806</v>
      </c>
      <c r="G12" s="56">
        <f ca="1"/>
        <v>-0.17830353766640217</v>
      </c>
      <c r="H12" s="56" t="str">
        <f ca="1"/>
        <v/>
      </c>
      <c r="I12" s="56" t="str">
        <f ca="1"/>
        <v/>
      </c>
      <c r="J12" s="56" t="str">
        <f ca="1"/>
        <v/>
      </c>
      <c r="K12" s="56" t="str">
        <f ca="1"/>
        <v/>
      </c>
      <c r="L12" s="56" t="str">
        <f ca="1"/>
        <v/>
      </c>
      <c r="M12" s="56" t="str">
        <f ca="1"/>
        <v/>
      </c>
      <c r="O12" s="204" t="str">
        <f t="shared" ca="1" si="7"/>
        <v>Urban Farm Househ Inc Q4</v>
      </c>
      <c r="P12" s="58" t="str">
        <f ca="1"/>
        <v>hhd_uf4</v>
      </c>
      <c r="Q12" s="56">
        <f ca="1"/>
        <v>88.309708095025826</v>
      </c>
      <c r="R12" s="56">
        <f ca="1"/>
        <v>-2.0186384873825184E-2</v>
      </c>
      <c r="S12" s="56">
        <f ca="1"/>
        <v>-0.17302824928320015</v>
      </c>
      <c r="T12" s="56">
        <f ca="1"/>
        <v>-0.16099191423525741</v>
      </c>
      <c r="U12" s="56" t="str">
        <f ca="1"/>
        <v/>
      </c>
      <c r="V12" s="56" t="str">
        <f ca="1"/>
        <v/>
      </c>
      <c r="W12" s="56" t="str">
        <f ca="1"/>
        <v/>
      </c>
      <c r="X12" s="56" t="str">
        <f ca="1"/>
        <v/>
      </c>
      <c r="Y12" s="56" t="str">
        <f ca="1"/>
        <v/>
      </c>
      <c r="Z12" s="56" t="str">
        <f ca="1"/>
        <v/>
      </c>
      <c r="AA12" s="79"/>
      <c r="AB12" s="204" t="str" cm="1">
        <f t="array" aca="1" ref="AB12" ca="1">IFERROR(_xlfn.XLOOKUP(AC12,Com_codes_core,Com_labels_core),"")</f>
        <v>Oil-bearing plant products</v>
      </c>
      <c r="AC12" s="278" t="str">
        <f ca="1"/>
        <v>c_004</v>
      </c>
      <c r="AD12" s="133">
        <f ca="1"/>
        <v>0.13428503137317618</v>
      </c>
      <c r="AE12" s="133">
        <f ca="1"/>
        <v>-3.8159524994607619E-2</v>
      </c>
      <c r="AF12" s="133">
        <f ca="1"/>
        <v>-6.1686421493167831E-2</v>
      </c>
      <c r="AG12" s="133">
        <f ca="1"/>
        <v>-0.21304647275562916</v>
      </c>
      <c r="AH12" s="133">
        <f ca="1"/>
        <v>0</v>
      </c>
      <c r="AI12" s="133">
        <f ca="1"/>
        <v>0</v>
      </c>
      <c r="AJ12" s="133">
        <f ca="1"/>
        <v>0</v>
      </c>
      <c r="AK12" s="133">
        <f ca="1"/>
        <v>0</v>
      </c>
      <c r="AL12" s="133">
        <f ca="1"/>
        <v>0</v>
      </c>
      <c r="AM12" s="133">
        <f ca="1"/>
        <v>0</v>
      </c>
    </row>
    <row r="13" spans="1:40" x14ac:dyDescent="0.2">
      <c r="B13" s="209" t="str" cm="1">
        <f t="array" aca="1" ref="B13" ca="1">_xlfn.XLOOKUP(C13,Inst_codes,Inst_labels,"")</f>
        <v>Urban Farm Househ Inc Q3</v>
      </c>
      <c r="C13" s="58" t="str">
        <f ca="1"/>
        <v>hhd_uf3</v>
      </c>
      <c r="D13" s="56">
        <f ca="1"/>
        <v>87.022549051401242</v>
      </c>
      <c r="E13" s="56">
        <f ca="1"/>
        <v>-8.7249830205615719E-2</v>
      </c>
      <c r="F13" s="56">
        <f ca="1"/>
        <v>-0.73064364275732263</v>
      </c>
      <c r="G13" s="56">
        <f ca="1"/>
        <v>-0.1673574760379104</v>
      </c>
      <c r="H13" s="56" t="str">
        <f ca="1"/>
        <v/>
      </c>
      <c r="I13" s="56" t="str">
        <f ca="1"/>
        <v/>
      </c>
      <c r="J13" s="56" t="str">
        <f ca="1"/>
        <v/>
      </c>
      <c r="K13" s="56" t="str">
        <f ca="1"/>
        <v/>
      </c>
      <c r="L13" s="56" t="str">
        <f ca="1"/>
        <v/>
      </c>
      <c r="M13" s="56" t="str">
        <f ca="1"/>
        <v/>
      </c>
      <c r="O13" s="204" t="str">
        <f t="shared" ca="1" si="7"/>
        <v>Urban Farm Househ Inc Q5</v>
      </c>
      <c r="P13" s="58" t="str">
        <f ca="1"/>
        <v>hhd_uf5</v>
      </c>
      <c r="Q13" s="56">
        <f ca="1"/>
        <v>96.874011982786485</v>
      </c>
      <c r="R13" s="56">
        <f ca="1"/>
        <v>-2.5147684124825879E-2</v>
      </c>
      <c r="S13" s="56">
        <f ca="1"/>
        <v>-0.24726182960117418</v>
      </c>
      <c r="T13" s="56">
        <f ca="1"/>
        <v>-0.16772240499742508</v>
      </c>
      <c r="U13" s="56" t="str">
        <f ca="1"/>
        <v/>
      </c>
      <c r="V13" s="56" t="str">
        <f ca="1"/>
        <v/>
      </c>
      <c r="W13" s="56" t="str">
        <f ca="1"/>
        <v/>
      </c>
      <c r="X13" s="56" t="str">
        <f ca="1"/>
        <v/>
      </c>
      <c r="Y13" s="56" t="str">
        <f ca="1"/>
        <v/>
      </c>
      <c r="Z13" s="56" t="str">
        <f ca="1"/>
        <v/>
      </c>
      <c r="AA13" s="79"/>
      <c r="AB13" s="204" t="str" cm="1">
        <f t="array" aca="1" ref="AB13" ca="1">IFERROR(_xlfn.XLOOKUP(AC13,Com_codes_core,Com_labels_core),"")</f>
        <v>Fresh sugar cane</v>
      </c>
      <c r="AC13" s="278" t="str">
        <f ca="1"/>
        <v>c_005</v>
      </c>
      <c r="AD13" s="133">
        <f ca="1"/>
        <v>1.1166952058064838E-2</v>
      </c>
      <c r="AE13" s="133">
        <f ca="1"/>
        <v>-1.6099995609841766E-2</v>
      </c>
      <c r="AF13" s="133">
        <f ca="1"/>
        <v>-0.13487137989165454</v>
      </c>
      <c r="AG13" s="133">
        <f ca="1"/>
        <v>-0.2099539564199282</v>
      </c>
      <c r="AH13" s="133">
        <f ca="1"/>
        <v>0</v>
      </c>
      <c r="AI13" s="133">
        <f ca="1"/>
        <v>0</v>
      </c>
      <c r="AJ13" s="133">
        <f ca="1"/>
        <v>0</v>
      </c>
      <c r="AK13" s="133">
        <f ca="1"/>
        <v>0</v>
      </c>
      <c r="AL13" s="133">
        <f ca="1"/>
        <v>0</v>
      </c>
      <c r="AM13" s="133">
        <f ca="1"/>
        <v>0</v>
      </c>
    </row>
    <row r="14" spans="1:40" x14ac:dyDescent="0.2">
      <c r="B14" s="209" t="str" cm="1">
        <f t="array" aca="1" ref="B14" ca="1">_xlfn.XLOOKUP(C14,Inst_codes,Inst_labels,"")</f>
        <v>Urban Farm Househ Inc Q4</v>
      </c>
      <c r="C14" s="58" t="str">
        <f ca="1"/>
        <v>hhd_uf4</v>
      </c>
      <c r="D14" s="56">
        <f ca="1"/>
        <v>121.47583396386935</v>
      </c>
      <c r="E14" s="56">
        <f ca="1"/>
        <v>-9.2349072004427324E-2</v>
      </c>
      <c r="F14" s="56">
        <f ca="1"/>
        <v>-0.76626745070770275</v>
      </c>
      <c r="G14" s="56">
        <f ca="1"/>
        <v>-0.18723692535196346</v>
      </c>
      <c r="H14" s="56" t="str">
        <f ca="1"/>
        <v/>
      </c>
      <c r="I14" s="56" t="str">
        <f ca="1"/>
        <v/>
      </c>
      <c r="J14" s="56" t="str">
        <f ca="1"/>
        <v/>
      </c>
      <c r="K14" s="56" t="str">
        <f ca="1"/>
        <v/>
      </c>
      <c r="L14" s="56" t="str">
        <f ca="1"/>
        <v/>
      </c>
      <c r="M14" s="56" t="str">
        <f ca="1"/>
        <v/>
      </c>
      <c r="O14" s="204" t="str">
        <f t="shared" ca="1" si="7"/>
        <v>Urban non-Farm Househ Inc Q1</v>
      </c>
      <c r="P14" s="58" t="str">
        <f ca="1"/>
        <v>hhd_un1</v>
      </c>
      <c r="Q14" s="56">
        <f ca="1"/>
        <v>9.5364713424913834</v>
      </c>
      <c r="R14" s="56">
        <f ca="1"/>
        <v>-1.4464041312033937E-2</v>
      </c>
      <c r="S14" s="56">
        <f ca="1"/>
        <v>-0.1535267677294207</v>
      </c>
      <c r="T14" s="56">
        <f ca="1"/>
        <v>-0.15868056598470995</v>
      </c>
      <c r="U14" s="56" t="str">
        <f ca="1"/>
        <v/>
      </c>
      <c r="V14" s="56" t="str">
        <f ca="1"/>
        <v/>
      </c>
      <c r="W14" s="56" t="str">
        <f ca="1"/>
        <v/>
      </c>
      <c r="X14" s="56" t="str">
        <f ca="1"/>
        <v/>
      </c>
      <c r="Y14" s="56" t="str">
        <f ca="1"/>
        <v/>
      </c>
      <c r="Z14" s="56" t="str">
        <f ca="1"/>
        <v/>
      </c>
      <c r="AA14" s="79"/>
      <c r="AB14" s="204" t="str" cm="1">
        <f t="array" aca="1" ref="AB14" ca="1">IFERROR(_xlfn.XLOOKUP(AC14,Com_codes_core,Com_labels_core),"")</f>
        <v>Vegetables, beans of all kinds</v>
      </c>
      <c r="AC14" s="278" t="str">
        <f ca="1"/>
        <v>c_006</v>
      </c>
      <c r="AD14" s="133">
        <f ca="1"/>
        <v>1.8534750428253179</v>
      </c>
      <c r="AE14" s="133">
        <f ca="1"/>
        <v>-2.2456754175492755E-2</v>
      </c>
      <c r="AF14" s="133">
        <f ca="1"/>
        <v>-8.4073643961757316E-2</v>
      </c>
      <c r="AG14" s="133">
        <f ca="1"/>
        <v>-0.18851726320424644</v>
      </c>
      <c r="AH14" s="133">
        <f ca="1"/>
        <v>0</v>
      </c>
      <c r="AI14" s="133">
        <f ca="1"/>
        <v>0</v>
      </c>
      <c r="AJ14" s="133">
        <f ca="1"/>
        <v>0</v>
      </c>
      <c r="AK14" s="133">
        <f ca="1"/>
        <v>0</v>
      </c>
      <c r="AL14" s="133">
        <f ca="1"/>
        <v>0</v>
      </c>
      <c r="AM14" s="133">
        <f ca="1"/>
        <v>0</v>
      </c>
    </row>
    <row r="15" spans="1:40" x14ac:dyDescent="0.2">
      <c r="B15" s="209" t="str" cm="1">
        <f t="array" aca="1" ref="B15" ca="1">_xlfn.XLOOKUP(C15,Inst_codes,Inst_labels,"")</f>
        <v>Urban Farm Househ Inc Q5</v>
      </c>
      <c r="C15" s="58" t="str">
        <f ca="1"/>
        <v>hhd_uf5</v>
      </c>
      <c r="D15" s="56">
        <f ca="1"/>
        <v>142.25907797964743</v>
      </c>
      <c r="E15" s="56">
        <f ca="1"/>
        <v>-9.3952876788261364E-2</v>
      </c>
      <c r="F15" s="56">
        <f ca="1"/>
        <v>-0.77991722970722765</v>
      </c>
      <c r="G15" s="56">
        <f ca="1"/>
        <v>-0.20136681504918652</v>
      </c>
      <c r="H15" s="56" t="str">
        <f ca="1"/>
        <v/>
      </c>
      <c r="I15" s="56" t="str">
        <f ca="1"/>
        <v/>
      </c>
      <c r="J15" s="56" t="str">
        <f ca="1"/>
        <v/>
      </c>
      <c r="K15" s="56" t="str">
        <f ca="1"/>
        <v/>
      </c>
      <c r="L15" s="56" t="str">
        <f ca="1"/>
        <v/>
      </c>
      <c r="M15" s="56" t="str">
        <f ca="1"/>
        <v/>
      </c>
      <c r="O15" s="204" t="str">
        <f t="shared" ca="1" si="7"/>
        <v>Urban non-Farm Househ Inc Q2</v>
      </c>
      <c r="P15" s="58" t="str">
        <f ca="1"/>
        <v>hhd_un2</v>
      </c>
      <c r="Q15" s="56">
        <f ca="1"/>
        <v>46.642968349178311</v>
      </c>
      <c r="R15" s="56">
        <f ca="1"/>
        <v>-2.141952552452284E-2</v>
      </c>
      <c r="S15" s="56">
        <f ca="1"/>
        <v>-0.21205533059778398</v>
      </c>
      <c r="T15" s="56">
        <f ca="1"/>
        <v>-0.18172534012200464</v>
      </c>
      <c r="U15" s="56" t="str">
        <f ca="1"/>
        <v/>
      </c>
      <c r="V15" s="56" t="str">
        <f ca="1"/>
        <v/>
      </c>
      <c r="W15" s="56" t="str">
        <f ca="1"/>
        <v/>
      </c>
      <c r="X15" s="56" t="str">
        <f ca="1"/>
        <v/>
      </c>
      <c r="Y15" s="56" t="str">
        <f ca="1"/>
        <v/>
      </c>
      <c r="Z15" s="56" t="str">
        <f ca="1"/>
        <v/>
      </c>
      <c r="AA15" s="79"/>
      <c r="AB15" s="204" t="str" cm="1">
        <f t="array" aca="1" ref="AB15" ca="1">IFERROR(_xlfn.XLOOKUP(AC15,Com_codes_core,Com_labels_core),"")</f>
        <v>Annual flower products</v>
      </c>
      <c r="AC15" s="278" t="str">
        <f ca="1"/>
        <v>c_007</v>
      </c>
      <c r="AD15" s="133">
        <f ca="1"/>
        <v>0.28428124456797105</v>
      </c>
      <c r="AE15" s="133">
        <f ca="1"/>
        <v>-2.7895321445869925E-2</v>
      </c>
      <c r="AF15" s="133">
        <f ca="1"/>
        <v>-0.15762731093376114</v>
      </c>
      <c r="AG15" s="133">
        <f ca="1"/>
        <v>-0.20436742664067253</v>
      </c>
      <c r="AH15" s="133">
        <f ca="1"/>
        <v>0</v>
      </c>
      <c r="AI15" s="133">
        <f ca="1"/>
        <v>0</v>
      </c>
      <c r="AJ15" s="133">
        <f ca="1"/>
        <v>0</v>
      </c>
      <c r="AK15" s="133">
        <f ca="1"/>
        <v>0</v>
      </c>
      <c r="AL15" s="133">
        <f ca="1"/>
        <v>0</v>
      </c>
      <c r="AM15" s="133">
        <f ca="1"/>
        <v>0</v>
      </c>
    </row>
    <row r="16" spans="1:40" x14ac:dyDescent="0.2">
      <c r="B16" s="209" t="str" cm="1">
        <f t="array" aca="1" ref="B16" ca="1">_xlfn.XLOOKUP(C16,Inst_codes,Inst_labels,"")</f>
        <v>Urban non-Farm Househ Inc Q1</v>
      </c>
      <c r="C16" s="58" t="str">
        <f ca="1"/>
        <v>hhd_un1</v>
      </c>
      <c r="D16" s="56">
        <f ca="1"/>
        <v>12.777879047307684</v>
      </c>
      <c r="E16" s="56">
        <f ca="1"/>
        <v>-8.6592208008984262E-2</v>
      </c>
      <c r="F16" s="56">
        <f ca="1"/>
        <v>-0.74868901724185477</v>
      </c>
      <c r="G16" s="56">
        <f ca="1"/>
        <v>-0.18024017392299641</v>
      </c>
      <c r="H16" s="56" t="str">
        <f ca="1"/>
        <v/>
      </c>
      <c r="I16" s="56" t="str">
        <f ca="1"/>
        <v/>
      </c>
      <c r="J16" s="56" t="str">
        <f ca="1"/>
        <v/>
      </c>
      <c r="K16" s="56" t="str">
        <f ca="1"/>
        <v/>
      </c>
      <c r="L16" s="56" t="str">
        <f ca="1"/>
        <v/>
      </c>
      <c r="M16" s="56" t="str">
        <f ca="1"/>
        <v/>
      </c>
      <c r="O16" s="204" t="str">
        <f t="shared" ca="1" si="7"/>
        <v>Urban non-Farm Househ Inc Q3</v>
      </c>
      <c r="P16" s="58" t="str">
        <f ca="1"/>
        <v>hhd_un3</v>
      </c>
      <c r="Q16" s="56">
        <f ca="1"/>
        <v>141.44468947949747</v>
      </c>
      <c r="R16" s="56">
        <f ca="1"/>
        <v>-2.5716623744833866E-2</v>
      </c>
      <c r="S16" s="56">
        <f ca="1"/>
        <v>-0.23559455380703626</v>
      </c>
      <c r="T16" s="56">
        <f ca="1"/>
        <v>-0.19444215300255255</v>
      </c>
      <c r="U16" s="56" t="str">
        <f ca="1"/>
        <v/>
      </c>
      <c r="V16" s="56" t="str">
        <f ca="1"/>
        <v/>
      </c>
      <c r="W16" s="56" t="str">
        <f ca="1"/>
        <v/>
      </c>
      <c r="X16" s="56" t="str">
        <f ca="1"/>
        <v/>
      </c>
      <c r="Y16" s="56" t="str">
        <f ca="1"/>
        <v/>
      </c>
      <c r="Z16" s="56" t="str">
        <f ca="1"/>
        <v/>
      </c>
      <c r="AA16" s="79"/>
      <c r="AB16" s="204" t="str" cm="1">
        <f t="array" aca="1" ref="AB16" ca="1">IFERROR(_xlfn.XLOOKUP(AC16,Com_codes_core,Com_labels_core),"")</f>
        <v>Other remaining annual crop products</v>
      </c>
      <c r="AC16" s="278" t="str">
        <f ca="1"/>
        <v>c_008</v>
      </c>
      <c r="AD16" s="133">
        <f ca="1"/>
        <v>0.17130156353272558</v>
      </c>
      <c r="AE16" s="133">
        <f ca="1"/>
        <v>-2.7878186104723923E-2</v>
      </c>
      <c r="AF16" s="133">
        <f ca="1"/>
        <v>-4.5191669656108324E-3</v>
      </c>
      <c r="AG16" s="133">
        <f ca="1"/>
        <v>-0.19470556284642004</v>
      </c>
      <c r="AH16" s="133">
        <f ca="1"/>
        <v>0</v>
      </c>
      <c r="AI16" s="133">
        <f ca="1"/>
        <v>0</v>
      </c>
      <c r="AJ16" s="133">
        <f ca="1"/>
        <v>0</v>
      </c>
      <c r="AK16" s="133">
        <f ca="1"/>
        <v>0</v>
      </c>
      <c r="AL16" s="133">
        <f ca="1"/>
        <v>0</v>
      </c>
      <c r="AM16" s="133">
        <f ca="1"/>
        <v>0</v>
      </c>
    </row>
    <row r="17" spans="2:39" x14ac:dyDescent="0.2">
      <c r="B17" s="209" t="str" cm="1">
        <f t="array" aca="1" ref="B17" ca="1">_xlfn.XLOOKUP(C17,Inst_codes,Inst_labels,"")</f>
        <v>Urban non-Farm Househ Inc Q2</v>
      </c>
      <c r="C17" s="58" t="str">
        <f ca="1"/>
        <v>hhd_un2</v>
      </c>
      <c r="D17" s="56">
        <f ca="1"/>
        <v>64.350605357430851</v>
      </c>
      <c r="E17" s="56">
        <f ca="1"/>
        <v>-9.5313011126663127E-2</v>
      </c>
      <c r="F17" s="56">
        <f ca="1"/>
        <v>-0.7953639922228195</v>
      </c>
      <c r="G17" s="56">
        <f ca="1"/>
        <v>-0.20091277002782792</v>
      </c>
      <c r="H17" s="56" t="str">
        <f ca="1"/>
        <v/>
      </c>
      <c r="I17" s="56" t="str">
        <f ca="1"/>
        <v/>
      </c>
      <c r="J17" s="56" t="str">
        <f ca="1"/>
        <v/>
      </c>
      <c r="K17" s="56" t="str">
        <f ca="1"/>
        <v/>
      </c>
      <c r="L17" s="56" t="str">
        <f ca="1"/>
        <v/>
      </c>
      <c r="M17" s="56" t="str">
        <f ca="1"/>
        <v/>
      </c>
      <c r="O17" s="204" t="str">
        <f t="shared" ca="1" si="7"/>
        <v>Urban non-Farm Househ Inc Q4</v>
      </c>
      <c r="P17" s="58" t="str">
        <f ca="1"/>
        <v>hhd_un4</v>
      </c>
      <c r="Q17" s="56">
        <f ca="1"/>
        <v>310.82586648596561</v>
      </c>
      <c r="R17" s="56">
        <f ca="1"/>
        <v>-2.9968622759604491E-2</v>
      </c>
      <c r="S17" s="56">
        <f ca="1"/>
        <v>-0.27445367267084725</v>
      </c>
      <c r="T17" s="56">
        <f ca="1"/>
        <v>-0.22127284273726783</v>
      </c>
      <c r="U17" s="56" t="str">
        <f ca="1"/>
        <v/>
      </c>
      <c r="V17" s="56" t="str">
        <f ca="1"/>
        <v/>
      </c>
      <c r="W17" s="56" t="str">
        <f ca="1"/>
        <v/>
      </c>
      <c r="X17" s="56" t="str">
        <f ca="1"/>
        <v/>
      </c>
      <c r="Y17" s="56" t="str">
        <f ca="1"/>
        <v/>
      </c>
      <c r="Z17" s="56" t="str">
        <f ca="1"/>
        <v/>
      </c>
      <c r="AA17" s="79"/>
      <c r="AB17" s="204" t="str" cm="1">
        <f t="array" aca="1" ref="AB17" ca="1">IFERROR(_xlfn.XLOOKUP(AC17,Com_codes_core,Com_labels_core),"")</f>
        <v>Fruit tree products</v>
      </c>
      <c r="AC17" s="278" t="str">
        <f ca="1"/>
        <v>c_009</v>
      </c>
      <c r="AD17" s="133">
        <f ca="1"/>
        <v>1.4331363520950005</v>
      </c>
      <c r="AE17" s="133">
        <f ca="1"/>
        <v>-3.2008205101163867E-2</v>
      </c>
      <c r="AF17" s="133">
        <f ca="1"/>
        <v>-0.10051358022250545</v>
      </c>
      <c r="AG17" s="133">
        <f ca="1"/>
        <v>-0.17163111680951193</v>
      </c>
      <c r="AH17" s="133">
        <f ca="1"/>
        <v>0</v>
      </c>
      <c r="AI17" s="133">
        <f ca="1"/>
        <v>0</v>
      </c>
      <c r="AJ17" s="133">
        <f ca="1"/>
        <v>0</v>
      </c>
      <c r="AK17" s="133">
        <f ca="1"/>
        <v>0</v>
      </c>
      <c r="AL17" s="133">
        <f ca="1"/>
        <v>0</v>
      </c>
      <c r="AM17" s="133">
        <f ca="1"/>
        <v>0</v>
      </c>
    </row>
    <row r="18" spans="2:39" x14ac:dyDescent="0.2">
      <c r="B18" s="209" t="str" cm="1">
        <f t="array" aca="1" ref="B18" ca="1">_xlfn.XLOOKUP(C18,Inst_codes,Inst_labels,"")</f>
        <v>Urban non-Farm Househ Inc Q3</v>
      </c>
      <c r="C18" s="58" t="str">
        <f ca="1"/>
        <v>hhd_un3</v>
      </c>
      <c r="D18" s="56">
        <f ca="1"/>
        <v>191.05073730763485</v>
      </c>
      <c r="E18" s="56">
        <f ca="1"/>
        <v>-0.10184880623266279</v>
      </c>
      <c r="F18" s="56">
        <f ca="1"/>
        <v>-0.8377850321645175</v>
      </c>
      <c r="G18" s="56">
        <f ca="1"/>
        <v>-0.22333526521993718</v>
      </c>
      <c r="H18" s="56" t="str">
        <f ca="1"/>
        <v/>
      </c>
      <c r="I18" s="56" t="str">
        <f ca="1"/>
        <v/>
      </c>
      <c r="J18" s="56" t="str">
        <f ca="1"/>
        <v/>
      </c>
      <c r="K18" s="56" t="str">
        <f ca="1"/>
        <v/>
      </c>
      <c r="L18" s="56" t="str">
        <f ca="1"/>
        <v/>
      </c>
      <c r="M18" s="56" t="str">
        <f ca="1"/>
        <v/>
      </c>
      <c r="O18" s="204" t="str">
        <f t="shared" ca="1" si="7"/>
        <v>Urban non-Farm Househ Inc Q5</v>
      </c>
      <c r="P18" s="58" t="str">
        <f ca="1"/>
        <v>hhd_un5</v>
      </c>
      <c r="Q18" s="56">
        <f ca="1"/>
        <v>1243.2936923476418</v>
      </c>
      <c r="R18" s="56">
        <f ca="1"/>
        <v>-5.0337143563437679E-2</v>
      </c>
      <c r="S18" s="56">
        <f ca="1"/>
        <v>-0.48726645555827397</v>
      </c>
      <c r="T18" s="56">
        <f ca="1"/>
        <v>-0.23801906289573366</v>
      </c>
      <c r="U18" s="56" t="str">
        <f ca="1"/>
        <v/>
      </c>
      <c r="V18" s="56" t="str">
        <f ca="1"/>
        <v/>
      </c>
      <c r="W18" s="56" t="str">
        <f ca="1"/>
        <v/>
      </c>
      <c r="X18" s="56" t="str">
        <f ca="1"/>
        <v/>
      </c>
      <c r="Y18" s="56" t="str">
        <f ca="1"/>
        <v/>
      </c>
      <c r="Z18" s="56" t="str">
        <f ca="1"/>
        <v/>
      </c>
      <c r="AA18" s="79"/>
      <c r="AB18" s="204" t="str" cm="1">
        <f t="array" aca="1" ref="AB18" ca="1">IFERROR(_xlfn.XLOOKUP(AC18,Com_codes_core,Com_labels_core),"")</f>
        <v>Dried cashews</v>
      </c>
      <c r="AC18" s="278" t="str">
        <f ca="1"/>
        <v>c_010</v>
      </c>
      <c r="AD18" s="133">
        <f ca="1"/>
        <v>0.16451834247028407</v>
      </c>
      <c r="AE18" s="133">
        <f ca="1"/>
        <v>-6.8125256393358757E-2</v>
      </c>
      <c r="AF18" s="133">
        <f ca="1"/>
        <v>-0.10550286577702961</v>
      </c>
      <c r="AG18" s="133">
        <f ca="1"/>
        <v>-0.2454423888805346</v>
      </c>
      <c r="AH18" s="133">
        <f ca="1"/>
        <v>0</v>
      </c>
      <c r="AI18" s="133">
        <f ca="1"/>
        <v>0</v>
      </c>
      <c r="AJ18" s="133">
        <f ca="1"/>
        <v>0</v>
      </c>
      <c r="AK18" s="133">
        <f ca="1"/>
        <v>0</v>
      </c>
      <c r="AL18" s="133">
        <f ca="1"/>
        <v>0</v>
      </c>
      <c r="AM18" s="133">
        <f ca="1"/>
        <v>0</v>
      </c>
    </row>
    <row r="19" spans="2:39" x14ac:dyDescent="0.2">
      <c r="B19" s="209" t="str" cm="1">
        <f t="array" aca="1" ref="B19" ca="1">_xlfn.XLOOKUP(C19,Inst_codes,Inst_labels,"")</f>
        <v>Urban non-Farm Househ Inc Q4</v>
      </c>
      <c r="C19" s="58" t="str">
        <f ca="1"/>
        <v>hhd_un4</v>
      </c>
      <c r="D19" s="56">
        <f ca="1"/>
        <v>431.29150721175517</v>
      </c>
      <c r="E19" s="56">
        <f ca="1"/>
        <v>-0.1037328864354925</v>
      </c>
      <c r="F19" s="56">
        <f ca="1"/>
        <v>-0.8497609560284225</v>
      </c>
      <c r="G19" s="56">
        <f ca="1"/>
        <v>-0.23232220397890746</v>
      </c>
      <c r="H19" s="56" t="str">
        <f ca="1"/>
        <v/>
      </c>
      <c r="I19" s="56" t="str">
        <f ca="1"/>
        <v/>
      </c>
      <c r="J19" s="56" t="str">
        <f ca="1"/>
        <v/>
      </c>
      <c r="K19" s="56" t="str">
        <f ca="1"/>
        <v/>
      </c>
      <c r="L19" s="56" t="str">
        <f ca="1"/>
        <v/>
      </c>
      <c r="M19" s="56" t="str">
        <f ca="1"/>
        <v/>
      </c>
      <c r="O19" s="204" t="str">
        <f t="shared" ca="1" si="7"/>
        <v>Rural Farm Househ Inc Q1</v>
      </c>
      <c r="P19" s="58" t="str">
        <f ca="1"/>
        <v>hhd_rf1</v>
      </c>
      <c r="Q19" s="56">
        <f ca="1"/>
        <v>227.70325019301688</v>
      </c>
      <c r="R19" s="56">
        <f ca="1"/>
        <v>4.2743676885282156E-3</v>
      </c>
      <c r="S19" s="56">
        <f ca="1"/>
        <v>4.7931183745793547E-2</v>
      </c>
      <c r="T19" s="56">
        <f ca="1"/>
        <v>-0.10930109012727839</v>
      </c>
      <c r="U19" s="56" t="str">
        <f ca="1"/>
        <v/>
      </c>
      <c r="V19" s="56" t="str">
        <f ca="1"/>
        <v/>
      </c>
      <c r="W19" s="56" t="str">
        <f ca="1"/>
        <v/>
      </c>
      <c r="X19" s="56" t="str">
        <f ca="1"/>
        <v/>
      </c>
      <c r="Y19" s="56" t="str">
        <f ca="1"/>
        <v/>
      </c>
      <c r="Z19" s="56" t="str">
        <f ca="1"/>
        <v/>
      </c>
      <c r="AA19" s="79"/>
      <c r="AB19" s="204" t="str" cm="1">
        <f t="array" aca="1" ref="AB19" ca="1">IFERROR(_xlfn.XLOOKUP(AC19,Com_codes_core,Com_labels_core),"")</f>
        <v>Pepper seeds</v>
      </c>
      <c r="AC19" s="278" t="str">
        <f ca="1"/>
        <v>c_011</v>
      </c>
      <c r="AD19" s="133">
        <f ca="1"/>
        <v>1.974595375975291E-2</v>
      </c>
      <c r="AE19" s="133">
        <f ca="1"/>
        <v>-0.18943704509035708</v>
      </c>
      <c r="AF19" s="133">
        <f ca="1"/>
        <v>0.12703067253112543</v>
      </c>
      <c r="AG19" s="133">
        <f ca="1"/>
        <v>0.15283895635549438</v>
      </c>
      <c r="AH19" s="133">
        <f ca="1"/>
        <v>0</v>
      </c>
      <c r="AI19" s="133">
        <f ca="1"/>
        <v>0</v>
      </c>
      <c r="AJ19" s="133">
        <f ca="1"/>
        <v>0</v>
      </c>
      <c r="AK19" s="133">
        <f ca="1"/>
        <v>0</v>
      </c>
      <c r="AL19" s="133">
        <f ca="1"/>
        <v>0</v>
      </c>
      <c r="AM19" s="133">
        <f ca="1"/>
        <v>0</v>
      </c>
    </row>
    <row r="20" spans="2:39" x14ac:dyDescent="0.2">
      <c r="B20" s="209" t="str" cm="1">
        <f t="array" aca="1" ref="B20" ca="1">_xlfn.XLOOKUP(C20,Inst_codes,Inst_labels,"")</f>
        <v>Urban non-Farm Househ Inc Q5</v>
      </c>
      <c r="C20" s="58" t="str">
        <f ca="1"/>
        <v>hhd_un5</v>
      </c>
      <c r="D20" s="56">
        <f ca="1"/>
        <v>1573.5341579819067</v>
      </c>
      <c r="E20" s="56">
        <f ca="1"/>
        <v>-0.10786635390710453</v>
      </c>
      <c r="F20" s="56">
        <f ca="1"/>
        <v>-0.87400332446959661</v>
      </c>
      <c r="G20" s="56">
        <f ca="1"/>
        <v>-0.25042048136892925</v>
      </c>
      <c r="H20" s="56" t="str">
        <f ca="1"/>
        <v/>
      </c>
      <c r="I20" s="56" t="str">
        <f ca="1"/>
        <v/>
      </c>
      <c r="J20" s="56" t="str">
        <f ca="1"/>
        <v/>
      </c>
      <c r="K20" s="56" t="str">
        <f ca="1"/>
        <v/>
      </c>
      <c r="L20" s="56" t="str">
        <f ca="1"/>
        <v/>
      </c>
      <c r="M20" s="56" t="str">
        <f ca="1"/>
        <v/>
      </c>
      <c r="O20" s="204" t="str">
        <f t="shared" ca="1" si="7"/>
        <v>Rural Farm Househ Inc Q2</v>
      </c>
      <c r="P20" s="58" t="str">
        <f ca="1"/>
        <v>hhd_rf2</v>
      </c>
      <c r="Q20" s="56">
        <f ca="1"/>
        <v>322.16993316058091</v>
      </c>
      <c r="R20" s="56">
        <f ca="1"/>
        <v>-3.9919784015438574E-3</v>
      </c>
      <c r="S20" s="56">
        <f ca="1"/>
        <v>5.2331743794773759E-3</v>
      </c>
      <c r="T20" s="56">
        <f ca="1"/>
        <v>-0.10661455009642126</v>
      </c>
      <c r="U20" s="56" t="str">
        <f ca="1"/>
        <v/>
      </c>
      <c r="V20" s="56" t="str">
        <f ca="1"/>
        <v/>
      </c>
      <c r="W20" s="56" t="str">
        <f ca="1"/>
        <v/>
      </c>
      <c r="X20" s="56" t="str">
        <f ca="1"/>
        <v/>
      </c>
      <c r="Y20" s="56" t="str">
        <f ca="1"/>
        <v/>
      </c>
      <c r="Z20" s="56" t="str">
        <f ca="1"/>
        <v/>
      </c>
      <c r="AA20" s="79"/>
      <c r="AB20" s="204" t="str" cm="1">
        <f t="array" aca="1" ref="AB20" ca="1">IFERROR(_xlfn.XLOOKUP(AC20,Com_codes_core,Com_labels_core),"")</f>
        <v>Coffee beans</v>
      </c>
      <c r="AC20" s="278" t="str">
        <f ca="1"/>
        <v>c_013</v>
      </c>
      <c r="AD20" s="133">
        <f ca="1"/>
        <v>2.4286450621562403E-2</v>
      </c>
      <c r="AE20" s="133">
        <f ca="1"/>
        <v>-5.5955076240565838E-3</v>
      </c>
      <c r="AF20" s="133">
        <f ca="1"/>
        <v>5.709214104911986E-2</v>
      </c>
      <c r="AG20" s="133">
        <f ca="1"/>
        <v>-0.10380982366146041</v>
      </c>
      <c r="AH20" s="133">
        <f ca="1"/>
        <v>0</v>
      </c>
      <c r="AI20" s="133">
        <f ca="1"/>
        <v>0</v>
      </c>
      <c r="AJ20" s="133">
        <f ca="1"/>
        <v>0</v>
      </c>
      <c r="AK20" s="133">
        <f ca="1"/>
        <v>0</v>
      </c>
      <c r="AL20" s="133">
        <f ca="1"/>
        <v>0</v>
      </c>
      <c r="AM20" s="133">
        <f ca="1"/>
        <v>0</v>
      </c>
    </row>
    <row r="21" spans="2:39" x14ac:dyDescent="0.2">
      <c r="B21" s="209" t="str" cm="1">
        <f t="array" aca="1" ref="B21" ca="1">_xlfn.XLOOKUP(C21,Inst_codes,Inst_labels,"")</f>
        <v>Rural Farm Househ Inc Q1</v>
      </c>
      <c r="C21" s="58" t="str">
        <f ca="1"/>
        <v>hhd_rf1</v>
      </c>
      <c r="D21" s="56">
        <f ca="1"/>
        <v>362.72010531880994</v>
      </c>
      <c r="E21" s="56">
        <f ca="1"/>
        <v>-6.6026757435733163E-2</v>
      </c>
      <c r="F21" s="56">
        <f ca="1"/>
        <v>-0.55303156227490824</v>
      </c>
      <c r="G21" s="56">
        <f ca="1"/>
        <v>-0.11979652287519293</v>
      </c>
      <c r="H21" s="56" t="str">
        <f ca="1"/>
        <v/>
      </c>
      <c r="I21" s="56" t="str">
        <f ca="1"/>
        <v/>
      </c>
      <c r="J21" s="56" t="str">
        <f ca="1"/>
        <v/>
      </c>
      <c r="K21" s="56" t="str">
        <f ca="1"/>
        <v/>
      </c>
      <c r="L21" s="56" t="str">
        <f ca="1"/>
        <v/>
      </c>
      <c r="M21" s="56" t="str">
        <f ca="1"/>
        <v/>
      </c>
      <c r="O21" s="204" t="str">
        <f t="shared" ca="1" si="7"/>
        <v>Rural Farm Househ Inc Q3</v>
      </c>
      <c r="P21" s="58" t="str">
        <f ca="1"/>
        <v>hhd_rf3</v>
      </c>
      <c r="Q21" s="56">
        <f ca="1"/>
        <v>362.02023628476502</v>
      </c>
      <c r="R21" s="56">
        <f ca="1"/>
        <v>-1.0003010744721872E-2</v>
      </c>
      <c r="S21" s="56">
        <f ca="1"/>
        <v>-4.7298930059028625E-2</v>
      </c>
      <c r="T21" s="56">
        <f ca="1"/>
        <v>-0.11568050525742769</v>
      </c>
      <c r="U21" s="56" t="str">
        <f ca="1"/>
        <v/>
      </c>
      <c r="V21" s="56" t="str">
        <f ca="1"/>
        <v/>
      </c>
      <c r="W21" s="56" t="str">
        <f ca="1"/>
        <v/>
      </c>
      <c r="X21" s="56" t="str">
        <f ca="1"/>
        <v/>
      </c>
      <c r="Y21" s="56" t="str">
        <f ca="1"/>
        <v/>
      </c>
      <c r="Z21" s="56" t="str">
        <f ca="1"/>
        <v/>
      </c>
      <c r="AA21" s="79"/>
      <c r="AB21" s="204" t="str" cm="1">
        <f t="array" aca="1" ref="AB21" ca="1">IFERROR(_xlfn.XLOOKUP(AC21,Com_codes_core,Com_labels_core),"")</f>
        <v>Fresh tea buds, fresh tea leaves</v>
      </c>
      <c r="AC21" s="278" t="str">
        <f ca="1"/>
        <v>c_014</v>
      </c>
      <c r="AD21" s="133">
        <f ca="1"/>
        <v>2.6281132975804266E-2</v>
      </c>
      <c r="AE21" s="133">
        <f ca="1"/>
        <v>-2.6795694536807524E-2</v>
      </c>
      <c r="AF21" s="133">
        <f ca="1"/>
        <v>-6.3018001608161622E-2</v>
      </c>
      <c r="AG21" s="133">
        <f ca="1"/>
        <v>-0.14715362942955279</v>
      </c>
      <c r="AH21" s="133">
        <f ca="1"/>
        <v>0</v>
      </c>
      <c r="AI21" s="133">
        <f ca="1"/>
        <v>0</v>
      </c>
      <c r="AJ21" s="133">
        <f ca="1"/>
        <v>0</v>
      </c>
      <c r="AK21" s="133">
        <f ca="1"/>
        <v>0</v>
      </c>
      <c r="AL21" s="133">
        <f ca="1"/>
        <v>0</v>
      </c>
      <c r="AM21" s="133">
        <f ca="1"/>
        <v>0</v>
      </c>
    </row>
    <row r="22" spans="2:39" x14ac:dyDescent="0.2">
      <c r="B22" s="209" t="str" cm="1">
        <f t="array" aca="1" ref="B22" ca="1">_xlfn.XLOOKUP(C22,Inst_codes,Inst_labels,"")</f>
        <v>Rural Farm Househ Inc Q2</v>
      </c>
      <c r="C22" s="58" t="str">
        <f ca="1"/>
        <v>hhd_rf2</v>
      </c>
      <c r="D22" s="56">
        <f ca="1"/>
        <v>495.89215424512111</v>
      </c>
      <c r="E22" s="56">
        <f ca="1"/>
        <v>-7.9246770240115616E-2</v>
      </c>
      <c r="F22" s="56">
        <f ca="1"/>
        <v>-0.63055657176769309</v>
      </c>
      <c r="G22" s="56">
        <f ca="1"/>
        <v>-0.13414679175840494</v>
      </c>
      <c r="H22" s="56" t="str">
        <f ca="1"/>
        <v/>
      </c>
      <c r="I22" s="56" t="str">
        <f ca="1"/>
        <v/>
      </c>
      <c r="J22" s="56" t="str">
        <f ca="1"/>
        <v/>
      </c>
      <c r="K22" s="56" t="str">
        <f ca="1"/>
        <v/>
      </c>
      <c r="L22" s="56" t="str">
        <f ca="1"/>
        <v/>
      </c>
      <c r="M22" s="56" t="str">
        <f ca="1"/>
        <v/>
      </c>
      <c r="O22" s="204" t="str">
        <f t="shared" ca="1" si="7"/>
        <v>Rural Farm Househ Inc Q4</v>
      </c>
      <c r="P22" s="58" t="str">
        <f ca="1"/>
        <v>hhd_rf4</v>
      </c>
      <c r="Q22" s="56">
        <f ca="1"/>
        <v>369.39769526571774</v>
      </c>
      <c r="R22" s="56">
        <f ca="1"/>
        <v>-1.8454239931156743E-2</v>
      </c>
      <c r="S22" s="56">
        <f ca="1"/>
        <v>-0.13454758072427769</v>
      </c>
      <c r="T22" s="56">
        <f ca="1"/>
        <v>-0.11813369816223626</v>
      </c>
      <c r="U22" s="56" t="str">
        <f ca="1"/>
        <v/>
      </c>
      <c r="V22" s="56" t="str">
        <f ca="1"/>
        <v/>
      </c>
      <c r="W22" s="56" t="str">
        <f ca="1"/>
        <v/>
      </c>
      <c r="X22" s="56" t="str">
        <f ca="1"/>
        <v/>
      </c>
      <c r="Y22" s="56" t="str">
        <f ca="1"/>
        <v/>
      </c>
      <c r="Z22" s="56" t="str">
        <f ca="1"/>
        <v/>
      </c>
      <c r="AA22" s="79"/>
      <c r="AB22" s="204" t="str" cm="1">
        <f t="array" aca="1" ref="AB22" ca="1">IFERROR(_xlfn.XLOOKUP(AC22,Com_codes_core,Com_labels_core),"")</f>
        <v>Other remaining perennial plant products</v>
      </c>
      <c r="AC22" s="278" t="str">
        <f ca="1"/>
        <v>c_015</v>
      </c>
      <c r="AD22" s="133">
        <f ca="1"/>
        <v>5.0501682583033648E-2</v>
      </c>
      <c r="AE22" s="133">
        <f ca="1"/>
        <v>-2.3254281903817287E-2</v>
      </c>
      <c r="AF22" s="133">
        <f ca="1"/>
        <v>-2.7416918265410484E-2</v>
      </c>
      <c r="AG22" s="133">
        <f ca="1"/>
        <v>-0.14690920554515374</v>
      </c>
      <c r="AH22" s="133">
        <f ca="1"/>
        <v>0</v>
      </c>
      <c r="AI22" s="133">
        <f ca="1"/>
        <v>0</v>
      </c>
      <c r="AJ22" s="133">
        <f ca="1"/>
        <v>0</v>
      </c>
      <c r="AK22" s="133">
        <f ca="1"/>
        <v>0</v>
      </c>
      <c r="AL22" s="133">
        <f ca="1"/>
        <v>0</v>
      </c>
      <c r="AM22" s="133">
        <f ca="1"/>
        <v>0</v>
      </c>
    </row>
    <row r="23" spans="2:39" x14ac:dyDescent="0.2">
      <c r="B23" s="209" t="str" cm="1">
        <f t="array" aca="1" ref="B23" ca="1">_xlfn.XLOOKUP(C23,Inst_codes,Inst_labels,"")</f>
        <v>Rural Farm Househ Inc Q3</v>
      </c>
      <c r="C23" s="58" t="str">
        <f ca="1"/>
        <v>hhd_rf3</v>
      </c>
      <c r="D23" s="56">
        <f ca="1"/>
        <v>535.94507701149348</v>
      </c>
      <c r="E23" s="56">
        <f ca="1"/>
        <v>-8.0611207016911823E-2</v>
      </c>
      <c r="F23" s="56">
        <f ca="1"/>
        <v>-0.64468562665899176</v>
      </c>
      <c r="G23" s="56">
        <f ca="1"/>
        <v>-0.13981307496984119</v>
      </c>
      <c r="H23" s="56" t="str">
        <f ca="1"/>
        <v/>
      </c>
      <c r="I23" s="56" t="str">
        <f ca="1"/>
        <v/>
      </c>
      <c r="J23" s="56" t="str">
        <f ca="1"/>
        <v/>
      </c>
      <c r="K23" s="56" t="str">
        <f ca="1"/>
        <v/>
      </c>
      <c r="L23" s="56" t="str">
        <f ca="1"/>
        <v/>
      </c>
      <c r="M23" s="56" t="str">
        <f ca="1"/>
        <v/>
      </c>
      <c r="O23" s="204" t="str">
        <f t="shared" ca="1" si="7"/>
        <v>Rural Farm Househ Inc Q5</v>
      </c>
      <c r="P23" s="58" t="str">
        <f ca="1"/>
        <v>hhd_rf5</v>
      </c>
      <c r="Q23" s="56">
        <f ca="1"/>
        <v>397.24689060481859</v>
      </c>
      <c r="R23" s="56">
        <f ca="1"/>
        <v>-3.9034405344282098E-3</v>
      </c>
      <c r="S23" s="56">
        <f ca="1"/>
        <v>-4.8365792657856836E-2</v>
      </c>
      <c r="T23" s="56">
        <f ca="1"/>
        <v>-7.2740876672978072E-2</v>
      </c>
      <c r="U23" s="56" t="str">
        <f ca="1"/>
        <v/>
      </c>
      <c r="V23" s="56" t="str">
        <f ca="1"/>
        <v/>
      </c>
      <c r="W23" s="56" t="str">
        <f ca="1"/>
        <v/>
      </c>
      <c r="X23" s="56" t="str">
        <f ca="1"/>
        <v/>
      </c>
      <c r="Y23" s="56" t="str">
        <f ca="1"/>
        <v/>
      </c>
      <c r="Z23" s="56" t="str">
        <f ca="1"/>
        <v/>
      </c>
      <c r="AA23" s="79"/>
      <c r="AB23" s="204" t="str" cm="1">
        <f t="array" aca="1" ref="AB23" ca="1">IFERROR(_xlfn.XLOOKUP(AC23,Com_codes_core,Com_labels_core),"")</f>
        <v>Buffalo and cow livestock products</v>
      </c>
      <c r="AC23" s="278" t="str">
        <f ca="1"/>
        <v>c_016</v>
      </c>
      <c r="AD23" s="133">
        <f ca="1"/>
        <v>7.7516328637553577E-3</v>
      </c>
      <c r="AE23" s="133">
        <f ca="1"/>
        <v>-4.0223437853681432E-2</v>
      </c>
      <c r="AF23" s="133">
        <f ca="1"/>
        <v>-9.5623871920702541E-2</v>
      </c>
      <c r="AG23" s="133">
        <f ca="1"/>
        <v>-0.1850528332156931</v>
      </c>
      <c r="AH23" s="133">
        <f ca="1"/>
        <v>0</v>
      </c>
      <c r="AI23" s="133">
        <f ca="1"/>
        <v>0</v>
      </c>
      <c r="AJ23" s="133">
        <f ca="1"/>
        <v>0</v>
      </c>
      <c r="AK23" s="133">
        <f ca="1"/>
        <v>0</v>
      </c>
      <c r="AL23" s="133">
        <f ca="1"/>
        <v>0</v>
      </c>
      <c r="AM23" s="133">
        <f ca="1"/>
        <v>0</v>
      </c>
    </row>
    <row r="24" spans="2:39" x14ac:dyDescent="0.2">
      <c r="B24" s="209" t="str" cm="1">
        <f t="array" aca="1" ref="B24" ca="1">_xlfn.XLOOKUP(C24,Inst_codes,Inst_labels,"")</f>
        <v>Rural Farm Househ Inc Q4</v>
      </c>
      <c r="C24" s="58" t="str">
        <f ca="1"/>
        <v>hhd_rf4</v>
      </c>
      <c r="D24" s="56">
        <f ca="1"/>
        <v>512.53545893066621</v>
      </c>
      <c r="E24" s="56">
        <f ca="1"/>
        <v>-8.457715803228405E-2</v>
      </c>
      <c r="F24" s="56">
        <f ca="1"/>
        <v>-0.66865404164587749</v>
      </c>
      <c r="G24" s="56">
        <f ca="1"/>
        <v>-0.14812841584483927</v>
      </c>
      <c r="H24" s="56" t="str">
        <f ca="1"/>
        <v/>
      </c>
      <c r="I24" s="56" t="str">
        <f ca="1"/>
        <v/>
      </c>
      <c r="J24" s="56" t="str">
        <f ca="1"/>
        <v/>
      </c>
      <c r="K24" s="56" t="str">
        <f ca="1"/>
        <v/>
      </c>
      <c r="L24" s="56" t="str">
        <f ca="1"/>
        <v/>
      </c>
      <c r="M24" s="56" t="str">
        <f ca="1"/>
        <v/>
      </c>
      <c r="O24" s="204" t="str">
        <f t="shared" ca="1" si="7"/>
        <v>Rural non-Farm Househ Inc Q1</v>
      </c>
      <c r="P24" s="58" t="str">
        <f ca="1"/>
        <v>hhd_rn1</v>
      </c>
      <c r="Q24" s="56">
        <f ca="1"/>
        <v>21.488164805311552</v>
      </c>
      <c r="R24" s="56">
        <f ca="1"/>
        <v>-1.4426758555103584E-2</v>
      </c>
      <c r="S24" s="56">
        <f ca="1"/>
        <v>-0.11760911664924513</v>
      </c>
      <c r="T24" s="56">
        <f ca="1"/>
        <v>-0.13100743304173687</v>
      </c>
      <c r="U24" s="56" t="str">
        <f ca="1"/>
        <v/>
      </c>
      <c r="V24" s="56" t="str">
        <f ca="1"/>
        <v/>
      </c>
      <c r="W24" s="56" t="str">
        <f ca="1"/>
        <v/>
      </c>
      <c r="X24" s="56" t="str">
        <f ca="1"/>
        <v/>
      </c>
      <c r="Y24" s="56" t="str">
        <f ca="1"/>
        <v/>
      </c>
      <c r="Z24" s="56" t="str">
        <f ca="1"/>
        <v/>
      </c>
      <c r="AA24" s="79"/>
      <c r="AB24" s="204" t="str" cm="1">
        <f t="array" aca="1" ref="AB24" ca="1">IFERROR(_xlfn.XLOOKUP(AC24,Com_codes_core,Com_labels_core),"")</f>
        <v>Pig farming products</v>
      </c>
      <c r="AC24" s="278" t="str">
        <f ca="1"/>
        <v>c_017</v>
      </c>
      <c r="AD24" s="133">
        <f ca="1"/>
        <v>1.1112741164584269E-2</v>
      </c>
      <c r="AE24" s="133">
        <f ca="1"/>
        <v>-1.0263298901369566E-2</v>
      </c>
      <c r="AF24" s="133">
        <f ca="1"/>
        <v>-2.4608475152532172E-2</v>
      </c>
      <c r="AG24" s="133">
        <f ca="1"/>
        <v>-0.14040999217886929</v>
      </c>
      <c r="AH24" s="133">
        <f ca="1"/>
        <v>0</v>
      </c>
      <c r="AI24" s="133">
        <f ca="1"/>
        <v>0</v>
      </c>
      <c r="AJ24" s="133">
        <f ca="1"/>
        <v>0</v>
      </c>
      <c r="AK24" s="133">
        <f ca="1"/>
        <v>0</v>
      </c>
      <c r="AL24" s="133">
        <f ca="1"/>
        <v>0</v>
      </c>
      <c r="AM24" s="133">
        <f ca="1"/>
        <v>0</v>
      </c>
    </row>
    <row r="25" spans="2:39" x14ac:dyDescent="0.2">
      <c r="B25" s="209" t="str" cm="1">
        <f t="array" aca="1" ref="B25" ca="1">_xlfn.XLOOKUP(C25,Inst_codes,Inst_labels,"")</f>
        <v>Rural Farm Househ Inc Q5</v>
      </c>
      <c r="C25" s="58" t="str">
        <f ca="1"/>
        <v>hhd_rf5</v>
      </c>
      <c r="D25" s="56">
        <f ca="1"/>
        <v>521.21988655864027</v>
      </c>
      <c r="E25" s="56">
        <f ca="1"/>
        <v>-7.6861211496892512E-2</v>
      </c>
      <c r="F25" s="56">
        <f ca="1"/>
        <v>-0.62278284110274251</v>
      </c>
      <c r="G25" s="56">
        <f ca="1"/>
        <v>-0.13298753370721839</v>
      </c>
      <c r="H25" s="56" t="str">
        <f ca="1"/>
        <v/>
      </c>
      <c r="I25" s="56" t="str">
        <f ca="1"/>
        <v/>
      </c>
      <c r="J25" s="56" t="str">
        <f ca="1"/>
        <v/>
      </c>
      <c r="K25" s="56" t="str">
        <f ca="1"/>
        <v/>
      </c>
      <c r="L25" s="56" t="str">
        <f ca="1"/>
        <v/>
      </c>
      <c r="M25" s="56" t="str">
        <f ca="1"/>
        <v/>
      </c>
      <c r="O25" s="204" t="str">
        <f t="shared" ca="1" si="7"/>
        <v>Rural non-Farm Househ Inc Q2</v>
      </c>
      <c r="P25" s="58" t="str">
        <f ca="1"/>
        <v>hhd_rn2</v>
      </c>
      <c r="Q25" s="56">
        <f ca="1"/>
        <v>61.073532085302659</v>
      </c>
      <c r="R25" s="56">
        <f ca="1"/>
        <v>-2.1183178253843617E-2</v>
      </c>
      <c r="S25" s="56">
        <f ca="1"/>
        <v>-0.13685943381357921</v>
      </c>
      <c r="T25" s="56">
        <f ca="1"/>
        <v>-0.14006538747960884</v>
      </c>
      <c r="U25" s="56" t="str">
        <f ca="1"/>
        <v/>
      </c>
      <c r="V25" s="56" t="str">
        <f ca="1"/>
        <v/>
      </c>
      <c r="W25" s="56" t="str">
        <f ca="1"/>
        <v/>
      </c>
      <c r="X25" s="56" t="str">
        <f ca="1"/>
        <v/>
      </c>
      <c r="Y25" s="56" t="str">
        <f ca="1"/>
        <v/>
      </c>
      <c r="Z25" s="56" t="str">
        <f ca="1"/>
        <v/>
      </c>
      <c r="AA25" s="79"/>
      <c r="AB25" s="204" t="str" cm="1">
        <f t="array" aca="1" ref="AB25" ca="1">IFERROR(_xlfn.XLOOKUP(AC25,Com_codes_core,Com_labels_core),"")</f>
        <v>Poultry products</v>
      </c>
      <c r="AC25" s="278" t="str">
        <f ca="1"/>
        <v>c_018</v>
      </c>
      <c r="AD25" s="133">
        <f ca="1"/>
        <v>0.11873216167361325</v>
      </c>
      <c r="AE25" s="133">
        <f ca="1"/>
        <v>-1.4941663314405051E-2</v>
      </c>
      <c r="AF25" s="133">
        <f ca="1"/>
        <v>-5.0587198557794366E-2</v>
      </c>
      <c r="AG25" s="133">
        <f ca="1"/>
        <v>-0.15597005945069409</v>
      </c>
      <c r="AH25" s="133">
        <f ca="1"/>
        <v>0</v>
      </c>
      <c r="AI25" s="133">
        <f ca="1"/>
        <v>0</v>
      </c>
      <c r="AJ25" s="133">
        <f ca="1"/>
        <v>0</v>
      </c>
      <c r="AK25" s="133">
        <f ca="1"/>
        <v>0</v>
      </c>
      <c r="AL25" s="133">
        <f ca="1"/>
        <v>0</v>
      </c>
      <c r="AM25" s="133">
        <f ca="1"/>
        <v>0</v>
      </c>
    </row>
    <row r="26" spans="2:39" x14ac:dyDescent="0.2">
      <c r="B26" s="209" t="str" cm="1">
        <f t="array" aca="1" ref="B26" ca="1">_xlfn.XLOOKUP(C26,Inst_codes,Inst_labels,"")</f>
        <v>Rural non-Farm Househ Inc Q1</v>
      </c>
      <c r="C26" s="58" t="str">
        <f ca="1"/>
        <v>hhd_rn1</v>
      </c>
      <c r="D26" s="56">
        <f ca="1"/>
        <v>27.633941552599708</v>
      </c>
      <c r="E26" s="56">
        <f ca="1"/>
        <v>-7.818871325299126E-2</v>
      </c>
      <c r="F26" s="56">
        <f ca="1"/>
        <v>-0.64295350184092603</v>
      </c>
      <c r="G26" s="56">
        <f ca="1"/>
        <v>-0.14455404999822452</v>
      </c>
      <c r="H26" s="56" t="str">
        <f ca="1"/>
        <v/>
      </c>
      <c r="I26" s="56" t="str">
        <f ca="1"/>
        <v/>
      </c>
      <c r="J26" s="56" t="str">
        <f ca="1"/>
        <v/>
      </c>
      <c r="K26" s="56" t="str">
        <f ca="1"/>
        <v/>
      </c>
      <c r="L26" s="56" t="str">
        <f ca="1"/>
        <v/>
      </c>
      <c r="M26" s="56" t="str">
        <f ca="1"/>
        <v/>
      </c>
      <c r="O26" s="204" t="str">
        <f t="shared" ca="1" si="7"/>
        <v>Rural non-Farm Househ Inc Q3</v>
      </c>
      <c r="P26" s="58" t="str">
        <f ca="1"/>
        <v>hhd_rn3</v>
      </c>
      <c r="Q26" s="56">
        <f ca="1"/>
        <v>98.304234159246022</v>
      </c>
      <c r="R26" s="56">
        <f ca="1"/>
        <v>-3.1304337193461144E-2</v>
      </c>
      <c r="S26" s="56">
        <f ca="1"/>
        <v>-0.23154709987011018</v>
      </c>
      <c r="T26" s="56">
        <f ca="1"/>
        <v>-0.15092100115801163</v>
      </c>
      <c r="U26" s="56" t="str">
        <f ca="1"/>
        <v/>
      </c>
      <c r="V26" s="56" t="str">
        <f ca="1"/>
        <v/>
      </c>
      <c r="W26" s="56" t="str">
        <f ca="1"/>
        <v/>
      </c>
      <c r="X26" s="56" t="str">
        <f ca="1"/>
        <v/>
      </c>
      <c r="Y26" s="56" t="str">
        <f ca="1"/>
        <v/>
      </c>
      <c r="Z26" s="56" t="str">
        <f ca="1"/>
        <v/>
      </c>
      <c r="AA26" s="79"/>
      <c r="AB26" s="204" t="str" cm="1">
        <f t="array" aca="1" ref="AB26" ca="1">IFERROR(_xlfn.XLOOKUP(AC26,Com_codes_core,Com_labels_core),"")</f>
        <v>Other remaining livestock products</v>
      </c>
      <c r="AC26" s="278" t="str">
        <f ca="1"/>
        <v>c_019</v>
      </c>
      <c r="AD26" s="133">
        <f ca="1"/>
        <v>8.5180334060479812E-2</v>
      </c>
      <c r="AE26" s="133">
        <f ca="1"/>
        <v>-9.8289088747494091E-2</v>
      </c>
      <c r="AF26" s="133">
        <f ca="1"/>
        <v>-9.0430919882034111E-2</v>
      </c>
      <c r="AG26" s="133">
        <f ca="1"/>
        <v>-0.17801510693378209</v>
      </c>
      <c r="AH26" s="133">
        <f ca="1"/>
        <v>0</v>
      </c>
      <c r="AI26" s="133">
        <f ca="1"/>
        <v>0</v>
      </c>
      <c r="AJ26" s="133">
        <f ca="1"/>
        <v>0</v>
      </c>
      <c r="AK26" s="133">
        <f ca="1"/>
        <v>0</v>
      </c>
      <c r="AL26" s="133">
        <f ca="1"/>
        <v>0</v>
      </c>
      <c r="AM26" s="133">
        <f ca="1"/>
        <v>0</v>
      </c>
    </row>
    <row r="27" spans="2:39" x14ac:dyDescent="0.2">
      <c r="B27" s="209" t="str" cm="1">
        <f t="array" aca="1" ref="B27" ca="1">_xlfn.XLOOKUP(C27,Inst_codes,Inst_labels,"")</f>
        <v>Rural non-Farm Househ Inc Q2</v>
      </c>
      <c r="C27" s="58" t="str">
        <f ca="1"/>
        <v>hhd_rn2</v>
      </c>
      <c r="D27" s="56">
        <f ca="1"/>
        <v>85.1657375363597</v>
      </c>
      <c r="E27" s="56">
        <f ca="1"/>
        <v>-9.5810990779732208E-2</v>
      </c>
      <c r="F27" s="56">
        <f ca="1"/>
        <v>-0.74779029404929975</v>
      </c>
      <c r="G27" s="56">
        <f ca="1"/>
        <v>-0.17019583089067369</v>
      </c>
      <c r="H27" s="56" t="str">
        <f ca="1"/>
        <v/>
      </c>
      <c r="I27" s="56" t="str">
        <f ca="1"/>
        <v/>
      </c>
      <c r="J27" s="56" t="str">
        <f ca="1"/>
        <v/>
      </c>
      <c r="K27" s="56" t="str">
        <f ca="1"/>
        <v/>
      </c>
      <c r="L27" s="56" t="str">
        <f ca="1"/>
        <v/>
      </c>
      <c r="M27" s="56" t="str">
        <f ca="1"/>
        <v/>
      </c>
      <c r="O27" s="204" t="str">
        <f t="shared" ca="1" si="7"/>
        <v>Rural non-Farm Househ Inc Q4</v>
      </c>
      <c r="P27" s="58" t="str">
        <f ca="1"/>
        <v>hhd_rn4</v>
      </c>
      <c r="Q27" s="56">
        <f ca="1"/>
        <v>151.68094162811869</v>
      </c>
      <c r="R27" s="56">
        <f ca="1"/>
        <v>-3.6979942856442932E-2</v>
      </c>
      <c r="S27" s="56">
        <f ca="1"/>
        <v>-0.28388389381337087</v>
      </c>
      <c r="T27" s="56">
        <f ca="1"/>
        <v>-0.17886312759069628</v>
      </c>
      <c r="U27" s="56" t="str">
        <f ca="1"/>
        <v/>
      </c>
      <c r="V27" s="56" t="str">
        <f ca="1"/>
        <v/>
      </c>
      <c r="W27" s="56" t="str">
        <f ca="1"/>
        <v/>
      </c>
      <c r="X27" s="56" t="str">
        <f ca="1"/>
        <v/>
      </c>
      <c r="Y27" s="56" t="str">
        <f ca="1"/>
        <v/>
      </c>
      <c r="Z27" s="56" t="str">
        <f ca="1"/>
        <v/>
      </c>
      <c r="AA27" s="79"/>
      <c r="AB27" s="204" t="str" cm="1">
        <f t="array" aca="1" ref="AB27" ca="1">IFERROR(_xlfn.XLOOKUP(AC27,Com_codes_core,Com_labels_core),"")</f>
        <v>Hunting and trapping products and related services</v>
      </c>
      <c r="AC27" s="278" t="str">
        <f ca="1"/>
        <v>c_021</v>
      </c>
      <c r="AD27" s="133">
        <f ca="1"/>
        <v>9.3219880715756723E-3</v>
      </c>
      <c r="AE27" s="133">
        <f ca="1"/>
        <v>-1.7439618166026349E-2</v>
      </c>
      <c r="AF27" s="133">
        <f ca="1"/>
        <v>-5.0467633240980359E-2</v>
      </c>
      <c r="AG27" s="133">
        <f ca="1"/>
        <v>-0.20809632052494198</v>
      </c>
      <c r="AH27" s="133">
        <f ca="1"/>
        <v>0</v>
      </c>
      <c r="AI27" s="133">
        <f ca="1"/>
        <v>0</v>
      </c>
      <c r="AJ27" s="133">
        <f ca="1"/>
        <v>0</v>
      </c>
      <c r="AK27" s="133">
        <f ca="1"/>
        <v>0</v>
      </c>
      <c r="AL27" s="133">
        <f ca="1"/>
        <v>0</v>
      </c>
      <c r="AM27" s="133">
        <f ca="1"/>
        <v>0</v>
      </c>
    </row>
    <row r="28" spans="2:39" x14ac:dyDescent="0.2">
      <c r="B28" s="209" t="str" cm="1">
        <f t="array" aca="1" ref="B28" ca="1">_xlfn.XLOOKUP(C28,Inst_codes,Inst_labels,"")</f>
        <v>Rural non-Farm Househ Inc Q3</v>
      </c>
      <c r="C28" s="58" t="str">
        <f ca="1"/>
        <v>hhd_rn3</v>
      </c>
      <c r="D28" s="56">
        <f ca="1"/>
        <v>132.04123918476708</v>
      </c>
      <c r="E28" s="56">
        <f ca="1"/>
        <v>-9.6839125565884032E-2</v>
      </c>
      <c r="F28" s="56">
        <f ca="1"/>
        <v>-0.74955849316886702</v>
      </c>
      <c r="G28" s="56">
        <f ca="1"/>
        <v>-0.16256709684718817</v>
      </c>
      <c r="H28" s="56" t="str">
        <f ca="1"/>
        <v/>
      </c>
      <c r="I28" s="56" t="str">
        <f ca="1"/>
        <v/>
      </c>
      <c r="J28" s="56" t="str">
        <f ca="1"/>
        <v/>
      </c>
      <c r="K28" s="56" t="str">
        <f ca="1"/>
        <v/>
      </c>
      <c r="L28" s="56" t="str">
        <f ca="1"/>
        <v/>
      </c>
      <c r="M28" s="56" t="str">
        <f ca="1"/>
        <v/>
      </c>
      <c r="O28" s="204" t="str">
        <f t="shared" ca="1" si="7"/>
        <v>Rural non-Farm Househ Inc Q5</v>
      </c>
      <c r="P28" s="58" t="str">
        <f ca="1"/>
        <v>hhd_rn5</v>
      </c>
      <c r="Q28" s="56">
        <f ca="1"/>
        <v>199.95382954990643</v>
      </c>
      <c r="R28" s="56">
        <f ca="1"/>
        <v>-3.4489444101718988E-2</v>
      </c>
      <c r="S28" s="56">
        <f ca="1"/>
        <v>-0.23250949966771817</v>
      </c>
      <c r="T28" s="56">
        <f ca="1"/>
        <v>-0.17094879296441404</v>
      </c>
      <c r="U28" s="56" t="str">
        <f ca="1"/>
        <v/>
      </c>
      <c r="V28" s="56" t="str">
        <f ca="1"/>
        <v/>
      </c>
      <c r="W28" s="56" t="str">
        <f ca="1"/>
        <v/>
      </c>
      <c r="X28" s="56" t="str">
        <f ca="1"/>
        <v/>
      </c>
      <c r="Y28" s="56" t="str">
        <f ca="1"/>
        <v/>
      </c>
      <c r="Z28" s="56" t="str">
        <f ca="1"/>
        <v/>
      </c>
      <c r="AA28" s="79"/>
      <c r="AB28" s="204" t="str" cm="1">
        <f t="array" aca="1" ref="AB28" ca="1">IFERROR(_xlfn.XLOOKUP(AC28,Com_codes_core,Com_labels_core),"")</f>
        <v>Other agricultural products have not been classified yet</v>
      </c>
      <c r="AC28" s="278" t="str">
        <f ca="1"/>
        <v>c_022</v>
      </c>
      <c r="AD28" s="133">
        <f ca="1"/>
        <v>2.3478176279628075E-3</v>
      </c>
      <c r="AE28" s="133">
        <f ca="1"/>
        <v>-3.9429284826109079E-2</v>
      </c>
      <c r="AF28" s="133">
        <f ca="1"/>
        <v>-8.4759044980298182E-2</v>
      </c>
      <c r="AG28" s="133">
        <f ca="1"/>
        <v>-0.27201568561618927</v>
      </c>
      <c r="AH28" s="133">
        <f ca="1"/>
        <v>0</v>
      </c>
      <c r="AI28" s="133">
        <f ca="1"/>
        <v>0</v>
      </c>
      <c r="AJ28" s="133">
        <f ca="1"/>
        <v>0</v>
      </c>
      <c r="AK28" s="133">
        <f ca="1"/>
        <v>0</v>
      </c>
      <c r="AL28" s="133">
        <f ca="1"/>
        <v>0</v>
      </c>
      <c r="AM28" s="133">
        <f ca="1"/>
        <v>0</v>
      </c>
    </row>
    <row r="29" spans="2:39" x14ac:dyDescent="0.2">
      <c r="B29" s="209" t="str" cm="1">
        <f t="array" aca="1" ref="B29" ca="1">_xlfn.XLOOKUP(C29,Inst_codes,Inst_labels,"")</f>
        <v>Rural non-Farm Househ Inc Q4</v>
      </c>
      <c r="C29" s="58" t="str">
        <f ca="1"/>
        <v>hhd_rn4</v>
      </c>
      <c r="D29" s="56">
        <f ca="1"/>
        <v>205.36016502990486</v>
      </c>
      <c r="E29" s="56">
        <f ca="1"/>
        <v>-0.10535668724123148</v>
      </c>
      <c r="F29" s="56">
        <f ca="1"/>
        <v>-0.81590394151536128</v>
      </c>
      <c r="G29" s="56">
        <f ca="1"/>
        <v>-0.20168366145180139</v>
      </c>
      <c r="H29" s="56" t="str">
        <f ca="1"/>
        <v/>
      </c>
      <c r="I29" s="56" t="str">
        <f ca="1"/>
        <v/>
      </c>
      <c r="J29" s="56" t="str">
        <f ca="1"/>
        <v/>
      </c>
      <c r="K29" s="56" t="str">
        <f ca="1"/>
        <v/>
      </c>
      <c r="L29" s="56" t="str">
        <f ca="1"/>
        <v/>
      </c>
      <c r="M29" s="56" t="str">
        <f ca="1"/>
        <v/>
      </c>
      <c r="O29" s="204" t="str">
        <f t="shared" ca="1" si="7"/>
        <v/>
      </c>
      <c r="P29" s="58" t="str">
        <f ca="1"/>
        <v>total</v>
      </c>
      <c r="Q29" s="56">
        <f ca="1"/>
        <v>4264.00239983146</v>
      </c>
      <c r="R29" s="56">
        <f ca="1"/>
        <v>-2.622225176695675E-2</v>
      </c>
      <c r="S29" s="56">
        <f ca="1"/>
        <v>-0.23099813101206562</v>
      </c>
      <c r="T29" s="56">
        <f ca="1"/>
        <v>-0.1665331749036493</v>
      </c>
      <c r="U29" s="56" t="str">
        <f ca="1"/>
        <v/>
      </c>
      <c r="V29" s="56" t="str">
        <f ca="1"/>
        <v/>
      </c>
      <c r="W29" s="56" t="str">
        <f ca="1"/>
        <v/>
      </c>
      <c r="X29" s="56" t="str">
        <f ca="1"/>
        <v/>
      </c>
      <c r="Y29" s="56" t="str">
        <f ca="1"/>
        <v/>
      </c>
      <c r="Z29" s="56" t="str">
        <f ca="1"/>
        <v/>
      </c>
      <c r="AA29" s="79"/>
      <c r="AB29" s="204" t="str" cm="1">
        <f t="array" aca="1" ref="AB29" ca="1">IFERROR(_xlfn.XLOOKUP(AC29,Com_codes_core,Com_labels_core),"")</f>
        <v>Forest planting and care products and forestry seedlings</v>
      </c>
      <c r="AC29" s="278" t="str">
        <f ca="1"/>
        <v>c_023</v>
      </c>
      <c r="AD29" s="133">
        <f ca="1"/>
        <v>9.7455930683875945E-3</v>
      </c>
      <c r="AE29" s="133">
        <f ca="1"/>
        <v>-6.2136429275994054E-3</v>
      </c>
      <c r="AF29" s="133">
        <f ca="1"/>
        <v>-8.6279052202142825E-2</v>
      </c>
      <c r="AG29" s="133">
        <f ca="1"/>
        <v>-0.19813098657898154</v>
      </c>
      <c r="AH29" s="133">
        <f ca="1"/>
        <v>0</v>
      </c>
      <c r="AI29" s="133">
        <f ca="1"/>
        <v>0</v>
      </c>
      <c r="AJ29" s="133">
        <f ca="1"/>
        <v>0</v>
      </c>
      <c r="AK29" s="133">
        <f ca="1"/>
        <v>0</v>
      </c>
      <c r="AL29" s="133">
        <f ca="1"/>
        <v>0</v>
      </c>
      <c r="AM29" s="133">
        <f ca="1"/>
        <v>0</v>
      </c>
    </row>
    <row r="30" spans="2:39" outlineLevel="1" x14ac:dyDescent="0.2">
      <c r="B30" s="209" t="str" cm="1">
        <f t="array" aca="1" ref="B30" ca="1">_xlfn.XLOOKUP(C30,Inst_codes,Inst_labels,"")</f>
        <v>Rural non-Farm Househ Inc Q5</v>
      </c>
      <c r="C30" s="58" t="str">
        <f ca="1"/>
        <v>hhd_rn5</v>
      </c>
      <c r="D30" s="56">
        <f ca="1"/>
        <v>266.06444314268128</v>
      </c>
      <c r="E30" s="56">
        <f ca="1"/>
        <v>-0.10640572709644802</v>
      </c>
      <c r="F30" s="56">
        <f ca="1"/>
        <v>-0.82013435097969545</v>
      </c>
      <c r="G30" s="56">
        <f ca="1"/>
        <v>-0.19976369882983569</v>
      </c>
      <c r="H30" s="56" t="str">
        <f ca="1"/>
        <v/>
      </c>
      <c r="I30" s="56" t="str">
        <f ca="1"/>
        <v/>
      </c>
      <c r="J30" s="56" t="str">
        <f ca="1"/>
        <v/>
      </c>
      <c r="K30" s="56" t="str">
        <f ca="1"/>
        <v/>
      </c>
      <c r="L30" s="56" t="str">
        <f ca="1"/>
        <v/>
      </c>
      <c r="M30" s="56" t="str">
        <f ca="1"/>
        <v/>
      </c>
      <c r="O30" s="209"/>
      <c r="P30" s="209"/>
      <c r="AA30" s="79"/>
      <c r="AB30" s="204" t="str" cm="1">
        <f t="array" aca="1" ref="AB30" ca="1">IFERROR(_xlfn.XLOOKUP(AC30,Com_codes_core,Com_labels_core),"")</f>
        <v>Harvested wood</v>
      </c>
      <c r="AC30" s="278" t="str">
        <f ca="1"/>
        <v>c_024</v>
      </c>
      <c r="AD30" s="133">
        <f ca="1"/>
        <v>5.3094257788851358E-2</v>
      </c>
      <c r="AE30" s="133">
        <f ca="1"/>
        <v>-2.3092817773517904E-2</v>
      </c>
      <c r="AF30" s="133">
        <f ca="1"/>
        <v>-0.10689453563417217</v>
      </c>
      <c r="AG30" s="133">
        <f ca="1"/>
        <v>-0.25704198069137485</v>
      </c>
      <c r="AH30" s="133">
        <f ca="1"/>
        <v>0</v>
      </c>
      <c r="AI30" s="133">
        <f ca="1"/>
        <v>0</v>
      </c>
      <c r="AJ30" s="133">
        <f ca="1"/>
        <v>0</v>
      </c>
      <c r="AK30" s="133">
        <f ca="1"/>
        <v>0</v>
      </c>
      <c r="AL30" s="133">
        <f ca="1"/>
        <v>0</v>
      </c>
      <c r="AM30" s="133">
        <f ca="1"/>
        <v>0</v>
      </c>
    </row>
    <row r="31" spans="2:39" outlineLevel="1" x14ac:dyDescent="0.2">
      <c r="B31" s="58"/>
      <c r="C31" s="58"/>
      <c r="D31" s="56"/>
      <c r="E31" s="56"/>
      <c r="F31" s="56"/>
      <c r="G31" s="56"/>
      <c r="H31" s="56"/>
      <c r="I31" s="56"/>
      <c r="J31" s="56"/>
      <c r="K31" s="56"/>
      <c r="L31" s="56"/>
      <c r="M31" s="56"/>
      <c r="O31" s="209"/>
      <c r="P31" s="209"/>
      <c r="AA31" s="79"/>
      <c r="AB31" s="204" t="str" cm="1">
        <f t="array" aca="1" ref="AB31" ca="1">IFERROR(_xlfn.XLOOKUP(AC31,Com_codes_core,Com_labels_core),"")</f>
        <v>Other exploited and collected forest products except wood</v>
      </c>
      <c r="AC31" s="278" t="str">
        <f ca="1"/>
        <v>c_025</v>
      </c>
      <c r="AD31" s="133">
        <f ca="1"/>
        <v>3.4900464993756992E-2</v>
      </c>
      <c r="AE31" s="133">
        <f ca="1"/>
        <v>-4.7403305785786998E-2</v>
      </c>
      <c r="AF31" s="133">
        <f ca="1"/>
        <v>-0.32082855991832915</v>
      </c>
      <c r="AG31" s="133">
        <f ca="1"/>
        <v>-0.27785272127713867</v>
      </c>
      <c r="AH31" s="133">
        <f ca="1"/>
        <v>0</v>
      </c>
      <c r="AI31" s="133">
        <f ca="1"/>
        <v>0</v>
      </c>
      <c r="AJ31" s="133">
        <f ca="1"/>
        <v>0</v>
      </c>
      <c r="AK31" s="133">
        <f ca="1"/>
        <v>0</v>
      </c>
      <c r="AL31" s="133">
        <f ca="1"/>
        <v>0</v>
      </c>
      <c r="AM31" s="133">
        <f ca="1"/>
        <v>0</v>
      </c>
    </row>
    <row r="32" spans="2:39" outlineLevel="1" x14ac:dyDescent="0.2">
      <c r="B32" s="209"/>
      <c r="C32" s="209"/>
      <c r="D32" s="56"/>
      <c r="E32" s="56"/>
      <c r="F32" s="56"/>
      <c r="G32" s="56"/>
      <c r="H32" s="56"/>
      <c r="I32" s="56"/>
      <c r="J32" s="56"/>
      <c r="K32" s="56"/>
      <c r="L32" s="56"/>
      <c r="M32" s="56"/>
      <c r="O32" s="209"/>
      <c r="P32" s="209"/>
      <c r="AA32" s="79"/>
      <c r="AB32" s="204" t="str" cm="1">
        <f t="array" aca="1" ref="AB32" ca="1">IFERROR(_xlfn.XLOOKUP(AC32,Com_codes_core,Com_labels_core),"")</f>
        <v>Marine aquatic products</v>
      </c>
      <c r="AC32" s="278" t="str">
        <f ca="1"/>
        <v>c_027</v>
      </c>
      <c r="AD32" s="133">
        <f ca="1"/>
        <v>0.90348232452971411</v>
      </c>
      <c r="AE32" s="133">
        <f ca="1"/>
        <v>-4.6107910570769572E-2</v>
      </c>
      <c r="AF32" s="133">
        <f ca="1"/>
        <v>-0.37978499468762639</v>
      </c>
      <c r="AG32" s="133">
        <f ca="1"/>
        <v>-0.46305031183249135</v>
      </c>
      <c r="AH32" s="133">
        <f ca="1"/>
        <v>0</v>
      </c>
      <c r="AI32" s="133">
        <f ca="1"/>
        <v>0</v>
      </c>
      <c r="AJ32" s="133">
        <f ca="1"/>
        <v>0</v>
      </c>
      <c r="AK32" s="133">
        <f ca="1"/>
        <v>0</v>
      </c>
      <c r="AL32" s="133">
        <f ca="1"/>
        <v>0</v>
      </c>
      <c r="AM32" s="133">
        <f ca="1"/>
        <v>0</v>
      </c>
    </row>
    <row r="33" spans="2:39" outlineLevel="1" x14ac:dyDescent="0.2">
      <c r="B33" s="209"/>
      <c r="C33" s="209"/>
      <c r="D33" s="56"/>
      <c r="E33" s="56"/>
      <c r="F33" s="56"/>
      <c r="G33" s="56"/>
      <c r="H33" s="56"/>
      <c r="I33" s="56"/>
      <c r="J33" s="56"/>
      <c r="K33" s="56"/>
      <c r="L33" s="56"/>
      <c r="M33" s="56"/>
      <c r="O33" s="209"/>
      <c r="P33" s="209"/>
      <c r="AA33" s="79"/>
      <c r="AB33" s="204" t="str" cm="1">
        <f t="array" aca="1" ref="AB33" ca="1">IFERROR(_xlfn.XLOOKUP(AC33,Com_codes_core,Com_labels_core),"")</f>
        <v>Inland exploited aquatic products</v>
      </c>
      <c r="AC33" s="278" t="str">
        <f ca="1"/>
        <v>c_028</v>
      </c>
      <c r="AD33" s="133">
        <f ca="1"/>
        <v>4.4938459698703317E-2</v>
      </c>
      <c r="AE33" s="133">
        <f ca="1"/>
        <v>-5.1730246942782721E-2</v>
      </c>
      <c r="AF33" s="133">
        <f ca="1"/>
        <v>-0.34508026975276218</v>
      </c>
      <c r="AG33" s="133">
        <f ca="1"/>
        <v>-0.45975845340410215</v>
      </c>
      <c r="AH33" s="133">
        <f ca="1"/>
        <v>0</v>
      </c>
      <c r="AI33" s="133">
        <f ca="1"/>
        <v>0</v>
      </c>
      <c r="AJ33" s="133">
        <f ca="1"/>
        <v>0</v>
      </c>
      <c r="AK33" s="133">
        <f ca="1"/>
        <v>0</v>
      </c>
      <c r="AL33" s="133">
        <f ca="1"/>
        <v>0</v>
      </c>
      <c r="AM33" s="133">
        <f ca="1"/>
        <v>0</v>
      </c>
    </row>
    <row r="34" spans="2:39" outlineLevel="1" x14ac:dyDescent="0.2">
      <c r="B34" s="209"/>
      <c r="C34" s="209"/>
      <c r="D34" s="56"/>
      <c r="E34" s="56"/>
      <c r="F34" s="56"/>
      <c r="G34" s="56"/>
      <c r="H34" s="56"/>
      <c r="I34" s="56"/>
      <c r="J34" s="56"/>
      <c r="K34" s="56"/>
      <c r="L34" s="56"/>
      <c r="M34" s="56"/>
      <c r="O34" s="209"/>
      <c r="P34" s="209"/>
      <c r="AA34" s="79"/>
      <c r="AB34" s="204" t="str" cm="1">
        <f t="array" aca="1" ref="AB34" ca="1">IFERROR(_xlfn.XLOOKUP(AC34,Com_codes_core,Com_labels_core),"")</f>
        <v>Marine aquaculture products</v>
      </c>
      <c r="AC34" s="278" t="str">
        <f ca="1"/>
        <v>c_029</v>
      </c>
      <c r="AD34" s="133">
        <f ca="1"/>
        <v>0.1051987447328198</v>
      </c>
      <c r="AE34" s="133">
        <f ca="1"/>
        <v>-1.965932937093573E-2</v>
      </c>
      <c r="AF34" s="133">
        <f ca="1"/>
        <v>-9.5086231595553627E-2</v>
      </c>
      <c r="AG34" s="133">
        <f ca="1"/>
        <v>-0.18575562350834351</v>
      </c>
      <c r="AH34" s="133">
        <f ca="1"/>
        <v>0</v>
      </c>
      <c r="AI34" s="133">
        <f ca="1"/>
        <v>0</v>
      </c>
      <c r="AJ34" s="133">
        <f ca="1"/>
        <v>0</v>
      </c>
      <c r="AK34" s="133">
        <f ca="1"/>
        <v>0</v>
      </c>
      <c r="AL34" s="133">
        <f ca="1"/>
        <v>0</v>
      </c>
      <c r="AM34" s="133">
        <f ca="1"/>
        <v>0</v>
      </c>
    </row>
    <row r="35" spans="2:39" outlineLevel="1" x14ac:dyDescent="0.2">
      <c r="B35" s="209"/>
      <c r="C35" s="209"/>
      <c r="D35" s="56"/>
      <c r="E35" s="56"/>
      <c r="F35" s="56"/>
      <c r="G35" s="56"/>
      <c r="H35" s="56"/>
      <c r="I35" s="56"/>
      <c r="J35" s="56"/>
      <c r="K35" s="56"/>
      <c r="L35" s="56"/>
      <c r="M35" s="56"/>
      <c r="O35" s="209"/>
      <c r="P35" s="209"/>
      <c r="AA35" s="79"/>
      <c r="AB35" s="204" t="str" cm="1">
        <f t="array" aca="1" ref="AB35" ca="1">IFERROR(_xlfn.XLOOKUP(AC35,Com_codes_core,Com_labels_core),"")</f>
        <v>Catfish</v>
      </c>
      <c r="AC35" s="278" t="str">
        <f ca="1"/>
        <v>c_030</v>
      </c>
      <c r="AD35" s="133">
        <f ca="1"/>
        <v>0.22285775449787784</v>
      </c>
      <c r="AE35" s="133">
        <f ca="1"/>
        <v>-1.5643761372619025E-2</v>
      </c>
      <c r="AF35" s="133">
        <f ca="1"/>
        <v>-4.0397219048848854E-2</v>
      </c>
      <c r="AG35" s="133">
        <f ca="1"/>
        <v>-0.14311241745811332</v>
      </c>
      <c r="AH35" s="133">
        <f ca="1"/>
        <v>0</v>
      </c>
      <c r="AI35" s="133">
        <f ca="1"/>
        <v>0</v>
      </c>
      <c r="AJ35" s="133">
        <f ca="1"/>
        <v>0</v>
      </c>
      <c r="AK35" s="133">
        <f ca="1"/>
        <v>0</v>
      </c>
      <c r="AL35" s="133">
        <f ca="1"/>
        <v>0</v>
      </c>
      <c r="AM35" s="133">
        <f ca="1"/>
        <v>0</v>
      </c>
    </row>
    <row r="36" spans="2:39" outlineLevel="1" x14ac:dyDescent="0.2">
      <c r="B36" s="209"/>
      <c r="C36" s="209"/>
      <c r="D36" s="56"/>
      <c r="E36" s="56"/>
      <c r="F36" s="56"/>
      <c r="G36" s="56"/>
      <c r="H36" s="56"/>
      <c r="I36" s="56"/>
      <c r="J36" s="56"/>
      <c r="K36" s="56"/>
      <c r="L36" s="56"/>
      <c r="M36" s="56"/>
      <c r="O36" s="209"/>
      <c r="P36" s="209"/>
      <c r="AA36" s="79"/>
      <c r="AB36" s="204" t="str" cm="1">
        <f t="array" aca="1" ref="AB36" ca="1">IFERROR(_xlfn.XLOOKUP(AC36,Com_codes_core,Com_labels_core),"")</f>
        <v>White leg shrimp, Black tiger shrimp</v>
      </c>
      <c r="AC36" s="278" t="str">
        <f ca="1"/>
        <v>c_031</v>
      </c>
      <c r="AD36" s="133">
        <f ca="1"/>
        <v>0.41001426267234425</v>
      </c>
      <c r="AE36" s="133">
        <f ca="1"/>
        <v>-1.5107729634655787E-2</v>
      </c>
      <c r="AF36" s="133">
        <f ca="1"/>
        <v>-5.9343778385301249E-2</v>
      </c>
      <c r="AG36" s="133">
        <f ca="1"/>
        <v>-0.16081428399660203</v>
      </c>
      <c r="AH36" s="133">
        <f ca="1"/>
        <v>0</v>
      </c>
      <c r="AI36" s="133">
        <f ca="1"/>
        <v>0</v>
      </c>
      <c r="AJ36" s="133">
        <f ca="1"/>
        <v>0</v>
      </c>
      <c r="AK36" s="133">
        <f ca="1"/>
        <v>0</v>
      </c>
      <c r="AL36" s="133">
        <f ca="1"/>
        <v>0</v>
      </c>
      <c r="AM36" s="133">
        <f ca="1"/>
        <v>0</v>
      </c>
    </row>
    <row r="37" spans="2:39" outlineLevel="1" x14ac:dyDescent="0.2">
      <c r="B37" s="209"/>
      <c r="C37" s="209"/>
      <c r="D37" s="56"/>
      <c r="E37" s="56"/>
      <c r="F37" s="56"/>
      <c r="G37" s="56"/>
      <c r="H37" s="56"/>
      <c r="I37" s="56"/>
      <c r="J37" s="56"/>
      <c r="K37" s="56"/>
      <c r="L37" s="56"/>
      <c r="M37" s="56"/>
      <c r="O37" s="209"/>
      <c r="P37" s="209"/>
      <c r="AA37" s="79"/>
      <c r="AB37" s="204" t="str" cm="1">
        <f t="array" aca="1" ref="AB37" ca="1">IFERROR(_xlfn.XLOOKUP(AC37,Com_codes_core,Com_labels_core),"")</f>
        <v>Other inland aquaculture products</v>
      </c>
      <c r="AC37" s="278" t="str">
        <f ca="1"/>
        <v>c_032</v>
      </c>
      <c r="AD37" s="133">
        <f ca="1"/>
        <v>0.59027703645276763</v>
      </c>
      <c r="AE37" s="133">
        <f ca="1"/>
        <v>-1.3865527693057711E-2</v>
      </c>
      <c r="AF37" s="133">
        <f ca="1"/>
        <v>-5.8365875465260508E-2</v>
      </c>
      <c r="AG37" s="133">
        <f ca="1"/>
        <v>-0.15453430275947921</v>
      </c>
      <c r="AH37" s="133">
        <f ca="1"/>
        <v>0</v>
      </c>
      <c r="AI37" s="133">
        <f ca="1"/>
        <v>0</v>
      </c>
      <c r="AJ37" s="133">
        <f ca="1"/>
        <v>0</v>
      </c>
      <c r="AK37" s="133">
        <f ca="1"/>
        <v>0</v>
      </c>
      <c r="AL37" s="133">
        <f ca="1"/>
        <v>0</v>
      </c>
      <c r="AM37" s="133">
        <f ca="1"/>
        <v>0</v>
      </c>
    </row>
    <row r="38" spans="2:39" outlineLevel="1" x14ac:dyDescent="0.2">
      <c r="B38" s="209"/>
      <c r="C38" s="209"/>
      <c r="D38" s="56"/>
      <c r="E38" s="56"/>
      <c r="F38" s="56"/>
      <c r="G38" s="56"/>
      <c r="H38" s="56"/>
      <c r="I38" s="56"/>
      <c r="J38" s="56"/>
      <c r="K38" s="56"/>
      <c r="L38" s="56"/>
      <c r="M38" s="56"/>
      <c r="O38" s="209"/>
      <c r="P38" s="209"/>
      <c r="AA38" s="79"/>
      <c r="AB38" s="204" t="str" cm="1">
        <f t="array" aca="1" ref="AB38" ca="1">IFERROR(_xlfn.XLOOKUP(AC38,Com_codes_core,Com_labels_core),"")</f>
        <v>Domestic aquatic breeds</v>
      </c>
      <c r="AC38" s="278" t="str">
        <f ca="1"/>
        <v>c_033</v>
      </c>
      <c r="AD38" s="133">
        <f ca="1"/>
        <v>4.6937590843736656E-3</v>
      </c>
      <c r="AE38" s="133">
        <f ca="1"/>
        <v>-1.1068764103305817E-2</v>
      </c>
      <c r="AF38" s="133">
        <f ca="1"/>
        <v>7.5478662675765307E-3</v>
      </c>
      <c r="AG38" s="133">
        <f ca="1"/>
        <v>-0.12208568334156622</v>
      </c>
      <c r="AH38" s="133">
        <f ca="1"/>
        <v>0</v>
      </c>
      <c r="AI38" s="133">
        <f ca="1"/>
        <v>0</v>
      </c>
      <c r="AJ38" s="133">
        <f ca="1"/>
        <v>0</v>
      </c>
      <c r="AK38" s="133">
        <f ca="1"/>
        <v>0</v>
      </c>
      <c r="AL38" s="133">
        <f ca="1"/>
        <v>0</v>
      </c>
      <c r="AM38" s="133">
        <f ca="1"/>
        <v>0</v>
      </c>
    </row>
    <row r="39" spans="2:39" outlineLevel="1" x14ac:dyDescent="0.2">
      <c r="B39" s="209"/>
      <c r="C39" s="209"/>
      <c r="D39" s="56"/>
      <c r="E39" s="56"/>
      <c r="F39" s="56"/>
      <c r="G39" s="56"/>
      <c r="H39" s="56"/>
      <c r="I39" s="56"/>
      <c r="J39" s="56"/>
      <c r="K39" s="56"/>
      <c r="L39" s="56"/>
      <c r="M39" s="56"/>
      <c r="O39" s="209"/>
      <c r="P39" s="209"/>
      <c r="AA39" s="79"/>
      <c r="AB39" s="204" t="str" cm="1">
        <f t="array" aca="1" ref="AB39" ca="1">IFERROR(_xlfn.XLOOKUP(AC39,Com_codes_core,Com_labels_core),"")</f>
        <v>Hard coal and lignite</v>
      </c>
      <c r="AC39" s="278" t="str">
        <f ca="1"/>
        <v>c_034</v>
      </c>
      <c r="AD39" s="133">
        <f ca="1"/>
        <v>8.0119838856099593E-2</v>
      </c>
      <c r="AE39" s="133">
        <f ca="1"/>
        <v>-4.6138167170584055E-3</v>
      </c>
      <c r="AF39" s="133">
        <f ca="1"/>
        <v>6.613608921557379E-2</v>
      </c>
      <c r="AG39" s="133">
        <f ca="1"/>
        <v>-0.33709705287762182</v>
      </c>
      <c r="AH39" s="133">
        <f ca="1"/>
        <v>0</v>
      </c>
      <c r="AI39" s="133">
        <f ca="1"/>
        <v>0</v>
      </c>
      <c r="AJ39" s="133">
        <f ca="1"/>
        <v>0</v>
      </c>
      <c r="AK39" s="133">
        <f ca="1"/>
        <v>0</v>
      </c>
      <c r="AL39" s="133">
        <f ca="1"/>
        <v>0</v>
      </c>
      <c r="AM39" s="133">
        <f ca="1"/>
        <v>0</v>
      </c>
    </row>
    <row r="40" spans="2:39" outlineLevel="1" x14ac:dyDescent="0.2">
      <c r="B40" s="209"/>
      <c r="C40" s="209"/>
      <c r="D40" s="56"/>
      <c r="E40" s="56"/>
      <c r="F40" s="56"/>
      <c r="G40" s="56"/>
      <c r="H40" s="56"/>
      <c r="I40" s="56"/>
      <c r="J40" s="56"/>
      <c r="K40" s="56"/>
      <c r="L40" s="56"/>
      <c r="M40" s="56"/>
      <c r="O40" s="209"/>
      <c r="P40" s="209"/>
      <c r="AA40" s="79"/>
      <c r="AB40" s="204" t="str" cm="1">
        <f t="array" aca="1" ref="AB40" ca="1">IFERROR(_xlfn.XLOOKUP(AC40,Com_codes_core,Com_labels_core),"")</f>
        <v>Gaseous or liquefied natural gas</v>
      </c>
      <c r="AC40" s="278" t="str">
        <f ca="1"/>
        <v>c_036</v>
      </c>
      <c r="AD40" s="133">
        <f ca="1"/>
        <v>0.72506091426737607</v>
      </c>
      <c r="AE40" s="133">
        <f ca="1"/>
        <v>6.5554827702607454E-2</v>
      </c>
      <c r="AF40" s="133">
        <f ca="1"/>
        <v>0.68595412206473583</v>
      </c>
      <c r="AG40" s="133">
        <f ca="1"/>
        <v>0.15750112609937972</v>
      </c>
      <c r="AH40" s="133">
        <f ca="1"/>
        <v>0</v>
      </c>
      <c r="AI40" s="133">
        <f ca="1"/>
        <v>0</v>
      </c>
      <c r="AJ40" s="133">
        <f ca="1"/>
        <v>0</v>
      </c>
      <c r="AK40" s="133">
        <f ca="1"/>
        <v>0</v>
      </c>
      <c r="AL40" s="133">
        <f ca="1"/>
        <v>0</v>
      </c>
      <c r="AM40" s="133">
        <f ca="1"/>
        <v>0</v>
      </c>
    </row>
    <row r="41" spans="2:39" outlineLevel="1" x14ac:dyDescent="0.2">
      <c r="B41" s="209"/>
      <c r="C41" s="209"/>
      <c r="D41" s="56"/>
      <c r="E41" s="56"/>
      <c r="F41" s="56"/>
      <c r="G41" s="56"/>
      <c r="H41" s="56"/>
      <c r="I41" s="56"/>
      <c r="J41" s="56"/>
      <c r="K41" s="56"/>
      <c r="L41" s="56"/>
      <c r="M41" s="56"/>
      <c r="O41" s="209"/>
      <c r="P41" s="209"/>
      <c r="Q41" s="56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204" t="str" cm="1">
        <f t="array" aca="1" ref="AB41" ca="1">IFERROR(_xlfn.XLOOKUP(AC41,Com_codes_core,Com_labels_core),"")</f>
        <v>Metal ores and metal concentrates</v>
      </c>
      <c r="AC41" s="278" t="str">
        <f ca="1"/>
        <v>c_037</v>
      </c>
      <c r="AD41" s="133">
        <f ca="1"/>
        <v>1.6743435292947494E-2</v>
      </c>
      <c r="AE41" s="133">
        <f ca="1"/>
        <v>-3.6225551539703638E-2</v>
      </c>
      <c r="AF41" s="133">
        <f ca="1"/>
        <v>4.6304489280046823E-2</v>
      </c>
      <c r="AG41" s="133">
        <f ca="1"/>
        <v>-0.23882474754466365</v>
      </c>
      <c r="AH41" s="133">
        <f ca="1"/>
        <v>0</v>
      </c>
      <c r="AI41" s="133">
        <f ca="1"/>
        <v>0</v>
      </c>
      <c r="AJ41" s="133">
        <f ca="1"/>
        <v>0</v>
      </c>
      <c r="AK41" s="133">
        <f ca="1"/>
        <v>0</v>
      </c>
      <c r="AL41" s="133">
        <f ca="1"/>
        <v>0</v>
      </c>
      <c r="AM41" s="133">
        <f ca="1"/>
        <v>0</v>
      </c>
    </row>
    <row r="42" spans="2:39" outlineLevel="1" x14ac:dyDescent="0.2">
      <c r="B42" s="209"/>
      <c r="C42" s="209"/>
      <c r="D42" s="56"/>
      <c r="E42" s="56"/>
      <c r="F42" s="56"/>
      <c r="G42" s="56"/>
      <c r="H42" s="56"/>
      <c r="I42" s="56"/>
      <c r="J42" s="56"/>
      <c r="K42" s="56"/>
      <c r="L42" s="56"/>
      <c r="M42" s="56"/>
      <c r="O42" s="209"/>
      <c r="P42" s="209"/>
      <c r="Q42" s="56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204" t="str" cm="1">
        <f t="array" aca="1" ref="AB42" ca="1">IFERROR(_xlfn.XLOOKUP(AC42,Com_codes_core,Com_labels_core),"")</f>
        <v>Stone, sand, gravel, clay</v>
      </c>
      <c r="AC42" s="278" t="str">
        <f ca="1"/>
        <v>c_038</v>
      </c>
      <c r="AD42" s="133">
        <f ca="1"/>
        <v>1.0132884412898151E-2</v>
      </c>
      <c r="AE42" s="133">
        <f ca="1"/>
        <v>5.7158949580737861E-2</v>
      </c>
      <c r="AF42" s="133">
        <f ca="1"/>
        <v>0.3859789094224908</v>
      </c>
      <c r="AG42" s="133">
        <f ca="1"/>
        <v>-0.13169629831784047</v>
      </c>
      <c r="AH42" s="133">
        <f ca="1"/>
        <v>0</v>
      </c>
      <c r="AI42" s="133">
        <f ca="1"/>
        <v>0</v>
      </c>
      <c r="AJ42" s="133">
        <f ca="1"/>
        <v>0</v>
      </c>
      <c r="AK42" s="133">
        <f ca="1"/>
        <v>0</v>
      </c>
      <c r="AL42" s="133">
        <f ca="1"/>
        <v>0</v>
      </c>
      <c r="AM42" s="133">
        <f ca="1"/>
        <v>0</v>
      </c>
    </row>
    <row r="43" spans="2:39" outlineLevel="1" x14ac:dyDescent="0.2">
      <c r="B43" s="209"/>
      <c r="C43" s="209"/>
      <c r="D43" s="56"/>
      <c r="E43" s="56"/>
      <c r="F43" s="56"/>
      <c r="G43" s="56"/>
      <c r="H43" s="56"/>
      <c r="I43" s="56"/>
      <c r="J43" s="56"/>
      <c r="K43" s="56"/>
      <c r="L43" s="56"/>
      <c r="M43" s="56"/>
      <c r="O43" s="209"/>
      <c r="P43" s="209"/>
      <c r="Q43" s="56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204" t="str" cm="1">
        <f t="array" aca="1" ref="AB43" ca="1">IFERROR(_xlfn.XLOOKUP(AC43,Com_codes_core,Com_labels_core),"")</f>
        <v>Mining products have not been classified yet</v>
      </c>
      <c r="AC43" s="278" t="str">
        <f ca="1"/>
        <v>c_039</v>
      </c>
      <c r="AD43" s="133">
        <f ca="1"/>
        <v>1.3443722963376172E-2</v>
      </c>
      <c r="AE43" s="133">
        <f ca="1"/>
        <v>-4.2427122587396227E-2</v>
      </c>
      <c r="AF43" s="133">
        <f ca="1"/>
        <v>6.1577498413911691E-2</v>
      </c>
      <c r="AG43" s="133">
        <f ca="1"/>
        <v>-0.25526693382941223</v>
      </c>
      <c r="AH43" s="133">
        <f ca="1"/>
        <v>0</v>
      </c>
      <c r="AI43" s="133">
        <f ca="1"/>
        <v>0</v>
      </c>
      <c r="AJ43" s="133">
        <f ca="1"/>
        <v>0</v>
      </c>
      <c r="AK43" s="133">
        <f ca="1"/>
        <v>0</v>
      </c>
      <c r="AL43" s="133">
        <f ca="1"/>
        <v>0</v>
      </c>
      <c r="AM43" s="133">
        <f ca="1"/>
        <v>0</v>
      </c>
    </row>
    <row r="44" spans="2:39" outlineLevel="1" x14ac:dyDescent="0.2">
      <c r="B44" s="209"/>
      <c r="C44" s="209"/>
      <c r="D44" s="56"/>
      <c r="E44" s="56"/>
      <c r="F44" s="56"/>
      <c r="G44" s="56"/>
      <c r="H44" s="56"/>
      <c r="I44" s="56"/>
      <c r="J44" s="56"/>
      <c r="K44" s="56"/>
      <c r="L44" s="56"/>
      <c r="M44" s="56"/>
      <c r="O44" s="209"/>
      <c r="P44" s="209"/>
      <c r="Q44" s="56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204" t="str" cm="1">
        <f t="array" aca="1" ref="AB44" ca="1">IFERROR(_xlfn.XLOOKUP(AC44,Com_codes_core,Com_labels_core),"")</f>
        <v>Products processed and preserved meat and meat products</v>
      </c>
      <c r="AC44" s="278" t="str">
        <f ca="1"/>
        <v>c_041</v>
      </c>
      <c r="AD44" s="133">
        <f ca="1"/>
        <v>7.3411534443789241</v>
      </c>
      <c r="AE44" s="133">
        <f ca="1"/>
        <v>-3.7308394898005748E-2</v>
      </c>
      <c r="AF44" s="133">
        <f ca="1"/>
        <v>-0.21629501842947985</v>
      </c>
      <c r="AG44" s="133">
        <f ca="1"/>
        <v>-0.16526569279859959</v>
      </c>
      <c r="AH44" s="133">
        <f ca="1"/>
        <v>0</v>
      </c>
      <c r="AI44" s="133">
        <f ca="1"/>
        <v>0</v>
      </c>
      <c r="AJ44" s="133">
        <f ca="1"/>
        <v>0</v>
      </c>
      <c r="AK44" s="133">
        <f ca="1"/>
        <v>0</v>
      </c>
      <c r="AL44" s="133">
        <f ca="1"/>
        <v>0</v>
      </c>
      <c r="AM44" s="133">
        <f ca="1"/>
        <v>0</v>
      </c>
    </row>
    <row r="45" spans="2:39" outlineLevel="1" x14ac:dyDescent="0.2">
      <c r="B45" s="209"/>
      <c r="C45" s="209"/>
      <c r="D45" s="56"/>
      <c r="E45" s="56"/>
      <c r="F45" s="56"/>
      <c r="G45" s="56"/>
      <c r="H45" s="56"/>
      <c r="I45" s="56"/>
      <c r="J45" s="56"/>
      <c r="K45" s="56"/>
      <c r="L45" s="56"/>
      <c r="M45" s="56"/>
      <c r="O45" s="209"/>
      <c r="P45" s="209"/>
      <c r="Q45" s="56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204" t="str" cm="1">
        <f t="array" aca="1" ref="AB45" ca="1">IFERROR(_xlfn.XLOOKUP(AC45,Com_codes_core,Com_labels_core),"")</f>
        <v>Livestock and poultry slaughtering services</v>
      </c>
      <c r="AC45" s="278" t="str">
        <f ca="1"/>
        <v>c_042</v>
      </c>
      <c r="AD45" s="133">
        <f ca="1"/>
        <v>1.9288216161241128E-2</v>
      </c>
      <c r="AE45" s="133">
        <f ca="1"/>
        <v>1.1910777701906738E-4</v>
      </c>
      <c r="AF45" s="133">
        <f ca="1"/>
        <v>-5.0586363218966142</v>
      </c>
      <c r="AG45" s="133">
        <f ca="1"/>
        <v>-0.11174407526216568</v>
      </c>
      <c r="AH45" s="133">
        <f ca="1"/>
        <v>0</v>
      </c>
      <c r="AI45" s="133">
        <f ca="1"/>
        <v>0</v>
      </c>
      <c r="AJ45" s="133">
        <f ca="1"/>
        <v>0</v>
      </c>
      <c r="AK45" s="133">
        <f ca="1"/>
        <v>0</v>
      </c>
      <c r="AL45" s="133">
        <f ca="1"/>
        <v>0</v>
      </c>
      <c r="AM45" s="133">
        <f ca="1"/>
        <v>0</v>
      </c>
    </row>
    <row r="46" spans="2:39" outlineLevel="1" x14ac:dyDescent="0.2">
      <c r="B46" s="209"/>
      <c r="C46" s="209"/>
      <c r="D46" s="56"/>
      <c r="E46" s="56"/>
      <c r="F46" s="56"/>
      <c r="G46" s="56"/>
      <c r="H46" s="56"/>
      <c r="I46" s="56"/>
      <c r="J46" s="56"/>
      <c r="K46" s="56"/>
      <c r="L46" s="56"/>
      <c r="M46" s="56"/>
      <c r="O46" s="209"/>
      <c r="P46" s="209"/>
      <c r="Q46" s="56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204" t="str" cm="1">
        <f t="array" aca="1" ref="AB46" ca="1">IFERROR(_xlfn.XLOOKUP(AC46,Com_codes_core,Com_labels_core),"")</f>
        <v>Aquatic products and processed and preserved aquatic products</v>
      </c>
      <c r="AC46" s="278" t="str">
        <f ca="1"/>
        <v>c_043</v>
      </c>
      <c r="AD46" s="133">
        <f ca="1"/>
        <v>5.3352380233059122</v>
      </c>
      <c r="AE46" s="133">
        <f ca="1"/>
        <v>-3.9512715696621292E-2</v>
      </c>
      <c r="AF46" s="133">
        <f ca="1"/>
        <v>-0.58075398528852906</v>
      </c>
      <c r="AG46" s="133">
        <f ca="1"/>
        <v>-0.24902227856731241</v>
      </c>
      <c r="AH46" s="133">
        <f ca="1"/>
        <v>0</v>
      </c>
      <c r="AI46" s="133">
        <f ca="1"/>
        <v>0</v>
      </c>
      <c r="AJ46" s="133">
        <f ca="1"/>
        <v>0</v>
      </c>
      <c r="AK46" s="133">
        <f ca="1"/>
        <v>0</v>
      </c>
      <c r="AL46" s="133">
        <f ca="1"/>
        <v>0</v>
      </c>
      <c r="AM46" s="133">
        <f ca="1"/>
        <v>0</v>
      </c>
    </row>
    <row r="47" spans="2:39" ht="13.5" outlineLevel="1" thickBot="1" x14ac:dyDescent="0.25">
      <c r="B47" s="209"/>
      <c r="C47" s="209"/>
      <c r="D47" s="56"/>
      <c r="E47" s="56"/>
      <c r="F47" s="56"/>
      <c r="G47" s="56"/>
      <c r="H47" s="56"/>
      <c r="I47" s="56"/>
      <c r="J47" s="56"/>
      <c r="K47" s="56"/>
      <c r="L47" s="56"/>
      <c r="M47" s="56"/>
      <c r="O47" s="209"/>
      <c r="P47" s="209"/>
      <c r="Q47" s="56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204" t="str" cm="1">
        <f t="array" aca="1" ref="AB47" ca="1">IFERROR(_xlfn.XLOOKUP(AC47,Com_codes_core,Com_labels_core),"")</f>
        <v>Processed vegetables and fruits</v>
      </c>
      <c r="AC47" s="278" t="str">
        <f ca="1"/>
        <v>c_044</v>
      </c>
      <c r="AD47" s="279">
        <f ca="1"/>
        <v>0.7411764961598355</v>
      </c>
      <c r="AE47" s="279">
        <f ca="1"/>
        <v>-0.15177586762521456</v>
      </c>
      <c r="AF47" s="279">
        <f ca="1"/>
        <v>-0.16231423295501868</v>
      </c>
      <c r="AG47" s="279">
        <f ca="1"/>
        <v>-0.13040785939825161</v>
      </c>
      <c r="AH47" s="279">
        <f ca="1"/>
        <v>0</v>
      </c>
      <c r="AI47" s="279">
        <f ca="1"/>
        <v>0</v>
      </c>
      <c r="AJ47" s="279">
        <f ca="1"/>
        <v>0</v>
      </c>
      <c r="AK47" s="279">
        <f ca="1"/>
        <v>0</v>
      </c>
      <c r="AL47" s="279">
        <f ca="1"/>
        <v>0</v>
      </c>
      <c r="AM47" s="279">
        <f ca="1"/>
        <v>0</v>
      </c>
    </row>
    <row r="48" spans="2:39" outlineLevel="1" x14ac:dyDescent="0.2">
      <c r="B48" s="209"/>
      <c r="C48" s="209"/>
      <c r="D48" s="56"/>
      <c r="E48" s="56"/>
      <c r="F48" s="56"/>
      <c r="G48" s="56"/>
      <c r="H48" s="56"/>
      <c r="I48" s="56"/>
      <c r="J48" s="56"/>
      <c r="K48" s="56"/>
      <c r="L48" s="56"/>
      <c r="M48" s="56"/>
      <c r="O48" s="209"/>
      <c r="P48" s="209"/>
      <c r="Q48" s="56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204" t="str" cm="1">
        <f t="array" aca="1" ref="AB48" ca="1">IFERROR(_xlfn.XLOOKUP(AC48,Com_codes_core,Com_labels_core),"")</f>
        <v>Processed animal and vegetable oils and fats</v>
      </c>
      <c r="AC48" s="278" t="str">
        <f ca="1"/>
        <v>c_045</v>
      </c>
      <c r="AD48" s="133">
        <f ca="1"/>
        <v>1.0303396343845048</v>
      </c>
      <c r="AE48" s="133">
        <f ca="1"/>
        <v>-0.12093558669100668</v>
      </c>
      <c r="AF48" s="133">
        <f ca="1"/>
        <v>-0.14999492278867654</v>
      </c>
      <c r="AG48" s="133">
        <f ca="1"/>
        <v>-0.20212679646803844</v>
      </c>
      <c r="AH48" s="133">
        <f ca="1"/>
        <v>0</v>
      </c>
      <c r="AI48" s="133">
        <f ca="1"/>
        <v>0</v>
      </c>
      <c r="AJ48" s="133">
        <f ca="1"/>
        <v>0</v>
      </c>
      <c r="AK48" s="133">
        <f ca="1"/>
        <v>0</v>
      </c>
      <c r="AL48" s="133">
        <f ca="1"/>
        <v>0</v>
      </c>
      <c r="AM48" s="133">
        <f ca="1"/>
        <v>0</v>
      </c>
    </row>
    <row r="49" spans="2:39" outlineLevel="1" x14ac:dyDescent="0.2">
      <c r="B49" s="209"/>
      <c r="C49" s="209"/>
      <c r="D49" s="56"/>
      <c r="E49" s="56"/>
      <c r="F49" s="56"/>
      <c r="G49" s="56"/>
      <c r="H49" s="56"/>
      <c r="I49" s="56"/>
      <c r="J49" s="56"/>
      <c r="K49" s="56"/>
      <c r="L49" s="56"/>
      <c r="M49" s="56"/>
      <c r="O49" s="209"/>
      <c r="P49" s="209"/>
      <c r="Q49" s="56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204" t="str" cm="1">
        <f t="array" aca="1" ref="AB49" ca="1">IFERROR(_xlfn.XLOOKUP(AC49,Com_codes_core,Com_labels_core),"")</f>
        <v>Milk and dairy products</v>
      </c>
      <c r="AC49" s="278" t="str">
        <f ca="1"/>
        <v>c_046</v>
      </c>
      <c r="AD49" s="133">
        <f ca="1"/>
        <v>1.9904723655238501</v>
      </c>
      <c r="AE49" s="133">
        <f ca="1"/>
        <v>-2.2378682083656898E-2</v>
      </c>
      <c r="AF49" s="133">
        <f ca="1"/>
        <v>-0.8458105430517282</v>
      </c>
      <c r="AG49" s="133">
        <f ca="1"/>
        <v>-0.14605214177859649</v>
      </c>
      <c r="AH49" s="133">
        <f ca="1"/>
        <v>0</v>
      </c>
      <c r="AI49" s="133">
        <f ca="1"/>
        <v>0</v>
      </c>
      <c r="AJ49" s="133">
        <f ca="1"/>
        <v>0</v>
      </c>
      <c r="AK49" s="133">
        <f ca="1"/>
        <v>0</v>
      </c>
      <c r="AL49" s="133">
        <f ca="1"/>
        <v>0</v>
      </c>
      <c r="AM49" s="133">
        <f ca="1"/>
        <v>0</v>
      </c>
    </row>
    <row r="50" spans="2:39" outlineLevel="1" x14ac:dyDescent="0.2">
      <c r="B50" s="209"/>
      <c r="C50" s="209"/>
      <c r="D50" s="56"/>
      <c r="E50" s="56"/>
      <c r="F50" s="56"/>
      <c r="G50" s="56"/>
      <c r="H50" s="56"/>
      <c r="I50" s="56"/>
      <c r="J50" s="56"/>
      <c r="K50" s="56"/>
      <c r="L50" s="56"/>
      <c r="M50" s="56"/>
      <c r="O50" s="209"/>
      <c r="P50" s="20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204" t="str" cm="1">
        <f t="array" aca="1" ref="AB50" ca="1">IFERROR(_xlfn.XLOOKUP(AC50,Com_codes_core,Com_labels_core),"")</f>
        <v>Milling products and flour production</v>
      </c>
      <c r="AC50" s="278" t="str">
        <f ca="1"/>
        <v>c_047</v>
      </c>
      <c r="AD50" s="133">
        <f ca="1"/>
        <v>2.3280910462520414</v>
      </c>
      <c r="AE50" s="133">
        <f ca="1"/>
        <v>-1.5559939112208543E-2</v>
      </c>
      <c r="AF50" s="133">
        <f ca="1"/>
        <v>-0.10394874796576525</v>
      </c>
      <c r="AG50" s="133">
        <f ca="1"/>
        <v>-0.12837063736358401</v>
      </c>
      <c r="AH50" s="133">
        <f ca="1"/>
        <v>0</v>
      </c>
      <c r="AI50" s="133">
        <f ca="1"/>
        <v>0</v>
      </c>
      <c r="AJ50" s="133">
        <f ca="1"/>
        <v>0</v>
      </c>
      <c r="AK50" s="133">
        <f ca="1"/>
        <v>0</v>
      </c>
      <c r="AL50" s="133">
        <f ca="1"/>
        <v>0</v>
      </c>
      <c r="AM50" s="133">
        <f ca="1"/>
        <v>0</v>
      </c>
    </row>
    <row r="51" spans="2:39" outlineLevel="1" x14ac:dyDescent="0.2">
      <c r="B51" s="209"/>
      <c r="C51" s="209"/>
      <c r="D51" s="56"/>
      <c r="E51" s="56"/>
      <c r="F51" s="56"/>
      <c r="G51" s="56"/>
      <c r="H51" s="56"/>
      <c r="I51" s="56"/>
      <c r="J51" s="56"/>
      <c r="K51" s="56"/>
      <c r="L51" s="56"/>
      <c r="M51" s="56"/>
      <c r="O51" s="209"/>
      <c r="P51" s="20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204" t="str" cm="1">
        <f t="array" aca="1" ref="AB51" ca="1">IFERROR(_xlfn.XLOOKUP(AC51,Com_codes_core,Com_labels_core),"")</f>
        <v>Sugar, Honey</v>
      </c>
      <c r="AC51" s="278" t="str">
        <f ca="1"/>
        <v>c_048</v>
      </c>
      <c r="AD51" s="133">
        <f ca="1"/>
        <v>0.25344400891668845</v>
      </c>
      <c r="AE51" s="133">
        <f ca="1"/>
        <v>-0.17426203305620502</v>
      </c>
      <c r="AF51" s="133">
        <f ca="1"/>
        <v>-5.8562906700176942E-2</v>
      </c>
      <c r="AG51" s="133">
        <f ca="1"/>
        <v>-0.16828901651246841</v>
      </c>
      <c r="AH51" s="133">
        <f ca="1"/>
        <v>0</v>
      </c>
      <c r="AI51" s="133">
        <f ca="1"/>
        <v>0</v>
      </c>
      <c r="AJ51" s="133">
        <f ca="1"/>
        <v>0</v>
      </c>
      <c r="AK51" s="133">
        <f ca="1"/>
        <v>0</v>
      </c>
      <c r="AL51" s="133">
        <f ca="1"/>
        <v>0</v>
      </c>
      <c r="AM51" s="133">
        <f ca="1"/>
        <v>0</v>
      </c>
    </row>
    <row r="52" spans="2:39" outlineLevel="1" x14ac:dyDescent="0.2">
      <c r="B52" s="209"/>
      <c r="C52" s="209"/>
      <c r="D52" s="56"/>
      <c r="E52" s="56"/>
      <c r="F52" s="56"/>
      <c r="G52" s="56"/>
      <c r="H52" s="56"/>
      <c r="I52" s="56"/>
      <c r="J52" s="56"/>
      <c r="K52" s="56"/>
      <c r="L52" s="56"/>
      <c r="M52" s="56"/>
      <c r="O52" s="209"/>
      <c r="P52" s="20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204" t="str" cm="1">
        <f t="array" aca="1" ref="AB52" ca="1">IFERROR(_xlfn.XLOOKUP(AC52,Com_codes_core,Com_labels_core),"")</f>
        <v>Cocoa, chocolate and confectionery; bakery products from flour</v>
      </c>
      <c r="AC52" s="278" t="str">
        <f ca="1"/>
        <v>c_049</v>
      </c>
      <c r="AD52" s="133">
        <f ca="1"/>
        <v>0.88918392701782445</v>
      </c>
      <c r="AE52" s="133">
        <f ca="1"/>
        <v>-6.4107386709699732E-2</v>
      </c>
      <c r="AF52" s="133">
        <f ca="1"/>
        <v>-0.26017582914745763</v>
      </c>
      <c r="AG52" s="133">
        <f ca="1"/>
        <v>-0.1384483536435388</v>
      </c>
      <c r="AH52" s="133">
        <f ca="1"/>
        <v>0</v>
      </c>
      <c r="AI52" s="133">
        <f ca="1"/>
        <v>0</v>
      </c>
      <c r="AJ52" s="133">
        <f ca="1"/>
        <v>0</v>
      </c>
      <c r="AK52" s="133">
        <f ca="1"/>
        <v>0</v>
      </c>
      <c r="AL52" s="133">
        <f ca="1"/>
        <v>0</v>
      </c>
      <c r="AM52" s="133">
        <f ca="1"/>
        <v>0</v>
      </c>
    </row>
    <row r="53" spans="2:39" outlineLevel="1" x14ac:dyDescent="0.2">
      <c r="B53" s="209"/>
      <c r="C53" s="209"/>
      <c r="D53" s="56"/>
      <c r="E53" s="56"/>
      <c r="F53" s="56"/>
      <c r="G53" s="56"/>
      <c r="H53" s="56"/>
      <c r="I53" s="56"/>
      <c r="J53" s="56"/>
      <c r="K53" s="56"/>
      <c r="L53" s="56"/>
      <c r="M53" s="56"/>
      <c r="O53" s="209"/>
      <c r="P53" s="20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204" t="str" cm="1">
        <f t="array" aca="1" ref="AB53" ca="1">IFERROR(_xlfn.XLOOKUP(AC53,Com_codes_core,Com_labels_core),"")</f>
        <v>Dishes, prepared foods</v>
      </c>
      <c r="AC53" s="278" t="str">
        <f ca="1"/>
        <v>c_050</v>
      </c>
      <c r="AD53" s="133">
        <f ca="1"/>
        <v>0.22279537179377565</v>
      </c>
      <c r="AE53" s="133">
        <f ca="1"/>
        <v>-1.0736636265651356E-2</v>
      </c>
      <c r="AF53" s="133">
        <f ca="1"/>
        <v>-0.57290452784893864</v>
      </c>
      <c r="AG53" s="133">
        <f ca="1"/>
        <v>-0.17708446244114606</v>
      </c>
      <c r="AH53" s="133">
        <f ca="1"/>
        <v>0</v>
      </c>
      <c r="AI53" s="133">
        <f ca="1"/>
        <v>0</v>
      </c>
      <c r="AJ53" s="133">
        <f ca="1"/>
        <v>0</v>
      </c>
      <c r="AK53" s="133">
        <f ca="1"/>
        <v>0</v>
      </c>
      <c r="AL53" s="133">
        <f ca="1"/>
        <v>0</v>
      </c>
      <c r="AM53" s="133">
        <f ca="1"/>
        <v>0</v>
      </c>
    </row>
    <row r="54" spans="2:39" outlineLevel="1" x14ac:dyDescent="0.2">
      <c r="B54" s="209"/>
      <c r="C54" s="209"/>
      <c r="D54" s="56"/>
      <c r="E54" s="56"/>
      <c r="F54" s="56"/>
      <c r="G54" s="56"/>
      <c r="H54" s="56"/>
      <c r="I54" s="56"/>
      <c r="J54" s="56"/>
      <c r="K54" s="56"/>
      <c r="L54" s="56"/>
      <c r="M54" s="56"/>
      <c r="O54" s="209"/>
      <c r="P54" s="20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204" t="str" cm="1">
        <f t="array" aca="1" ref="AB54" ca="1">IFERROR(_xlfn.XLOOKUP(AC54,Com_codes_core,Com_labels_core),"")</f>
        <v>Coffee</v>
      </c>
      <c r="AC54" s="278" t="str">
        <f ca="1"/>
        <v>c_051</v>
      </c>
      <c r="AD54" s="133">
        <f ca="1"/>
        <v>0.35185684365804609</v>
      </c>
      <c r="AE54" s="133">
        <f ca="1"/>
        <v>1.9221116819245765E-2</v>
      </c>
      <c r="AF54" s="133">
        <f ca="1"/>
        <v>5.043438799343658E-2</v>
      </c>
      <c r="AG54" s="133">
        <f ca="1"/>
        <v>-1.8335434424610053E-2</v>
      </c>
      <c r="AH54" s="133">
        <f ca="1"/>
        <v>0</v>
      </c>
      <c r="AI54" s="133">
        <f ca="1"/>
        <v>0</v>
      </c>
      <c r="AJ54" s="133">
        <f ca="1"/>
        <v>0</v>
      </c>
      <c r="AK54" s="133">
        <f ca="1"/>
        <v>0</v>
      </c>
      <c r="AL54" s="133">
        <f ca="1"/>
        <v>0</v>
      </c>
      <c r="AM54" s="133">
        <f ca="1"/>
        <v>0</v>
      </c>
    </row>
    <row r="55" spans="2:39" outlineLevel="1" x14ac:dyDescent="0.2">
      <c r="B55" s="209"/>
      <c r="C55" s="209"/>
      <c r="D55" s="56"/>
      <c r="E55" s="56"/>
      <c r="F55" s="56"/>
      <c r="G55" s="56"/>
      <c r="H55" s="56"/>
      <c r="I55" s="56"/>
      <c r="J55" s="56"/>
      <c r="K55" s="56"/>
      <c r="L55" s="56"/>
      <c r="M55" s="56"/>
      <c r="O55" s="209"/>
      <c r="P55" s="20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204" t="str" cm="1">
        <f t="array" aca="1" ref="AB55" ca="1">IFERROR(_xlfn.XLOOKUP(AC55,Com_codes_core,Com_labels_core),"")</f>
        <v>Tea (tea)</v>
      </c>
      <c r="AC55" s="278" t="str">
        <f ca="1"/>
        <v>c_052</v>
      </c>
      <c r="AD55" s="133">
        <f ca="1"/>
        <v>0.10861573644188184</v>
      </c>
      <c r="AE55" s="133">
        <f ca="1"/>
        <v>-2.7524583106508516E-2</v>
      </c>
      <c r="AF55" s="133">
        <f ca="1"/>
        <v>-0.12517076940709027</v>
      </c>
      <c r="AG55" s="133">
        <f ca="1"/>
        <v>-0.14065473464418554</v>
      </c>
      <c r="AH55" s="133">
        <f ca="1"/>
        <v>0</v>
      </c>
      <c r="AI55" s="133">
        <f ca="1"/>
        <v>0</v>
      </c>
      <c r="AJ55" s="133">
        <f ca="1"/>
        <v>0</v>
      </c>
      <c r="AK55" s="133">
        <f ca="1"/>
        <v>0</v>
      </c>
      <c r="AL55" s="133">
        <f ca="1"/>
        <v>0</v>
      </c>
      <c r="AM55" s="133">
        <f ca="1"/>
        <v>0</v>
      </c>
    </row>
    <row r="56" spans="2:39" outlineLevel="1" x14ac:dyDescent="0.2">
      <c r="B56" s="209"/>
      <c r="C56" s="209"/>
      <c r="D56" s="56"/>
      <c r="E56" s="56"/>
      <c r="F56" s="56"/>
      <c r="G56" s="56"/>
      <c r="H56" s="56"/>
      <c r="I56" s="56"/>
      <c r="J56" s="56"/>
      <c r="K56" s="56"/>
      <c r="L56" s="56"/>
      <c r="M56" s="56"/>
      <c r="O56" s="209"/>
      <c r="P56" s="20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204" t="str" cm="1">
        <f t="array" aca="1" ref="AB56" ca="1">IFERROR(_xlfn.XLOOKUP(AC56,Com_codes_core,Com_labels_core),"")</f>
        <v>Other remaining foods (pasta, noodles and similar products; other foods not yet classified...)</v>
      </c>
      <c r="AC56" s="278" t="str">
        <f ca="1"/>
        <v>c_053</v>
      </c>
      <c r="AD56" s="133">
        <f ca="1"/>
        <v>2.1668414094314534</v>
      </c>
      <c r="AE56" s="133">
        <f ca="1"/>
        <v>-6.4619505361029894E-2</v>
      </c>
      <c r="AF56" s="133">
        <f ca="1"/>
        <v>-0.1570632945478101</v>
      </c>
      <c r="AG56" s="133">
        <f ca="1"/>
        <v>-0.15373928979112161</v>
      </c>
      <c r="AH56" s="133">
        <f ca="1"/>
        <v>0</v>
      </c>
      <c r="AI56" s="133">
        <f ca="1"/>
        <v>0</v>
      </c>
      <c r="AJ56" s="133">
        <f ca="1"/>
        <v>0</v>
      </c>
      <c r="AK56" s="133">
        <f ca="1"/>
        <v>0</v>
      </c>
      <c r="AL56" s="133">
        <f ca="1"/>
        <v>0</v>
      </c>
      <c r="AM56" s="133">
        <f ca="1"/>
        <v>0</v>
      </c>
    </row>
    <row r="57" spans="2:39" outlineLevel="1" x14ac:dyDescent="0.2">
      <c r="B57" s="209"/>
      <c r="C57" s="209"/>
      <c r="D57" s="56"/>
      <c r="E57" s="56"/>
      <c r="F57" s="56"/>
      <c r="G57" s="56"/>
      <c r="H57" s="56"/>
      <c r="I57" s="56"/>
      <c r="J57" s="56"/>
      <c r="K57" s="56"/>
      <c r="L57" s="56"/>
      <c r="M57" s="56"/>
      <c r="O57" s="209"/>
      <c r="P57" s="20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204" t="str" cm="1">
        <f t="array" aca="1" ref="AB57" ca="1">IFERROR(_xlfn.XLOOKUP(AC57,Com_codes_core,Com_labels_core),"")</f>
        <v>Feed for livestock, poultry and aquatic products</v>
      </c>
      <c r="AC57" s="278" t="str">
        <f ca="1"/>
        <v>c_054</v>
      </c>
      <c r="AD57" s="133">
        <f ca="1"/>
        <v>5.9222574548734266E-2</v>
      </c>
      <c r="AE57" s="133">
        <f ca="1"/>
        <v>-2.5457347403101682E-2</v>
      </c>
      <c r="AF57" s="133">
        <f ca="1"/>
        <v>-6.3032599285683943E-2</v>
      </c>
      <c r="AG57" s="133">
        <f ca="1"/>
        <v>-0.16170255870932015</v>
      </c>
      <c r="AH57" s="133">
        <f ca="1"/>
        <v>0</v>
      </c>
      <c r="AI57" s="133">
        <f ca="1"/>
        <v>0</v>
      </c>
      <c r="AJ57" s="133">
        <f ca="1"/>
        <v>0</v>
      </c>
      <c r="AK57" s="133">
        <f ca="1"/>
        <v>0</v>
      </c>
      <c r="AL57" s="133">
        <f ca="1"/>
        <v>0</v>
      </c>
      <c r="AM57" s="133">
        <f ca="1"/>
        <v>0</v>
      </c>
    </row>
    <row r="58" spans="2:39" outlineLevel="1" x14ac:dyDescent="0.2">
      <c r="B58" s="209"/>
      <c r="C58" s="209"/>
      <c r="D58" s="56"/>
      <c r="E58" s="56"/>
      <c r="F58" s="56"/>
      <c r="G58" s="56"/>
      <c r="H58" s="56"/>
      <c r="I58" s="56"/>
      <c r="J58" s="56"/>
      <c r="K58" s="56"/>
      <c r="L58" s="56"/>
      <c r="M58" s="56"/>
      <c r="O58" s="209"/>
      <c r="P58" s="20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204" t="str" cm="1">
        <f t="array" aca="1" ref="AB58" ca="1">IFERROR(_xlfn.XLOOKUP(AC58,Com_codes_core,Com_labels_core),"")</f>
        <v>Wine of all kinds</v>
      </c>
      <c r="AC58" s="278" t="str">
        <f ca="1"/>
        <v>c_055</v>
      </c>
      <c r="AD58" s="133">
        <f ca="1"/>
        <v>0.29400907736207921</v>
      </c>
      <c r="AE58" s="133">
        <f ca="1"/>
        <v>-5.335520204472477E-2</v>
      </c>
      <c r="AF58" s="133">
        <f ca="1"/>
        <v>-1.7021737343000942</v>
      </c>
      <c r="AG58" s="133">
        <f ca="1"/>
        <v>-0.13112540471067469</v>
      </c>
      <c r="AH58" s="133">
        <f ca="1"/>
        <v>0</v>
      </c>
      <c r="AI58" s="133">
        <f ca="1"/>
        <v>0</v>
      </c>
      <c r="AJ58" s="133">
        <f ca="1"/>
        <v>0</v>
      </c>
      <c r="AK58" s="133">
        <f ca="1"/>
        <v>0</v>
      </c>
      <c r="AL58" s="133">
        <f ca="1"/>
        <v>0</v>
      </c>
      <c r="AM58" s="133">
        <f ca="1"/>
        <v>0</v>
      </c>
    </row>
    <row r="59" spans="2:39" outlineLevel="1" x14ac:dyDescent="0.2">
      <c r="B59" s="209"/>
      <c r="C59" s="209"/>
      <c r="D59" s="56"/>
      <c r="E59" s="56"/>
      <c r="F59" s="56"/>
      <c r="G59" s="56"/>
      <c r="H59" s="56"/>
      <c r="I59" s="56"/>
      <c r="J59" s="56"/>
      <c r="K59" s="56"/>
      <c r="L59" s="56"/>
      <c r="M59" s="56"/>
      <c r="O59" s="209"/>
      <c r="P59" s="20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204" t="str" cm="1">
        <f t="array" aca="1" ref="AB59" ca="1">IFERROR(_xlfn.XLOOKUP(AC59,Com_codes_core,Com_labels_core),"")</f>
        <v>Beer</v>
      </c>
      <c r="AC59" s="278" t="str">
        <f ca="1"/>
        <v>c_056</v>
      </c>
      <c r="AD59" s="133">
        <f ca="1"/>
        <v>1.8377561321348528</v>
      </c>
      <c r="AE59" s="133">
        <f ca="1"/>
        <v>-4.1225281257384339E-3</v>
      </c>
      <c r="AF59" s="133">
        <f ca="1"/>
        <v>-0.74952766373050927</v>
      </c>
      <c r="AG59" s="133">
        <f ca="1"/>
        <v>-6.0233885525262654E-2</v>
      </c>
      <c r="AH59" s="133">
        <f ca="1"/>
        <v>0</v>
      </c>
      <c r="AI59" s="133">
        <f ca="1"/>
        <v>0</v>
      </c>
      <c r="AJ59" s="133">
        <f ca="1"/>
        <v>0</v>
      </c>
      <c r="AK59" s="133">
        <f ca="1"/>
        <v>0</v>
      </c>
      <c r="AL59" s="133">
        <f ca="1"/>
        <v>0</v>
      </c>
      <c r="AM59" s="133">
        <f ca="1"/>
        <v>0</v>
      </c>
    </row>
    <row r="60" spans="2:39" outlineLevel="1" x14ac:dyDescent="0.2">
      <c r="B60" s="209"/>
      <c r="C60" s="57"/>
      <c r="D60" s="56"/>
      <c r="E60" s="56"/>
      <c r="F60" s="56"/>
      <c r="G60" s="56"/>
      <c r="H60" s="56"/>
      <c r="I60" s="56"/>
      <c r="J60" s="56"/>
      <c r="K60" s="56"/>
      <c r="L60" s="56"/>
      <c r="M60" s="56"/>
      <c r="O60" s="204"/>
      <c r="P60" s="57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204" t="str" cm="1">
        <f t="array" aca="1" ref="AB60" ca="1">IFERROR(_xlfn.XLOOKUP(AC60,Com_codes_core,Com_labels_core),"")</f>
        <v>Non-alcoholic drinks, mineral water, purified water</v>
      </c>
      <c r="AC60" s="278" t="str">
        <f ca="1"/>
        <v>c_057</v>
      </c>
      <c r="AD60" s="133">
        <f ca="1"/>
        <v>1.6584873206495474</v>
      </c>
      <c r="AE60" s="133">
        <f ca="1"/>
        <v>-4.1247954273904153E-2</v>
      </c>
      <c r="AF60" s="133">
        <f ca="1"/>
        <v>-0.46337319058944448</v>
      </c>
      <c r="AG60" s="133">
        <f ca="1"/>
        <v>-0.12741447374267079</v>
      </c>
      <c r="AH60" s="133">
        <f ca="1"/>
        <v>0</v>
      </c>
      <c r="AI60" s="133">
        <f ca="1"/>
        <v>0</v>
      </c>
      <c r="AJ60" s="133">
        <f ca="1"/>
        <v>0</v>
      </c>
      <c r="AK60" s="133">
        <f ca="1"/>
        <v>0</v>
      </c>
      <c r="AL60" s="133">
        <f ca="1"/>
        <v>0</v>
      </c>
      <c r="AM60" s="133">
        <f ca="1"/>
        <v>0</v>
      </c>
    </row>
    <row r="61" spans="2:39" outlineLevel="1" x14ac:dyDescent="0.2">
      <c r="B61" s="209"/>
      <c r="C61" s="57"/>
      <c r="D61" s="56"/>
      <c r="E61" s="56"/>
      <c r="F61" s="56"/>
      <c r="G61" s="56"/>
      <c r="H61" s="56"/>
      <c r="I61" s="56"/>
      <c r="J61" s="56"/>
      <c r="K61" s="56"/>
      <c r="L61" s="56"/>
      <c r="M61" s="56"/>
      <c r="O61" s="204"/>
      <c r="P61" s="57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204" t="str" cm="1">
        <f t="array" aca="1" ref="AB61" ca="1">IFERROR(_xlfn.XLOOKUP(AC61,Com_codes_core,Com_labels_core),"")</f>
        <v>Tobacco products</v>
      </c>
      <c r="AC61" s="278" t="str">
        <f ca="1"/>
        <v>c_058</v>
      </c>
      <c r="AD61" s="133">
        <f ca="1"/>
        <v>0.86303857834769748</v>
      </c>
      <c r="AE61" s="133">
        <f ca="1"/>
        <v>-2.003180547611727E-2</v>
      </c>
      <c r="AF61" s="133">
        <f ca="1"/>
        <v>-2.435140832449656</v>
      </c>
      <c r="AG61" s="133">
        <f ca="1"/>
        <v>-0.13726208034837706</v>
      </c>
      <c r="AH61" s="133">
        <f ca="1"/>
        <v>0</v>
      </c>
      <c r="AI61" s="133">
        <f ca="1"/>
        <v>0</v>
      </c>
      <c r="AJ61" s="133">
        <f ca="1"/>
        <v>0</v>
      </c>
      <c r="AK61" s="133">
        <f ca="1"/>
        <v>0</v>
      </c>
      <c r="AL61" s="133">
        <f ca="1"/>
        <v>0</v>
      </c>
      <c r="AM61" s="133">
        <f ca="1"/>
        <v>0</v>
      </c>
    </row>
    <row r="62" spans="2:39" outlineLevel="1" x14ac:dyDescent="0.2">
      <c r="B62" s="209"/>
      <c r="C62" s="57"/>
      <c r="D62" s="56"/>
      <c r="E62" s="56"/>
      <c r="F62" s="56"/>
      <c r="G62" s="56"/>
      <c r="H62" s="56"/>
      <c r="I62" s="56"/>
      <c r="J62" s="56"/>
      <c r="K62" s="56"/>
      <c r="L62" s="56"/>
      <c r="M62" s="56"/>
      <c r="O62" s="204"/>
      <c r="P62" s="57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204" t="str" cm="1">
        <f t="array" aca="1" ref="AB62" ca="1">IFERROR(_xlfn.XLOOKUP(AC62,Com_codes_core,Com_labels_core),"")</f>
        <v>Yarn, woven fabric and finished textile products</v>
      </c>
      <c r="AC62" s="278" t="str">
        <f ca="1"/>
        <v>c_059</v>
      </c>
      <c r="AD62" s="133">
        <f ca="1"/>
        <v>0.22147177298965665</v>
      </c>
      <c r="AE62" s="133">
        <f ca="1"/>
        <v>-7.4584465718929849E-2</v>
      </c>
      <c r="AF62" s="133">
        <f ca="1"/>
        <v>-0.1526487514674435</v>
      </c>
      <c r="AG62" s="133">
        <f ca="1"/>
        <v>-0.22406141740144436</v>
      </c>
      <c r="AH62" s="133">
        <f ca="1"/>
        <v>0</v>
      </c>
      <c r="AI62" s="133">
        <f ca="1"/>
        <v>0</v>
      </c>
      <c r="AJ62" s="133">
        <f ca="1"/>
        <v>0</v>
      </c>
      <c r="AK62" s="133">
        <f ca="1"/>
        <v>0</v>
      </c>
      <c r="AL62" s="133">
        <f ca="1"/>
        <v>0</v>
      </c>
      <c r="AM62" s="133">
        <f ca="1"/>
        <v>0</v>
      </c>
    </row>
    <row r="63" spans="2:39" outlineLevel="1" x14ac:dyDescent="0.2">
      <c r="B63" s="209"/>
      <c r="C63" s="57"/>
      <c r="D63" s="56"/>
      <c r="E63" s="56"/>
      <c r="F63" s="56"/>
      <c r="G63" s="56"/>
      <c r="H63" s="56"/>
      <c r="I63" s="56"/>
      <c r="J63" s="56"/>
      <c r="K63" s="56"/>
      <c r="L63" s="56"/>
      <c r="M63" s="56"/>
      <c r="O63" s="204"/>
      <c r="P63" s="57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204" t="str" cm="1">
        <f t="array" aca="1" ref="AB63" ca="1">IFERROR(_xlfn.XLOOKUP(AC63,Com_codes_core,Com_labels_core),"")</f>
        <v>Other textile products</v>
      </c>
      <c r="AC63" s="278" t="str">
        <f ca="1"/>
        <v>c_060</v>
      </c>
      <c r="AD63" s="133">
        <f ca="1"/>
        <v>0.27354236525860742</v>
      </c>
      <c r="AE63" s="133">
        <f ca="1"/>
        <v>-0.18193126697997331</v>
      </c>
      <c r="AF63" s="133">
        <f ca="1"/>
        <v>-0.25778034362053948</v>
      </c>
      <c r="AG63" s="133">
        <f ca="1"/>
        <v>-0.23469627235060964</v>
      </c>
      <c r="AH63" s="133">
        <f ca="1"/>
        <v>0</v>
      </c>
      <c r="AI63" s="133">
        <f ca="1"/>
        <v>0</v>
      </c>
      <c r="AJ63" s="133">
        <f ca="1"/>
        <v>0</v>
      </c>
      <c r="AK63" s="133">
        <f ca="1"/>
        <v>0</v>
      </c>
      <c r="AL63" s="133">
        <f ca="1"/>
        <v>0</v>
      </c>
      <c r="AM63" s="133">
        <f ca="1"/>
        <v>0</v>
      </c>
    </row>
    <row r="64" spans="2:39" outlineLevel="1" x14ac:dyDescent="0.2">
      <c r="B64" s="209"/>
      <c r="C64" s="57"/>
      <c r="D64" s="56"/>
      <c r="E64" s="56"/>
      <c r="F64" s="56"/>
      <c r="G64" s="56"/>
      <c r="H64" s="56"/>
      <c r="I64" s="56"/>
      <c r="J64" s="56"/>
      <c r="K64" s="56"/>
      <c r="L64" s="56"/>
      <c r="M64" s="56"/>
      <c r="O64" s="204"/>
      <c r="P64" s="57"/>
      <c r="Q64" s="79"/>
      <c r="R64" s="79"/>
      <c r="S64" s="79"/>
      <c r="T64" s="79"/>
      <c r="U64" s="79"/>
      <c r="V64" s="79"/>
      <c r="W64" s="79"/>
      <c r="X64" s="79"/>
      <c r="Y64" s="79"/>
      <c r="Z64" s="79"/>
      <c r="AA64" s="79"/>
      <c r="AB64" s="204" t="str" cm="1">
        <f t="array" aca="1" ref="AB64" ca="1">IFERROR(_xlfn.XLOOKUP(AC64,Com_codes_core,Com_labels_core),"")</f>
        <v>All types of clothing include clothing made of woven, knitted, crocheted fabrics, leather, synthetic leather, and fur.</v>
      </c>
      <c r="AC64" s="278" t="str">
        <f ca="1"/>
        <v>c_061</v>
      </c>
      <c r="AD64" s="133">
        <f ca="1"/>
        <v>1.5839953563644145</v>
      </c>
      <c r="AE64" s="133">
        <f ca="1"/>
        <v>-0.12712855149392688</v>
      </c>
      <c r="AF64" s="133">
        <f ca="1"/>
        <v>4.795692439940602E-2</v>
      </c>
      <c r="AG64" s="133">
        <f ca="1"/>
        <v>-8.3520243106149916E-2</v>
      </c>
      <c r="AH64" s="133">
        <f ca="1"/>
        <v>0</v>
      </c>
      <c r="AI64" s="133">
        <f ca="1"/>
        <v>0</v>
      </c>
      <c r="AJ64" s="133">
        <f ca="1"/>
        <v>0</v>
      </c>
      <c r="AK64" s="133">
        <f ca="1"/>
        <v>0</v>
      </c>
      <c r="AL64" s="133">
        <f ca="1"/>
        <v>0</v>
      </c>
      <c r="AM64" s="133">
        <f ca="1"/>
        <v>0</v>
      </c>
    </row>
    <row r="65" spans="2:39" outlineLevel="1" x14ac:dyDescent="0.2">
      <c r="B65" s="209"/>
      <c r="C65" s="57"/>
      <c r="D65" s="56"/>
      <c r="E65" s="56"/>
      <c r="F65" s="56"/>
      <c r="G65" s="56"/>
      <c r="H65" s="56"/>
      <c r="I65" s="56"/>
      <c r="J65" s="56"/>
      <c r="K65" s="56"/>
      <c r="L65" s="56"/>
      <c r="M65" s="56"/>
      <c r="O65" s="204"/>
      <c r="P65" s="57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204" t="str" cm="1">
        <f t="array" aca="1" ref="AB65" ca="1">IFERROR(_xlfn.XLOOKUP(AC65,Com_codes_core,Com_labels_core),"")</f>
        <v>Leather, pre-processed; suitcases, handbags, saddle cushions; Preliminary and dyed fur skins</v>
      </c>
      <c r="AC65" s="278" t="str">
        <f ca="1"/>
        <v>c_062</v>
      </c>
      <c r="AD65" s="133">
        <f ca="1"/>
        <v>2.6288739541746011E-2</v>
      </c>
      <c r="AE65" s="133">
        <f ca="1"/>
        <v>-9.3538144354277097E-2</v>
      </c>
      <c r="AF65" s="133">
        <f ca="1"/>
        <v>0.21138572732180005</v>
      </c>
      <c r="AG65" s="133">
        <f ca="1"/>
        <v>-0.16856502912084848</v>
      </c>
      <c r="AH65" s="133">
        <f ca="1"/>
        <v>0</v>
      </c>
      <c r="AI65" s="133">
        <f ca="1"/>
        <v>0</v>
      </c>
      <c r="AJ65" s="133">
        <f ca="1"/>
        <v>0</v>
      </c>
      <c r="AK65" s="133">
        <f ca="1"/>
        <v>0</v>
      </c>
      <c r="AL65" s="133">
        <f ca="1"/>
        <v>0</v>
      </c>
      <c r="AM65" s="133">
        <f ca="1"/>
        <v>0</v>
      </c>
    </row>
    <row r="66" spans="2:39" outlineLevel="1" x14ac:dyDescent="0.2">
      <c r="B66" s="209"/>
      <c r="C66" s="57"/>
      <c r="D66" s="56"/>
      <c r="E66" s="56"/>
      <c r="F66" s="56"/>
      <c r="G66" s="56"/>
      <c r="H66" s="56"/>
      <c r="I66" s="56"/>
      <c r="J66" s="56"/>
      <c r="K66" s="56"/>
      <c r="L66" s="56"/>
      <c r="M66" s="56"/>
      <c r="O66" s="204"/>
      <c r="P66" s="57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204" t="str" cm="1">
        <f t="array" aca="1" ref="AB66" ca="1">IFERROR(_xlfn.XLOOKUP(AC66,Com_codes_core,Com_labels_core),"")</f>
        <v>Shoes and sandals</v>
      </c>
      <c r="AC66" s="278" t="str">
        <f ca="1"/>
        <v>c_063</v>
      </c>
      <c r="AD66" s="133">
        <f ca="1"/>
        <v>0.58804594959091494</v>
      </c>
      <c r="AE66" s="133">
        <f ca="1"/>
        <v>-0.15215771351485552</v>
      </c>
      <c r="AF66" s="133">
        <f ca="1"/>
        <v>-1.5817583792491652</v>
      </c>
      <c r="AG66" s="133">
        <f ca="1"/>
        <v>-0.18967887421631469</v>
      </c>
      <c r="AH66" s="133">
        <f ca="1"/>
        <v>0</v>
      </c>
      <c r="AI66" s="133">
        <f ca="1"/>
        <v>0</v>
      </c>
      <c r="AJ66" s="133">
        <f ca="1"/>
        <v>0</v>
      </c>
      <c r="AK66" s="133">
        <f ca="1"/>
        <v>0</v>
      </c>
      <c r="AL66" s="133">
        <f ca="1"/>
        <v>0</v>
      </c>
      <c r="AM66" s="133">
        <f ca="1"/>
        <v>0</v>
      </c>
    </row>
    <row r="67" spans="2:39" outlineLevel="1" x14ac:dyDescent="0.2">
      <c r="B67" s="209"/>
      <c r="C67" s="57"/>
      <c r="D67" s="56"/>
      <c r="E67" s="56"/>
      <c r="F67" s="56"/>
      <c r="G67" s="56"/>
      <c r="H67" s="56"/>
      <c r="I67" s="56"/>
      <c r="J67" s="56"/>
      <c r="K67" s="56"/>
      <c r="L67" s="56"/>
      <c r="M67" s="56"/>
      <c r="O67" s="204"/>
      <c r="P67" s="57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204" t="str" cm="1">
        <f t="array" aca="1" ref="AB67" ca="1">IFERROR(_xlfn.XLOOKUP(AC67,Com_codes_core,Com_labels_core),"")</f>
        <v>Wood processing products and products from wood, bamboo (except beds, cabinets, tables, chairs); of straw, thatch and plaiting materials</v>
      </c>
      <c r="AC67" s="278" t="str">
        <f ca="1"/>
        <v>c_064</v>
      </c>
      <c r="AD67" s="133">
        <f ca="1"/>
        <v>0.16898497350414016</v>
      </c>
      <c r="AE67" s="133">
        <f ca="1"/>
        <v>-5.5176951087587689E-3</v>
      </c>
      <c r="AF67" s="133">
        <f ca="1"/>
        <v>-8.7482684369488695E-2</v>
      </c>
      <c r="AG67" s="133">
        <f ca="1"/>
        <v>-0.17862791617154761</v>
      </c>
      <c r="AH67" s="133">
        <f ca="1"/>
        <v>0</v>
      </c>
      <c r="AI67" s="133">
        <f ca="1"/>
        <v>0</v>
      </c>
      <c r="AJ67" s="133">
        <f ca="1"/>
        <v>0</v>
      </c>
      <c r="AK67" s="133">
        <f ca="1"/>
        <v>0</v>
      </c>
      <c r="AL67" s="133">
        <f ca="1"/>
        <v>0</v>
      </c>
      <c r="AM67" s="133">
        <f ca="1"/>
        <v>0</v>
      </c>
    </row>
    <row r="68" spans="2:39" outlineLevel="1" x14ac:dyDescent="0.2">
      <c r="B68" s="209"/>
      <c r="C68" s="57"/>
      <c r="D68" s="56"/>
      <c r="E68" s="56"/>
      <c r="F68" s="56"/>
      <c r="G68" s="56"/>
      <c r="H68" s="56"/>
      <c r="I68" s="56"/>
      <c r="J68" s="56"/>
      <c r="K68" s="56"/>
      <c r="L68" s="56"/>
      <c r="M68" s="56"/>
      <c r="O68" s="204"/>
      <c r="P68" s="57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204" t="str" cm="1">
        <f t="array" aca="1" ref="AB68" ca="1">IFERROR(_xlfn.XLOOKUP(AC68,Com_codes_core,Com_labels_core),"")</f>
        <v>Paper and paper products</v>
      </c>
      <c r="AC68" s="278" t="str">
        <f ca="1"/>
        <v>c_065</v>
      </c>
      <c r="AD68" s="133">
        <f ca="1"/>
        <v>0.2032020771253821</v>
      </c>
      <c r="AE68" s="133">
        <f ca="1"/>
        <v>-5.820020605055154E-2</v>
      </c>
      <c r="AF68" s="133">
        <f ca="1"/>
        <v>-0.11690949702963804</v>
      </c>
      <c r="AG68" s="133">
        <f ca="1"/>
        <v>-0.20547792481981908</v>
      </c>
      <c r="AH68" s="133">
        <f ca="1"/>
        <v>0</v>
      </c>
      <c r="AI68" s="133">
        <f ca="1"/>
        <v>0</v>
      </c>
      <c r="AJ68" s="133">
        <f ca="1"/>
        <v>0</v>
      </c>
      <c r="AK68" s="133">
        <f ca="1"/>
        <v>0</v>
      </c>
      <c r="AL68" s="133">
        <f ca="1"/>
        <v>0</v>
      </c>
      <c r="AM68" s="133">
        <f ca="1"/>
        <v>0</v>
      </c>
    </row>
    <row r="69" spans="2:39" outlineLevel="1" x14ac:dyDescent="0.2">
      <c r="B69" s="209"/>
      <c r="C69" s="57"/>
      <c r="D69" s="56"/>
      <c r="E69" s="56"/>
      <c r="F69" s="56"/>
      <c r="G69" s="56"/>
      <c r="H69" s="56"/>
      <c r="I69" s="56"/>
      <c r="J69" s="56"/>
      <c r="K69" s="56"/>
      <c r="L69" s="56"/>
      <c r="M69" s="56"/>
      <c r="O69" s="204"/>
      <c r="P69" s="57"/>
      <c r="Q69" s="79"/>
      <c r="R69" s="79"/>
      <c r="S69" s="79"/>
      <c r="T69" s="79"/>
      <c r="U69" s="79"/>
      <c r="V69" s="79"/>
      <c r="W69" s="79"/>
      <c r="X69" s="79"/>
      <c r="Y69" s="79"/>
      <c r="Z69" s="79"/>
      <c r="AA69" s="79"/>
      <c r="AB69" s="204" t="str" cm="1">
        <f t="array" aca="1" ref="AB69" ca="1">IFERROR(_xlfn.XLOOKUP(AC69,Com_codes_core,Com_labels_core),"")</f>
        <v>Printing and copying services of all types</v>
      </c>
      <c r="AC69" s="278" t="str">
        <f ca="1"/>
        <v>c_066</v>
      </c>
      <c r="AD69" s="133">
        <f ca="1"/>
        <v>0.18050066766601214</v>
      </c>
      <c r="AE69" s="133">
        <f ca="1"/>
        <v>-3.9293994519196129E-2</v>
      </c>
      <c r="AF69" s="133">
        <f ca="1"/>
        <v>-0.39781241373865184</v>
      </c>
      <c r="AG69" s="133">
        <f ca="1"/>
        <v>-0.20724864152587008</v>
      </c>
      <c r="AH69" s="133">
        <f ca="1"/>
        <v>0</v>
      </c>
      <c r="AI69" s="133">
        <f ca="1"/>
        <v>0</v>
      </c>
      <c r="AJ69" s="133">
        <f ca="1"/>
        <v>0</v>
      </c>
      <c r="AK69" s="133">
        <f ca="1"/>
        <v>0</v>
      </c>
      <c r="AL69" s="133">
        <f ca="1"/>
        <v>0</v>
      </c>
      <c r="AM69" s="133">
        <f ca="1"/>
        <v>0</v>
      </c>
    </row>
    <row r="70" spans="2:39" outlineLevel="1" x14ac:dyDescent="0.2">
      <c r="B70" s="209"/>
      <c r="C70" s="57"/>
      <c r="D70" s="56"/>
      <c r="E70" s="56"/>
      <c r="F70" s="56"/>
      <c r="G70" s="56"/>
      <c r="H70" s="56"/>
      <c r="I70" s="56"/>
      <c r="J70" s="56"/>
      <c r="K70" s="56"/>
      <c r="L70" s="56"/>
      <c r="M70" s="56"/>
      <c r="O70" s="204"/>
      <c r="P70" s="57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204" t="str" cm="1">
        <f t="array" aca="1" ref="AB70" ca="1">IFERROR(_xlfn.XLOOKUP(AC70,Com_codes_core,Com_labels_core),"")</f>
        <v>Coke</v>
      </c>
      <c r="AC70" s="278" t="str">
        <f ca="1"/>
        <v>c_067</v>
      </c>
      <c r="AD70" s="133">
        <f ca="1"/>
        <v>1.3045489843579541E-3</v>
      </c>
      <c r="AE70" s="133">
        <f ca="1"/>
        <v>-2.2108014882127325E-2</v>
      </c>
      <c r="AF70" s="133">
        <f ca="1"/>
        <v>-1.3904337989562809</v>
      </c>
      <c r="AG70" s="133">
        <f ca="1"/>
        <v>-0.31259679343189628</v>
      </c>
      <c r="AH70" s="133">
        <f ca="1"/>
        <v>0</v>
      </c>
      <c r="AI70" s="133">
        <f ca="1"/>
        <v>0</v>
      </c>
      <c r="AJ70" s="133">
        <f ca="1"/>
        <v>0</v>
      </c>
      <c r="AK70" s="133">
        <f ca="1"/>
        <v>0</v>
      </c>
      <c r="AL70" s="133">
        <f ca="1"/>
        <v>0</v>
      </c>
      <c r="AM70" s="133">
        <f ca="1"/>
        <v>0</v>
      </c>
    </row>
    <row r="71" spans="2:39" outlineLevel="1" x14ac:dyDescent="0.2">
      <c r="B71" s="209"/>
      <c r="C71" s="57"/>
      <c r="D71" s="56"/>
      <c r="E71" s="56"/>
      <c r="F71" s="56"/>
      <c r="G71" s="56"/>
      <c r="H71" s="56"/>
      <c r="I71" s="56"/>
      <c r="J71" s="56"/>
      <c r="K71" s="56"/>
      <c r="L71" s="56"/>
      <c r="M71" s="56"/>
      <c r="O71" s="204"/>
      <c r="P71" s="57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204" t="str" cm="1">
        <f t="array" aca="1" ref="AB71" ca="1">IFERROR(_xlfn.XLOOKUP(AC71,Com_codes_core,Com_labels_core),"")</f>
        <v>Fuel oil and gasoline; lubricants</v>
      </c>
      <c r="AC71" s="278" t="str">
        <f ca="1"/>
        <v>c_068</v>
      </c>
      <c r="AD71" s="133">
        <f ca="1"/>
        <v>1.3380878206774958</v>
      </c>
      <c r="AE71" s="133">
        <f ca="1"/>
        <v>-4.5661436655408671E-2</v>
      </c>
      <c r="AF71" s="133">
        <f ca="1"/>
        <v>-1.4965236745676957</v>
      </c>
      <c r="AG71" s="133">
        <f ca="1"/>
        <v>-1.9113948315137463</v>
      </c>
      <c r="AH71" s="133">
        <f ca="1"/>
        <v>0</v>
      </c>
      <c r="AI71" s="133">
        <f ca="1"/>
        <v>0</v>
      </c>
      <c r="AJ71" s="133">
        <f ca="1"/>
        <v>0</v>
      </c>
      <c r="AK71" s="133">
        <f ca="1"/>
        <v>0</v>
      </c>
      <c r="AL71" s="133">
        <f ca="1"/>
        <v>0</v>
      </c>
      <c r="AM71" s="133">
        <f ca="1"/>
        <v>0</v>
      </c>
    </row>
    <row r="72" spans="2:39" outlineLevel="1" x14ac:dyDescent="0.2">
      <c r="B72" s="209"/>
      <c r="C72" s="57"/>
      <c r="D72" s="56"/>
      <c r="E72" s="56"/>
      <c r="F72" s="56"/>
      <c r="G72" s="56"/>
      <c r="H72" s="56"/>
      <c r="I72" s="56"/>
      <c r="J72" s="56"/>
      <c r="K72" s="56"/>
      <c r="L72" s="56"/>
      <c r="M72" s="56"/>
      <c r="O72" s="204"/>
      <c r="P72" s="57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204" t="str" cm="1">
        <f t="array" aca="1" ref="AB72" ca="1">IFERROR(_xlfn.XLOOKUP(AC72,Com_codes_core,Com_labels_core),"")</f>
        <v>Remaining petroleum products</v>
      </c>
      <c r="AC72" s="278" t="str">
        <f ca="1"/>
        <v>c_069</v>
      </c>
      <c r="AD72" s="133">
        <f ca="1"/>
        <v>3.8000927793666642E-3</v>
      </c>
      <c r="AE72" s="133">
        <f ca="1"/>
        <v>5.0061450664884433E-3</v>
      </c>
      <c r="AF72" s="133">
        <f ca="1"/>
        <v>-3.8217864666756363E-2</v>
      </c>
      <c r="AG72" s="133">
        <f ca="1"/>
        <v>-0.66510734080892364</v>
      </c>
      <c r="AH72" s="133">
        <f ca="1"/>
        <v>0</v>
      </c>
      <c r="AI72" s="133">
        <f ca="1"/>
        <v>0</v>
      </c>
      <c r="AJ72" s="133">
        <f ca="1"/>
        <v>0</v>
      </c>
      <c r="AK72" s="133">
        <f ca="1"/>
        <v>0</v>
      </c>
      <c r="AL72" s="133">
        <f ca="1"/>
        <v>0</v>
      </c>
      <c r="AM72" s="133">
        <f ca="1"/>
        <v>0</v>
      </c>
    </row>
    <row r="73" spans="2:39" outlineLevel="1" x14ac:dyDescent="0.2">
      <c r="B73" s="209"/>
      <c r="C73" s="57"/>
      <c r="D73" s="56"/>
      <c r="E73" s="56"/>
      <c r="F73" s="56"/>
      <c r="G73" s="56"/>
      <c r="H73" s="56"/>
      <c r="I73" s="56"/>
      <c r="J73" s="56"/>
      <c r="K73" s="56"/>
      <c r="L73" s="56"/>
      <c r="M73" s="56"/>
      <c r="O73" s="204"/>
      <c r="P73" s="57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204" t="str" cm="1">
        <f t="array" aca="1" ref="AB73" ca="1">IFERROR(_xlfn.XLOOKUP(AC73,Com_codes_core,Com_labels_core),"")</f>
        <v>Basic chemicals</v>
      </c>
      <c r="AC73" s="278" t="str">
        <f ca="1"/>
        <v>c_070</v>
      </c>
      <c r="AD73" s="133">
        <f ca="1"/>
        <v>5.0541741418683964E-2</v>
      </c>
      <c r="AE73" s="133">
        <f ca="1"/>
        <v>-5.280466064885303E-2</v>
      </c>
      <c r="AF73" s="133">
        <f ca="1"/>
        <v>-0.3016731304308129</v>
      </c>
      <c r="AG73" s="133">
        <f ca="1"/>
        <v>-0.26978975128911786</v>
      </c>
      <c r="AH73" s="133">
        <f ca="1"/>
        <v>0</v>
      </c>
      <c r="AI73" s="133">
        <f ca="1"/>
        <v>0</v>
      </c>
      <c r="AJ73" s="133">
        <f ca="1"/>
        <v>0</v>
      </c>
      <c r="AK73" s="133">
        <f ca="1"/>
        <v>0</v>
      </c>
      <c r="AL73" s="133">
        <f ca="1"/>
        <v>0</v>
      </c>
      <c r="AM73" s="133">
        <f ca="1"/>
        <v>0</v>
      </c>
    </row>
    <row r="74" spans="2:39" outlineLevel="1" x14ac:dyDescent="0.2">
      <c r="B74" s="209"/>
      <c r="C74" s="57"/>
      <c r="D74" s="56"/>
      <c r="E74" s="56"/>
      <c r="F74" s="56"/>
      <c r="G74" s="56"/>
      <c r="H74" s="56"/>
      <c r="I74" s="56"/>
      <c r="J74" s="56"/>
      <c r="K74" s="56"/>
      <c r="L74" s="56"/>
      <c r="M74" s="56"/>
      <c r="O74" s="204"/>
      <c r="P74" s="57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204" t="str" cm="1">
        <f t="array" aca="1" ref="AB74" ca="1">IFERROR(_xlfn.XLOOKUP(AC74,Com_codes_core,Com_labels_core),"")</f>
        <v>Fertilizers and nitrogen compounds</v>
      </c>
      <c r="AC74" s="278" t="str">
        <f ca="1"/>
        <v>c_071</v>
      </c>
      <c r="AD74" s="133">
        <f ca="1"/>
        <v>4.250864040223535E-2</v>
      </c>
      <c r="AE74" s="133">
        <f ca="1"/>
        <v>-1.3541687508233924E-2</v>
      </c>
      <c r="AF74" s="133">
        <f ca="1"/>
        <v>-1.2235689609063627E-2</v>
      </c>
      <c r="AG74" s="133">
        <f ca="1"/>
        <v>-0.16065824400035567</v>
      </c>
      <c r="AH74" s="133">
        <f ca="1"/>
        <v>0</v>
      </c>
      <c r="AI74" s="133">
        <f ca="1"/>
        <v>0</v>
      </c>
      <c r="AJ74" s="133">
        <f ca="1"/>
        <v>0</v>
      </c>
      <c r="AK74" s="133">
        <f ca="1"/>
        <v>0</v>
      </c>
      <c r="AL74" s="133">
        <f ca="1"/>
        <v>0</v>
      </c>
      <c r="AM74" s="133">
        <f ca="1"/>
        <v>0</v>
      </c>
    </row>
    <row r="75" spans="2:39" outlineLevel="1" x14ac:dyDescent="0.2">
      <c r="B75" s="209"/>
      <c r="C75" s="57"/>
      <c r="D75" s="56"/>
      <c r="E75" s="56"/>
      <c r="F75" s="56"/>
      <c r="G75" s="56"/>
      <c r="H75" s="56"/>
      <c r="I75" s="56"/>
      <c r="J75" s="56"/>
      <c r="K75" s="56"/>
      <c r="L75" s="56"/>
      <c r="M75" s="56"/>
      <c r="O75" s="204"/>
      <c r="P75" s="57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204" t="str" cm="1">
        <f t="array" aca="1" ref="AB75" ca="1">IFERROR(_xlfn.XLOOKUP(AC75,Com_codes_core,Com_labels_core),"")</f>
        <v>Plastic and synthetic rubber in primary forms</v>
      </c>
      <c r="AC75" s="278" t="str">
        <f ca="1"/>
        <v>c_072</v>
      </c>
      <c r="AD75" s="133">
        <f ca="1"/>
        <v>1.6321439058343107E-3</v>
      </c>
      <c r="AE75" s="133">
        <f ca="1"/>
        <v>-5.9261229838314389E-2</v>
      </c>
      <c r="AF75" s="133">
        <f ca="1"/>
        <v>-0.3177193879726703</v>
      </c>
      <c r="AG75" s="133">
        <f ca="1"/>
        <v>-0.24555096498533047</v>
      </c>
      <c r="AH75" s="133">
        <f ca="1"/>
        <v>0</v>
      </c>
      <c r="AI75" s="133">
        <f ca="1"/>
        <v>0</v>
      </c>
      <c r="AJ75" s="133">
        <f ca="1"/>
        <v>0</v>
      </c>
      <c r="AK75" s="133">
        <f ca="1"/>
        <v>0</v>
      </c>
      <c r="AL75" s="133">
        <f ca="1"/>
        <v>0</v>
      </c>
      <c r="AM75" s="133">
        <f ca="1"/>
        <v>0</v>
      </c>
    </row>
    <row r="76" spans="2:39" outlineLevel="1" x14ac:dyDescent="0.2">
      <c r="B76" s="209"/>
      <c r="C76" s="57"/>
      <c r="D76" s="56"/>
      <c r="E76" s="56"/>
      <c r="F76" s="56"/>
      <c r="G76" s="56"/>
      <c r="H76" s="56"/>
      <c r="I76" s="56"/>
      <c r="J76" s="56"/>
      <c r="K76" s="56"/>
      <c r="L76" s="56"/>
      <c r="M76" s="56"/>
      <c r="O76" s="204"/>
      <c r="P76" s="57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204" t="str" cm="1">
        <f t="array" aca="1" ref="AB76" ca="1">IFERROR(_xlfn.XLOOKUP(AC76,Com_codes_core,Com_labels_core),"")</f>
        <v>Pesticides and other chemical products used in agriculture</v>
      </c>
      <c r="AC76" s="278" t="str">
        <f ca="1"/>
        <v>c_073</v>
      </c>
      <c r="AD76" s="133">
        <f ca="1"/>
        <v>1.197165852390419E-2</v>
      </c>
      <c r="AE76" s="133">
        <f ca="1"/>
        <v>-3.6266467327583651E-2</v>
      </c>
      <c r="AF76" s="133">
        <f ca="1"/>
        <v>-0.21186283176996001</v>
      </c>
      <c r="AG76" s="133">
        <f ca="1"/>
        <v>-0.21773068463972756</v>
      </c>
      <c r="AH76" s="133">
        <f ca="1"/>
        <v>0</v>
      </c>
      <c r="AI76" s="133">
        <f ca="1"/>
        <v>0</v>
      </c>
      <c r="AJ76" s="133">
        <f ca="1"/>
        <v>0</v>
      </c>
      <c r="AK76" s="133">
        <f ca="1"/>
        <v>0</v>
      </c>
      <c r="AL76" s="133">
        <f ca="1"/>
        <v>0</v>
      </c>
      <c r="AM76" s="133">
        <f ca="1"/>
        <v>0</v>
      </c>
    </row>
    <row r="77" spans="2:39" outlineLevel="1" x14ac:dyDescent="0.2">
      <c r="B77" s="209"/>
      <c r="C77" s="57"/>
      <c r="D77" s="56"/>
      <c r="E77" s="56"/>
      <c r="F77" s="56"/>
      <c r="G77" s="56"/>
      <c r="H77" s="56"/>
      <c r="I77" s="56"/>
      <c r="J77" s="56"/>
      <c r="K77" s="56"/>
      <c r="L77" s="56"/>
      <c r="M77" s="56"/>
      <c r="O77" s="204"/>
      <c r="P77" s="57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  <c r="AB77" s="204" t="str" cm="1">
        <f t="array" aca="1" ref="AB77" ca="1">IFERROR(_xlfn.XLOOKUP(AC77,Com_codes_core,Com_labels_core),"")</f>
        <v>Other chemical products; synthetic fibers, artificial fibers</v>
      </c>
      <c r="AC77" s="278" t="str">
        <f ca="1"/>
        <v>c_074</v>
      </c>
      <c r="AD77" s="133">
        <f ca="1"/>
        <v>0.77780731249746893</v>
      </c>
      <c r="AE77" s="133">
        <f ca="1"/>
        <v>-7.3649792740637654E-2</v>
      </c>
      <c r="AF77" s="133">
        <f ca="1"/>
        <v>-0.29026135033024536</v>
      </c>
      <c r="AG77" s="133">
        <f ca="1"/>
        <v>-0.31042012494065796</v>
      </c>
      <c r="AH77" s="133">
        <f ca="1"/>
        <v>0</v>
      </c>
      <c r="AI77" s="133">
        <f ca="1"/>
        <v>0</v>
      </c>
      <c r="AJ77" s="133">
        <f ca="1"/>
        <v>0</v>
      </c>
      <c r="AK77" s="133">
        <f ca="1"/>
        <v>0</v>
      </c>
      <c r="AL77" s="133">
        <f ca="1"/>
        <v>0</v>
      </c>
      <c r="AM77" s="133">
        <f ca="1"/>
        <v>0</v>
      </c>
    </row>
    <row r="78" spans="2:39" outlineLevel="1" x14ac:dyDescent="0.2">
      <c r="B78" s="209"/>
      <c r="C78" s="57"/>
      <c r="D78" s="56"/>
      <c r="E78" s="56"/>
      <c r="F78" s="56"/>
      <c r="G78" s="56"/>
      <c r="H78" s="56"/>
      <c r="I78" s="56"/>
      <c r="J78" s="56"/>
      <c r="K78" s="56"/>
      <c r="L78" s="56"/>
      <c r="M78" s="56"/>
      <c r="O78" s="204"/>
      <c r="P78" s="57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204" t="str" cm="1">
        <f t="array" aca="1" ref="AB78" ca="1">IFERROR(_xlfn.XLOOKUP(AC78,Com_codes_core,Com_labels_core),"")</f>
        <v>Medicines of all kinds; Pharmaceutical chemistry and medicinal materials</v>
      </c>
      <c r="AC78" s="278" t="str">
        <f ca="1"/>
        <v>c_075</v>
      </c>
      <c r="AD78" s="133">
        <f ca="1"/>
        <v>0.59094183165462</v>
      </c>
      <c r="AE78" s="133">
        <f ca="1"/>
        <v>-4.1942872167244349E-2</v>
      </c>
      <c r="AF78" s="133">
        <f ca="1"/>
        <v>-0.18056492520045486</v>
      </c>
      <c r="AG78" s="133">
        <f ca="1"/>
        <v>-0.21626609626621551</v>
      </c>
      <c r="AH78" s="133">
        <f ca="1"/>
        <v>0</v>
      </c>
      <c r="AI78" s="133">
        <f ca="1"/>
        <v>0</v>
      </c>
      <c r="AJ78" s="133">
        <f ca="1"/>
        <v>0</v>
      </c>
      <c r="AK78" s="133">
        <f ca="1"/>
        <v>0</v>
      </c>
      <c r="AL78" s="133">
        <f ca="1"/>
        <v>0</v>
      </c>
      <c r="AM78" s="133">
        <f ca="1"/>
        <v>0</v>
      </c>
    </row>
    <row r="79" spans="2:39" outlineLevel="1" x14ac:dyDescent="0.2">
      <c r="B79" s="209"/>
      <c r="C79" s="57"/>
      <c r="D79" s="56"/>
      <c r="E79" s="56"/>
      <c r="F79" s="56"/>
      <c r="G79" s="56"/>
      <c r="H79" s="56"/>
      <c r="I79" s="56"/>
      <c r="J79" s="56"/>
      <c r="K79" s="56"/>
      <c r="L79" s="56"/>
      <c r="M79" s="56"/>
      <c r="O79" s="204"/>
      <c r="P79" s="57"/>
      <c r="Q79" s="79"/>
      <c r="R79" s="79"/>
      <c r="S79" s="79"/>
      <c r="T79" s="79"/>
      <c r="U79" s="79"/>
      <c r="V79" s="79"/>
      <c r="W79" s="79"/>
      <c r="X79" s="79"/>
      <c r="Y79" s="79"/>
      <c r="Z79" s="79"/>
      <c r="AA79" s="79"/>
      <c r="AB79" s="204" t="str" cm="1">
        <f t="array" aca="1" ref="AB79" ca="1">IFERROR(_xlfn.XLOOKUP(AC79,Com_codes_core,Com_labels_core),"")</f>
        <v>Products from rubber</v>
      </c>
      <c r="AC79" s="278" t="str">
        <f ca="1"/>
        <v>c_076</v>
      </c>
      <c r="AD79" s="133">
        <f ca="1"/>
        <v>0.13800286407037476</v>
      </c>
      <c r="AE79" s="133">
        <f ca="1"/>
        <v>-7.6394798902712502E-2</v>
      </c>
      <c r="AF79" s="133">
        <f ca="1"/>
        <v>-0.22008088924764246</v>
      </c>
      <c r="AG79" s="133">
        <f ca="1"/>
        <v>-0.20943857034674274</v>
      </c>
      <c r="AH79" s="133">
        <f ca="1"/>
        <v>0</v>
      </c>
      <c r="AI79" s="133">
        <f ca="1"/>
        <v>0</v>
      </c>
      <c r="AJ79" s="133">
        <f ca="1"/>
        <v>0</v>
      </c>
      <c r="AK79" s="133">
        <f ca="1"/>
        <v>0</v>
      </c>
      <c r="AL79" s="133">
        <f ca="1"/>
        <v>0</v>
      </c>
      <c r="AM79" s="133">
        <f ca="1"/>
        <v>0</v>
      </c>
    </row>
    <row r="80" spans="2:39" outlineLevel="1" x14ac:dyDescent="0.2">
      <c r="B80" s="209"/>
      <c r="C80" s="57"/>
      <c r="D80" s="56"/>
      <c r="E80" s="56"/>
      <c r="F80" s="56"/>
      <c r="G80" s="56"/>
      <c r="H80" s="56"/>
      <c r="I80" s="56"/>
      <c r="J80" s="56"/>
      <c r="K80" s="56"/>
      <c r="L80" s="56"/>
      <c r="M80" s="56"/>
      <c r="O80" s="204"/>
      <c r="P80" s="57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204" t="str" cm="1">
        <f t="array" aca="1" ref="AB80" ca="1">IFERROR(_xlfn.XLOOKUP(AC80,Com_codes_core,Com_labels_core),"")</f>
        <v>Products from plastic</v>
      </c>
      <c r="AC80" s="278" t="str">
        <f ca="1"/>
        <v>c_077</v>
      </c>
      <c r="AD80" s="133">
        <f ca="1"/>
        <v>0.43178211295307511</v>
      </c>
      <c r="AE80" s="133">
        <f ca="1"/>
        <v>-9.0975988857588952E-2</v>
      </c>
      <c r="AF80" s="133">
        <f ca="1"/>
        <v>-0.21605457837855502</v>
      </c>
      <c r="AG80" s="133">
        <f ca="1"/>
        <v>-0.20787876221676216</v>
      </c>
      <c r="AH80" s="133">
        <f ca="1"/>
        <v>0</v>
      </c>
      <c r="AI80" s="133">
        <f ca="1"/>
        <v>0</v>
      </c>
      <c r="AJ80" s="133">
        <f ca="1"/>
        <v>0</v>
      </c>
      <c r="AK80" s="133">
        <f ca="1"/>
        <v>0</v>
      </c>
      <c r="AL80" s="133">
        <f ca="1"/>
        <v>0</v>
      </c>
      <c r="AM80" s="133">
        <f ca="1"/>
        <v>0</v>
      </c>
    </row>
    <row r="81" spans="2:39" outlineLevel="1" x14ac:dyDescent="0.2">
      <c r="B81" s="209"/>
      <c r="C81" s="57"/>
      <c r="D81" s="56"/>
      <c r="E81" s="56"/>
      <c r="F81" s="56"/>
      <c r="G81" s="56"/>
      <c r="H81" s="56"/>
      <c r="I81" s="56"/>
      <c r="J81" s="56"/>
      <c r="K81" s="56"/>
      <c r="L81" s="56"/>
      <c r="M81" s="56"/>
      <c r="O81" s="204"/>
      <c r="P81" s="57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79"/>
      <c r="AB81" s="204" t="str" cm="1">
        <f t="array" aca="1" ref="AB81" ca="1">IFERROR(_xlfn.XLOOKUP(AC81,Com_codes_core,Com_labels_core),"")</f>
        <v>Glass and products from glass</v>
      </c>
      <c r="AC81" s="278" t="str">
        <f ca="1"/>
        <v>c_078</v>
      </c>
      <c r="AD81" s="133">
        <f ca="1"/>
        <v>0.1133720540534856</v>
      </c>
      <c r="AE81" s="133">
        <f ca="1"/>
        <v>-0.3155831645673679</v>
      </c>
      <c r="AF81" s="133">
        <f ca="1"/>
        <v>-0.39563786640813836</v>
      </c>
      <c r="AG81" s="133">
        <f ca="1"/>
        <v>-0.24306162913299012</v>
      </c>
      <c r="AH81" s="133">
        <f ca="1"/>
        <v>0</v>
      </c>
      <c r="AI81" s="133">
        <f ca="1"/>
        <v>0</v>
      </c>
      <c r="AJ81" s="133">
        <f ca="1"/>
        <v>0</v>
      </c>
      <c r="AK81" s="133">
        <f ca="1"/>
        <v>0</v>
      </c>
      <c r="AL81" s="133">
        <f ca="1"/>
        <v>0</v>
      </c>
      <c r="AM81" s="133">
        <f ca="1"/>
        <v>0</v>
      </c>
    </row>
    <row r="82" spans="2:39" outlineLevel="1" x14ac:dyDescent="0.2">
      <c r="B82" s="209"/>
      <c r="C82" s="57"/>
      <c r="D82" s="56"/>
      <c r="E82" s="56"/>
      <c r="F82" s="56"/>
      <c r="G82" s="56"/>
      <c r="H82" s="56"/>
      <c r="I82" s="56"/>
      <c r="J82" s="56"/>
      <c r="K82" s="56"/>
      <c r="L82" s="56"/>
      <c r="M82" s="56"/>
      <c r="O82" s="204"/>
      <c r="P82" s="57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204" t="str" cm="1">
        <f t="array" aca="1" ref="AB82" ca="1">IFERROR(_xlfn.XLOOKUP(AC82,Com_codes_core,Com_labels_core),"")</f>
        <v>Refractory products; Construction material products from clay; Other ceramic products</v>
      </c>
      <c r="AC82" s="278" t="str">
        <f ca="1"/>
        <v>c_079</v>
      </c>
      <c r="AD82" s="133">
        <f ca="1"/>
        <v>2.3938193970342008E-2</v>
      </c>
      <c r="AE82" s="133">
        <f ca="1"/>
        <v>-1.7399237806225987E-2</v>
      </c>
      <c r="AF82" s="133">
        <f ca="1"/>
        <v>3.7666996598684221E-2</v>
      </c>
      <c r="AG82" s="133">
        <f ca="1"/>
        <v>-0.14909438204032677</v>
      </c>
      <c r="AH82" s="133">
        <f ca="1"/>
        <v>0</v>
      </c>
      <c r="AI82" s="133">
        <f ca="1"/>
        <v>0</v>
      </c>
      <c r="AJ82" s="133">
        <f ca="1"/>
        <v>0</v>
      </c>
      <c r="AK82" s="133">
        <f ca="1"/>
        <v>0</v>
      </c>
      <c r="AL82" s="133">
        <f ca="1"/>
        <v>0</v>
      </c>
      <c r="AM82" s="133">
        <f ca="1"/>
        <v>0</v>
      </c>
    </row>
    <row r="83" spans="2:39" outlineLevel="1" x14ac:dyDescent="0.2">
      <c r="B83" s="209"/>
      <c r="C83" s="57"/>
      <c r="D83" s="56"/>
      <c r="E83" s="56"/>
      <c r="F83" s="56"/>
      <c r="G83" s="56"/>
      <c r="H83" s="56"/>
      <c r="I83" s="56"/>
      <c r="J83" s="56"/>
      <c r="K83" s="56"/>
      <c r="L83" s="56"/>
      <c r="M83" s="56"/>
      <c r="O83" s="204"/>
      <c r="P83" s="57"/>
      <c r="Q83" s="79"/>
      <c r="R83" s="79"/>
      <c r="S83" s="79"/>
      <c r="T83" s="79"/>
      <c r="U83" s="79"/>
      <c r="V83" s="79"/>
      <c r="W83" s="79"/>
      <c r="X83" s="79"/>
      <c r="Y83" s="79"/>
      <c r="Z83" s="79"/>
      <c r="AA83" s="79"/>
      <c r="AB83" s="204" t="str" cm="1">
        <f t="array" aca="1" ref="AB83" ca="1">IFERROR(_xlfn.XLOOKUP(AC83,Com_codes_core,Com_labels_core),"")</f>
        <v>Cement of all kinds</v>
      </c>
      <c r="AC83" s="278" t="str">
        <f ca="1"/>
        <v>c_080</v>
      </c>
      <c r="AD83" s="133">
        <f ca="1"/>
        <v>2.4536559839281196E-2</v>
      </c>
      <c r="AE83" s="133">
        <f ca="1"/>
        <v>3.5180540562818052E-2</v>
      </c>
      <c r="AF83" s="133">
        <f ca="1"/>
        <v>-6.3935566221839935E-2</v>
      </c>
      <c r="AG83" s="133">
        <f ca="1"/>
        <v>-0.18504476502736456</v>
      </c>
      <c r="AH83" s="133">
        <f ca="1"/>
        <v>0</v>
      </c>
      <c r="AI83" s="133">
        <f ca="1"/>
        <v>0</v>
      </c>
      <c r="AJ83" s="133">
        <f ca="1"/>
        <v>0</v>
      </c>
      <c r="AK83" s="133">
        <f ca="1"/>
        <v>0</v>
      </c>
      <c r="AL83" s="133">
        <f ca="1"/>
        <v>0</v>
      </c>
      <c r="AM83" s="133">
        <f ca="1"/>
        <v>0</v>
      </c>
    </row>
    <row r="84" spans="2:39" outlineLevel="1" x14ac:dyDescent="0.2">
      <c r="B84" s="209"/>
      <c r="C84" s="57"/>
      <c r="D84" s="56"/>
      <c r="E84" s="56"/>
      <c r="F84" s="56"/>
      <c r="G84" s="56"/>
      <c r="H84" s="56"/>
      <c r="I84" s="56"/>
      <c r="J84" s="56"/>
      <c r="K84" s="56"/>
      <c r="L84" s="56"/>
      <c r="M84" s="56"/>
      <c r="O84" s="204"/>
      <c r="P84" s="57"/>
      <c r="Q84" s="79"/>
      <c r="R84" s="79"/>
      <c r="S84" s="79"/>
      <c r="T84" s="79"/>
      <c r="U84" s="79"/>
      <c r="V84" s="79"/>
      <c r="W84" s="79"/>
      <c r="X84" s="79"/>
      <c r="Y84" s="79"/>
      <c r="Z84" s="79"/>
      <c r="AA84" s="79"/>
      <c r="AB84" s="204" t="str" cm="1">
        <f t="array" aca="1" ref="AB84" ca="1">IFERROR(_xlfn.XLOOKUP(AC84,Com_codes_core,Com_labels_core),"")</f>
        <v>Uncategorized non-metallic mineral products (except cement; bricks, tiles, paving stones and baked clay construction products)</v>
      </c>
      <c r="AC84" s="278" t="str">
        <f ca="1"/>
        <v>c_081</v>
      </c>
      <c r="AD84" s="133">
        <f ca="1"/>
        <v>0.12291057181386075</v>
      </c>
      <c r="AE84" s="133">
        <f ca="1"/>
        <v>-1.9304982712609053E-2</v>
      </c>
      <c r="AF84" s="133">
        <f ca="1"/>
        <v>-0.11390221550222623</v>
      </c>
      <c r="AG84" s="133">
        <f ca="1"/>
        <v>-0.25175992837979111</v>
      </c>
      <c r="AH84" s="133">
        <f ca="1"/>
        <v>0</v>
      </c>
      <c r="AI84" s="133">
        <f ca="1"/>
        <v>0</v>
      </c>
      <c r="AJ84" s="133">
        <f ca="1"/>
        <v>0</v>
      </c>
      <c r="AK84" s="133">
        <f ca="1"/>
        <v>0</v>
      </c>
      <c r="AL84" s="133">
        <f ca="1"/>
        <v>0</v>
      </c>
      <c r="AM84" s="133">
        <f ca="1"/>
        <v>0</v>
      </c>
    </row>
    <row r="85" spans="2:39" outlineLevel="1" x14ac:dyDescent="0.2">
      <c r="B85" s="209"/>
      <c r="C85" s="57"/>
      <c r="D85" s="56"/>
      <c r="E85" s="56"/>
      <c r="F85" s="56"/>
      <c r="G85" s="56"/>
      <c r="H85" s="56"/>
      <c r="I85" s="56"/>
      <c r="J85" s="56"/>
      <c r="K85" s="56"/>
      <c r="L85" s="56"/>
      <c r="M85" s="56"/>
      <c r="O85" s="204"/>
      <c r="P85" s="57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204" t="str" cm="1">
        <f t="array" aca="1" ref="AB85" ca="1">IFERROR(_xlfn.XLOOKUP(AC85,Com_codes_core,Com_labels_core),"")</f>
        <v>Cast iron, iron and steel products</v>
      </c>
      <c r="AC85" s="278" t="str">
        <f ca="1"/>
        <v>c_082</v>
      </c>
      <c r="AD85" s="133">
        <f ca="1"/>
        <v>6.4752071937575095E-2</v>
      </c>
      <c r="AE85" s="133">
        <f ca="1"/>
        <v>-1.6901306516237113E-2</v>
      </c>
      <c r="AF85" s="133">
        <f ca="1"/>
        <v>-9.4153473617186734E-2</v>
      </c>
      <c r="AG85" s="133">
        <f ca="1"/>
        <v>-0.20929923945983697</v>
      </c>
      <c r="AH85" s="133">
        <f ca="1"/>
        <v>0</v>
      </c>
      <c r="AI85" s="133">
        <f ca="1"/>
        <v>0</v>
      </c>
      <c r="AJ85" s="133">
        <f ca="1"/>
        <v>0</v>
      </c>
      <c r="AK85" s="133">
        <f ca="1"/>
        <v>0</v>
      </c>
      <c r="AL85" s="133">
        <f ca="1"/>
        <v>0</v>
      </c>
      <c r="AM85" s="133">
        <f ca="1"/>
        <v>0</v>
      </c>
    </row>
    <row r="86" spans="2:39" outlineLevel="1" x14ac:dyDescent="0.2">
      <c r="B86" s="209"/>
      <c r="C86" s="57"/>
      <c r="D86" s="56"/>
      <c r="E86" s="56"/>
      <c r="F86" s="56"/>
      <c r="G86" s="56"/>
      <c r="H86" s="56"/>
      <c r="I86" s="56"/>
      <c r="J86" s="56"/>
      <c r="K86" s="56"/>
      <c r="L86" s="56"/>
      <c r="M86" s="56"/>
      <c r="O86" s="204"/>
      <c r="P86" s="57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204" t="str" cm="1">
        <f t="array" aca="1" ref="AB86" ca="1">IFERROR(_xlfn.XLOOKUP(AC86,Com_codes_core,Com_labels_core),"")</f>
        <v>Non-ferrous metal products, precious metals and metal casting services</v>
      </c>
      <c r="AC86" s="278" t="str">
        <f ca="1"/>
        <v>c_083</v>
      </c>
      <c r="AD86" s="133">
        <f ca="1"/>
        <v>2.3734173833415757E-2</v>
      </c>
      <c r="AE86" s="133">
        <f ca="1"/>
        <v>-4.48773706649086E-2</v>
      </c>
      <c r="AF86" s="133">
        <f ca="1"/>
        <v>-0.21127431091039206</v>
      </c>
      <c r="AG86" s="133">
        <f ca="1"/>
        <v>-0.24942276912632844</v>
      </c>
      <c r="AH86" s="133">
        <f ca="1"/>
        <v>0</v>
      </c>
      <c r="AI86" s="133">
        <f ca="1"/>
        <v>0</v>
      </c>
      <c r="AJ86" s="133">
        <f ca="1"/>
        <v>0</v>
      </c>
      <c r="AK86" s="133">
        <f ca="1"/>
        <v>0</v>
      </c>
      <c r="AL86" s="133">
        <f ca="1"/>
        <v>0</v>
      </c>
      <c r="AM86" s="133">
        <f ca="1"/>
        <v>0</v>
      </c>
    </row>
    <row r="87" spans="2:39" outlineLevel="1" x14ac:dyDescent="0.2">
      <c r="B87" s="209"/>
      <c r="C87" s="57"/>
      <c r="D87" s="56"/>
      <c r="E87" s="56"/>
      <c r="F87" s="56"/>
      <c r="G87" s="56"/>
      <c r="H87" s="56"/>
      <c r="I87" s="56"/>
      <c r="J87" s="56"/>
      <c r="K87" s="56"/>
      <c r="L87" s="56"/>
      <c r="M87" s="56"/>
      <c r="O87" s="204"/>
      <c r="P87" s="57"/>
      <c r="Q87" s="79"/>
      <c r="R87" s="79"/>
      <c r="S87" s="79"/>
      <c r="T87" s="79"/>
      <c r="U87" s="79"/>
      <c r="V87" s="79"/>
      <c r="W87" s="79"/>
      <c r="X87" s="79"/>
      <c r="Y87" s="79"/>
      <c r="Z87" s="79"/>
      <c r="AA87" s="79"/>
      <c r="AB87" s="204" t="str" cm="1">
        <f t="array" aca="1" ref="AB87" ca="1">IFERROR(_xlfn.XLOOKUP(AC87,Com_codes_core,Com_labels_core),"")</f>
        <v>Prefabricated metal products (except machinery and equipment)</v>
      </c>
      <c r="AC87" s="278" t="str">
        <f ca="1"/>
        <v>c_084</v>
      </c>
      <c r="AD87" s="133">
        <f ca="1"/>
        <v>8.2137269316108513E-2</v>
      </c>
      <c r="AE87" s="133">
        <f ca="1"/>
        <v>-5.8316752801568228E-2</v>
      </c>
      <c r="AF87" s="133">
        <f ca="1"/>
        <v>-0.16138705964402478</v>
      </c>
      <c r="AG87" s="133">
        <f ca="1"/>
        <v>-0.22081705762090342</v>
      </c>
      <c r="AH87" s="133">
        <f ca="1"/>
        <v>0</v>
      </c>
      <c r="AI87" s="133">
        <f ca="1"/>
        <v>0</v>
      </c>
      <c r="AJ87" s="133">
        <f ca="1"/>
        <v>0</v>
      </c>
      <c r="AK87" s="133">
        <f ca="1"/>
        <v>0</v>
      </c>
      <c r="AL87" s="133">
        <f ca="1"/>
        <v>0</v>
      </c>
      <c r="AM87" s="133">
        <f ca="1"/>
        <v>0</v>
      </c>
    </row>
    <row r="88" spans="2:39" outlineLevel="1" x14ac:dyDescent="0.2">
      <c r="B88" s="209"/>
      <c r="C88" s="57"/>
      <c r="D88" s="56"/>
      <c r="E88" s="56"/>
      <c r="F88" s="56"/>
      <c r="G88" s="56"/>
      <c r="H88" s="56"/>
      <c r="I88" s="56"/>
      <c r="J88" s="56"/>
      <c r="K88" s="56"/>
      <c r="L88" s="56"/>
      <c r="M88" s="56"/>
      <c r="O88" s="204"/>
      <c r="P88" s="57"/>
      <c r="Q88" s="79"/>
      <c r="R88" s="79"/>
      <c r="S88" s="79"/>
      <c r="T88" s="79"/>
      <c r="U88" s="79"/>
      <c r="V88" s="79"/>
      <c r="W88" s="79"/>
      <c r="X88" s="79"/>
      <c r="Y88" s="79"/>
      <c r="Z88" s="79"/>
      <c r="AA88" s="79"/>
      <c r="AB88" s="204" t="str" cm="1">
        <f t="array" aca="1" ref="AB88" ca="1">IFERROR(_xlfn.XLOOKUP(AC88,Com_codes_core,Com_labels_core),"")</f>
        <v>Electronic components products; Computer and computer peripheral equipment, Communication equipment</v>
      </c>
      <c r="AC88" s="278" t="str">
        <f ca="1"/>
        <v>c_085</v>
      </c>
      <c r="AD88" s="133">
        <f ca="1"/>
        <v>0.85510518484820941</v>
      </c>
      <c r="AE88" s="133">
        <f ca="1"/>
        <v>-5.6391495491581178E-2</v>
      </c>
      <c r="AF88" s="133">
        <f ca="1"/>
        <v>-0.1561210893817444</v>
      </c>
      <c r="AG88" s="133">
        <f ca="1"/>
        <v>-0.24245042652687454</v>
      </c>
      <c r="AH88" s="133">
        <f ca="1"/>
        <v>0</v>
      </c>
      <c r="AI88" s="133">
        <f ca="1"/>
        <v>0</v>
      </c>
      <c r="AJ88" s="133">
        <f ca="1"/>
        <v>0</v>
      </c>
      <c r="AK88" s="133">
        <f ca="1"/>
        <v>0</v>
      </c>
      <c r="AL88" s="133">
        <f ca="1"/>
        <v>0</v>
      </c>
      <c r="AM88" s="133">
        <f ca="1"/>
        <v>0</v>
      </c>
    </row>
    <row r="89" spans="2:39" outlineLevel="1" x14ac:dyDescent="0.2">
      <c r="B89" s="209"/>
      <c r="C89" s="57"/>
      <c r="D89" s="56"/>
      <c r="E89" s="56"/>
      <c r="F89" s="56"/>
      <c r="G89" s="56"/>
      <c r="H89" s="56"/>
      <c r="I89" s="56"/>
      <c r="J89" s="56"/>
      <c r="K89" s="56"/>
      <c r="L89" s="56"/>
      <c r="M89" s="56"/>
      <c r="O89" s="204"/>
      <c r="P89" s="57"/>
      <c r="Q89" s="79"/>
      <c r="R89" s="79"/>
      <c r="S89" s="79"/>
      <c r="T89" s="79"/>
      <c r="U89" s="79"/>
      <c r="V89" s="79"/>
      <c r="W89" s="79"/>
      <c r="X89" s="79"/>
      <c r="Y89" s="79"/>
      <c r="Z89" s="79"/>
      <c r="AA89" s="79"/>
      <c r="AB89" s="204" t="str" cm="1">
        <f t="array" aca="1" ref="AB89" ca="1">IFERROR(_xlfn.XLOOKUP(AC89,Com_codes_core,Com_labels_core),"")</f>
        <v>Consumer electronic products</v>
      </c>
      <c r="AC89" s="278" t="str">
        <f ca="1"/>
        <v>c_086</v>
      </c>
      <c r="AD89" s="133">
        <f ca="1"/>
        <v>0.45315198492302594</v>
      </c>
      <c r="AE89" s="133">
        <f ca="1"/>
        <v>-0.10689173883348113</v>
      </c>
      <c r="AF89" s="133">
        <f ca="1"/>
        <v>-0.32555555180252549</v>
      </c>
      <c r="AG89" s="133">
        <f ca="1"/>
        <v>-0.12659489154580594</v>
      </c>
      <c r="AH89" s="133">
        <f ca="1"/>
        <v>0</v>
      </c>
      <c r="AI89" s="133">
        <f ca="1"/>
        <v>0</v>
      </c>
      <c r="AJ89" s="133">
        <f ca="1"/>
        <v>0</v>
      </c>
      <c r="AK89" s="133">
        <f ca="1"/>
        <v>0</v>
      </c>
      <c r="AL89" s="133">
        <f ca="1"/>
        <v>0</v>
      </c>
      <c r="AM89" s="133">
        <f ca="1"/>
        <v>0</v>
      </c>
    </row>
    <row r="90" spans="2:39" outlineLevel="1" x14ac:dyDescent="0.2">
      <c r="B90" s="209"/>
      <c r="C90" s="57"/>
      <c r="D90" s="56"/>
      <c r="E90" s="56"/>
      <c r="F90" s="56"/>
      <c r="G90" s="56"/>
      <c r="H90" s="56"/>
      <c r="I90" s="56"/>
      <c r="J90" s="56"/>
      <c r="K90" s="56"/>
      <c r="L90" s="56"/>
      <c r="M90" s="56"/>
      <c r="O90" s="204"/>
      <c r="P90" s="57"/>
      <c r="Q90" s="79"/>
      <c r="R90" s="79"/>
      <c r="S90" s="79"/>
      <c r="T90" s="79"/>
      <c r="U90" s="79"/>
      <c r="V90" s="79"/>
      <c r="W90" s="79"/>
      <c r="X90" s="79"/>
      <c r="Y90" s="79"/>
      <c r="Z90" s="79"/>
      <c r="AA90" s="79"/>
      <c r="AB90" s="204" t="str" cm="1">
        <f t="array" aca="1" ref="AB90" ca="1">IFERROR(_xlfn.XLOOKUP(AC90,Com_codes_core,Com_labels_core),"")</f>
        <v>Measurement, testing, navigation and control equipment; clock; Radiation equipment, medical electronic equipment, electrotherapy; Optical equipment and instruments; tape, magnetic and optical disks</v>
      </c>
      <c r="AC90" s="278" t="str">
        <f ca="1"/>
        <v>c_087</v>
      </c>
      <c r="AD90" s="133">
        <f ca="1"/>
        <v>7.8823829774188683E-2</v>
      </c>
      <c r="AE90" s="133">
        <f ca="1"/>
        <v>-0.18350117195231608</v>
      </c>
      <c r="AF90" s="133">
        <f ca="1"/>
        <v>-0.57156553997301796</v>
      </c>
      <c r="AG90" s="133">
        <f ca="1"/>
        <v>-0.20779168112359248</v>
      </c>
      <c r="AH90" s="133">
        <f ca="1"/>
        <v>0</v>
      </c>
      <c r="AI90" s="133">
        <f ca="1"/>
        <v>0</v>
      </c>
      <c r="AJ90" s="133">
        <f ca="1"/>
        <v>0</v>
      </c>
      <c r="AK90" s="133">
        <f ca="1"/>
        <v>0</v>
      </c>
      <c r="AL90" s="133">
        <f ca="1"/>
        <v>0</v>
      </c>
      <c r="AM90" s="133">
        <f ca="1"/>
        <v>0</v>
      </c>
    </row>
    <row r="91" spans="2:39" outlineLevel="1" x14ac:dyDescent="0.2">
      <c r="B91" s="209"/>
      <c r="C91" s="57"/>
      <c r="D91" s="56"/>
      <c r="E91" s="56"/>
      <c r="F91" s="56"/>
      <c r="G91" s="56"/>
      <c r="H91" s="56"/>
      <c r="I91" s="56"/>
      <c r="J91" s="56"/>
      <c r="K91" s="56"/>
      <c r="L91" s="56"/>
      <c r="M91" s="56"/>
      <c r="O91" s="204"/>
      <c r="P91" s="57"/>
      <c r="Q91" s="79"/>
      <c r="R91" s="79"/>
      <c r="S91" s="79"/>
      <c r="T91" s="79"/>
      <c r="U91" s="79"/>
      <c r="V91" s="79"/>
      <c r="W91" s="79"/>
      <c r="X91" s="79"/>
      <c r="Y91" s="79"/>
      <c r="Z91" s="79"/>
      <c r="AA91" s="79"/>
      <c r="AB91" s="204" t="str" cm="1">
        <f t="array" aca="1" ref="AB91" ca="1">IFERROR(_xlfn.XLOOKUP(AC91,Com_codes_core,Com_labels_core),"")</f>
        <v>Motors, generators, power transformers, power distribution and control equipment</v>
      </c>
      <c r="AC91" s="278" t="str">
        <f ca="1"/>
        <v>c_088</v>
      </c>
      <c r="AD91" s="133">
        <f ca="1"/>
        <v>0.23749681998479644</v>
      </c>
      <c r="AE91" s="133">
        <f ca="1"/>
        <v>-0.1986353785195516</v>
      </c>
      <c r="AF91" s="133">
        <f ca="1"/>
        <v>-0.2785358964062179</v>
      </c>
      <c r="AG91" s="133">
        <f ca="1"/>
        <v>-0.19712955648920616</v>
      </c>
      <c r="AH91" s="133">
        <f ca="1"/>
        <v>0</v>
      </c>
      <c r="AI91" s="133">
        <f ca="1"/>
        <v>0</v>
      </c>
      <c r="AJ91" s="133">
        <f ca="1"/>
        <v>0</v>
      </c>
      <c r="AK91" s="133">
        <f ca="1"/>
        <v>0</v>
      </c>
      <c r="AL91" s="133">
        <f ca="1"/>
        <v>0</v>
      </c>
      <c r="AM91" s="133">
        <f ca="1"/>
        <v>0</v>
      </c>
    </row>
    <row r="92" spans="2:39" outlineLevel="1" x14ac:dyDescent="0.2">
      <c r="B92" s="209"/>
      <c r="C92" s="57"/>
      <c r="D92" s="56"/>
      <c r="E92" s="56"/>
      <c r="F92" s="56"/>
      <c r="G92" s="56"/>
      <c r="H92" s="56"/>
      <c r="I92" s="56"/>
      <c r="J92" s="56"/>
      <c r="K92" s="56"/>
      <c r="L92" s="56"/>
      <c r="M92" s="56"/>
      <c r="O92" s="204"/>
      <c r="P92" s="57"/>
      <c r="Q92" s="79"/>
      <c r="R92" s="79"/>
      <c r="S92" s="79"/>
      <c r="T92" s="79"/>
      <c r="U92" s="79"/>
      <c r="V92" s="79"/>
      <c r="W92" s="79"/>
      <c r="X92" s="79"/>
      <c r="Y92" s="79"/>
      <c r="Z92" s="79"/>
      <c r="AA92" s="79"/>
      <c r="AB92" s="204" t="str" cm="1">
        <f t="array" aca="1" ref="AB92" ca="1">IFERROR(_xlfn.XLOOKUP(AC92,Com_codes_core,Com_labels_core),"")</f>
        <v>Batteries and accumulators</v>
      </c>
      <c r="AC92" s="278" t="str">
        <f ca="1"/>
        <v>c_089</v>
      </c>
      <c r="AD92" s="133">
        <f ca="1"/>
        <v>0.13952791112824472</v>
      </c>
      <c r="AE92" s="133">
        <f ca="1"/>
        <v>-4.5483220488162779E-2</v>
      </c>
      <c r="AF92" s="133">
        <f ca="1"/>
        <v>-0.19502268352483698</v>
      </c>
      <c r="AG92" s="133">
        <f ca="1"/>
        <v>-0.20144162401417587</v>
      </c>
      <c r="AH92" s="133">
        <f ca="1"/>
        <v>0</v>
      </c>
      <c r="AI92" s="133">
        <f ca="1"/>
        <v>0</v>
      </c>
      <c r="AJ92" s="133">
        <f ca="1"/>
        <v>0</v>
      </c>
      <c r="AK92" s="133">
        <f ca="1"/>
        <v>0</v>
      </c>
      <c r="AL92" s="133">
        <f ca="1"/>
        <v>0</v>
      </c>
      <c r="AM92" s="133">
        <f ca="1"/>
        <v>0</v>
      </c>
    </row>
    <row r="93" spans="2:39" x14ac:dyDescent="0.2">
      <c r="B93" s="209"/>
      <c r="C93" s="57"/>
      <c r="D93" s="56"/>
      <c r="E93" s="56"/>
      <c r="F93" s="56"/>
      <c r="G93" s="56"/>
      <c r="H93" s="56"/>
      <c r="I93" s="56"/>
      <c r="J93" s="56"/>
      <c r="K93" s="56"/>
      <c r="L93" s="56"/>
      <c r="M93" s="56"/>
      <c r="O93" s="204"/>
      <c r="P93" s="57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204" t="str" cm="1">
        <f t="array" aca="1" ref="AB93" ca="1">IFERROR(_xlfn.XLOOKUP(AC93,Com_codes_core,Com_labels_core),"")</f>
        <v>Wires and wiring equipment</v>
      </c>
      <c r="AC93" s="278" t="str">
        <f ca="1"/>
        <v>c_090</v>
      </c>
      <c r="AD93" s="133">
        <f ca="1"/>
        <v>0.15051299203934493</v>
      </c>
      <c r="AE93" s="133">
        <f ca="1"/>
        <v>-9.5937545445878847E-2</v>
      </c>
      <c r="AF93" s="133">
        <f ca="1"/>
        <v>-0.32910692791475737</v>
      </c>
      <c r="AG93" s="133">
        <f ca="1"/>
        <v>-0.19179565525050402</v>
      </c>
      <c r="AH93" s="133">
        <f ca="1"/>
        <v>0</v>
      </c>
      <c r="AI93" s="133">
        <f ca="1"/>
        <v>0</v>
      </c>
      <c r="AJ93" s="133">
        <f ca="1"/>
        <v>0</v>
      </c>
      <c r="AK93" s="133">
        <f ca="1"/>
        <v>0</v>
      </c>
      <c r="AL93" s="133">
        <f ca="1"/>
        <v>0</v>
      </c>
      <c r="AM93" s="133">
        <f ca="1"/>
        <v>0</v>
      </c>
    </row>
    <row r="94" spans="2:39" x14ac:dyDescent="0.2">
      <c r="C94" s="57"/>
      <c r="D94" s="79"/>
      <c r="E94" s="79"/>
      <c r="F94" s="79"/>
      <c r="G94" s="79"/>
      <c r="H94" s="79"/>
      <c r="I94" s="79"/>
      <c r="J94" s="79"/>
      <c r="K94" s="79"/>
      <c r="L94" s="79"/>
      <c r="M94" s="79"/>
      <c r="P94" s="57"/>
      <c r="Q94" s="79"/>
      <c r="R94" s="79"/>
      <c r="S94" s="79"/>
      <c r="T94" s="79"/>
      <c r="U94" s="79"/>
      <c r="V94" s="79"/>
      <c r="W94" s="79"/>
      <c r="X94" s="79"/>
      <c r="Y94" s="79"/>
      <c r="Z94" s="79"/>
      <c r="AA94" s="79"/>
      <c r="AB94" s="204" t="str" cm="1">
        <f t="array" aca="1" ref="AB94" ca="1">IFERROR(_xlfn.XLOOKUP(AC94,Com_codes_core,Com_labels_core),"")</f>
        <v>Electrical lighting equipment</v>
      </c>
      <c r="AC94" s="278" t="str">
        <f ca="1"/>
        <v>c_091</v>
      </c>
      <c r="AD94" s="133">
        <f ca="1"/>
        <v>6.1749153698311562E-2</v>
      </c>
      <c r="AE94" s="133">
        <f ca="1"/>
        <v>-0.16156887823922661</v>
      </c>
      <c r="AF94" s="133">
        <f ca="1"/>
        <v>-0.26646195347495016</v>
      </c>
      <c r="AG94" s="133">
        <f ca="1"/>
        <v>-0.186366249056924</v>
      </c>
      <c r="AH94" s="133">
        <f ca="1"/>
        <v>0</v>
      </c>
      <c r="AI94" s="133">
        <f ca="1"/>
        <v>0</v>
      </c>
      <c r="AJ94" s="133">
        <f ca="1"/>
        <v>0</v>
      </c>
      <c r="AK94" s="133">
        <f ca="1"/>
        <v>0</v>
      </c>
      <c r="AL94" s="133">
        <f ca="1"/>
        <v>0</v>
      </c>
      <c r="AM94" s="133">
        <f ca="1"/>
        <v>0</v>
      </c>
    </row>
    <row r="95" spans="2:39" x14ac:dyDescent="0.2">
      <c r="C95" s="57"/>
      <c r="D95" s="79"/>
      <c r="E95" s="79"/>
      <c r="F95" s="79"/>
      <c r="G95" s="79"/>
      <c r="H95" s="79"/>
      <c r="I95" s="79"/>
      <c r="J95" s="79"/>
      <c r="K95" s="79"/>
      <c r="L95" s="79"/>
      <c r="M95" s="79"/>
      <c r="P95" s="57"/>
      <c r="Q95" s="79"/>
      <c r="R95" s="79"/>
      <c r="S95" s="79"/>
      <c r="T95" s="79"/>
      <c r="U95" s="79"/>
      <c r="V95" s="79"/>
      <c r="W95" s="79"/>
      <c r="X95" s="79"/>
      <c r="Y95" s="79"/>
      <c r="Z95" s="79"/>
      <c r="AA95" s="79"/>
      <c r="AB95" s="204" t="str" cm="1">
        <f t="array" aca="1" ref="AB95" ca="1">IFERROR(_xlfn.XLOOKUP(AC95,Com_codes_core,Com_labels_core),"")</f>
        <v>Household electrical appliances (family refrigerators, dishwashers, washing machines, vacuum cleaners, etc.)</v>
      </c>
      <c r="AC95" s="278" t="str">
        <f ca="1"/>
        <v>c_092</v>
      </c>
      <c r="AD95" s="133">
        <f ca="1"/>
        <v>1.3908717865857572</v>
      </c>
      <c r="AE95" s="133">
        <f ca="1"/>
        <v>-0.15557398061089023</v>
      </c>
      <c r="AF95" s="133">
        <f ca="1"/>
        <v>-1.1901162288906808</v>
      </c>
      <c r="AG95" s="133">
        <f ca="1"/>
        <v>-0.18260765632747145</v>
      </c>
      <c r="AH95" s="133">
        <f ca="1"/>
        <v>0</v>
      </c>
      <c r="AI95" s="133">
        <f ca="1"/>
        <v>0</v>
      </c>
      <c r="AJ95" s="133">
        <f ca="1"/>
        <v>0</v>
      </c>
      <c r="AK95" s="133">
        <f ca="1"/>
        <v>0</v>
      </c>
      <c r="AL95" s="133">
        <f ca="1"/>
        <v>0</v>
      </c>
      <c r="AM95" s="133">
        <f ca="1"/>
        <v>0</v>
      </c>
    </row>
    <row r="96" spans="2:39" x14ac:dyDescent="0.2">
      <c r="C96" s="57"/>
      <c r="D96" s="79"/>
      <c r="E96" s="79"/>
      <c r="F96" s="79"/>
      <c r="G96" s="79"/>
      <c r="H96" s="79"/>
      <c r="I96" s="79"/>
      <c r="J96" s="79"/>
      <c r="K96" s="79"/>
      <c r="L96" s="79"/>
      <c r="M96" s="79"/>
      <c r="P96" s="57"/>
      <c r="Q96" s="79"/>
      <c r="R96" s="79"/>
      <c r="S96" s="79"/>
      <c r="T96" s="79"/>
      <c r="U96" s="79"/>
      <c r="V96" s="79"/>
      <c r="W96" s="79"/>
      <c r="X96" s="79"/>
      <c r="Y96" s="79"/>
      <c r="Z96" s="79"/>
      <c r="AA96" s="79"/>
      <c r="AB96" s="204" t="str" cm="1">
        <f t="array" aca="1" ref="AB96" ca="1">IFERROR(_xlfn.XLOOKUP(AC96,Com_codes_core,Com_labels_core),"")</f>
        <v>Other electrical equipment</v>
      </c>
      <c r="AC96" s="278" t="str">
        <f ca="1"/>
        <v>c_093</v>
      </c>
      <c r="AD96" s="133">
        <f ca="1"/>
        <v>0.51039628505404189</v>
      </c>
      <c r="AE96" s="133">
        <f ca="1"/>
        <v>-5.2872033879758362E-2</v>
      </c>
      <c r="AF96" s="133">
        <f ca="1"/>
        <v>-0.31781020656441727</v>
      </c>
      <c r="AG96" s="133">
        <f ca="1"/>
        <v>-0.20743848722387659</v>
      </c>
      <c r="AH96" s="133">
        <f ca="1"/>
        <v>0</v>
      </c>
      <c r="AI96" s="133">
        <f ca="1"/>
        <v>0</v>
      </c>
      <c r="AJ96" s="133">
        <f ca="1"/>
        <v>0</v>
      </c>
      <c r="AK96" s="133">
        <f ca="1"/>
        <v>0</v>
      </c>
      <c r="AL96" s="133">
        <f ca="1"/>
        <v>0</v>
      </c>
      <c r="AM96" s="133">
        <f ca="1"/>
        <v>0</v>
      </c>
    </row>
    <row r="97" spans="3:39" x14ac:dyDescent="0.2">
      <c r="C97" s="57"/>
      <c r="D97" s="79"/>
      <c r="E97" s="79"/>
      <c r="F97" s="79"/>
      <c r="G97" s="79"/>
      <c r="H97" s="79"/>
      <c r="I97" s="79"/>
      <c r="J97" s="79"/>
      <c r="K97" s="79"/>
      <c r="L97" s="79"/>
      <c r="M97" s="79"/>
      <c r="P97" s="57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204" t="str" cm="1">
        <f t="array" aca="1" ref="AB97" ca="1">IFERROR(_xlfn.XLOOKUP(AC97,Com_codes_core,Com_labels_core),"")</f>
        <v>Common machine</v>
      </c>
      <c r="AC97" s="278" t="str">
        <f ca="1"/>
        <v>c_094</v>
      </c>
      <c r="AD97" s="133">
        <f ca="1"/>
        <v>0.25144262736781409</v>
      </c>
      <c r="AE97" s="133">
        <f ca="1"/>
        <v>-0.11524593274233608</v>
      </c>
      <c r="AF97" s="133">
        <f ca="1"/>
        <v>-0.33231940291612583</v>
      </c>
      <c r="AG97" s="133">
        <f ca="1"/>
        <v>-0.19988456464004045</v>
      </c>
      <c r="AH97" s="133">
        <f ca="1"/>
        <v>0</v>
      </c>
      <c r="AI97" s="133">
        <f ca="1"/>
        <v>0</v>
      </c>
      <c r="AJ97" s="133">
        <f ca="1"/>
        <v>0</v>
      </c>
      <c r="AK97" s="133">
        <f ca="1"/>
        <v>0</v>
      </c>
      <c r="AL97" s="133">
        <f ca="1"/>
        <v>0</v>
      </c>
      <c r="AM97" s="133">
        <f ca="1"/>
        <v>0</v>
      </c>
    </row>
    <row r="98" spans="3:39" x14ac:dyDescent="0.2">
      <c r="C98" s="57"/>
      <c r="D98" s="79"/>
      <c r="E98" s="79"/>
      <c r="F98" s="79"/>
      <c r="G98" s="79"/>
      <c r="H98" s="79"/>
      <c r="I98" s="79"/>
      <c r="J98" s="79"/>
      <c r="K98" s="79"/>
      <c r="L98" s="79"/>
      <c r="M98" s="79"/>
      <c r="P98" s="57"/>
      <c r="Q98" s="79"/>
      <c r="R98" s="79"/>
      <c r="S98" s="79"/>
      <c r="T98" s="79"/>
      <c r="U98" s="79"/>
      <c r="V98" s="79"/>
      <c r="W98" s="79"/>
      <c r="X98" s="79"/>
      <c r="Y98" s="79"/>
      <c r="Z98" s="79"/>
      <c r="AA98" s="79"/>
      <c r="AB98" s="204" t="str" cm="1">
        <f t="array" aca="1" ref="AB98" ca="1">IFERROR(_xlfn.XLOOKUP(AC98,Com_codes_core,Com_labels_core),"")</f>
        <v>Specialized machine</v>
      </c>
      <c r="AC98" s="278" t="str">
        <f ca="1"/>
        <v>c_095</v>
      </c>
      <c r="AD98" s="133">
        <f ca="1"/>
        <v>0.19260393294417141</v>
      </c>
      <c r="AE98" s="133">
        <f ca="1"/>
        <v>-3.8215499217131299E-2</v>
      </c>
      <c r="AF98" s="133">
        <f ca="1"/>
        <v>-0.17197771009725971</v>
      </c>
      <c r="AG98" s="133">
        <f ca="1"/>
        <v>-0.20600828317293152</v>
      </c>
      <c r="AH98" s="133">
        <f ca="1"/>
        <v>0</v>
      </c>
      <c r="AI98" s="133">
        <f ca="1"/>
        <v>0</v>
      </c>
      <c r="AJ98" s="133">
        <f ca="1"/>
        <v>0</v>
      </c>
      <c r="AK98" s="133">
        <f ca="1"/>
        <v>0</v>
      </c>
      <c r="AL98" s="133">
        <f ca="1"/>
        <v>0</v>
      </c>
      <c r="AM98" s="133">
        <f ca="1"/>
        <v>0</v>
      </c>
    </row>
    <row r="99" spans="3:39" x14ac:dyDescent="0.2">
      <c r="C99" s="57"/>
      <c r="D99" s="79"/>
      <c r="E99" s="79"/>
      <c r="F99" s="79"/>
      <c r="G99" s="79"/>
      <c r="H99" s="79"/>
      <c r="I99" s="79"/>
      <c r="J99" s="79"/>
      <c r="K99" s="79"/>
      <c r="L99" s="79"/>
      <c r="M99" s="79"/>
      <c r="P99" s="57"/>
      <c r="Q99" s="79"/>
      <c r="R99" s="79"/>
      <c r="S99" s="79"/>
      <c r="T99" s="79"/>
      <c r="U99" s="79"/>
      <c r="V99" s="79"/>
      <c r="W99" s="79"/>
      <c r="X99" s="79"/>
      <c r="Y99" s="79"/>
      <c r="Z99" s="79"/>
      <c r="AA99" s="79"/>
      <c r="AB99" s="204" t="str" cm="1">
        <f t="array" aca="1" ref="AB99" ca="1">IFERROR(_xlfn.XLOOKUP(AC99,Com_codes_core,Com_labels_core),"")</f>
        <v>Cars of all kinds</v>
      </c>
      <c r="AC99" s="278" t="str">
        <f ca="1"/>
        <v>c_096</v>
      </c>
      <c r="AD99" s="133">
        <f ca="1"/>
        <v>1.4568593076818148</v>
      </c>
      <c r="AE99" s="133">
        <f ca="1"/>
        <v>-0.30833121870951219</v>
      </c>
      <c r="AF99" s="133">
        <f ca="1"/>
        <v>-3.3876581786699389</v>
      </c>
      <c r="AG99" s="133">
        <f ca="1"/>
        <v>-0.21387492885409642</v>
      </c>
      <c r="AH99" s="133">
        <f ca="1"/>
        <v>0</v>
      </c>
      <c r="AI99" s="133">
        <f ca="1"/>
        <v>0</v>
      </c>
      <c r="AJ99" s="133">
        <f ca="1"/>
        <v>0</v>
      </c>
      <c r="AK99" s="133">
        <f ca="1"/>
        <v>0</v>
      </c>
      <c r="AL99" s="133">
        <f ca="1"/>
        <v>0</v>
      </c>
      <c r="AM99" s="133">
        <f ca="1"/>
        <v>0</v>
      </c>
    </row>
    <row r="100" spans="3:39" x14ac:dyDescent="0.2">
      <c r="C100" s="57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P100" s="57"/>
      <c r="Q100" s="79"/>
      <c r="R100" s="79"/>
      <c r="S100" s="79"/>
      <c r="T100" s="79"/>
      <c r="U100" s="79"/>
      <c r="V100" s="79"/>
      <c r="W100" s="79"/>
      <c r="X100" s="79"/>
      <c r="Y100" s="79"/>
      <c r="Z100" s="79"/>
      <c r="AA100" s="79"/>
      <c r="AB100" s="204" t="str" cm="1">
        <f t="array" aca="1" ref="AB100" ca="1">IFERROR(_xlfn.XLOOKUP(AC100,Com_codes_core,Com_labels_core),"")</f>
        <v>Remaining motor vehicles (except cars of all kinds), car bodies and other motor vehicles, trailers and semi-trailers; Spare parts and accessories for cars and other motor vehicles</v>
      </c>
      <c r="AC100" s="278" t="str">
        <f ca="1"/>
        <v>c_097</v>
      </c>
      <c r="AD100" s="133">
        <f ca="1"/>
        <v>0.23382452578562313</v>
      </c>
      <c r="AE100" s="133">
        <f ca="1"/>
        <v>-9.9329831839078953E-2</v>
      </c>
      <c r="AF100" s="133">
        <f ca="1"/>
        <v>-1.0821521622748964</v>
      </c>
      <c r="AG100" s="133">
        <f ca="1"/>
        <v>-0.19935025242144855</v>
      </c>
      <c r="AH100" s="133">
        <f ca="1"/>
        <v>0</v>
      </c>
      <c r="AI100" s="133">
        <f ca="1"/>
        <v>0</v>
      </c>
      <c r="AJ100" s="133">
        <f ca="1"/>
        <v>0</v>
      </c>
      <c r="AK100" s="133">
        <f ca="1"/>
        <v>0</v>
      </c>
      <c r="AL100" s="133">
        <f ca="1"/>
        <v>0</v>
      </c>
      <c r="AM100" s="133">
        <f ca="1"/>
        <v>0</v>
      </c>
    </row>
    <row r="101" spans="3:39" x14ac:dyDescent="0.2">
      <c r="C101" s="57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P101" s="57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204" t="str" cm="1">
        <f t="array" aca="1" ref="AB101" ca="1">IFERROR(_xlfn.XLOOKUP(AC101,Com_codes_core,Com_labels_core),"")</f>
        <v>Ships and boats; Locomotives, trams and rolling stock; Aircraft, spacecraft and related machinery, Combat vehicles used in the military</v>
      </c>
      <c r="AC101" s="278" t="str">
        <f ca="1"/>
        <v>c_098</v>
      </c>
      <c r="AD101" s="133">
        <f ca="1"/>
        <v>1.1227563143527642E-2</v>
      </c>
      <c r="AE101" s="133">
        <f ca="1"/>
        <v>-1.9938324184265444E-2</v>
      </c>
      <c r="AF101" s="133">
        <f ca="1"/>
        <v>-0.50283208028406579</v>
      </c>
      <c r="AG101" s="133">
        <f ca="1"/>
        <v>-0.15234671686769063</v>
      </c>
      <c r="AH101" s="133">
        <f ca="1"/>
        <v>0</v>
      </c>
      <c r="AI101" s="133">
        <f ca="1"/>
        <v>0</v>
      </c>
      <c r="AJ101" s="133">
        <f ca="1"/>
        <v>0</v>
      </c>
      <c r="AK101" s="133">
        <f ca="1"/>
        <v>0</v>
      </c>
      <c r="AL101" s="133">
        <f ca="1"/>
        <v>0</v>
      </c>
      <c r="AM101" s="133">
        <f ca="1"/>
        <v>0</v>
      </c>
    </row>
    <row r="102" spans="3:39" x14ac:dyDescent="0.2">
      <c r="C102" s="57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P102" s="57"/>
      <c r="Q102" s="79"/>
      <c r="R102" s="79"/>
      <c r="S102" s="79"/>
      <c r="T102" s="79"/>
      <c r="U102" s="79"/>
      <c r="V102" s="79"/>
      <c r="W102" s="79"/>
      <c r="X102" s="79"/>
      <c r="Y102" s="79"/>
      <c r="Z102" s="79"/>
      <c r="AA102" s="79"/>
      <c r="AB102" s="204" t="str" cm="1">
        <f t="array" aca="1" ref="AB102" ca="1">IFERROR(_xlfn.XLOOKUP(AC102,Com_codes_core,Com_labels_core),"")</f>
        <v>Motorcycles, motorbikes</v>
      </c>
      <c r="AC102" s="278" t="str">
        <f ca="1"/>
        <v>c_099</v>
      </c>
      <c r="AD102" s="133">
        <f ca="1"/>
        <v>1.7475116739814205</v>
      </c>
      <c r="AE102" s="133">
        <f ca="1"/>
        <v>-0.11468228658406687</v>
      </c>
      <c r="AF102" s="133">
        <f ca="1"/>
        <v>-1.1021523668901079</v>
      </c>
      <c r="AG102" s="133">
        <f ca="1"/>
        <v>-0.16250332996068373</v>
      </c>
      <c r="AH102" s="133">
        <f ca="1"/>
        <v>0</v>
      </c>
      <c r="AI102" s="133">
        <f ca="1"/>
        <v>0</v>
      </c>
      <c r="AJ102" s="133">
        <f ca="1"/>
        <v>0</v>
      </c>
      <c r="AK102" s="133">
        <f ca="1"/>
        <v>0</v>
      </c>
      <c r="AL102" s="133">
        <f ca="1"/>
        <v>0</v>
      </c>
      <c r="AM102" s="133">
        <f ca="1"/>
        <v>0</v>
      </c>
    </row>
    <row r="103" spans="3:39" x14ac:dyDescent="0.2">
      <c r="C103" s="57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P103" s="57"/>
      <c r="Q103" s="79"/>
      <c r="R103" s="79"/>
      <c r="S103" s="79"/>
      <c r="T103" s="79"/>
      <c r="U103" s="79"/>
      <c r="V103" s="79"/>
      <c r="W103" s="79"/>
      <c r="X103" s="79"/>
      <c r="Y103" s="79"/>
      <c r="Z103" s="79"/>
      <c r="AA103" s="79"/>
      <c r="AB103" s="204" t="str" cm="1">
        <f t="array" aca="1" ref="AB103" ca="1">IFERROR(_xlfn.XLOOKUP(AC103,Com_codes_core,Com_labels_core),"")</f>
        <v>Other means of transport remain</v>
      </c>
      <c r="AC103" s="278" t="str">
        <f ca="1"/>
        <v>c_100</v>
      </c>
      <c r="AD103" s="133">
        <f ca="1"/>
        <v>0.40144536536698522</v>
      </c>
      <c r="AE103" s="133">
        <f ca="1"/>
        <v>-0.10679675057235771</v>
      </c>
      <c r="AF103" s="133">
        <f ca="1"/>
        <v>-0.28225389624657593</v>
      </c>
      <c r="AG103" s="133">
        <f ca="1"/>
        <v>-0.14158399940206179</v>
      </c>
      <c r="AH103" s="133">
        <f ca="1"/>
        <v>0</v>
      </c>
      <c r="AI103" s="133">
        <f ca="1"/>
        <v>0</v>
      </c>
      <c r="AJ103" s="133">
        <f ca="1"/>
        <v>0</v>
      </c>
      <c r="AK103" s="133">
        <f ca="1"/>
        <v>0</v>
      </c>
      <c r="AL103" s="133">
        <f ca="1"/>
        <v>0</v>
      </c>
      <c r="AM103" s="133">
        <f ca="1"/>
        <v>0</v>
      </c>
    </row>
    <row r="104" spans="3:39" x14ac:dyDescent="0.2">
      <c r="C104" s="57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P104" s="57"/>
      <c r="Q104" s="79"/>
      <c r="R104" s="79"/>
      <c r="S104" s="79"/>
      <c r="T104" s="79"/>
      <c r="U104" s="79"/>
      <c r="V104" s="79"/>
      <c r="W104" s="79"/>
      <c r="X104" s="79"/>
      <c r="Y104" s="79"/>
      <c r="Z104" s="79"/>
      <c r="AA104" s="79"/>
      <c r="AB104" s="204" t="str" cm="1">
        <f t="array" aca="1" ref="AB104" ca="1">IFERROR(_xlfn.XLOOKUP(AC104,Com_codes_core,Com_labels_core),"")</f>
        <v>Bed, wardrobe, table, chair</v>
      </c>
      <c r="AC104" s="278" t="str">
        <f ca="1"/>
        <v>c_101</v>
      </c>
      <c r="AD104" s="133">
        <f ca="1"/>
        <v>1.3682946310813267</v>
      </c>
      <c r="AE104" s="133">
        <f ca="1"/>
        <v>-4.810731623826614E-2</v>
      </c>
      <c r="AF104" s="133">
        <f ca="1"/>
        <v>-0.3427181049661443</v>
      </c>
      <c r="AG104" s="133">
        <f ca="1"/>
        <v>-0.15140611998127884</v>
      </c>
      <c r="AH104" s="133">
        <f ca="1"/>
        <v>0</v>
      </c>
      <c r="AI104" s="133">
        <f ca="1"/>
        <v>0</v>
      </c>
      <c r="AJ104" s="133">
        <f ca="1"/>
        <v>0</v>
      </c>
      <c r="AK104" s="133">
        <f ca="1"/>
        <v>0</v>
      </c>
      <c r="AL104" s="133">
        <f ca="1"/>
        <v>0</v>
      </c>
      <c r="AM104" s="133">
        <f ca="1"/>
        <v>0</v>
      </c>
    </row>
    <row r="105" spans="3:39" x14ac:dyDescent="0.2">
      <c r="C105" s="57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P105" s="57"/>
      <c r="Q105" s="79"/>
      <c r="R105" s="79"/>
      <c r="S105" s="79"/>
      <c r="T105" s="79"/>
      <c r="U105" s="79"/>
      <c r="V105" s="79"/>
      <c r="W105" s="79"/>
      <c r="X105" s="79"/>
      <c r="Y105" s="79"/>
      <c r="Z105" s="79"/>
      <c r="AA105" s="79"/>
      <c r="AB105" s="204" t="str" cm="1">
        <f t="array" aca="1" ref="AB105" ca="1">IFERROR(_xlfn.XLOOKUP(AC105,Com_codes_core,Com_labels_core),"")</f>
        <v>Jewelry, imitation jewelry and related details; Musical instrument; Sports Instruments; Toys, games</v>
      </c>
      <c r="AC105" s="278" t="str">
        <f ca="1"/>
        <v>c_102</v>
      </c>
      <c r="AD105" s="133">
        <f ca="1"/>
        <v>0.3388306930988334</v>
      </c>
      <c r="AE105" s="133">
        <f ca="1"/>
        <v>-0.12311875439012798</v>
      </c>
      <c r="AF105" s="133">
        <f ca="1"/>
        <v>-2.2105650728674986</v>
      </c>
      <c r="AG105" s="133">
        <f ca="1"/>
        <v>-0.2578575497656832</v>
      </c>
      <c r="AH105" s="133">
        <f ca="1"/>
        <v>0</v>
      </c>
      <c r="AI105" s="133">
        <f ca="1"/>
        <v>0</v>
      </c>
      <c r="AJ105" s="133">
        <f ca="1"/>
        <v>0</v>
      </c>
      <c r="AK105" s="133">
        <f ca="1"/>
        <v>0</v>
      </c>
      <c r="AL105" s="133">
        <f ca="1"/>
        <v>0</v>
      </c>
      <c r="AM105" s="133">
        <f ca="1"/>
        <v>0</v>
      </c>
    </row>
    <row r="106" spans="3:39" x14ac:dyDescent="0.2">
      <c r="C106" s="57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P106" s="57"/>
      <c r="Q106" s="79"/>
      <c r="R106" s="79"/>
      <c r="S106" s="79"/>
      <c r="T106" s="79"/>
      <c r="U106" s="79"/>
      <c r="V106" s="79"/>
      <c r="W106" s="79"/>
      <c r="X106" s="79"/>
      <c r="Y106" s="79"/>
      <c r="Z106" s="79"/>
      <c r="AA106" s="79"/>
      <c r="AB106" s="204" t="str" cm="1">
        <f t="array" aca="1" ref="AB106" ca="1">IFERROR(_xlfn.XLOOKUP(AC106,Com_codes_core,Com_labels_core),"")</f>
        <v>Medical, dental, orthopedic and rehabilitation equipment and instruments</v>
      </c>
      <c r="AC106" s="278" t="str">
        <f ca="1"/>
        <v>c_103</v>
      </c>
      <c r="AD106" s="133">
        <f ca="1"/>
        <v>0.18053331653973781</v>
      </c>
      <c r="AE106" s="133">
        <f ca="1"/>
        <v>-5.5615354499705116E-2</v>
      </c>
      <c r="AF106" s="133">
        <f ca="1"/>
        <v>-0.30875944948032252</v>
      </c>
      <c r="AG106" s="133">
        <f ca="1"/>
        <v>-0.22060526595885088</v>
      </c>
      <c r="AH106" s="133">
        <f ca="1"/>
        <v>0</v>
      </c>
      <c r="AI106" s="133">
        <f ca="1"/>
        <v>0</v>
      </c>
      <c r="AJ106" s="133">
        <f ca="1"/>
        <v>0</v>
      </c>
      <c r="AK106" s="133">
        <f ca="1"/>
        <v>0</v>
      </c>
      <c r="AL106" s="133">
        <f ca="1"/>
        <v>0</v>
      </c>
      <c r="AM106" s="133">
        <f ca="1"/>
        <v>0</v>
      </c>
    </row>
    <row r="107" spans="3:39" x14ac:dyDescent="0.2">
      <c r="C107" s="57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P107" s="57"/>
      <c r="Q107" s="79"/>
      <c r="R107" s="79"/>
      <c r="S107" s="79"/>
      <c r="T107" s="79"/>
      <c r="U107" s="79"/>
      <c r="V107" s="79"/>
      <c r="W107" s="79"/>
      <c r="X107" s="79"/>
      <c r="Y107" s="79"/>
      <c r="Z107" s="79"/>
      <c r="AA107" s="79"/>
      <c r="AB107" s="204" t="str" cm="1">
        <f t="array" aca="1" ref="AB107" ca="1">IFERROR(_xlfn.XLOOKUP(AC107,Com_codes_core,Com_labels_core),"")</f>
        <v>Other processing and manufacturing products not yet classified</v>
      </c>
      <c r="AC107" s="278" t="str">
        <f ca="1"/>
        <v>c_104</v>
      </c>
      <c r="AD107" s="133">
        <f ca="1"/>
        <v>0.69588759116272969</v>
      </c>
      <c r="AE107" s="133">
        <f ca="1"/>
        <v>-0.12691578206088794</v>
      </c>
      <c r="AF107" s="133">
        <f ca="1"/>
        <v>-0.75515377598182054</v>
      </c>
      <c r="AG107" s="133">
        <f ca="1"/>
        <v>-0.24383854649310255</v>
      </c>
      <c r="AH107" s="133">
        <f ca="1"/>
        <v>0</v>
      </c>
      <c r="AI107" s="133">
        <f ca="1"/>
        <v>0</v>
      </c>
      <c r="AJ107" s="133">
        <f ca="1"/>
        <v>0</v>
      </c>
      <c r="AK107" s="133">
        <f ca="1"/>
        <v>0</v>
      </c>
      <c r="AL107" s="133">
        <f ca="1"/>
        <v>0</v>
      </c>
      <c r="AM107" s="133">
        <f ca="1"/>
        <v>0</v>
      </c>
    </row>
    <row r="108" spans="3:39" x14ac:dyDescent="0.2">
      <c r="C108" s="57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P108" s="57"/>
      <c r="Q108" s="79"/>
      <c r="R108" s="79"/>
      <c r="S108" s="79"/>
      <c r="T108" s="79"/>
      <c r="U108" s="79"/>
      <c r="V108" s="79"/>
      <c r="W108" s="79"/>
      <c r="X108" s="79"/>
      <c r="Y108" s="79"/>
      <c r="Z108" s="79"/>
      <c r="AA108" s="79"/>
      <c r="AB108" s="204" t="str" cm="1">
        <f t="array" aca="1" ref="AB108" ca="1">IFERROR(_xlfn.XLOOKUP(AC108,Com_codes_core,Com_labels_core),"")</f>
        <v>Repair, maintenance and installation services of machinery and equipment</v>
      </c>
      <c r="AC108" s="278" t="str">
        <f ca="1"/>
        <v>c_105</v>
      </c>
      <c r="AD108" s="133">
        <f ca="1"/>
        <v>2.5342936473584314E-2</v>
      </c>
      <c r="AE108" s="133">
        <f ca="1"/>
        <v>-2.7854425994722209E-2</v>
      </c>
      <c r="AF108" s="133">
        <f ca="1"/>
        <v>-0.15120789154823289</v>
      </c>
      <c r="AG108" s="133">
        <f ca="1"/>
        <v>-0.25689046347729949</v>
      </c>
      <c r="AH108" s="133">
        <f ca="1"/>
        <v>0</v>
      </c>
      <c r="AI108" s="133">
        <f ca="1"/>
        <v>0</v>
      </c>
      <c r="AJ108" s="133">
        <f ca="1"/>
        <v>0</v>
      </c>
      <c r="AK108" s="133">
        <f ca="1"/>
        <v>0</v>
      </c>
      <c r="AL108" s="133">
        <f ca="1"/>
        <v>0</v>
      </c>
      <c r="AM108" s="133">
        <f ca="1"/>
        <v>0</v>
      </c>
    </row>
    <row r="109" spans="3:39" x14ac:dyDescent="0.2">
      <c r="C109" s="57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P109" s="57"/>
      <c r="Q109" s="79"/>
      <c r="R109" s="79"/>
      <c r="S109" s="79"/>
      <c r="T109" s="79"/>
      <c r="U109" s="79"/>
      <c r="V109" s="79"/>
      <c r="W109" s="79"/>
      <c r="X109" s="79"/>
      <c r="Y109" s="79"/>
      <c r="Z109" s="79"/>
      <c r="AA109" s="79"/>
      <c r="AB109" s="204" t="str" cm="1">
        <f t="array" aca="1" ref="AB109" ca="1">IFERROR(_xlfn.XLOOKUP(AC109,Com_codes_core,Com_labels_core),"")</f>
        <v>Electricity commodity</v>
      </c>
      <c r="AC109" s="278" t="str">
        <f ca="1"/>
        <v>c_106</v>
      </c>
      <c r="AD109" s="133">
        <f ca="1"/>
        <v>1.6197806041858487</v>
      </c>
      <c r="AE109" s="133">
        <f ca="1"/>
        <v>5.8941352347607889E-2</v>
      </c>
      <c r="AF109" s="133">
        <f ca="1"/>
        <v>0.47519626898262501</v>
      </c>
      <c r="AG109" s="133">
        <f ca="1"/>
        <v>-0.14433411533333329</v>
      </c>
      <c r="AH109" s="133">
        <f ca="1"/>
        <v>0</v>
      </c>
      <c r="AI109" s="133">
        <f ca="1"/>
        <v>0</v>
      </c>
      <c r="AJ109" s="133">
        <f ca="1"/>
        <v>0</v>
      </c>
      <c r="AK109" s="133">
        <f ca="1"/>
        <v>0</v>
      </c>
      <c r="AL109" s="133">
        <f ca="1"/>
        <v>0</v>
      </c>
      <c r="AM109" s="133">
        <f ca="1"/>
        <v>0</v>
      </c>
    </row>
    <row r="110" spans="3:39" x14ac:dyDescent="0.2">
      <c r="C110" s="57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P110" s="57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9"/>
      <c r="AB110" s="204" t="str" cm="1">
        <f t="array" aca="1" ref="AB110" ca="1">IFERROR(_xlfn.XLOOKUP(AC110,Com_codes_core,Com_labels_core),"")</f>
        <v>Gas, gas fuel distribution services by pipeline</v>
      </c>
      <c r="AC110" s="278" t="str">
        <f ca="1"/>
        <v>c_109</v>
      </c>
      <c r="AD110" s="133">
        <f ca="1"/>
        <v>0.14276890109432194</v>
      </c>
      <c r="AE110" s="133">
        <f ca="1"/>
        <v>1.3969076406228353E-2</v>
      </c>
      <c r="AF110" s="133">
        <f ca="1"/>
        <v>0.25786144758528362</v>
      </c>
      <c r="AG110" s="133">
        <f ca="1"/>
        <v>0.39016439767480815</v>
      </c>
      <c r="AH110" s="133">
        <f ca="1"/>
        <v>0</v>
      </c>
      <c r="AI110" s="133">
        <f ca="1"/>
        <v>0</v>
      </c>
      <c r="AJ110" s="133">
        <f ca="1"/>
        <v>0</v>
      </c>
      <c r="AK110" s="133">
        <f ca="1"/>
        <v>0</v>
      </c>
      <c r="AL110" s="133">
        <f ca="1"/>
        <v>0</v>
      </c>
      <c r="AM110" s="133">
        <f ca="1"/>
        <v>0</v>
      </c>
    </row>
    <row r="111" spans="3:39" x14ac:dyDescent="0.2">
      <c r="C111" s="57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P111" s="57"/>
      <c r="Q111" s="79"/>
      <c r="R111" s="79"/>
      <c r="S111" s="79"/>
      <c r="T111" s="79"/>
      <c r="U111" s="79"/>
      <c r="V111" s="79"/>
      <c r="W111" s="79"/>
      <c r="X111" s="79"/>
      <c r="Y111" s="79"/>
      <c r="Z111" s="79"/>
      <c r="AA111" s="79"/>
      <c r="AB111" s="204" t="str" cm="1">
        <f t="array" aca="1" ref="AB111" ca="1">IFERROR(_xlfn.XLOOKUP(AC111,Com_codes_core,Com_labels_core),"")</f>
        <v>Steam, hot water, ice; Steam, hot water, ice and air conditioning distribution services by pipes</v>
      </c>
      <c r="AC111" s="278" t="str">
        <f ca="1"/>
        <v>c_110</v>
      </c>
      <c r="AD111" s="133">
        <f ca="1"/>
        <v>4.4048916794921809E-2</v>
      </c>
      <c r="AE111" s="133">
        <f ca="1"/>
        <v>-9.4152522479018508E-3</v>
      </c>
      <c r="AF111" s="133">
        <f ca="1"/>
        <v>9.8548680768750785E-2</v>
      </c>
      <c r="AG111" s="133">
        <f ca="1"/>
        <v>-3.5613638135645331E-2</v>
      </c>
      <c r="AH111" s="133">
        <f ca="1"/>
        <v>0</v>
      </c>
      <c r="AI111" s="133">
        <f ca="1"/>
        <v>0</v>
      </c>
      <c r="AJ111" s="133">
        <f ca="1"/>
        <v>0</v>
      </c>
      <c r="AK111" s="133">
        <f ca="1"/>
        <v>0</v>
      </c>
      <c r="AL111" s="133">
        <f ca="1"/>
        <v>0</v>
      </c>
      <c r="AM111" s="133">
        <f ca="1"/>
        <v>0</v>
      </c>
    </row>
    <row r="112" spans="3:39" x14ac:dyDescent="0.2">
      <c r="C112" s="57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P112" s="57"/>
      <c r="Q112" s="79"/>
      <c r="R112" s="79"/>
      <c r="S112" s="79"/>
      <c r="T112" s="79"/>
      <c r="U112" s="79"/>
      <c r="V112" s="79"/>
      <c r="W112" s="79"/>
      <c r="X112" s="79"/>
      <c r="Y112" s="79"/>
      <c r="Z112" s="79"/>
      <c r="AA112" s="79"/>
      <c r="AB112" s="204" t="str" cm="1">
        <f t="array" aca="1" ref="AB112" ca="1">IFERROR(_xlfn.XLOOKUP(AC112,Com_codes_core,Com_labels_core),"")</f>
        <v>Natural water is exploited</v>
      </c>
      <c r="AC112" s="278" t="str">
        <f ca="1"/>
        <v>c_111</v>
      </c>
      <c r="AD112" s="133">
        <f ca="1"/>
        <v>0.23395819962045258</v>
      </c>
      <c r="AE112" s="133">
        <f ca="1"/>
        <v>3.0440120111574487E-2</v>
      </c>
      <c r="AF112" s="133">
        <f ca="1"/>
        <v>0.38812432709220968</v>
      </c>
      <c r="AG112" s="133">
        <f ca="1"/>
        <v>-9.7476526823458975E-3</v>
      </c>
      <c r="AH112" s="133">
        <f ca="1"/>
        <v>0</v>
      </c>
      <c r="AI112" s="133">
        <f ca="1"/>
        <v>0</v>
      </c>
      <c r="AJ112" s="133">
        <f ca="1"/>
        <v>0</v>
      </c>
      <c r="AK112" s="133">
        <f ca="1"/>
        <v>0</v>
      </c>
      <c r="AL112" s="133">
        <f ca="1"/>
        <v>0</v>
      </c>
      <c r="AM112" s="133">
        <f ca="1"/>
        <v>0</v>
      </c>
    </row>
    <row r="113" spans="3:39" x14ac:dyDescent="0.2">
      <c r="C113" s="57"/>
      <c r="P113" s="57"/>
      <c r="AA113" s="79"/>
      <c r="AB113" s="204" t="str" cm="1">
        <f t="array" aca="1" ref="AB113" ca="1">IFERROR(_xlfn.XLOOKUP(AC113,Com_codes_core,Com_labels_core),"")</f>
        <v>Drainage and wastewater treatment services</v>
      </c>
      <c r="AC113" s="278" t="str">
        <f ca="1"/>
        <v>c_112</v>
      </c>
      <c r="AD113" s="133">
        <f ca="1"/>
        <v>3.3171343865408078E-2</v>
      </c>
      <c r="AE113" s="133">
        <f ca="1"/>
        <v>3.1697448574008469E-2</v>
      </c>
      <c r="AF113" s="133">
        <f ca="1"/>
        <v>0.27261639806193116</v>
      </c>
      <c r="AG113" s="133">
        <f ca="1"/>
        <v>6.1205640635031422E-2</v>
      </c>
      <c r="AH113" s="133">
        <f ca="1"/>
        <v>0</v>
      </c>
      <c r="AI113" s="133">
        <f ca="1"/>
        <v>0</v>
      </c>
      <c r="AJ113" s="133">
        <f ca="1"/>
        <v>0</v>
      </c>
      <c r="AK113" s="133">
        <f ca="1"/>
        <v>0</v>
      </c>
      <c r="AL113" s="133">
        <f ca="1"/>
        <v>0</v>
      </c>
      <c r="AM113" s="133">
        <f ca="1"/>
        <v>0</v>
      </c>
    </row>
    <row r="114" spans="3:39" x14ac:dyDescent="0.2">
      <c r="C114" s="57"/>
      <c r="P114" s="57"/>
      <c r="AA114" s="79"/>
      <c r="AB114" s="204" t="str" cm="1">
        <f t="array" aca="1" ref="AB114" ca="1">IFERROR(_xlfn.XLOOKUP(AC114,Com_codes_core,Com_labels_core),"")</f>
        <v>Waste collection, treatment and destruction services; scrap recycling</v>
      </c>
      <c r="AC114" s="278" t="str">
        <f ca="1"/>
        <v>c_113</v>
      </c>
      <c r="AD114" s="133">
        <f ca="1"/>
        <v>0.45448545576653593</v>
      </c>
      <c r="AE114" s="133">
        <f ca="1"/>
        <v>3.9081572914545504E-3</v>
      </c>
      <c r="AF114" s="133">
        <f ca="1"/>
        <v>-5.2897859109002354E-3</v>
      </c>
      <c r="AG114" s="133">
        <f ca="1"/>
        <v>-0.18543967828963392</v>
      </c>
      <c r="AH114" s="133">
        <f ca="1"/>
        <v>0</v>
      </c>
      <c r="AI114" s="133">
        <f ca="1"/>
        <v>0</v>
      </c>
      <c r="AJ114" s="133">
        <f ca="1"/>
        <v>0</v>
      </c>
      <c r="AK114" s="133">
        <f ca="1"/>
        <v>0</v>
      </c>
      <c r="AL114" s="133">
        <f ca="1"/>
        <v>0</v>
      </c>
      <c r="AM114" s="133">
        <f ca="1"/>
        <v>0</v>
      </c>
    </row>
    <row r="115" spans="3:39" x14ac:dyDescent="0.2">
      <c r="C115" s="57"/>
      <c r="P115" s="57"/>
      <c r="AA115" s="79"/>
      <c r="AB115" s="204" t="str" cm="1">
        <f t="array" aca="1" ref="AB115" ca="1">IFERROR(_xlfn.XLOOKUP(AC115,Com_codes_core,Com_labels_core),"")</f>
        <v>Pollution treatment services and other waste management activities</v>
      </c>
      <c r="AC115" s="278" t="str">
        <f ca="1"/>
        <v>c_114</v>
      </c>
      <c r="AD115" s="133">
        <f ca="1"/>
        <v>4.046653867006025E-3</v>
      </c>
      <c r="AE115" s="133">
        <f ca="1"/>
        <v>2.4702197104908841E-2</v>
      </c>
      <c r="AF115" s="133">
        <f ca="1"/>
        <v>0.13957063052907337</v>
      </c>
      <c r="AG115" s="133">
        <f ca="1"/>
        <v>-0.24044346885440104</v>
      </c>
      <c r="AH115" s="133">
        <f ca="1"/>
        <v>0</v>
      </c>
      <c r="AI115" s="133">
        <f ca="1"/>
        <v>0</v>
      </c>
      <c r="AJ115" s="133">
        <f ca="1"/>
        <v>0</v>
      </c>
      <c r="AK115" s="133">
        <f ca="1"/>
        <v>0</v>
      </c>
      <c r="AL115" s="133">
        <f ca="1"/>
        <v>0</v>
      </c>
      <c r="AM115" s="133">
        <f ca="1"/>
        <v>0</v>
      </c>
    </row>
    <row r="116" spans="3:39" x14ac:dyDescent="0.2">
      <c r="C116" s="57"/>
      <c r="P116" s="57"/>
      <c r="AA116" s="79"/>
      <c r="AB116" s="204" t="str" cm="1">
        <f t="array" aca="1" ref="AB116" ca="1">IFERROR(_xlfn.XLOOKUP(AC116,Com_codes_core,Com_labels_core),"")</f>
        <v>Specialized construction services</v>
      </c>
      <c r="AC116" s="278" t="str">
        <f ca="1"/>
        <v>c_120</v>
      </c>
      <c r="AD116" s="133">
        <f ca="1"/>
        <v>0.23184434486855371</v>
      </c>
      <c r="AE116" s="133">
        <f ca="1"/>
        <v>-2.2160278201199812E-2</v>
      </c>
      <c r="AF116" s="133">
        <f ca="1"/>
        <v>-4.5348811575351977E-2</v>
      </c>
      <c r="AG116" s="133">
        <f ca="1"/>
        <v>-0.20917742656478833</v>
      </c>
      <c r="AH116" s="133">
        <f ca="1"/>
        <v>0</v>
      </c>
      <c r="AI116" s="133">
        <f ca="1"/>
        <v>0</v>
      </c>
      <c r="AJ116" s="133">
        <f ca="1"/>
        <v>0</v>
      </c>
      <c r="AK116" s="133">
        <f ca="1"/>
        <v>0</v>
      </c>
      <c r="AL116" s="133">
        <f ca="1"/>
        <v>0</v>
      </c>
      <c r="AM116" s="133">
        <f ca="1"/>
        <v>0</v>
      </c>
    </row>
    <row r="117" spans="3:39" x14ac:dyDescent="0.2">
      <c r="C117" s="57"/>
      <c r="P117" s="57"/>
      <c r="AA117" s="79"/>
      <c r="AB117" s="204" t="str" cm="1">
        <f t="array" aca="1" ref="AB117" ca="1">IFERROR(_xlfn.XLOOKUP(AC117,Com_codes_core,Com_labels_core),"")</f>
        <v>Services Selling cars, motorbikes, motorbikes and other motor vehicles</v>
      </c>
      <c r="AC117" s="278" t="str">
        <f ca="1"/>
        <v>c_121</v>
      </c>
      <c r="AD117" s="133">
        <f ca="1"/>
        <v>1.7461590136158809</v>
      </c>
      <c r="AE117" s="133">
        <f ca="1"/>
        <v>2.0637962560998702E-2</v>
      </c>
      <c r="AF117" s="133">
        <f ca="1"/>
        <v>0.1275142270914742</v>
      </c>
      <c r="AG117" s="133">
        <f ca="1"/>
        <v>-0.11133693598045502</v>
      </c>
      <c r="AH117" s="133">
        <f ca="1"/>
        <v>0</v>
      </c>
      <c r="AI117" s="133">
        <f ca="1"/>
        <v>0</v>
      </c>
      <c r="AJ117" s="133">
        <f ca="1"/>
        <v>0</v>
      </c>
      <c r="AK117" s="133">
        <f ca="1"/>
        <v>0</v>
      </c>
      <c r="AL117" s="133">
        <f ca="1"/>
        <v>0</v>
      </c>
      <c r="AM117" s="133">
        <f ca="1"/>
        <v>0</v>
      </c>
    </row>
    <row r="118" spans="3:39" x14ac:dyDescent="0.2">
      <c r="C118" s="57"/>
      <c r="P118" s="57"/>
      <c r="AA118" s="79"/>
      <c r="AB118" s="204" t="str" cm="1">
        <f t="array" aca="1" ref="AB118" ca="1">IFERROR(_xlfn.XLOOKUP(AC118,Com_codes_core,Com_labels_core),"")</f>
        <v>Car, motorbike, motorbike and other motor vehicle repair services</v>
      </c>
      <c r="AC118" s="278" t="str">
        <f ca="1"/>
        <v>c_122</v>
      </c>
      <c r="AD118" s="133">
        <f ca="1"/>
        <v>0.8521859066687768</v>
      </c>
      <c r="AE118" s="133">
        <f ca="1"/>
        <v>-5.859149695264243E-3</v>
      </c>
      <c r="AF118" s="133">
        <f ca="1"/>
        <v>-6.6564931248314085E-2</v>
      </c>
      <c r="AG118" s="133">
        <f ca="1"/>
        <v>-0.25184633814635538</v>
      </c>
      <c r="AH118" s="133">
        <f ca="1"/>
        <v>0</v>
      </c>
      <c r="AI118" s="133">
        <f ca="1"/>
        <v>0</v>
      </c>
      <c r="AJ118" s="133">
        <f ca="1"/>
        <v>0</v>
      </c>
      <c r="AK118" s="133">
        <f ca="1"/>
        <v>0</v>
      </c>
      <c r="AL118" s="133">
        <f ca="1"/>
        <v>0</v>
      </c>
      <c r="AM118" s="133">
        <f ca="1"/>
        <v>0</v>
      </c>
    </row>
    <row r="119" spans="3:39" x14ac:dyDescent="0.2">
      <c r="C119" s="57"/>
      <c r="P119" s="57"/>
      <c r="AA119" s="79"/>
      <c r="AB119" s="204" t="str" cm="1">
        <f t="array" aca="1" ref="AB119" ca="1">IFERROR(_xlfn.XLOOKUP(AC119,Com_codes_core,Com_labels_core),"")</f>
        <v>Railway passenger transport service</v>
      </c>
      <c r="AC119" s="278" t="str">
        <f ca="1"/>
        <v>c_124</v>
      </c>
      <c r="AD119" s="133">
        <f ca="1"/>
        <v>9.24184737565098E-2</v>
      </c>
      <c r="AE119" s="133">
        <f ca="1"/>
        <v>-7.0677284266240648E-3</v>
      </c>
      <c r="AF119" s="133">
        <f ca="1"/>
        <v>-0.14919876835580714</v>
      </c>
      <c r="AG119" s="133">
        <f ca="1"/>
        <v>-0.32332641492304193</v>
      </c>
      <c r="AH119" s="133">
        <f ca="1"/>
        <v>0</v>
      </c>
      <c r="AI119" s="133">
        <f ca="1"/>
        <v>0</v>
      </c>
      <c r="AJ119" s="133">
        <f ca="1"/>
        <v>0</v>
      </c>
      <c r="AK119" s="133">
        <f ca="1"/>
        <v>0</v>
      </c>
      <c r="AL119" s="133">
        <f ca="1"/>
        <v>0</v>
      </c>
      <c r="AM119" s="133">
        <f ca="1"/>
        <v>0</v>
      </c>
    </row>
    <row r="120" spans="3:39" x14ac:dyDescent="0.2">
      <c r="C120" s="57"/>
      <c r="P120" s="57"/>
      <c r="AA120" s="79"/>
      <c r="AB120" s="204" t="str" cm="1">
        <f t="array" aca="1" ref="AB120" ca="1">IFERROR(_xlfn.XLOOKUP(AC120,Com_codes_core,Com_labels_core),"")</f>
        <v>Bus transport services, other road passenger transport services</v>
      </c>
      <c r="AC120" s="278" t="str">
        <f ca="1"/>
        <v>c_126</v>
      </c>
      <c r="AD120" s="133">
        <f ca="1"/>
        <v>0.96729597625569774</v>
      </c>
      <c r="AE120" s="133">
        <f ca="1"/>
        <v>-7.4989562043992208E-3</v>
      </c>
      <c r="AF120" s="133">
        <f ca="1"/>
        <v>-0.35386596935914616</v>
      </c>
      <c r="AG120" s="133">
        <f ca="1"/>
        <v>-0.55898554455012794</v>
      </c>
      <c r="AH120" s="133">
        <f ca="1"/>
        <v>0</v>
      </c>
      <c r="AI120" s="133">
        <f ca="1"/>
        <v>0</v>
      </c>
      <c r="AJ120" s="133">
        <f ca="1"/>
        <v>0</v>
      </c>
      <c r="AK120" s="133">
        <f ca="1"/>
        <v>0</v>
      </c>
      <c r="AL120" s="133">
        <f ca="1"/>
        <v>0</v>
      </c>
      <c r="AM120" s="133">
        <f ca="1"/>
        <v>0</v>
      </c>
    </row>
    <row r="121" spans="3:39" x14ac:dyDescent="0.2">
      <c r="C121" s="57"/>
      <c r="P121" s="57"/>
      <c r="AA121" s="79"/>
      <c r="AB121" s="204" t="str" cm="1">
        <f t="array" aca="1" ref="AB121" ca="1">IFERROR(_xlfn.XLOOKUP(AC121,Com_codes_core,Com_labels_core),"")</f>
        <v>Waterway passenger transport service</v>
      </c>
      <c r="AC121" s="278" t="str">
        <f ca="1"/>
        <v>c_128</v>
      </c>
      <c r="AD121" s="133">
        <f ca="1"/>
        <v>4.4304552578513456E-2</v>
      </c>
      <c r="AE121" s="133">
        <f ca="1"/>
        <v>-2.3707193829713979E-3</v>
      </c>
      <c r="AF121" s="133">
        <f ca="1"/>
        <v>-1.3700561263683686</v>
      </c>
      <c r="AG121" s="133">
        <f ca="1"/>
        <v>-1.6322313803467381</v>
      </c>
      <c r="AH121" s="133">
        <f ca="1"/>
        <v>0</v>
      </c>
      <c r="AI121" s="133">
        <f ca="1"/>
        <v>0</v>
      </c>
      <c r="AJ121" s="133">
        <f ca="1"/>
        <v>0</v>
      </c>
      <c r="AK121" s="133">
        <f ca="1"/>
        <v>0</v>
      </c>
      <c r="AL121" s="133">
        <f ca="1"/>
        <v>0</v>
      </c>
      <c r="AM121" s="133">
        <f ca="1"/>
        <v>0</v>
      </c>
    </row>
    <row r="122" spans="3:39" x14ac:dyDescent="0.2">
      <c r="C122" s="57"/>
      <c r="P122" s="57"/>
      <c r="AA122" s="79"/>
      <c r="AB122" s="204" t="str" cm="1">
        <f t="array" aca="1" ref="AB122" ca="1">IFERROR(_xlfn.XLOOKUP(AC122,Com_codes_core,Com_labels_core),"")</f>
        <v>Waterway cargo transportation services</v>
      </c>
      <c r="AC122" s="278" t="str">
        <f ca="1"/>
        <v>c_129</v>
      </c>
      <c r="AD122" s="133">
        <f ca="1"/>
        <v>6.9892836807205668E-16</v>
      </c>
      <c r="AE122" s="133">
        <f ca="1"/>
        <v>-100</v>
      </c>
      <c r="AF122" s="133">
        <f ca="1"/>
        <v>-100</v>
      </c>
      <c r="AG122" s="133">
        <f ca="1"/>
        <v>-100</v>
      </c>
      <c r="AH122" s="133">
        <f ca="1"/>
        <v>0</v>
      </c>
      <c r="AI122" s="133">
        <f ca="1"/>
        <v>0</v>
      </c>
      <c r="AJ122" s="133">
        <f ca="1"/>
        <v>0</v>
      </c>
      <c r="AK122" s="133">
        <f ca="1"/>
        <v>0</v>
      </c>
      <c r="AL122" s="133">
        <f ca="1"/>
        <v>0</v>
      </c>
      <c r="AM122" s="133">
        <f ca="1"/>
        <v>0</v>
      </c>
    </row>
    <row r="123" spans="3:39" x14ac:dyDescent="0.2">
      <c r="C123" s="57"/>
      <c r="P123" s="57"/>
      <c r="AA123" s="79"/>
      <c r="AB123" s="204" t="str" cm="1">
        <f t="array" aca="1" ref="AB123" ca="1">IFERROR(_xlfn.XLOOKUP(AC123,Com_codes_core,Com_labels_core),"")</f>
        <v>Air passenger transportation services</v>
      </c>
      <c r="AC123" s="278" t="str">
        <f ca="1"/>
        <v>c_130</v>
      </c>
      <c r="AD123" s="133">
        <f ca="1"/>
        <v>0.7733374448337228</v>
      </c>
      <c r="AE123" s="133">
        <f ca="1"/>
        <v>-3.0564124439580453E-3</v>
      </c>
      <c r="AF123" s="133">
        <f ca="1"/>
        <v>-0.60365217428032247</v>
      </c>
      <c r="AG123" s="133">
        <f ca="1"/>
        <v>-0.92491029982706419</v>
      </c>
      <c r="AH123" s="133">
        <f ca="1"/>
        <v>0</v>
      </c>
      <c r="AI123" s="133">
        <f ca="1"/>
        <v>0</v>
      </c>
      <c r="AJ123" s="133">
        <f ca="1"/>
        <v>0</v>
      </c>
      <c r="AK123" s="133">
        <f ca="1"/>
        <v>0</v>
      </c>
      <c r="AL123" s="133">
        <f ca="1"/>
        <v>0</v>
      </c>
      <c r="AM123" s="133">
        <f ca="1"/>
        <v>0</v>
      </c>
    </row>
    <row r="124" spans="3:39" x14ac:dyDescent="0.2">
      <c r="C124" s="57"/>
      <c r="P124" s="57"/>
      <c r="AA124" s="79"/>
      <c r="AB124" s="204" t="str" cm="1">
        <f t="array" aca="1" ref="AB124" ca="1">IFERROR(_xlfn.XLOOKUP(AC124,Com_codes_core,Com_labels_core),"")</f>
        <v>Warehousing services and transportation support activities</v>
      </c>
      <c r="AC124" s="278" t="str">
        <f ca="1"/>
        <v>c_132</v>
      </c>
      <c r="AD124" s="133">
        <f ca="1"/>
        <v>2.1271149428642286</v>
      </c>
      <c r="AE124" s="133">
        <f ca="1"/>
        <v>3.9818870254726413E-2</v>
      </c>
      <c r="AF124" s="133">
        <f ca="1"/>
        <v>0.30828008434626852</v>
      </c>
      <c r="AG124" s="133">
        <f ca="1"/>
        <v>-8.5518899256442626E-2</v>
      </c>
      <c r="AH124" s="133">
        <f ca="1"/>
        <v>0</v>
      </c>
      <c r="AI124" s="133">
        <f ca="1"/>
        <v>0</v>
      </c>
      <c r="AJ124" s="133">
        <f ca="1"/>
        <v>0</v>
      </c>
      <c r="AK124" s="133">
        <f ca="1"/>
        <v>0</v>
      </c>
      <c r="AL124" s="133">
        <f ca="1"/>
        <v>0</v>
      </c>
      <c r="AM124" s="133">
        <f ca="1"/>
        <v>0</v>
      </c>
    </row>
    <row r="125" spans="3:39" x14ac:dyDescent="0.2">
      <c r="C125" s="57"/>
      <c r="P125" s="57"/>
      <c r="AA125" s="79"/>
      <c r="AB125" s="204" t="str" cm="1">
        <f t="array" aca="1" ref="AB125" ca="1">IFERROR(_xlfn.XLOOKUP(AC125,Com_codes_core,Com_labels_core),"")</f>
        <v>Postal and delivery services</v>
      </c>
      <c r="AC125" s="278" t="str">
        <f ca="1"/>
        <v>c_133</v>
      </c>
      <c r="AD125" s="133">
        <f ca="1"/>
        <v>0.23404842196331657</v>
      </c>
      <c r="AE125" s="133">
        <f ca="1"/>
        <v>3.4348561313901627E-3</v>
      </c>
      <c r="AF125" s="133">
        <f ca="1"/>
        <v>-7.3393262797405434E-2</v>
      </c>
      <c r="AG125" s="133">
        <f ca="1"/>
        <v>-0.23236243882119867</v>
      </c>
      <c r="AH125" s="133">
        <f ca="1"/>
        <v>0</v>
      </c>
      <c r="AI125" s="133">
        <f ca="1"/>
        <v>0</v>
      </c>
      <c r="AJ125" s="133">
        <f ca="1"/>
        <v>0</v>
      </c>
      <c r="AK125" s="133">
        <f ca="1"/>
        <v>0</v>
      </c>
      <c r="AL125" s="133">
        <f ca="1"/>
        <v>0</v>
      </c>
      <c r="AM125" s="133">
        <f ca="1"/>
        <v>0</v>
      </c>
    </row>
    <row r="126" spans="3:39" x14ac:dyDescent="0.2">
      <c r="C126" s="57"/>
      <c r="P126" s="57"/>
      <c r="AA126" s="79"/>
      <c r="AB126" s="204" t="str" cm="1">
        <f t="array" aca="1" ref="AB126" ca="1">IFERROR(_xlfn.XLOOKUP(AC126,Com_codes_core,Com_labels_core),"")</f>
        <v>Lodging</v>
      </c>
      <c r="AC126" s="278" t="str">
        <f ca="1"/>
        <v>c_134</v>
      </c>
      <c r="AD126" s="133">
        <f ca="1"/>
        <v>0.26635537951173111</v>
      </c>
      <c r="AE126" s="133">
        <f ca="1"/>
        <v>5.6643259823840886E-2</v>
      </c>
      <c r="AF126" s="133">
        <f ca="1"/>
        <v>0.30299776201101469</v>
      </c>
      <c r="AG126" s="133">
        <f ca="1"/>
        <v>-2.1285770324808162E-2</v>
      </c>
      <c r="AH126" s="133">
        <f ca="1"/>
        <v>0</v>
      </c>
      <c r="AI126" s="133">
        <f ca="1"/>
        <v>0</v>
      </c>
      <c r="AJ126" s="133">
        <f ca="1"/>
        <v>0</v>
      </c>
      <c r="AK126" s="133">
        <f ca="1"/>
        <v>0</v>
      </c>
      <c r="AL126" s="133">
        <f ca="1"/>
        <v>0</v>
      </c>
      <c r="AM126" s="133">
        <f ca="1"/>
        <v>0</v>
      </c>
    </row>
    <row r="127" spans="3:39" x14ac:dyDescent="0.2">
      <c r="C127" s="57"/>
      <c r="P127" s="57"/>
      <c r="AA127" s="79"/>
      <c r="AB127" s="204" t="str" cm="1">
        <f t="array" aca="1" ref="AB127" ca="1">IFERROR(_xlfn.XLOOKUP(AC127,Com_codes_core,Com_labels_core),"")</f>
        <v>Food Service</v>
      </c>
      <c r="AC127" s="278" t="str">
        <f ca="1"/>
        <v>c_135</v>
      </c>
      <c r="AD127" s="133">
        <f ca="1"/>
        <v>8.5013287476635284</v>
      </c>
      <c r="AE127" s="133">
        <f ca="1"/>
        <v>-1.637720843593593E-2</v>
      </c>
      <c r="AF127" s="133">
        <f ca="1"/>
        <v>-0.14517536884665061</v>
      </c>
      <c r="AG127" s="133">
        <f ca="1"/>
        <v>-0.15828479158249698</v>
      </c>
      <c r="AH127" s="133">
        <f ca="1"/>
        <v>0</v>
      </c>
      <c r="AI127" s="133">
        <f ca="1"/>
        <v>0</v>
      </c>
      <c r="AJ127" s="133">
        <f ca="1"/>
        <v>0</v>
      </c>
      <c r="AK127" s="133">
        <f ca="1"/>
        <v>0</v>
      </c>
      <c r="AL127" s="133">
        <f ca="1"/>
        <v>0</v>
      </c>
      <c r="AM127" s="133">
        <f ca="1"/>
        <v>0</v>
      </c>
    </row>
    <row r="128" spans="3:39" x14ac:dyDescent="0.2">
      <c r="C128" s="57"/>
      <c r="P128" s="57"/>
      <c r="AA128" s="79"/>
      <c r="AB128" s="204" t="str" cm="1">
        <f t="array" aca="1" ref="AB128" ca="1">IFERROR(_xlfn.XLOOKUP(AC128,Com_codes_core,Com_labels_core),"")</f>
        <v>Publishing activities</v>
      </c>
      <c r="AC128" s="278" t="str">
        <f ca="1"/>
        <v>c_136</v>
      </c>
      <c r="AD128" s="133">
        <f ca="1"/>
        <v>5.0094140080602076E-2</v>
      </c>
      <c r="AE128" s="133">
        <f ca="1"/>
        <v>-8.7702213805718188E-3</v>
      </c>
      <c r="AF128" s="133">
        <f ca="1"/>
        <v>-2.8778641524773718E-2</v>
      </c>
      <c r="AG128" s="133">
        <f ca="1"/>
        <v>-0.15092775952080251</v>
      </c>
      <c r="AH128" s="133">
        <f ca="1"/>
        <v>0</v>
      </c>
      <c r="AI128" s="133">
        <f ca="1"/>
        <v>0</v>
      </c>
      <c r="AJ128" s="133">
        <f ca="1"/>
        <v>0</v>
      </c>
      <c r="AK128" s="133">
        <f ca="1"/>
        <v>0</v>
      </c>
      <c r="AL128" s="133">
        <f ca="1"/>
        <v>0</v>
      </c>
      <c r="AM128" s="133">
        <f ca="1"/>
        <v>0</v>
      </c>
    </row>
    <row r="129" spans="3:39" x14ac:dyDescent="0.2">
      <c r="C129" s="57"/>
      <c r="P129" s="57"/>
      <c r="AA129" s="79"/>
      <c r="AB129" s="204" t="str" cm="1">
        <f t="array" aca="1" ref="AB129" ca="1">IFERROR(_xlfn.XLOOKUP(AC129,Com_codes_core,Com_labels_core),"")</f>
        <v>Film services, television program production, recording and music publishing</v>
      </c>
      <c r="AC129" s="278" t="str">
        <f ca="1"/>
        <v>c_137</v>
      </c>
      <c r="AD129" s="133">
        <f ca="1"/>
        <v>0.16553099462535975</v>
      </c>
      <c r="AE129" s="133">
        <f ca="1"/>
        <v>1.1773025828709649E-2</v>
      </c>
      <c r="AF129" s="133">
        <f ca="1"/>
        <v>6.6463997092958138E-2</v>
      </c>
      <c r="AG129" s="133">
        <f ca="1"/>
        <v>-0.13943102856465162</v>
      </c>
      <c r="AH129" s="133">
        <f ca="1"/>
        <v>0</v>
      </c>
      <c r="AI129" s="133">
        <f ca="1"/>
        <v>0</v>
      </c>
      <c r="AJ129" s="133">
        <f ca="1"/>
        <v>0</v>
      </c>
      <c r="AK129" s="133">
        <f ca="1"/>
        <v>0</v>
      </c>
      <c r="AL129" s="133">
        <f ca="1"/>
        <v>0</v>
      </c>
      <c r="AM129" s="133">
        <f ca="1"/>
        <v>0</v>
      </c>
    </row>
    <row r="130" spans="3:39" x14ac:dyDescent="0.2">
      <c r="C130" s="57"/>
      <c r="P130" s="57"/>
      <c r="AA130" s="79"/>
      <c r="AB130" s="204" t="str" cm="1">
        <f t="array" aca="1" ref="AB130" ca="1">IFERROR(_xlfn.XLOOKUP(AC130,Com_codes_core,Com_labels_core),"")</f>
        <v>Radio and television broadcasting services</v>
      </c>
      <c r="AC130" s="278" t="str">
        <f ca="1"/>
        <v>c_138</v>
      </c>
      <c r="AD130" s="133">
        <f ca="1"/>
        <v>0.30284202583405256</v>
      </c>
      <c r="AE130" s="133">
        <f ca="1"/>
        <v>4.2986906367881161E-2</v>
      </c>
      <c r="AF130" s="133">
        <f ca="1"/>
        <v>0.35329850755057013</v>
      </c>
      <c r="AG130" s="133">
        <f ca="1"/>
        <v>-1.3577190769387126E-2</v>
      </c>
      <c r="AH130" s="133">
        <f ca="1"/>
        <v>0</v>
      </c>
      <c r="AI130" s="133">
        <f ca="1"/>
        <v>0</v>
      </c>
      <c r="AJ130" s="133">
        <f ca="1"/>
        <v>0</v>
      </c>
      <c r="AK130" s="133">
        <f ca="1"/>
        <v>0</v>
      </c>
      <c r="AL130" s="133">
        <f ca="1"/>
        <v>0</v>
      </c>
      <c r="AM130" s="133">
        <f ca="1"/>
        <v>0</v>
      </c>
    </row>
    <row r="131" spans="3:39" x14ac:dyDescent="0.2">
      <c r="C131" s="57"/>
      <c r="P131" s="57"/>
      <c r="AA131" s="79"/>
      <c r="AB131" s="204" t="str" cm="1">
        <f t="array" aca="1" ref="AB131" ca="1">IFERROR(_xlfn.XLOOKUP(AC131,Com_codes_core,Com_labels_core),"")</f>
        <v>Telecommunication services</v>
      </c>
      <c r="AC131" s="278" t="str">
        <f ca="1"/>
        <v>c_139</v>
      </c>
      <c r="AD131" s="133">
        <f ca="1"/>
        <v>4.8370959562176337</v>
      </c>
      <c r="AE131" s="133">
        <f ca="1"/>
        <v>2.7079535458796045E-2</v>
      </c>
      <c r="AF131" s="133">
        <f ca="1"/>
        <v>0.24350377328530293</v>
      </c>
      <c r="AG131" s="133">
        <f ca="1"/>
        <v>-5.2277761745445073E-2</v>
      </c>
      <c r="AH131" s="133">
        <f ca="1"/>
        <v>0</v>
      </c>
      <c r="AI131" s="133">
        <f ca="1"/>
        <v>0</v>
      </c>
      <c r="AJ131" s="133">
        <f ca="1"/>
        <v>0</v>
      </c>
      <c r="AK131" s="133">
        <f ca="1"/>
        <v>0</v>
      </c>
      <c r="AL131" s="133">
        <f ca="1"/>
        <v>0</v>
      </c>
      <c r="AM131" s="133">
        <f ca="1"/>
        <v>0</v>
      </c>
    </row>
    <row r="132" spans="3:39" x14ac:dyDescent="0.2">
      <c r="C132" s="57"/>
      <c r="P132" s="57"/>
      <c r="AA132" s="79"/>
      <c r="AB132" s="204" t="str" cm="1">
        <f t="array" aca="1" ref="AB132" ca="1">IFERROR(_xlfn.XLOOKUP(AC132,Com_codes_core,Com_labels_core),"")</f>
        <v>Computer programming services, consulting services and other activities related to computers</v>
      </c>
      <c r="AC132" s="278" t="str">
        <f ca="1"/>
        <v>c_140</v>
      </c>
      <c r="AD132" s="133">
        <f ca="1"/>
        <v>0.27887452096798443</v>
      </c>
      <c r="AE132" s="133">
        <f ca="1"/>
        <v>4.7903501101509427E-2</v>
      </c>
      <c r="AF132" s="133">
        <f ca="1"/>
        <v>0.39006139799624417</v>
      </c>
      <c r="AG132" s="133">
        <f ca="1"/>
        <v>2.851089933533224E-2</v>
      </c>
      <c r="AH132" s="133">
        <f ca="1"/>
        <v>0</v>
      </c>
      <c r="AI132" s="133">
        <f ca="1"/>
        <v>0</v>
      </c>
      <c r="AJ132" s="133">
        <f ca="1"/>
        <v>0</v>
      </c>
      <c r="AK132" s="133">
        <f ca="1"/>
        <v>0</v>
      </c>
      <c r="AL132" s="133">
        <f ca="1"/>
        <v>0</v>
      </c>
      <c r="AM132" s="133">
        <f ca="1"/>
        <v>0</v>
      </c>
    </row>
    <row r="133" spans="3:39" x14ac:dyDescent="0.2">
      <c r="C133" s="57"/>
      <c r="P133" s="57"/>
      <c r="AA133" s="79"/>
      <c r="AB133" s="204" t="str" cm="1">
        <f t="array" aca="1" ref="AB133" ca="1">IFERROR(_xlfn.XLOOKUP(AC133,Com_codes_core,Com_labels_core),"")</f>
        <v>Other information services</v>
      </c>
      <c r="AC133" s="278" t="str">
        <f ca="1"/>
        <v>c_141</v>
      </c>
      <c r="AD133" s="133">
        <f ca="1"/>
        <v>2.6390406262840411E-2</v>
      </c>
      <c r="AE133" s="133">
        <f ca="1"/>
        <v>3.5346770262556504E-2</v>
      </c>
      <c r="AF133" s="133">
        <f ca="1"/>
        <v>0.30832510978586747</v>
      </c>
      <c r="AG133" s="133">
        <f ca="1"/>
        <v>-4.3026925504396907E-2</v>
      </c>
      <c r="AH133" s="133">
        <f ca="1"/>
        <v>0</v>
      </c>
      <c r="AI133" s="133">
        <f ca="1"/>
        <v>0</v>
      </c>
      <c r="AJ133" s="133">
        <f ca="1"/>
        <v>0</v>
      </c>
      <c r="AK133" s="133">
        <f ca="1"/>
        <v>0</v>
      </c>
      <c r="AL133" s="133">
        <f ca="1"/>
        <v>0</v>
      </c>
      <c r="AM133" s="133">
        <f ca="1"/>
        <v>0</v>
      </c>
    </row>
    <row r="134" spans="3:39" x14ac:dyDescent="0.2">
      <c r="C134" s="57"/>
      <c r="P134" s="57"/>
      <c r="AB134" s="204" t="str" cm="1">
        <f t="array" aca="1" ref="AB134" ca="1">IFERROR(_xlfn.XLOOKUP(AC134,Com_codes_core,Com_labels_core),"")</f>
        <v>Financial services (except insurance and social insurance)</v>
      </c>
      <c r="AC134" s="278" t="str">
        <f ca="1"/>
        <v>c_142</v>
      </c>
      <c r="AD134" s="133">
        <f ca="1"/>
        <v>1.5997593329630218</v>
      </c>
      <c r="AE134" s="133">
        <f ca="1"/>
        <v>7.2349849735253713E-2</v>
      </c>
      <c r="AF134" s="133">
        <f ca="1"/>
        <v>0.5953104725376468</v>
      </c>
      <c r="AG134" s="133">
        <f ca="1"/>
        <v>6.5586762674074706E-2</v>
      </c>
      <c r="AH134" s="133">
        <f ca="1"/>
        <v>0</v>
      </c>
      <c r="AI134" s="133">
        <f ca="1"/>
        <v>0</v>
      </c>
      <c r="AJ134" s="133">
        <f ca="1"/>
        <v>0</v>
      </c>
      <c r="AK134" s="133">
        <f ca="1"/>
        <v>0</v>
      </c>
      <c r="AL134" s="133">
        <f ca="1"/>
        <v>0</v>
      </c>
      <c r="AM134" s="133">
        <f ca="1"/>
        <v>0</v>
      </c>
    </row>
    <row r="135" spans="3:39" x14ac:dyDescent="0.2">
      <c r="C135" s="57"/>
      <c r="P135" s="57"/>
      <c r="AB135" s="204" t="str" cm="1">
        <f t="array" aca="1" ref="AB135" ca="1">IFERROR(_xlfn.XLOOKUP(AC135,Com_codes_core,Com_labels_core),"")</f>
        <v>Life insurance and Life reinsurance services</v>
      </c>
      <c r="AC135" s="278" t="str">
        <f ca="1"/>
        <v>c_143</v>
      </c>
      <c r="AD135" s="133">
        <f ca="1"/>
        <v>0.98308924362586703</v>
      </c>
      <c r="AE135" s="133">
        <f ca="1"/>
        <v>4.5394286781785809E-2</v>
      </c>
      <c r="AF135" s="133">
        <f ca="1"/>
        <v>0.3258668564669831</v>
      </c>
      <c r="AG135" s="133">
        <f ca="1"/>
        <v>4.2963261013939658E-3</v>
      </c>
      <c r="AH135" s="133">
        <f ca="1"/>
        <v>0</v>
      </c>
      <c r="AI135" s="133">
        <f ca="1"/>
        <v>0</v>
      </c>
      <c r="AJ135" s="133">
        <f ca="1"/>
        <v>0</v>
      </c>
      <c r="AK135" s="133">
        <f ca="1"/>
        <v>0</v>
      </c>
      <c r="AL135" s="133">
        <f ca="1"/>
        <v>0</v>
      </c>
      <c r="AM135" s="133">
        <f ca="1"/>
        <v>0</v>
      </c>
    </row>
    <row r="136" spans="3:39" x14ac:dyDescent="0.2">
      <c r="C136" s="57"/>
      <c r="P136" s="57"/>
      <c r="AB136" s="204" t="str" cm="1">
        <f t="array" aca="1" ref="AB136" ca="1">IFERROR(_xlfn.XLOOKUP(AC136,Com_codes_core,Com_labels_core),"")</f>
        <v>Non-life insurance and non-life reinsurance services</v>
      </c>
      <c r="AC136" s="278" t="str">
        <f ca="1"/>
        <v>c_144</v>
      </c>
      <c r="AD136" s="133">
        <f ca="1"/>
        <v>0.15320818079716658</v>
      </c>
      <c r="AE136" s="133">
        <f ca="1"/>
        <v>6.3694657930635223E-2</v>
      </c>
      <c r="AF136" s="133">
        <f ca="1"/>
        <v>0.46850393682993374</v>
      </c>
      <c r="AG136" s="133">
        <f ca="1"/>
        <v>5.4946296323743482E-3</v>
      </c>
      <c r="AH136" s="133">
        <f ca="1"/>
        <v>0</v>
      </c>
      <c r="AI136" s="133">
        <f ca="1"/>
        <v>0</v>
      </c>
      <c r="AJ136" s="133">
        <f ca="1"/>
        <v>0</v>
      </c>
      <c r="AK136" s="133">
        <f ca="1"/>
        <v>0</v>
      </c>
      <c r="AL136" s="133">
        <f ca="1"/>
        <v>0</v>
      </c>
      <c r="AM136" s="133">
        <f ca="1"/>
        <v>0</v>
      </c>
    </row>
    <row r="137" spans="3:39" x14ac:dyDescent="0.2">
      <c r="C137" s="57"/>
      <c r="P137" s="57"/>
      <c r="AB137" s="204" t="str" cm="1">
        <f t="array" aca="1" ref="AB137" ca="1">IFERROR(_xlfn.XLOOKUP(AC137,Com_codes_core,Com_labels_core),"")</f>
        <v>Other financial services</v>
      </c>
      <c r="AC137" s="278" t="str">
        <f ca="1"/>
        <v>c_145</v>
      </c>
      <c r="AD137" s="133">
        <f ca="1"/>
        <v>8.8733189537358991E-3</v>
      </c>
      <c r="AE137" s="133">
        <f ca="1"/>
        <v>7.4781958040404106E-2</v>
      </c>
      <c r="AF137" s="133">
        <f ca="1"/>
        <v>0.55661102805462104</v>
      </c>
      <c r="AG137" s="133">
        <f ca="1"/>
        <v>1.8822713614063957E-2</v>
      </c>
      <c r="AH137" s="133">
        <f ca="1"/>
        <v>0</v>
      </c>
      <c r="AI137" s="133">
        <f ca="1"/>
        <v>0</v>
      </c>
      <c r="AJ137" s="133">
        <f ca="1"/>
        <v>0</v>
      </c>
      <c r="AK137" s="133">
        <f ca="1"/>
        <v>0</v>
      </c>
      <c r="AL137" s="133">
        <f ca="1"/>
        <v>0</v>
      </c>
      <c r="AM137" s="133">
        <f ca="1"/>
        <v>0</v>
      </c>
    </row>
    <row r="138" spans="3:39" x14ac:dyDescent="0.2">
      <c r="C138" s="57"/>
      <c r="P138" s="57"/>
      <c r="AB138" s="204" t="str" cm="1">
        <f t="array" aca="1" ref="AB138" ca="1">IFERROR(_xlfn.XLOOKUP(AC138,Com_codes_core,Com_labels_core),"")</f>
        <v>Real estate business services</v>
      </c>
      <c r="AC138" s="278" t="str">
        <f ca="1"/>
        <v>c_146</v>
      </c>
      <c r="AD138" s="133">
        <f ca="1"/>
        <v>5.2925416056537511</v>
      </c>
      <c r="AE138" s="133">
        <f ca="1"/>
        <v>1.7447530625824825E-2</v>
      </c>
      <c r="AF138" s="133">
        <f ca="1"/>
        <v>0.14959727787873245</v>
      </c>
      <c r="AG138" s="133">
        <f ca="1"/>
        <v>1.9265282534264294E-2</v>
      </c>
      <c r="AH138" s="133">
        <f ca="1"/>
        <v>0</v>
      </c>
      <c r="AI138" s="133">
        <f ca="1"/>
        <v>0</v>
      </c>
      <c r="AJ138" s="133">
        <f ca="1"/>
        <v>0</v>
      </c>
      <c r="AK138" s="133">
        <f ca="1"/>
        <v>0</v>
      </c>
      <c r="AL138" s="133">
        <f ca="1"/>
        <v>0</v>
      </c>
      <c r="AM138" s="133">
        <f ca="1"/>
        <v>0</v>
      </c>
    </row>
    <row r="139" spans="3:39" x14ac:dyDescent="0.2">
      <c r="C139" s="57"/>
      <c r="P139" s="57"/>
      <c r="AB139" s="204" t="str" cm="1">
        <f t="array" aca="1" ref="AB139" ca="1">IFERROR(_xlfn.XLOOKUP(AC139,Com_codes_core,Com_labels_core),"")</f>
        <v>Legal, accounting and auditing services</v>
      </c>
      <c r="AC139" s="278" t="str">
        <f ca="1"/>
        <v>c_147</v>
      </c>
      <c r="AD139" s="133">
        <f ca="1"/>
        <v>2.583560460153337E-2</v>
      </c>
      <c r="AE139" s="133">
        <f ca="1"/>
        <v>6.344377864986317E-2</v>
      </c>
      <c r="AF139" s="133">
        <f ca="1"/>
        <v>0.47596985844524653</v>
      </c>
      <c r="AG139" s="133">
        <f ca="1"/>
        <v>-1.725005528949719E-2</v>
      </c>
      <c r="AH139" s="133">
        <f ca="1"/>
        <v>0</v>
      </c>
      <c r="AI139" s="133">
        <f ca="1"/>
        <v>0</v>
      </c>
      <c r="AJ139" s="133">
        <f ca="1"/>
        <v>0</v>
      </c>
      <c r="AK139" s="133">
        <f ca="1"/>
        <v>0</v>
      </c>
      <c r="AL139" s="133">
        <f ca="1"/>
        <v>0</v>
      </c>
      <c r="AM139" s="133">
        <f ca="1"/>
        <v>0</v>
      </c>
    </row>
    <row r="140" spans="3:39" x14ac:dyDescent="0.2">
      <c r="C140" s="57"/>
      <c r="P140" s="57"/>
      <c r="AB140" s="204" t="str" cm="1">
        <f t="array" aca="1" ref="AB140" ca="1">IFERROR(_xlfn.XLOOKUP(AC140,Com_codes_core,Com_labels_core),"")</f>
        <v>Services of office headquarters; management consulting services</v>
      </c>
      <c r="AC140" s="278" t="str">
        <f ca="1"/>
        <v>c_148</v>
      </c>
      <c r="AD140" s="133">
        <f ca="1"/>
        <v>0.23413579040741697</v>
      </c>
      <c r="AE140" s="133">
        <f ca="1"/>
        <v>4.9121716844746643E-2</v>
      </c>
      <c r="AF140" s="133">
        <f ca="1"/>
        <v>0.37598711081809899</v>
      </c>
      <c r="AG140" s="133">
        <f ca="1"/>
        <v>-3.2848141234831374E-2</v>
      </c>
      <c r="AH140" s="133">
        <f ca="1"/>
        <v>0</v>
      </c>
      <c r="AI140" s="133">
        <f ca="1"/>
        <v>0</v>
      </c>
      <c r="AJ140" s="133">
        <f ca="1"/>
        <v>0</v>
      </c>
      <c r="AK140" s="133">
        <f ca="1"/>
        <v>0</v>
      </c>
      <c r="AL140" s="133">
        <f ca="1"/>
        <v>0</v>
      </c>
      <c r="AM140" s="133">
        <f ca="1"/>
        <v>0</v>
      </c>
    </row>
    <row r="141" spans="3:39" x14ac:dyDescent="0.2">
      <c r="C141" s="57"/>
      <c r="P141" s="57"/>
      <c r="AB141" s="204" t="str" cm="1">
        <f t="array" aca="1" ref="AB141" ca="1">IFERROR(_xlfn.XLOOKUP(AC141,Com_codes_core,Com_labels_core),"")</f>
        <v>Architectural services; Technical testing and analysis</v>
      </c>
      <c r="AC141" s="278" t="str">
        <f ca="1"/>
        <v>c_149</v>
      </c>
      <c r="AD141" s="133">
        <f ca="1"/>
        <v>0.90590443379622088</v>
      </c>
      <c r="AE141" s="133">
        <f ca="1"/>
        <v>3.4235696995055243E-2</v>
      </c>
      <c r="AF141" s="133">
        <f ca="1"/>
        <v>0.29838638779218218</v>
      </c>
      <c r="AG141" s="133">
        <f ca="1"/>
        <v>-7.2519714507657262E-2</v>
      </c>
      <c r="AH141" s="133">
        <f ca="1"/>
        <v>0</v>
      </c>
      <c r="AI141" s="133">
        <f ca="1"/>
        <v>0</v>
      </c>
      <c r="AJ141" s="133">
        <f ca="1"/>
        <v>0</v>
      </c>
      <c r="AK141" s="133">
        <f ca="1"/>
        <v>0</v>
      </c>
      <c r="AL141" s="133">
        <f ca="1"/>
        <v>0</v>
      </c>
      <c r="AM141" s="133">
        <f ca="1"/>
        <v>0</v>
      </c>
    </row>
    <row r="142" spans="3:39" x14ac:dyDescent="0.2">
      <c r="C142" s="57"/>
      <c r="P142" s="57"/>
      <c r="AB142" s="204" t="str" cm="1">
        <f t="array" aca="1" ref="AB142" ca="1">IFERROR(_xlfn.XLOOKUP(AC142,Com_codes_core,Com_labels_core),"")</f>
        <v>Scientific research and technology development services</v>
      </c>
      <c r="AC142" s="278" t="str">
        <f ca="1"/>
        <v>c_150</v>
      </c>
      <c r="AD142" s="133">
        <f ca="1"/>
        <v>8.2929508557116172E-2</v>
      </c>
      <c r="AE142" s="133">
        <f ca="1"/>
        <v>-1.3781371280829902E-4</v>
      </c>
      <c r="AF142" s="133">
        <f ca="1"/>
        <v>7.5508776268295996E-2</v>
      </c>
      <c r="AG142" s="133">
        <f ca="1"/>
        <v>-0.17968159591725819</v>
      </c>
      <c r="AH142" s="133">
        <f ca="1"/>
        <v>0</v>
      </c>
      <c r="AI142" s="133">
        <f ca="1"/>
        <v>0</v>
      </c>
      <c r="AJ142" s="133">
        <f ca="1"/>
        <v>0</v>
      </c>
      <c r="AK142" s="133">
        <f ca="1"/>
        <v>0</v>
      </c>
      <c r="AL142" s="133">
        <f ca="1"/>
        <v>0</v>
      </c>
      <c r="AM142" s="133">
        <f ca="1"/>
        <v>0</v>
      </c>
    </row>
    <row r="143" spans="3:39" x14ac:dyDescent="0.2">
      <c r="C143" s="57"/>
      <c r="P143" s="57"/>
      <c r="AB143" s="204" t="str" cm="1">
        <f t="array" aca="1" ref="AB143" ca="1">IFERROR(_xlfn.XLOOKUP(AC143,Com_codes_core,Com_labels_core),"")</f>
        <v>Advertising and market research services</v>
      </c>
      <c r="AC143" s="278" t="str">
        <f ca="1"/>
        <v>c_151</v>
      </c>
      <c r="AD143" s="133">
        <f ca="1"/>
        <v>0.18383684151820251</v>
      </c>
      <c r="AE143" s="133">
        <f ca="1"/>
        <v>1.9519475148066512E-2</v>
      </c>
      <c r="AF143" s="133">
        <f ca="1"/>
        <v>0.20629479480147594</v>
      </c>
      <c r="AG143" s="133">
        <f ca="1"/>
        <v>-7.0446676416846543E-2</v>
      </c>
      <c r="AH143" s="133">
        <f ca="1"/>
        <v>0</v>
      </c>
      <c r="AI143" s="133">
        <f ca="1"/>
        <v>0</v>
      </c>
      <c r="AJ143" s="133">
        <f ca="1"/>
        <v>0</v>
      </c>
      <c r="AK143" s="133">
        <f ca="1"/>
        <v>0</v>
      </c>
      <c r="AL143" s="133">
        <f ca="1"/>
        <v>0</v>
      </c>
      <c r="AM143" s="133">
        <f ca="1"/>
        <v>0</v>
      </c>
    </row>
    <row r="144" spans="3:39" x14ac:dyDescent="0.2">
      <c r="C144" s="57"/>
      <c r="P144" s="57"/>
      <c r="AB144" s="204" t="str" cm="1">
        <f t="array" aca="1" ref="AB144" ca="1">IFERROR(_xlfn.XLOOKUP(AC144,Com_codes_core,Com_labels_core),"")</f>
        <v>Other professional, scientific and technological services</v>
      </c>
      <c r="AC144" s="278" t="str">
        <f ca="1"/>
        <v>c_152</v>
      </c>
      <c r="AD144" s="133">
        <f ca="1"/>
        <v>0.26409781072833322</v>
      </c>
      <c r="AE144" s="133">
        <f ca="1"/>
        <v>-1.7498241662849967E-2</v>
      </c>
      <c r="AF144" s="133">
        <f ca="1"/>
        <v>-2.3553504609763465E-2</v>
      </c>
      <c r="AG144" s="133">
        <f ca="1"/>
        <v>-0.20107724977143082</v>
      </c>
      <c r="AH144" s="133">
        <f ca="1"/>
        <v>0</v>
      </c>
      <c r="AI144" s="133">
        <f ca="1"/>
        <v>0</v>
      </c>
      <c r="AJ144" s="133">
        <f ca="1"/>
        <v>0</v>
      </c>
      <c r="AK144" s="133">
        <f ca="1"/>
        <v>0</v>
      </c>
      <c r="AL144" s="133">
        <f ca="1"/>
        <v>0</v>
      </c>
      <c r="AM144" s="133">
        <f ca="1"/>
        <v>0</v>
      </c>
    </row>
    <row r="145" spans="3:39" x14ac:dyDescent="0.2">
      <c r="C145" s="57"/>
      <c r="P145" s="57"/>
      <c r="AB145" s="204" t="str" cm="1">
        <f t="array" aca="1" ref="AB145" ca="1">IFERROR(_xlfn.XLOOKUP(AC145,Com_codes_core,Com_labels_core),"")</f>
        <v>Veterinary services</v>
      </c>
      <c r="AC145" s="278" t="str">
        <f ca="1"/>
        <v>c_153</v>
      </c>
      <c r="AD145" s="133">
        <f ca="1"/>
        <v>1.608164825922382E-2</v>
      </c>
      <c r="AE145" s="133">
        <f ca="1"/>
        <v>-1.990708190824364E-3</v>
      </c>
      <c r="AF145" s="133">
        <f ca="1"/>
        <v>1.8480199254899965E-2</v>
      </c>
      <c r="AG145" s="133">
        <f ca="1"/>
        <v>-0.10880875673753287</v>
      </c>
      <c r="AH145" s="133">
        <f ca="1"/>
        <v>0</v>
      </c>
      <c r="AI145" s="133">
        <f ca="1"/>
        <v>0</v>
      </c>
      <c r="AJ145" s="133">
        <f ca="1"/>
        <v>0</v>
      </c>
      <c r="AK145" s="133">
        <f ca="1"/>
        <v>0</v>
      </c>
      <c r="AL145" s="133">
        <f ca="1"/>
        <v>0</v>
      </c>
      <c r="AM145" s="133">
        <f ca="1"/>
        <v>0</v>
      </c>
    </row>
    <row r="146" spans="3:39" x14ac:dyDescent="0.2">
      <c r="C146" s="57"/>
      <c r="P146" s="57"/>
      <c r="AB146" s="204" t="str" cm="1">
        <f t="array" aca="1" ref="AB146" ca="1">IFERROR(_xlfn.XLOOKUP(AC146,Com_codes_core,Com_labels_core),"")</f>
        <v>Machinery and equipment rental service (without operator); rental of personal and household items; leasing non-financial intangible assets</v>
      </c>
      <c r="AC146" s="278" t="str">
        <f ca="1"/>
        <v>c_154</v>
      </c>
      <c r="AD146" s="133">
        <f ca="1"/>
        <v>4.3597825368330276E-2</v>
      </c>
      <c r="AE146" s="133">
        <f ca="1"/>
        <v>3.4253290024177652E-2</v>
      </c>
      <c r="AF146" s="133">
        <f ca="1"/>
        <v>0.17985185198650111</v>
      </c>
      <c r="AG146" s="133">
        <f ca="1"/>
        <v>-0.17249665623226829</v>
      </c>
      <c r="AH146" s="133">
        <f ca="1"/>
        <v>0</v>
      </c>
      <c r="AI146" s="133">
        <f ca="1"/>
        <v>0</v>
      </c>
      <c r="AJ146" s="133">
        <f ca="1"/>
        <v>0</v>
      </c>
      <c r="AK146" s="133">
        <f ca="1"/>
        <v>0</v>
      </c>
      <c r="AL146" s="133">
        <f ca="1"/>
        <v>0</v>
      </c>
      <c r="AM146" s="133">
        <f ca="1"/>
        <v>0</v>
      </c>
    </row>
    <row r="147" spans="3:39" x14ac:dyDescent="0.2">
      <c r="C147" s="57"/>
      <c r="P147" s="57"/>
      <c r="AB147" s="204" t="str" cm="1">
        <f t="array" aca="1" ref="AB147" ca="1">IFERROR(_xlfn.XLOOKUP(AC147,Com_codes_core,Com_labels_core),"")</f>
        <v>Labor and employment services</v>
      </c>
      <c r="AC147" s="278" t="str">
        <f ca="1"/>
        <v>c_155</v>
      </c>
      <c r="AD147" s="133">
        <f ca="1"/>
        <v>0.20036422442968904</v>
      </c>
      <c r="AE147" s="133">
        <f ca="1"/>
        <v>5.699539282255639E-2</v>
      </c>
      <c r="AF147" s="133">
        <f ca="1"/>
        <v>0.39807496168133838</v>
      </c>
      <c r="AG147" s="133">
        <f ca="1"/>
        <v>-4.9820563183022859E-2</v>
      </c>
      <c r="AH147" s="133">
        <f ca="1"/>
        <v>0</v>
      </c>
      <c r="AI147" s="133">
        <f ca="1"/>
        <v>0</v>
      </c>
      <c r="AJ147" s="133">
        <f ca="1"/>
        <v>0</v>
      </c>
      <c r="AK147" s="133">
        <f ca="1"/>
        <v>0</v>
      </c>
      <c r="AL147" s="133">
        <f ca="1"/>
        <v>0</v>
      </c>
      <c r="AM147" s="133">
        <f ca="1"/>
        <v>0</v>
      </c>
    </row>
    <row r="148" spans="3:39" x14ac:dyDescent="0.2">
      <c r="C148" s="57"/>
      <c r="P148" s="57"/>
      <c r="AB148" s="204" t="str" cm="1">
        <f t="array" aca="1" ref="AB148" ca="1">IFERROR(_xlfn.XLOOKUP(AC148,Com_codes_core,Com_labels_core),"")</f>
        <v>Services of travel agencies, tour businesses and support services, related to promotion and organization of tours</v>
      </c>
      <c r="AC148" s="278" t="str">
        <f ca="1"/>
        <v>c_156</v>
      </c>
      <c r="AD148" s="133">
        <f ca="1"/>
        <v>1.3563469135381419</v>
      </c>
      <c r="AE148" s="133">
        <f ca="1"/>
        <v>1.4377961190881194E-2</v>
      </c>
      <c r="AF148" s="133">
        <f ca="1"/>
        <v>9.1373417989837336E-2</v>
      </c>
      <c r="AG148" s="133">
        <f ca="1"/>
        <v>-0.13941818963396635</v>
      </c>
      <c r="AH148" s="133">
        <f ca="1"/>
        <v>0</v>
      </c>
      <c r="AI148" s="133">
        <f ca="1"/>
        <v>0</v>
      </c>
      <c r="AJ148" s="133">
        <f ca="1"/>
        <v>0</v>
      </c>
      <c r="AK148" s="133">
        <f ca="1"/>
        <v>0</v>
      </c>
      <c r="AL148" s="133">
        <f ca="1"/>
        <v>0</v>
      </c>
      <c r="AM148" s="133">
        <f ca="1"/>
        <v>0</v>
      </c>
    </row>
    <row r="149" spans="3:39" x14ac:dyDescent="0.2">
      <c r="C149" s="57"/>
      <c r="P149" s="57"/>
      <c r="AB149" s="204" t="str" cm="1">
        <f t="array" aca="1" ref="AB149" ca="1">IFERROR(_xlfn.XLOOKUP(AC149,Com_codes_core,Com_labels_core),"")</f>
        <v>Investigation services ensure safety</v>
      </c>
      <c r="AC149" s="278" t="str">
        <f ca="1"/>
        <v>c_157</v>
      </c>
      <c r="AD149" s="133">
        <f ca="1"/>
        <v>5.02142235462903E-2</v>
      </c>
      <c r="AE149" s="133">
        <f ca="1"/>
        <v>2.0307176812028871E-2</v>
      </c>
      <c r="AF149" s="133">
        <f ca="1"/>
        <v>0.14217596700500934</v>
      </c>
      <c r="AG149" s="133">
        <f ca="1"/>
        <v>-0.10127623528104479</v>
      </c>
      <c r="AH149" s="133">
        <f ca="1"/>
        <v>0</v>
      </c>
      <c r="AI149" s="133">
        <f ca="1"/>
        <v>0</v>
      </c>
      <c r="AJ149" s="133">
        <f ca="1"/>
        <v>0</v>
      </c>
      <c r="AK149" s="133">
        <f ca="1"/>
        <v>0</v>
      </c>
      <c r="AL149" s="133">
        <f ca="1"/>
        <v>0</v>
      </c>
      <c r="AM149" s="133">
        <f ca="1"/>
        <v>0</v>
      </c>
    </row>
    <row r="150" spans="3:39" x14ac:dyDescent="0.2">
      <c r="C150" s="57"/>
      <c r="P150" s="57"/>
      <c r="AB150" s="204" t="str" cm="1">
        <f t="array" aca="1" ref="AB150" ca="1">IFERROR(_xlfn.XLOOKUP(AC150,Com_codes_core,Com_labels_core),"")</f>
        <v>House, construction and landscape cleaning services</v>
      </c>
      <c r="AC150" s="278" t="str">
        <f ca="1"/>
        <v>c_158</v>
      </c>
      <c r="AD150" s="133">
        <f ca="1"/>
        <v>4.9155913140973367E-2</v>
      </c>
      <c r="AE150" s="133">
        <f ca="1"/>
        <v>-1.7330533620718569E-2</v>
      </c>
      <c r="AF150" s="133">
        <f ca="1"/>
        <v>-0.16205290430262309</v>
      </c>
      <c r="AG150" s="133">
        <f ca="1"/>
        <v>-0.22376642375593336</v>
      </c>
      <c r="AH150" s="133">
        <f ca="1"/>
        <v>0</v>
      </c>
      <c r="AI150" s="133">
        <f ca="1"/>
        <v>0</v>
      </c>
      <c r="AJ150" s="133">
        <f ca="1"/>
        <v>0</v>
      </c>
      <c r="AK150" s="133">
        <f ca="1"/>
        <v>0</v>
      </c>
      <c r="AL150" s="133">
        <f ca="1"/>
        <v>0</v>
      </c>
      <c r="AM150" s="133">
        <f ca="1"/>
        <v>0</v>
      </c>
    </row>
    <row r="151" spans="3:39" x14ac:dyDescent="0.2">
      <c r="C151" s="57"/>
      <c r="P151" s="57"/>
      <c r="AB151" s="204" t="str" cm="1">
        <f t="array" aca="1" ref="AB151" ca="1">IFERROR(_xlfn.XLOOKUP(AC151,Com_codes_core,Com_labels_core),"")</f>
        <v>Administrative services, office support and other business support activities</v>
      </c>
      <c r="AC151" s="278" t="str">
        <f ca="1"/>
        <v>c_159</v>
      </c>
      <c r="AD151" s="133">
        <f ca="1"/>
        <v>0.24131063308397116</v>
      </c>
      <c r="AE151" s="133">
        <f ca="1"/>
        <v>1.1593780741203652E-2</v>
      </c>
      <c r="AF151" s="133">
        <f ca="1"/>
        <v>6.3403504376169373E-2</v>
      </c>
      <c r="AG151" s="133">
        <f ca="1"/>
        <v>-0.14012736329063191</v>
      </c>
      <c r="AH151" s="133">
        <f ca="1"/>
        <v>0</v>
      </c>
      <c r="AI151" s="133">
        <f ca="1"/>
        <v>0</v>
      </c>
      <c r="AJ151" s="133">
        <f ca="1"/>
        <v>0</v>
      </c>
      <c r="AK151" s="133">
        <f ca="1"/>
        <v>0</v>
      </c>
      <c r="AL151" s="133">
        <f ca="1"/>
        <v>0</v>
      </c>
      <c r="AM151" s="133">
        <f ca="1"/>
        <v>0</v>
      </c>
    </row>
    <row r="152" spans="3:39" x14ac:dyDescent="0.2">
      <c r="C152" s="57"/>
      <c r="P152" s="57"/>
      <c r="AB152" s="204" t="str" cm="1">
        <f t="array" aca="1" ref="AB152" ca="1">IFERROR(_xlfn.XLOOKUP(AC152,Com_codes_core,Com_labels_core),"")</f>
        <v>Services of the Communist Party, socio-political organizations, state management, national security and defense and compulsory social security</v>
      </c>
      <c r="AC152" s="278" t="str">
        <f ca="1"/>
        <v>c_160</v>
      </c>
      <c r="AD152" s="133">
        <f ca="1"/>
        <v>8.6179950622838869E-2</v>
      </c>
      <c r="AE152" s="133">
        <f ca="1"/>
        <v>3.8841283138157934E-2</v>
      </c>
      <c r="AF152" s="133">
        <f ca="1"/>
        <v>0.26726709813473803</v>
      </c>
      <c r="AG152" s="133">
        <f ca="1"/>
        <v>-7.0111658812965771E-2</v>
      </c>
      <c r="AH152" s="133">
        <f ca="1"/>
        <v>0</v>
      </c>
      <c r="AI152" s="133">
        <f ca="1"/>
        <v>0</v>
      </c>
      <c r="AJ152" s="133">
        <f ca="1"/>
        <v>0</v>
      </c>
      <c r="AK152" s="133">
        <f ca="1"/>
        <v>0</v>
      </c>
      <c r="AL152" s="133">
        <f ca="1"/>
        <v>0</v>
      </c>
      <c r="AM152" s="133">
        <f ca="1"/>
        <v>0</v>
      </c>
    </row>
    <row r="153" spans="3:39" x14ac:dyDescent="0.2">
      <c r="C153" s="57"/>
      <c r="P153" s="57"/>
      <c r="AB153" s="204" t="str" cm="1">
        <f t="array" aca="1" ref="AB153" ca="1">IFERROR(_xlfn.XLOOKUP(AC153,Com_codes_core,Com_labels_core),"")</f>
        <v>Education and training (except college, university and postgraduate training)</v>
      </c>
      <c r="AC153" s="278" t="str">
        <f ca="1"/>
        <v>c_161</v>
      </c>
      <c r="AD153" s="133">
        <f ca="1"/>
        <v>2.1087009678759454</v>
      </c>
      <c r="AE153" s="133">
        <f ca="1"/>
        <v>3.2633454032082732E-2</v>
      </c>
      <c r="AF153" s="133">
        <f ca="1"/>
        <v>0.22047410932948264</v>
      </c>
      <c r="AG153" s="133">
        <f ca="1"/>
        <v>-5.2440656617958048E-2</v>
      </c>
      <c r="AH153" s="133">
        <f ca="1"/>
        <v>0</v>
      </c>
      <c r="AI153" s="133">
        <f ca="1"/>
        <v>0</v>
      </c>
      <c r="AJ153" s="133">
        <f ca="1"/>
        <v>0</v>
      </c>
      <c r="AK153" s="133">
        <f ca="1"/>
        <v>0</v>
      </c>
      <c r="AL153" s="133">
        <f ca="1"/>
        <v>0</v>
      </c>
      <c r="AM153" s="133">
        <f ca="1"/>
        <v>0</v>
      </c>
    </row>
    <row r="154" spans="3:39" x14ac:dyDescent="0.2">
      <c r="C154" s="57"/>
      <c r="P154" s="57"/>
      <c r="AB154" s="204" t="str" cm="1">
        <f t="array" aca="1" ref="AB154" ca="1">IFERROR(_xlfn.XLOOKUP(AC154,Com_codes_core,Com_labels_core),"")</f>
        <v>College, university and postgraduate training services</v>
      </c>
      <c r="AC154" s="278" t="str">
        <f ca="1"/>
        <v>c_162</v>
      </c>
      <c r="AD154" s="133">
        <f ca="1"/>
        <v>0.58403535008244012</v>
      </c>
      <c r="AE154" s="133">
        <f ca="1"/>
        <v>2.6215723687239567E-2</v>
      </c>
      <c r="AF154" s="133">
        <f ca="1"/>
        <v>0.21772518993803391</v>
      </c>
      <c r="AG154" s="133">
        <f ca="1"/>
        <v>-2.328144464659454E-2</v>
      </c>
      <c r="AH154" s="133">
        <f ca="1"/>
        <v>0</v>
      </c>
      <c r="AI154" s="133">
        <f ca="1"/>
        <v>0</v>
      </c>
      <c r="AJ154" s="133">
        <f ca="1"/>
        <v>0</v>
      </c>
      <c r="AK154" s="133">
        <f ca="1"/>
        <v>0</v>
      </c>
      <c r="AL154" s="133">
        <f ca="1"/>
        <v>0</v>
      </c>
      <c r="AM154" s="133">
        <f ca="1"/>
        <v>0</v>
      </c>
    </row>
    <row r="155" spans="3:39" x14ac:dyDescent="0.2">
      <c r="C155" s="57"/>
      <c r="P155" s="57"/>
      <c r="AB155" s="204" t="str" cm="1">
        <f t="array" aca="1" ref="AB155" ca="1">IFERROR(_xlfn.XLOOKUP(AC155,Com_codes_core,Com_labels_core),"")</f>
        <v>Health services</v>
      </c>
      <c r="AC155" s="278" t="str">
        <f ca="1"/>
        <v>c_163</v>
      </c>
      <c r="AD155" s="133">
        <f ca="1"/>
        <v>4.5465971733025379</v>
      </c>
      <c r="AE155" s="133">
        <f ca="1"/>
        <v>1.1511740238723256E-2</v>
      </c>
      <c r="AF155" s="133">
        <f ca="1"/>
        <v>0.13365008344055074</v>
      </c>
      <c r="AG155" s="133">
        <f ca="1"/>
        <v>-6.9865010633063385E-2</v>
      </c>
      <c r="AH155" s="133">
        <f ca="1"/>
        <v>0</v>
      </c>
      <c r="AI155" s="133">
        <f ca="1"/>
        <v>0</v>
      </c>
      <c r="AJ155" s="133">
        <f ca="1"/>
        <v>0</v>
      </c>
      <c r="AK155" s="133">
        <f ca="1"/>
        <v>0</v>
      </c>
      <c r="AL155" s="133">
        <f ca="1"/>
        <v>0</v>
      </c>
      <c r="AM155" s="133">
        <f ca="1"/>
        <v>0</v>
      </c>
    </row>
    <row r="156" spans="3:39" x14ac:dyDescent="0.2">
      <c r="C156" s="57"/>
      <c r="P156" s="57"/>
      <c r="AB156" s="204" t="str" cm="1">
        <f t="array" aca="1" ref="AB156" ca="1">IFERROR(_xlfn.XLOOKUP(AC156,Com_codes_core,Com_labels_core),"")</f>
        <v>Centralized care and nursing services</v>
      </c>
      <c r="AC156" s="278" t="str">
        <f ca="1"/>
        <v>c_164</v>
      </c>
      <c r="AD156" s="133">
        <f ca="1"/>
        <v>3.2545769390827942E-2</v>
      </c>
      <c r="AE156" s="133">
        <f ca="1"/>
        <v>-1.4339332273149985E-2</v>
      </c>
      <c r="AF156" s="133">
        <f ca="1"/>
        <v>-0.10646824223143891</v>
      </c>
      <c r="AG156" s="133">
        <f ca="1"/>
        <v>-0.14195272329141639</v>
      </c>
      <c r="AH156" s="133">
        <f ca="1"/>
        <v>0</v>
      </c>
      <c r="AI156" s="133">
        <f ca="1"/>
        <v>0</v>
      </c>
      <c r="AJ156" s="133">
        <f ca="1"/>
        <v>0</v>
      </c>
      <c r="AK156" s="133">
        <f ca="1"/>
        <v>0</v>
      </c>
      <c r="AL156" s="133">
        <f ca="1"/>
        <v>0</v>
      </c>
      <c r="AM156" s="133">
        <f ca="1"/>
        <v>0</v>
      </c>
    </row>
    <row r="157" spans="3:39" x14ac:dyDescent="0.2">
      <c r="C157" s="57"/>
      <c r="P157" s="57"/>
      <c r="AB157" s="204" t="str" cm="1">
        <f t="array" aca="1" ref="AB157" ca="1">IFERROR(_xlfn.XLOOKUP(AC157,Com_codes_core,Com_labels_core),"")</f>
        <v>Social support services are not centralized</v>
      </c>
      <c r="AC157" s="278" t="str">
        <f ca="1"/>
        <v>c_165</v>
      </c>
      <c r="AD157" s="133">
        <f ca="1"/>
        <v>9.6044854283216883E-3</v>
      </c>
      <c r="AE157" s="133">
        <f ca="1"/>
        <v>2.6495613622223857E-2</v>
      </c>
      <c r="AF157" s="133">
        <f ca="1"/>
        <v>0.17389157890630447</v>
      </c>
      <c r="AG157" s="133">
        <f ca="1"/>
        <v>-8.319295516759917E-2</v>
      </c>
      <c r="AH157" s="133">
        <f ca="1"/>
        <v>0</v>
      </c>
      <c r="AI157" s="133">
        <f ca="1"/>
        <v>0</v>
      </c>
      <c r="AJ157" s="133">
        <f ca="1"/>
        <v>0</v>
      </c>
      <c r="AK157" s="133">
        <f ca="1"/>
        <v>0</v>
      </c>
      <c r="AL157" s="133">
        <f ca="1"/>
        <v>0</v>
      </c>
      <c r="AM157" s="133">
        <f ca="1"/>
        <v>0</v>
      </c>
    </row>
    <row r="158" spans="3:39" x14ac:dyDescent="0.2">
      <c r="C158" s="57"/>
      <c r="P158" s="57"/>
      <c r="AB158" s="204" t="str" cm="1">
        <f t="array" aca="1" ref="AB158" ca="1">IFERROR(_xlfn.XLOOKUP(AC158,Com_codes_core,Com_labels_core),"")</f>
        <v>Creative, artistic and entertainment services</v>
      </c>
      <c r="AC158" s="278" t="str">
        <f ca="1"/>
        <v>c_166</v>
      </c>
      <c r="AD158" s="133">
        <f ca="1"/>
        <v>7.1642552164741496E-2</v>
      </c>
      <c r="AE158" s="133">
        <f ca="1"/>
        <v>-1.7028327852142144E-2</v>
      </c>
      <c r="AF158" s="133">
        <f ca="1"/>
        <v>-0.15550474814087778</v>
      </c>
      <c r="AG158" s="133">
        <f ca="1"/>
        <v>-0.16259048248269403</v>
      </c>
      <c r="AH158" s="133">
        <f ca="1"/>
        <v>0</v>
      </c>
      <c r="AI158" s="133">
        <f ca="1"/>
        <v>0</v>
      </c>
      <c r="AJ158" s="133">
        <f ca="1"/>
        <v>0</v>
      </c>
      <c r="AK158" s="133">
        <f ca="1"/>
        <v>0</v>
      </c>
      <c r="AL158" s="133">
        <f ca="1"/>
        <v>0</v>
      </c>
      <c r="AM158" s="133">
        <f ca="1"/>
        <v>0</v>
      </c>
    </row>
    <row r="159" spans="3:39" x14ac:dyDescent="0.2">
      <c r="C159" s="57"/>
      <c r="P159" s="57"/>
      <c r="AB159" s="204" t="str" cm="1">
        <f t="array" aca="1" ref="AB159" ca="1">IFERROR(_xlfn.XLOOKUP(AC159,Com_codes_core,Com_labels_core),"")</f>
        <v>Services of libraries, archives, museums and other cultural activities</v>
      </c>
      <c r="AC159" s="278" t="str">
        <f ca="1"/>
        <v>c_167</v>
      </c>
      <c r="AD159" s="133">
        <f ca="1"/>
        <v>2.8954406547452204E-2</v>
      </c>
      <c r="AE159" s="133">
        <f ca="1"/>
        <v>-9.3403329245567157E-3</v>
      </c>
      <c r="AF159" s="133">
        <f ca="1"/>
        <v>-8.5714287398142019E-2</v>
      </c>
      <c r="AG159" s="133">
        <f ca="1"/>
        <v>-0.15484491570950665</v>
      </c>
      <c r="AH159" s="133">
        <f ca="1"/>
        <v>0</v>
      </c>
      <c r="AI159" s="133">
        <f ca="1"/>
        <v>0</v>
      </c>
      <c r="AJ159" s="133">
        <f ca="1"/>
        <v>0</v>
      </c>
      <c r="AK159" s="133">
        <f ca="1"/>
        <v>0</v>
      </c>
      <c r="AL159" s="133">
        <f ca="1"/>
        <v>0</v>
      </c>
      <c r="AM159" s="133">
        <f ca="1"/>
        <v>0</v>
      </c>
    </row>
    <row r="160" spans="3:39" x14ac:dyDescent="0.2">
      <c r="C160" s="57"/>
      <c r="P160" s="57"/>
      <c r="AB160" s="204" t="str" cm="1">
        <f t="array" aca="1" ref="AB160" ca="1">IFERROR(_xlfn.XLOOKUP(AC160,Com_codes_core,Com_labels_core),"")</f>
        <v>Lottery, betting and gambling services</v>
      </c>
      <c r="AC160" s="278" t="str">
        <f ca="1"/>
        <v>c_168</v>
      </c>
      <c r="AD160" s="133">
        <f ca="1"/>
        <v>1.2275524719976214</v>
      </c>
      <c r="AE160" s="133">
        <f ca="1"/>
        <v>-4.8722002797374486E-3</v>
      </c>
      <c r="AF160" s="133">
        <f ca="1"/>
        <v>-4.7166780670271358E-2</v>
      </c>
      <c r="AG160" s="133">
        <f ca="1"/>
        <v>-6.9659769708541042E-2</v>
      </c>
      <c r="AH160" s="133">
        <f ca="1"/>
        <v>0</v>
      </c>
      <c r="AI160" s="133">
        <f ca="1"/>
        <v>0</v>
      </c>
      <c r="AJ160" s="133">
        <f ca="1"/>
        <v>0</v>
      </c>
      <c r="AK160" s="133">
        <f ca="1"/>
        <v>0</v>
      </c>
      <c r="AL160" s="133">
        <f ca="1"/>
        <v>0</v>
      </c>
      <c r="AM160" s="133">
        <f ca="1"/>
        <v>0</v>
      </c>
    </row>
    <row r="161" spans="3:39" x14ac:dyDescent="0.2">
      <c r="C161" s="57"/>
      <c r="P161" s="57"/>
      <c r="AB161" s="204" t="str" cm="1">
        <f t="array" aca="1" ref="AB161" ca="1">IFERROR(_xlfn.XLOOKUP(AC161,Com_codes_core,Com_labels_core),"")</f>
        <v>Sports, entertainment and recreation services</v>
      </c>
      <c r="AC161" s="278" t="str">
        <f ca="1"/>
        <v>c_169</v>
      </c>
      <c r="AD161" s="133">
        <f ca="1"/>
        <v>0.38029601933903046</v>
      </c>
      <c r="AE161" s="133">
        <f ca="1"/>
        <v>-1.227831043515426E-3</v>
      </c>
      <c r="AF161" s="133">
        <f ca="1"/>
        <v>-0.13002127624054394</v>
      </c>
      <c r="AG161" s="133">
        <f ca="1"/>
        <v>-3.6405269235817439E-2</v>
      </c>
      <c r="AH161" s="133">
        <f ca="1"/>
        <v>0</v>
      </c>
      <c r="AI161" s="133">
        <f ca="1"/>
        <v>0</v>
      </c>
      <c r="AJ161" s="133">
        <f ca="1"/>
        <v>0</v>
      </c>
      <c r="AK161" s="133">
        <f ca="1"/>
        <v>0</v>
      </c>
      <c r="AL161" s="133">
        <f ca="1"/>
        <v>0</v>
      </c>
      <c r="AM161" s="133">
        <f ca="1"/>
        <v>0</v>
      </c>
    </row>
    <row r="162" spans="3:39" x14ac:dyDescent="0.2">
      <c r="C162" s="57"/>
      <c r="P162" s="57"/>
      <c r="AB162" s="204" t="str" cm="1">
        <f t="array" aca="1" ref="AB162" ca="1">IFERROR(_xlfn.XLOOKUP(AC162,Com_codes_core,Com_labels_core),"")</f>
        <v>Services of other associations and organizations</v>
      </c>
      <c r="AC162" s="278" t="str">
        <f ca="1"/>
        <v>c_170</v>
      </c>
      <c r="AD162" s="133">
        <f ca="1"/>
        <v>0.29542229321600688</v>
      </c>
      <c r="AE162" s="133">
        <f ca="1"/>
        <v>2.6874168707236024E-2</v>
      </c>
      <c r="AF162" s="133">
        <f ca="1"/>
        <v>0.18264646451178201</v>
      </c>
      <c r="AG162" s="133">
        <f ca="1"/>
        <v>-6.1478817891191806E-2</v>
      </c>
      <c r="AH162" s="133">
        <f ca="1"/>
        <v>0</v>
      </c>
      <c r="AI162" s="133">
        <f ca="1"/>
        <v>0</v>
      </c>
      <c r="AJ162" s="133">
        <f ca="1"/>
        <v>0</v>
      </c>
      <c r="AK162" s="133">
        <f ca="1"/>
        <v>0</v>
      </c>
      <c r="AL162" s="133">
        <f ca="1"/>
        <v>0</v>
      </c>
      <c r="AM162" s="133">
        <f ca="1"/>
        <v>0</v>
      </c>
    </row>
    <row r="163" spans="3:39" x14ac:dyDescent="0.2">
      <c r="C163" s="57"/>
      <c r="P163" s="57"/>
      <c r="AB163" s="204" t="str" cm="1">
        <f t="array" aca="1" ref="AB163" ca="1">IFERROR(_xlfn.XLOOKUP(AC163,Com_codes_core,Com_labels_core),"")</f>
        <v>Computer repair service, personal and household appliances</v>
      </c>
      <c r="AC163" s="278" t="str">
        <f ca="1"/>
        <v>c_171</v>
      </c>
      <c r="AD163" s="133">
        <f ca="1"/>
        <v>0.22837875538897523</v>
      </c>
      <c r="AE163" s="133">
        <f ca="1"/>
        <v>-2.9915306720140755E-3</v>
      </c>
      <c r="AF163" s="133">
        <f ca="1"/>
        <v>5.7722932420523065E-2</v>
      </c>
      <c r="AG163" s="133">
        <f ca="1"/>
        <v>-0.13683010860250366</v>
      </c>
      <c r="AH163" s="133">
        <f ca="1"/>
        <v>0</v>
      </c>
      <c r="AI163" s="133">
        <f ca="1"/>
        <v>0</v>
      </c>
      <c r="AJ163" s="133">
        <f ca="1"/>
        <v>0</v>
      </c>
      <c r="AK163" s="133">
        <f ca="1"/>
        <v>0</v>
      </c>
      <c r="AL163" s="133">
        <f ca="1"/>
        <v>0</v>
      </c>
      <c r="AM163" s="133">
        <f ca="1"/>
        <v>0</v>
      </c>
    </row>
    <row r="164" spans="3:39" x14ac:dyDescent="0.2">
      <c r="C164" s="57"/>
      <c r="P164" s="57"/>
      <c r="AB164" s="204" t="str" cm="1">
        <f t="array" aca="1" ref="AB164" ca="1">IFERROR(_xlfn.XLOOKUP(AC164,Com_codes_core,Com_labels_core),"")</f>
        <v>Other personal services</v>
      </c>
      <c r="AC164" s="278" t="str">
        <f ca="1"/>
        <v>c_172</v>
      </c>
      <c r="AD164" s="133">
        <f ca="1"/>
        <v>1.0307192310915085</v>
      </c>
      <c r="AE164" s="133">
        <f ca="1"/>
        <v>-4.6532600074478125E-3</v>
      </c>
      <c r="AF164" s="133">
        <f ca="1"/>
        <v>-1.0895516828202112E-2</v>
      </c>
      <c r="AG164" s="133">
        <f ca="1"/>
        <v>-0.13644198609763514</v>
      </c>
      <c r="AH164" s="133">
        <f ca="1"/>
        <v>0</v>
      </c>
      <c r="AI164" s="133">
        <f ca="1"/>
        <v>0</v>
      </c>
      <c r="AJ164" s="133">
        <f ca="1"/>
        <v>0</v>
      </c>
      <c r="AK164" s="133">
        <f ca="1"/>
        <v>0</v>
      </c>
      <c r="AL164" s="133">
        <f ca="1"/>
        <v>0</v>
      </c>
      <c r="AM164" s="133">
        <f ca="1"/>
        <v>0</v>
      </c>
    </row>
    <row r="165" spans="3:39" x14ac:dyDescent="0.2">
      <c r="C165" s="57"/>
      <c r="P165" s="57"/>
      <c r="AB165" s="204" t="str" cm="1">
        <f t="array" aca="1" ref="AB165" ca="1">IFERROR(_xlfn.XLOOKUP(AC165,Com_codes_core,Com_labels_core),"")</f>
        <v>Household chores service for households</v>
      </c>
      <c r="AC165" s="278" t="str">
        <f ca="1"/>
        <v>c_173</v>
      </c>
      <c r="AD165" s="135">
        <f ca="1"/>
        <v>0.25796430070631515</v>
      </c>
      <c r="AE165" s="135">
        <f ca="1"/>
        <v>-8.7181577856254577E-3</v>
      </c>
      <c r="AF165" s="135">
        <f ca="1"/>
        <v>-9.321663668053759E-2</v>
      </c>
      <c r="AG165" s="135">
        <f ca="1"/>
        <v>-0.13896604526738576</v>
      </c>
      <c r="AH165" s="135">
        <f ca="1"/>
        <v>0</v>
      </c>
      <c r="AI165" s="135">
        <f ca="1"/>
        <v>0</v>
      </c>
      <c r="AJ165" s="135">
        <f ca="1"/>
        <v>0</v>
      </c>
      <c r="AK165" s="135">
        <f ca="1"/>
        <v>0</v>
      </c>
      <c r="AL165" s="135">
        <f ca="1"/>
        <v>0</v>
      </c>
      <c r="AM165" s="135">
        <f ca="1"/>
        <v>0</v>
      </c>
    </row>
    <row r="166" spans="3:39" x14ac:dyDescent="0.2">
      <c r="C166" s="57"/>
      <c r="P166" s="57"/>
      <c r="AB166" s="204" t="str" cm="1">
        <f t="array" aca="1" ref="AB166" ca="1">IFERROR(_xlfn.XLOOKUP(AC166,Com_codes_core,Com_labels_core),"")</f>
        <v>Agriculture</v>
      </c>
      <c r="AC166" s="278" t="str">
        <f ca="1"/>
        <v>xAGR</v>
      </c>
      <c r="AD166" s="133">
        <f ca="1"/>
        <v>7.1828972165157614</v>
      </c>
      <c r="AE166" s="133">
        <f ca="1"/>
        <v>-3.0510036953212971E-2</v>
      </c>
      <c r="AF166" s="133">
        <f ca="1"/>
        <v>-0.12245213299624247</v>
      </c>
      <c r="AG166" s="133">
        <f ca="1"/>
        <v>-0.21811475807613778</v>
      </c>
      <c r="AH166" s="133">
        <f ca="1"/>
        <v>0</v>
      </c>
      <c r="AI166" s="133">
        <f ca="1"/>
        <v>0</v>
      </c>
      <c r="AJ166" s="133">
        <f ca="1"/>
        <v>0</v>
      </c>
      <c r="AK166" s="133">
        <f ca="1"/>
        <v>0</v>
      </c>
      <c r="AL166" s="133">
        <f ca="1"/>
        <v>0</v>
      </c>
      <c r="AM166" s="133">
        <f ca="1"/>
        <v>0</v>
      </c>
    </row>
    <row r="167" spans="3:39" x14ac:dyDescent="0.2">
      <c r="C167" s="57"/>
      <c r="P167" s="57"/>
      <c r="AB167" s="204" t="str" cm="1">
        <f t="array" aca="1" ref="AB167" ca="1">IFERROR(_xlfn.XLOOKUP(AC167,Com_codes_core,Com_labels_core),"")</f>
        <v>Mining</v>
      </c>
      <c r="AC167" s="278" t="str">
        <f ca="1"/>
        <v>xMIN</v>
      </c>
      <c r="AD167" s="133">
        <f ca="1"/>
        <v>0.84550079579269766</v>
      </c>
      <c r="AE167" s="133">
        <f ca="1"/>
        <v>5.5072510466480651E-2</v>
      </c>
      <c r="AF167" s="133">
        <f ca="1"/>
        <v>0.60103023551660861</v>
      </c>
      <c r="AG167" s="133">
        <f ca="1"/>
        <v>9.2755443054781672E-2</v>
      </c>
      <c r="AH167" s="133">
        <f ca="1"/>
        <v>0</v>
      </c>
      <c r="AI167" s="133">
        <f ca="1"/>
        <v>0</v>
      </c>
      <c r="AJ167" s="133">
        <f ca="1"/>
        <v>0</v>
      </c>
      <c r="AK167" s="133">
        <f ca="1"/>
        <v>0</v>
      </c>
      <c r="AL167" s="133">
        <f ca="1"/>
        <v>0</v>
      </c>
      <c r="AM167" s="133">
        <f ca="1"/>
        <v>0</v>
      </c>
    </row>
    <row r="168" spans="3:39" x14ac:dyDescent="0.2">
      <c r="C168" s="57"/>
      <c r="P168" s="57"/>
      <c r="AB168" s="204" t="str" cm="1">
        <f t="array" aca="1" ref="AB168" ca="1">IFERROR(_xlfn.XLOOKUP(AC168,Com_codes_core,Com_labels_core),"")</f>
        <v>Manf non-Dur</v>
      </c>
      <c r="AC168" s="278" t="str">
        <f ca="1"/>
        <v>xMND</v>
      </c>
      <c r="AD168" s="133">
        <f ca="1"/>
        <v>33.9764139168634</v>
      </c>
      <c r="AE168" s="133">
        <f ca="1"/>
        <v>-4.9167402227723311E-2</v>
      </c>
      <c r="AF168" s="133">
        <f ca="1"/>
        <v>-0.46306032199958658</v>
      </c>
      <c r="AG168" s="133">
        <f ca="1"/>
        <v>-0.23133689112008193</v>
      </c>
      <c r="AH168" s="133">
        <f ca="1"/>
        <v>0</v>
      </c>
      <c r="AI168" s="133">
        <f ca="1"/>
        <v>0</v>
      </c>
      <c r="AJ168" s="133">
        <f ca="1"/>
        <v>0</v>
      </c>
      <c r="AK168" s="133">
        <f ca="1"/>
        <v>0</v>
      </c>
      <c r="AL168" s="133">
        <f ca="1"/>
        <v>0</v>
      </c>
      <c r="AM168" s="133">
        <f ca="1"/>
        <v>0</v>
      </c>
    </row>
    <row r="169" spans="3:39" x14ac:dyDescent="0.2">
      <c r="C169" s="57"/>
      <c r="P169" s="57"/>
      <c r="AB169" s="204" t="str" cm="1">
        <f t="array" aca="1" ref="AB169" ca="1">IFERROR(_xlfn.XLOOKUP(AC169,Com_codes_core,Com_labels_core),"")</f>
        <v>Manf Dur</v>
      </c>
      <c r="AC169" s="278" t="str">
        <f ca="1"/>
        <v>xMDU</v>
      </c>
      <c r="AD169" s="133">
        <f ca="1"/>
        <v>12.013107392845971</v>
      </c>
      <c r="AE169" s="133">
        <f ca="1"/>
        <v>-0.12404884504150226</v>
      </c>
      <c r="AF169" s="133">
        <f ca="1"/>
        <v>-0.97145789481559719</v>
      </c>
      <c r="AG169" s="133">
        <f ca="1"/>
        <v>-0.19331500859078865</v>
      </c>
      <c r="AH169" s="133">
        <f ca="1"/>
        <v>0</v>
      </c>
      <c r="AI169" s="133">
        <f ca="1"/>
        <v>0</v>
      </c>
      <c r="AJ169" s="133">
        <f ca="1"/>
        <v>0</v>
      </c>
      <c r="AK169" s="133">
        <f ca="1"/>
        <v>0</v>
      </c>
      <c r="AL169" s="133">
        <f ca="1"/>
        <v>0</v>
      </c>
      <c r="AM169" s="133">
        <f ca="1"/>
        <v>0</v>
      </c>
    </row>
    <row r="170" spans="3:39" x14ac:dyDescent="0.2">
      <c r="C170" s="57"/>
      <c r="P170" s="57"/>
      <c r="AB170" s="204" t="str" cm="1">
        <f t="array" aca="1" ref="AB170" ca="1">IFERROR(_xlfn.XLOOKUP(AC170,Com_codes_core,Com_labels_core),"")</f>
        <v>All Electr</v>
      </c>
      <c r="AC170" s="278" t="str">
        <f ca="1"/>
        <v>xELP</v>
      </c>
      <c r="AD170" s="133">
        <f ca="1"/>
        <v>1.6197806041858487</v>
      </c>
      <c r="AE170" s="133">
        <f ca="1"/>
        <v>5.8941352347607889E-2</v>
      </c>
      <c r="AF170" s="133">
        <f ca="1"/>
        <v>0.47519626898262501</v>
      </c>
      <c r="AG170" s="133">
        <f ca="1"/>
        <v>-0.14433411533333329</v>
      </c>
      <c r="AH170" s="133">
        <f ca="1"/>
        <v>0</v>
      </c>
      <c r="AI170" s="133">
        <f ca="1"/>
        <v>0</v>
      </c>
      <c r="AJ170" s="133">
        <f ca="1"/>
        <v>0</v>
      </c>
      <c r="AK170" s="133">
        <f ca="1"/>
        <v>0</v>
      </c>
      <c r="AL170" s="133">
        <f ca="1"/>
        <v>0</v>
      </c>
      <c r="AM170" s="133">
        <f ca="1"/>
        <v>0</v>
      </c>
    </row>
    <row r="171" spans="3:39" x14ac:dyDescent="0.2">
      <c r="C171" s="57"/>
      <c r="P171" s="57"/>
      <c r="AB171" s="204" t="str" cm="1">
        <f t="array" aca="1" ref="AB171" ca="1">IFERROR(_xlfn.XLOOKUP(AC171,Com_codes_core,Com_labels_core),"")</f>
        <v>Trade+Acco</v>
      </c>
      <c r="AC171" s="278" t="str">
        <f ca="1"/>
        <v>xTRD</v>
      </c>
      <c r="AD171" s="133">
        <f ca="1"/>
        <v>2.5983449202846582</v>
      </c>
      <c r="AE171" s="133">
        <f ca="1"/>
        <v>1.1947636093578851E-2</v>
      </c>
      <c r="AF171" s="133">
        <f ca="1"/>
        <v>6.3861583355007134E-2</v>
      </c>
      <c r="AG171" s="133">
        <f ca="1"/>
        <v>-0.15742016817394955</v>
      </c>
      <c r="AH171" s="133">
        <f ca="1"/>
        <v>0</v>
      </c>
      <c r="AI171" s="133">
        <f ca="1"/>
        <v>0</v>
      </c>
      <c r="AJ171" s="133">
        <f ca="1"/>
        <v>0</v>
      </c>
      <c r="AK171" s="133">
        <f ca="1"/>
        <v>0</v>
      </c>
      <c r="AL171" s="133">
        <f ca="1"/>
        <v>0</v>
      </c>
      <c r="AM171" s="133">
        <f ca="1"/>
        <v>0</v>
      </c>
    </row>
    <row r="172" spans="3:39" x14ac:dyDescent="0.2">
      <c r="C172" s="57"/>
      <c r="P172" s="57"/>
      <c r="AB172" s="204" t="str" cm="1">
        <f t="array" aca="1" ref="AB172" ca="1">IFERROR(_xlfn.XLOOKUP(AC172,Com_codes_core,Com_labels_core),"")</f>
        <v>Transp</v>
      </c>
      <c r="AC172" s="278" t="str">
        <f ca="1"/>
        <v>xTRP</v>
      </c>
      <c r="AD172" s="133">
        <f ca="1"/>
        <v>4.004471390288673</v>
      </c>
      <c r="AE172" s="133">
        <f ca="1"/>
        <v>1.8560188348182294E-2</v>
      </c>
      <c r="AF172" s="133">
        <f ca="1"/>
        <v>-5.6901700188805027E-2</v>
      </c>
      <c r="AG172" s="133">
        <f ca="1"/>
        <v>-0.38458943246316712</v>
      </c>
      <c r="AH172" s="133">
        <f ca="1"/>
        <v>0</v>
      </c>
      <c r="AI172" s="133">
        <f ca="1"/>
        <v>0</v>
      </c>
      <c r="AJ172" s="133">
        <f ca="1"/>
        <v>0</v>
      </c>
      <c r="AK172" s="133">
        <f ca="1"/>
        <v>0</v>
      </c>
      <c r="AL172" s="133">
        <f ca="1"/>
        <v>0</v>
      </c>
      <c r="AM172" s="133">
        <f ca="1"/>
        <v>0</v>
      </c>
    </row>
    <row r="173" spans="3:39" x14ac:dyDescent="0.2">
      <c r="C173" s="57"/>
      <c r="P173" s="57"/>
      <c r="AB173" s="204" t="str" cm="1">
        <f t="array" aca="1" ref="AB173" ca="1">IFERROR(_xlfn.XLOOKUP(AC173,Com_codes_core,Com_labels_core),"")</f>
        <v>Oth Priv Srv</v>
      </c>
      <c r="AC173" s="278" t="str">
        <f ca="1"/>
        <v>xPSV</v>
      </c>
      <c r="AD173" s="133">
        <f ca="1"/>
        <v>30.362865659972766</v>
      </c>
      <c r="AE173" s="133">
        <f ca="1"/>
        <v>1.2278983597013848E-2</v>
      </c>
      <c r="AF173" s="133">
        <f ca="1"/>
        <v>9.6614720632959283E-2</v>
      </c>
      <c r="AG173" s="133">
        <f ca="1"/>
        <v>-7.6213018317228265E-2</v>
      </c>
      <c r="AH173" s="133">
        <f ca="1"/>
        <v>0</v>
      </c>
      <c r="AI173" s="133">
        <f ca="1"/>
        <v>0</v>
      </c>
      <c r="AJ173" s="133">
        <f ca="1"/>
        <v>0</v>
      </c>
      <c r="AK173" s="133">
        <f ca="1"/>
        <v>0</v>
      </c>
      <c r="AL173" s="133">
        <f ca="1"/>
        <v>0</v>
      </c>
      <c r="AM173" s="133">
        <f ca="1"/>
        <v>0</v>
      </c>
    </row>
    <row r="174" spans="3:39" x14ac:dyDescent="0.2">
      <c r="C174" s="57"/>
      <c r="P174" s="57"/>
      <c r="AB174" s="204" t="str" cm="1">
        <f t="array" aca="1" ref="AB174" ca="1">IFERROR(_xlfn.XLOOKUP(AC174,Com_codes_core,Com_labels_core),"")</f>
        <v>Publ Srv</v>
      </c>
      <c r="AC174" s="278" t="str">
        <f ca="1"/>
        <v>xGSV</v>
      </c>
      <c r="AD174" s="133">
        <f ca="1"/>
        <v>7.3966181032503657</v>
      </c>
      <c r="AE174" s="133">
        <f ca="1"/>
        <v>1.8836857243087479E-2</v>
      </c>
      <c r="AF174" s="133">
        <f ca="1"/>
        <v>0.16473509340459991</v>
      </c>
      <c r="AG174" s="133">
        <f ca="1"/>
        <v>-6.1889305567242037E-2</v>
      </c>
      <c r="AH174" s="133">
        <f ca="1"/>
        <v>0</v>
      </c>
      <c r="AI174" s="133">
        <f ca="1"/>
        <v>0</v>
      </c>
      <c r="AJ174" s="133">
        <f ca="1"/>
        <v>0</v>
      </c>
      <c r="AK174" s="133">
        <f ca="1"/>
        <v>0</v>
      </c>
      <c r="AL174" s="133">
        <f ca="1"/>
        <v>0</v>
      </c>
      <c r="AM174" s="133">
        <f ca="1"/>
        <v>0</v>
      </c>
    </row>
    <row r="175" spans="3:39" x14ac:dyDescent="0.2">
      <c r="C175" s="57"/>
      <c r="P175" s="57"/>
      <c r="AC175" s="57"/>
    </row>
    <row r="176" spans="3:39" x14ac:dyDescent="0.2">
      <c r="C176" s="57"/>
      <c r="P176" s="57"/>
      <c r="AC176" s="57"/>
    </row>
    <row r="177" spans="3:29" x14ac:dyDescent="0.2">
      <c r="C177" s="57"/>
      <c r="P177" s="57"/>
      <c r="AC177" s="57"/>
    </row>
    <row r="178" spans="3:29" x14ac:dyDescent="0.2">
      <c r="C178" s="57"/>
      <c r="P178" s="57"/>
      <c r="AC178" s="57"/>
    </row>
    <row r="179" spans="3:29" x14ac:dyDescent="0.2">
      <c r="C179" s="57"/>
      <c r="P179" s="57"/>
      <c r="AC179" s="57"/>
    </row>
    <row r="180" spans="3:29" x14ac:dyDescent="0.2">
      <c r="C180" s="57"/>
      <c r="P180" s="57"/>
      <c r="AC180" s="57"/>
    </row>
    <row r="181" spans="3:29" x14ac:dyDescent="0.2">
      <c r="C181" s="57"/>
      <c r="P181" s="57"/>
      <c r="AC181" s="57"/>
    </row>
    <row r="182" spans="3:29" x14ac:dyDescent="0.2">
      <c r="C182" s="57"/>
      <c r="P182" s="57"/>
      <c r="AC182" s="57"/>
    </row>
    <row r="183" spans="3:29" x14ac:dyDescent="0.2">
      <c r="C183" s="57"/>
      <c r="P183" s="57"/>
      <c r="AC183" s="57"/>
    </row>
    <row r="184" spans="3:29" x14ac:dyDescent="0.2">
      <c r="C184" s="57"/>
      <c r="P184" s="57"/>
      <c r="AC184" s="57"/>
    </row>
    <row r="185" spans="3:29" x14ac:dyDescent="0.2">
      <c r="C185" s="57"/>
      <c r="P185" s="57"/>
      <c r="AC185" s="57"/>
    </row>
    <row r="186" spans="3:29" x14ac:dyDescent="0.2">
      <c r="C186" s="57"/>
      <c r="P186" s="57"/>
      <c r="AC186" s="57"/>
    </row>
    <row r="187" spans="3:29" x14ac:dyDescent="0.2">
      <c r="C187" s="57"/>
      <c r="P187" s="57"/>
      <c r="AC187" s="57"/>
    </row>
    <row r="188" spans="3:29" x14ac:dyDescent="0.2">
      <c r="C188" s="57"/>
      <c r="P188" s="57"/>
      <c r="AC188" s="57"/>
    </row>
    <row r="189" spans="3:29" x14ac:dyDescent="0.2">
      <c r="C189" s="57"/>
      <c r="P189" s="57"/>
      <c r="AC189" s="57"/>
    </row>
    <row r="190" spans="3:29" x14ac:dyDescent="0.2">
      <c r="C190" s="57"/>
      <c r="P190" s="57"/>
      <c r="AC190" s="57"/>
    </row>
    <row r="191" spans="3:29" x14ac:dyDescent="0.2">
      <c r="C191" s="57"/>
      <c r="P191" s="57"/>
      <c r="AC191" s="57"/>
    </row>
    <row r="192" spans="3:29" x14ac:dyDescent="0.2">
      <c r="C192" s="57"/>
      <c r="P192" s="57"/>
      <c r="AC192" s="57"/>
    </row>
    <row r="193" spans="3:29" x14ac:dyDescent="0.2">
      <c r="C193" s="57"/>
      <c r="P193" s="57"/>
      <c r="AC193" s="57"/>
    </row>
    <row r="194" spans="3:29" x14ac:dyDescent="0.2">
      <c r="C194" s="57"/>
      <c r="P194" s="57"/>
      <c r="AC194" s="57"/>
    </row>
    <row r="195" spans="3:29" x14ac:dyDescent="0.2">
      <c r="C195" s="57"/>
      <c r="P195" s="57"/>
      <c r="AC195" s="57"/>
    </row>
    <row r="196" spans="3:29" x14ac:dyDescent="0.2">
      <c r="C196" s="57"/>
      <c r="P196" s="57"/>
      <c r="AC196" s="57"/>
    </row>
    <row r="197" spans="3:29" x14ac:dyDescent="0.2">
      <c r="C197" s="57"/>
      <c r="P197" s="57"/>
      <c r="AC197" s="57"/>
    </row>
    <row r="198" spans="3:29" x14ac:dyDescent="0.2">
      <c r="C198" s="57"/>
      <c r="P198" s="57"/>
      <c r="AC198" s="57"/>
    </row>
    <row r="199" spans="3:29" x14ac:dyDescent="0.2">
      <c r="C199" s="57"/>
      <c r="P199" s="57"/>
      <c r="AC199" s="57"/>
    </row>
    <row r="200" spans="3:29" x14ac:dyDescent="0.2">
      <c r="C200" s="57"/>
      <c r="P200" s="57"/>
      <c r="AC200" s="57"/>
    </row>
    <row r="201" spans="3:29" x14ac:dyDescent="0.2">
      <c r="C201" s="57"/>
      <c r="P201" s="57"/>
      <c r="AC201" s="57"/>
    </row>
    <row r="202" spans="3:29" x14ac:dyDescent="0.2">
      <c r="C202" s="57"/>
      <c r="P202" s="57"/>
      <c r="AC202" s="57"/>
    </row>
    <row r="203" spans="3:29" x14ac:dyDescent="0.2">
      <c r="C203" s="57"/>
      <c r="P203" s="57"/>
      <c r="AC203" s="57"/>
    </row>
    <row r="204" spans="3:29" x14ac:dyDescent="0.2">
      <c r="C204" s="57"/>
      <c r="P204" s="57"/>
      <c r="AC204" s="57"/>
    </row>
    <row r="205" spans="3:29" x14ac:dyDescent="0.2">
      <c r="C205" s="57"/>
      <c r="P205" s="57"/>
      <c r="AC205" s="57"/>
    </row>
    <row r="206" spans="3:29" x14ac:dyDescent="0.2">
      <c r="C206" s="57"/>
      <c r="P206" s="57"/>
      <c r="AC206" s="57"/>
    </row>
    <row r="207" spans="3:29" x14ac:dyDescent="0.2">
      <c r="C207" s="57"/>
      <c r="P207" s="57"/>
      <c r="AC207" s="57"/>
    </row>
    <row r="208" spans="3:29" x14ac:dyDescent="0.2">
      <c r="C208" s="57"/>
      <c r="P208" s="57"/>
      <c r="AC208" s="57"/>
    </row>
    <row r="209" spans="3:29" x14ac:dyDescent="0.2">
      <c r="C209" s="57"/>
      <c r="P209" s="57"/>
      <c r="AC209" s="57"/>
    </row>
    <row r="210" spans="3:29" x14ac:dyDescent="0.2">
      <c r="C210" s="57"/>
      <c r="P210" s="57"/>
      <c r="AC210" s="57"/>
    </row>
    <row r="211" spans="3:29" x14ac:dyDescent="0.2">
      <c r="C211" s="57"/>
      <c r="P211" s="57"/>
      <c r="AC211" s="57"/>
    </row>
    <row r="212" spans="3:29" x14ac:dyDescent="0.2">
      <c r="C212" s="57"/>
      <c r="P212" s="57"/>
      <c r="AC212" s="57"/>
    </row>
    <row r="213" spans="3:29" x14ac:dyDescent="0.2">
      <c r="C213" s="57"/>
      <c r="P213" s="57"/>
      <c r="AC213" s="57"/>
    </row>
    <row r="214" spans="3:29" x14ac:dyDescent="0.2">
      <c r="C214" s="57"/>
      <c r="P214" s="57"/>
      <c r="AC214" s="57"/>
    </row>
    <row r="215" spans="3:29" x14ac:dyDescent="0.2">
      <c r="C215" s="57"/>
      <c r="P215" s="57"/>
      <c r="AC215" s="57"/>
    </row>
    <row r="216" spans="3:29" x14ac:dyDescent="0.2">
      <c r="C216" s="57"/>
      <c r="P216" s="57"/>
      <c r="AC216" s="57"/>
    </row>
    <row r="217" spans="3:29" x14ac:dyDescent="0.2">
      <c r="C217" s="57"/>
      <c r="P217" s="57"/>
      <c r="AC217" s="57"/>
    </row>
    <row r="218" spans="3:29" x14ac:dyDescent="0.2">
      <c r="C218" s="57"/>
      <c r="P218" s="57"/>
      <c r="AC218" s="57"/>
    </row>
    <row r="219" spans="3:29" x14ac:dyDescent="0.2">
      <c r="C219" s="57"/>
      <c r="P219" s="57"/>
      <c r="AC219" s="57"/>
    </row>
    <row r="220" spans="3:29" x14ac:dyDescent="0.2">
      <c r="C220" s="57"/>
      <c r="P220" s="57"/>
      <c r="AC220" s="57"/>
    </row>
    <row r="221" spans="3:29" x14ac:dyDescent="0.2">
      <c r="C221" s="57"/>
      <c r="P221" s="57"/>
      <c r="AC221" s="57"/>
    </row>
    <row r="222" spans="3:29" x14ac:dyDescent="0.2">
      <c r="C222" s="57"/>
      <c r="P222" s="57"/>
      <c r="AC222" s="57"/>
    </row>
    <row r="223" spans="3:29" x14ac:dyDescent="0.2">
      <c r="C223" s="57"/>
      <c r="P223" s="57"/>
      <c r="AC223" s="57"/>
    </row>
    <row r="224" spans="3:29" x14ac:dyDescent="0.2">
      <c r="C224" s="57"/>
      <c r="P224" s="57"/>
      <c r="AC224" s="57"/>
    </row>
    <row r="225" spans="3:29" x14ac:dyDescent="0.2">
      <c r="C225" s="57"/>
      <c r="P225" s="57"/>
      <c r="AC225" s="57"/>
    </row>
    <row r="226" spans="3:29" x14ac:dyDescent="0.2">
      <c r="C226" s="57"/>
      <c r="P226" s="57"/>
      <c r="AC226" s="57"/>
    </row>
    <row r="227" spans="3:29" x14ac:dyDescent="0.2">
      <c r="C227" s="57"/>
      <c r="P227" s="57"/>
      <c r="AC227" s="57"/>
    </row>
    <row r="228" spans="3:29" x14ac:dyDescent="0.2">
      <c r="C228" s="57"/>
      <c r="P228" s="57"/>
      <c r="AC228" s="57"/>
    </row>
    <row r="229" spans="3:29" x14ac:dyDescent="0.2">
      <c r="C229" s="57"/>
      <c r="P229" s="57"/>
      <c r="AC229" s="57"/>
    </row>
    <row r="230" spans="3:29" x14ac:dyDescent="0.2">
      <c r="C230" s="57"/>
      <c r="P230" s="57"/>
      <c r="AC230" s="57"/>
    </row>
    <row r="231" spans="3:29" x14ac:dyDescent="0.2">
      <c r="C231" s="57"/>
      <c r="P231" s="57"/>
      <c r="AC231" s="57"/>
    </row>
    <row r="232" spans="3:29" x14ac:dyDescent="0.2">
      <c r="C232" s="57"/>
      <c r="P232" s="57"/>
      <c r="AC232" s="57"/>
    </row>
    <row r="233" spans="3:29" x14ac:dyDescent="0.2">
      <c r="C233" s="57"/>
      <c r="P233" s="57"/>
      <c r="AC233" s="57"/>
    </row>
    <row r="234" spans="3:29" x14ac:dyDescent="0.2">
      <c r="C234" s="57"/>
      <c r="P234" s="57"/>
      <c r="AC234" s="57"/>
    </row>
    <row r="235" spans="3:29" x14ac:dyDescent="0.2">
      <c r="C235" s="57"/>
      <c r="P235" s="57"/>
      <c r="AC235" s="57"/>
    </row>
    <row r="236" spans="3:29" x14ac:dyDescent="0.2">
      <c r="C236" s="57"/>
      <c r="P236" s="57"/>
      <c r="AC236" s="57"/>
    </row>
    <row r="237" spans="3:29" x14ac:dyDescent="0.2">
      <c r="C237" s="57"/>
      <c r="P237" s="57"/>
      <c r="AC237" s="57"/>
    </row>
    <row r="238" spans="3:29" x14ac:dyDescent="0.2">
      <c r="C238" s="57"/>
      <c r="P238" s="57"/>
      <c r="AC238" s="57"/>
    </row>
    <row r="239" spans="3:29" x14ac:dyDescent="0.2">
      <c r="C239" s="57"/>
      <c r="P239" s="57"/>
      <c r="AC239" s="57"/>
    </row>
    <row r="240" spans="3:29" x14ac:dyDescent="0.2">
      <c r="C240" s="57"/>
      <c r="P240" s="57"/>
      <c r="AC240" s="57"/>
    </row>
    <row r="241" spans="3:29" x14ac:dyDescent="0.2">
      <c r="C241" s="57"/>
      <c r="P241" s="57"/>
      <c r="AC241" s="57"/>
    </row>
    <row r="242" spans="3:29" x14ac:dyDescent="0.2">
      <c r="C242" s="57"/>
      <c r="P242" s="57"/>
      <c r="AC242" s="57"/>
    </row>
    <row r="243" spans="3:29" x14ac:dyDescent="0.2">
      <c r="C243" s="57"/>
      <c r="P243" s="57"/>
      <c r="AC243" s="57"/>
    </row>
    <row r="244" spans="3:29" x14ac:dyDescent="0.2">
      <c r="C244" s="57"/>
      <c r="P244" s="57"/>
      <c r="AC244" s="57"/>
    </row>
    <row r="245" spans="3:29" x14ac:dyDescent="0.2">
      <c r="C245" s="57"/>
      <c r="P245" s="57"/>
      <c r="AC245" s="57"/>
    </row>
    <row r="246" spans="3:29" x14ac:dyDescent="0.2">
      <c r="C246" s="57"/>
      <c r="P246" s="57"/>
      <c r="AC246" s="57"/>
    </row>
    <row r="247" spans="3:29" x14ac:dyDescent="0.2">
      <c r="C247" s="57"/>
      <c r="P247" s="57"/>
      <c r="AC247" s="57"/>
    </row>
    <row r="248" spans="3:29" x14ac:dyDescent="0.2">
      <c r="C248" s="57"/>
      <c r="P248" s="57"/>
      <c r="AC248" s="57"/>
    </row>
    <row r="249" spans="3:29" x14ac:dyDescent="0.2">
      <c r="C249" s="57"/>
      <c r="P249" s="57"/>
      <c r="AC249" s="57"/>
    </row>
    <row r="250" spans="3:29" x14ac:dyDescent="0.2">
      <c r="C250" s="57"/>
      <c r="P250" s="57"/>
      <c r="AC250" s="57"/>
    </row>
    <row r="251" spans="3:29" x14ac:dyDescent="0.2">
      <c r="C251" s="57"/>
      <c r="P251" s="57"/>
      <c r="AC251" s="57"/>
    </row>
    <row r="252" spans="3:29" x14ac:dyDescent="0.2">
      <c r="C252" s="57"/>
      <c r="P252" s="57"/>
      <c r="AC252" s="57"/>
    </row>
    <row r="253" spans="3:29" x14ac:dyDescent="0.2">
      <c r="C253" s="57"/>
      <c r="P253" s="57"/>
      <c r="AC253" s="57"/>
    </row>
    <row r="254" spans="3:29" x14ac:dyDescent="0.2">
      <c r="C254" s="57"/>
      <c r="P254" s="57"/>
      <c r="AC254" s="57"/>
    </row>
    <row r="255" spans="3:29" x14ac:dyDescent="0.2">
      <c r="C255" s="57"/>
      <c r="P255" s="57"/>
      <c r="AC255" s="57"/>
    </row>
    <row r="256" spans="3:29" x14ac:dyDescent="0.2">
      <c r="C256" s="57"/>
      <c r="P256" s="57"/>
      <c r="AC256" s="57"/>
    </row>
    <row r="257" spans="3:29" x14ac:dyDescent="0.2">
      <c r="C257" s="57"/>
      <c r="P257" s="57"/>
      <c r="AC257" s="57"/>
    </row>
    <row r="258" spans="3:29" x14ac:dyDescent="0.2">
      <c r="C258" s="57"/>
      <c r="P258" s="57"/>
      <c r="AC258" s="57"/>
    </row>
    <row r="259" spans="3:29" x14ac:dyDescent="0.2">
      <c r="C259" s="57"/>
      <c r="P259" s="57"/>
      <c r="AC259" s="57"/>
    </row>
    <row r="260" spans="3:29" x14ac:dyDescent="0.2">
      <c r="C260" s="57"/>
      <c r="P260" s="57"/>
      <c r="AC260" s="57"/>
    </row>
    <row r="261" spans="3:29" x14ac:dyDescent="0.2">
      <c r="C261" s="57"/>
      <c r="P261" s="57"/>
      <c r="AC261" s="57"/>
    </row>
    <row r="262" spans="3:29" x14ac:dyDescent="0.2">
      <c r="C262" s="57"/>
      <c r="P262" s="57"/>
      <c r="AC262" s="57"/>
    </row>
    <row r="263" spans="3:29" x14ac:dyDescent="0.2">
      <c r="C263" s="57"/>
      <c r="P263" s="57"/>
      <c r="AC263" s="57"/>
    </row>
    <row r="264" spans="3:29" x14ac:dyDescent="0.2">
      <c r="C264" s="57"/>
      <c r="P264" s="57"/>
      <c r="AC264" s="57"/>
    </row>
    <row r="265" spans="3:29" x14ac:dyDescent="0.2">
      <c r="C265" s="57"/>
      <c r="P265" s="57"/>
      <c r="AC265" s="57"/>
    </row>
    <row r="266" spans="3:29" x14ac:dyDescent="0.2">
      <c r="C266" s="57"/>
      <c r="P266" s="57"/>
    </row>
    <row r="267" spans="3:29" x14ac:dyDescent="0.2">
      <c r="C267" s="57"/>
      <c r="P267" s="57"/>
    </row>
    <row r="268" spans="3:29" x14ac:dyDescent="0.2">
      <c r="C268" s="57"/>
      <c r="P268" s="57"/>
    </row>
    <row r="269" spans="3:29" x14ac:dyDescent="0.2">
      <c r="C269" s="57"/>
      <c r="P269" s="57"/>
    </row>
    <row r="270" spans="3:29" x14ac:dyDescent="0.2">
      <c r="C270" s="57"/>
      <c r="P270" s="57"/>
    </row>
    <row r="271" spans="3:29" x14ac:dyDescent="0.2">
      <c r="C271" s="57"/>
      <c r="P271" s="57"/>
    </row>
    <row r="272" spans="3:29" x14ac:dyDescent="0.2">
      <c r="C272" s="57"/>
      <c r="P272" s="57"/>
    </row>
    <row r="273" spans="3:16" x14ac:dyDescent="0.2">
      <c r="C273" s="57"/>
      <c r="P273" s="57"/>
    </row>
    <row r="274" spans="3:16" x14ac:dyDescent="0.2">
      <c r="C274" s="57"/>
      <c r="P274" s="57"/>
    </row>
    <row r="275" spans="3:16" x14ac:dyDescent="0.2">
      <c r="C275" s="57"/>
      <c r="P275" s="57"/>
    </row>
    <row r="276" spans="3:16" x14ac:dyDescent="0.2">
      <c r="C276" s="57"/>
      <c r="P276" s="57"/>
    </row>
    <row r="277" spans="3:16" x14ac:dyDescent="0.2">
      <c r="C277" s="57"/>
      <c r="P277" s="57"/>
    </row>
    <row r="278" spans="3:16" x14ac:dyDescent="0.2">
      <c r="C278" s="57"/>
      <c r="P278" s="57"/>
    </row>
    <row r="279" spans="3:16" x14ac:dyDescent="0.2">
      <c r="C279" s="57"/>
      <c r="P279" s="57"/>
    </row>
    <row r="280" spans="3:16" x14ac:dyDescent="0.2">
      <c r="C280" s="57"/>
      <c r="P280" s="57"/>
    </row>
    <row r="281" spans="3:16" x14ac:dyDescent="0.2">
      <c r="C281" s="57"/>
      <c r="P281" s="57"/>
    </row>
    <row r="282" spans="3:16" x14ac:dyDescent="0.2">
      <c r="C282" s="57"/>
      <c r="P282" s="57"/>
    </row>
    <row r="283" spans="3:16" x14ac:dyDescent="0.2">
      <c r="C283" s="57"/>
      <c r="P283" s="57"/>
    </row>
    <row r="284" spans="3:16" x14ac:dyDescent="0.2">
      <c r="C284" s="57"/>
      <c r="P284" s="57"/>
    </row>
    <row r="285" spans="3:16" x14ac:dyDescent="0.2">
      <c r="C285" s="57"/>
      <c r="P285" s="57"/>
    </row>
  </sheetData>
  <mergeCells count="3">
    <mergeCell ref="C5:M5"/>
    <mergeCell ref="P5:Z5"/>
    <mergeCell ref="AC5:AM5"/>
  </mergeCells>
  <conditionalFormatting sqref="B9:B30 B60:B93">
    <cfRule type="expression" dxfId="13" priority="6">
      <formula>C9&lt;&gt;""</formula>
    </cfRule>
  </conditionalFormatting>
  <conditionalFormatting sqref="C8 E8:M8 D9:M24">
    <cfRule type="cellIs" dxfId="12" priority="9" stopIfTrue="1" operator="equal">
      <formula>0.00000001</formula>
    </cfRule>
  </conditionalFormatting>
  <conditionalFormatting sqref="O9:O29 O60:O93">
    <cfRule type="expression" dxfId="11" priority="5">
      <formula>P9&lt;&gt;""</formula>
    </cfRule>
  </conditionalFormatting>
  <conditionalFormatting sqref="P8 R8:Z8 Q9:Z24">
    <cfRule type="cellIs" dxfId="10" priority="8" stopIfTrue="1" operator="equal">
      <formula>0.00000001</formula>
    </cfRule>
  </conditionalFormatting>
  <conditionalFormatting sqref="AA7:AA133 C25 E25:M25 D26:M112 Q41:Z112">
    <cfRule type="cellIs" dxfId="9" priority="12" stopIfTrue="1" operator="equal">
      <formula>0.00000001</formula>
    </cfRule>
  </conditionalFormatting>
  <conditionalFormatting sqref="AB9:AB174">
    <cfRule type="expression" dxfId="8" priority="2">
      <formula>AC9&lt;&gt;""</formula>
    </cfRule>
  </conditionalFormatting>
  <conditionalFormatting sqref="AD109:AM133">
    <cfRule type="cellIs" dxfId="7" priority="10" stopIfTrue="1" operator="equal">
      <formula>0.00000001</formula>
    </cfRule>
  </conditionalFormatting>
  <hyperlinks>
    <hyperlink ref="B2" location="Cover!A1" display="Return to Contents" xr:uid="{A7F9ABE8-B703-465A-B4D5-EDF0B57CFAAE}"/>
  </hyperlink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>
    <tabColor theme="3" tint="0.39997558519241921"/>
  </sheetPr>
  <dimension ref="A1:Z27"/>
  <sheetViews>
    <sheetView workbookViewId="0">
      <pane xSplit="4" ySplit="7" topLeftCell="E8" activePane="bottomRight" state="frozen"/>
      <selection activeCell="A2" sqref="A2:I2"/>
      <selection pane="topRight" activeCell="A2" sqref="A2:I2"/>
      <selection pane="bottomLeft" activeCell="A2" sqref="A2:I2"/>
      <selection pane="bottomRight" activeCell="D6" sqref="D6"/>
    </sheetView>
  </sheetViews>
  <sheetFormatPr defaultRowHeight="12.75" x14ac:dyDescent="0.2"/>
  <cols>
    <col min="1" max="2" width="9.140625" style="49"/>
    <col min="3" max="3" width="30.85546875" style="49" bestFit="1" customWidth="1"/>
    <col min="4" max="15" width="9.140625" style="49"/>
    <col min="16" max="16" width="30.7109375" style="49" bestFit="1" customWidth="1"/>
    <col min="17" max="16384" width="9.140625" style="49"/>
  </cols>
  <sheetData>
    <row r="1" spans="1:26" x14ac:dyDescent="0.2">
      <c r="A1" s="50" t="s">
        <v>224</v>
      </c>
    </row>
    <row r="3" spans="1:26" hidden="1" x14ac:dyDescent="0.2">
      <c r="D3" s="49" t="str">
        <f>GDPTAB!D2</f>
        <v>base</v>
      </c>
      <c r="E3" s="49" t="str">
        <f>GDPTAB!E2</f>
        <v>sim1</v>
      </c>
      <c r="F3" s="49" t="str">
        <f>GDPTAB!F2</f>
        <v>sim2</v>
      </c>
      <c r="G3" s="49" t="str">
        <f>GDPTAB!G2</f>
        <v>sim3</v>
      </c>
      <c r="H3" s="49" t="str">
        <f>GDPTAB!H2</f>
        <v/>
      </c>
      <c r="I3" s="49" t="str">
        <f>GDPTAB!I2</f>
        <v/>
      </c>
      <c r="J3" s="49" t="str">
        <f>GDPTAB!J2</f>
        <v/>
      </c>
      <c r="K3" s="49" t="str">
        <f>GDPTAB!K2</f>
        <v/>
      </c>
      <c r="L3" s="49" t="str">
        <f>GDPTAB!L2</f>
        <v/>
      </c>
      <c r="M3" s="49" t="str">
        <f>GDPTAB!M2</f>
        <v/>
      </c>
    </row>
    <row r="4" spans="1:26" x14ac:dyDescent="0.2">
      <c r="P4" s="49" t="s">
        <v>369</v>
      </c>
    </row>
    <row r="5" spans="1:26" ht="16.5" x14ac:dyDescent="0.3">
      <c r="C5" s="179" t="str">
        <f>"GOVERNMENT BUDGET ("&amp;Notes!E8&amp;")"</f>
        <v>GOVERNMENT BUDGET (Trillions of Dong)</v>
      </c>
      <c r="D5" s="177"/>
      <c r="E5" s="177"/>
      <c r="F5" s="177"/>
      <c r="G5" s="177"/>
      <c r="H5" s="177"/>
      <c r="I5" s="177"/>
      <c r="J5" s="177"/>
      <c r="K5" s="177"/>
      <c r="L5" s="177"/>
      <c r="M5" s="178"/>
      <c r="P5" s="179" t="s">
        <v>471</v>
      </c>
      <c r="Q5" s="177"/>
      <c r="R5" s="177"/>
      <c r="S5" s="177"/>
      <c r="T5" s="177"/>
      <c r="U5" s="177"/>
      <c r="V5" s="177"/>
      <c r="W5" s="177"/>
      <c r="X5" s="177"/>
      <c r="Y5" s="177"/>
      <c r="Z5" s="178"/>
    </row>
    <row r="6" spans="1:26" s="211" customFormat="1" ht="38.25" x14ac:dyDescent="0.2">
      <c r="C6" s="215"/>
      <c r="D6" s="91" t="s">
        <v>130</v>
      </c>
      <c r="E6" s="91" t="str">
        <f t="shared" ref="E6:M6" si="0">IFERROR(VLOOKUP(E$3,sims,3,),"")</f>
        <v>tm +10%</v>
      </c>
      <c r="F6" s="91" t="str">
        <f t="shared" si="0"/>
        <v>tq manf 10%</v>
      </c>
      <c r="G6" s="91" t="str">
        <f t="shared" si="0"/>
        <v>pwm cr_oil&amp;gas +10%</v>
      </c>
      <c r="H6" s="91" t="str">
        <f t="shared" si="0"/>
        <v/>
      </c>
      <c r="I6" s="91" t="str">
        <f t="shared" si="0"/>
        <v/>
      </c>
      <c r="J6" s="91" t="str">
        <f t="shared" si="0"/>
        <v/>
      </c>
      <c r="K6" s="91" t="str">
        <f t="shared" si="0"/>
        <v/>
      </c>
      <c r="L6" s="91" t="str">
        <f t="shared" si="0"/>
        <v/>
      </c>
      <c r="M6" s="91" t="str">
        <f t="shared" si="0"/>
        <v/>
      </c>
      <c r="P6" s="215"/>
      <c r="Q6" s="91" t="str">
        <f>D6</f>
        <v>Initial value</v>
      </c>
      <c r="R6" s="91" t="str">
        <f>E6</f>
        <v>tm +10%</v>
      </c>
      <c r="S6" s="91" t="str">
        <f t="shared" ref="S6:Z6" si="1">F6</f>
        <v>tq manf 10%</v>
      </c>
      <c r="T6" s="91" t="str">
        <f t="shared" si="1"/>
        <v>pwm cr_oil&amp;gas +10%</v>
      </c>
      <c r="U6" s="91" t="str">
        <f t="shared" si="1"/>
        <v/>
      </c>
      <c r="V6" s="91" t="str">
        <f t="shared" si="1"/>
        <v/>
      </c>
      <c r="W6" s="91" t="str">
        <f t="shared" si="1"/>
        <v/>
      </c>
      <c r="X6" s="91" t="str">
        <f t="shared" si="1"/>
        <v/>
      </c>
      <c r="Y6" s="91" t="str">
        <f t="shared" si="1"/>
        <v/>
      </c>
      <c r="Z6" s="91" t="str">
        <f t="shared" si="1"/>
        <v/>
      </c>
    </row>
    <row r="7" spans="1:26" x14ac:dyDescent="0.2">
      <c r="C7" s="75" t="s">
        <v>328</v>
      </c>
      <c r="D7" s="174">
        <f>SUM(D8:D14)</f>
        <v>1169.9756041752189</v>
      </c>
      <c r="E7" s="174">
        <f t="shared" ref="E7:M7" si="2">SUM(E8:E14)</f>
        <v>1174.4461615243545</v>
      </c>
      <c r="F7" s="174">
        <f t="shared" si="2"/>
        <v>1203.7922015556414</v>
      </c>
      <c r="G7" s="174">
        <f t="shared" si="2"/>
        <v>1169.8213306009839</v>
      </c>
      <c r="H7" s="174">
        <f t="shared" si="2"/>
        <v>0</v>
      </c>
      <c r="I7" s="174">
        <f t="shared" si="2"/>
        <v>0</v>
      </c>
      <c r="J7" s="174">
        <f t="shared" si="2"/>
        <v>0</v>
      </c>
      <c r="K7" s="174">
        <f t="shared" si="2"/>
        <v>0</v>
      </c>
      <c r="L7" s="174">
        <f t="shared" si="2"/>
        <v>0</v>
      </c>
      <c r="M7" s="174">
        <f t="shared" si="2"/>
        <v>0</v>
      </c>
      <c r="P7" s="75" t="str">
        <f>C7</f>
        <v>Tax Revenues</v>
      </c>
      <c r="Q7" s="168" cm="1">
        <f t="array" ref="Q7:Q24">D7:D24</f>
        <v>1169.9756041752189</v>
      </c>
      <c r="R7" s="168">
        <f t="shared" ref="R7:R24" si="3">IFERROR(IF(E7&lt;&gt;0,(E7/$D7-1)*100,0),0)</f>
        <v>0.3821068860907717</v>
      </c>
      <c r="S7" s="168">
        <f t="shared" ref="S7:S24" si="4">IFERROR(IF(F7&lt;&gt;0,(F7/$D7-1)*100,0),0)</f>
        <v>2.8903677358522062</v>
      </c>
      <c r="T7" s="168">
        <f t="shared" ref="T7:T24" si="5">IFERROR(IF(G7&lt;&gt;0,(G7/$D7-1)*100,0),0)</f>
        <v>-1.3186050519731207E-2</v>
      </c>
      <c r="U7" s="168">
        <f t="shared" ref="U7:U24" si="6">IFERROR(IF(H7&lt;&gt;0,(H7/$D7-1)*100,0),0)</f>
        <v>0</v>
      </c>
      <c r="V7" s="168">
        <f t="shared" ref="V7:V24" si="7">IFERROR(IF(I7&lt;&gt;0,(I7/$D7-1)*100,0),0)</f>
        <v>0</v>
      </c>
      <c r="W7" s="168">
        <f t="shared" ref="W7:W24" si="8">IFERROR(IF(J7&lt;&gt;0,(J7/$D7-1)*100,0),0)</f>
        <v>0</v>
      </c>
      <c r="X7" s="168">
        <f t="shared" ref="X7:X24" si="9">IFERROR(IF(K7&lt;&gt;0,(K7/$D7-1)*100,0),0)</f>
        <v>0</v>
      </c>
      <c r="Y7" s="168">
        <f t="shared" ref="Y7:Y24" si="10">IFERROR(IF(L7&lt;&gt;0,(L7/$D7-1)*100,0),0)</f>
        <v>0</v>
      </c>
      <c r="Z7" s="168">
        <f t="shared" ref="Z7:Z24" si="11">IFERROR(IF(M7&lt;&gt;0,(M7/$D7-1)*100,0),0)</f>
        <v>0</v>
      </c>
    </row>
    <row r="8" spans="1:26" x14ac:dyDescent="0.2">
      <c r="C8" s="173" t="s">
        <v>334</v>
      </c>
      <c r="D8" s="76">
        <f>IFERROR(VLOOKUP(D$3,Raw_Govt!$C$5:$D$14,2,0),"")</f>
        <v>382.05559999999997</v>
      </c>
      <c r="E8" s="76">
        <f>IFERROR(VLOOKUP(E$3,Raw_Govt!$C$5:$D$14,2,0),"")</f>
        <v>381.45284212978822</v>
      </c>
      <c r="F8" s="76">
        <f>IFERROR(VLOOKUP(F$3,Raw_Govt!$C$5:$D$14,2,0),"")</f>
        <v>377.08099080733706</v>
      </c>
      <c r="G8" s="76">
        <f>IFERROR(VLOOKUP(G$3,Raw_Govt!$C$5:$D$14,2,0),"")</f>
        <v>380.73970216008155</v>
      </c>
      <c r="H8" s="76" t="str">
        <f>IFERROR(VLOOKUP(H$3,Raw_Govt!$C$5:$D$14,2,0),"")</f>
        <v/>
      </c>
      <c r="I8" s="76" t="str">
        <f>IFERROR(VLOOKUP(I$3,Raw_Govt!$C$5:$D$14,2,0),"")</f>
        <v/>
      </c>
      <c r="J8" s="76" t="str">
        <f>IFERROR(VLOOKUP(J$3,Raw_Govt!$C$5:$D$14,2,0),"")</f>
        <v/>
      </c>
      <c r="K8" s="76" t="str">
        <f>IFERROR(VLOOKUP(K$3,Raw_Govt!$C$5:$D$14,2,0),"")</f>
        <v/>
      </c>
      <c r="L8" s="76" t="str">
        <f>IFERROR(VLOOKUP(L$3,Raw_Govt!$C$5:$D$14,2,0),"")</f>
        <v/>
      </c>
      <c r="M8" s="76" t="str">
        <f>IFERROR(VLOOKUP(M$3,Raw_Govt!$C$5:$D$14,2,0),"")</f>
        <v/>
      </c>
      <c r="P8" s="173" t="str">
        <f t="shared" ref="P8:P24" si="12">C8</f>
        <v>Direct taxes</v>
      </c>
      <c r="Q8" s="168">
        <v>382.05559999999997</v>
      </c>
      <c r="R8" s="168">
        <f t="shared" si="3"/>
        <v>-0.15776705542641656</v>
      </c>
      <c r="S8" s="168">
        <f t="shared" si="4"/>
        <v>-1.3020642002532945</v>
      </c>
      <c r="T8" s="168">
        <f t="shared" si="5"/>
        <v>-0.34442574324742292</v>
      </c>
      <c r="U8" s="168">
        <f t="shared" si="6"/>
        <v>0</v>
      </c>
      <c r="V8" s="168">
        <f t="shared" si="7"/>
        <v>0</v>
      </c>
      <c r="W8" s="168">
        <f t="shared" si="8"/>
        <v>0</v>
      </c>
      <c r="X8" s="168">
        <f t="shared" si="9"/>
        <v>0</v>
      </c>
      <c r="Y8" s="168">
        <f t="shared" si="10"/>
        <v>0</v>
      </c>
      <c r="Z8" s="168">
        <f t="shared" si="11"/>
        <v>0</v>
      </c>
    </row>
    <row r="9" spans="1:26" x14ac:dyDescent="0.2">
      <c r="C9" s="173" t="s">
        <v>329</v>
      </c>
      <c r="D9" s="76" t="str">
        <f>IFERROR(VLOOKUP(D$3,Raw_Govt!$F$5:$G$14,2,0),"")</f>
        <v/>
      </c>
      <c r="E9" s="76" t="str">
        <f>IFERROR(VLOOKUP(E$3,Raw_Govt!$F$5:$G$14,2,0),"")</f>
        <v/>
      </c>
      <c r="F9" s="76" t="str">
        <f>IFERROR(VLOOKUP(F$3,Raw_Govt!$F$5:$G$14,2,0),"")</f>
        <v/>
      </c>
      <c r="G9" s="76" t="str">
        <f>IFERROR(VLOOKUP(G$3,Raw_Govt!$F$5:$G$14,2,0),"")</f>
        <v/>
      </c>
      <c r="H9" s="76" t="str">
        <f>IFERROR(VLOOKUP(H$3,Raw_Govt!$F$5:$G$14,2,0),"")</f>
        <v/>
      </c>
      <c r="I9" s="76" t="str">
        <f>IFERROR(VLOOKUP(I$3,Raw_Govt!$F$5:$G$14,2,0),"")</f>
        <v/>
      </c>
      <c r="J9" s="76" t="str">
        <f>IFERROR(VLOOKUP(J$3,Raw_Govt!$F$5:$G$14,2,0),"")</f>
        <v/>
      </c>
      <c r="K9" s="76" t="str">
        <f>IFERROR(VLOOKUP(K$3,Raw_Govt!$F$5:$G$14,2,0),"")</f>
        <v/>
      </c>
      <c r="L9" s="76" t="str">
        <f>IFERROR(VLOOKUP(L$3,Raw_Govt!$F$5:$G$14,2,0),"")</f>
        <v/>
      </c>
      <c r="M9" s="76" t="str">
        <f>IFERROR(VLOOKUP(M$3,Raw_Govt!$F$5:$G$14,2,0),"")</f>
        <v/>
      </c>
      <c r="P9" s="173" t="str">
        <f t="shared" si="12"/>
        <v>Factor taxes</v>
      </c>
      <c r="Q9" s="168" t="str">
        <v/>
      </c>
      <c r="R9" s="168">
        <f t="shared" si="3"/>
        <v>0</v>
      </c>
      <c r="S9" s="168">
        <f t="shared" si="4"/>
        <v>0</v>
      </c>
      <c r="T9" s="168">
        <f t="shared" si="5"/>
        <v>0</v>
      </c>
      <c r="U9" s="168">
        <f t="shared" si="6"/>
        <v>0</v>
      </c>
      <c r="V9" s="168">
        <f t="shared" si="7"/>
        <v>0</v>
      </c>
      <c r="W9" s="168">
        <f t="shared" si="8"/>
        <v>0</v>
      </c>
      <c r="X9" s="168">
        <f t="shared" si="9"/>
        <v>0</v>
      </c>
      <c r="Y9" s="168">
        <f t="shared" si="10"/>
        <v>0</v>
      </c>
      <c r="Z9" s="168">
        <f t="shared" si="11"/>
        <v>0</v>
      </c>
    </row>
    <row r="10" spans="1:26" x14ac:dyDescent="0.2">
      <c r="C10" s="173" t="s">
        <v>335</v>
      </c>
      <c r="D10" s="76" t="str">
        <f>IFERROR(IF(VLOOKUP(D$3,Raw_Govt!$I$5:$J$14,2,0)="Eps","",VLOOKUP(D$3,Raw_Govt!$I$5:$J$14,2,0)),"")</f>
        <v/>
      </c>
      <c r="E10" s="76" t="str">
        <f>IFERROR(IF(VLOOKUP(E$3,Raw_Govt!$I$5:$J$14,2,0)="Eps","",VLOOKUP(E$3,Raw_Govt!$I$5:$J$14,2,0)),"")</f>
        <v/>
      </c>
      <c r="F10" s="76" t="str">
        <f>IFERROR(IF(VLOOKUP(F$3,Raw_Govt!$I$5:$J$14,2,0)="Eps","",VLOOKUP(F$3,Raw_Govt!$I$5:$J$14,2,0)),"")</f>
        <v/>
      </c>
      <c r="G10" s="76" t="str">
        <f>IFERROR(IF(VLOOKUP(G$3,Raw_Govt!$I$5:$J$14,2,0)="Eps","",VLOOKUP(G$3,Raw_Govt!$I$5:$J$14,2,0)),"")</f>
        <v/>
      </c>
      <c r="H10" s="76" t="str">
        <f>IFERROR(IF(VLOOKUP(H$3,Raw_Govt!$I$5:$J$14,2,0)="Eps","",VLOOKUP(H$3,Raw_Govt!$I$5:$J$14,2,0)),"")</f>
        <v/>
      </c>
      <c r="I10" s="76" t="str">
        <f>IFERROR(IF(VLOOKUP(I$3,Raw_Govt!$I$5:$J$14,2,0)="Eps","",VLOOKUP(I$3,Raw_Govt!$I$5:$J$14,2,0)),"")</f>
        <v/>
      </c>
      <c r="J10" s="76" t="str">
        <f>IFERROR(IF(VLOOKUP(J$3,Raw_Govt!$I$5:$J$14,2,0)="Eps","",VLOOKUP(J$3,Raw_Govt!$I$5:$J$14,2,0)),"")</f>
        <v/>
      </c>
      <c r="K10" s="76" t="str">
        <f>IFERROR(IF(VLOOKUP(K$3,Raw_Govt!$I$5:$J$14,2,0)="Eps","",VLOOKUP(K$3,Raw_Govt!$I$5:$J$14,2,0)),"")</f>
        <v/>
      </c>
      <c r="L10" s="76" t="str">
        <f>IFERROR(IF(VLOOKUP(L$3,Raw_Govt!$I$5:$J$14,2,0)="Eps","",VLOOKUP(L$3,Raw_Govt!$I$5:$J$14,2,0)),"")</f>
        <v/>
      </c>
      <c r="M10" s="76" t="str">
        <f>IFERROR(IF(VLOOKUP(M$3,Raw_Govt!$I$5:$J$14,2,0)="Eps","",VLOOKUP(M$3,Raw_Govt!$I$5:$J$14,2,0)),"")</f>
        <v/>
      </c>
      <c r="P10" s="173" t="str">
        <f t="shared" si="12"/>
        <v>Value added tax</v>
      </c>
      <c r="Q10" s="168" t="str">
        <v/>
      </c>
      <c r="R10" s="168">
        <f t="shared" si="3"/>
        <v>0</v>
      </c>
      <c r="S10" s="168">
        <f t="shared" si="4"/>
        <v>0</v>
      </c>
      <c r="T10" s="168">
        <f t="shared" si="5"/>
        <v>0</v>
      </c>
      <c r="U10" s="168">
        <f t="shared" si="6"/>
        <v>0</v>
      </c>
      <c r="V10" s="168">
        <f t="shared" si="7"/>
        <v>0</v>
      </c>
      <c r="W10" s="168">
        <f t="shared" si="8"/>
        <v>0</v>
      </c>
      <c r="X10" s="168">
        <f t="shared" si="9"/>
        <v>0</v>
      </c>
      <c r="Y10" s="168">
        <f t="shared" si="10"/>
        <v>0</v>
      </c>
      <c r="Z10" s="168">
        <f t="shared" si="11"/>
        <v>0</v>
      </c>
    </row>
    <row r="11" spans="1:26" x14ac:dyDescent="0.2">
      <c r="C11" s="173" t="s">
        <v>330</v>
      </c>
      <c r="D11" s="76">
        <f>IFERROR(VLOOKUP(D$3,Raw_Govt!$L$5:$M$14,2,0),"")</f>
        <v>100.42350880062534</v>
      </c>
      <c r="E11" s="76">
        <f>IFERROR(VLOOKUP(E$3,Raw_Govt!$L$5:$M$14,2,0),"")</f>
        <v>100.35754218976942</v>
      </c>
      <c r="F11" s="76">
        <f>IFERROR(VLOOKUP(F$3,Raw_Govt!$L$5:$M$14,2,0),"")</f>
        <v>99.768340293730262</v>
      </c>
      <c r="G11" s="76">
        <f>IFERROR(VLOOKUP(G$3,Raw_Govt!$L$5:$M$14,2,0),"")</f>
        <v>100.38273577794088</v>
      </c>
      <c r="H11" s="76" t="str">
        <f>IFERROR(VLOOKUP(H$3,Raw_Govt!$L$5:$M$14,2,0),"")</f>
        <v/>
      </c>
      <c r="I11" s="76" t="str">
        <f>IFERROR(VLOOKUP(I$3,Raw_Govt!$L$5:$M$14,2,0),"")</f>
        <v/>
      </c>
      <c r="J11" s="76" t="str">
        <f>IFERROR(VLOOKUP(J$3,Raw_Govt!$L$5:$M$14,2,0),"")</f>
        <v/>
      </c>
      <c r="K11" s="76" t="str">
        <f>IFERROR(VLOOKUP(K$3,Raw_Govt!$L$5:$M$14,2,0),"")</f>
        <v/>
      </c>
      <c r="L11" s="76" t="str">
        <f>IFERROR(VLOOKUP(L$3,Raw_Govt!$L$5:$M$14,2,0),"")</f>
        <v/>
      </c>
      <c r="M11" s="76" t="str">
        <f>IFERROR(VLOOKUP(M$3,Raw_Govt!$L$5:$M$14,2,0),"")</f>
        <v/>
      </c>
      <c r="P11" s="173" t="str">
        <f t="shared" si="12"/>
        <v>Activity taxes</v>
      </c>
      <c r="Q11" s="168">
        <v>100.42350880062534</v>
      </c>
      <c r="R11" s="168">
        <f t="shared" si="3"/>
        <v>-6.5688414638931381E-2</v>
      </c>
      <c r="S11" s="168">
        <f t="shared" si="4"/>
        <v>-0.6524055121354233</v>
      </c>
      <c r="T11" s="168">
        <f t="shared" si="5"/>
        <v>-4.0601073564772161E-2</v>
      </c>
      <c r="U11" s="168">
        <f t="shared" si="6"/>
        <v>0</v>
      </c>
      <c r="V11" s="168">
        <f t="shared" si="7"/>
        <v>0</v>
      </c>
      <c r="W11" s="168">
        <f t="shared" si="8"/>
        <v>0</v>
      </c>
      <c r="X11" s="168">
        <f t="shared" si="9"/>
        <v>0</v>
      </c>
      <c r="Y11" s="168">
        <f t="shared" si="10"/>
        <v>0</v>
      </c>
      <c r="Z11" s="168">
        <f t="shared" si="11"/>
        <v>0</v>
      </c>
    </row>
    <row r="12" spans="1:26" x14ac:dyDescent="0.2">
      <c r="C12" s="173" t="s">
        <v>331</v>
      </c>
      <c r="D12" s="76">
        <f>IFERROR(VLOOKUP(D$3,Raw_Govt!$O$5:$P$14,2,0),"")</f>
        <v>53.418460313503303</v>
      </c>
      <c r="E12" s="76">
        <f>IFERROR(VLOOKUP(E$3,Raw_Govt!$O$5:$P$14,2,0),"")</f>
        <v>58.67084690765784</v>
      </c>
      <c r="F12" s="76">
        <f>IFERROR(VLOOKUP(F$3,Raw_Govt!$O$5:$P$14,2,0),"")</f>
        <v>53.055728189604103</v>
      </c>
      <c r="G12" s="76">
        <f>IFERROR(VLOOKUP(G$3,Raw_Govt!$O$5:$P$14,2,0),"")</f>
        <v>53.464700601036995</v>
      </c>
      <c r="H12" s="76" t="str">
        <f>IFERROR(VLOOKUP(H$3,Raw_Govt!$O$5:$P$14,2,0),"")</f>
        <v/>
      </c>
      <c r="I12" s="76" t="str">
        <f>IFERROR(VLOOKUP(I$3,Raw_Govt!$O$5:$P$14,2,0),"")</f>
        <v/>
      </c>
      <c r="J12" s="76" t="str">
        <f>IFERROR(VLOOKUP(J$3,Raw_Govt!$O$5:$P$14,2,0),"")</f>
        <v/>
      </c>
      <c r="K12" s="76" t="str">
        <f>IFERROR(VLOOKUP(K$3,Raw_Govt!$O$5:$P$14,2,0),"")</f>
        <v/>
      </c>
      <c r="L12" s="76" t="str">
        <f>IFERROR(VLOOKUP(L$3,Raw_Govt!$O$5:$P$14,2,0),"")</f>
        <v/>
      </c>
      <c r="M12" s="76" t="str">
        <f>IFERROR(VLOOKUP(M$3,Raw_Govt!$O$5:$P$14,2,0),"")</f>
        <v/>
      </c>
      <c r="P12" s="173" t="str">
        <f t="shared" si="12"/>
        <v>Import duties</v>
      </c>
      <c r="Q12" s="168">
        <v>53.418460313503303</v>
      </c>
      <c r="R12" s="168">
        <f t="shared" si="3"/>
        <v>9.8325308579267023</v>
      </c>
      <c r="S12" s="168">
        <f t="shared" si="4"/>
        <v>-0.67903889735942968</v>
      </c>
      <c r="T12" s="168">
        <f t="shared" si="5"/>
        <v>8.6562374247245444E-2</v>
      </c>
      <c r="U12" s="168">
        <f t="shared" si="6"/>
        <v>0</v>
      </c>
      <c r="V12" s="168">
        <f t="shared" si="7"/>
        <v>0</v>
      </c>
      <c r="W12" s="168">
        <f t="shared" si="8"/>
        <v>0</v>
      </c>
      <c r="X12" s="168">
        <f t="shared" si="9"/>
        <v>0</v>
      </c>
      <c r="Y12" s="168">
        <f t="shared" si="10"/>
        <v>0</v>
      </c>
      <c r="Z12" s="168">
        <f t="shared" si="11"/>
        <v>0</v>
      </c>
    </row>
    <row r="13" spans="1:26" x14ac:dyDescent="0.2">
      <c r="C13" s="173" t="s">
        <v>336</v>
      </c>
      <c r="D13" s="76" t="str">
        <f>IFERROR(VLOOKUP(D$3,Raw_Govt!$R$5:$S$14,2,0),"")</f>
        <v/>
      </c>
      <c r="E13" s="76" t="str">
        <f>IFERROR(VLOOKUP(E$3,Raw_Govt!$R$5:$S$14,2,0),"")</f>
        <v/>
      </c>
      <c r="F13" s="76" t="str">
        <f>IFERROR(VLOOKUP(F$3,Raw_Govt!$R$5:$S$14,2,0),"")</f>
        <v/>
      </c>
      <c r="G13" s="76" t="str">
        <f>IFERROR(VLOOKUP(G$3,Raw_Govt!$R$5:$S$14,2,0),"")</f>
        <v/>
      </c>
      <c r="H13" s="76" t="str">
        <f>IFERROR(VLOOKUP(H$3,Raw_Govt!$R$5:$S$14,2,0),"")</f>
        <v/>
      </c>
      <c r="I13" s="76" t="str">
        <f>IFERROR(VLOOKUP(I$3,Raw_Govt!$R$5:$S$14,2,0),"")</f>
        <v/>
      </c>
      <c r="J13" s="76" t="str">
        <f>IFERROR(VLOOKUP(J$3,Raw_Govt!$R$5:$S$14,2,0),"")</f>
        <v/>
      </c>
      <c r="K13" s="76" t="str">
        <f>IFERROR(VLOOKUP(K$3,Raw_Govt!$R$5:$S$14,2,0),"")</f>
        <v/>
      </c>
      <c r="L13" s="76" t="str">
        <f>IFERROR(VLOOKUP(L$3,Raw_Govt!$R$5:$S$14,2,0),"")</f>
        <v/>
      </c>
      <c r="M13" s="76" t="str">
        <f>IFERROR(VLOOKUP(M$3,Raw_Govt!$R$5:$S$14,2,0),"")</f>
        <v/>
      </c>
      <c r="P13" s="173" t="str">
        <f t="shared" si="12"/>
        <v>Export taxes</v>
      </c>
      <c r="Q13" s="168" t="str">
        <v/>
      </c>
      <c r="R13" s="168">
        <f t="shared" si="3"/>
        <v>0</v>
      </c>
      <c r="S13" s="168">
        <f t="shared" si="4"/>
        <v>0</v>
      </c>
      <c r="T13" s="168">
        <f t="shared" si="5"/>
        <v>0</v>
      </c>
      <c r="U13" s="168">
        <f t="shared" si="6"/>
        <v>0</v>
      </c>
      <c r="V13" s="168">
        <f t="shared" si="7"/>
        <v>0</v>
      </c>
      <c r="W13" s="168">
        <f t="shared" si="8"/>
        <v>0</v>
      </c>
      <c r="X13" s="168">
        <f t="shared" si="9"/>
        <v>0</v>
      </c>
      <c r="Y13" s="168">
        <f t="shared" si="10"/>
        <v>0</v>
      </c>
      <c r="Z13" s="168">
        <f t="shared" si="11"/>
        <v>0</v>
      </c>
    </row>
    <row r="14" spans="1:26" x14ac:dyDescent="0.2">
      <c r="C14" s="173" t="s">
        <v>332</v>
      </c>
      <c r="D14" s="76">
        <f>IFERROR(VLOOKUP(D$3,Raw_Govt!$U$5:$V$14,2,0),"")</f>
        <v>634.07803506109019</v>
      </c>
      <c r="E14" s="76">
        <f>IFERROR(VLOOKUP(E$3,Raw_Govt!$U$5:$V$14,2,0),"")</f>
        <v>633.96493029713884</v>
      </c>
      <c r="F14" s="76">
        <f>IFERROR(VLOOKUP(F$3,Raw_Govt!$U$5:$V$14,2,0),"")</f>
        <v>673.88714226497018</v>
      </c>
      <c r="G14" s="76">
        <f>IFERROR(VLOOKUP(G$3,Raw_Govt!$U$5:$V$14,2,0),"")</f>
        <v>635.23419206192443</v>
      </c>
      <c r="H14" s="76" t="str">
        <f>IFERROR(VLOOKUP(H$3,Raw_Govt!$U$5:$V$14,2,0),"")</f>
        <v/>
      </c>
      <c r="I14" s="76" t="str">
        <f>IFERROR(VLOOKUP(I$3,Raw_Govt!$U$5:$V$14,2,0),"")</f>
        <v/>
      </c>
      <c r="J14" s="76" t="str">
        <f>IFERROR(VLOOKUP(J$3,Raw_Govt!$U$5:$V$14,2,0),"")</f>
        <v/>
      </c>
      <c r="K14" s="76" t="str">
        <f>IFERROR(VLOOKUP(K$3,Raw_Govt!$U$5:$V$14,2,0),"")</f>
        <v/>
      </c>
      <c r="L14" s="76" t="str">
        <f>IFERROR(VLOOKUP(L$3,Raw_Govt!$U$5:$V$14,2,0),"")</f>
        <v/>
      </c>
      <c r="M14" s="76" t="str">
        <f>IFERROR(VLOOKUP(M$3,Raw_Govt!$U$5:$V$14,2,0),"")</f>
        <v/>
      </c>
      <c r="P14" s="173" t="str">
        <f t="shared" si="12"/>
        <v>Sales taxes</v>
      </c>
      <c r="Q14" s="168">
        <v>634.07803506109019</v>
      </c>
      <c r="R14" s="168">
        <f t="shared" si="3"/>
        <v>-1.7837672604514854E-2</v>
      </c>
      <c r="S14" s="168">
        <f t="shared" si="4"/>
        <v>6.2782662389566202</v>
      </c>
      <c r="T14" s="168">
        <f t="shared" si="5"/>
        <v>0.18233670572154193</v>
      </c>
      <c r="U14" s="168">
        <f t="shared" si="6"/>
        <v>0</v>
      </c>
      <c r="V14" s="168">
        <f t="shared" si="7"/>
        <v>0</v>
      </c>
      <c r="W14" s="168">
        <f t="shared" si="8"/>
        <v>0</v>
      </c>
      <c r="X14" s="168">
        <f t="shared" si="9"/>
        <v>0</v>
      </c>
      <c r="Y14" s="168">
        <f t="shared" si="10"/>
        <v>0</v>
      </c>
      <c r="Z14" s="168">
        <f t="shared" si="11"/>
        <v>0</v>
      </c>
    </row>
    <row r="15" spans="1:26" x14ac:dyDescent="0.2">
      <c r="C15" s="122" t="s">
        <v>338</v>
      </c>
      <c r="D15" s="175">
        <f>SUM(D16:D17)</f>
        <v>5.1330000000035954</v>
      </c>
      <c r="E15" s="175">
        <f t="shared" ref="E15:M15" si="13">SUM(E16:E17)</f>
        <v>5.1327602569513644</v>
      </c>
      <c r="F15" s="175">
        <f t="shared" si="13"/>
        <v>5.1229324833619883</v>
      </c>
      <c r="G15" s="175">
        <f t="shared" si="13"/>
        <v>5.1367833801860936</v>
      </c>
      <c r="H15" s="175">
        <f t="shared" si="13"/>
        <v>0</v>
      </c>
      <c r="I15" s="175">
        <f t="shared" si="13"/>
        <v>0</v>
      </c>
      <c r="J15" s="175">
        <f t="shared" si="13"/>
        <v>0</v>
      </c>
      <c r="K15" s="175">
        <f t="shared" si="13"/>
        <v>0</v>
      </c>
      <c r="L15" s="175">
        <f t="shared" si="13"/>
        <v>0</v>
      </c>
      <c r="M15" s="175">
        <f t="shared" si="13"/>
        <v>0</v>
      </c>
      <c r="P15" s="75" t="str">
        <f t="shared" si="12"/>
        <v>Other Income</v>
      </c>
      <c r="Q15" s="300">
        <v>5.1330000000035954</v>
      </c>
      <c r="R15" s="300">
        <f t="shared" si="3"/>
        <v>-4.6706224864800916E-3</v>
      </c>
      <c r="S15" s="300">
        <f t="shared" si="4"/>
        <v>-0.19613318997857565</v>
      </c>
      <c r="T15" s="300">
        <f t="shared" si="5"/>
        <v>7.3706997515987638E-2</v>
      </c>
      <c r="U15" s="300">
        <f t="shared" si="6"/>
        <v>0</v>
      </c>
      <c r="V15" s="300">
        <f t="shared" si="7"/>
        <v>0</v>
      </c>
      <c r="W15" s="300">
        <f t="shared" si="8"/>
        <v>0</v>
      </c>
      <c r="X15" s="300">
        <f t="shared" si="9"/>
        <v>0</v>
      </c>
      <c r="Y15" s="300">
        <f t="shared" si="10"/>
        <v>0</v>
      </c>
      <c r="Z15" s="300">
        <f t="shared" si="11"/>
        <v>0</v>
      </c>
    </row>
    <row r="16" spans="1:26" x14ac:dyDescent="0.2">
      <c r="C16" s="173" t="s">
        <v>333</v>
      </c>
      <c r="D16" s="76" t="str">
        <f>IFERROR(VLOOKUP(D$3,Raw_Govt!$X$5:$Y$14,2,0),"")</f>
        <v/>
      </c>
      <c r="E16" s="76" t="str">
        <f>IFERROR(VLOOKUP(E$3,Raw_Govt!$X$5:$Y$14,2,0),"")</f>
        <v/>
      </c>
      <c r="F16" s="76" t="str">
        <f>IFERROR(VLOOKUP(F$3,Raw_Govt!$X$5:$Y$14,2,0),"")</f>
        <v/>
      </c>
      <c r="G16" s="76" t="str">
        <f>IFERROR(VLOOKUP(G$3,Raw_Govt!$X$5:$Y$14,2,0),"")</f>
        <v/>
      </c>
      <c r="H16" s="76" t="str">
        <f>IFERROR(VLOOKUP(H$3,Raw_Govt!$X$5:$Y$14,2,0),"")</f>
        <v/>
      </c>
      <c r="I16" s="76" t="str">
        <f>IFERROR(VLOOKUP(I$3,Raw_Govt!$X$5:$Y$14,2,0),"")</f>
        <v/>
      </c>
      <c r="J16" s="76" t="str">
        <f>IFERROR(VLOOKUP(J$3,Raw_Govt!$X$5:$Y$14,2,0),"")</f>
        <v/>
      </c>
      <c r="K16" s="76" t="str">
        <f>IFERROR(VLOOKUP(K$3,Raw_Govt!$X$5:$Y$14,2,0),"")</f>
        <v/>
      </c>
      <c r="L16" s="76" t="str">
        <f>IFERROR(VLOOKUP(L$3,Raw_Govt!$X$5:$Y$14,2,0),"")</f>
        <v/>
      </c>
      <c r="M16" s="76" t="str">
        <f>IFERROR(VLOOKUP(M$3,Raw_Govt!$X$5:$Y$14,2,0),"")</f>
        <v/>
      </c>
      <c r="P16" s="173" t="str">
        <f t="shared" si="12"/>
        <v>Transfers received from factors</v>
      </c>
      <c r="Q16" s="168" t="str">
        <v/>
      </c>
      <c r="R16" s="168">
        <f t="shared" si="3"/>
        <v>0</v>
      </c>
      <c r="S16" s="168">
        <f t="shared" si="4"/>
        <v>0</v>
      </c>
      <c r="T16" s="168">
        <f t="shared" si="5"/>
        <v>0</v>
      </c>
      <c r="U16" s="168">
        <f t="shared" si="6"/>
        <v>0</v>
      </c>
      <c r="V16" s="168">
        <f t="shared" si="7"/>
        <v>0</v>
      </c>
      <c r="W16" s="168">
        <f t="shared" si="8"/>
        <v>0</v>
      </c>
      <c r="X16" s="168">
        <f t="shared" si="9"/>
        <v>0</v>
      </c>
      <c r="Y16" s="168">
        <f t="shared" si="10"/>
        <v>0</v>
      </c>
      <c r="Z16" s="168">
        <f t="shared" si="11"/>
        <v>0</v>
      </c>
    </row>
    <row r="17" spans="3:26" x14ac:dyDescent="0.2">
      <c r="C17" s="173" t="s">
        <v>337</v>
      </c>
      <c r="D17" s="76">
        <f>IFERROR(VLOOKUP(D$3,Raw_Govt!$AA$5:$AB$14,2,0),"")</f>
        <v>5.1330000000035954</v>
      </c>
      <c r="E17" s="76">
        <f>IFERROR(VLOOKUP(E$3,Raw_Govt!$AA$5:$AB$14,2,0),"")</f>
        <v>5.1327602569513644</v>
      </c>
      <c r="F17" s="76">
        <f>IFERROR(VLOOKUP(F$3,Raw_Govt!$AA$5:$AB$14,2,0),"")</f>
        <v>5.1229324833619883</v>
      </c>
      <c r="G17" s="76">
        <f>IFERROR(VLOOKUP(G$3,Raw_Govt!$AA$5:$AB$14,2,0),"")</f>
        <v>5.1367833801860936</v>
      </c>
      <c r="H17" s="76" t="str">
        <f>IFERROR(VLOOKUP(H$3,Raw_Govt!$AA$5:$AB$14,2,0),"")</f>
        <v/>
      </c>
      <c r="I17" s="76" t="str">
        <f>IFERROR(VLOOKUP(I$3,Raw_Govt!$AA$5:$AB$14,2,0),"")</f>
        <v/>
      </c>
      <c r="J17" s="76" t="str">
        <f>IFERROR(VLOOKUP(J$3,Raw_Govt!$AA$5:$AB$14,2,0),"")</f>
        <v/>
      </c>
      <c r="K17" s="76" t="str">
        <f>IFERROR(VLOOKUP(K$3,Raw_Govt!$AA$5:$AB$14,2,0),"")</f>
        <v/>
      </c>
      <c r="L17" s="76" t="str">
        <f>IFERROR(VLOOKUP(L$3,Raw_Govt!$AA$5:$AB$14,2,0),"")</f>
        <v/>
      </c>
      <c r="M17" s="76" t="str">
        <f>IFERROR(VLOOKUP(M$3,Raw_Govt!$AA$5:$AB$14,2,0),"")</f>
        <v/>
      </c>
      <c r="P17" s="173" t="str">
        <f t="shared" si="12"/>
        <v xml:space="preserve">Transfers received from ROW    </v>
      </c>
      <c r="Q17" s="168">
        <v>5.1330000000035954</v>
      </c>
      <c r="R17" s="168">
        <f t="shared" si="3"/>
        <v>-4.6706224864800916E-3</v>
      </c>
      <c r="S17" s="168">
        <f t="shared" si="4"/>
        <v>-0.19613318997857565</v>
      </c>
      <c r="T17" s="168">
        <f t="shared" si="5"/>
        <v>7.3706997515987638E-2</v>
      </c>
      <c r="U17" s="168">
        <f t="shared" si="6"/>
        <v>0</v>
      </c>
      <c r="V17" s="168">
        <f t="shared" si="7"/>
        <v>0</v>
      </c>
      <c r="W17" s="168">
        <f t="shared" si="8"/>
        <v>0</v>
      </c>
      <c r="X17" s="168">
        <f t="shared" si="9"/>
        <v>0</v>
      </c>
      <c r="Y17" s="168">
        <f t="shared" si="10"/>
        <v>0</v>
      </c>
      <c r="Z17" s="168">
        <f t="shared" si="11"/>
        <v>0</v>
      </c>
    </row>
    <row r="18" spans="3:26" ht="13.5" thickBot="1" x14ac:dyDescent="0.25">
      <c r="C18" s="77" t="s">
        <v>259</v>
      </c>
      <c r="D18" s="78">
        <f>D7+D15</f>
        <v>1175.1086041752226</v>
      </c>
      <c r="E18" s="78">
        <f t="shared" ref="E18:M18" si="14">E7+E15</f>
        <v>1179.5789217813058</v>
      </c>
      <c r="F18" s="78">
        <f t="shared" si="14"/>
        <v>1208.9151340390035</v>
      </c>
      <c r="G18" s="78">
        <f t="shared" si="14"/>
        <v>1174.9581139811698</v>
      </c>
      <c r="H18" s="78">
        <f t="shared" si="14"/>
        <v>0</v>
      </c>
      <c r="I18" s="78">
        <f t="shared" si="14"/>
        <v>0</v>
      </c>
      <c r="J18" s="78">
        <f t="shared" si="14"/>
        <v>0</v>
      </c>
      <c r="K18" s="78">
        <f t="shared" si="14"/>
        <v>0</v>
      </c>
      <c r="L18" s="78">
        <f t="shared" si="14"/>
        <v>0</v>
      </c>
      <c r="M18" s="78">
        <f t="shared" si="14"/>
        <v>0</v>
      </c>
      <c r="P18" s="75" t="str">
        <f t="shared" si="12"/>
        <v>Total Government Income</v>
      </c>
      <c r="Q18" s="301">
        <v>1175.1086041752226</v>
      </c>
      <c r="R18" s="301">
        <f t="shared" si="3"/>
        <v>0.38041740058747386</v>
      </c>
      <c r="S18" s="301">
        <f t="shared" si="4"/>
        <v>2.8768855698668716</v>
      </c>
      <c r="T18" s="301">
        <f t="shared" si="5"/>
        <v>-1.2806492397221536E-2</v>
      </c>
      <c r="U18" s="301">
        <f t="shared" si="6"/>
        <v>0</v>
      </c>
      <c r="V18" s="301">
        <f t="shared" si="7"/>
        <v>0</v>
      </c>
      <c r="W18" s="301">
        <f t="shared" si="8"/>
        <v>0</v>
      </c>
      <c r="X18" s="301">
        <f t="shared" si="9"/>
        <v>0</v>
      </c>
      <c r="Y18" s="301">
        <f t="shared" si="10"/>
        <v>0</v>
      </c>
      <c r="Z18" s="301">
        <f t="shared" si="11"/>
        <v>0</v>
      </c>
    </row>
    <row r="19" spans="3:26" x14ac:dyDescent="0.2">
      <c r="C19" s="75"/>
      <c r="D19" s="79"/>
      <c r="E19" s="79"/>
      <c r="F19" s="79"/>
      <c r="G19" s="79"/>
      <c r="H19" s="79"/>
      <c r="I19" s="79"/>
      <c r="J19" s="79"/>
      <c r="K19" s="79"/>
      <c r="L19" s="79"/>
      <c r="M19" s="79"/>
      <c r="P19" s="75"/>
      <c r="Q19" s="168">
        <v>0</v>
      </c>
      <c r="R19" s="168">
        <f t="shared" si="3"/>
        <v>0</v>
      </c>
      <c r="S19" s="168">
        <f t="shared" si="4"/>
        <v>0</v>
      </c>
      <c r="T19" s="168">
        <f t="shared" si="5"/>
        <v>0</v>
      </c>
      <c r="U19" s="168">
        <f t="shared" si="6"/>
        <v>0</v>
      </c>
      <c r="V19" s="168">
        <f t="shared" si="7"/>
        <v>0</v>
      </c>
      <c r="W19" s="168">
        <f t="shared" si="8"/>
        <v>0</v>
      </c>
      <c r="X19" s="168">
        <f t="shared" si="9"/>
        <v>0</v>
      </c>
      <c r="Y19" s="168">
        <f t="shared" si="10"/>
        <v>0</v>
      </c>
      <c r="Z19" s="168">
        <f t="shared" si="11"/>
        <v>0</v>
      </c>
    </row>
    <row r="20" spans="3:26" x14ac:dyDescent="0.2">
      <c r="C20" s="75" t="s">
        <v>260</v>
      </c>
      <c r="D20" s="76">
        <f>GDPTAB!D13</f>
        <v>738.13561537079011</v>
      </c>
      <c r="E20" s="76">
        <f>IFERROR($D$20*(1+GDPTAB!E13/100),"")</f>
        <v>737.88874048520586</v>
      </c>
      <c r="F20" s="76">
        <f>IFERROR($D$20*(1+GDPTAB!F13/100),"")</f>
        <v>735.95068739784551</v>
      </c>
      <c r="G20" s="76">
        <f>IFERROR($D$20*(1+GDPTAB!G13/100),"")</f>
        <v>736.82570073695319</v>
      </c>
      <c r="H20" s="76" t="str">
        <f>IFERROR($D$20*(1+GDPTAB!H13/100),"")</f>
        <v/>
      </c>
      <c r="I20" s="76" t="str">
        <f>IFERROR($D$20*(1+GDPTAB!I13/100),"")</f>
        <v/>
      </c>
      <c r="J20" s="76" t="str">
        <f>IFERROR($D$20*(1+GDPTAB!J13/100),"")</f>
        <v/>
      </c>
      <c r="K20" s="76" t="str">
        <f>IFERROR($D$20*(1+GDPTAB!K13/100),"")</f>
        <v/>
      </c>
      <c r="L20" s="76" t="str">
        <f>IFERROR($D$20*(1+GDPTAB!L13/100),"")</f>
        <v/>
      </c>
      <c r="M20" s="76" t="str">
        <f>IFERROR($D$20*(1+GDPTAB!M13/100),"")</f>
        <v/>
      </c>
      <c r="P20" s="75" t="str">
        <f t="shared" si="12"/>
        <v>Government consumption</v>
      </c>
      <c r="Q20" s="168">
        <v>738.13561537079011</v>
      </c>
      <c r="R20" s="168">
        <f t="shared" si="3"/>
        <v>-3.3445735504877838E-2</v>
      </c>
      <c r="S20" s="168">
        <f t="shared" si="4"/>
        <v>-0.29600630662524052</v>
      </c>
      <c r="T20" s="168">
        <f t="shared" si="5"/>
        <v>-0.17746259719210178</v>
      </c>
      <c r="U20" s="168">
        <f t="shared" si="6"/>
        <v>0</v>
      </c>
      <c r="V20" s="168">
        <f t="shared" si="7"/>
        <v>0</v>
      </c>
      <c r="W20" s="168">
        <f t="shared" si="8"/>
        <v>0</v>
      </c>
      <c r="X20" s="168">
        <f t="shared" si="9"/>
        <v>0</v>
      </c>
      <c r="Y20" s="168">
        <f t="shared" si="10"/>
        <v>0</v>
      </c>
      <c r="Z20" s="168">
        <f t="shared" si="11"/>
        <v>0</v>
      </c>
    </row>
    <row r="21" spans="3:26" x14ac:dyDescent="0.2">
      <c r="C21" s="75" t="s">
        <v>233</v>
      </c>
      <c r="D21" s="76">
        <f>SUMIF(Tax_Rates!$AD$8:$AD$142,"gov",Tax_Rates!AE8:AE142)*$D$27</f>
        <v>-96.675999999999988</v>
      </c>
      <c r="E21" s="76">
        <f>SUMIF(Tax_Rates!$AD$8:$AD$142,"gov",Tax_Rates!AF8:AF142)*$D$27</f>
        <v>-96.675999999999988</v>
      </c>
      <c r="F21" s="76">
        <f>SUMIF(Tax_Rates!$AD$8:$AD$142,"gov",Tax_Rates!AG8:AG142)*$D$27</f>
        <v>-96.675999999999988</v>
      </c>
      <c r="G21" s="76">
        <f>SUMIF(Tax_Rates!$AD$8:$AD$142,"gov",Tax_Rates!AH8:AH142)*$D$27</f>
        <v>-96.675999999999988</v>
      </c>
      <c r="H21" s="76">
        <f>SUMIF(Tax_Rates!$AD$8:$AD$142,"gov",Tax_Rates!AI8:AI142)*$D$27</f>
        <v>0</v>
      </c>
      <c r="I21" s="76">
        <f>SUMIF(Tax_Rates!$AD$8:$AD$142,"gov",Tax_Rates!AJ8:AJ142)*$D$27</f>
        <v>0</v>
      </c>
      <c r="J21" s="76">
        <f>SUMIF(Tax_Rates!$AD$8:$AD$142,"gov",Tax_Rates!AK8:AK142)*$D$27</f>
        <v>0</v>
      </c>
      <c r="K21" s="76">
        <f>SUMIF(Tax_Rates!$AD$8:$AD$142,"gov",Tax_Rates!AL8:AL142)*$D$27</f>
        <v>0</v>
      </c>
      <c r="L21" s="76">
        <f>SUMIF(Tax_Rates!$AD$8:$AD$142,"gov",Tax_Rates!AM8:AM142)*$D$27</f>
        <v>0</v>
      </c>
      <c r="M21" s="76">
        <f>SUMIF(Tax_Rates!$AD$8:$AD$142,"gov",Tax_Rates!AN8:AN142)*$D$27</f>
        <v>0</v>
      </c>
      <c r="P21" s="75" t="str">
        <f t="shared" si="12"/>
        <v>Transfers</v>
      </c>
      <c r="Q21" s="168">
        <v>-96.675999999999988</v>
      </c>
      <c r="R21" s="168">
        <f t="shared" si="3"/>
        <v>0</v>
      </c>
      <c r="S21" s="168">
        <f t="shared" si="4"/>
        <v>0</v>
      </c>
      <c r="T21" s="168">
        <f t="shared" si="5"/>
        <v>0</v>
      </c>
      <c r="U21" s="168">
        <f t="shared" si="6"/>
        <v>0</v>
      </c>
      <c r="V21" s="168">
        <f t="shared" si="7"/>
        <v>0</v>
      </c>
      <c r="W21" s="168">
        <f t="shared" si="8"/>
        <v>0</v>
      </c>
      <c r="X21" s="168">
        <f t="shared" si="9"/>
        <v>0</v>
      </c>
      <c r="Y21" s="168">
        <f t="shared" si="10"/>
        <v>0</v>
      </c>
      <c r="Z21" s="168">
        <f t="shared" si="11"/>
        <v>0</v>
      </c>
    </row>
    <row r="22" spans="3:26" ht="13.5" thickBot="1" x14ac:dyDescent="0.25">
      <c r="C22" s="77" t="s">
        <v>262</v>
      </c>
      <c r="D22" s="176">
        <f>IFERROR(D20+D21,"")</f>
        <v>641.45961537079006</v>
      </c>
      <c r="E22" s="176">
        <f t="shared" ref="E22:M22" si="15">IFERROR(E20+E21,"")</f>
        <v>641.21274048520581</v>
      </c>
      <c r="F22" s="176">
        <f t="shared" si="15"/>
        <v>639.27468739784558</v>
      </c>
      <c r="G22" s="176">
        <f t="shared" si="15"/>
        <v>640.14970073695326</v>
      </c>
      <c r="H22" s="176" t="str">
        <f t="shared" si="15"/>
        <v/>
      </c>
      <c r="I22" s="176" t="str">
        <f t="shared" si="15"/>
        <v/>
      </c>
      <c r="J22" s="176" t="str">
        <f t="shared" si="15"/>
        <v/>
      </c>
      <c r="K22" s="176" t="str">
        <f t="shared" si="15"/>
        <v/>
      </c>
      <c r="L22" s="176" t="str">
        <f t="shared" si="15"/>
        <v/>
      </c>
      <c r="M22" s="176" t="str">
        <f t="shared" si="15"/>
        <v/>
      </c>
      <c r="P22" s="75" t="str">
        <f t="shared" si="12"/>
        <v>Government expenditure</v>
      </c>
      <c r="Q22" s="302">
        <v>641.45961537079006</v>
      </c>
      <c r="R22" s="302">
        <f t="shared" si="3"/>
        <v>-3.8486426841000121E-2</v>
      </c>
      <c r="S22" s="302">
        <f t="shared" si="4"/>
        <v>-0.3406181652887863</v>
      </c>
      <c r="T22" s="302">
        <f t="shared" si="5"/>
        <v>-0.20420843377327857</v>
      </c>
      <c r="U22" s="302">
        <f t="shared" si="6"/>
        <v>0</v>
      </c>
      <c r="V22" s="302">
        <f t="shared" si="7"/>
        <v>0</v>
      </c>
      <c r="W22" s="302">
        <f t="shared" si="8"/>
        <v>0</v>
      </c>
      <c r="X22" s="302">
        <f t="shared" si="9"/>
        <v>0</v>
      </c>
      <c r="Y22" s="302">
        <f t="shared" si="10"/>
        <v>0</v>
      </c>
      <c r="Z22" s="302">
        <f t="shared" si="11"/>
        <v>0</v>
      </c>
    </row>
    <row r="23" spans="3:26" x14ac:dyDescent="0.2">
      <c r="C23" s="75"/>
      <c r="D23" s="76"/>
      <c r="E23" s="76"/>
      <c r="F23" s="76"/>
      <c r="G23" s="76"/>
      <c r="H23" s="76"/>
      <c r="I23" s="76"/>
      <c r="J23" s="76"/>
      <c r="K23" s="76"/>
      <c r="L23" s="76"/>
      <c r="M23" s="76"/>
      <c r="P23" s="75"/>
      <c r="Q23" s="168">
        <v>0</v>
      </c>
      <c r="R23" s="168">
        <f t="shared" si="3"/>
        <v>0</v>
      </c>
      <c r="S23" s="168">
        <f t="shared" si="4"/>
        <v>0</v>
      </c>
      <c r="T23" s="168">
        <f t="shared" si="5"/>
        <v>0</v>
      </c>
      <c r="U23" s="168">
        <f t="shared" si="6"/>
        <v>0</v>
      </c>
      <c r="V23" s="168">
        <f t="shared" si="7"/>
        <v>0</v>
      </c>
      <c r="W23" s="168">
        <f t="shared" si="8"/>
        <v>0</v>
      </c>
      <c r="X23" s="168">
        <f t="shared" si="9"/>
        <v>0</v>
      </c>
      <c r="Y23" s="168">
        <f t="shared" si="10"/>
        <v>0</v>
      </c>
      <c r="Z23" s="168">
        <f t="shared" si="11"/>
        <v>0</v>
      </c>
    </row>
    <row r="24" spans="3:26" ht="13.5" thickBot="1" x14ac:dyDescent="0.25">
      <c r="C24" s="77" t="s">
        <v>263</v>
      </c>
      <c r="D24" s="78">
        <f>IFERROR(D18-D22,"")</f>
        <v>533.64898880443252</v>
      </c>
      <c r="E24" s="78">
        <f t="shared" ref="E24:M24" si="16">IFERROR(E18-E22,"")</f>
        <v>538.36618129609997</v>
      </c>
      <c r="F24" s="78">
        <f t="shared" si="16"/>
        <v>569.64044664115795</v>
      </c>
      <c r="G24" s="78">
        <f t="shared" si="16"/>
        <v>534.80841324421658</v>
      </c>
      <c r="H24" s="78" t="str">
        <f t="shared" si="16"/>
        <v/>
      </c>
      <c r="I24" s="78" t="str">
        <f t="shared" si="16"/>
        <v/>
      </c>
      <c r="J24" s="78" t="str">
        <f t="shared" si="16"/>
        <v/>
      </c>
      <c r="K24" s="78" t="str">
        <f t="shared" si="16"/>
        <v/>
      </c>
      <c r="L24" s="78" t="str">
        <f t="shared" si="16"/>
        <v/>
      </c>
      <c r="M24" s="78" t="str">
        <f t="shared" si="16"/>
        <v/>
      </c>
      <c r="P24" s="75" t="str">
        <f t="shared" si="12"/>
        <v>Government savings (Budget Surplus)</v>
      </c>
      <c r="Q24" s="301">
        <v>533.64898880443252</v>
      </c>
      <c r="R24" s="301">
        <f t="shared" si="3"/>
        <v>0.88395042258688772</v>
      </c>
      <c r="S24" s="301">
        <f t="shared" si="4"/>
        <v>6.7444066402822855</v>
      </c>
      <c r="T24" s="301">
        <f t="shared" si="5"/>
        <v>0.21726349418962343</v>
      </c>
      <c r="U24" s="301">
        <f t="shared" si="6"/>
        <v>0</v>
      </c>
      <c r="V24" s="301">
        <f t="shared" si="7"/>
        <v>0</v>
      </c>
      <c r="W24" s="301">
        <f t="shared" si="8"/>
        <v>0</v>
      </c>
      <c r="X24" s="301">
        <f t="shared" si="9"/>
        <v>0</v>
      </c>
      <c r="Y24" s="301">
        <f t="shared" si="10"/>
        <v>0</v>
      </c>
      <c r="Z24" s="301">
        <f t="shared" si="11"/>
        <v>0</v>
      </c>
    </row>
    <row r="25" spans="3:26" x14ac:dyDescent="0.2">
      <c r="C25" s="75"/>
      <c r="D25" s="79"/>
      <c r="E25" s="79"/>
      <c r="F25" s="79"/>
      <c r="G25" s="79"/>
      <c r="H25" s="79"/>
      <c r="I25" s="79"/>
      <c r="J25" s="79"/>
      <c r="K25" s="79"/>
      <c r="L25" s="79"/>
      <c r="M25" s="79"/>
    </row>
    <row r="26" spans="3:26" x14ac:dyDescent="0.2">
      <c r="C26" s="75"/>
      <c r="D26" s="79"/>
      <c r="E26" s="79"/>
      <c r="F26" s="79"/>
      <c r="G26" s="79"/>
      <c r="H26" s="79"/>
      <c r="I26" s="79"/>
      <c r="J26" s="79"/>
      <c r="K26" s="79"/>
      <c r="L26" s="79"/>
      <c r="M26" s="79"/>
    </row>
    <row r="27" spans="3:26" x14ac:dyDescent="0.2">
      <c r="C27" s="75" t="s">
        <v>55</v>
      </c>
      <c r="D27" s="76">
        <f>IFERROR(VLOOKUP(D$3,Raw_Govt!$AD$5:$AE$14,2,0),"")</f>
        <v>1.162090427951455</v>
      </c>
      <c r="E27" s="76">
        <f>IFERROR(VLOOKUP(E$3,Raw_Govt!$AD$5:$AE$14,2,0),"")</f>
        <v>1.162090427951455</v>
      </c>
      <c r="F27" s="76">
        <f>IFERROR(VLOOKUP(F$3,Raw_Govt!$AD$5:$AE$14,2,0),"")</f>
        <v>1.162090427951455</v>
      </c>
      <c r="G27" s="76">
        <f>IFERROR(VLOOKUP(G$3,Raw_Govt!$AD$5:$AE$14,2,0),"")</f>
        <v>1.162090427951455</v>
      </c>
      <c r="H27" s="76" t="str">
        <f>IFERROR(VLOOKUP(H$3,Raw_Govt!$AD$5:$AE$14,2,0),"")</f>
        <v/>
      </c>
      <c r="I27" s="76" t="str">
        <f>IFERROR(VLOOKUP(I$3,Raw_Govt!$AD$5:$AE$14,2,0),"")</f>
        <v/>
      </c>
      <c r="J27" s="76" t="str">
        <f>IFERROR(VLOOKUP(J$3,Raw_Govt!$AD$5:$AE$14,2,0),"")</f>
        <v/>
      </c>
      <c r="K27" s="76" t="str">
        <f>IFERROR(VLOOKUP(K$3,Raw_Govt!$AD$5:$AE$14,2,0),"")</f>
        <v/>
      </c>
      <c r="L27" s="76" t="str">
        <f>IFERROR(VLOOKUP(L$3,Raw_Govt!$AD$5:$AE$14,2,0),"")</f>
        <v/>
      </c>
      <c r="M27" s="76" t="str">
        <f>IFERROR(VLOOKUP(M$3,Raw_Govt!$AD$5:$AE$14,2,0),"")</f>
        <v/>
      </c>
    </row>
  </sheetData>
  <hyperlinks>
    <hyperlink ref="A1" location="Cover!A1" display="Return to Contents" xr:uid="{BB601C11-6B1B-48C3-A529-5DEB29F0B017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676F3-FAA8-4EF6-9A67-5118DDD7D0F2}">
  <sheetPr>
    <tabColor theme="3" tint="0.59999389629810485"/>
  </sheetPr>
  <dimension ref="A2:AS16"/>
  <sheetViews>
    <sheetView zoomScale="160" zoomScaleNormal="160" workbookViewId="0">
      <pane xSplit="3" ySplit="7" topLeftCell="D8" activePane="bottomRight" state="frozen"/>
      <selection activeCell="A2" sqref="A2:I2"/>
      <selection pane="topRight" activeCell="A2" sqref="A2:I2"/>
      <selection pane="bottomLeft" activeCell="A2" sqref="A2:I2"/>
      <selection pane="bottomRight" activeCell="O22" sqref="O22"/>
    </sheetView>
  </sheetViews>
  <sheetFormatPr defaultRowHeight="12.75" x14ac:dyDescent="0.2"/>
  <cols>
    <col min="3" max="3" width="21.42578125" bestFit="1" customWidth="1"/>
    <col min="4" max="4" width="9.5703125" bestFit="1" customWidth="1"/>
  </cols>
  <sheetData>
    <row r="2" spans="1:45" x14ac:dyDescent="0.2">
      <c r="A2" s="50" t="s">
        <v>224</v>
      </c>
    </row>
    <row r="5" spans="1:45" x14ac:dyDescent="0.2">
      <c r="C5" s="169" t="s">
        <v>370</v>
      </c>
      <c r="D5" s="172"/>
      <c r="E5" s="172"/>
      <c r="F5" s="172"/>
      <c r="G5" s="172"/>
      <c r="H5" s="172"/>
      <c r="I5" s="172"/>
      <c r="J5" s="172"/>
      <c r="K5" s="172"/>
      <c r="L5" s="172"/>
      <c r="M5" s="172"/>
    </row>
    <row r="6" spans="1:45" ht="38.25" x14ac:dyDescent="0.2">
      <c r="C6" s="226"/>
      <c r="D6" s="91" t="str">
        <f t="shared" ref="D6:M6" si="0">IFERROR(VLOOKUP(D$7,sims,3,0),"")</f>
        <v>base</v>
      </c>
      <c r="E6" s="91" t="str">
        <f t="shared" si="0"/>
        <v>tm +10%</v>
      </c>
      <c r="F6" s="91" t="str">
        <f t="shared" si="0"/>
        <v>tq manf 10%</v>
      </c>
      <c r="G6" s="91" t="str">
        <f t="shared" si="0"/>
        <v>pwm cr_oil&amp;gas +10%</v>
      </c>
      <c r="H6" s="91" t="str">
        <f t="shared" si="0"/>
        <v/>
      </c>
      <c r="I6" s="91" t="str">
        <f t="shared" si="0"/>
        <v/>
      </c>
      <c r="J6" s="91" t="str">
        <f t="shared" si="0"/>
        <v/>
      </c>
      <c r="K6" s="91" t="str">
        <f t="shared" si="0"/>
        <v/>
      </c>
      <c r="L6" s="91" t="str">
        <f t="shared" si="0"/>
        <v/>
      </c>
      <c r="M6" s="91" t="str">
        <f t="shared" si="0"/>
        <v/>
      </c>
    </row>
    <row r="7" spans="1:45" x14ac:dyDescent="0.2">
      <c r="C7" s="226"/>
      <c r="D7" s="165" t="str">
        <f>IF(AD7="","",AD7)</f>
        <v>base</v>
      </c>
      <c r="E7" s="165" t="str">
        <f t="shared" ref="E7:M7" si="1">IF(AE7="","",AE7)</f>
        <v>sim1</v>
      </c>
      <c r="F7" s="165" t="str">
        <f t="shared" si="1"/>
        <v>sim2</v>
      </c>
      <c r="G7" s="165" t="str">
        <f t="shared" si="1"/>
        <v>sim3</v>
      </c>
      <c r="H7" s="165" t="str">
        <f t="shared" si="1"/>
        <v/>
      </c>
      <c r="I7" s="165" t="str">
        <f t="shared" si="1"/>
        <v/>
      </c>
      <c r="J7" s="165" t="str">
        <f t="shared" si="1"/>
        <v/>
      </c>
      <c r="K7" s="165" t="str">
        <f t="shared" si="1"/>
        <v/>
      </c>
      <c r="L7" s="165" t="str">
        <f t="shared" si="1"/>
        <v/>
      </c>
      <c r="M7" s="165" t="str">
        <f t="shared" si="1"/>
        <v/>
      </c>
      <c r="AC7" s="7"/>
      <c r="AD7" s="9" t="s">
        <v>27</v>
      </c>
      <c r="AE7" s="9" t="s">
        <v>371</v>
      </c>
      <c r="AF7" s="9" t="s">
        <v>1042</v>
      </c>
      <c r="AG7" s="9" t="s">
        <v>1084</v>
      </c>
      <c r="AH7" s="9"/>
      <c r="AI7" s="9"/>
      <c r="AJ7" s="9"/>
      <c r="AK7" s="9"/>
      <c r="AL7" s="9"/>
      <c r="AM7" s="9"/>
      <c r="AN7" s="7"/>
      <c r="AO7" s="7"/>
      <c r="AP7" s="7"/>
      <c r="AQ7" s="7"/>
      <c r="AR7" s="7"/>
      <c r="AS7" s="7"/>
    </row>
    <row r="8" spans="1:45" x14ac:dyDescent="0.2">
      <c r="C8" s="226" t="s">
        <v>356</v>
      </c>
      <c r="D8" s="229">
        <f>IFERROR(_xlfn.XLOOKUP($C8,$AC$8:$AC$14,AD$8:AD$14),0)</f>
        <v>6185.7617410292887</v>
      </c>
      <c r="E8" s="229">
        <f t="shared" ref="E8:M9" si="2">IFERROR(_xlfn.XLOOKUP($C8,$AC$8:$AC$14,AE$8:AE$14),0)</f>
        <v>6178.5879618747176</v>
      </c>
      <c r="F8" s="229">
        <f t="shared" si="2"/>
        <v>6151.053127300509</v>
      </c>
      <c r="G8" s="229">
        <f t="shared" si="2"/>
        <v>6201.0794588036906</v>
      </c>
      <c r="H8" s="229">
        <f t="shared" si="2"/>
        <v>0</v>
      </c>
      <c r="I8" s="229">
        <f t="shared" si="2"/>
        <v>0</v>
      </c>
      <c r="J8" s="229">
        <f t="shared" si="2"/>
        <v>0</v>
      </c>
      <c r="K8" s="229">
        <f t="shared" si="2"/>
        <v>0</v>
      </c>
      <c r="L8" s="229">
        <f t="shared" si="2"/>
        <v>0</v>
      </c>
      <c r="M8" s="229">
        <f t="shared" si="2"/>
        <v>0</v>
      </c>
      <c r="AC8" s="9" t="s">
        <v>356</v>
      </c>
      <c r="AD8" s="7">
        <v>6185.7617410292887</v>
      </c>
      <c r="AE8" s="7">
        <v>6178.5879618747176</v>
      </c>
      <c r="AF8" s="7">
        <v>6151.053127300509</v>
      </c>
      <c r="AG8" s="7">
        <v>6201.0794588036906</v>
      </c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</row>
    <row r="9" spans="1:45" x14ac:dyDescent="0.2">
      <c r="C9" s="226" t="s">
        <v>472</v>
      </c>
      <c r="D9" s="229">
        <f>IFERROR(_xlfn.XLOOKUP($C9,$AC$8:$AC$14,AD$8:AD$14),0)</f>
        <v>390.04707999999999</v>
      </c>
      <c r="E9" s="229">
        <f t="shared" si="2"/>
        <v>390.02886237337367</v>
      </c>
      <c r="F9" s="229">
        <f t="shared" si="2"/>
        <v>389.2820682195777</v>
      </c>
      <c r="G9" s="229">
        <f t="shared" si="2"/>
        <v>390.3345719915668</v>
      </c>
      <c r="H9" s="229">
        <f t="shared" si="2"/>
        <v>0</v>
      </c>
      <c r="I9" s="229">
        <f t="shared" si="2"/>
        <v>0</v>
      </c>
      <c r="J9" s="229">
        <f t="shared" si="2"/>
        <v>0</v>
      </c>
      <c r="K9" s="229">
        <f t="shared" si="2"/>
        <v>0</v>
      </c>
      <c r="L9" s="229">
        <f t="shared" si="2"/>
        <v>0</v>
      </c>
      <c r="M9" s="229">
        <f t="shared" si="2"/>
        <v>0</v>
      </c>
      <c r="AC9" s="9" t="s">
        <v>472</v>
      </c>
      <c r="AD9" s="7">
        <v>390.04707999999999</v>
      </c>
      <c r="AE9" s="7">
        <v>390.02886237337367</v>
      </c>
      <c r="AF9" s="7">
        <v>389.2820682195777</v>
      </c>
      <c r="AG9" s="7">
        <v>390.3345719915668</v>
      </c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</row>
    <row r="10" spans="1:45" ht="13.5" thickBot="1" x14ac:dyDescent="0.25">
      <c r="C10" s="226" t="s">
        <v>360</v>
      </c>
      <c r="D10" s="227">
        <f>IFERROR(D8+D9,"")</f>
        <v>6575.808821029289</v>
      </c>
      <c r="E10" s="227">
        <f t="shared" ref="E10:M10" si="3">IFERROR(E8+E9,"")</f>
        <v>6568.6168242480917</v>
      </c>
      <c r="F10" s="227">
        <f t="shared" si="3"/>
        <v>6540.3351955200869</v>
      </c>
      <c r="G10" s="227">
        <f t="shared" si="3"/>
        <v>6591.4140307952575</v>
      </c>
      <c r="H10" s="227">
        <f t="shared" si="3"/>
        <v>0</v>
      </c>
      <c r="I10" s="227">
        <f t="shared" si="3"/>
        <v>0</v>
      </c>
      <c r="J10" s="227">
        <f t="shared" si="3"/>
        <v>0</v>
      </c>
      <c r="K10" s="227">
        <f t="shared" si="3"/>
        <v>0</v>
      </c>
      <c r="L10" s="227">
        <f t="shared" si="3"/>
        <v>0</v>
      </c>
      <c r="M10" s="227">
        <f t="shared" si="3"/>
        <v>0</v>
      </c>
      <c r="AC10" s="9" t="s">
        <v>357</v>
      </c>
      <c r="AD10" s="7">
        <v>6479.2509553254558</v>
      </c>
      <c r="AE10" s="7">
        <v>6472.0634683976414</v>
      </c>
      <c r="AF10" s="7">
        <v>6443.9667118384305</v>
      </c>
      <c r="AG10" s="7">
        <v>6494.7849951877424</v>
      </c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</row>
    <row r="11" spans="1:45" ht="13.5" thickTop="1" x14ac:dyDescent="0.2">
      <c r="C11" s="226" t="s">
        <v>357</v>
      </c>
      <c r="D11" s="229">
        <f t="shared" ref="D11:D12" si="4">IFERROR(_xlfn.XLOOKUP($C11,$AC$8:$AC$14,AD$8:AD$14),0)</f>
        <v>6479.2509553254558</v>
      </c>
      <c r="E11" s="229">
        <f t="shared" ref="E11:E12" si="5">IFERROR(_xlfn.XLOOKUP($C11,$AC$8:$AC$14,AE$8:AE$14),0)</f>
        <v>6472.0634683976414</v>
      </c>
      <c r="F11" s="229">
        <f t="shared" ref="F11:F12" si="6">IFERROR(_xlfn.XLOOKUP($C11,$AC$8:$AC$14,AF$8:AF$14),0)</f>
        <v>6443.9667118384305</v>
      </c>
      <c r="G11" s="229">
        <f t="shared" ref="G11:G12" si="7">IFERROR(_xlfn.XLOOKUP($C11,$AC$8:$AC$14,AG$8:AG$14),0)</f>
        <v>6494.7849951877424</v>
      </c>
      <c r="H11" s="229">
        <f t="shared" ref="H11:H12" si="8">IFERROR(_xlfn.XLOOKUP($C11,$AC$8:$AC$14,AH$8:AH$14),0)</f>
        <v>0</v>
      </c>
      <c r="I11" s="229">
        <f t="shared" ref="I11:I12" si="9">IFERROR(_xlfn.XLOOKUP($C11,$AC$8:$AC$14,AI$8:AI$14),0)</f>
        <v>0</v>
      </c>
      <c r="J11" s="229">
        <f t="shared" ref="J11:J12" si="10">IFERROR(_xlfn.XLOOKUP($C11,$AC$8:$AC$14,AJ$8:AJ$14),0)</f>
        <v>0</v>
      </c>
      <c r="K11" s="229">
        <f t="shared" ref="K11:K12" si="11">IFERROR(_xlfn.XLOOKUP($C11,$AC$8:$AC$14,AK$8:AK$14),0)</f>
        <v>0</v>
      </c>
      <c r="L11" s="229">
        <f t="shared" ref="L11:L12" si="12">IFERROR(_xlfn.XLOOKUP($C11,$AC$8:$AC$14,AL$8:AL$14),0)</f>
        <v>0</v>
      </c>
      <c r="M11" s="229">
        <f t="shared" ref="M11:M12" si="13">IFERROR(_xlfn.XLOOKUP($C11,$AC$8:$AC$14,AM$8:AM$14),0)</f>
        <v>0</v>
      </c>
      <c r="AC11" s="9" t="s">
        <v>361</v>
      </c>
      <c r="AD11" s="7">
        <v>214.65943200000359</v>
      </c>
      <c r="AE11" s="7">
        <v>214.64940606830334</v>
      </c>
      <c r="AF11" s="7">
        <v>214.23841360843215</v>
      </c>
      <c r="AG11" s="7">
        <v>214.8176510222157</v>
      </c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</row>
    <row r="12" spans="1:45" x14ac:dyDescent="0.2">
      <c r="C12" s="226" t="s">
        <v>361</v>
      </c>
      <c r="D12" s="229">
        <f t="shared" si="4"/>
        <v>214.65943200000359</v>
      </c>
      <c r="E12" s="229">
        <f t="shared" si="5"/>
        <v>214.64940606830334</v>
      </c>
      <c r="F12" s="229">
        <f t="shared" si="6"/>
        <v>214.23841360843215</v>
      </c>
      <c r="G12" s="229">
        <f t="shared" si="7"/>
        <v>214.8176510222157</v>
      </c>
      <c r="H12" s="229">
        <f t="shared" si="8"/>
        <v>0</v>
      </c>
      <c r="I12" s="229">
        <f t="shared" si="9"/>
        <v>0</v>
      </c>
      <c r="J12" s="229">
        <f t="shared" si="10"/>
        <v>0</v>
      </c>
      <c r="K12" s="229">
        <f t="shared" si="11"/>
        <v>0</v>
      </c>
      <c r="L12" s="229">
        <f t="shared" si="12"/>
        <v>0</v>
      </c>
      <c r="M12" s="229">
        <f t="shared" si="13"/>
        <v>0</v>
      </c>
      <c r="AC12" s="9" t="s">
        <v>358</v>
      </c>
      <c r="AD12" s="7">
        <v>-118.10156629616731</v>
      </c>
      <c r="AE12" s="7">
        <v>-118.09605021785501</v>
      </c>
      <c r="AF12" s="7">
        <v>-117.86992992677597</v>
      </c>
      <c r="AG12" s="7">
        <v>-118.18861541470356</v>
      </c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</row>
    <row r="13" spans="1:45" ht="13.5" thickBot="1" x14ac:dyDescent="0.25">
      <c r="C13" s="226" t="s">
        <v>359</v>
      </c>
      <c r="D13" s="227">
        <f t="shared" ref="D13" si="14">IFERROR(D11+D12,"")</f>
        <v>6693.9103873254599</v>
      </c>
      <c r="E13" s="227">
        <f t="shared" ref="E13:M13" si="15">IFERROR(E11+E12,"")</f>
        <v>6686.7128744659449</v>
      </c>
      <c r="F13" s="227">
        <f t="shared" si="15"/>
        <v>6658.2051254468624</v>
      </c>
      <c r="G13" s="227">
        <f t="shared" si="15"/>
        <v>6709.602646209958</v>
      </c>
      <c r="H13" s="227">
        <f t="shared" si="15"/>
        <v>0</v>
      </c>
      <c r="I13" s="227">
        <f t="shared" si="15"/>
        <v>0</v>
      </c>
      <c r="J13" s="227">
        <f t="shared" si="15"/>
        <v>0</v>
      </c>
      <c r="K13" s="227">
        <f t="shared" si="15"/>
        <v>0</v>
      </c>
      <c r="L13" s="227">
        <f t="shared" si="15"/>
        <v>0</v>
      </c>
      <c r="M13" s="227">
        <f t="shared" si="15"/>
        <v>0</v>
      </c>
    </row>
    <row r="14" spans="1:45" ht="14.25" thickTop="1" thickBot="1" x14ac:dyDescent="0.25">
      <c r="C14" s="226" t="s">
        <v>473</v>
      </c>
      <c r="D14" s="228">
        <f>D10-D13</f>
        <v>-118.10156629617086</v>
      </c>
      <c r="E14" s="228">
        <f t="shared" ref="E14:M14" si="16">E10-E13</f>
        <v>-118.09605021785319</v>
      </c>
      <c r="F14" s="228">
        <f t="shared" si="16"/>
        <v>-117.86992992677551</v>
      </c>
      <c r="G14" s="228">
        <f t="shared" si="16"/>
        <v>-118.18861541470051</v>
      </c>
      <c r="H14" s="228">
        <f t="shared" si="16"/>
        <v>0</v>
      </c>
      <c r="I14" s="228">
        <f t="shared" si="16"/>
        <v>0</v>
      </c>
      <c r="J14" s="228">
        <f t="shared" si="16"/>
        <v>0</v>
      </c>
      <c r="K14" s="228">
        <f t="shared" si="16"/>
        <v>0</v>
      </c>
      <c r="L14" s="228">
        <f t="shared" si="16"/>
        <v>0</v>
      </c>
      <c r="M14" s="228">
        <f t="shared" si="16"/>
        <v>0</v>
      </c>
    </row>
    <row r="15" spans="1:45" ht="13.5" thickTop="1" x14ac:dyDescent="0.2"/>
    <row r="16" spans="1:45" x14ac:dyDescent="0.2">
      <c r="D16" s="284"/>
      <c r="E16" s="284"/>
      <c r="F16" s="284"/>
      <c r="G16" s="284"/>
      <c r="H16" s="284"/>
      <c r="I16" s="284"/>
    </row>
  </sheetData>
  <hyperlinks>
    <hyperlink ref="A2" location="Cover!A1" display="Return to Contents" xr:uid="{E551823F-E9D6-4EBE-832B-0816B160930C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>
    <tabColor theme="3" tint="0.79998168889431442"/>
  </sheetPr>
  <dimension ref="A1:CM206"/>
  <sheetViews>
    <sheetView workbookViewId="0">
      <pane ySplit="7" topLeftCell="A8" activePane="bottomLeft" state="frozen"/>
      <selection activeCell="A2" sqref="A2:I2"/>
      <selection pane="bottomLeft" activeCell="B8" sqref="B8:C28"/>
    </sheetView>
  </sheetViews>
  <sheetFormatPr defaultRowHeight="12.75" outlineLevelCol="1" x14ac:dyDescent="0.2"/>
  <cols>
    <col min="1" max="1" width="9.140625" style="49"/>
    <col min="2" max="2" width="19.42578125" style="49" customWidth="1"/>
    <col min="3" max="3" width="7.140625" style="49" customWidth="1"/>
    <col min="4" max="6" width="6.7109375" style="49" customWidth="1"/>
    <col min="7" max="11" width="6.7109375" style="49" customWidth="1" outlineLevel="1"/>
    <col min="12" max="13" width="6.7109375" style="49" customWidth="1"/>
    <col min="14" max="14" width="3.7109375" style="49" customWidth="1"/>
    <col min="15" max="15" width="2.85546875" style="49" customWidth="1"/>
    <col min="16" max="16" width="19.85546875" style="49" customWidth="1"/>
    <col min="17" max="17" width="6" style="49" hidden="1" customWidth="1"/>
    <col min="18" max="18" width="7.42578125" style="49" customWidth="1"/>
    <col min="19" max="20" width="9.140625" style="49"/>
    <col min="21" max="24" width="9.140625" style="49" customWidth="1" outlineLevel="1"/>
    <col min="25" max="25" width="9.140625" style="49" outlineLevel="1"/>
    <col min="26" max="28" width="9.140625" style="49"/>
    <col min="29" max="30" width="8.7109375" style="49" customWidth="1"/>
    <col min="31" max="33" width="9.140625" style="49"/>
    <col min="34" max="38" width="9.140625" style="49" outlineLevel="1"/>
    <col min="39" max="16384" width="9.140625" style="49"/>
  </cols>
  <sheetData>
    <row r="1" spans="1:91" x14ac:dyDescent="0.2">
      <c r="A1" s="119" t="s">
        <v>353</v>
      </c>
      <c r="AF1" s="68" t="s">
        <v>309</v>
      </c>
      <c r="AG1" s="68"/>
      <c r="AH1" s="68"/>
    </row>
    <row r="2" spans="1:91" x14ac:dyDescent="0.2">
      <c r="A2" s="50" t="s">
        <v>224</v>
      </c>
    </row>
    <row r="4" spans="1:91" x14ac:dyDescent="0.2">
      <c r="B4" s="172" t="s">
        <v>350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P4" s="69"/>
      <c r="Q4" s="69"/>
      <c r="R4" s="172" t="s">
        <v>351</v>
      </c>
      <c r="S4" s="172"/>
      <c r="T4" s="172"/>
      <c r="U4" s="172"/>
      <c r="V4" s="172"/>
      <c r="W4" s="172"/>
      <c r="X4" s="172"/>
      <c r="Y4" s="172"/>
      <c r="Z4" s="172"/>
      <c r="AA4" s="172"/>
      <c r="AC4" s="172" t="str">
        <f>"Transfers (trnsfrx) "&amp;Notes!E8</f>
        <v>Transfers (trnsfrx) Trillions of Dong</v>
      </c>
      <c r="AD4" s="172"/>
      <c r="AE4" s="172"/>
      <c r="AF4" s="172"/>
      <c r="AG4" s="172"/>
      <c r="AH4" s="172"/>
      <c r="AI4" s="172"/>
      <c r="AJ4" s="172"/>
      <c r="AK4" s="172"/>
      <c r="AL4" s="172"/>
      <c r="AM4" s="172"/>
      <c r="AN4" s="172"/>
    </row>
    <row r="5" spans="1:91" x14ac:dyDescent="0.2"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P5" s="69"/>
      <c r="Q5" s="69"/>
      <c r="R5" s="172"/>
      <c r="S5" s="172"/>
      <c r="T5" s="172"/>
      <c r="U5" s="172"/>
      <c r="V5" s="172"/>
      <c r="W5" s="172"/>
      <c r="X5" s="172"/>
      <c r="Y5" s="172"/>
      <c r="Z5" s="172"/>
      <c r="AA5" s="172"/>
      <c r="AC5" s="180" t="s">
        <v>339</v>
      </c>
      <c r="AD5" s="180" t="s">
        <v>340</v>
      </c>
      <c r="AE5" s="70"/>
      <c r="AF5" s="70"/>
      <c r="AG5" s="70"/>
      <c r="AH5" s="70"/>
      <c r="AI5" s="70"/>
      <c r="AJ5" s="70"/>
      <c r="AK5" s="70"/>
      <c r="AL5" s="70"/>
      <c r="AM5" s="70"/>
      <c r="AN5" s="70"/>
    </row>
    <row r="6" spans="1:91" s="211" customFormat="1" ht="51" x14ac:dyDescent="0.2">
      <c r="B6" s="116"/>
      <c r="C6" s="116"/>
      <c r="D6" s="91" t="str">
        <f t="shared" ref="D6:M6" si="0">IFERROR(VLOOKUP(D$7,sims,3,0),"")</f>
        <v>base</v>
      </c>
      <c r="E6" s="91" t="str">
        <f t="shared" si="0"/>
        <v>tm +10%</v>
      </c>
      <c r="F6" s="91" t="str">
        <f t="shared" si="0"/>
        <v>tq manf 10%</v>
      </c>
      <c r="G6" s="91" t="str">
        <f t="shared" si="0"/>
        <v>pwm cr_oil&amp;gas +10%</v>
      </c>
      <c r="H6" s="91" t="str">
        <f t="shared" si="0"/>
        <v/>
      </c>
      <c r="I6" s="91" t="str">
        <f t="shared" si="0"/>
        <v/>
      </c>
      <c r="J6" s="91" t="str">
        <f t="shared" si="0"/>
        <v/>
      </c>
      <c r="K6" s="91" t="str">
        <f t="shared" si="0"/>
        <v/>
      </c>
      <c r="L6" s="91" t="str">
        <f t="shared" si="0"/>
        <v/>
      </c>
      <c r="M6" s="91" t="str">
        <f t="shared" si="0"/>
        <v/>
      </c>
      <c r="P6" s="212"/>
      <c r="Q6" s="212"/>
      <c r="R6" s="91" t="str">
        <f t="shared" ref="R6:AA6" si="1">IFERROR(VLOOKUP(R$7,sims,3,0),"")</f>
        <v>base</v>
      </c>
      <c r="S6" s="91" t="str">
        <f t="shared" si="1"/>
        <v>tm +10%</v>
      </c>
      <c r="T6" s="91" t="str">
        <f t="shared" si="1"/>
        <v>tq manf 10%</v>
      </c>
      <c r="U6" s="91" t="str">
        <f t="shared" si="1"/>
        <v>pwm cr_oil&amp;gas +10%</v>
      </c>
      <c r="V6" s="91" t="str">
        <f t="shared" si="1"/>
        <v/>
      </c>
      <c r="W6" s="91" t="str">
        <f t="shared" si="1"/>
        <v/>
      </c>
      <c r="X6" s="91" t="str">
        <f t="shared" si="1"/>
        <v/>
      </c>
      <c r="Y6" s="91" t="str">
        <f t="shared" si="1"/>
        <v/>
      </c>
      <c r="Z6" s="91" t="str">
        <f t="shared" si="1"/>
        <v/>
      </c>
      <c r="AA6" s="91" t="str">
        <f t="shared" si="1"/>
        <v/>
      </c>
      <c r="AC6" s="216"/>
      <c r="AD6" s="216"/>
      <c r="AE6" s="217" t="str">
        <f t="shared" ref="AE6:AN6" si="2">IFERROR(VLOOKUP(AE$7,sims,3,0),"")</f>
        <v>base</v>
      </c>
      <c r="AF6" s="217" t="str">
        <f t="shared" si="2"/>
        <v>tm +10%</v>
      </c>
      <c r="AG6" s="217" t="str">
        <f t="shared" si="2"/>
        <v>tq manf 10%</v>
      </c>
      <c r="AH6" s="217" t="str">
        <f t="shared" si="2"/>
        <v>pwm cr_oil&amp;gas +10%</v>
      </c>
      <c r="AI6" s="217" t="str">
        <f t="shared" si="2"/>
        <v/>
      </c>
      <c r="AJ6" s="217" t="str">
        <f t="shared" si="2"/>
        <v/>
      </c>
      <c r="AK6" s="217" t="str">
        <f t="shared" si="2"/>
        <v/>
      </c>
      <c r="AL6" s="217" t="str">
        <f t="shared" si="2"/>
        <v/>
      </c>
      <c r="AM6" s="217" t="str">
        <f t="shared" si="2"/>
        <v/>
      </c>
      <c r="AN6" s="217" t="str">
        <f t="shared" si="2"/>
        <v/>
      </c>
    </row>
    <row r="7" spans="1:91" x14ac:dyDescent="0.2">
      <c r="B7" s="69"/>
      <c r="C7" s="69" t="str" cm="1">
        <f t="array" ref="C7:M56">tinsx</f>
        <v/>
      </c>
      <c r="D7" s="70" t="str">
        <v>base</v>
      </c>
      <c r="E7" s="70" t="str">
        <v>sim1</v>
      </c>
      <c r="F7" s="70" t="str">
        <v>sim2</v>
      </c>
      <c r="G7" s="70" t="str">
        <v>sim3</v>
      </c>
      <c r="H7" s="70" t="str">
        <v/>
      </c>
      <c r="I7" s="70" t="str">
        <v/>
      </c>
      <c r="J7" s="70" t="str">
        <v/>
      </c>
      <c r="K7" s="70" t="str">
        <v/>
      </c>
      <c r="L7" s="70" t="str">
        <v/>
      </c>
      <c r="M7" s="70" t="str">
        <v/>
      </c>
      <c r="O7" s="57"/>
      <c r="P7" s="69"/>
      <c r="Q7" s="69" t="str" cm="1">
        <f t="array" ref="Q7:AA206">tqx</f>
        <v/>
      </c>
      <c r="R7" s="70" t="str">
        <v>base</v>
      </c>
      <c r="S7" s="70" t="str">
        <v>sim1</v>
      </c>
      <c r="T7" s="70" t="str">
        <v>sim2</v>
      </c>
      <c r="U7" s="70" t="str">
        <v>sim3</v>
      </c>
      <c r="V7" s="70" t="str">
        <v/>
      </c>
      <c r="W7" s="70" t="str">
        <v/>
      </c>
      <c r="X7" s="70" t="str">
        <v/>
      </c>
      <c r="Y7" s="70" t="str">
        <v/>
      </c>
      <c r="Z7" s="70" t="str">
        <v/>
      </c>
      <c r="AA7" s="70" t="str">
        <v/>
      </c>
      <c r="AB7" s="57"/>
      <c r="AC7" s="218"/>
      <c r="AD7" s="219"/>
      <c r="AE7" s="220" t="s">
        <v>27</v>
      </c>
      <c r="AF7" s="220" t="s">
        <v>371</v>
      </c>
      <c r="AG7" s="220" t="s">
        <v>1042</v>
      </c>
      <c r="AH7" s="220" t="s">
        <v>1084</v>
      </c>
      <c r="AI7" s="220"/>
      <c r="AJ7" s="220"/>
      <c r="AK7" s="220"/>
      <c r="AL7" s="220"/>
      <c r="AM7" s="220"/>
      <c r="AN7" s="220"/>
      <c r="AO7" s="57"/>
      <c r="AP7" s="57"/>
      <c r="AQ7" s="57"/>
      <c r="AR7" s="57"/>
      <c r="AS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CD7" s="57"/>
      <c r="CE7" s="57"/>
      <c r="CF7" s="57"/>
      <c r="CG7" s="57"/>
      <c r="CH7" s="57"/>
      <c r="CI7" s="57"/>
      <c r="CJ7" s="57"/>
      <c r="CK7" s="57"/>
      <c r="CL7" s="57"/>
      <c r="CM7" s="57"/>
    </row>
    <row r="8" spans="1:91" x14ac:dyDescent="0.2">
      <c r="B8" s="58" t="str" cm="1">
        <f t="array" aca="1" ref="B8" ca="1">_xlfn.XLOOKUP(C8,Inst_codes,Inst_labels,"")</f>
        <v>Non-agriculture Enterprises</v>
      </c>
      <c r="C8" s="58" t="str">
        <v>ent_na</v>
      </c>
      <c r="D8" s="66">
        <v>17.282373317418482</v>
      </c>
      <c r="E8" s="66">
        <v>17.282373317418482</v>
      </c>
      <c r="F8" s="66">
        <v>17.282373317418482</v>
      </c>
      <c r="G8" s="66">
        <v>17.282373317418482</v>
      </c>
      <c r="H8" s="66" t="str">
        <v/>
      </c>
      <c r="I8" s="66" t="str">
        <v/>
      </c>
      <c r="J8" s="66" t="str">
        <v/>
      </c>
      <c r="K8" s="66" t="str">
        <v/>
      </c>
      <c r="L8" s="66" t="str">
        <v/>
      </c>
      <c r="M8" s="66" t="str">
        <v/>
      </c>
      <c r="O8" s="57"/>
      <c r="P8" s="209" t="str" cm="1">
        <f t="array" aca="1" ref="P8" ca="1">_xlfn.XLOOKUP(Q8,Com_codes_core,Com_labels_core)</f>
        <v>Paddy</v>
      </c>
      <c r="Q8" s="71" t="str">
        <v>c_001</v>
      </c>
      <c r="R8" s="66">
        <v>4.5828823878086566E-2</v>
      </c>
      <c r="S8" s="66">
        <v>4.5828823878086566E-2</v>
      </c>
      <c r="T8" s="66">
        <v>4.5828823878086566E-2</v>
      </c>
      <c r="U8" s="66">
        <v>4.5828823878086566E-2</v>
      </c>
      <c r="V8" s="66" t="str">
        <v/>
      </c>
      <c r="W8" s="66" t="str">
        <v/>
      </c>
      <c r="X8" s="66" t="str">
        <v/>
      </c>
      <c r="Y8" s="66" t="str">
        <v/>
      </c>
      <c r="Z8" s="66" t="str">
        <v/>
      </c>
      <c r="AA8" s="66" t="str">
        <v/>
      </c>
      <c r="AB8" s="73"/>
      <c r="AC8" s="204" t="s">
        <v>1020</v>
      </c>
      <c r="AD8" s="54" t="s">
        <v>111</v>
      </c>
      <c r="AE8" s="138">
        <v>186.29101040064972</v>
      </c>
      <c r="AF8" s="138">
        <v>186.29101040064972</v>
      </c>
      <c r="AG8" s="138">
        <v>186.29101040064972</v>
      </c>
      <c r="AH8" s="138">
        <v>186.29101040064972</v>
      </c>
      <c r="AI8" s="138"/>
      <c r="AJ8" s="138"/>
      <c r="AK8" s="138"/>
      <c r="AL8" s="138"/>
      <c r="AM8" s="138"/>
      <c r="AN8" s="138"/>
      <c r="AO8" s="72"/>
      <c r="AP8" s="57"/>
      <c r="AQ8" s="57"/>
      <c r="AR8" s="57"/>
      <c r="AS8" s="57"/>
      <c r="BC8" s="57"/>
      <c r="CC8" s="57"/>
    </row>
    <row r="9" spans="1:91" x14ac:dyDescent="0.2">
      <c r="B9" s="58" t="str" cm="1">
        <f t="array" aca="1" ref="B9" ca="1">_xlfn.XLOOKUP(C9,Inst_codes,Inst_labels,"")</f>
        <v>Urban Farm Househ Inc Q1</v>
      </c>
      <c r="C9" s="58" t="str">
        <v>hhd_uf1</v>
      </c>
      <c r="D9" s="66">
        <v>0.38875999135512329</v>
      </c>
      <c r="E9" s="66">
        <v>0.38875999135512329</v>
      </c>
      <c r="F9" s="66">
        <v>0.38875999135512329</v>
      </c>
      <c r="G9" s="66">
        <v>0.38875999135512329</v>
      </c>
      <c r="H9" s="66" t="str">
        <v/>
      </c>
      <c r="I9" s="66" t="str">
        <v/>
      </c>
      <c r="J9" s="66" t="str">
        <v/>
      </c>
      <c r="K9" s="66" t="str">
        <v/>
      </c>
      <c r="L9" s="66" t="str">
        <v/>
      </c>
      <c r="M9" s="66" t="str">
        <v/>
      </c>
      <c r="P9" s="209" t="str" cm="1">
        <f t="array" aca="1" ref="P9" ca="1">_xlfn.XLOOKUP(Q9,Com_codes_core,Com_labels_core)</f>
        <v>Corn and other grain food products</v>
      </c>
      <c r="Q9" s="71" t="str">
        <v>c_002</v>
      </c>
      <c r="R9" s="66">
        <v>0.94985030802585746</v>
      </c>
      <c r="S9" s="66">
        <v>0.94985030802585746</v>
      </c>
      <c r="T9" s="66">
        <v>0.94985030802585746</v>
      </c>
      <c r="U9" s="66">
        <v>0.94985030802585746</v>
      </c>
      <c r="V9" s="66" t="str">
        <v/>
      </c>
      <c r="W9" s="66" t="str">
        <v/>
      </c>
      <c r="X9" s="66" t="str">
        <v/>
      </c>
      <c r="Y9" s="66" t="str">
        <v/>
      </c>
      <c r="Z9" s="66" t="str">
        <v/>
      </c>
      <c r="AA9" s="66" t="str">
        <v/>
      </c>
      <c r="AB9" s="66"/>
      <c r="AC9" s="204" t="s">
        <v>1020</v>
      </c>
      <c r="AD9" s="54" t="s">
        <v>118</v>
      </c>
      <c r="AE9" s="221"/>
      <c r="AF9" s="221" t="s">
        <v>397</v>
      </c>
      <c r="AG9" s="221" t="s">
        <v>397</v>
      </c>
      <c r="AH9" s="221" t="s">
        <v>397</v>
      </c>
      <c r="AI9" s="221"/>
      <c r="AJ9" s="221"/>
      <c r="AK9" s="221"/>
      <c r="AL9" s="221"/>
      <c r="AM9" s="221"/>
      <c r="AN9" s="221"/>
      <c r="AO9" s="66"/>
      <c r="BC9" s="57"/>
      <c r="CC9" s="57"/>
    </row>
    <row r="10" spans="1:91" x14ac:dyDescent="0.2">
      <c r="B10" s="58" t="str" cm="1">
        <f t="array" aca="1" ref="B10" ca="1">_xlfn.XLOOKUP(C10,Inst_codes,Inst_labels,"")</f>
        <v>Urban Farm Househ Inc Q2</v>
      </c>
      <c r="C10" s="58" t="str">
        <v>hhd_uf2</v>
      </c>
      <c r="D10" s="66">
        <v>0.98457524853179346</v>
      </c>
      <c r="E10" s="66">
        <v>0.98457524853179346</v>
      </c>
      <c r="F10" s="66">
        <v>0.98457524853179346</v>
      </c>
      <c r="G10" s="66">
        <v>0.98457524853179346</v>
      </c>
      <c r="H10" s="66" t="str">
        <v/>
      </c>
      <c r="I10" s="66" t="str">
        <v/>
      </c>
      <c r="J10" s="66" t="str">
        <v/>
      </c>
      <c r="K10" s="66" t="str">
        <v/>
      </c>
      <c r="L10" s="66" t="str">
        <v/>
      </c>
      <c r="M10" s="66" t="str">
        <v/>
      </c>
      <c r="P10" s="209" t="str" cm="1">
        <f t="array" aca="1" ref="P10" ca="1">_xlfn.XLOOKUP(Q10,Com_codes_core,Com_labels_core)</f>
        <v>Root crop products contain starch</v>
      </c>
      <c r="Q10" s="71" t="str">
        <v>c_003</v>
      </c>
      <c r="R10" s="66">
        <v>0.77981987602697855</v>
      </c>
      <c r="S10" s="66">
        <v>0.77981987602697855</v>
      </c>
      <c r="T10" s="66">
        <v>0.77981987602697855</v>
      </c>
      <c r="U10" s="66">
        <v>0.77981987602697855</v>
      </c>
      <c r="V10" s="66" t="str">
        <v/>
      </c>
      <c r="W10" s="66" t="str">
        <v/>
      </c>
      <c r="X10" s="66" t="str">
        <v/>
      </c>
      <c r="Y10" s="66" t="str">
        <v/>
      </c>
      <c r="Z10" s="66" t="str">
        <v/>
      </c>
      <c r="AA10" s="66" t="str">
        <v/>
      </c>
      <c r="AB10" s="66"/>
      <c r="AC10" s="204" t="s">
        <v>1021</v>
      </c>
      <c r="AD10" s="54" t="s">
        <v>111</v>
      </c>
      <c r="AE10" s="221">
        <v>-366.64530552161023</v>
      </c>
      <c r="AF10" s="221">
        <v>-366.64530552161023</v>
      </c>
      <c r="AG10" s="221">
        <v>-366.64530552161023</v>
      </c>
      <c r="AH10" s="221">
        <v>-366.64530552161023</v>
      </c>
      <c r="AI10" s="221"/>
      <c r="AJ10" s="221"/>
      <c r="AK10" s="221"/>
      <c r="AL10" s="221"/>
      <c r="AM10" s="221"/>
      <c r="AN10" s="221"/>
      <c r="AO10" s="66"/>
      <c r="BC10" s="57"/>
      <c r="CC10" s="57"/>
    </row>
    <row r="11" spans="1:91" x14ac:dyDescent="0.2">
      <c r="B11" s="58" t="str" cm="1">
        <f t="array" aca="1" ref="B11" ca="1">_xlfn.XLOOKUP(C11,Inst_codes,Inst_labels,"")</f>
        <v>Urban Farm Househ Inc Q3</v>
      </c>
      <c r="C11" s="58" t="str">
        <v>hhd_uf3</v>
      </c>
      <c r="D11" s="66">
        <v>1.3266385402084973</v>
      </c>
      <c r="E11" s="66">
        <v>1.3266385402084973</v>
      </c>
      <c r="F11" s="66">
        <v>1.3266385402084973</v>
      </c>
      <c r="G11" s="66">
        <v>1.3266385402084973</v>
      </c>
      <c r="H11" s="66" t="str">
        <v/>
      </c>
      <c r="I11" s="66" t="str">
        <v/>
      </c>
      <c r="J11" s="66" t="str">
        <v/>
      </c>
      <c r="K11" s="66" t="str">
        <v/>
      </c>
      <c r="L11" s="66" t="str">
        <v/>
      </c>
      <c r="M11" s="66" t="str">
        <v/>
      </c>
      <c r="P11" s="209" t="str" cm="1">
        <f t="array" aca="1" ref="P11" ca="1">_xlfn.XLOOKUP(Q11,Com_codes_core,Com_labels_core)</f>
        <v>Oil-bearing plant products</v>
      </c>
      <c r="Q11" s="71" t="str">
        <v>c_004</v>
      </c>
      <c r="R11" s="66">
        <v>1.0314818647000301</v>
      </c>
      <c r="S11" s="66">
        <v>1.0314818647000301</v>
      </c>
      <c r="T11" s="66">
        <v>1.0314818647000301</v>
      </c>
      <c r="U11" s="66">
        <v>1.0314818647000301</v>
      </c>
      <c r="V11" s="66" t="str">
        <v/>
      </c>
      <c r="W11" s="66" t="str">
        <v/>
      </c>
      <c r="X11" s="66" t="str">
        <v/>
      </c>
      <c r="Y11" s="66" t="str">
        <v/>
      </c>
      <c r="Z11" s="66" t="str">
        <v/>
      </c>
      <c r="AA11" s="66" t="str">
        <v/>
      </c>
      <c r="AB11" s="66"/>
      <c r="AC11" s="204" t="s">
        <v>1021</v>
      </c>
      <c r="AD11" s="54" t="s">
        <v>118</v>
      </c>
      <c r="AE11" s="221"/>
      <c r="AF11" s="221" t="s">
        <v>397</v>
      </c>
      <c r="AG11" s="221" t="s">
        <v>397</v>
      </c>
      <c r="AH11" s="221" t="s">
        <v>397</v>
      </c>
      <c r="AI11" s="221"/>
      <c r="AJ11" s="221"/>
      <c r="AK11" s="221"/>
      <c r="AL11" s="221"/>
      <c r="AM11" s="221"/>
      <c r="AN11" s="221"/>
      <c r="AO11" s="66"/>
      <c r="BC11" s="57"/>
      <c r="CC11" s="57"/>
    </row>
    <row r="12" spans="1:91" x14ac:dyDescent="0.2">
      <c r="B12" s="58" t="str" cm="1">
        <f t="array" aca="1" ref="B12" ca="1">_xlfn.XLOOKUP(C12,Inst_codes,Inst_labels,"")</f>
        <v>Urban Farm Househ Inc Q4</v>
      </c>
      <c r="C12" s="58" t="str">
        <v>hhd_uf4</v>
      </c>
      <c r="D12" s="66">
        <v>1.1309375720455848</v>
      </c>
      <c r="E12" s="66">
        <v>1.1309375720455848</v>
      </c>
      <c r="F12" s="66">
        <v>1.1309375720455848</v>
      </c>
      <c r="G12" s="66">
        <v>1.1309375720455848</v>
      </c>
      <c r="H12" s="66" t="str">
        <v/>
      </c>
      <c r="I12" s="66" t="str">
        <v/>
      </c>
      <c r="J12" s="66" t="str">
        <v/>
      </c>
      <c r="K12" s="66" t="str">
        <v/>
      </c>
      <c r="L12" s="66" t="str">
        <v/>
      </c>
      <c r="M12" s="66" t="str">
        <v/>
      </c>
      <c r="P12" s="209" t="str" cm="1">
        <f t="array" aca="1" ref="P12" ca="1">_xlfn.XLOOKUP(Q12,Com_codes_core,Com_labels_core)</f>
        <v>Fresh sugar cane</v>
      </c>
      <c r="Q12" s="71" t="str">
        <v>c_005</v>
      </c>
      <c r="R12" s="66">
        <v>4.6088964188886541E-2</v>
      </c>
      <c r="S12" s="66">
        <v>4.6088964188886541E-2</v>
      </c>
      <c r="T12" s="66">
        <v>4.6088964188886541E-2</v>
      </c>
      <c r="U12" s="66">
        <v>4.6088964188886541E-2</v>
      </c>
      <c r="V12" s="66" t="str">
        <v/>
      </c>
      <c r="W12" s="66" t="str">
        <v/>
      </c>
      <c r="X12" s="66" t="str">
        <v/>
      </c>
      <c r="Y12" s="66" t="str">
        <v/>
      </c>
      <c r="Z12" s="66" t="str">
        <v/>
      </c>
      <c r="AA12" s="66" t="str">
        <v/>
      </c>
      <c r="AB12" s="66"/>
      <c r="AC12" s="204" t="s">
        <v>1022</v>
      </c>
      <c r="AD12" s="204" t="s">
        <v>111</v>
      </c>
      <c r="AE12" s="221">
        <v>0.45616510978398378</v>
      </c>
      <c r="AF12" s="221">
        <v>0.45616510978398378</v>
      </c>
      <c r="AG12" s="221">
        <v>0.45616510978398378</v>
      </c>
      <c r="AH12" s="221">
        <v>0.45616510978398378</v>
      </c>
      <c r="AI12" s="221"/>
      <c r="AJ12" s="221"/>
      <c r="AK12" s="221"/>
      <c r="AL12" s="221"/>
      <c r="AM12" s="221"/>
      <c r="AN12" s="221"/>
      <c r="AO12" s="66"/>
      <c r="BC12" s="57"/>
      <c r="CC12" s="57"/>
    </row>
    <row r="13" spans="1:91" x14ac:dyDescent="0.2">
      <c r="B13" s="58" t="str" cm="1">
        <f t="array" aca="1" ref="B13" ca="1">_xlfn.XLOOKUP(C13,Inst_codes,Inst_labels,"")</f>
        <v>Urban Farm Househ Inc Q5</v>
      </c>
      <c r="C13" s="58" t="str">
        <v>hhd_uf5</v>
      </c>
      <c r="D13" s="64">
        <v>1.0131298724843134</v>
      </c>
      <c r="E13" s="64">
        <v>1.0131298724843134</v>
      </c>
      <c r="F13" s="64">
        <v>1.0131298724843134</v>
      </c>
      <c r="G13" s="64">
        <v>1.0131298724843134</v>
      </c>
      <c r="H13" s="64" t="str">
        <v/>
      </c>
      <c r="I13" s="64" t="str">
        <v/>
      </c>
      <c r="J13" s="64" t="str">
        <v/>
      </c>
      <c r="K13" s="64" t="str">
        <v/>
      </c>
      <c r="L13" s="64" t="str">
        <v/>
      </c>
      <c r="M13" s="64" t="str">
        <v/>
      </c>
      <c r="P13" s="209" t="str" cm="1">
        <f t="array" aca="1" ref="P13" ca="1">_xlfn.XLOOKUP(Q13,Com_codes_core,Com_labels_core)</f>
        <v>Vegetables, beans of all kinds</v>
      </c>
      <c r="Q13" s="71" t="str">
        <v>c_006</v>
      </c>
      <c r="R13" s="66">
        <v>0.15811887771703653</v>
      </c>
      <c r="S13" s="66">
        <v>0.15811887771703653</v>
      </c>
      <c r="T13" s="66">
        <v>0.15811887771703653</v>
      </c>
      <c r="U13" s="66">
        <v>0.15811887771703653</v>
      </c>
      <c r="V13" s="66" t="str">
        <v/>
      </c>
      <c r="W13" s="66" t="str">
        <v/>
      </c>
      <c r="X13" s="66" t="str">
        <v/>
      </c>
      <c r="Y13" s="66" t="str">
        <v/>
      </c>
      <c r="Z13" s="66" t="str">
        <v/>
      </c>
      <c r="AA13" s="66" t="str">
        <v/>
      </c>
      <c r="AB13" s="66"/>
      <c r="AC13" s="54" t="s">
        <v>1022</v>
      </c>
      <c r="AD13" s="54" t="s">
        <v>118</v>
      </c>
      <c r="AE13" s="221">
        <v>-5.907461953032167E-2</v>
      </c>
      <c r="AF13" s="221">
        <v>-5.907461953032167E-2</v>
      </c>
      <c r="AG13" s="221">
        <v>-5.907461953032167E-2</v>
      </c>
      <c r="AH13" s="221">
        <v>-5.907461953032167E-2</v>
      </c>
      <c r="AI13" s="221"/>
      <c r="AJ13" s="221"/>
      <c r="AK13" s="221"/>
      <c r="AL13" s="221"/>
      <c r="AM13" s="221"/>
      <c r="AN13" s="221"/>
      <c r="AO13" s="66"/>
      <c r="CC13" s="57"/>
    </row>
    <row r="14" spans="1:91" x14ac:dyDescent="0.2">
      <c r="B14" s="58" t="str" cm="1">
        <f t="array" aca="1" ref="B14" ca="1">_xlfn.XLOOKUP(C14,Inst_codes,Inst_labels,"")</f>
        <v>Urban non-Farm Househ Inc Q1</v>
      </c>
      <c r="C14" s="58" t="str">
        <v>hhd_un1</v>
      </c>
      <c r="D14" s="64">
        <v>0.80156729358332435</v>
      </c>
      <c r="E14" s="64">
        <v>0.80156729358332435</v>
      </c>
      <c r="F14" s="64">
        <v>0.80156729358332435</v>
      </c>
      <c r="G14" s="64">
        <v>0.80156729358332435</v>
      </c>
      <c r="H14" s="64" t="str">
        <v/>
      </c>
      <c r="I14" s="64" t="str">
        <v/>
      </c>
      <c r="J14" s="64" t="str">
        <v/>
      </c>
      <c r="K14" s="64" t="str">
        <v/>
      </c>
      <c r="L14" s="64" t="str">
        <v/>
      </c>
      <c r="M14" s="64" t="str">
        <v/>
      </c>
      <c r="P14" s="209" t="str" cm="1">
        <f t="array" aca="1" ref="P14" ca="1">_xlfn.XLOOKUP(Q14,Com_codes_core,Com_labels_core)</f>
        <v>Annual flower products</v>
      </c>
      <c r="Q14" s="71" t="str">
        <v>c_007</v>
      </c>
      <c r="R14" s="66">
        <v>0.38387956712369992</v>
      </c>
      <c r="S14" s="66">
        <v>0.38387956712369992</v>
      </c>
      <c r="T14" s="66">
        <v>0.38387956712369992</v>
      </c>
      <c r="U14" s="66">
        <v>0.38387956712369992</v>
      </c>
      <c r="V14" s="66" t="str">
        <v/>
      </c>
      <c r="W14" s="66" t="str">
        <v/>
      </c>
      <c r="X14" s="66" t="str">
        <v/>
      </c>
      <c r="Y14" s="66" t="str">
        <v/>
      </c>
      <c r="Z14" s="66" t="str">
        <v/>
      </c>
      <c r="AA14" s="66" t="str">
        <v/>
      </c>
      <c r="AB14" s="66"/>
      <c r="AC14" s="54" t="s">
        <v>1023</v>
      </c>
      <c r="AD14" s="54" t="s">
        <v>111</v>
      </c>
      <c r="AE14" s="221">
        <v>0.66107938868929017</v>
      </c>
      <c r="AF14" s="221">
        <v>0.66107938868929017</v>
      </c>
      <c r="AG14" s="221">
        <v>0.66107938868929017</v>
      </c>
      <c r="AH14" s="221">
        <v>0.66107938868929017</v>
      </c>
      <c r="AI14" s="221"/>
      <c r="AJ14" s="221"/>
      <c r="AK14" s="221"/>
      <c r="AL14" s="221"/>
      <c r="AM14" s="221"/>
      <c r="AN14" s="221"/>
      <c r="AO14" s="66"/>
      <c r="CC14" s="57"/>
    </row>
    <row r="15" spans="1:91" x14ac:dyDescent="0.2">
      <c r="B15" s="58" t="str" cm="1">
        <f t="array" aca="1" ref="B15" ca="1">_xlfn.XLOOKUP(C15,Inst_codes,Inst_labels,"")</f>
        <v>Urban non-Farm Househ Inc Q2</v>
      </c>
      <c r="C15" s="58" t="str">
        <v>hhd_un2</v>
      </c>
      <c r="D15" s="64">
        <v>3.0999145799696191</v>
      </c>
      <c r="E15" s="64">
        <v>3.0999145799696191</v>
      </c>
      <c r="F15" s="64">
        <v>3.0999145799696191</v>
      </c>
      <c r="G15" s="64">
        <v>3.0999145799696191</v>
      </c>
      <c r="H15" s="64" t="str">
        <v/>
      </c>
      <c r="I15" s="64" t="str">
        <v/>
      </c>
      <c r="J15" s="64" t="str">
        <v/>
      </c>
      <c r="K15" s="64" t="str">
        <v/>
      </c>
      <c r="L15" s="64" t="str">
        <v/>
      </c>
      <c r="M15" s="64" t="str">
        <v/>
      </c>
      <c r="P15" s="209" t="str" cm="1">
        <f t="array" aca="1" ref="P15" ca="1">_xlfn.XLOOKUP(Q15,Com_codes_core,Com_labels_core)</f>
        <v>Other remaining annual crop products</v>
      </c>
      <c r="Q15" s="71" t="str">
        <v>c_008</v>
      </c>
      <c r="R15" s="66">
        <v>0.82595423162127368</v>
      </c>
      <c r="S15" s="66">
        <v>0.82595423162127368</v>
      </c>
      <c r="T15" s="66">
        <v>0.82595423162127368</v>
      </c>
      <c r="U15" s="66">
        <v>0.82595423162127368</v>
      </c>
      <c r="V15" s="66" t="str">
        <v/>
      </c>
      <c r="W15" s="66" t="str">
        <v/>
      </c>
      <c r="X15" s="66" t="str">
        <v/>
      </c>
      <c r="Y15" s="66" t="str">
        <v/>
      </c>
      <c r="Z15" s="66" t="str">
        <v/>
      </c>
      <c r="AA15" s="66" t="str">
        <v/>
      </c>
      <c r="AB15" s="66"/>
      <c r="AC15" s="54" t="s">
        <v>1023</v>
      </c>
      <c r="AD15" s="54" t="s">
        <v>118</v>
      </c>
      <c r="AE15" s="221">
        <v>-0.29225908739377188</v>
      </c>
      <c r="AF15" s="221">
        <v>-0.29225908739377188</v>
      </c>
      <c r="AG15" s="221">
        <v>-0.29225908739377188</v>
      </c>
      <c r="AH15" s="221">
        <v>-0.29225908739377188</v>
      </c>
      <c r="AI15" s="221"/>
      <c r="AJ15" s="221"/>
      <c r="AK15" s="221"/>
      <c r="AL15" s="221"/>
      <c r="AM15" s="221"/>
      <c r="AN15" s="221"/>
      <c r="AO15" s="66"/>
      <c r="CC15" s="57"/>
    </row>
    <row r="16" spans="1:91" x14ac:dyDescent="0.2">
      <c r="B16" s="58" t="str" cm="1">
        <f t="array" aca="1" ref="B16" ca="1">_xlfn.XLOOKUP(C16,Inst_codes,Inst_labels,"")</f>
        <v>Urban non-Farm Househ Inc Q3</v>
      </c>
      <c r="C16" s="58" t="str">
        <v>hhd_un3</v>
      </c>
      <c r="D16" s="64">
        <v>1.3460077422353927</v>
      </c>
      <c r="E16" s="64">
        <v>1.3460077422353927</v>
      </c>
      <c r="F16" s="64">
        <v>1.3460077422353927</v>
      </c>
      <c r="G16" s="64">
        <v>1.3460077422353927</v>
      </c>
      <c r="H16" s="64" t="str">
        <v/>
      </c>
      <c r="I16" s="64" t="str">
        <v/>
      </c>
      <c r="J16" s="64" t="str">
        <v/>
      </c>
      <c r="K16" s="64" t="str">
        <v/>
      </c>
      <c r="L16" s="64" t="str">
        <v/>
      </c>
      <c r="M16" s="64" t="str">
        <v/>
      </c>
      <c r="P16" s="209" t="str" cm="1">
        <f t="array" aca="1" ref="P16" ca="1">_xlfn.XLOOKUP(Q16,Com_codes_core,Com_labels_core)</f>
        <v>Fruit tree products</v>
      </c>
      <c r="Q16" s="71" t="str">
        <v>c_009</v>
      </c>
      <c r="R16" s="66">
        <v>0.40812334080810692</v>
      </c>
      <c r="S16" s="66">
        <v>0.40812334080810692</v>
      </c>
      <c r="T16" s="66">
        <v>0.40812334080810692</v>
      </c>
      <c r="U16" s="66">
        <v>0.40812334080810692</v>
      </c>
      <c r="V16" s="66" t="str">
        <v/>
      </c>
      <c r="W16" s="66" t="str">
        <v/>
      </c>
      <c r="X16" s="66" t="str">
        <v/>
      </c>
      <c r="Y16" s="66" t="str">
        <v/>
      </c>
      <c r="Z16" s="66" t="str">
        <v/>
      </c>
      <c r="AA16" s="66" t="str">
        <v/>
      </c>
      <c r="AB16" s="66"/>
      <c r="AC16" s="54" t="s">
        <v>1024</v>
      </c>
      <c r="AD16" s="54" t="s">
        <v>111</v>
      </c>
      <c r="AE16" s="221">
        <v>0.68029727005612251</v>
      </c>
      <c r="AF16" s="221">
        <v>0.68029727005612251</v>
      </c>
      <c r="AG16" s="221">
        <v>0.68029727005612251</v>
      </c>
      <c r="AH16" s="221">
        <v>0.68029727005612251</v>
      </c>
      <c r="AI16" s="221"/>
      <c r="AJ16" s="221"/>
      <c r="AK16" s="221"/>
      <c r="AL16" s="221"/>
      <c r="AM16" s="221"/>
      <c r="AN16" s="221"/>
      <c r="AO16" s="66"/>
      <c r="CC16" s="57"/>
    </row>
    <row r="17" spans="2:81" x14ac:dyDescent="0.2">
      <c r="B17" s="58" t="str" cm="1">
        <f t="array" aca="1" ref="B17" ca="1">_xlfn.XLOOKUP(C17,Inst_codes,Inst_labels,"")</f>
        <v>Urban non-Farm Househ Inc Q4</v>
      </c>
      <c r="C17" s="58" t="str">
        <v>hhd_un4</v>
      </c>
      <c r="D17" s="64">
        <v>1.8091851660631608</v>
      </c>
      <c r="E17" s="64">
        <v>1.8091851660631608</v>
      </c>
      <c r="F17" s="64">
        <v>1.8091851660631608</v>
      </c>
      <c r="G17" s="64">
        <v>1.8091851660631608</v>
      </c>
      <c r="H17" s="64" t="str">
        <v/>
      </c>
      <c r="I17" s="64" t="str">
        <v/>
      </c>
      <c r="J17" s="64" t="str">
        <v/>
      </c>
      <c r="K17" s="64" t="str">
        <v/>
      </c>
      <c r="L17" s="64" t="str">
        <v/>
      </c>
      <c r="M17" s="64" t="str">
        <v/>
      </c>
      <c r="P17" s="209" t="str" cm="1">
        <f t="array" aca="1" ref="P17" ca="1">_xlfn.XLOOKUP(Q17,Com_codes_core,Com_labels_core)</f>
        <v>Dried cashews</v>
      </c>
      <c r="Q17" s="71" t="str">
        <v>c_010</v>
      </c>
      <c r="R17" s="66">
        <v>0.87219071184586905</v>
      </c>
      <c r="S17" s="66">
        <v>0.87219071184586905</v>
      </c>
      <c r="T17" s="66">
        <v>0.87219071184586905</v>
      </c>
      <c r="U17" s="66">
        <v>0.87219071184586905</v>
      </c>
      <c r="V17" s="66" t="str">
        <v/>
      </c>
      <c r="W17" s="66" t="str">
        <v/>
      </c>
      <c r="X17" s="66" t="str">
        <v/>
      </c>
      <c r="Y17" s="66" t="str">
        <v/>
      </c>
      <c r="Z17" s="66" t="str">
        <v/>
      </c>
      <c r="AA17" s="66" t="str">
        <v/>
      </c>
      <c r="AB17" s="66"/>
      <c r="AC17" s="54" t="s">
        <v>1024</v>
      </c>
      <c r="AD17" s="54" t="s">
        <v>118</v>
      </c>
      <c r="AE17" s="221">
        <v>6.3330483734554539</v>
      </c>
      <c r="AF17" s="221">
        <v>6.3330483734554539</v>
      </c>
      <c r="AG17" s="221">
        <v>6.3330483734554539</v>
      </c>
      <c r="AH17" s="221">
        <v>6.3330483734554539</v>
      </c>
      <c r="AI17" s="221"/>
      <c r="AJ17" s="221"/>
      <c r="AK17" s="221"/>
      <c r="AL17" s="221"/>
      <c r="AM17" s="221"/>
      <c r="AN17" s="221"/>
      <c r="AO17" s="66"/>
      <c r="CC17" s="57"/>
    </row>
    <row r="18" spans="2:81" x14ac:dyDescent="0.2">
      <c r="B18" s="58" t="str" cm="1">
        <f t="array" aca="1" ref="B18" ca="1">_xlfn.XLOOKUP(C18,Inst_codes,Inst_labels,"")</f>
        <v>Urban non-Farm Househ Inc Q5</v>
      </c>
      <c r="C18" s="58" t="str">
        <v>hhd_un5</v>
      </c>
      <c r="D18" s="64">
        <v>3.6620459168908299</v>
      </c>
      <c r="E18" s="64">
        <v>3.6620459168908299</v>
      </c>
      <c r="F18" s="64">
        <v>3.6620459168908299</v>
      </c>
      <c r="G18" s="64">
        <v>3.6620459168908299</v>
      </c>
      <c r="H18" s="64" t="str">
        <v/>
      </c>
      <c r="I18" s="64" t="str">
        <v/>
      </c>
      <c r="J18" s="64" t="str">
        <v/>
      </c>
      <c r="K18" s="64" t="str">
        <v/>
      </c>
      <c r="L18" s="64" t="str">
        <v/>
      </c>
      <c r="M18" s="64" t="str">
        <v/>
      </c>
      <c r="P18" s="209" t="str" cm="1">
        <f t="array" aca="1" ref="P18" ca="1">_xlfn.XLOOKUP(Q18,Com_codes_core,Com_labels_core)</f>
        <v>Pepper seeds</v>
      </c>
      <c r="Q18" s="71" t="str">
        <v>c_011</v>
      </c>
      <c r="R18" s="64">
        <v>2.3627184731660233</v>
      </c>
      <c r="S18" s="64">
        <v>2.3627184731660233</v>
      </c>
      <c r="T18" s="64">
        <v>2.3627184731660233</v>
      </c>
      <c r="U18" s="64">
        <v>2.3627184731660233</v>
      </c>
      <c r="V18" s="64" t="str">
        <v/>
      </c>
      <c r="W18" s="64" t="str">
        <v/>
      </c>
      <c r="X18" s="64" t="str">
        <v/>
      </c>
      <c r="Y18" s="64" t="str">
        <v/>
      </c>
      <c r="Z18" s="64" t="str">
        <v/>
      </c>
      <c r="AA18" s="64" t="str">
        <v/>
      </c>
      <c r="AB18" s="66"/>
      <c r="AC18" s="54" t="s">
        <v>1025</v>
      </c>
      <c r="AD18" s="54" t="s">
        <v>111</v>
      </c>
      <c r="AE18" s="221">
        <v>1.6476772847993115</v>
      </c>
      <c r="AF18" s="221">
        <v>1.6476772847993115</v>
      </c>
      <c r="AG18" s="221">
        <v>1.6476772847993115</v>
      </c>
      <c r="AH18" s="221">
        <v>1.6476772847993115</v>
      </c>
      <c r="AI18" s="221"/>
      <c r="AJ18" s="221"/>
      <c r="AK18" s="221"/>
      <c r="AL18" s="221"/>
      <c r="AM18" s="221"/>
      <c r="AN18" s="221"/>
      <c r="AO18" s="66"/>
    </row>
    <row r="19" spans="2:81" x14ac:dyDescent="0.2">
      <c r="B19" s="58" t="str" cm="1">
        <f t="array" aca="1" ref="B19" ca="1">_xlfn.XLOOKUP(C19,Inst_codes,Inst_labels,"")</f>
        <v>Rural Farm Househ Inc Q1</v>
      </c>
      <c r="C19" s="58" t="str">
        <v>hhd_rf1</v>
      </c>
      <c r="D19" s="64">
        <v>0.34733590725358371</v>
      </c>
      <c r="E19" s="64">
        <v>0.34733590725358371</v>
      </c>
      <c r="F19" s="64">
        <v>0.34733590725358371</v>
      </c>
      <c r="G19" s="64">
        <v>0.34733590725358371</v>
      </c>
      <c r="H19" s="64" t="str">
        <v/>
      </c>
      <c r="I19" s="64" t="str">
        <v/>
      </c>
      <c r="J19" s="64" t="str">
        <v/>
      </c>
      <c r="K19" s="64" t="str">
        <v/>
      </c>
      <c r="L19" s="64" t="str">
        <v/>
      </c>
      <c r="M19" s="64" t="str">
        <v/>
      </c>
      <c r="P19" s="209" t="str" cm="1">
        <f t="array" aca="1" ref="P19" ca="1">_xlfn.XLOOKUP(Q19,Com_codes_core,Com_labels_core)</f>
        <v>Dried latex</v>
      </c>
      <c r="Q19" s="71" t="str">
        <v>c_012</v>
      </c>
      <c r="R19" s="64">
        <v>1.3398898467431024</v>
      </c>
      <c r="S19" s="64">
        <v>1.3398898467431024</v>
      </c>
      <c r="T19" s="64">
        <v>1.3398898467431024</v>
      </c>
      <c r="U19" s="64">
        <v>1.3398898467431024</v>
      </c>
      <c r="V19" s="64" t="str">
        <v/>
      </c>
      <c r="W19" s="64" t="str">
        <v/>
      </c>
      <c r="X19" s="64" t="str">
        <v/>
      </c>
      <c r="Y19" s="64" t="str">
        <v/>
      </c>
      <c r="Z19" s="64" t="str">
        <v/>
      </c>
      <c r="AA19" s="64" t="str">
        <v/>
      </c>
      <c r="AB19" s="66"/>
      <c r="AC19" s="54" t="s">
        <v>1025</v>
      </c>
      <c r="AD19" s="54" t="s">
        <v>118</v>
      </c>
      <c r="AE19" s="221">
        <v>0.3816748619976511</v>
      </c>
      <c r="AF19" s="221">
        <v>0.3816748619976511</v>
      </c>
      <c r="AG19" s="221">
        <v>0.3816748619976511</v>
      </c>
      <c r="AH19" s="221">
        <v>0.3816748619976511</v>
      </c>
      <c r="AI19" s="221"/>
      <c r="AJ19" s="221"/>
      <c r="AK19" s="221"/>
      <c r="AL19" s="221"/>
      <c r="AM19" s="221"/>
      <c r="AN19" s="221"/>
      <c r="AO19" s="66"/>
    </row>
    <row r="20" spans="2:81" x14ac:dyDescent="0.2">
      <c r="B20" s="58" t="str" cm="1">
        <f t="array" aca="1" ref="B20" ca="1">_xlfn.XLOOKUP(C20,Inst_codes,Inst_labels,"")</f>
        <v>Rural Farm Househ Inc Q2</v>
      </c>
      <c r="C20" s="58" t="str">
        <v>hhd_rf2</v>
      </c>
      <c r="D20" s="64">
        <v>0.4217906094829903</v>
      </c>
      <c r="E20" s="64">
        <v>0.4217906094829903</v>
      </c>
      <c r="F20" s="64">
        <v>0.4217906094829903</v>
      </c>
      <c r="G20" s="64">
        <v>0.4217906094829903</v>
      </c>
      <c r="H20" s="64" t="str">
        <v/>
      </c>
      <c r="I20" s="64" t="str">
        <v/>
      </c>
      <c r="J20" s="64" t="str">
        <v/>
      </c>
      <c r="K20" s="64" t="str">
        <v/>
      </c>
      <c r="L20" s="64" t="str">
        <v/>
      </c>
      <c r="M20" s="64" t="str">
        <v/>
      </c>
      <c r="P20" s="209" t="str" cm="1">
        <f t="array" aca="1" ref="P20" ca="1">_xlfn.XLOOKUP(Q20,Com_codes_core,Com_labels_core)</f>
        <v>Coffee beans</v>
      </c>
      <c r="Q20" s="71" t="str">
        <v>c_013</v>
      </c>
      <c r="R20" s="64">
        <v>1.0980957668499789</v>
      </c>
      <c r="S20" s="64">
        <v>1.0980957668499789</v>
      </c>
      <c r="T20" s="64">
        <v>1.0980957668499789</v>
      </c>
      <c r="U20" s="64">
        <v>1.0980957668499789</v>
      </c>
      <c r="V20" s="64" t="str">
        <v/>
      </c>
      <c r="W20" s="64" t="str">
        <v/>
      </c>
      <c r="X20" s="64" t="str">
        <v/>
      </c>
      <c r="Y20" s="64" t="str">
        <v/>
      </c>
      <c r="Z20" s="64" t="str">
        <v/>
      </c>
      <c r="AA20" s="64" t="str">
        <v/>
      </c>
      <c r="AB20" s="66"/>
      <c r="AC20" s="54" t="s">
        <v>1026</v>
      </c>
      <c r="AD20" s="54" t="s">
        <v>111</v>
      </c>
      <c r="AE20" s="221">
        <v>1.1839903488637176</v>
      </c>
      <c r="AF20" s="221">
        <v>1.1839903488637176</v>
      </c>
      <c r="AG20" s="221">
        <v>1.1839903488637176</v>
      </c>
      <c r="AH20" s="221">
        <v>1.1839903488637176</v>
      </c>
      <c r="AI20" s="221"/>
      <c r="AJ20" s="221"/>
      <c r="AK20" s="221"/>
      <c r="AL20" s="221"/>
      <c r="AM20" s="221"/>
      <c r="AN20" s="221"/>
      <c r="AO20" s="66"/>
    </row>
    <row r="21" spans="2:81" x14ac:dyDescent="0.2">
      <c r="B21" s="58" t="str" cm="1">
        <f t="array" aca="1" ref="B21" ca="1">_xlfn.XLOOKUP(C21,Inst_codes,Inst_labels,"")</f>
        <v>Rural Farm Househ Inc Q3</v>
      </c>
      <c r="C21" s="58" t="str">
        <v>hhd_rf3</v>
      </c>
      <c r="D21" s="64">
        <v>0.61208380777638927</v>
      </c>
      <c r="E21" s="64">
        <v>0.61208380777638927</v>
      </c>
      <c r="F21" s="64">
        <v>0.61208380777638927</v>
      </c>
      <c r="G21" s="64">
        <v>0.61208380777638927</v>
      </c>
      <c r="H21" s="64" t="str">
        <v/>
      </c>
      <c r="I21" s="64" t="str">
        <v/>
      </c>
      <c r="J21" s="64" t="str">
        <v/>
      </c>
      <c r="K21" s="64" t="str">
        <v/>
      </c>
      <c r="L21" s="64" t="str">
        <v/>
      </c>
      <c r="M21" s="64" t="str">
        <v/>
      </c>
      <c r="P21" s="209" t="str" cm="1">
        <f t="array" aca="1" ref="P21" ca="1">_xlfn.XLOOKUP(Q21,Com_codes_core,Com_labels_core)</f>
        <v>Fresh tea buds, fresh tea leaves</v>
      </c>
      <c r="Q21" s="71" t="str">
        <v>c_014</v>
      </c>
      <c r="R21" s="64">
        <v>0.64038124179861833</v>
      </c>
      <c r="S21" s="64">
        <v>0.64038124179861833</v>
      </c>
      <c r="T21" s="64">
        <v>0.64038124179861833</v>
      </c>
      <c r="U21" s="64">
        <v>0.64038124179861833</v>
      </c>
      <c r="V21" s="64" t="str">
        <v/>
      </c>
      <c r="W21" s="64" t="str">
        <v/>
      </c>
      <c r="X21" s="64" t="str">
        <v/>
      </c>
      <c r="Y21" s="64" t="str">
        <v/>
      </c>
      <c r="Z21" s="64" t="str">
        <v/>
      </c>
      <c r="AA21" s="64" t="str">
        <v/>
      </c>
      <c r="AB21" s="66"/>
      <c r="AC21" s="54" t="s">
        <v>1026</v>
      </c>
      <c r="AD21" s="54" t="s">
        <v>118</v>
      </c>
      <c r="AE21" s="221">
        <v>5.169992437007803</v>
      </c>
      <c r="AF21" s="221">
        <v>5.169992437007803</v>
      </c>
      <c r="AG21" s="221">
        <v>5.169992437007803</v>
      </c>
      <c r="AH21" s="221">
        <v>5.169992437007803</v>
      </c>
      <c r="AI21" s="221"/>
      <c r="AJ21" s="221"/>
      <c r="AK21" s="221"/>
      <c r="AL21" s="221"/>
      <c r="AM21" s="221"/>
      <c r="AN21" s="221"/>
      <c r="AO21" s="66"/>
    </row>
    <row r="22" spans="2:81" x14ac:dyDescent="0.2">
      <c r="B22" s="58" t="str" cm="1">
        <f t="array" aca="1" ref="B22" ca="1">_xlfn.XLOOKUP(C22,Inst_codes,Inst_labels,"")</f>
        <v>Rural Farm Househ Inc Q4</v>
      </c>
      <c r="C22" s="58" t="str">
        <v>hhd_rf4</v>
      </c>
      <c r="D22" s="64">
        <v>0.6257938645204838</v>
      </c>
      <c r="E22" s="64">
        <v>0.6257938645204838</v>
      </c>
      <c r="F22" s="64">
        <v>0.6257938645204838</v>
      </c>
      <c r="G22" s="64">
        <v>0.6257938645204838</v>
      </c>
      <c r="H22" s="64" t="str">
        <v/>
      </c>
      <c r="I22" s="64" t="str">
        <v/>
      </c>
      <c r="J22" s="64" t="str">
        <v/>
      </c>
      <c r="K22" s="64" t="str">
        <v/>
      </c>
      <c r="L22" s="64" t="str">
        <v/>
      </c>
      <c r="M22" s="64" t="str">
        <v/>
      </c>
      <c r="P22" s="209" t="str" cm="1">
        <f t="array" aca="1" ref="P22" ca="1">_xlfn.XLOOKUP(Q22,Com_codes_core,Com_labels_core)</f>
        <v>Other remaining perennial plant products</v>
      </c>
      <c r="Q22" s="71" t="str">
        <v>c_015</v>
      </c>
      <c r="R22" s="64">
        <v>1.8988955210035539</v>
      </c>
      <c r="S22" s="64">
        <v>1.8988955210035539</v>
      </c>
      <c r="T22" s="64">
        <v>1.8988955210035539</v>
      </c>
      <c r="U22" s="64">
        <v>1.8988955210035539</v>
      </c>
      <c r="V22" s="64" t="str">
        <v/>
      </c>
      <c r="W22" s="64" t="str">
        <v/>
      </c>
      <c r="X22" s="64" t="str">
        <v/>
      </c>
      <c r="Y22" s="64" t="str">
        <v/>
      </c>
      <c r="Z22" s="64" t="str">
        <v/>
      </c>
      <c r="AA22" s="64" t="str">
        <v/>
      </c>
      <c r="AB22" s="66"/>
      <c r="AC22" s="54" t="s">
        <v>1027</v>
      </c>
      <c r="AD22" s="54" t="s">
        <v>111</v>
      </c>
      <c r="AE22" s="221">
        <v>0.16839981777048285</v>
      </c>
      <c r="AF22" s="221">
        <v>0.16839981777048285</v>
      </c>
      <c r="AG22" s="221">
        <v>0.16839981777048285</v>
      </c>
      <c r="AH22" s="221">
        <v>0.16839981777048285</v>
      </c>
      <c r="AI22" s="221"/>
      <c r="AJ22" s="221"/>
      <c r="AK22" s="221"/>
      <c r="AL22" s="221"/>
      <c r="AM22" s="221"/>
      <c r="AN22" s="221"/>
      <c r="AO22" s="66"/>
    </row>
    <row r="23" spans="2:81" x14ac:dyDescent="0.2">
      <c r="B23" s="58" t="str" cm="1">
        <f t="array" aca="1" ref="B23" ca="1">_xlfn.XLOOKUP(C23,Inst_codes,Inst_labels,"")</f>
        <v>Rural Farm Househ Inc Q5</v>
      </c>
      <c r="C23" s="58" t="str">
        <v>hhd_rf5</v>
      </c>
      <c r="D23" s="49">
        <v>4.0170644686047483</v>
      </c>
      <c r="E23" s="49">
        <v>4.0170644686047483</v>
      </c>
      <c r="F23" s="49">
        <v>4.0170644686047483</v>
      </c>
      <c r="G23" s="49">
        <v>4.0170644686047483</v>
      </c>
      <c r="H23" s="49" t="str">
        <v/>
      </c>
      <c r="I23" s="49" t="str">
        <v/>
      </c>
      <c r="J23" s="49" t="str">
        <v/>
      </c>
      <c r="K23" s="49" t="str">
        <v/>
      </c>
      <c r="L23" s="49" t="str">
        <v/>
      </c>
      <c r="M23" s="49" t="str">
        <v/>
      </c>
      <c r="P23" s="209" t="str" cm="1">
        <f t="array" aca="1" ref="P23" ca="1">_xlfn.XLOOKUP(Q23,Com_codes_core,Com_labels_core)</f>
        <v>Buffalo and cow livestock products</v>
      </c>
      <c r="Q23" s="71" t="str">
        <v>c_016</v>
      </c>
      <c r="R23" s="64">
        <v>0.70748849074417008</v>
      </c>
      <c r="S23" s="64">
        <v>0.70748849074417008</v>
      </c>
      <c r="T23" s="64">
        <v>0.70748849074417008</v>
      </c>
      <c r="U23" s="64">
        <v>0.70748849074417008</v>
      </c>
      <c r="V23" s="64" t="str">
        <v/>
      </c>
      <c r="W23" s="64" t="str">
        <v/>
      </c>
      <c r="X23" s="64" t="str">
        <v/>
      </c>
      <c r="Y23" s="64" t="str">
        <v/>
      </c>
      <c r="Z23" s="64" t="str">
        <v/>
      </c>
      <c r="AA23" s="64" t="str">
        <v/>
      </c>
      <c r="AB23" s="66"/>
      <c r="AC23" s="54" t="s">
        <v>1027</v>
      </c>
      <c r="AD23" s="54" t="s">
        <v>118</v>
      </c>
      <c r="AE23" s="221">
        <v>-0.11990804306178671</v>
      </c>
      <c r="AF23" s="221">
        <v>-0.11990804306178671</v>
      </c>
      <c r="AG23" s="221">
        <v>-0.11990804306178671</v>
      </c>
      <c r="AH23" s="221">
        <v>-0.11990804306178671</v>
      </c>
      <c r="AI23" s="221"/>
      <c r="AJ23" s="221"/>
      <c r="AK23" s="221"/>
      <c r="AL23" s="221"/>
      <c r="AM23" s="221"/>
      <c r="AN23" s="221"/>
      <c r="AO23" s="66"/>
    </row>
    <row r="24" spans="2:81" x14ac:dyDescent="0.2">
      <c r="B24" s="58" t="str" cm="1">
        <f t="array" aca="1" ref="B24" ca="1">_xlfn.XLOOKUP(C24,Inst_codes,Inst_labels,"")</f>
        <v>Rural non-Farm Househ Inc Q1</v>
      </c>
      <c r="C24" s="58" t="str">
        <v>hhd_rn1</v>
      </c>
      <c r="D24" s="49">
        <v>0.55571235352518034</v>
      </c>
      <c r="E24" s="49">
        <v>0.55571235352518034</v>
      </c>
      <c r="F24" s="49">
        <v>0.55571235352518034</v>
      </c>
      <c r="G24" s="49">
        <v>0.55571235352518034</v>
      </c>
      <c r="H24" s="49" t="str">
        <v/>
      </c>
      <c r="I24" s="49" t="str">
        <v/>
      </c>
      <c r="J24" s="49" t="str">
        <v/>
      </c>
      <c r="K24" s="49" t="str">
        <v/>
      </c>
      <c r="L24" s="49" t="str">
        <v/>
      </c>
      <c r="M24" s="49" t="str">
        <v/>
      </c>
      <c r="P24" s="209" t="str" cm="1">
        <f t="array" aca="1" ref="P24" ca="1">_xlfn.XLOOKUP(Q24,Com_codes_core,Com_labels_core)</f>
        <v>Pig farming products</v>
      </c>
      <c r="Q24" s="71" t="str">
        <v>c_017</v>
      </c>
      <c r="R24" s="64">
        <v>0.43247966709737534</v>
      </c>
      <c r="S24" s="64">
        <v>0.43247966709737534</v>
      </c>
      <c r="T24" s="64">
        <v>0.43247966709737534</v>
      </c>
      <c r="U24" s="64">
        <v>0.43247966709737534</v>
      </c>
      <c r="V24" s="64" t="str">
        <v/>
      </c>
      <c r="W24" s="64" t="str">
        <v/>
      </c>
      <c r="X24" s="64" t="str">
        <v/>
      </c>
      <c r="Y24" s="64" t="str">
        <v/>
      </c>
      <c r="Z24" s="64" t="str">
        <v/>
      </c>
      <c r="AA24" s="64" t="str">
        <v/>
      </c>
      <c r="AB24" s="66"/>
      <c r="AC24" s="54" t="s">
        <v>1028</v>
      </c>
      <c r="AD24" s="54" t="s">
        <v>111</v>
      </c>
      <c r="AE24" s="221">
        <v>1.0502663703477628</v>
      </c>
      <c r="AF24" s="221">
        <v>1.0502663703477628</v>
      </c>
      <c r="AG24" s="221">
        <v>1.0502663703477628</v>
      </c>
      <c r="AH24" s="221">
        <v>1.0502663703477628</v>
      </c>
      <c r="AI24" s="221"/>
      <c r="AJ24" s="221"/>
      <c r="AK24" s="221"/>
      <c r="AL24" s="221"/>
      <c r="AM24" s="221"/>
      <c r="AN24" s="221"/>
      <c r="AO24" s="66"/>
    </row>
    <row r="25" spans="2:81" x14ac:dyDescent="0.2">
      <c r="B25" s="58" t="str" cm="1">
        <f t="array" aca="1" ref="B25" ca="1">_xlfn.XLOOKUP(C25,Inst_codes,Inst_labels,"")</f>
        <v>Rural non-Farm Househ Inc Q2</v>
      </c>
      <c r="C25" s="58" t="str">
        <v>hhd_rn2</v>
      </c>
      <c r="D25" s="49">
        <v>0.78274852790062577</v>
      </c>
      <c r="E25" s="49">
        <v>0.78274852790062577</v>
      </c>
      <c r="F25" s="49">
        <v>0.78274852790062577</v>
      </c>
      <c r="G25" s="49">
        <v>0.78274852790062577</v>
      </c>
      <c r="H25" s="49" t="str">
        <v/>
      </c>
      <c r="I25" s="49" t="str">
        <v/>
      </c>
      <c r="J25" s="49" t="str">
        <v/>
      </c>
      <c r="K25" s="49" t="str">
        <v/>
      </c>
      <c r="L25" s="49" t="str">
        <v/>
      </c>
      <c r="M25" s="49" t="str">
        <v/>
      </c>
      <c r="P25" s="209" t="str" cm="1">
        <f t="array" aca="1" ref="P25" ca="1">_xlfn.XLOOKUP(Q25,Com_codes_core,Com_labels_core)</f>
        <v>Poultry products</v>
      </c>
      <c r="Q25" s="71" t="str">
        <v>c_018</v>
      </c>
      <c r="R25" s="64">
        <v>0.2121854303152754</v>
      </c>
      <c r="S25" s="64">
        <v>0.2121854303152754</v>
      </c>
      <c r="T25" s="64">
        <v>0.2121854303152754</v>
      </c>
      <c r="U25" s="64">
        <v>0.2121854303152754</v>
      </c>
      <c r="V25" s="64" t="str">
        <v/>
      </c>
      <c r="W25" s="64" t="str">
        <v/>
      </c>
      <c r="X25" s="64" t="str">
        <v/>
      </c>
      <c r="Y25" s="64" t="str">
        <v/>
      </c>
      <c r="Z25" s="64" t="str">
        <v/>
      </c>
      <c r="AA25" s="64" t="str">
        <v/>
      </c>
      <c r="AB25" s="66"/>
      <c r="AC25" s="54" t="s">
        <v>1028</v>
      </c>
      <c r="AD25" s="54" t="s">
        <v>118</v>
      </c>
      <c r="AE25" s="221">
        <v>0.82074755652900433</v>
      </c>
      <c r="AF25" s="221">
        <v>0.82074755652900433</v>
      </c>
      <c r="AG25" s="221">
        <v>0.82074755652900433</v>
      </c>
      <c r="AH25" s="221">
        <v>0.82074755652900433</v>
      </c>
      <c r="AI25" s="221"/>
      <c r="AJ25" s="221"/>
      <c r="AK25" s="221"/>
      <c r="AL25" s="221"/>
      <c r="AM25" s="221"/>
      <c r="AN25" s="221"/>
      <c r="AO25" s="66"/>
    </row>
    <row r="26" spans="2:81" x14ac:dyDescent="0.2">
      <c r="B26" s="53"/>
      <c r="C26" s="58" t="str">
        <v>hhd_rn3</v>
      </c>
      <c r="D26" s="49">
        <v>0.52124294489815914</v>
      </c>
      <c r="E26" s="49">
        <v>0.52124294489815914</v>
      </c>
      <c r="F26" s="49">
        <v>0.52124294489815914</v>
      </c>
      <c r="G26" s="49">
        <v>0.52124294489815914</v>
      </c>
      <c r="H26" s="49" t="str">
        <v/>
      </c>
      <c r="I26" s="49" t="str">
        <v/>
      </c>
      <c r="J26" s="49" t="str">
        <v/>
      </c>
      <c r="K26" s="49" t="str">
        <v/>
      </c>
      <c r="L26" s="49" t="str">
        <v/>
      </c>
      <c r="M26" s="49" t="str">
        <v/>
      </c>
      <c r="P26" s="209" t="str" cm="1">
        <f t="array" aca="1" ref="P26" ca="1">_xlfn.XLOOKUP(Q26,Com_codes_core,Com_labels_core)</f>
        <v>Other remaining livestock products</v>
      </c>
      <c r="Q26" s="71" t="str">
        <v>c_019</v>
      </c>
      <c r="R26" s="64">
        <v>0.16379077851477755</v>
      </c>
      <c r="S26" s="64">
        <v>0.16379077851477755</v>
      </c>
      <c r="T26" s="64">
        <v>0.16379077851477755</v>
      </c>
      <c r="U26" s="64">
        <v>0.16379077851477755</v>
      </c>
      <c r="V26" s="64" t="str">
        <v/>
      </c>
      <c r="W26" s="64" t="str">
        <v/>
      </c>
      <c r="X26" s="64" t="str">
        <v/>
      </c>
      <c r="Y26" s="64" t="str">
        <v/>
      </c>
      <c r="Z26" s="64" t="str">
        <v/>
      </c>
      <c r="AA26" s="64" t="str">
        <v/>
      </c>
      <c r="AB26" s="66"/>
      <c r="AC26" s="54" t="s">
        <v>1029</v>
      </c>
      <c r="AD26" s="54" t="s">
        <v>111</v>
      </c>
      <c r="AE26" s="221">
        <v>1.0983684551526758</v>
      </c>
      <c r="AF26" s="221">
        <v>1.0983684551526758</v>
      </c>
      <c r="AG26" s="221">
        <v>1.0983684551526758</v>
      </c>
      <c r="AH26" s="221">
        <v>1.0983684551526758</v>
      </c>
      <c r="AI26" s="221"/>
      <c r="AJ26" s="221"/>
      <c r="AK26" s="221"/>
      <c r="AL26" s="221"/>
      <c r="AM26" s="221"/>
      <c r="AN26" s="221"/>
      <c r="AO26" s="66"/>
    </row>
    <row r="27" spans="2:81" x14ac:dyDescent="0.2">
      <c r="B27" s="53"/>
      <c r="C27" s="58" t="str">
        <v>hhd_rn4</v>
      </c>
      <c r="D27" s="49">
        <v>1.3256162508509906</v>
      </c>
      <c r="E27" s="49">
        <v>1.3256162508509906</v>
      </c>
      <c r="F27" s="49">
        <v>1.3256162508509906</v>
      </c>
      <c r="G27" s="49">
        <v>1.3256162508509906</v>
      </c>
      <c r="H27" s="49" t="str">
        <v/>
      </c>
      <c r="I27" s="49" t="str">
        <v/>
      </c>
      <c r="J27" s="49" t="str">
        <v/>
      </c>
      <c r="K27" s="49" t="str">
        <v/>
      </c>
      <c r="L27" s="49" t="str">
        <v/>
      </c>
      <c r="M27" s="49" t="str">
        <v/>
      </c>
      <c r="P27" s="209" t="str" cm="1">
        <f t="array" aca="1" ref="P27" ca="1">_xlfn.XLOOKUP(Q27,Com_codes_core,Com_labels_core)</f>
        <v>Agricultural services</v>
      </c>
      <c r="Q27" s="71" t="str">
        <v>c_020</v>
      </c>
      <c r="R27" s="64">
        <v>0.45416566970840833</v>
      </c>
      <c r="S27" s="64">
        <v>0.45416566970840833</v>
      </c>
      <c r="T27" s="64">
        <v>0.45416566970840833</v>
      </c>
      <c r="U27" s="64">
        <v>0.45416566970840833</v>
      </c>
      <c r="V27" s="64" t="str">
        <v/>
      </c>
      <c r="W27" s="64" t="str">
        <v/>
      </c>
      <c r="X27" s="64" t="str">
        <v/>
      </c>
      <c r="Y27" s="64" t="str">
        <v/>
      </c>
      <c r="Z27" s="64" t="str">
        <v/>
      </c>
      <c r="AA27" s="64" t="str">
        <v/>
      </c>
      <c r="AB27" s="66"/>
      <c r="AC27" s="54" t="s">
        <v>1029</v>
      </c>
      <c r="AD27" s="54" t="s">
        <v>118</v>
      </c>
      <c r="AE27" s="221">
        <v>-3.8023367543442044E-2</v>
      </c>
      <c r="AF27" s="221">
        <v>-3.8023367543442044E-2</v>
      </c>
      <c r="AG27" s="221">
        <v>-3.8023367543442044E-2</v>
      </c>
      <c r="AH27" s="221">
        <v>-3.8023367543442044E-2</v>
      </c>
      <c r="AI27" s="221"/>
      <c r="AJ27" s="221"/>
      <c r="AK27" s="221"/>
      <c r="AL27" s="221"/>
      <c r="AM27" s="221"/>
      <c r="AN27" s="221"/>
      <c r="AO27" s="66"/>
    </row>
    <row r="28" spans="2:81" x14ac:dyDescent="0.2">
      <c r="B28" s="53"/>
      <c r="C28" s="58" t="str">
        <v>hhd_rn5</v>
      </c>
      <c r="D28" s="49">
        <v>0.62106965815162551</v>
      </c>
      <c r="E28" s="49">
        <v>0.62106965815162551</v>
      </c>
      <c r="F28" s="49">
        <v>0.62106965815162551</v>
      </c>
      <c r="G28" s="49">
        <v>0.62106965815162551</v>
      </c>
      <c r="H28" s="49" t="str">
        <v/>
      </c>
      <c r="I28" s="49" t="str">
        <v/>
      </c>
      <c r="J28" s="49" t="str">
        <v/>
      </c>
      <c r="K28" s="49" t="str">
        <v/>
      </c>
      <c r="L28" s="49" t="str">
        <v/>
      </c>
      <c r="M28" s="49" t="str">
        <v/>
      </c>
      <c r="P28" s="209" t="str" cm="1">
        <f t="array" aca="1" ref="P28" ca="1">_xlfn.XLOOKUP(Q28,Com_codes_core,Com_labels_core)</f>
        <v>Hunting and trapping products and related services</v>
      </c>
      <c r="Q28" s="71" t="str">
        <v>c_021</v>
      </c>
      <c r="R28" s="64">
        <v>4.4431257278889786</v>
      </c>
      <c r="S28" s="64">
        <v>4.4431257278889786</v>
      </c>
      <c r="T28" s="64">
        <v>4.4431257278889786</v>
      </c>
      <c r="U28" s="64">
        <v>4.4431257278889786</v>
      </c>
      <c r="V28" s="64" t="str">
        <v/>
      </c>
      <c r="W28" s="64" t="str">
        <v/>
      </c>
      <c r="X28" s="64" t="str">
        <v/>
      </c>
      <c r="Y28" s="64" t="str">
        <v/>
      </c>
      <c r="Z28" s="64" t="str">
        <v/>
      </c>
      <c r="AA28" s="64" t="str">
        <v/>
      </c>
      <c r="AB28" s="66"/>
      <c r="AC28" s="54" t="s">
        <v>1030</v>
      </c>
      <c r="AD28" s="54" t="s">
        <v>111</v>
      </c>
      <c r="AE28" s="221">
        <v>2.8365819401360124</v>
      </c>
      <c r="AF28" s="221">
        <v>2.8365819401360124</v>
      </c>
      <c r="AG28" s="221">
        <v>2.8365819401360124</v>
      </c>
      <c r="AH28" s="221">
        <v>2.8365819401360124</v>
      </c>
      <c r="AI28" s="221"/>
      <c r="AJ28" s="221"/>
      <c r="AK28" s="221"/>
      <c r="AL28" s="221"/>
      <c r="AM28" s="221"/>
      <c r="AN28" s="221"/>
      <c r="AO28" s="66"/>
    </row>
    <row r="29" spans="2:81" x14ac:dyDescent="0.2">
      <c r="C29" s="209" t="str">
        <v/>
      </c>
      <c r="D29" s="49" t="str">
        <v/>
      </c>
      <c r="E29" s="49" t="str">
        <v/>
      </c>
      <c r="F29" s="49" t="str">
        <v/>
      </c>
      <c r="G29" s="49" t="str">
        <v/>
      </c>
      <c r="H29" s="49" t="str">
        <v/>
      </c>
      <c r="I29" s="49" t="str">
        <v/>
      </c>
      <c r="J29" s="49" t="str">
        <v/>
      </c>
      <c r="K29" s="49" t="str">
        <v/>
      </c>
      <c r="L29" s="49" t="str">
        <v/>
      </c>
      <c r="M29" s="49" t="str">
        <v/>
      </c>
      <c r="P29" s="209" t="str" cm="1">
        <f t="array" aca="1" ref="P29" ca="1">_xlfn.XLOOKUP(Q29,Com_codes_core,Com_labels_core)</f>
        <v>Other agricultural products have not been classified yet</v>
      </c>
      <c r="Q29" s="71" t="str">
        <v>c_022</v>
      </c>
      <c r="R29" s="64">
        <v>0.49602790441688055</v>
      </c>
      <c r="S29" s="64">
        <v>0.49602790441688055</v>
      </c>
      <c r="T29" s="64">
        <v>0.49602790441688055</v>
      </c>
      <c r="U29" s="64">
        <v>0.49602790441688055</v>
      </c>
      <c r="V29" s="64" t="str">
        <v/>
      </c>
      <c r="W29" s="64" t="str">
        <v/>
      </c>
      <c r="X29" s="64" t="str">
        <v/>
      </c>
      <c r="Y29" s="64" t="str">
        <v/>
      </c>
      <c r="Z29" s="64" t="str">
        <v/>
      </c>
      <c r="AA29" s="64" t="str">
        <v/>
      </c>
      <c r="AB29" s="66"/>
      <c r="AC29" s="58" t="s">
        <v>1030</v>
      </c>
      <c r="AD29" s="58" t="s">
        <v>118</v>
      </c>
      <c r="AE29" s="66">
        <v>3.7619328839689388</v>
      </c>
      <c r="AF29" s="66">
        <v>3.7619328839689388</v>
      </c>
      <c r="AG29" s="66">
        <v>3.7619328839689388</v>
      </c>
      <c r="AH29" s="66">
        <v>3.7619328839689388</v>
      </c>
      <c r="AI29" s="66"/>
      <c r="AJ29" s="66"/>
      <c r="AK29" s="66"/>
      <c r="AL29" s="66"/>
      <c r="AM29" s="66"/>
      <c r="AN29" s="66"/>
      <c r="AO29" s="66"/>
    </row>
    <row r="30" spans="2:81" x14ac:dyDescent="0.2">
      <c r="C30" s="209" t="str">
        <v/>
      </c>
      <c r="D30" s="49" t="str">
        <v/>
      </c>
      <c r="E30" s="49" t="str">
        <v/>
      </c>
      <c r="F30" s="49" t="str">
        <v/>
      </c>
      <c r="G30" s="49" t="str">
        <v/>
      </c>
      <c r="H30" s="49" t="str">
        <v/>
      </c>
      <c r="I30" s="49" t="str">
        <v/>
      </c>
      <c r="J30" s="49" t="str">
        <v/>
      </c>
      <c r="K30" s="49" t="str">
        <v/>
      </c>
      <c r="L30" s="49" t="str">
        <v/>
      </c>
      <c r="M30" s="49" t="str">
        <v/>
      </c>
      <c r="P30" s="209" t="str" cm="1">
        <f t="array" aca="1" ref="P30" ca="1">_xlfn.XLOOKUP(Q30,Com_codes_core,Com_labels_core)</f>
        <v>Forest planting and care products and forestry seedlings</v>
      </c>
      <c r="Q30" s="71" t="str">
        <v>c_023</v>
      </c>
      <c r="R30" s="64">
        <v>0.59272085882432557</v>
      </c>
      <c r="S30" s="64">
        <v>0.59272085882432557</v>
      </c>
      <c r="T30" s="64">
        <v>0.59272085882432557</v>
      </c>
      <c r="U30" s="64">
        <v>0.59272085882432557</v>
      </c>
      <c r="V30" s="64" t="str">
        <v/>
      </c>
      <c r="W30" s="64" t="str">
        <v/>
      </c>
      <c r="X30" s="64" t="str">
        <v/>
      </c>
      <c r="Y30" s="64" t="str">
        <v/>
      </c>
      <c r="Z30" s="64" t="str">
        <v/>
      </c>
      <c r="AA30" s="64" t="str">
        <v/>
      </c>
      <c r="AB30" s="66"/>
      <c r="AC30" s="58" t="s">
        <v>1031</v>
      </c>
      <c r="AD30" s="58" t="s">
        <v>111</v>
      </c>
      <c r="AE30" s="66">
        <v>7.303624677655157</v>
      </c>
      <c r="AF30" s="66">
        <v>7.303624677655157</v>
      </c>
      <c r="AG30" s="66">
        <v>7.303624677655157</v>
      </c>
      <c r="AH30" s="66">
        <v>7.303624677655157</v>
      </c>
      <c r="AI30" s="66"/>
      <c r="AJ30" s="66"/>
      <c r="AK30" s="66"/>
      <c r="AL30" s="66"/>
      <c r="AM30" s="66"/>
      <c r="AN30" s="66"/>
      <c r="AO30" s="66"/>
    </row>
    <row r="31" spans="2:81" x14ac:dyDescent="0.2">
      <c r="C31" s="209" t="str">
        <v/>
      </c>
      <c r="D31" s="49" t="str">
        <v/>
      </c>
      <c r="E31" s="49" t="str">
        <v/>
      </c>
      <c r="F31" s="49" t="str">
        <v/>
      </c>
      <c r="G31" s="49" t="str">
        <v/>
      </c>
      <c r="H31" s="49" t="str">
        <v/>
      </c>
      <c r="I31" s="49" t="str">
        <v/>
      </c>
      <c r="J31" s="49" t="str">
        <v/>
      </c>
      <c r="K31" s="49" t="str">
        <v/>
      </c>
      <c r="L31" s="49" t="str">
        <v/>
      </c>
      <c r="M31" s="49" t="str">
        <v/>
      </c>
      <c r="P31" s="209" t="str" cm="1">
        <f t="array" aca="1" ref="P31" ca="1">_xlfn.XLOOKUP(Q31,Com_codes_core,Com_labels_core)</f>
        <v>Harvested wood</v>
      </c>
      <c r="Q31" s="71" t="str">
        <v>c_024</v>
      </c>
      <c r="R31" s="64">
        <v>1.3152394282067414</v>
      </c>
      <c r="S31" s="64">
        <v>1.3152394282067414</v>
      </c>
      <c r="T31" s="64">
        <v>1.3152394282067414</v>
      </c>
      <c r="U31" s="64">
        <v>1.3152394282067414</v>
      </c>
      <c r="V31" s="64" t="str">
        <v/>
      </c>
      <c r="W31" s="64" t="str">
        <v/>
      </c>
      <c r="X31" s="64" t="str">
        <v/>
      </c>
      <c r="Y31" s="64" t="str">
        <v/>
      </c>
      <c r="Z31" s="64" t="str">
        <v/>
      </c>
      <c r="AA31" s="64" t="str">
        <v/>
      </c>
      <c r="AB31" s="66"/>
      <c r="AC31" s="209" t="s">
        <v>1031</v>
      </c>
      <c r="AD31" s="209" t="s">
        <v>118</v>
      </c>
      <c r="AE31" s="66">
        <v>48.121738516694727</v>
      </c>
      <c r="AF31" s="66">
        <v>48.121738516694727</v>
      </c>
      <c r="AG31" s="66">
        <v>48.121738516694727</v>
      </c>
      <c r="AH31" s="66">
        <v>48.121738516694727</v>
      </c>
      <c r="AI31" s="66"/>
      <c r="AJ31" s="66"/>
      <c r="AK31" s="66"/>
      <c r="AL31" s="66"/>
      <c r="AM31" s="66"/>
      <c r="AN31" s="66"/>
      <c r="AO31" s="66"/>
    </row>
    <row r="32" spans="2:81" x14ac:dyDescent="0.2">
      <c r="C32" s="209" t="str">
        <v/>
      </c>
      <c r="D32" s="49" t="str">
        <v/>
      </c>
      <c r="E32" s="49" t="str">
        <v/>
      </c>
      <c r="F32" s="49" t="str">
        <v/>
      </c>
      <c r="G32" s="49" t="str">
        <v/>
      </c>
      <c r="H32" s="49" t="str">
        <v/>
      </c>
      <c r="I32" s="49" t="str">
        <v/>
      </c>
      <c r="J32" s="49" t="str">
        <v/>
      </c>
      <c r="K32" s="49" t="str">
        <v/>
      </c>
      <c r="L32" s="49" t="str">
        <v/>
      </c>
      <c r="M32" s="49" t="str">
        <v/>
      </c>
      <c r="P32" s="209" t="str" cm="1">
        <f t="array" aca="1" ref="P32" ca="1">_xlfn.XLOOKUP(Q32,Com_codes_core,Com_labels_core)</f>
        <v>Other exploited and collected forest products except wood</v>
      </c>
      <c r="Q32" s="71" t="str">
        <v>c_025</v>
      </c>
      <c r="R32" s="64">
        <v>5.9591706435859377</v>
      </c>
      <c r="S32" s="64">
        <v>5.9591706435859377</v>
      </c>
      <c r="T32" s="64">
        <v>5.9591706435859377</v>
      </c>
      <c r="U32" s="64">
        <v>5.9591706435859377</v>
      </c>
      <c r="V32" s="64" t="str">
        <v/>
      </c>
      <c r="W32" s="64" t="str">
        <v/>
      </c>
      <c r="X32" s="64" t="str">
        <v/>
      </c>
      <c r="Y32" s="64" t="str">
        <v/>
      </c>
      <c r="Z32" s="64" t="str">
        <v/>
      </c>
      <c r="AA32" s="64" t="str">
        <v/>
      </c>
      <c r="AB32" s="66"/>
      <c r="AC32" s="209" t="s">
        <v>1032</v>
      </c>
      <c r="AD32" s="209" t="s">
        <v>111</v>
      </c>
      <c r="AE32" s="66">
        <v>20.68004016018465</v>
      </c>
      <c r="AF32" s="66">
        <v>20.68004016018465</v>
      </c>
      <c r="AG32" s="66">
        <v>20.68004016018465</v>
      </c>
      <c r="AH32" s="66">
        <v>20.68004016018465</v>
      </c>
      <c r="AI32" s="66"/>
      <c r="AJ32" s="66"/>
      <c r="AK32" s="66"/>
      <c r="AL32" s="66"/>
      <c r="AM32" s="66"/>
      <c r="AN32" s="66"/>
      <c r="AO32" s="66"/>
    </row>
    <row r="33" spans="3:41" x14ac:dyDescent="0.2">
      <c r="C33" s="209" t="str">
        <v/>
      </c>
      <c r="D33" s="49" t="str">
        <v/>
      </c>
      <c r="E33" s="49" t="str">
        <v/>
      </c>
      <c r="F33" s="49" t="str">
        <v/>
      </c>
      <c r="G33" s="49" t="str">
        <v/>
      </c>
      <c r="H33" s="49" t="str">
        <v/>
      </c>
      <c r="I33" s="49" t="str">
        <v/>
      </c>
      <c r="J33" s="49" t="str">
        <v/>
      </c>
      <c r="K33" s="49" t="str">
        <v/>
      </c>
      <c r="L33" s="49" t="str">
        <v/>
      </c>
      <c r="M33" s="49" t="str">
        <v/>
      </c>
      <c r="P33" s="209" t="str" cm="1">
        <f t="array" aca="1" ref="P33" ca="1">_xlfn.XLOOKUP(Q33,Com_codes_core,Com_labels_core)</f>
        <v>Forestry services</v>
      </c>
      <c r="Q33" s="71" t="str">
        <v>c_026</v>
      </c>
      <c r="R33" s="64">
        <v>0.4494005919654771</v>
      </c>
      <c r="S33" s="64">
        <v>0.4494005919654771</v>
      </c>
      <c r="T33" s="64">
        <v>0.4494005919654771</v>
      </c>
      <c r="U33" s="64">
        <v>0.4494005919654771</v>
      </c>
      <c r="V33" s="64" t="str">
        <v/>
      </c>
      <c r="W33" s="64" t="str">
        <v/>
      </c>
      <c r="X33" s="64" t="str">
        <v/>
      </c>
      <c r="Y33" s="64" t="str">
        <v/>
      </c>
      <c r="Z33" s="64" t="str">
        <v/>
      </c>
      <c r="AA33" s="64" t="str">
        <v/>
      </c>
      <c r="AB33" s="66"/>
      <c r="AC33" s="209" t="s">
        <v>1032</v>
      </c>
      <c r="AD33" s="209" t="s">
        <v>118</v>
      </c>
      <c r="AE33" s="66">
        <v>7.9372976735822647</v>
      </c>
      <c r="AF33" s="66">
        <v>7.9372976735822647</v>
      </c>
      <c r="AG33" s="66">
        <v>7.9372976735822647</v>
      </c>
      <c r="AH33" s="66">
        <v>7.9372976735822647</v>
      </c>
      <c r="AI33" s="66"/>
      <c r="AJ33" s="66"/>
      <c r="AK33" s="66"/>
      <c r="AL33" s="66"/>
      <c r="AM33" s="66"/>
      <c r="AN33" s="66"/>
      <c r="AO33" s="66"/>
    </row>
    <row r="34" spans="3:41" x14ac:dyDescent="0.2">
      <c r="C34" s="209" t="str">
        <v/>
      </c>
      <c r="D34" s="49" t="str">
        <v/>
      </c>
      <c r="E34" s="49" t="str">
        <v/>
      </c>
      <c r="F34" s="49" t="str">
        <v/>
      </c>
      <c r="G34" s="49" t="str">
        <v/>
      </c>
      <c r="H34" s="49" t="str">
        <v/>
      </c>
      <c r="I34" s="49" t="str">
        <v/>
      </c>
      <c r="J34" s="49" t="str">
        <v/>
      </c>
      <c r="K34" s="49" t="str">
        <v/>
      </c>
      <c r="L34" s="49" t="str">
        <v/>
      </c>
      <c r="M34" s="49" t="str">
        <v/>
      </c>
      <c r="P34" s="209" t="str" cm="1">
        <f t="array" aca="1" ref="P34" ca="1">_xlfn.XLOOKUP(Q34,Com_codes_core,Com_labels_core)</f>
        <v>Marine aquatic products</v>
      </c>
      <c r="Q34" s="71" t="str">
        <v>c_027</v>
      </c>
      <c r="R34" s="64">
        <v>2.4094379876672085</v>
      </c>
      <c r="S34" s="64">
        <v>2.4094379876672085</v>
      </c>
      <c r="T34" s="64">
        <v>2.4094379876672085</v>
      </c>
      <c r="U34" s="64">
        <v>2.4094379876672085</v>
      </c>
      <c r="V34" s="64" t="str">
        <v/>
      </c>
      <c r="W34" s="64" t="str">
        <v/>
      </c>
      <c r="X34" s="64" t="str">
        <v/>
      </c>
      <c r="Y34" s="64" t="str">
        <v/>
      </c>
      <c r="Z34" s="64" t="str">
        <v/>
      </c>
      <c r="AA34" s="64" t="str">
        <v/>
      </c>
      <c r="AB34" s="66"/>
      <c r="AC34" s="209" t="s">
        <v>1033</v>
      </c>
      <c r="AD34" s="209" t="s">
        <v>111</v>
      </c>
      <c r="AE34" s="66">
        <v>12.629305139960222</v>
      </c>
      <c r="AF34" s="66">
        <v>12.629305139960222</v>
      </c>
      <c r="AG34" s="66">
        <v>12.629305139960222</v>
      </c>
      <c r="AH34" s="66">
        <v>12.629305139960222</v>
      </c>
      <c r="AI34" s="66"/>
      <c r="AJ34" s="66"/>
      <c r="AK34" s="66"/>
      <c r="AL34" s="66"/>
      <c r="AM34" s="66"/>
      <c r="AN34" s="66"/>
      <c r="AO34" s="66"/>
    </row>
    <row r="35" spans="3:41" x14ac:dyDescent="0.2">
      <c r="C35" s="209" t="str">
        <v/>
      </c>
      <c r="D35" s="49" t="str">
        <v/>
      </c>
      <c r="E35" s="49" t="str">
        <v/>
      </c>
      <c r="F35" s="49" t="str">
        <v/>
      </c>
      <c r="G35" s="49" t="str">
        <v/>
      </c>
      <c r="H35" s="49" t="str">
        <v/>
      </c>
      <c r="I35" s="49" t="str">
        <v/>
      </c>
      <c r="J35" s="49" t="str">
        <v/>
      </c>
      <c r="K35" s="49" t="str">
        <v/>
      </c>
      <c r="L35" s="49" t="str">
        <v/>
      </c>
      <c r="M35" s="49" t="str">
        <v/>
      </c>
      <c r="P35" s="209" t="str" cm="1">
        <f t="array" aca="1" ref="P35" ca="1">_xlfn.XLOOKUP(Q35,Com_codes_core,Com_labels_core)</f>
        <v>Inland exploited aquatic products</v>
      </c>
      <c r="Q35" s="71" t="str">
        <v>c_028</v>
      </c>
      <c r="R35" s="64">
        <v>1.7428897783464001</v>
      </c>
      <c r="S35" s="64">
        <v>1.7428897783464001</v>
      </c>
      <c r="T35" s="64">
        <v>1.7428897783464001</v>
      </c>
      <c r="U35" s="64">
        <v>1.7428897783464001</v>
      </c>
      <c r="V35" s="64" t="str">
        <v/>
      </c>
      <c r="W35" s="64" t="str">
        <v/>
      </c>
      <c r="X35" s="64" t="str">
        <v/>
      </c>
      <c r="Y35" s="64" t="str">
        <v/>
      </c>
      <c r="Z35" s="64" t="str">
        <v/>
      </c>
      <c r="AA35" s="64" t="str">
        <v/>
      </c>
      <c r="AB35" s="66"/>
      <c r="AC35" s="209" t="s">
        <v>1033</v>
      </c>
      <c r="AD35" s="209" t="s">
        <v>118</v>
      </c>
      <c r="AE35" s="66">
        <v>10.615054913856204</v>
      </c>
      <c r="AF35" s="66">
        <v>10.615054913856204</v>
      </c>
      <c r="AG35" s="66">
        <v>10.615054913856204</v>
      </c>
      <c r="AH35" s="66">
        <v>10.615054913856204</v>
      </c>
      <c r="AI35" s="66"/>
      <c r="AJ35" s="66"/>
      <c r="AK35" s="66"/>
      <c r="AL35" s="66"/>
      <c r="AM35" s="66"/>
      <c r="AN35" s="66"/>
      <c r="AO35" s="66"/>
    </row>
    <row r="36" spans="3:41" x14ac:dyDescent="0.2">
      <c r="C36" s="209" t="str">
        <v/>
      </c>
      <c r="D36" s="49" t="str">
        <v/>
      </c>
      <c r="E36" s="49" t="str">
        <v/>
      </c>
      <c r="F36" s="49" t="str">
        <v/>
      </c>
      <c r="G36" s="49" t="str">
        <v/>
      </c>
      <c r="H36" s="49" t="str">
        <v/>
      </c>
      <c r="I36" s="49" t="str">
        <v/>
      </c>
      <c r="J36" s="49" t="str">
        <v/>
      </c>
      <c r="K36" s="49" t="str">
        <v/>
      </c>
      <c r="L36" s="49" t="str">
        <v/>
      </c>
      <c r="M36" s="49" t="str">
        <v/>
      </c>
      <c r="P36" s="209" t="str" cm="1">
        <f t="array" aca="1" ref="P36" ca="1">_xlfn.XLOOKUP(Q36,Com_codes_core,Com_labels_core)</f>
        <v>Marine aquaculture products</v>
      </c>
      <c r="Q36" s="71" t="str">
        <v>c_029</v>
      </c>
      <c r="R36" s="64">
        <v>1.9375245186372685</v>
      </c>
      <c r="S36" s="64">
        <v>1.9375245186372685</v>
      </c>
      <c r="T36" s="64">
        <v>1.9375245186372685</v>
      </c>
      <c r="U36" s="64">
        <v>1.9375245186372685</v>
      </c>
      <c r="V36" s="64" t="str">
        <v/>
      </c>
      <c r="W36" s="64" t="str">
        <v/>
      </c>
      <c r="X36" s="64" t="str">
        <v/>
      </c>
      <c r="Y36" s="64" t="str">
        <v/>
      </c>
      <c r="Z36" s="64" t="str">
        <v/>
      </c>
      <c r="AA36" s="64" t="str">
        <v/>
      </c>
      <c r="AB36" s="66"/>
      <c r="AC36" s="209" t="s">
        <v>1034</v>
      </c>
      <c r="AD36" s="209" t="s">
        <v>111</v>
      </c>
      <c r="AE36" s="66">
        <v>11.742204042419342</v>
      </c>
      <c r="AF36" s="66">
        <v>11.742204042419342</v>
      </c>
      <c r="AG36" s="66">
        <v>11.742204042419342</v>
      </c>
      <c r="AH36" s="66">
        <v>11.742204042419342</v>
      </c>
      <c r="AI36" s="66"/>
      <c r="AJ36" s="66"/>
      <c r="AK36" s="66"/>
      <c r="AL36" s="66"/>
      <c r="AM36" s="66"/>
      <c r="AN36" s="66"/>
      <c r="AO36" s="66"/>
    </row>
    <row r="37" spans="3:41" x14ac:dyDescent="0.2">
      <c r="C37" s="209" t="str">
        <v/>
      </c>
      <c r="D37" s="49" t="str">
        <v/>
      </c>
      <c r="E37" s="49" t="str">
        <v/>
      </c>
      <c r="F37" s="49" t="str">
        <v/>
      </c>
      <c r="G37" s="49" t="str">
        <v/>
      </c>
      <c r="H37" s="49" t="str">
        <v/>
      </c>
      <c r="I37" s="49" t="str">
        <v/>
      </c>
      <c r="J37" s="49" t="str">
        <v/>
      </c>
      <c r="K37" s="49" t="str">
        <v/>
      </c>
      <c r="L37" s="49" t="str">
        <v/>
      </c>
      <c r="M37" s="49" t="str">
        <v/>
      </c>
      <c r="P37" s="209" t="str" cm="1">
        <f t="array" aca="1" ref="P37" ca="1">_xlfn.XLOOKUP(Q37,Com_codes_core,Com_labels_core)</f>
        <v>Catfish</v>
      </c>
      <c r="Q37" s="71" t="str">
        <v>c_030</v>
      </c>
      <c r="R37" s="64">
        <v>1.3427774322320623</v>
      </c>
      <c r="S37" s="64">
        <v>1.3427774322320623</v>
      </c>
      <c r="T37" s="64">
        <v>1.3427774322320623</v>
      </c>
      <c r="U37" s="64">
        <v>1.3427774322320623</v>
      </c>
      <c r="V37" s="64" t="str">
        <v/>
      </c>
      <c r="W37" s="64" t="str">
        <v/>
      </c>
      <c r="X37" s="64" t="str">
        <v/>
      </c>
      <c r="Y37" s="64" t="str">
        <v/>
      </c>
      <c r="Z37" s="64" t="str">
        <v/>
      </c>
      <c r="AA37" s="64" t="str">
        <v/>
      </c>
      <c r="AB37" s="66"/>
      <c r="AC37" s="209" t="s">
        <v>1034</v>
      </c>
      <c r="AD37" s="209" t="s">
        <v>118</v>
      </c>
      <c r="AE37" s="66">
        <v>19.98617736804113</v>
      </c>
      <c r="AF37" s="66">
        <v>19.98617736804113</v>
      </c>
      <c r="AG37" s="66">
        <v>19.98617736804113</v>
      </c>
      <c r="AH37" s="66">
        <v>19.98617736804113</v>
      </c>
      <c r="AI37" s="66"/>
      <c r="AJ37" s="66"/>
      <c r="AK37" s="66"/>
      <c r="AL37" s="66"/>
      <c r="AM37" s="66"/>
      <c r="AN37" s="66"/>
      <c r="AO37" s="66"/>
    </row>
    <row r="38" spans="3:41" x14ac:dyDescent="0.2">
      <c r="C38" s="209" t="str">
        <v/>
      </c>
      <c r="D38" s="49" t="str">
        <v/>
      </c>
      <c r="E38" s="49" t="str">
        <v/>
      </c>
      <c r="F38" s="49" t="str">
        <v/>
      </c>
      <c r="G38" s="49" t="str">
        <v/>
      </c>
      <c r="H38" s="49" t="str">
        <v/>
      </c>
      <c r="I38" s="49" t="str">
        <v/>
      </c>
      <c r="J38" s="49" t="str">
        <v/>
      </c>
      <c r="K38" s="49" t="str">
        <v/>
      </c>
      <c r="L38" s="49" t="str">
        <v/>
      </c>
      <c r="M38" s="49" t="str">
        <v/>
      </c>
      <c r="P38" s="209" t="str" cm="1">
        <f t="array" aca="1" ref="P38" ca="1">_xlfn.XLOOKUP(Q38,Com_codes_core,Com_labels_core)</f>
        <v>White leg shrimp, Black tiger shrimp</v>
      </c>
      <c r="Q38" s="71" t="str">
        <v>c_031</v>
      </c>
      <c r="R38" s="64">
        <v>0.33390600237115126</v>
      </c>
      <c r="S38" s="64">
        <v>0.33390600237115126</v>
      </c>
      <c r="T38" s="64">
        <v>0.33390600237115126</v>
      </c>
      <c r="U38" s="64">
        <v>0.33390600237115126</v>
      </c>
      <c r="V38" s="64" t="str">
        <v/>
      </c>
      <c r="W38" s="64" t="str">
        <v/>
      </c>
      <c r="X38" s="64" t="str">
        <v/>
      </c>
      <c r="Y38" s="64" t="str">
        <v/>
      </c>
      <c r="Z38" s="64" t="str">
        <v/>
      </c>
      <c r="AA38" s="64" t="str">
        <v/>
      </c>
      <c r="AB38" s="66"/>
      <c r="AC38" s="209" t="s">
        <v>1035</v>
      </c>
      <c r="AD38" s="209" t="s">
        <v>111</v>
      </c>
      <c r="AE38" s="66">
        <v>9.6785582513577619</v>
      </c>
      <c r="AF38" s="66">
        <v>9.6785582513577619</v>
      </c>
      <c r="AG38" s="66">
        <v>9.6785582513577619</v>
      </c>
      <c r="AH38" s="66">
        <v>9.6785582513577619</v>
      </c>
      <c r="AI38" s="66"/>
      <c r="AJ38" s="66"/>
      <c r="AK38" s="66"/>
      <c r="AL38" s="66"/>
      <c r="AM38" s="66"/>
      <c r="AN38" s="66"/>
      <c r="AO38" s="66"/>
    </row>
    <row r="39" spans="3:41" x14ac:dyDescent="0.2">
      <c r="C39" s="209" t="str">
        <v/>
      </c>
      <c r="D39" s="49" t="str">
        <v/>
      </c>
      <c r="E39" s="49" t="str">
        <v/>
      </c>
      <c r="F39" s="49" t="str">
        <v/>
      </c>
      <c r="G39" s="49" t="str">
        <v/>
      </c>
      <c r="H39" s="49" t="str">
        <v/>
      </c>
      <c r="I39" s="49" t="str">
        <v/>
      </c>
      <c r="J39" s="49" t="str">
        <v/>
      </c>
      <c r="K39" s="49" t="str">
        <v/>
      </c>
      <c r="L39" s="49" t="str">
        <v/>
      </c>
      <c r="M39" s="49" t="str">
        <v/>
      </c>
      <c r="P39" s="209" t="str" cm="1">
        <f t="array" aca="1" ref="P39" ca="1">_xlfn.XLOOKUP(Q39,Com_codes_core,Com_labels_core)</f>
        <v>Other inland aquaculture products</v>
      </c>
      <c r="Q39" s="71" t="str">
        <v>c_032</v>
      </c>
      <c r="R39" s="64">
        <v>0.43419572066243728</v>
      </c>
      <c r="S39" s="64">
        <v>0.43419572066243728</v>
      </c>
      <c r="T39" s="64">
        <v>0.43419572066243728</v>
      </c>
      <c r="U39" s="64">
        <v>0.43419572066243728</v>
      </c>
      <c r="V39" s="64" t="str">
        <v/>
      </c>
      <c r="W39" s="64" t="str">
        <v/>
      </c>
      <c r="X39" s="64" t="str">
        <v/>
      </c>
      <c r="Y39" s="64" t="str">
        <v/>
      </c>
      <c r="Z39" s="64" t="str">
        <v/>
      </c>
      <c r="AA39" s="64" t="str">
        <v/>
      </c>
      <c r="AB39" s="66"/>
      <c r="AC39" s="209" t="s">
        <v>1035</v>
      </c>
      <c r="AD39" s="209" t="s">
        <v>118</v>
      </c>
      <c r="AE39" s="66">
        <v>21.82638909677188</v>
      </c>
      <c r="AF39" s="66">
        <v>21.82638909677188</v>
      </c>
      <c r="AG39" s="66">
        <v>21.82638909677188</v>
      </c>
      <c r="AH39" s="66">
        <v>21.82638909677188</v>
      </c>
      <c r="AI39" s="66"/>
      <c r="AJ39" s="66"/>
      <c r="AK39" s="66"/>
      <c r="AL39" s="66"/>
      <c r="AM39" s="66"/>
      <c r="AN39" s="66"/>
      <c r="AO39" s="66"/>
    </row>
    <row r="40" spans="3:41" x14ac:dyDescent="0.2">
      <c r="C40" s="209" t="str">
        <v/>
      </c>
      <c r="D40" s="49" t="str">
        <v/>
      </c>
      <c r="E40" s="49" t="str">
        <v/>
      </c>
      <c r="F40" s="49" t="str">
        <v/>
      </c>
      <c r="G40" s="49" t="str">
        <v/>
      </c>
      <c r="H40" s="49" t="str">
        <v/>
      </c>
      <c r="I40" s="49" t="str">
        <v/>
      </c>
      <c r="J40" s="49" t="str">
        <v/>
      </c>
      <c r="K40" s="49" t="str">
        <v/>
      </c>
      <c r="L40" s="49" t="str">
        <v/>
      </c>
      <c r="M40" s="49" t="str">
        <v/>
      </c>
      <c r="P40" s="209" t="str" cm="1">
        <f t="array" aca="1" ref="P40" ca="1">_xlfn.XLOOKUP(Q40,Com_codes_core,Com_labels_core)</f>
        <v>Domestic aquatic breeds</v>
      </c>
      <c r="Q40" s="71" t="str">
        <v>c_033</v>
      </c>
      <c r="R40" s="64">
        <v>2.5330088702569786</v>
      </c>
      <c r="S40" s="64">
        <v>2.5330088702569786</v>
      </c>
      <c r="T40" s="64">
        <v>2.5330088702569786</v>
      </c>
      <c r="U40" s="64">
        <v>2.5330088702569786</v>
      </c>
      <c r="V40" s="64" t="str">
        <v/>
      </c>
      <c r="W40" s="64" t="str">
        <v/>
      </c>
      <c r="X40" s="64" t="str">
        <v/>
      </c>
      <c r="Y40" s="64" t="str">
        <v/>
      </c>
      <c r="Z40" s="64" t="str">
        <v/>
      </c>
      <c r="AA40" s="64" t="str">
        <v/>
      </c>
      <c r="AB40" s="66"/>
      <c r="AC40" s="209" t="s">
        <v>1036</v>
      </c>
      <c r="AD40" s="209" t="s">
        <v>111</v>
      </c>
      <c r="AE40" s="66">
        <v>8.176711810878972</v>
      </c>
      <c r="AF40" s="66">
        <v>8.176711810878972</v>
      </c>
      <c r="AG40" s="66">
        <v>8.176711810878972</v>
      </c>
      <c r="AH40" s="66">
        <v>8.176711810878972</v>
      </c>
      <c r="AI40" s="66"/>
      <c r="AJ40" s="66"/>
      <c r="AK40" s="66"/>
      <c r="AL40" s="66"/>
      <c r="AM40" s="66"/>
      <c r="AN40" s="66"/>
      <c r="AO40" s="66"/>
    </row>
    <row r="41" spans="3:41" x14ac:dyDescent="0.2">
      <c r="C41" s="209" t="str">
        <v/>
      </c>
      <c r="D41" s="49" t="str">
        <v/>
      </c>
      <c r="E41" s="49" t="str">
        <v/>
      </c>
      <c r="F41" s="49" t="str">
        <v/>
      </c>
      <c r="G41" s="49" t="str">
        <v/>
      </c>
      <c r="H41" s="49" t="str">
        <v/>
      </c>
      <c r="I41" s="49" t="str">
        <v/>
      </c>
      <c r="J41" s="49" t="str">
        <v/>
      </c>
      <c r="K41" s="49" t="str">
        <v/>
      </c>
      <c r="L41" s="49" t="str">
        <v/>
      </c>
      <c r="M41" s="49" t="str">
        <v/>
      </c>
      <c r="P41" s="209" t="str" cm="1">
        <f t="array" aca="1" ref="P41" ca="1">_xlfn.XLOOKUP(Q41,Com_codes_core,Com_labels_core)</f>
        <v>Hard coal and lignite</v>
      </c>
      <c r="Q41" s="71" t="str">
        <v>c_034</v>
      </c>
      <c r="R41" s="64">
        <v>6.2261478167468516</v>
      </c>
      <c r="S41" s="64">
        <v>6.2261478167468516</v>
      </c>
      <c r="T41" s="64">
        <v>6.2261478167468516</v>
      </c>
      <c r="U41" s="64">
        <v>6.2261478167468516</v>
      </c>
      <c r="V41" s="64" t="str">
        <v/>
      </c>
      <c r="W41" s="64" t="str">
        <v/>
      </c>
      <c r="X41" s="64" t="str">
        <v/>
      </c>
      <c r="Y41" s="64" t="str">
        <v/>
      </c>
      <c r="Z41" s="64" t="str">
        <v/>
      </c>
      <c r="AA41" s="64" t="str">
        <v/>
      </c>
      <c r="AB41" s="66"/>
      <c r="AC41" s="209" t="s">
        <v>1036</v>
      </c>
      <c r="AD41" s="209" t="s">
        <v>118</v>
      </c>
      <c r="AE41" s="66">
        <v>52.158545579904086</v>
      </c>
      <c r="AF41" s="66">
        <v>52.158545579904086</v>
      </c>
      <c r="AG41" s="66">
        <v>52.158545579904086</v>
      </c>
      <c r="AH41" s="66">
        <v>52.158545579904086</v>
      </c>
      <c r="AI41" s="66"/>
      <c r="AJ41" s="66"/>
      <c r="AK41" s="66"/>
      <c r="AL41" s="66"/>
      <c r="AM41" s="66"/>
      <c r="AN41" s="66"/>
      <c r="AO41" s="66"/>
    </row>
    <row r="42" spans="3:41" x14ac:dyDescent="0.2">
      <c r="C42" s="209" t="str">
        <v/>
      </c>
      <c r="D42" s="49" t="str">
        <v/>
      </c>
      <c r="E42" s="49" t="str">
        <v/>
      </c>
      <c r="F42" s="49" t="str">
        <v/>
      </c>
      <c r="G42" s="49" t="str">
        <v/>
      </c>
      <c r="H42" s="49" t="str">
        <v/>
      </c>
      <c r="I42" s="49" t="str">
        <v/>
      </c>
      <c r="J42" s="49" t="str">
        <v/>
      </c>
      <c r="K42" s="49" t="str">
        <v/>
      </c>
      <c r="L42" s="49" t="str">
        <v/>
      </c>
      <c r="M42" s="49" t="str">
        <v/>
      </c>
      <c r="P42" s="209" t="str" cm="1">
        <f t="array" aca="1" ref="P42" ca="1">_xlfn.XLOOKUP(Q42,Com_codes_core,Com_labels_core)</f>
        <v>Crude oil extraction</v>
      </c>
      <c r="Q42" s="71" t="str">
        <v>c_035</v>
      </c>
      <c r="R42" s="64">
        <v>10.582553206167395</v>
      </c>
      <c r="S42" s="64">
        <v>10.582553206167395</v>
      </c>
      <c r="T42" s="64">
        <v>10.582553206167395</v>
      </c>
      <c r="U42" s="64">
        <v>10.582553206167395</v>
      </c>
      <c r="V42" s="64" t="str">
        <v/>
      </c>
      <c r="W42" s="64" t="str">
        <v/>
      </c>
      <c r="X42" s="64" t="str">
        <v/>
      </c>
      <c r="Y42" s="64" t="str">
        <v/>
      </c>
      <c r="Z42" s="64" t="str">
        <v/>
      </c>
      <c r="AA42" s="64" t="str">
        <v/>
      </c>
      <c r="AB42" s="66"/>
      <c r="AC42" s="209" t="s">
        <v>1037</v>
      </c>
      <c r="AD42" s="209" t="s">
        <v>111</v>
      </c>
      <c r="AE42" s="66">
        <v>1.9189060152256534</v>
      </c>
      <c r="AF42" s="66">
        <v>1.9189060152256534</v>
      </c>
      <c r="AG42" s="66">
        <v>1.9189060152256534</v>
      </c>
      <c r="AH42" s="66">
        <v>1.9189060152256534</v>
      </c>
      <c r="AI42" s="66"/>
      <c r="AJ42" s="66"/>
      <c r="AK42" s="66"/>
      <c r="AL42" s="66"/>
      <c r="AM42" s="66"/>
      <c r="AN42" s="66"/>
      <c r="AO42" s="66"/>
    </row>
    <row r="43" spans="3:41" x14ac:dyDescent="0.2">
      <c r="C43" s="209" t="str">
        <v/>
      </c>
      <c r="D43" s="49" t="str">
        <v/>
      </c>
      <c r="E43" s="49" t="str">
        <v/>
      </c>
      <c r="F43" s="49" t="str">
        <v/>
      </c>
      <c r="G43" s="49" t="str">
        <v/>
      </c>
      <c r="H43" s="49" t="str">
        <v/>
      </c>
      <c r="I43" s="49" t="str">
        <v/>
      </c>
      <c r="J43" s="49" t="str">
        <v/>
      </c>
      <c r="K43" s="49" t="str">
        <v/>
      </c>
      <c r="L43" s="49" t="str">
        <v/>
      </c>
      <c r="M43" s="49" t="str">
        <v/>
      </c>
      <c r="P43" s="209" t="str" cm="1">
        <f t="array" aca="1" ref="P43" ca="1">_xlfn.XLOOKUP(Q43,Com_codes_core,Com_labels_core)</f>
        <v>Gaseous or liquefied natural gas</v>
      </c>
      <c r="Q43" s="71" t="str">
        <v>c_036</v>
      </c>
      <c r="R43" s="64">
        <v>5.73221905028187</v>
      </c>
      <c r="S43" s="64">
        <v>5.73221905028187</v>
      </c>
      <c r="T43" s="64">
        <v>5.73221905028187</v>
      </c>
      <c r="U43" s="64">
        <v>5.73221905028187</v>
      </c>
      <c r="V43" s="64" t="str">
        <v/>
      </c>
      <c r="W43" s="64" t="str">
        <v/>
      </c>
      <c r="X43" s="64" t="str">
        <v/>
      </c>
      <c r="Y43" s="64" t="str">
        <v/>
      </c>
      <c r="Z43" s="64" t="str">
        <v/>
      </c>
      <c r="AA43" s="64" t="str">
        <v/>
      </c>
      <c r="AB43" s="66"/>
      <c r="AC43" s="209" t="s">
        <v>1037</v>
      </c>
      <c r="AD43" s="209" t="s">
        <v>118</v>
      </c>
      <c r="AE43" s="49">
        <v>2.1355874520709035</v>
      </c>
      <c r="AF43" s="49">
        <v>2.1355874520709035</v>
      </c>
      <c r="AG43" s="49">
        <v>2.1355874520709035</v>
      </c>
      <c r="AH43" s="49">
        <v>2.1355874520709035</v>
      </c>
      <c r="AO43" s="66"/>
    </row>
    <row r="44" spans="3:41" x14ac:dyDescent="0.2">
      <c r="C44" s="209" t="str">
        <v/>
      </c>
      <c r="D44" s="49" t="str">
        <v/>
      </c>
      <c r="E44" s="49" t="str">
        <v/>
      </c>
      <c r="F44" s="49" t="str">
        <v/>
      </c>
      <c r="G44" s="49" t="str">
        <v/>
      </c>
      <c r="H44" s="49" t="str">
        <v/>
      </c>
      <c r="I44" s="49" t="str">
        <v/>
      </c>
      <c r="J44" s="49" t="str">
        <v/>
      </c>
      <c r="K44" s="49" t="str">
        <v/>
      </c>
      <c r="L44" s="49" t="str">
        <v/>
      </c>
      <c r="M44" s="49" t="str">
        <v/>
      </c>
      <c r="P44" s="209" t="str" cm="1">
        <f t="array" aca="1" ref="P44" ca="1">_xlfn.XLOOKUP(Q44,Com_codes_core,Com_labels_core)</f>
        <v>Metal ores and metal concentrates</v>
      </c>
      <c r="Q44" s="71" t="str">
        <v>c_037</v>
      </c>
      <c r="R44" s="64">
        <v>9.9017190261487862</v>
      </c>
      <c r="S44" s="64">
        <v>9.9017190261487862</v>
      </c>
      <c r="T44" s="64">
        <v>9.9017190261487862</v>
      </c>
      <c r="U44" s="64">
        <v>9.9017190261487862</v>
      </c>
      <c r="V44" s="64" t="str">
        <v/>
      </c>
      <c r="W44" s="64" t="str">
        <v/>
      </c>
      <c r="X44" s="64" t="str">
        <v/>
      </c>
      <c r="Y44" s="64" t="str">
        <v/>
      </c>
      <c r="Z44" s="64" t="str">
        <v/>
      </c>
      <c r="AA44" s="64" t="str">
        <v/>
      </c>
      <c r="AB44" s="66"/>
      <c r="AC44" s="209" t="s">
        <v>1038</v>
      </c>
      <c r="AD44" s="209" t="s">
        <v>111</v>
      </c>
      <c r="AE44" s="49">
        <v>2.4754169284852359</v>
      </c>
      <c r="AF44" s="49">
        <v>2.4754169284852359</v>
      </c>
      <c r="AG44" s="49">
        <v>2.4754169284852359</v>
      </c>
      <c r="AH44" s="49">
        <v>2.4754169284852359</v>
      </c>
      <c r="AO44" s="66"/>
    </row>
    <row r="45" spans="3:41" x14ac:dyDescent="0.2">
      <c r="C45" s="49" t="str">
        <v/>
      </c>
      <c r="D45" s="49" t="str">
        <v/>
      </c>
      <c r="E45" s="49" t="str">
        <v/>
      </c>
      <c r="F45" s="49" t="str">
        <v/>
      </c>
      <c r="G45" s="49" t="str">
        <v/>
      </c>
      <c r="H45" s="49" t="str">
        <v/>
      </c>
      <c r="I45" s="49" t="str">
        <v/>
      </c>
      <c r="J45" s="49" t="str">
        <v/>
      </c>
      <c r="K45" s="49" t="str">
        <v/>
      </c>
      <c r="L45" s="49" t="str">
        <v/>
      </c>
      <c r="M45" s="49" t="str">
        <v/>
      </c>
      <c r="P45" s="209" t="str" cm="1">
        <f t="array" aca="1" ref="P45" ca="1">_xlfn.XLOOKUP(Q45,Com_codes_core,Com_labels_core)</f>
        <v>Stone, sand, gravel, clay</v>
      </c>
      <c r="Q45" s="71" t="str">
        <v>c_038</v>
      </c>
      <c r="R45" s="64">
        <v>7.8246077315761555</v>
      </c>
      <c r="S45" s="64">
        <v>7.8246077315761555</v>
      </c>
      <c r="T45" s="64">
        <v>7.8246077315761555</v>
      </c>
      <c r="U45" s="64">
        <v>7.8246077315761555</v>
      </c>
      <c r="V45" s="64" t="str">
        <v/>
      </c>
      <c r="W45" s="64" t="str">
        <v/>
      </c>
      <c r="X45" s="64" t="str">
        <v/>
      </c>
      <c r="Y45" s="64" t="str">
        <v/>
      </c>
      <c r="Z45" s="64" t="str">
        <v/>
      </c>
      <c r="AA45" s="64" t="str">
        <v/>
      </c>
      <c r="AB45" s="66"/>
      <c r="AC45" s="57" t="s">
        <v>1038</v>
      </c>
      <c r="AD45" s="57" t="s">
        <v>118</v>
      </c>
      <c r="AE45" s="49">
        <v>2.1066944078404362</v>
      </c>
      <c r="AF45" s="49">
        <v>2.1066944078404362</v>
      </c>
      <c r="AG45" s="49">
        <v>2.1066944078404362</v>
      </c>
      <c r="AH45" s="49">
        <v>2.1066944078404362</v>
      </c>
      <c r="AO45" s="66"/>
    </row>
    <row r="46" spans="3:41" x14ac:dyDescent="0.2">
      <c r="C46" s="49" t="str">
        <v/>
      </c>
      <c r="D46" s="49" t="str">
        <v/>
      </c>
      <c r="E46" s="49" t="str">
        <v/>
      </c>
      <c r="F46" s="49" t="str">
        <v/>
      </c>
      <c r="G46" s="49" t="str">
        <v/>
      </c>
      <c r="H46" s="49" t="str">
        <v/>
      </c>
      <c r="I46" s="49" t="str">
        <v/>
      </c>
      <c r="J46" s="49" t="str">
        <v/>
      </c>
      <c r="K46" s="49" t="str">
        <v/>
      </c>
      <c r="L46" s="49" t="str">
        <v/>
      </c>
      <c r="M46" s="49" t="str">
        <v/>
      </c>
      <c r="P46" s="209" t="str" cm="1">
        <f t="array" aca="1" ref="P46" ca="1">_xlfn.XLOOKUP(Q46,Com_codes_core,Com_labels_core)</f>
        <v>Mining products have not been classified yet</v>
      </c>
      <c r="Q46" s="71" t="str">
        <v>c_039</v>
      </c>
      <c r="R46" s="64">
        <v>6.7255291885512856</v>
      </c>
      <c r="S46" s="64">
        <v>6.7255291885512856</v>
      </c>
      <c r="T46" s="64">
        <v>6.7255291885512856</v>
      </c>
      <c r="U46" s="64">
        <v>6.7255291885512856</v>
      </c>
      <c r="V46" s="64" t="str">
        <v/>
      </c>
      <c r="W46" s="64" t="str">
        <v/>
      </c>
      <c r="X46" s="64" t="str">
        <v/>
      </c>
      <c r="Y46" s="64" t="str">
        <v/>
      </c>
      <c r="Z46" s="64" t="str">
        <v/>
      </c>
      <c r="AA46" s="64" t="str">
        <v/>
      </c>
      <c r="AB46" s="66"/>
      <c r="AC46" s="57" t="s">
        <v>1039</v>
      </c>
      <c r="AD46" s="57" t="s">
        <v>111</v>
      </c>
      <c r="AE46" s="49">
        <v>2.7557662638671312</v>
      </c>
      <c r="AF46" s="49">
        <v>2.7557662638671312</v>
      </c>
      <c r="AG46" s="49">
        <v>2.7557662638671312</v>
      </c>
      <c r="AH46" s="49">
        <v>2.7557662638671312</v>
      </c>
      <c r="AO46" s="66"/>
    </row>
    <row r="47" spans="3:41" x14ac:dyDescent="0.2">
      <c r="C47" s="49" t="str">
        <v/>
      </c>
      <c r="D47" s="49" t="str">
        <v/>
      </c>
      <c r="E47" s="49" t="str">
        <v/>
      </c>
      <c r="F47" s="49" t="str">
        <v/>
      </c>
      <c r="G47" s="49" t="str">
        <v/>
      </c>
      <c r="H47" s="49" t="str">
        <v/>
      </c>
      <c r="I47" s="49" t="str">
        <v/>
      </c>
      <c r="J47" s="49" t="str">
        <v/>
      </c>
      <c r="K47" s="49" t="str">
        <v/>
      </c>
      <c r="L47" s="49" t="str">
        <v/>
      </c>
      <c r="M47" s="49" t="str">
        <v/>
      </c>
      <c r="P47" s="209" t="str" cm="1">
        <f t="array" aca="1" ref="P47" ca="1">_xlfn.XLOOKUP(Q47,Com_codes_core,Com_labels_core)</f>
        <v>Mining support services</v>
      </c>
      <c r="Q47" s="71" t="str">
        <v>c_040</v>
      </c>
      <c r="R47" s="64">
        <v>1.4808748729076893</v>
      </c>
      <c r="S47" s="64">
        <v>1.4808748729076893</v>
      </c>
      <c r="T47" s="64">
        <v>1.4808748729076893</v>
      </c>
      <c r="U47" s="64">
        <v>1.4808748729076893</v>
      </c>
      <c r="V47" s="64" t="str">
        <v/>
      </c>
      <c r="W47" s="64" t="str">
        <v/>
      </c>
      <c r="X47" s="64" t="str">
        <v/>
      </c>
      <c r="Y47" s="64" t="str">
        <v/>
      </c>
      <c r="Z47" s="64" t="str">
        <v/>
      </c>
      <c r="AA47" s="64" t="str">
        <v/>
      </c>
      <c r="AB47" s="66"/>
      <c r="AC47" s="57" t="s">
        <v>1039</v>
      </c>
      <c r="AD47" s="57" t="s">
        <v>118</v>
      </c>
      <c r="AE47" s="49">
        <v>5.7822212370507611</v>
      </c>
      <c r="AF47" s="49">
        <v>5.7822212370507611</v>
      </c>
      <c r="AG47" s="49">
        <v>5.7822212370507611</v>
      </c>
      <c r="AH47" s="49">
        <v>5.7822212370507611</v>
      </c>
      <c r="AO47" s="66"/>
    </row>
    <row r="48" spans="3:41" x14ac:dyDescent="0.2">
      <c r="C48" s="49" t="str">
        <v/>
      </c>
      <c r="D48" s="49" t="str">
        <v/>
      </c>
      <c r="E48" s="49" t="str">
        <v/>
      </c>
      <c r="F48" s="49" t="str">
        <v/>
      </c>
      <c r="G48" s="49" t="str">
        <v/>
      </c>
      <c r="H48" s="49" t="str">
        <v/>
      </c>
      <c r="I48" s="49" t="str">
        <v/>
      </c>
      <c r="J48" s="49" t="str">
        <v/>
      </c>
      <c r="K48" s="49" t="str">
        <v/>
      </c>
      <c r="L48" s="49" t="str">
        <v/>
      </c>
      <c r="M48" s="49" t="str">
        <v/>
      </c>
      <c r="P48" s="209" t="str" cm="1">
        <f t="array" aca="1" ref="P48" ca="1">_xlfn.XLOOKUP(Q48,Com_codes_core,Com_labels_core)</f>
        <v>Products processed and preserved meat and meat products</v>
      </c>
      <c r="Q48" s="71" t="str">
        <v>c_041</v>
      </c>
      <c r="R48" s="64">
        <v>1.181512629539744</v>
      </c>
      <c r="S48" s="64">
        <v>1.181512629539744</v>
      </c>
      <c r="T48" s="64">
        <v>1.2996638924937185</v>
      </c>
      <c r="U48" s="64">
        <v>1.181512629539744</v>
      </c>
      <c r="V48" s="64" t="str">
        <v/>
      </c>
      <c r="W48" s="64" t="str">
        <v/>
      </c>
      <c r="X48" s="64" t="str">
        <v/>
      </c>
      <c r="Y48" s="64" t="str">
        <v/>
      </c>
      <c r="Z48" s="64" t="str">
        <v/>
      </c>
      <c r="AA48" s="64" t="str">
        <v/>
      </c>
      <c r="AB48" s="66"/>
      <c r="AC48" s="57" t="s">
        <v>1040</v>
      </c>
      <c r="AD48" s="57" t="s">
        <v>111</v>
      </c>
      <c r="AE48" s="49">
        <v>4.3034423088354119</v>
      </c>
      <c r="AF48" s="49">
        <v>4.3034423088354119</v>
      </c>
      <c r="AG48" s="49">
        <v>4.3034423088354119</v>
      </c>
      <c r="AH48" s="49">
        <v>4.3034423088354119</v>
      </c>
      <c r="AO48" s="66"/>
    </row>
    <row r="49" spans="3:41" x14ac:dyDescent="0.2">
      <c r="C49" s="49" t="str">
        <v/>
      </c>
      <c r="D49" s="49" t="str">
        <v/>
      </c>
      <c r="E49" s="49" t="str">
        <v/>
      </c>
      <c r="F49" s="49" t="str">
        <v/>
      </c>
      <c r="G49" s="49" t="str">
        <v/>
      </c>
      <c r="H49" s="49" t="str">
        <v/>
      </c>
      <c r="I49" s="49" t="str">
        <v/>
      </c>
      <c r="J49" s="49" t="str">
        <v/>
      </c>
      <c r="K49" s="49" t="str">
        <v/>
      </c>
      <c r="L49" s="49" t="str">
        <v/>
      </c>
      <c r="M49" s="49" t="str">
        <v/>
      </c>
      <c r="P49" s="209" t="str" cm="1">
        <f t="array" aca="1" ref="P49" ca="1">_xlfn.XLOOKUP(Q49,Com_codes_core,Com_labels_core)</f>
        <v>Livestock and poultry slaughtering services</v>
      </c>
      <c r="Q49" s="71" t="str">
        <v>c_042</v>
      </c>
      <c r="R49" s="64">
        <v>29.365545519622337</v>
      </c>
      <c r="S49" s="64">
        <v>29.365545519622337</v>
      </c>
      <c r="T49" s="64">
        <v>32.302100071584569</v>
      </c>
      <c r="U49" s="64">
        <v>29.365545519622337</v>
      </c>
      <c r="V49" s="64" t="str">
        <v/>
      </c>
      <c r="W49" s="64" t="str">
        <v/>
      </c>
      <c r="X49" s="64" t="str">
        <v/>
      </c>
      <c r="Y49" s="64" t="str">
        <v/>
      </c>
      <c r="Z49" s="64" t="str">
        <v/>
      </c>
      <c r="AA49" s="64" t="str">
        <v/>
      </c>
      <c r="AB49" s="66"/>
      <c r="AC49" s="57" t="s">
        <v>1040</v>
      </c>
      <c r="AD49" s="57" t="s">
        <v>118</v>
      </c>
      <c r="AE49" s="49">
        <v>8.9557924359357131</v>
      </c>
      <c r="AF49" s="49">
        <v>8.9557924359357131</v>
      </c>
      <c r="AG49" s="49">
        <v>8.9557924359357131</v>
      </c>
      <c r="AH49" s="49">
        <v>8.9557924359357131</v>
      </c>
      <c r="AO49" s="66"/>
    </row>
    <row r="50" spans="3:41" x14ac:dyDescent="0.2">
      <c r="C50" s="49" t="str">
        <v/>
      </c>
      <c r="D50" s="49" t="str">
        <v/>
      </c>
      <c r="E50" s="49" t="str">
        <v/>
      </c>
      <c r="F50" s="49" t="str">
        <v/>
      </c>
      <c r="G50" s="49" t="str">
        <v/>
      </c>
      <c r="H50" s="49" t="str">
        <v/>
      </c>
      <c r="I50" s="49" t="str">
        <v/>
      </c>
      <c r="J50" s="49" t="str">
        <v/>
      </c>
      <c r="K50" s="49" t="str">
        <v/>
      </c>
      <c r="L50" s="49" t="str">
        <v/>
      </c>
      <c r="M50" s="49" t="str">
        <v/>
      </c>
      <c r="P50" s="209" t="str" cm="1">
        <f t="array" aca="1" ref="P50" ca="1">_xlfn.XLOOKUP(Q50,Com_codes_core,Com_labels_core)</f>
        <v>Aquatic products and processed and preserved aquatic products</v>
      </c>
      <c r="Q50" s="71" t="str">
        <v>c_043</v>
      </c>
      <c r="R50" s="64">
        <v>4.2563235493484832</v>
      </c>
      <c r="S50" s="64">
        <v>4.2563235493484832</v>
      </c>
      <c r="T50" s="64">
        <v>4.6819559042833321</v>
      </c>
      <c r="U50" s="64">
        <v>4.2563235493484832</v>
      </c>
      <c r="V50" s="64" t="str">
        <v/>
      </c>
      <c r="W50" s="64" t="str">
        <v/>
      </c>
      <c r="X50" s="64" t="str">
        <v/>
      </c>
      <c r="Y50" s="64" t="str">
        <v/>
      </c>
      <c r="Z50" s="64" t="str">
        <v/>
      </c>
      <c r="AA50" s="64" t="str">
        <v/>
      </c>
      <c r="AB50" s="66"/>
      <c r="AC50" s="57" t="s">
        <v>1041</v>
      </c>
      <c r="AD50" s="57" t="s">
        <v>111</v>
      </c>
      <c r="AE50" s="49">
        <v>5.716032979999941</v>
      </c>
      <c r="AF50" s="49">
        <v>5.716032979999941</v>
      </c>
      <c r="AG50" s="49">
        <v>5.716032979999941</v>
      </c>
      <c r="AH50" s="49">
        <v>5.716032979999941</v>
      </c>
      <c r="AO50" s="66"/>
    </row>
    <row r="51" spans="3:41" x14ac:dyDescent="0.2">
      <c r="C51" s="49" t="str">
        <v/>
      </c>
      <c r="D51" s="49" t="str">
        <v/>
      </c>
      <c r="E51" s="49" t="str">
        <v/>
      </c>
      <c r="F51" s="49" t="str">
        <v/>
      </c>
      <c r="G51" s="49" t="str">
        <v/>
      </c>
      <c r="H51" s="49" t="str">
        <v/>
      </c>
      <c r="I51" s="49" t="str">
        <v/>
      </c>
      <c r="J51" s="49" t="str">
        <v/>
      </c>
      <c r="K51" s="49" t="str">
        <v/>
      </c>
      <c r="L51" s="49" t="str">
        <v/>
      </c>
      <c r="M51" s="49" t="str">
        <v/>
      </c>
      <c r="P51" s="209" t="str" cm="1">
        <f t="array" aca="1" ref="P51" ca="1">_xlfn.XLOOKUP(Q51,Com_codes_core,Com_labels_core)</f>
        <v>Processed vegetables and fruits</v>
      </c>
      <c r="Q51" s="71" t="str">
        <v>c_044</v>
      </c>
      <c r="R51" s="64">
        <v>1.1743777716564741</v>
      </c>
      <c r="S51" s="64">
        <v>1.1743777716564741</v>
      </c>
      <c r="T51" s="64">
        <v>1.2918155488221217</v>
      </c>
      <c r="U51" s="64">
        <v>1.1743777716564741</v>
      </c>
      <c r="V51" s="64" t="str">
        <v/>
      </c>
      <c r="W51" s="64" t="str">
        <v/>
      </c>
      <c r="X51" s="64" t="str">
        <v/>
      </c>
      <c r="Y51" s="64" t="str">
        <v/>
      </c>
      <c r="Z51" s="64" t="str">
        <v/>
      </c>
      <c r="AA51" s="64" t="str">
        <v/>
      </c>
      <c r="AB51" s="66"/>
      <c r="AC51" s="57" t="s">
        <v>1041</v>
      </c>
      <c r="AD51" s="57" t="s">
        <v>118</v>
      </c>
      <c r="AE51" s="49">
        <v>13.942802322822414</v>
      </c>
      <c r="AF51" s="49">
        <v>13.942802322822414</v>
      </c>
      <c r="AG51" s="49">
        <v>13.942802322822414</v>
      </c>
      <c r="AH51" s="49">
        <v>13.942802322822414</v>
      </c>
      <c r="AO51" s="66"/>
    </row>
    <row r="52" spans="3:41" x14ac:dyDescent="0.2">
      <c r="C52" s="49" t="str">
        <v/>
      </c>
      <c r="D52" s="49" t="str">
        <v/>
      </c>
      <c r="E52" s="49" t="str">
        <v/>
      </c>
      <c r="F52" s="49" t="str">
        <v/>
      </c>
      <c r="G52" s="49" t="str">
        <v/>
      </c>
      <c r="H52" s="49" t="str">
        <v/>
      </c>
      <c r="I52" s="49" t="str">
        <v/>
      </c>
      <c r="J52" s="49" t="str">
        <v/>
      </c>
      <c r="K52" s="49" t="str">
        <v/>
      </c>
      <c r="L52" s="49" t="str">
        <v/>
      </c>
      <c r="M52" s="49" t="str">
        <v/>
      </c>
      <c r="P52" s="209" t="str" cm="1">
        <f t="array" aca="1" ref="P52" ca="1">_xlfn.XLOOKUP(Q52,Com_codes_core,Com_labels_core)</f>
        <v>Processed animal and vegetable oils and fats</v>
      </c>
      <c r="Q52" s="71" t="str">
        <v>c_045</v>
      </c>
      <c r="R52" s="64">
        <v>1.3715753139657783</v>
      </c>
      <c r="S52" s="64">
        <v>1.3715753139657783</v>
      </c>
      <c r="T52" s="64">
        <v>1.5087328453623563</v>
      </c>
      <c r="U52" s="64">
        <v>1.3715753139657783</v>
      </c>
      <c r="V52" s="64" t="str">
        <v/>
      </c>
      <c r="W52" s="64" t="str">
        <v/>
      </c>
      <c r="X52" s="64" t="str">
        <v/>
      </c>
      <c r="Y52" s="64" t="str">
        <v/>
      </c>
      <c r="Z52" s="64" t="str">
        <v/>
      </c>
      <c r="AA52" s="64" t="str">
        <v/>
      </c>
      <c r="AB52" s="66"/>
      <c r="AC52" s="57" t="s">
        <v>111</v>
      </c>
      <c r="AD52" s="57" t="s">
        <v>118</v>
      </c>
      <c r="AE52" s="49">
        <v>5.1330000000035954</v>
      </c>
      <c r="AF52" s="49">
        <v>5.1330000000035954</v>
      </c>
      <c r="AG52" s="49">
        <v>5.1330000000035954</v>
      </c>
      <c r="AH52" s="49">
        <v>5.1330000000035954</v>
      </c>
      <c r="AO52" s="66"/>
    </row>
    <row r="53" spans="3:41" x14ac:dyDescent="0.2">
      <c r="C53" s="49" t="str">
        <v/>
      </c>
      <c r="D53" s="49" t="str">
        <v/>
      </c>
      <c r="E53" s="49" t="str">
        <v/>
      </c>
      <c r="F53" s="49" t="str">
        <v/>
      </c>
      <c r="G53" s="49" t="str">
        <v/>
      </c>
      <c r="H53" s="49" t="str">
        <v/>
      </c>
      <c r="I53" s="49" t="str">
        <v/>
      </c>
      <c r="J53" s="49" t="str">
        <v/>
      </c>
      <c r="K53" s="49" t="str">
        <v/>
      </c>
      <c r="L53" s="49" t="str">
        <v/>
      </c>
      <c r="M53" s="49" t="str">
        <v/>
      </c>
      <c r="P53" s="209" t="str" cm="1">
        <f t="array" aca="1" ref="P53" ca="1">_xlfn.XLOOKUP(Q53,Com_codes_core,Com_labels_core)</f>
        <v>Milk and dairy products</v>
      </c>
      <c r="Q53" s="71" t="str">
        <v>c_046</v>
      </c>
      <c r="R53" s="64">
        <v>7.7751776633778871</v>
      </c>
      <c r="S53" s="64">
        <v>7.7751776633778871</v>
      </c>
      <c r="T53" s="64">
        <v>8.5526954297156763</v>
      </c>
      <c r="U53" s="64">
        <v>7.7751776633778871</v>
      </c>
      <c r="V53" s="64" t="str">
        <v/>
      </c>
      <c r="W53" s="64" t="str">
        <v/>
      </c>
      <c r="X53" s="64" t="str">
        <v/>
      </c>
      <c r="Y53" s="64" t="str">
        <v/>
      </c>
      <c r="Z53" s="64" t="str">
        <v/>
      </c>
      <c r="AA53" s="64" t="str">
        <v/>
      </c>
      <c r="AB53" s="66"/>
      <c r="AC53" s="57" t="s">
        <v>118</v>
      </c>
      <c r="AD53" s="57" t="s">
        <v>1010</v>
      </c>
      <c r="AE53" s="49">
        <v>34.088385313604086</v>
      </c>
      <c r="AF53" s="49">
        <v>34.088385313604086</v>
      </c>
      <c r="AG53" s="49">
        <v>34.088385313604086</v>
      </c>
      <c r="AH53" s="49">
        <v>34.088385313604086</v>
      </c>
      <c r="AO53" s="66"/>
    </row>
    <row r="54" spans="3:41" x14ac:dyDescent="0.2">
      <c r="C54" s="49" t="str">
        <v/>
      </c>
      <c r="D54" s="49" t="str">
        <v/>
      </c>
      <c r="E54" s="49" t="str">
        <v/>
      </c>
      <c r="F54" s="49" t="str">
        <v/>
      </c>
      <c r="G54" s="49" t="str">
        <v/>
      </c>
      <c r="H54" s="49" t="str">
        <v/>
      </c>
      <c r="I54" s="49" t="str">
        <v/>
      </c>
      <c r="J54" s="49" t="str">
        <v/>
      </c>
      <c r="K54" s="49" t="str">
        <v/>
      </c>
      <c r="L54" s="49" t="str">
        <v/>
      </c>
      <c r="M54" s="49" t="str">
        <v/>
      </c>
      <c r="P54" s="209" t="str" cm="1">
        <f t="array" aca="1" ref="P54" ca="1">_xlfn.XLOOKUP(Q54,Com_codes_core,Com_labels_core)</f>
        <v>Milling products and flour production</v>
      </c>
      <c r="Q54" s="71" t="str">
        <v>c_047</v>
      </c>
      <c r="R54" s="64">
        <v>0.81843413315350555</v>
      </c>
      <c r="S54" s="64">
        <v>0.81843413315350555</v>
      </c>
      <c r="T54" s="64">
        <v>0.90027754646885627</v>
      </c>
      <c r="U54" s="64">
        <v>0.81843413315350555</v>
      </c>
      <c r="V54" s="64" t="str">
        <v/>
      </c>
      <c r="W54" s="64" t="str">
        <v/>
      </c>
      <c r="X54" s="64" t="str">
        <v/>
      </c>
      <c r="Y54" s="64" t="str">
        <v/>
      </c>
      <c r="Z54" s="64" t="str">
        <v/>
      </c>
      <c r="AA54" s="64" t="str">
        <v/>
      </c>
      <c r="AB54" s="66"/>
      <c r="AC54" s="57" t="s">
        <v>118</v>
      </c>
      <c r="AD54" s="57" t="s">
        <v>1011</v>
      </c>
      <c r="AE54" s="49">
        <v>12.394205423700988</v>
      </c>
      <c r="AF54" s="49">
        <v>12.394205423700988</v>
      </c>
      <c r="AG54" s="49">
        <v>12.394205423700988</v>
      </c>
      <c r="AH54" s="49">
        <v>12.394205423700988</v>
      </c>
      <c r="AO54" s="66"/>
    </row>
    <row r="55" spans="3:41" x14ac:dyDescent="0.2">
      <c r="C55" s="49" t="str">
        <v/>
      </c>
      <c r="D55" s="49" t="str">
        <v/>
      </c>
      <c r="E55" s="49" t="str">
        <v/>
      </c>
      <c r="F55" s="49" t="str">
        <v/>
      </c>
      <c r="G55" s="49" t="str">
        <v/>
      </c>
      <c r="H55" s="49" t="str">
        <v/>
      </c>
      <c r="I55" s="49" t="str">
        <v/>
      </c>
      <c r="J55" s="49" t="str">
        <v/>
      </c>
      <c r="K55" s="49" t="str">
        <v/>
      </c>
      <c r="L55" s="49" t="str">
        <v/>
      </c>
      <c r="M55" s="49" t="str">
        <v/>
      </c>
      <c r="P55" s="209" t="str" cm="1">
        <f t="array" aca="1" ref="P55" ca="1">_xlfn.XLOOKUP(Q55,Com_codes_core,Com_labels_core)</f>
        <v>Sugar, Honey</v>
      </c>
      <c r="Q55" s="71" t="str">
        <v>c_048</v>
      </c>
      <c r="R55" s="64">
        <v>1.0331317302422183</v>
      </c>
      <c r="S55" s="64">
        <v>1.0331317302422183</v>
      </c>
      <c r="T55" s="64">
        <v>1.1364449032664401</v>
      </c>
      <c r="U55" s="64">
        <v>1.0331317302422183</v>
      </c>
      <c r="V55" s="64" t="str">
        <v/>
      </c>
      <c r="W55" s="64" t="str">
        <v/>
      </c>
      <c r="X55" s="64" t="str">
        <v/>
      </c>
      <c r="Y55" s="64" t="str">
        <v/>
      </c>
      <c r="Z55" s="64" t="str">
        <v/>
      </c>
      <c r="AA55" s="64" t="str">
        <v/>
      </c>
      <c r="AB55" s="66"/>
      <c r="AC55" s="57" t="s">
        <v>118</v>
      </c>
      <c r="AD55" s="57" t="s">
        <v>1012</v>
      </c>
      <c r="AE55" s="49">
        <v>1.9794492983767151</v>
      </c>
      <c r="AF55" s="49">
        <v>1.9794492983767151</v>
      </c>
      <c r="AG55" s="49">
        <v>1.9794492983767151</v>
      </c>
      <c r="AH55" s="49">
        <v>1.9794492983767151</v>
      </c>
      <c r="AO55" s="66"/>
    </row>
    <row r="56" spans="3:41" x14ac:dyDescent="0.2">
      <c r="C56" s="49" t="str">
        <v/>
      </c>
      <c r="D56" s="49" t="str">
        <v/>
      </c>
      <c r="E56" s="49" t="str">
        <v/>
      </c>
      <c r="F56" s="49" t="str">
        <v/>
      </c>
      <c r="G56" s="49" t="str">
        <v/>
      </c>
      <c r="H56" s="49" t="str">
        <v/>
      </c>
      <c r="I56" s="49" t="str">
        <v/>
      </c>
      <c r="J56" s="49" t="str">
        <v/>
      </c>
      <c r="K56" s="49" t="str">
        <v/>
      </c>
      <c r="L56" s="49" t="str">
        <v/>
      </c>
      <c r="M56" s="49" t="str">
        <v/>
      </c>
      <c r="P56" s="209" t="str" cm="1">
        <f t="array" aca="1" ref="P56" ca="1">_xlfn.XLOOKUP(Q56,Com_codes_core,Com_labels_core)</f>
        <v>Cocoa, chocolate and confectionery; bakery products from flour</v>
      </c>
      <c r="Q56" s="71" t="str">
        <v>c_049</v>
      </c>
      <c r="R56" s="64">
        <v>2.3237676149828888</v>
      </c>
      <c r="S56" s="64">
        <v>2.3237676149828888</v>
      </c>
      <c r="T56" s="64">
        <v>2.556144376481178</v>
      </c>
      <c r="U56" s="64">
        <v>2.3237676149828888</v>
      </c>
      <c r="V56" s="64" t="str">
        <v/>
      </c>
      <c r="W56" s="64" t="str">
        <v/>
      </c>
      <c r="X56" s="64" t="str">
        <v/>
      </c>
      <c r="Y56" s="64" t="str">
        <v/>
      </c>
      <c r="Z56" s="64" t="str">
        <v/>
      </c>
      <c r="AA56" s="64" t="str">
        <v/>
      </c>
      <c r="AB56" s="66"/>
      <c r="AC56" s="57" t="s">
        <v>118</v>
      </c>
      <c r="AD56" s="57" t="s">
        <v>1013</v>
      </c>
      <c r="AE56" s="49">
        <v>17.402458195640278</v>
      </c>
      <c r="AF56" s="49">
        <v>17.402458195640278</v>
      </c>
      <c r="AG56" s="49">
        <v>17.402458195640278</v>
      </c>
      <c r="AH56" s="49">
        <v>17.402458195640278</v>
      </c>
      <c r="AO56" s="66"/>
    </row>
    <row r="57" spans="3:41" x14ac:dyDescent="0.2">
      <c r="P57" s="209" t="str" cm="1">
        <f t="array" aca="1" ref="P57" ca="1">_xlfn.XLOOKUP(Q57,Com_codes_core,Com_labels_core)</f>
        <v>Dishes, prepared foods</v>
      </c>
      <c r="Q57" s="71" t="str">
        <v>c_050</v>
      </c>
      <c r="R57" s="64">
        <v>4.5693295927294439</v>
      </c>
      <c r="S57" s="64">
        <v>4.5693295927294439</v>
      </c>
      <c r="T57" s="64">
        <v>5.0262625520023887</v>
      </c>
      <c r="U57" s="64">
        <v>4.5693295927294439</v>
      </c>
      <c r="V57" s="64" t="str">
        <v/>
      </c>
      <c r="W57" s="64" t="str">
        <v/>
      </c>
      <c r="X57" s="64" t="str">
        <v/>
      </c>
      <c r="Y57" s="64" t="str">
        <v/>
      </c>
      <c r="Z57" s="64" t="str">
        <v/>
      </c>
      <c r="AA57" s="64" t="str">
        <v/>
      </c>
      <c r="AB57" s="66"/>
      <c r="AC57" s="57" t="s">
        <v>118</v>
      </c>
      <c r="AD57" s="57" t="s">
        <v>1014</v>
      </c>
      <c r="AE57" s="49">
        <v>25.901981790358253</v>
      </c>
      <c r="AF57" s="49">
        <v>25.901981790358253</v>
      </c>
      <c r="AG57" s="49">
        <v>25.901981790358253</v>
      </c>
      <c r="AH57" s="49">
        <v>25.901981790358253</v>
      </c>
      <c r="AO57" s="66"/>
    </row>
    <row r="58" spans="3:41" x14ac:dyDescent="0.2">
      <c r="P58" s="209" t="str" cm="1">
        <f t="array" aca="1" ref="P58" ca="1">_xlfn.XLOOKUP(Q58,Com_codes_core,Com_labels_core)</f>
        <v>Coffee</v>
      </c>
      <c r="Q58" s="71" t="str">
        <v>c_051</v>
      </c>
      <c r="R58" s="64">
        <v>1.1278404548086711</v>
      </c>
      <c r="S58" s="64">
        <v>1.1278404548086711</v>
      </c>
      <c r="T58" s="64">
        <v>1.2406245002895384</v>
      </c>
      <c r="U58" s="64">
        <v>1.1278404548086711</v>
      </c>
      <c r="V58" s="64" t="str">
        <v/>
      </c>
      <c r="W58" s="64" t="str">
        <v/>
      </c>
      <c r="X58" s="64" t="str">
        <v/>
      </c>
      <c r="Y58" s="64" t="str">
        <v/>
      </c>
      <c r="Z58" s="64" t="str">
        <v/>
      </c>
      <c r="AA58" s="64" t="str">
        <v/>
      </c>
      <c r="AB58" s="66"/>
      <c r="AC58" s="57" t="s">
        <v>118</v>
      </c>
      <c r="AD58" s="57" t="s">
        <v>1015</v>
      </c>
      <c r="AE58" s="49">
        <v>5.2335199783196877</v>
      </c>
      <c r="AF58" s="49">
        <v>5.2335199783196877</v>
      </c>
      <c r="AG58" s="49">
        <v>5.2335199783196877</v>
      </c>
      <c r="AH58" s="49">
        <v>5.2335199783196877</v>
      </c>
      <c r="AO58" s="66"/>
    </row>
    <row r="59" spans="3:41" x14ac:dyDescent="0.2">
      <c r="P59" s="209" t="str" cm="1">
        <f t="array" aca="1" ref="P59" ca="1">_xlfn.XLOOKUP(Q59,Com_codes_core,Com_labels_core)</f>
        <v>Tea (tea)</v>
      </c>
      <c r="Q59" s="71" t="str">
        <v>c_052</v>
      </c>
      <c r="R59" s="64">
        <v>1.0997899620268878</v>
      </c>
      <c r="S59" s="64">
        <v>1.0997899620268878</v>
      </c>
      <c r="T59" s="64">
        <v>1.2097689582295768</v>
      </c>
      <c r="U59" s="64">
        <v>1.0997899620268878</v>
      </c>
      <c r="V59" s="64" t="str">
        <v/>
      </c>
      <c r="W59" s="64" t="str">
        <v/>
      </c>
      <c r="X59" s="64" t="str">
        <v/>
      </c>
      <c r="Y59" s="64" t="str">
        <v/>
      </c>
      <c r="Z59" s="64" t="str">
        <v/>
      </c>
      <c r="AA59" s="64" t="str">
        <v/>
      </c>
      <c r="AB59" s="66"/>
      <c r="AC59" s="57" t="s">
        <v>118</v>
      </c>
      <c r="AD59" s="57" t="s">
        <v>1017</v>
      </c>
      <c r="AE59" s="49">
        <v>293.04707999999999</v>
      </c>
      <c r="AF59" s="49">
        <v>293.04707999999999</v>
      </c>
      <c r="AG59" s="49">
        <v>293.04707999999999</v>
      </c>
      <c r="AH59" s="49">
        <v>293.04707999999999</v>
      </c>
      <c r="AO59" s="66"/>
    </row>
    <row r="60" spans="3:41" x14ac:dyDescent="0.2">
      <c r="P60" s="209" t="str" cm="1">
        <f t="array" aca="1" ref="P60" ca="1">_xlfn.XLOOKUP(Q60,Com_codes_core,Com_labels_core)</f>
        <v>Other remaining foods (pasta, noodles and similar products; other foods not yet classified...)</v>
      </c>
      <c r="Q60" s="71" t="str">
        <v>c_053</v>
      </c>
      <c r="R60" s="64">
        <v>1.7503997233647126</v>
      </c>
      <c r="S60" s="64">
        <v>1.7503997233647126</v>
      </c>
      <c r="T60" s="64">
        <v>1.9254396957011841</v>
      </c>
      <c r="U60" s="64">
        <v>1.7503997233647126</v>
      </c>
      <c r="V60" s="64" t="str">
        <v/>
      </c>
      <c r="W60" s="64" t="str">
        <v/>
      </c>
      <c r="X60" s="64" t="str">
        <v/>
      </c>
      <c r="Y60" s="64" t="str">
        <v/>
      </c>
      <c r="Z60" s="64" t="str">
        <v/>
      </c>
      <c r="AA60" s="64" t="str">
        <v/>
      </c>
      <c r="AB60" s="66"/>
      <c r="AO60" s="66"/>
    </row>
    <row r="61" spans="3:41" x14ac:dyDescent="0.2">
      <c r="P61" s="209" t="str" cm="1">
        <f t="array" aca="1" ref="P61" ca="1">_xlfn.XLOOKUP(Q61,Com_codes_core,Com_labels_core)</f>
        <v>Feed for livestock, poultry and aquatic products</v>
      </c>
      <c r="Q61" s="71" t="str">
        <v>c_054</v>
      </c>
      <c r="R61" s="64">
        <v>0.26568677235011129</v>
      </c>
      <c r="S61" s="64">
        <v>0.26568677235011129</v>
      </c>
      <c r="T61" s="64">
        <v>0.29225544958512245</v>
      </c>
      <c r="U61" s="64">
        <v>0.26568677235011129</v>
      </c>
      <c r="V61" s="64" t="str">
        <v/>
      </c>
      <c r="W61" s="64" t="str">
        <v/>
      </c>
      <c r="X61" s="64" t="str">
        <v/>
      </c>
      <c r="Y61" s="64" t="str">
        <v/>
      </c>
      <c r="Z61" s="64" t="str">
        <v/>
      </c>
      <c r="AA61" s="64" t="str">
        <v/>
      </c>
      <c r="AB61" s="66"/>
      <c r="AO61" s="66"/>
    </row>
    <row r="62" spans="3:41" x14ac:dyDescent="0.2">
      <c r="P62" s="209" t="str" cm="1">
        <f t="array" aca="1" ref="P62" ca="1">_xlfn.XLOOKUP(Q62,Com_codes_core,Com_labels_core)</f>
        <v>Wine of all kinds</v>
      </c>
      <c r="Q62" s="71" t="str">
        <v>c_055</v>
      </c>
      <c r="R62" s="64">
        <v>16.172144834731668</v>
      </c>
      <c r="S62" s="64">
        <v>16.172144834731668</v>
      </c>
      <c r="T62" s="64">
        <v>17.789359318204838</v>
      </c>
      <c r="U62" s="64">
        <v>16.172144834731668</v>
      </c>
      <c r="V62" s="64" t="str">
        <v/>
      </c>
      <c r="W62" s="64" t="str">
        <v/>
      </c>
      <c r="X62" s="64" t="str">
        <v/>
      </c>
      <c r="Y62" s="64" t="str">
        <v/>
      </c>
      <c r="Z62" s="64" t="str">
        <v/>
      </c>
      <c r="AA62" s="64" t="str">
        <v/>
      </c>
      <c r="AB62" s="66"/>
      <c r="AO62" s="66"/>
    </row>
    <row r="63" spans="3:41" x14ac:dyDescent="0.2">
      <c r="P63" s="209" t="str" cm="1">
        <f t="array" aca="1" ref="P63" ca="1">_xlfn.XLOOKUP(Q63,Com_codes_core,Com_labels_core)</f>
        <v>Beer</v>
      </c>
      <c r="Q63" s="71" t="str">
        <v>c_056</v>
      </c>
      <c r="R63" s="64">
        <v>14.153865279845837</v>
      </c>
      <c r="S63" s="64">
        <v>14.153865279845837</v>
      </c>
      <c r="T63" s="64">
        <v>15.569251807830423</v>
      </c>
      <c r="U63" s="64">
        <v>14.153865279845837</v>
      </c>
      <c r="V63" s="64" t="str">
        <v/>
      </c>
      <c r="W63" s="64" t="str">
        <v/>
      </c>
      <c r="X63" s="64" t="str">
        <v/>
      </c>
      <c r="Y63" s="64" t="str">
        <v/>
      </c>
      <c r="Z63" s="64" t="str">
        <v/>
      </c>
      <c r="AA63" s="64" t="str">
        <v/>
      </c>
      <c r="AB63" s="66"/>
      <c r="AO63" s="66"/>
    </row>
    <row r="64" spans="3:41" x14ac:dyDescent="0.2">
      <c r="P64" s="209" t="str" cm="1">
        <f t="array" aca="1" ref="P64" ca="1">_xlfn.XLOOKUP(Q64,Com_codes_core,Com_labels_core)</f>
        <v>Non-alcoholic drinks, mineral water, purified water</v>
      </c>
      <c r="Q64" s="71" t="str">
        <v>c_057</v>
      </c>
      <c r="R64" s="64">
        <v>5.2969592496167426</v>
      </c>
      <c r="S64" s="64">
        <v>5.2969592496167426</v>
      </c>
      <c r="T64" s="64">
        <v>5.8266551745784181</v>
      </c>
      <c r="U64" s="64">
        <v>5.2969592496167426</v>
      </c>
      <c r="V64" s="64" t="str">
        <v/>
      </c>
      <c r="W64" s="64" t="str">
        <v/>
      </c>
      <c r="X64" s="64" t="str">
        <v/>
      </c>
      <c r="Y64" s="64" t="str">
        <v/>
      </c>
      <c r="Z64" s="64" t="str">
        <v/>
      </c>
      <c r="AA64" s="64" t="str">
        <v/>
      </c>
      <c r="AB64" s="66"/>
      <c r="AO64" s="66"/>
    </row>
    <row r="65" spans="16:41" x14ac:dyDescent="0.2">
      <c r="P65" s="209" t="str" cm="1">
        <f t="array" aca="1" ref="P65" ca="1">_xlfn.XLOOKUP(Q65,Com_codes_core,Com_labels_core)</f>
        <v>Tobacco products</v>
      </c>
      <c r="Q65" s="71" t="str">
        <v>c_058</v>
      </c>
      <c r="R65" s="64">
        <v>23.083829989654678</v>
      </c>
      <c r="S65" s="64">
        <v>23.083829989654678</v>
      </c>
      <c r="T65" s="64">
        <v>25.392212988620148</v>
      </c>
      <c r="U65" s="64">
        <v>23.083829989654678</v>
      </c>
      <c r="V65" s="64" t="str">
        <v/>
      </c>
      <c r="W65" s="64" t="str">
        <v/>
      </c>
      <c r="X65" s="64" t="str">
        <v/>
      </c>
      <c r="Y65" s="64" t="str">
        <v/>
      </c>
      <c r="Z65" s="64" t="str">
        <v/>
      </c>
      <c r="AA65" s="64" t="str">
        <v/>
      </c>
      <c r="AB65" s="66"/>
      <c r="AO65" s="66"/>
    </row>
    <row r="66" spans="16:41" x14ac:dyDescent="0.2">
      <c r="P66" s="209" t="str" cm="1">
        <f t="array" aca="1" ref="P66" ca="1">_xlfn.XLOOKUP(Q66,Com_codes_core,Com_labels_core)</f>
        <v>Yarn, woven fabric and finished textile products</v>
      </c>
      <c r="Q66" s="71" t="str">
        <v>c_059</v>
      </c>
      <c r="R66" s="64">
        <v>1.2200875804217846</v>
      </c>
      <c r="S66" s="64">
        <v>1.2200875804217846</v>
      </c>
      <c r="T66" s="64">
        <v>1.342096338463963</v>
      </c>
      <c r="U66" s="64">
        <v>1.2200875804217846</v>
      </c>
      <c r="V66" s="64" t="str">
        <v/>
      </c>
      <c r="W66" s="64" t="str">
        <v/>
      </c>
      <c r="X66" s="64" t="str">
        <v/>
      </c>
      <c r="Y66" s="64" t="str">
        <v/>
      </c>
      <c r="Z66" s="64" t="str">
        <v/>
      </c>
      <c r="AA66" s="64" t="str">
        <v/>
      </c>
      <c r="AB66" s="66"/>
      <c r="AO66" s="66"/>
    </row>
    <row r="67" spans="16:41" x14ac:dyDescent="0.2">
      <c r="P67" s="209" t="str" cm="1">
        <f t="array" aca="1" ref="P67" ca="1">_xlfn.XLOOKUP(Q67,Com_codes_core,Com_labels_core)</f>
        <v>Other textile products</v>
      </c>
      <c r="Q67" s="71" t="str">
        <v>c_060</v>
      </c>
      <c r="R67" s="64">
        <v>1.9722924258802683</v>
      </c>
      <c r="S67" s="64">
        <v>1.9722924258802683</v>
      </c>
      <c r="T67" s="64">
        <v>2.1695216684682954</v>
      </c>
      <c r="U67" s="64">
        <v>1.9722924258802683</v>
      </c>
      <c r="V67" s="64" t="str">
        <v/>
      </c>
      <c r="W67" s="64" t="str">
        <v/>
      </c>
      <c r="X67" s="64" t="str">
        <v/>
      </c>
      <c r="Y67" s="64" t="str">
        <v/>
      </c>
      <c r="Z67" s="64" t="str">
        <v/>
      </c>
      <c r="AA67" s="64" t="str">
        <v/>
      </c>
      <c r="AB67" s="66"/>
      <c r="AO67" s="66"/>
    </row>
    <row r="68" spans="16:41" x14ac:dyDescent="0.2">
      <c r="P68" s="209" t="str" cm="1">
        <f t="array" aca="1" ref="P68" ca="1">_xlfn.XLOOKUP(Q68,Com_codes_core,Com_labels_core)</f>
        <v>All types of clothing include clothing made of woven, knitted, crocheted fabrics, leather, synthetic leather, and fur.</v>
      </c>
      <c r="Q68" s="71" t="str">
        <v>c_061</v>
      </c>
      <c r="R68" s="64">
        <v>1.2310766799929727</v>
      </c>
      <c r="S68" s="64">
        <v>1.2310766799929727</v>
      </c>
      <c r="T68" s="64">
        <v>1.3541843479922702</v>
      </c>
      <c r="U68" s="64">
        <v>1.2310766799929727</v>
      </c>
      <c r="V68" s="64" t="str">
        <v/>
      </c>
      <c r="W68" s="64" t="str">
        <v/>
      </c>
      <c r="X68" s="64" t="str">
        <v/>
      </c>
      <c r="Y68" s="64" t="str">
        <v/>
      </c>
      <c r="Z68" s="64" t="str">
        <v/>
      </c>
      <c r="AA68" s="64" t="str">
        <v/>
      </c>
      <c r="AB68" s="66"/>
      <c r="AO68" s="66"/>
    </row>
    <row r="69" spans="16:41" x14ac:dyDescent="0.2">
      <c r="P69" s="209" t="str" cm="1">
        <f t="array" aca="1" ref="P69" ca="1">_xlfn.XLOOKUP(Q69,Com_codes_core,Com_labels_core)</f>
        <v>Leather, pre-processed; suitcases, handbags, saddle cushions; Preliminary and dyed fur skins</v>
      </c>
      <c r="Q69" s="71" t="str">
        <v>c_062</v>
      </c>
      <c r="R69" s="64">
        <v>1.7662628114703265</v>
      </c>
      <c r="S69" s="64">
        <v>1.7662628114703265</v>
      </c>
      <c r="T69" s="64">
        <v>1.9428890926173594</v>
      </c>
      <c r="U69" s="64">
        <v>1.7662628114703265</v>
      </c>
      <c r="V69" s="64" t="str">
        <v/>
      </c>
      <c r="W69" s="64" t="str">
        <v/>
      </c>
      <c r="X69" s="64" t="str">
        <v/>
      </c>
      <c r="Y69" s="64" t="str">
        <v/>
      </c>
      <c r="Z69" s="64" t="str">
        <v/>
      </c>
      <c r="AA69" s="64" t="str">
        <v/>
      </c>
      <c r="AB69" s="66"/>
      <c r="AO69" s="66"/>
    </row>
    <row r="70" spans="16:41" x14ac:dyDescent="0.2">
      <c r="P70" s="209" t="str" cm="1">
        <f t="array" aca="1" ref="P70" ca="1">_xlfn.XLOOKUP(Q70,Com_codes_core,Com_labels_core)</f>
        <v>Shoes and sandals</v>
      </c>
      <c r="Q70" s="71" t="str">
        <v>c_063</v>
      </c>
      <c r="R70" s="64">
        <v>13.706357202215649</v>
      </c>
      <c r="S70" s="64">
        <v>13.706357202215649</v>
      </c>
      <c r="T70" s="64">
        <v>15.076992922437215</v>
      </c>
      <c r="U70" s="64">
        <v>13.706357202215649</v>
      </c>
      <c r="V70" s="64" t="str">
        <v/>
      </c>
      <c r="W70" s="64" t="str">
        <v/>
      </c>
      <c r="X70" s="64" t="str">
        <v/>
      </c>
      <c r="Y70" s="64" t="str">
        <v/>
      </c>
      <c r="Z70" s="64" t="str">
        <v/>
      </c>
      <c r="AA70" s="64" t="str">
        <v/>
      </c>
      <c r="AB70" s="66"/>
      <c r="AO70" s="66"/>
    </row>
    <row r="71" spans="16:41" x14ac:dyDescent="0.2">
      <c r="P71" s="209" t="str" cm="1">
        <f t="array" aca="1" ref="P71" ca="1">_xlfn.XLOOKUP(Q71,Com_codes_core,Com_labels_core)</f>
        <v>Wood processing products and products from wood, bamboo (except beds, cabinets, tables, chairs); of straw, thatch and plaiting materials</v>
      </c>
      <c r="Q71" s="71" t="str">
        <v>c_064</v>
      </c>
      <c r="R71" s="64">
        <v>1.4129497418536108</v>
      </c>
      <c r="S71" s="64">
        <v>1.4129497418536108</v>
      </c>
      <c r="T71" s="64">
        <v>1.5542447160389721</v>
      </c>
      <c r="U71" s="64">
        <v>1.4129497418536108</v>
      </c>
      <c r="V71" s="64" t="str">
        <v/>
      </c>
      <c r="W71" s="64" t="str">
        <v/>
      </c>
      <c r="X71" s="64" t="str">
        <v/>
      </c>
      <c r="Y71" s="64" t="str">
        <v/>
      </c>
      <c r="Z71" s="64" t="str">
        <v/>
      </c>
      <c r="AA71" s="64" t="str">
        <v/>
      </c>
      <c r="AB71" s="66"/>
      <c r="AO71" s="66"/>
    </row>
    <row r="72" spans="16:41" x14ac:dyDescent="0.2">
      <c r="P72" s="209" t="str" cm="1">
        <f t="array" aca="1" ref="P72" ca="1">_xlfn.XLOOKUP(Q72,Com_codes_core,Com_labels_core)</f>
        <v>Paper and paper products</v>
      </c>
      <c r="Q72" s="71" t="str">
        <v>c_065</v>
      </c>
      <c r="R72" s="64">
        <v>1.2079688501522343</v>
      </c>
      <c r="S72" s="64">
        <v>1.2079688501522343</v>
      </c>
      <c r="T72" s="64">
        <v>1.3287657351674578</v>
      </c>
      <c r="U72" s="64">
        <v>1.2079688501522343</v>
      </c>
      <c r="V72" s="64" t="str">
        <v/>
      </c>
      <c r="W72" s="64" t="str">
        <v/>
      </c>
      <c r="X72" s="64" t="str">
        <v/>
      </c>
      <c r="Y72" s="64" t="str">
        <v/>
      </c>
      <c r="Z72" s="64" t="str">
        <v/>
      </c>
      <c r="AA72" s="64" t="str">
        <v/>
      </c>
      <c r="AB72" s="66"/>
      <c r="AO72" s="66"/>
    </row>
    <row r="73" spans="16:41" x14ac:dyDescent="0.2">
      <c r="P73" s="209" t="str" cm="1">
        <f t="array" aca="1" ref="P73" ca="1">_xlfn.XLOOKUP(Q73,Com_codes_core,Com_labels_core)</f>
        <v>Printing and copying services of all types</v>
      </c>
      <c r="Q73" s="71" t="str">
        <v>c_066</v>
      </c>
      <c r="R73" s="64">
        <v>2.8925228992635628</v>
      </c>
      <c r="S73" s="64">
        <v>2.8925228992635628</v>
      </c>
      <c r="T73" s="64">
        <v>3.1817751891899193</v>
      </c>
      <c r="U73" s="64">
        <v>2.8925228992635628</v>
      </c>
      <c r="V73" s="64" t="str">
        <v/>
      </c>
      <c r="W73" s="64" t="str">
        <v/>
      </c>
      <c r="X73" s="64" t="str">
        <v/>
      </c>
      <c r="Y73" s="64" t="str">
        <v/>
      </c>
      <c r="Z73" s="64" t="str">
        <v/>
      </c>
      <c r="AA73" s="64" t="str">
        <v/>
      </c>
      <c r="AB73" s="66"/>
      <c r="AO73" s="66"/>
    </row>
    <row r="74" spans="16:41" x14ac:dyDescent="0.2">
      <c r="P74" s="209" t="str" cm="1">
        <f t="array" aca="1" ref="P74" ca="1">_xlfn.XLOOKUP(Q74,Com_codes_core,Com_labels_core)</f>
        <v>Coke</v>
      </c>
      <c r="Q74" s="71" t="str">
        <v>c_067</v>
      </c>
      <c r="R74" s="64">
        <v>11.747775407784655</v>
      </c>
      <c r="S74" s="64">
        <v>11.747775407784655</v>
      </c>
      <c r="T74" s="64">
        <v>12.922552948563121</v>
      </c>
      <c r="U74" s="64">
        <v>11.747775407784655</v>
      </c>
      <c r="V74" s="64" t="str">
        <v/>
      </c>
      <c r="W74" s="64" t="str">
        <v/>
      </c>
      <c r="X74" s="64" t="str">
        <v/>
      </c>
      <c r="Y74" s="64" t="str">
        <v/>
      </c>
      <c r="Z74" s="64" t="str">
        <v/>
      </c>
      <c r="AA74" s="64" t="str">
        <v/>
      </c>
    </row>
    <row r="75" spans="16:41" x14ac:dyDescent="0.2">
      <c r="P75" s="209" t="str" cm="1">
        <f t="array" aca="1" ref="P75" ca="1">_xlfn.XLOOKUP(Q75,Com_codes_core,Com_labels_core)</f>
        <v>Fuel oil and gasoline; lubricants</v>
      </c>
      <c r="Q75" s="71" t="str">
        <v>c_068</v>
      </c>
      <c r="R75" s="64">
        <v>13.315786257560926</v>
      </c>
      <c r="S75" s="64">
        <v>13.315786257560926</v>
      </c>
      <c r="T75" s="64">
        <v>14.647364883317021</v>
      </c>
      <c r="U75" s="64">
        <v>13.315786257560926</v>
      </c>
      <c r="V75" s="64" t="str">
        <v/>
      </c>
      <c r="W75" s="64" t="str">
        <v/>
      </c>
      <c r="X75" s="64" t="str">
        <v/>
      </c>
      <c r="Y75" s="64" t="str">
        <v/>
      </c>
      <c r="Z75" s="64" t="str">
        <v/>
      </c>
      <c r="AA75" s="64" t="str">
        <v/>
      </c>
    </row>
    <row r="76" spans="16:41" x14ac:dyDescent="0.2">
      <c r="P76" s="209" t="str" cm="1">
        <f t="array" aca="1" ref="P76" ca="1">_xlfn.XLOOKUP(Q76,Com_codes_core,Com_labels_core)</f>
        <v>Remaining petroleum products</v>
      </c>
      <c r="Q76" s="71" t="str">
        <v>c_069</v>
      </c>
      <c r="R76" s="64">
        <v>1.2374996959174793</v>
      </c>
      <c r="S76" s="64">
        <v>1.2374996959174793</v>
      </c>
      <c r="T76" s="64">
        <v>1.3612496655092277</v>
      </c>
      <c r="U76" s="64">
        <v>1.2374996959174793</v>
      </c>
      <c r="V76" s="64" t="str">
        <v/>
      </c>
      <c r="W76" s="64" t="str">
        <v/>
      </c>
      <c r="X76" s="64" t="str">
        <v/>
      </c>
      <c r="Y76" s="64" t="str">
        <v/>
      </c>
      <c r="Z76" s="64" t="str">
        <v/>
      </c>
      <c r="AA76" s="64" t="str">
        <v/>
      </c>
    </row>
    <row r="77" spans="16:41" x14ac:dyDescent="0.2">
      <c r="P77" s="209" t="str" cm="1">
        <f t="array" aca="1" ref="P77" ca="1">_xlfn.XLOOKUP(Q77,Com_codes_core,Com_labels_core)</f>
        <v>Basic chemicals</v>
      </c>
      <c r="Q77" s="71" t="str">
        <v>c_070</v>
      </c>
      <c r="R77" s="64">
        <v>2.4623966531402979</v>
      </c>
      <c r="S77" s="64">
        <v>2.4623966531402979</v>
      </c>
      <c r="T77" s="64">
        <v>2.7086363184543281</v>
      </c>
      <c r="U77" s="64">
        <v>2.4623966531402979</v>
      </c>
      <c r="V77" s="64" t="str">
        <v/>
      </c>
      <c r="W77" s="64" t="str">
        <v/>
      </c>
      <c r="X77" s="64" t="str">
        <v/>
      </c>
      <c r="Y77" s="64" t="str">
        <v/>
      </c>
      <c r="Z77" s="64" t="str">
        <v/>
      </c>
      <c r="AA77" s="64" t="str">
        <v/>
      </c>
    </row>
    <row r="78" spans="16:41" x14ac:dyDescent="0.2">
      <c r="P78" s="209" t="str" cm="1">
        <f t="array" aca="1" ref="P78" ca="1">_xlfn.XLOOKUP(Q78,Com_codes_core,Com_labels_core)</f>
        <v>Fertilizers and nitrogen compounds</v>
      </c>
      <c r="Q78" s="71" t="str">
        <v>c_071</v>
      </c>
      <c r="R78" s="64">
        <v>0.95887636361796624</v>
      </c>
      <c r="S78" s="64">
        <v>0.95887636361796624</v>
      </c>
      <c r="T78" s="64">
        <v>1.0547639999797629</v>
      </c>
      <c r="U78" s="64">
        <v>0.95887636361796624</v>
      </c>
      <c r="V78" s="64" t="str">
        <v/>
      </c>
      <c r="W78" s="64" t="str">
        <v/>
      </c>
      <c r="X78" s="64" t="str">
        <v/>
      </c>
      <c r="Y78" s="64" t="str">
        <v/>
      </c>
      <c r="Z78" s="64" t="str">
        <v/>
      </c>
      <c r="AA78" s="64" t="str">
        <v/>
      </c>
    </row>
    <row r="79" spans="16:41" x14ac:dyDescent="0.2">
      <c r="P79" s="209" t="str" cm="1">
        <f t="array" aca="1" ref="P79" ca="1">_xlfn.XLOOKUP(Q79,Com_codes_core,Com_labels_core)</f>
        <v>Plastic and synthetic rubber in primary forms</v>
      </c>
      <c r="Q79" s="71" t="str">
        <v>c_072</v>
      </c>
      <c r="R79" s="64">
        <v>2.4168862457513969</v>
      </c>
      <c r="S79" s="64">
        <v>2.4168862457513969</v>
      </c>
      <c r="T79" s="64">
        <v>2.6585748703265364</v>
      </c>
      <c r="U79" s="64">
        <v>2.4168862457513969</v>
      </c>
      <c r="V79" s="64" t="str">
        <v/>
      </c>
      <c r="W79" s="64" t="str">
        <v/>
      </c>
      <c r="X79" s="64" t="str">
        <v/>
      </c>
      <c r="Y79" s="64" t="str">
        <v/>
      </c>
      <c r="Z79" s="64" t="str">
        <v/>
      </c>
      <c r="AA79" s="64" t="str">
        <v/>
      </c>
    </row>
    <row r="80" spans="16:41" x14ac:dyDescent="0.2">
      <c r="P80" s="209" t="str" cm="1">
        <f t="array" aca="1" ref="P80" ca="1">_xlfn.XLOOKUP(Q80,Com_codes_core,Com_labels_core)</f>
        <v>Pesticides and other chemical products used in agriculture</v>
      </c>
      <c r="Q80" s="71" t="str">
        <v>c_073</v>
      </c>
      <c r="R80" s="64">
        <v>1.3019061186975287</v>
      </c>
      <c r="S80" s="64">
        <v>1.3019061186975287</v>
      </c>
      <c r="T80" s="64">
        <v>1.4320967305672818</v>
      </c>
      <c r="U80" s="64">
        <v>1.3019061186975287</v>
      </c>
      <c r="V80" s="64" t="str">
        <v/>
      </c>
      <c r="W80" s="64" t="str">
        <v/>
      </c>
      <c r="X80" s="64" t="str">
        <v/>
      </c>
      <c r="Y80" s="64" t="str">
        <v/>
      </c>
      <c r="Z80" s="64" t="str">
        <v/>
      </c>
      <c r="AA80" s="64" t="str">
        <v/>
      </c>
    </row>
    <row r="81" spans="16:27" x14ac:dyDescent="0.2">
      <c r="P81" s="209" t="str" cm="1">
        <f t="array" aca="1" ref="P81" ca="1">_xlfn.XLOOKUP(Q81,Com_codes_core,Com_labels_core)</f>
        <v>Other chemical products; synthetic fibers, artificial fibers</v>
      </c>
      <c r="Q81" s="71" t="str">
        <v>c_074</v>
      </c>
      <c r="R81" s="64">
        <v>2.1750374705358895</v>
      </c>
      <c r="S81" s="64">
        <v>2.1750374705358895</v>
      </c>
      <c r="T81" s="64">
        <v>2.3925412175894789</v>
      </c>
      <c r="U81" s="64">
        <v>2.1750374705358895</v>
      </c>
      <c r="V81" s="64" t="str">
        <v/>
      </c>
      <c r="W81" s="64" t="str">
        <v/>
      </c>
      <c r="X81" s="64" t="str">
        <v/>
      </c>
      <c r="Y81" s="64" t="str">
        <v/>
      </c>
      <c r="Z81" s="64" t="str">
        <v/>
      </c>
      <c r="AA81" s="64" t="str">
        <v/>
      </c>
    </row>
    <row r="82" spans="16:27" x14ac:dyDescent="0.2">
      <c r="P82" s="209" t="str" cm="1">
        <f t="array" aca="1" ref="P82" ca="1">_xlfn.XLOOKUP(Q82,Com_codes_core,Com_labels_core)</f>
        <v>Medicines of all kinds; Pharmaceutical chemistry and medicinal materials</v>
      </c>
      <c r="Q82" s="71" t="str">
        <v>c_075</v>
      </c>
      <c r="R82" s="64">
        <v>1.2426666451235642</v>
      </c>
      <c r="S82" s="64">
        <v>1.2426666451235642</v>
      </c>
      <c r="T82" s="64">
        <v>1.3669333096359209</v>
      </c>
      <c r="U82" s="64">
        <v>1.2426666451235642</v>
      </c>
      <c r="V82" s="64" t="str">
        <v/>
      </c>
      <c r="W82" s="64" t="str">
        <v/>
      </c>
      <c r="X82" s="64" t="str">
        <v/>
      </c>
      <c r="Y82" s="64" t="str">
        <v/>
      </c>
      <c r="Z82" s="64" t="str">
        <v/>
      </c>
      <c r="AA82" s="64" t="str">
        <v/>
      </c>
    </row>
    <row r="83" spans="16:27" x14ac:dyDescent="0.2">
      <c r="P83" s="209" t="str" cm="1">
        <f t="array" aca="1" ref="P83" ca="1">_xlfn.XLOOKUP(Q83,Com_codes_core,Com_labels_core)</f>
        <v>Products from rubber</v>
      </c>
      <c r="Q83" s="71" t="str">
        <v>c_076</v>
      </c>
      <c r="R83" s="64">
        <v>2.5858138181231958</v>
      </c>
      <c r="S83" s="64">
        <v>2.5858138181231958</v>
      </c>
      <c r="T83" s="64">
        <v>2.8443951999355153</v>
      </c>
      <c r="U83" s="64">
        <v>2.5858138181231958</v>
      </c>
      <c r="V83" s="64" t="str">
        <v/>
      </c>
      <c r="W83" s="64" t="str">
        <v/>
      </c>
      <c r="X83" s="64" t="str">
        <v/>
      </c>
      <c r="Y83" s="64" t="str">
        <v/>
      </c>
      <c r="Z83" s="64" t="str">
        <v/>
      </c>
      <c r="AA83" s="64" t="str">
        <v/>
      </c>
    </row>
    <row r="84" spans="16:27" x14ac:dyDescent="0.2">
      <c r="P84" s="209" t="str" cm="1">
        <f t="array" aca="1" ref="P84" ca="1">_xlfn.XLOOKUP(Q84,Com_codes_core,Com_labels_core)</f>
        <v>Products from plastic</v>
      </c>
      <c r="Q84" s="71" t="str">
        <v>c_077</v>
      </c>
      <c r="R84" s="64">
        <v>1.5334013511670388</v>
      </c>
      <c r="S84" s="64">
        <v>1.5334013511670388</v>
      </c>
      <c r="T84" s="64">
        <v>1.6867414862837427</v>
      </c>
      <c r="U84" s="64">
        <v>1.5334013511670388</v>
      </c>
      <c r="V84" s="64" t="str">
        <v/>
      </c>
      <c r="W84" s="64" t="str">
        <v/>
      </c>
      <c r="X84" s="64" t="str">
        <v/>
      </c>
      <c r="Y84" s="64" t="str">
        <v/>
      </c>
      <c r="Z84" s="64" t="str">
        <v/>
      </c>
      <c r="AA84" s="64" t="str">
        <v/>
      </c>
    </row>
    <row r="85" spans="16:27" x14ac:dyDescent="0.2">
      <c r="P85" s="209" t="str" cm="1">
        <f t="array" aca="1" ref="P85" ca="1">_xlfn.XLOOKUP(Q85,Com_codes_core,Com_labels_core)</f>
        <v>Glass and products from glass</v>
      </c>
      <c r="Q85" s="71" t="str">
        <v>c_078</v>
      </c>
      <c r="R85" s="64">
        <v>3.2733236541404485</v>
      </c>
      <c r="S85" s="64">
        <v>3.2733236541404485</v>
      </c>
      <c r="T85" s="64">
        <v>3.6006560195544934</v>
      </c>
      <c r="U85" s="64">
        <v>3.2733236541404485</v>
      </c>
      <c r="V85" s="64" t="str">
        <v/>
      </c>
      <c r="W85" s="64" t="str">
        <v/>
      </c>
      <c r="X85" s="64" t="str">
        <v/>
      </c>
      <c r="Y85" s="64" t="str">
        <v/>
      </c>
      <c r="Z85" s="64" t="str">
        <v/>
      </c>
      <c r="AA85" s="64" t="str">
        <v/>
      </c>
    </row>
    <row r="86" spans="16:27" x14ac:dyDescent="0.2">
      <c r="P86" s="209" t="str" cm="1">
        <f t="array" aca="1" ref="P86" ca="1">_xlfn.XLOOKUP(Q86,Com_codes_core,Com_labels_core)</f>
        <v>Refractory products; Construction material products from clay; Other ceramic products</v>
      </c>
      <c r="Q86" s="71" t="str">
        <v>c_079</v>
      </c>
      <c r="R86" s="64">
        <v>1.0529311530916419</v>
      </c>
      <c r="S86" s="64">
        <v>1.0529311530916419</v>
      </c>
      <c r="T86" s="64">
        <v>1.1582242684008064</v>
      </c>
      <c r="U86" s="64">
        <v>1.0529311530916419</v>
      </c>
      <c r="V86" s="64" t="str">
        <v/>
      </c>
      <c r="W86" s="64" t="str">
        <v/>
      </c>
      <c r="X86" s="64" t="str">
        <v/>
      </c>
      <c r="Y86" s="64" t="str">
        <v/>
      </c>
      <c r="Z86" s="64" t="str">
        <v/>
      </c>
      <c r="AA86" s="64" t="str">
        <v/>
      </c>
    </row>
    <row r="87" spans="16:27" x14ac:dyDescent="0.2">
      <c r="P87" s="209" t="str" cm="1">
        <f t="array" aca="1" ref="P87" ca="1">_xlfn.XLOOKUP(Q87,Com_codes_core,Com_labels_core)</f>
        <v>Cement of all kinds</v>
      </c>
      <c r="Q87" s="71" t="str">
        <v>c_080</v>
      </c>
      <c r="R87" s="64">
        <v>2.7402381930409323</v>
      </c>
      <c r="S87" s="64">
        <v>2.7402381930409323</v>
      </c>
      <c r="T87" s="64">
        <v>3.0142620123450259</v>
      </c>
      <c r="U87" s="64">
        <v>2.7402381930409323</v>
      </c>
      <c r="V87" s="64" t="str">
        <v/>
      </c>
      <c r="W87" s="64" t="str">
        <v/>
      </c>
      <c r="X87" s="64" t="str">
        <v/>
      </c>
      <c r="Y87" s="64" t="str">
        <v/>
      </c>
      <c r="Z87" s="64" t="str">
        <v/>
      </c>
      <c r="AA87" s="64" t="str">
        <v/>
      </c>
    </row>
    <row r="88" spans="16:27" x14ac:dyDescent="0.2">
      <c r="P88" s="209" t="str" cm="1">
        <f t="array" aca="1" ref="P88" ca="1">_xlfn.XLOOKUP(Q88,Com_codes_core,Com_labels_core)</f>
        <v>Uncategorized non-metallic mineral products (except cement; bricks, tiles, paving stones and baked clay construction products)</v>
      </c>
      <c r="Q88" s="71" t="str">
        <v>c_081</v>
      </c>
      <c r="R88" s="64">
        <v>1.1311765387963537</v>
      </c>
      <c r="S88" s="64">
        <v>1.1311765387963537</v>
      </c>
      <c r="T88" s="64">
        <v>1.2442941926759892</v>
      </c>
      <c r="U88" s="64">
        <v>1.1311765387963537</v>
      </c>
      <c r="V88" s="64" t="str">
        <v/>
      </c>
      <c r="W88" s="64" t="str">
        <v/>
      </c>
      <c r="X88" s="64" t="str">
        <v/>
      </c>
      <c r="Y88" s="64" t="str">
        <v/>
      </c>
      <c r="Z88" s="64" t="str">
        <v/>
      </c>
      <c r="AA88" s="64" t="str">
        <v/>
      </c>
    </row>
    <row r="89" spans="16:27" x14ac:dyDescent="0.2">
      <c r="P89" s="209" t="str" cm="1">
        <f t="array" aca="1" ref="P89" ca="1">_xlfn.XLOOKUP(Q89,Com_codes_core,Com_labels_core)</f>
        <v>Cast iron, iron and steel products</v>
      </c>
      <c r="Q89" s="71" t="str">
        <v>c_082</v>
      </c>
      <c r="R89" s="64">
        <v>1.3070878678777418</v>
      </c>
      <c r="S89" s="64">
        <v>1.3070878678777418</v>
      </c>
      <c r="T89" s="64">
        <v>1.4377966546655159</v>
      </c>
      <c r="U89" s="64">
        <v>1.3070878678777418</v>
      </c>
      <c r="V89" s="64" t="str">
        <v/>
      </c>
      <c r="W89" s="64" t="str">
        <v/>
      </c>
      <c r="X89" s="64" t="str">
        <v/>
      </c>
      <c r="Y89" s="64" t="str">
        <v/>
      </c>
      <c r="Z89" s="64" t="str">
        <v/>
      </c>
      <c r="AA89" s="64" t="str">
        <v/>
      </c>
    </row>
    <row r="90" spans="16:27" x14ac:dyDescent="0.2">
      <c r="P90" s="209" t="str" cm="1">
        <f t="array" aca="1" ref="P90" ca="1">_xlfn.XLOOKUP(Q90,Com_codes_core,Com_labels_core)</f>
        <v>Non-ferrous metal products, precious metals and metal casting services</v>
      </c>
      <c r="Q90" s="71" t="str">
        <v>c_083</v>
      </c>
      <c r="R90" s="64">
        <v>1.62629374991125</v>
      </c>
      <c r="S90" s="64">
        <v>1.62629374991125</v>
      </c>
      <c r="T90" s="64">
        <v>1.7889231249023752</v>
      </c>
      <c r="U90" s="64">
        <v>1.62629374991125</v>
      </c>
      <c r="V90" s="64" t="str">
        <v/>
      </c>
      <c r="W90" s="64" t="str">
        <v/>
      </c>
      <c r="X90" s="64" t="str">
        <v/>
      </c>
      <c r="Y90" s="64" t="str">
        <v/>
      </c>
      <c r="Z90" s="64" t="str">
        <v/>
      </c>
      <c r="AA90" s="64" t="str">
        <v/>
      </c>
    </row>
    <row r="91" spans="16:27" x14ac:dyDescent="0.2">
      <c r="P91" s="209" t="str" cm="1">
        <f t="array" aca="1" ref="P91" ca="1">_xlfn.XLOOKUP(Q91,Com_codes_core,Com_labels_core)</f>
        <v>Prefabricated metal products (except machinery and equipment)</v>
      </c>
      <c r="Q91" s="71" t="str">
        <v>c_084</v>
      </c>
      <c r="R91" s="64">
        <v>0.99503187235552504</v>
      </c>
      <c r="S91" s="64">
        <v>0.99503187235552504</v>
      </c>
      <c r="T91" s="64">
        <v>1.0945350595910777</v>
      </c>
      <c r="U91" s="64">
        <v>0.99503187235552504</v>
      </c>
      <c r="V91" s="64" t="str">
        <v/>
      </c>
      <c r="W91" s="64" t="str">
        <v/>
      </c>
      <c r="X91" s="64" t="str">
        <v/>
      </c>
      <c r="Y91" s="64" t="str">
        <v/>
      </c>
      <c r="Z91" s="64" t="str">
        <v/>
      </c>
      <c r="AA91" s="64" t="str">
        <v/>
      </c>
    </row>
    <row r="92" spans="16:27" x14ac:dyDescent="0.2">
      <c r="P92" s="209" t="str" cm="1">
        <f t="array" aca="1" ref="P92" ca="1">_xlfn.XLOOKUP(Q92,Com_codes_core,Com_labels_core)</f>
        <v>Electronic components products; Computer and computer peripheral equipment, Communication equipment</v>
      </c>
      <c r="Q92" s="71" t="str">
        <v>c_085</v>
      </c>
      <c r="R92" s="64">
        <v>0.41879652652328819</v>
      </c>
      <c r="S92" s="64">
        <v>0.41879652652328819</v>
      </c>
      <c r="T92" s="64">
        <v>0.46067617917561704</v>
      </c>
      <c r="U92" s="64">
        <v>0.41879652652328819</v>
      </c>
      <c r="V92" s="64" t="str">
        <v/>
      </c>
      <c r="W92" s="64" t="str">
        <v/>
      </c>
      <c r="X92" s="64" t="str">
        <v/>
      </c>
      <c r="Y92" s="64" t="str">
        <v/>
      </c>
      <c r="Z92" s="64" t="str">
        <v/>
      </c>
      <c r="AA92" s="64" t="str">
        <v/>
      </c>
    </row>
    <row r="93" spans="16:27" x14ac:dyDescent="0.2">
      <c r="P93" s="209" t="str" cm="1">
        <f t="array" aca="1" ref="P93" ca="1">_xlfn.XLOOKUP(Q93,Com_codes_core,Com_labels_core)</f>
        <v>Consumer electronic products</v>
      </c>
      <c r="Q93" s="71" t="str">
        <v>c_086</v>
      </c>
      <c r="R93" s="64">
        <v>3.3079596109130986</v>
      </c>
      <c r="S93" s="64">
        <v>3.3079596109130986</v>
      </c>
      <c r="T93" s="64">
        <v>3.6387555720044089</v>
      </c>
      <c r="U93" s="64">
        <v>3.3079596109130986</v>
      </c>
      <c r="V93" s="64" t="str">
        <v/>
      </c>
      <c r="W93" s="64" t="str">
        <v/>
      </c>
      <c r="X93" s="64" t="str">
        <v/>
      </c>
      <c r="Y93" s="64" t="str">
        <v/>
      </c>
      <c r="Z93" s="64" t="str">
        <v/>
      </c>
      <c r="AA93" s="64" t="str">
        <v/>
      </c>
    </row>
    <row r="94" spans="16:27" x14ac:dyDescent="0.2">
      <c r="P94" s="209" t="str" cm="1">
        <f t="array" aca="1" ref="P94" ca="1">_xlfn.XLOOKUP(Q94,Com_codes_core,Com_labels_core)</f>
        <v>Measurement, testing, navigation and control equipment; clock; Radiation equipment, medical electronic equipment, electrotherapy; Optical equipment and instruments; tape, magnetic and optical disks</v>
      </c>
      <c r="Q94" s="71" t="str">
        <v>c_087</v>
      </c>
      <c r="R94" s="64">
        <v>5.3728910670978847</v>
      </c>
      <c r="S94" s="64">
        <v>5.3728910670978847</v>
      </c>
      <c r="T94" s="64">
        <v>5.9101801738076736</v>
      </c>
      <c r="U94" s="64">
        <v>5.3728910670978847</v>
      </c>
      <c r="V94" s="64" t="str">
        <v/>
      </c>
      <c r="W94" s="64" t="str">
        <v/>
      </c>
      <c r="X94" s="64" t="str">
        <v/>
      </c>
      <c r="Y94" s="64" t="str">
        <v/>
      </c>
      <c r="Z94" s="64" t="str">
        <v/>
      </c>
      <c r="AA94" s="64" t="str">
        <v/>
      </c>
    </row>
    <row r="95" spans="16:27" x14ac:dyDescent="0.2">
      <c r="P95" s="209" t="str" cm="1">
        <f t="array" aca="1" ref="P95" ca="1">_xlfn.XLOOKUP(Q95,Com_codes_core,Com_labels_core)</f>
        <v>Motors, generators, power transformers, power distribution and control equipment</v>
      </c>
      <c r="Q95" s="71" t="str">
        <v>c_088</v>
      </c>
      <c r="R95" s="64">
        <v>3.0175301640953767</v>
      </c>
      <c r="S95" s="64">
        <v>3.0175301640953767</v>
      </c>
      <c r="T95" s="64">
        <v>3.3192831805049146</v>
      </c>
      <c r="U95" s="64">
        <v>3.0175301640953767</v>
      </c>
      <c r="V95" s="64" t="str">
        <v/>
      </c>
      <c r="W95" s="64" t="str">
        <v/>
      </c>
      <c r="X95" s="64" t="str">
        <v/>
      </c>
      <c r="Y95" s="64" t="str">
        <v/>
      </c>
      <c r="Z95" s="64" t="str">
        <v/>
      </c>
      <c r="AA95" s="64" t="str">
        <v/>
      </c>
    </row>
    <row r="96" spans="16:27" x14ac:dyDescent="0.2">
      <c r="P96" s="209" t="str" cm="1">
        <f t="array" aca="1" ref="P96" ca="1">_xlfn.XLOOKUP(Q96,Com_codes_core,Com_labels_core)</f>
        <v>Batteries and accumulators</v>
      </c>
      <c r="Q96" s="71" t="str">
        <v>c_089</v>
      </c>
      <c r="R96" s="64">
        <v>1.7056388246873329</v>
      </c>
      <c r="S96" s="64">
        <v>1.7056388246873329</v>
      </c>
      <c r="T96" s="64">
        <v>1.8762027071560665</v>
      </c>
      <c r="U96" s="64">
        <v>1.7056388246873329</v>
      </c>
      <c r="V96" s="64" t="str">
        <v/>
      </c>
      <c r="W96" s="64" t="str">
        <v/>
      </c>
      <c r="X96" s="64" t="str">
        <v/>
      </c>
      <c r="Y96" s="64" t="str">
        <v/>
      </c>
      <c r="Z96" s="64" t="str">
        <v/>
      </c>
      <c r="AA96" s="64" t="str">
        <v/>
      </c>
    </row>
    <row r="97" spans="16:27" x14ac:dyDescent="0.2">
      <c r="P97" s="209" t="str" cm="1">
        <f t="array" aca="1" ref="P97" ca="1">_xlfn.XLOOKUP(Q97,Com_codes_core,Com_labels_core)</f>
        <v>Wires and wiring equipment</v>
      </c>
      <c r="Q97" s="71" t="str">
        <v>c_090</v>
      </c>
      <c r="R97" s="64">
        <v>2.6975510350635759</v>
      </c>
      <c r="S97" s="64">
        <v>2.6975510350635759</v>
      </c>
      <c r="T97" s="64">
        <v>2.9673061385699335</v>
      </c>
      <c r="U97" s="64">
        <v>2.6975510350635759</v>
      </c>
      <c r="V97" s="64" t="str">
        <v/>
      </c>
      <c r="W97" s="64" t="str">
        <v/>
      </c>
      <c r="X97" s="64" t="str">
        <v/>
      </c>
      <c r="Y97" s="64" t="str">
        <v/>
      </c>
      <c r="Z97" s="64" t="str">
        <v/>
      </c>
      <c r="AA97" s="64" t="str">
        <v/>
      </c>
    </row>
    <row r="98" spans="16:27" x14ac:dyDescent="0.2">
      <c r="P98" s="209" t="str" cm="1">
        <f t="array" aca="1" ref="P98" ca="1">_xlfn.XLOOKUP(Q98,Com_codes_core,Com_labels_core)</f>
        <v>Electrical lighting equipment</v>
      </c>
      <c r="Q98" s="71" t="str">
        <v>c_091</v>
      </c>
      <c r="R98" s="64">
        <v>2.1674981981059878</v>
      </c>
      <c r="S98" s="64">
        <v>2.1674981981059878</v>
      </c>
      <c r="T98" s="64">
        <v>2.3842480179165868</v>
      </c>
      <c r="U98" s="64">
        <v>2.1674981981059878</v>
      </c>
      <c r="V98" s="64" t="str">
        <v/>
      </c>
      <c r="W98" s="64" t="str">
        <v/>
      </c>
      <c r="X98" s="64" t="str">
        <v/>
      </c>
      <c r="Y98" s="64" t="str">
        <v/>
      </c>
      <c r="Z98" s="64" t="str">
        <v/>
      </c>
      <c r="AA98" s="64" t="str">
        <v/>
      </c>
    </row>
    <row r="99" spans="16:27" x14ac:dyDescent="0.2">
      <c r="P99" s="209" t="str" cm="1">
        <f t="array" aca="1" ref="P99" ca="1">_xlfn.XLOOKUP(Q99,Com_codes_core,Com_labels_core)</f>
        <v>Household electrical appliances (family refrigerators, dishwashers, washing machines, vacuum cleaners, etc.)</v>
      </c>
      <c r="Q99" s="71" t="str">
        <v>c_092</v>
      </c>
      <c r="R99" s="64">
        <v>10.447168358614919</v>
      </c>
      <c r="S99" s="64">
        <v>10.447168358614919</v>
      </c>
      <c r="T99" s="64">
        <v>11.491885194476412</v>
      </c>
      <c r="U99" s="64">
        <v>10.447168358614919</v>
      </c>
      <c r="V99" s="64" t="str">
        <v/>
      </c>
      <c r="W99" s="64" t="str">
        <v/>
      </c>
      <c r="X99" s="64" t="str">
        <v/>
      </c>
      <c r="Y99" s="64" t="str">
        <v/>
      </c>
      <c r="Z99" s="64" t="str">
        <v/>
      </c>
      <c r="AA99" s="64" t="str">
        <v/>
      </c>
    </row>
    <row r="100" spans="16:27" x14ac:dyDescent="0.2">
      <c r="P100" s="209" t="str" cm="1">
        <f t="array" aca="1" ref="P100" ca="1">_xlfn.XLOOKUP(Q100,Com_codes_core,Com_labels_core)</f>
        <v>Other electrical equipment</v>
      </c>
      <c r="Q100" s="71" t="str">
        <v>c_093</v>
      </c>
      <c r="R100" s="64">
        <v>3.3358187009654277</v>
      </c>
      <c r="S100" s="64">
        <v>3.3358187009654277</v>
      </c>
      <c r="T100" s="64">
        <v>3.6694005710619706</v>
      </c>
      <c r="U100" s="64">
        <v>3.3358187009654277</v>
      </c>
      <c r="V100" s="64" t="str">
        <v/>
      </c>
      <c r="W100" s="64" t="str">
        <v/>
      </c>
      <c r="X100" s="64" t="str">
        <v/>
      </c>
      <c r="Y100" s="64" t="str">
        <v/>
      </c>
      <c r="Z100" s="64" t="str">
        <v/>
      </c>
      <c r="AA100" s="64" t="str">
        <v/>
      </c>
    </row>
    <row r="101" spans="16:27" x14ac:dyDescent="0.2">
      <c r="P101" s="209" t="str" cm="1">
        <f t="array" aca="1" ref="P101" ca="1">_xlfn.XLOOKUP(Q101,Com_codes_core,Com_labels_core)</f>
        <v>Common machine</v>
      </c>
      <c r="Q101" s="71" t="str">
        <v>c_094</v>
      </c>
      <c r="R101" s="64">
        <v>3.5624950726939968</v>
      </c>
      <c r="S101" s="64">
        <v>3.5624950726939968</v>
      </c>
      <c r="T101" s="64">
        <v>3.9187445799633971</v>
      </c>
      <c r="U101" s="64">
        <v>3.5624950726939968</v>
      </c>
      <c r="V101" s="64" t="str">
        <v/>
      </c>
      <c r="W101" s="64" t="str">
        <v/>
      </c>
      <c r="X101" s="64" t="str">
        <v/>
      </c>
      <c r="Y101" s="64" t="str">
        <v/>
      </c>
      <c r="Z101" s="64" t="str">
        <v/>
      </c>
      <c r="AA101" s="64" t="str">
        <v/>
      </c>
    </row>
    <row r="102" spans="16:27" x14ac:dyDescent="0.2">
      <c r="P102" s="209" t="str" cm="1">
        <f t="array" aca="1" ref="P102" ca="1">_xlfn.XLOOKUP(Q102,Com_codes_core,Com_labels_core)</f>
        <v>Specialized machine</v>
      </c>
      <c r="Q102" s="71" t="str">
        <v>c_095</v>
      </c>
      <c r="R102" s="64">
        <v>2.0196912518056345</v>
      </c>
      <c r="S102" s="64">
        <v>2.0196912518056345</v>
      </c>
      <c r="T102" s="64">
        <v>2.2216603769861982</v>
      </c>
      <c r="U102" s="64">
        <v>2.0196912518056345</v>
      </c>
      <c r="V102" s="64" t="str">
        <v/>
      </c>
      <c r="W102" s="64" t="str">
        <v/>
      </c>
      <c r="X102" s="64" t="str">
        <v/>
      </c>
      <c r="Y102" s="64" t="str">
        <v/>
      </c>
      <c r="Z102" s="64" t="str">
        <v/>
      </c>
      <c r="AA102" s="64" t="str">
        <v/>
      </c>
    </row>
    <row r="103" spans="16:27" x14ac:dyDescent="0.2">
      <c r="P103" s="209" t="str" cm="1">
        <f t="array" aca="1" ref="P103" ca="1">_xlfn.XLOOKUP(Q103,Com_codes_core,Com_labels_core)</f>
        <v>Cars of all kinds</v>
      </c>
      <c r="Q103" s="71" t="str">
        <v>c_096</v>
      </c>
      <c r="R103" s="64">
        <v>24.521785197566675</v>
      </c>
      <c r="S103" s="64">
        <v>24.521785197566675</v>
      </c>
      <c r="T103" s="64">
        <v>26.973963717323347</v>
      </c>
      <c r="U103" s="64">
        <v>24.521785197566675</v>
      </c>
      <c r="V103" s="64" t="str">
        <v/>
      </c>
      <c r="W103" s="64" t="str">
        <v/>
      </c>
      <c r="X103" s="64" t="str">
        <v/>
      </c>
      <c r="Y103" s="64" t="str">
        <v/>
      </c>
      <c r="Z103" s="64" t="str">
        <v/>
      </c>
      <c r="AA103" s="64" t="str">
        <v/>
      </c>
    </row>
    <row r="104" spans="16:27" x14ac:dyDescent="0.2">
      <c r="P104" s="209" t="str" cm="1">
        <f t="array" aca="1" ref="P104" ca="1">_xlfn.XLOOKUP(Q104,Com_codes_core,Com_labels_core)</f>
        <v>Remaining motor vehicles (except cars of all kinds), car bodies and other motor vehicles, trailers and semi-trailers; Spare parts and accessories for cars and other motor vehicles</v>
      </c>
      <c r="Q104" s="71" t="str">
        <v>c_097</v>
      </c>
      <c r="R104" s="64">
        <v>8.2521732384174733</v>
      </c>
      <c r="S104" s="64">
        <v>8.2521732384174733</v>
      </c>
      <c r="T104" s="64">
        <v>9.0773905622592217</v>
      </c>
      <c r="U104" s="64">
        <v>8.2521732384174733</v>
      </c>
      <c r="V104" s="64" t="str">
        <v/>
      </c>
      <c r="W104" s="64" t="str">
        <v/>
      </c>
      <c r="X104" s="64" t="str">
        <v/>
      </c>
      <c r="Y104" s="64" t="str">
        <v/>
      </c>
      <c r="Z104" s="64" t="str">
        <v/>
      </c>
      <c r="AA104" s="64" t="str">
        <v/>
      </c>
    </row>
    <row r="105" spans="16:27" x14ac:dyDescent="0.2">
      <c r="P105" s="209" t="str" cm="1">
        <f t="array" aca="1" ref="P105" ca="1">_xlfn.XLOOKUP(Q105,Com_codes_core,Com_labels_core)</f>
        <v>Ships and boats; Locomotives, trams and rolling stock; Aircraft, spacecraft and related machinery, Combat vehicles used in the military</v>
      </c>
      <c r="Q105" s="71" t="str">
        <v>c_098</v>
      </c>
      <c r="R105" s="64">
        <v>5.0538946875786106</v>
      </c>
      <c r="S105" s="64">
        <v>5.0538946875786106</v>
      </c>
      <c r="T105" s="64">
        <v>5.5592841563364717</v>
      </c>
      <c r="U105" s="64">
        <v>5.0538946875786106</v>
      </c>
      <c r="V105" s="64" t="str">
        <v/>
      </c>
      <c r="W105" s="64" t="str">
        <v/>
      </c>
      <c r="X105" s="64" t="str">
        <v/>
      </c>
      <c r="Y105" s="64" t="str">
        <v/>
      </c>
      <c r="Z105" s="64" t="str">
        <v/>
      </c>
      <c r="AA105" s="64" t="str">
        <v/>
      </c>
    </row>
    <row r="106" spans="16:27" x14ac:dyDescent="0.2">
      <c r="P106" s="209" t="str" cm="1">
        <f t="array" aca="1" ref="P106" ca="1">_xlfn.XLOOKUP(Q106,Com_codes_core,Com_labels_core)</f>
        <v>Motorcycles, motorbikes</v>
      </c>
      <c r="Q106" s="71" t="str">
        <v>c_099</v>
      </c>
      <c r="R106" s="64">
        <v>8.0330143226057</v>
      </c>
      <c r="S106" s="64">
        <v>8.0330143226057</v>
      </c>
      <c r="T106" s="64">
        <v>8.8363157548662716</v>
      </c>
      <c r="U106" s="64">
        <v>8.0330143226057</v>
      </c>
      <c r="V106" s="64" t="str">
        <v/>
      </c>
      <c r="W106" s="64" t="str">
        <v/>
      </c>
      <c r="X106" s="64" t="str">
        <v/>
      </c>
      <c r="Y106" s="64" t="str">
        <v/>
      </c>
      <c r="Z106" s="64" t="str">
        <v/>
      </c>
      <c r="AA106" s="64" t="str">
        <v/>
      </c>
    </row>
    <row r="107" spans="16:27" x14ac:dyDescent="0.2">
      <c r="P107" s="209" t="str" cm="1">
        <f t="array" aca="1" ref="P107" ca="1">_xlfn.XLOOKUP(Q107,Com_codes_core,Com_labels_core)</f>
        <v>Other means of transport remain</v>
      </c>
      <c r="Q107" s="71" t="str">
        <v>c_100</v>
      </c>
      <c r="R107" s="64">
        <v>3.0331849060270453</v>
      </c>
      <c r="S107" s="64">
        <v>3.0331849060270453</v>
      </c>
      <c r="T107" s="64">
        <v>3.3365033966297504</v>
      </c>
      <c r="U107" s="64">
        <v>3.0331849060270453</v>
      </c>
      <c r="V107" s="64" t="str">
        <v/>
      </c>
      <c r="W107" s="64" t="str">
        <v/>
      </c>
      <c r="X107" s="64" t="str">
        <v/>
      </c>
      <c r="Y107" s="64" t="str">
        <v/>
      </c>
      <c r="Z107" s="64" t="str">
        <v/>
      </c>
      <c r="AA107" s="64" t="str">
        <v/>
      </c>
    </row>
    <row r="108" spans="16:27" x14ac:dyDescent="0.2">
      <c r="P108" s="209" t="str" cm="1">
        <f t="array" aca="1" ref="P108" ca="1">_xlfn.XLOOKUP(Q108,Com_codes_core,Com_labels_core)</f>
        <v>Bed, wardrobe, table, chair</v>
      </c>
      <c r="Q108" s="71" t="str">
        <v>c_101</v>
      </c>
      <c r="R108" s="64">
        <v>2.0570124014951703</v>
      </c>
      <c r="S108" s="64">
        <v>2.0570124014951703</v>
      </c>
      <c r="T108" s="64">
        <v>2.2627136416446874</v>
      </c>
      <c r="U108" s="64">
        <v>2.0570124014951703</v>
      </c>
      <c r="V108" s="64" t="str">
        <v/>
      </c>
      <c r="W108" s="64" t="str">
        <v/>
      </c>
      <c r="X108" s="64" t="str">
        <v/>
      </c>
      <c r="Y108" s="64" t="str">
        <v/>
      </c>
      <c r="Z108" s="64" t="str">
        <v/>
      </c>
      <c r="AA108" s="64" t="str">
        <v/>
      </c>
    </row>
    <row r="109" spans="16:27" x14ac:dyDescent="0.2">
      <c r="P109" s="209" t="str" cm="1">
        <f t="array" aca="1" ref="P109" ca="1">_xlfn.XLOOKUP(Q109,Com_codes_core,Com_labels_core)</f>
        <v>Jewelry, imitation jewelry and related details; Musical instrument; Sports Instruments; Toys, games</v>
      </c>
      <c r="Q109" s="71" t="str">
        <v>c_102</v>
      </c>
      <c r="R109" s="64">
        <v>16.272188950021924</v>
      </c>
      <c r="S109" s="64">
        <v>16.272188950021924</v>
      </c>
      <c r="T109" s="64">
        <v>17.899407845024118</v>
      </c>
      <c r="U109" s="64">
        <v>16.272188950021924</v>
      </c>
      <c r="V109" s="64" t="str">
        <v/>
      </c>
      <c r="W109" s="64" t="str">
        <v/>
      </c>
      <c r="X109" s="64" t="str">
        <v/>
      </c>
      <c r="Y109" s="64" t="str">
        <v/>
      </c>
      <c r="Z109" s="64" t="str">
        <v/>
      </c>
      <c r="AA109" s="64" t="str">
        <v/>
      </c>
    </row>
    <row r="110" spans="16:27" x14ac:dyDescent="0.2">
      <c r="P110" s="209" t="str" cm="1">
        <f t="array" aca="1" ref="P110" ca="1">_xlfn.XLOOKUP(Q110,Com_codes_core,Com_labels_core)</f>
        <v>Medical, dental, orthopedic and rehabilitation equipment and instruments</v>
      </c>
      <c r="Q110" s="71" t="str">
        <v>c_103</v>
      </c>
      <c r="R110" s="64">
        <v>1.5737973533486236</v>
      </c>
      <c r="S110" s="64">
        <v>1.5737973533486236</v>
      </c>
      <c r="T110" s="64">
        <v>1.7311770886834863</v>
      </c>
      <c r="U110" s="64">
        <v>1.5737973533486236</v>
      </c>
      <c r="V110" s="64" t="str">
        <v/>
      </c>
      <c r="W110" s="64" t="str">
        <v/>
      </c>
      <c r="X110" s="64" t="str">
        <v/>
      </c>
      <c r="Y110" s="64" t="str">
        <v/>
      </c>
      <c r="Z110" s="64" t="str">
        <v/>
      </c>
      <c r="AA110" s="64" t="str">
        <v/>
      </c>
    </row>
    <row r="111" spans="16:27" x14ac:dyDescent="0.2">
      <c r="P111" s="209" t="str" cm="1">
        <f t="array" aca="1" ref="P111" ca="1">_xlfn.XLOOKUP(Q111,Com_codes_core,Com_labels_core)</f>
        <v>Other processing and manufacturing products not yet classified</v>
      </c>
      <c r="Q111" s="49" t="str">
        <v>c_104</v>
      </c>
      <c r="R111" s="49">
        <v>6.1216316471337882</v>
      </c>
      <c r="S111" s="49">
        <v>6.1216316471337882</v>
      </c>
      <c r="T111" s="49">
        <v>6.7337948118471687</v>
      </c>
      <c r="U111" s="49">
        <v>6.1216316471337882</v>
      </c>
      <c r="V111" s="49" t="str">
        <v/>
      </c>
      <c r="W111" s="49" t="str">
        <v/>
      </c>
      <c r="X111" s="49" t="str">
        <v/>
      </c>
      <c r="Y111" s="49" t="str">
        <v/>
      </c>
      <c r="Z111" s="49" t="str">
        <v/>
      </c>
      <c r="AA111" s="49" t="str">
        <v/>
      </c>
    </row>
    <row r="112" spans="16:27" x14ac:dyDescent="0.2">
      <c r="P112" s="209" t="str" cm="1">
        <f t="array" aca="1" ref="P112" ca="1">_xlfn.XLOOKUP(Q112,Com_codes_core,Com_labels_core)</f>
        <v>Repair, maintenance and installation services of machinery and equipment</v>
      </c>
      <c r="Q112" s="49" t="str">
        <v>c_105</v>
      </c>
      <c r="R112" s="49">
        <v>0.28028174968763259</v>
      </c>
      <c r="S112" s="49">
        <v>0.28028174968763259</v>
      </c>
      <c r="T112" s="49">
        <v>0.3083099246563959</v>
      </c>
      <c r="U112" s="49">
        <v>0.28028174968763259</v>
      </c>
      <c r="V112" s="49" t="str">
        <v/>
      </c>
      <c r="W112" s="49" t="str">
        <v/>
      </c>
      <c r="X112" s="49" t="str">
        <v/>
      </c>
      <c r="Y112" s="49" t="str">
        <v/>
      </c>
      <c r="Z112" s="49" t="str">
        <v/>
      </c>
      <c r="AA112" s="49" t="str">
        <v/>
      </c>
    </row>
    <row r="113" spans="16:27" x14ac:dyDescent="0.2">
      <c r="P113" s="209" t="str" cm="1">
        <f t="array" aca="1" ref="P113" ca="1">_xlfn.XLOOKUP(Q113,Com_codes_core,Com_labels_core)</f>
        <v>Electricity commodity</v>
      </c>
      <c r="Q113" s="49" t="str">
        <v>c_106</v>
      </c>
      <c r="R113" s="49">
        <v>5.3603557757832982</v>
      </c>
      <c r="S113" s="49">
        <v>5.3603557757832982</v>
      </c>
      <c r="T113" s="49">
        <v>5.3603557757832982</v>
      </c>
      <c r="U113" s="49">
        <v>5.3603557757832982</v>
      </c>
      <c r="V113" s="49" t="str">
        <v/>
      </c>
      <c r="W113" s="49" t="str">
        <v/>
      </c>
      <c r="X113" s="49" t="str">
        <v/>
      </c>
      <c r="Y113" s="49" t="str">
        <v/>
      </c>
      <c r="Z113" s="49" t="str">
        <v/>
      </c>
      <c r="AA113" s="49" t="str">
        <v/>
      </c>
    </row>
    <row r="114" spans="16:27" x14ac:dyDescent="0.2">
      <c r="P114" s="209" t="str" cm="1">
        <f t="array" aca="1" ref="P114" ca="1">_xlfn.XLOOKUP(Q114,Com_codes_core,Com_labels_core)</f>
        <v>Gas, gas fuel distribution services by pipeline</v>
      </c>
      <c r="Q114" s="49" t="str">
        <v>c_109</v>
      </c>
      <c r="R114" s="49">
        <v>15.963028152689009</v>
      </c>
      <c r="S114" s="49">
        <v>15.963028152689009</v>
      </c>
      <c r="T114" s="49">
        <v>15.963028152689009</v>
      </c>
      <c r="U114" s="49">
        <v>15.963028152689009</v>
      </c>
      <c r="V114" s="49" t="str">
        <v/>
      </c>
      <c r="W114" s="49" t="str">
        <v/>
      </c>
      <c r="X114" s="49" t="str">
        <v/>
      </c>
      <c r="Y114" s="49" t="str">
        <v/>
      </c>
      <c r="Z114" s="49" t="str">
        <v/>
      </c>
      <c r="AA114" s="49" t="str">
        <v/>
      </c>
    </row>
    <row r="115" spans="16:27" x14ac:dyDescent="0.2">
      <c r="P115" s="209" t="str" cm="1">
        <f t="array" aca="1" ref="P115" ca="1">_xlfn.XLOOKUP(Q115,Com_codes_core,Com_labels_core)</f>
        <v>Steam, hot water, ice; Steam, hot water, ice and air conditioning distribution services by pipes</v>
      </c>
      <c r="Q115" s="49" t="str">
        <v>c_110</v>
      </c>
      <c r="R115" s="49">
        <v>0.19275911192936471</v>
      </c>
      <c r="S115" s="49">
        <v>0.19275911192936471</v>
      </c>
      <c r="T115" s="49">
        <v>0.19275911192936471</v>
      </c>
      <c r="U115" s="49">
        <v>0.19275911192936471</v>
      </c>
      <c r="V115" s="49" t="str">
        <v/>
      </c>
      <c r="W115" s="49" t="str">
        <v/>
      </c>
      <c r="X115" s="49" t="str">
        <v/>
      </c>
      <c r="Y115" s="49" t="str">
        <v/>
      </c>
      <c r="Z115" s="49" t="str">
        <v/>
      </c>
      <c r="AA115" s="49" t="str">
        <v/>
      </c>
    </row>
    <row r="116" spans="16:27" x14ac:dyDescent="0.2">
      <c r="P116" s="209" t="str" cm="1">
        <f t="array" aca="1" ref="P116" ca="1">_xlfn.XLOOKUP(Q116,Com_codes_core,Com_labels_core)</f>
        <v>Natural water is exploited</v>
      </c>
      <c r="Q116" s="49" t="str">
        <v>c_111</v>
      </c>
      <c r="R116" s="49">
        <v>7.0767175639311288</v>
      </c>
      <c r="S116" s="49">
        <v>7.0767175639311288</v>
      </c>
      <c r="T116" s="49">
        <v>7.0767175639311288</v>
      </c>
      <c r="U116" s="49">
        <v>7.0767175639311288</v>
      </c>
      <c r="V116" s="49" t="str">
        <v/>
      </c>
      <c r="W116" s="49" t="str">
        <v/>
      </c>
      <c r="X116" s="49" t="str">
        <v/>
      </c>
      <c r="Y116" s="49" t="str">
        <v/>
      </c>
      <c r="Z116" s="49" t="str">
        <v/>
      </c>
      <c r="AA116" s="49" t="str">
        <v/>
      </c>
    </row>
    <row r="117" spans="16:27" x14ac:dyDescent="0.2">
      <c r="P117" s="209" t="str" cm="1">
        <f t="array" aca="1" ref="P117" ca="1">_xlfn.XLOOKUP(Q117,Com_codes_core,Com_labels_core)</f>
        <v>Drainage and wastewater treatment services</v>
      </c>
      <c r="Q117" s="49" t="str">
        <v>c_112</v>
      </c>
      <c r="R117" s="49">
        <v>1.5016320018924374</v>
      </c>
      <c r="S117" s="49">
        <v>1.5016320018924374</v>
      </c>
      <c r="T117" s="49">
        <v>1.5016320018924374</v>
      </c>
      <c r="U117" s="49">
        <v>1.5016320018924374</v>
      </c>
      <c r="V117" s="49" t="str">
        <v/>
      </c>
      <c r="W117" s="49" t="str">
        <v/>
      </c>
      <c r="X117" s="49" t="str">
        <v/>
      </c>
      <c r="Y117" s="49" t="str">
        <v/>
      </c>
      <c r="Z117" s="49" t="str">
        <v/>
      </c>
      <c r="AA117" s="49" t="str">
        <v/>
      </c>
    </row>
    <row r="118" spans="16:27" x14ac:dyDescent="0.2">
      <c r="P118" s="209" t="str" cm="1">
        <f t="array" aca="1" ref="P118" ca="1">_xlfn.XLOOKUP(Q118,Com_codes_core,Com_labels_core)</f>
        <v>Waste collection, treatment and destruction services; scrap recycling</v>
      </c>
      <c r="Q118" s="49" t="str">
        <v>c_113</v>
      </c>
      <c r="R118" s="49">
        <v>3.1158310920887744</v>
      </c>
      <c r="S118" s="49">
        <v>3.1158310920887744</v>
      </c>
      <c r="T118" s="49">
        <v>3.1158310920887744</v>
      </c>
      <c r="U118" s="49">
        <v>3.1158310920887744</v>
      </c>
      <c r="V118" s="49" t="str">
        <v/>
      </c>
      <c r="W118" s="49" t="str">
        <v/>
      </c>
      <c r="X118" s="49" t="str">
        <v/>
      </c>
      <c r="Y118" s="49" t="str">
        <v/>
      </c>
      <c r="Z118" s="49" t="str">
        <v/>
      </c>
      <c r="AA118" s="49" t="str">
        <v/>
      </c>
    </row>
    <row r="119" spans="16:27" x14ac:dyDescent="0.2">
      <c r="P119" s="209" t="str" cm="1">
        <f t="array" aca="1" ref="P119" ca="1">_xlfn.XLOOKUP(Q119,Com_codes_core,Com_labels_core)</f>
        <v>Pollution treatment services and other waste management activities</v>
      </c>
      <c r="Q119" s="49" t="str">
        <v>c_114</v>
      </c>
      <c r="R119" s="49">
        <v>0.95421575071685405</v>
      </c>
      <c r="S119" s="49">
        <v>0.95421575071685405</v>
      </c>
      <c r="T119" s="49">
        <v>0.95421575071685405</v>
      </c>
      <c r="U119" s="49">
        <v>0.95421575071685405</v>
      </c>
      <c r="V119" s="49" t="str">
        <v/>
      </c>
      <c r="W119" s="49" t="str">
        <v/>
      </c>
      <c r="X119" s="49" t="str">
        <v/>
      </c>
      <c r="Y119" s="49" t="str">
        <v/>
      </c>
      <c r="Z119" s="49" t="str">
        <v/>
      </c>
      <c r="AA119" s="49" t="str">
        <v/>
      </c>
    </row>
    <row r="120" spans="16:27" x14ac:dyDescent="0.2">
      <c r="P120" s="209" t="str" cm="1">
        <f t="array" aca="1" ref="P120" ca="1">_xlfn.XLOOKUP(Q120,Com_codes_core,Com_labels_core)</f>
        <v>House to live in</v>
      </c>
      <c r="Q120" s="49" t="str">
        <v>c_115</v>
      </c>
      <c r="R120" s="49">
        <v>1.5350987248481551</v>
      </c>
      <c r="S120" s="49">
        <v>1.5350987248481551</v>
      </c>
      <c r="T120" s="49">
        <v>1.5350987248481551</v>
      </c>
      <c r="U120" s="49">
        <v>1.5350987248481551</v>
      </c>
      <c r="V120" s="49" t="str">
        <v/>
      </c>
      <c r="W120" s="49" t="str">
        <v/>
      </c>
      <c r="X120" s="49" t="str">
        <v/>
      </c>
      <c r="Y120" s="49" t="str">
        <v/>
      </c>
      <c r="Z120" s="49" t="str">
        <v/>
      </c>
      <c r="AA120" s="49" t="str">
        <v/>
      </c>
    </row>
    <row r="121" spans="16:27" x14ac:dyDescent="0.2">
      <c r="P121" s="209" t="str" cm="1">
        <f t="array" aca="1" ref="P121" ca="1">_xlfn.XLOOKUP(Q121,Com_codes_core,Com_labels_core)</f>
        <v>Other types of houses and house construction services</v>
      </c>
      <c r="Q121" s="49" t="str">
        <v>c_116</v>
      </c>
      <c r="R121" s="49">
        <v>1.0838867102425283</v>
      </c>
      <c r="S121" s="49">
        <v>1.0838867102425283</v>
      </c>
      <c r="T121" s="49">
        <v>1.0838867102425283</v>
      </c>
      <c r="U121" s="49">
        <v>1.0838867102425283</v>
      </c>
      <c r="V121" s="49" t="str">
        <v/>
      </c>
      <c r="W121" s="49" t="str">
        <v/>
      </c>
      <c r="X121" s="49" t="str">
        <v/>
      </c>
      <c r="Y121" s="49" t="str">
        <v/>
      </c>
      <c r="Z121" s="49" t="str">
        <v/>
      </c>
      <c r="AA121" s="49" t="str">
        <v/>
      </c>
    </row>
    <row r="122" spans="16:27" x14ac:dyDescent="0.2">
      <c r="P122" s="209" t="str" cm="1">
        <f t="array" aca="1" ref="P122" ca="1">_xlfn.XLOOKUP(Q122,Com_codes_core,Com_labels_core)</f>
        <v>Railways, railway construction services</v>
      </c>
      <c r="Q122" s="49" t="str">
        <v>c_117</v>
      </c>
      <c r="R122" s="49">
        <v>0.43467223480096906</v>
      </c>
      <c r="S122" s="49">
        <v>0.43467223480096906</v>
      </c>
      <c r="T122" s="49">
        <v>0.43467223480096906</v>
      </c>
      <c r="U122" s="49">
        <v>0.43467223480096906</v>
      </c>
      <c r="V122" s="49" t="str">
        <v/>
      </c>
      <c r="W122" s="49" t="str">
        <v/>
      </c>
      <c r="X122" s="49" t="str">
        <v/>
      </c>
      <c r="Y122" s="49" t="str">
        <v/>
      </c>
      <c r="Z122" s="49" t="str">
        <v/>
      </c>
      <c r="AA122" s="49" t="str">
        <v/>
      </c>
    </row>
    <row r="123" spans="16:27" x14ac:dyDescent="0.2">
      <c r="P123" s="209" t="str" cm="1">
        <f t="array" aca="1" ref="P123" ca="1">_xlfn.XLOOKUP(Q123,Com_codes_core,Com_labels_core)</f>
        <v>Road works, road construction services</v>
      </c>
      <c r="Q123" s="49" t="str">
        <v>c_118</v>
      </c>
      <c r="R123" s="49">
        <v>4.1782643059093445</v>
      </c>
      <c r="S123" s="49">
        <v>4.1782643059093445</v>
      </c>
      <c r="T123" s="49">
        <v>4.1782643059093445</v>
      </c>
      <c r="U123" s="49">
        <v>4.1782643059093445</v>
      </c>
      <c r="V123" s="49" t="str">
        <v/>
      </c>
      <c r="W123" s="49" t="str">
        <v/>
      </c>
      <c r="X123" s="49" t="str">
        <v/>
      </c>
      <c r="Y123" s="49" t="str">
        <v/>
      </c>
      <c r="Z123" s="49" t="str">
        <v/>
      </c>
      <c r="AA123" s="49" t="str">
        <v/>
      </c>
    </row>
    <row r="124" spans="16:27" x14ac:dyDescent="0.2">
      <c r="P124" s="209" t="str" cm="1">
        <f t="array" aca="1" ref="P124" ca="1">_xlfn.XLOOKUP(Q124,Com_codes_core,Com_labels_core)</f>
        <v>Public works and construction services of public works and other civil engineering works</v>
      </c>
      <c r="Q124" s="49" t="str">
        <v>c_119</v>
      </c>
      <c r="R124" s="49">
        <v>1.2757074526768764</v>
      </c>
      <c r="S124" s="49">
        <v>1.2757074526768764</v>
      </c>
      <c r="T124" s="49">
        <v>1.2757074526768764</v>
      </c>
      <c r="U124" s="49">
        <v>1.2757074526768764</v>
      </c>
      <c r="V124" s="49" t="str">
        <v/>
      </c>
      <c r="W124" s="49" t="str">
        <v/>
      </c>
      <c r="X124" s="49" t="str">
        <v/>
      </c>
      <c r="Y124" s="49" t="str">
        <v/>
      </c>
      <c r="Z124" s="49" t="str">
        <v/>
      </c>
      <c r="AA124" s="49" t="str">
        <v/>
      </c>
    </row>
    <row r="125" spans="16:27" x14ac:dyDescent="0.2">
      <c r="P125" s="209" t="str" cm="1">
        <f t="array" aca="1" ref="P125" ca="1">_xlfn.XLOOKUP(Q125,Com_codes_core,Com_labels_core)</f>
        <v>Specialized construction services</v>
      </c>
      <c r="Q125" s="49" t="str">
        <v>c_120</v>
      </c>
      <c r="R125" s="49">
        <v>0.22324581840932767</v>
      </c>
      <c r="S125" s="49">
        <v>0.22324581840932767</v>
      </c>
      <c r="T125" s="49">
        <v>0.22324581840932767</v>
      </c>
      <c r="U125" s="49">
        <v>0.22324581840932767</v>
      </c>
      <c r="V125" s="49" t="str">
        <v/>
      </c>
      <c r="W125" s="49" t="str">
        <v/>
      </c>
      <c r="X125" s="49" t="str">
        <v/>
      </c>
      <c r="Y125" s="49" t="str">
        <v/>
      </c>
      <c r="Z125" s="49" t="str">
        <v/>
      </c>
      <c r="AA125" s="49" t="str">
        <v/>
      </c>
    </row>
    <row r="126" spans="16:27" x14ac:dyDescent="0.2">
      <c r="P126" s="209" t="str" cm="1">
        <f t="array" aca="1" ref="P126" ca="1">_xlfn.XLOOKUP(Q126,Com_codes_core,Com_labels_core)</f>
        <v>Services Selling cars, motorbikes, motorbikes and other motor vehicles</v>
      </c>
      <c r="Q126" s="49" t="str">
        <v>c_121</v>
      </c>
      <c r="R126" s="49">
        <v>3.0976171411360434</v>
      </c>
      <c r="S126" s="49">
        <v>3.0976171411360434</v>
      </c>
      <c r="T126" s="49">
        <v>3.0976171411360434</v>
      </c>
      <c r="U126" s="49">
        <v>3.0976171411360434</v>
      </c>
      <c r="V126" s="49" t="str">
        <v/>
      </c>
      <c r="W126" s="49" t="str">
        <v/>
      </c>
      <c r="X126" s="49" t="str">
        <v/>
      </c>
      <c r="Y126" s="49" t="str">
        <v/>
      </c>
      <c r="Z126" s="49" t="str">
        <v/>
      </c>
      <c r="AA126" s="49" t="str">
        <v/>
      </c>
    </row>
    <row r="127" spans="16:27" x14ac:dyDescent="0.2">
      <c r="P127" s="209" t="str" cm="1">
        <f t="array" aca="1" ref="P127" ca="1">_xlfn.XLOOKUP(Q127,Com_codes_core,Com_labels_core)</f>
        <v>Car, motorbike, motorbike and other motor vehicle repair services</v>
      </c>
      <c r="Q127" s="49" t="str">
        <v>c_122</v>
      </c>
      <c r="R127" s="49">
        <v>4.0309995823733225</v>
      </c>
      <c r="S127" s="49">
        <v>4.0309995823733225</v>
      </c>
      <c r="T127" s="49">
        <v>4.0309995823733225</v>
      </c>
      <c r="U127" s="49">
        <v>4.0309995823733225</v>
      </c>
      <c r="V127" s="49" t="str">
        <v/>
      </c>
      <c r="W127" s="49" t="str">
        <v/>
      </c>
      <c r="X127" s="49" t="str">
        <v/>
      </c>
      <c r="Y127" s="49" t="str">
        <v/>
      </c>
      <c r="Z127" s="49" t="str">
        <v/>
      </c>
      <c r="AA127" s="49" t="str">
        <v/>
      </c>
    </row>
    <row r="128" spans="16:27" x14ac:dyDescent="0.2">
      <c r="P128" s="209" t="str" cm="1">
        <f t="array" aca="1" ref="P128" ca="1">_xlfn.XLOOKUP(Q128,Com_codes_core,Com_labels_core)</f>
        <v>Railway passenger transport service</v>
      </c>
      <c r="Q128" s="49" t="str">
        <v>c_124</v>
      </c>
      <c r="R128" s="49">
        <v>6.722303148298657</v>
      </c>
      <c r="S128" s="49">
        <v>6.722303148298657</v>
      </c>
      <c r="T128" s="49">
        <v>6.722303148298657</v>
      </c>
      <c r="U128" s="49">
        <v>6.722303148298657</v>
      </c>
      <c r="V128" s="49" t="str">
        <v/>
      </c>
      <c r="W128" s="49" t="str">
        <v/>
      </c>
      <c r="X128" s="49" t="str">
        <v/>
      </c>
      <c r="Y128" s="49" t="str">
        <v/>
      </c>
      <c r="Z128" s="49" t="str">
        <v/>
      </c>
      <c r="AA128" s="49" t="str">
        <v/>
      </c>
    </row>
    <row r="129" spans="16:27" x14ac:dyDescent="0.2">
      <c r="P129" s="209" t="str" cm="1">
        <f t="array" aca="1" ref="P129" ca="1">_xlfn.XLOOKUP(Q129,Com_codes_core,Com_labels_core)</f>
        <v>Bus transport services, other road passenger transport services</v>
      </c>
      <c r="Q129" s="49" t="str">
        <v>c_126</v>
      </c>
      <c r="R129" s="49">
        <v>2.7613425789664805</v>
      </c>
      <c r="S129" s="49">
        <v>2.7613425789664805</v>
      </c>
      <c r="T129" s="49">
        <v>2.7613425789664805</v>
      </c>
      <c r="U129" s="49">
        <v>2.7613425789664805</v>
      </c>
      <c r="V129" s="49" t="str">
        <v/>
      </c>
      <c r="W129" s="49" t="str">
        <v/>
      </c>
      <c r="X129" s="49" t="str">
        <v/>
      </c>
      <c r="Y129" s="49" t="str">
        <v/>
      </c>
      <c r="Z129" s="49" t="str">
        <v/>
      </c>
      <c r="AA129" s="49" t="str">
        <v/>
      </c>
    </row>
    <row r="130" spans="16:27" x14ac:dyDescent="0.2">
      <c r="P130" s="209" t="str" cm="1">
        <f t="array" aca="1" ref="P130" ca="1">_xlfn.XLOOKUP(Q130,Com_codes_core,Com_labels_core)</f>
        <v>Waterway passenger transport service</v>
      </c>
      <c r="Q130" s="49" t="str">
        <v>c_128</v>
      </c>
      <c r="R130" s="49">
        <v>4.5946258178637658</v>
      </c>
      <c r="S130" s="49">
        <v>4.5946258178637658</v>
      </c>
      <c r="T130" s="49">
        <v>4.5946258178637658</v>
      </c>
      <c r="U130" s="49">
        <v>4.5946258178637658</v>
      </c>
      <c r="V130" s="49" t="str">
        <v/>
      </c>
      <c r="W130" s="49" t="str">
        <v/>
      </c>
      <c r="X130" s="49" t="str">
        <v/>
      </c>
      <c r="Y130" s="49" t="str">
        <v/>
      </c>
      <c r="Z130" s="49" t="str">
        <v/>
      </c>
      <c r="AA130" s="49" t="str">
        <v/>
      </c>
    </row>
    <row r="131" spans="16:27" x14ac:dyDescent="0.2">
      <c r="P131" s="209" t="str" cm="1">
        <f t="array" aca="1" ref="P131" ca="1">_xlfn.XLOOKUP(Q131,Com_codes_core,Com_labels_core)</f>
        <v>Air passenger transportation services</v>
      </c>
      <c r="Q131" s="49" t="str">
        <v>c_130</v>
      </c>
      <c r="R131" s="49">
        <v>5.1813557189621031</v>
      </c>
      <c r="S131" s="49">
        <v>5.1813557189621031</v>
      </c>
      <c r="T131" s="49">
        <v>5.1813557189621031</v>
      </c>
      <c r="U131" s="49">
        <v>5.1813557189621031</v>
      </c>
      <c r="V131" s="49" t="str">
        <v/>
      </c>
      <c r="W131" s="49" t="str">
        <v/>
      </c>
      <c r="X131" s="49" t="str">
        <v/>
      </c>
      <c r="Y131" s="49" t="str">
        <v/>
      </c>
      <c r="Z131" s="49" t="str">
        <v/>
      </c>
      <c r="AA131" s="49" t="str">
        <v/>
      </c>
    </row>
    <row r="132" spans="16:27" x14ac:dyDescent="0.2">
      <c r="P132" s="209" t="str" cm="1">
        <f t="array" aca="1" ref="P132" ca="1">_xlfn.XLOOKUP(Q132,Com_codes_core,Com_labels_core)</f>
        <v>Warehousing services and transportation support activities</v>
      </c>
      <c r="Q132" s="49" t="str">
        <v>c_132</v>
      </c>
      <c r="R132" s="49">
        <v>2.3820064756226142</v>
      </c>
      <c r="S132" s="49">
        <v>2.3820064756226142</v>
      </c>
      <c r="T132" s="49">
        <v>2.3820064756226142</v>
      </c>
      <c r="U132" s="49">
        <v>2.3820064756226142</v>
      </c>
      <c r="V132" s="49" t="str">
        <v/>
      </c>
      <c r="W132" s="49" t="str">
        <v/>
      </c>
      <c r="X132" s="49" t="str">
        <v/>
      </c>
      <c r="Y132" s="49" t="str">
        <v/>
      </c>
      <c r="Z132" s="49" t="str">
        <v/>
      </c>
      <c r="AA132" s="49" t="str">
        <v/>
      </c>
    </row>
    <row r="133" spans="16:27" x14ac:dyDescent="0.2">
      <c r="P133" s="209" t="str" cm="1">
        <f t="array" aca="1" ref="P133" ca="1">_xlfn.XLOOKUP(Q133,Com_codes_core,Com_labels_core)</f>
        <v>Postal and delivery services</v>
      </c>
      <c r="Q133" s="49" t="str">
        <v>c_133</v>
      </c>
      <c r="R133" s="49">
        <v>0.52056092556884193</v>
      </c>
      <c r="S133" s="49">
        <v>0.52056092556884193</v>
      </c>
      <c r="T133" s="49">
        <v>0.52056092556884193</v>
      </c>
      <c r="U133" s="49">
        <v>0.52056092556884193</v>
      </c>
      <c r="V133" s="49" t="str">
        <v/>
      </c>
      <c r="W133" s="49" t="str">
        <v/>
      </c>
      <c r="X133" s="49" t="str">
        <v/>
      </c>
      <c r="Y133" s="49" t="str">
        <v/>
      </c>
      <c r="Z133" s="49" t="str">
        <v/>
      </c>
      <c r="AA133" s="49" t="str">
        <v/>
      </c>
    </row>
    <row r="134" spans="16:27" x14ac:dyDescent="0.2">
      <c r="P134" s="209" t="str" cm="1">
        <f t="array" aca="1" ref="P134" ca="1">_xlfn.XLOOKUP(Q134,Com_codes_core,Com_labels_core)</f>
        <v>Lodging</v>
      </c>
      <c r="Q134" s="49" t="str">
        <v>c_134</v>
      </c>
      <c r="R134" s="49">
        <v>8.9692378847298091</v>
      </c>
      <c r="S134" s="49">
        <v>8.9692378847298091</v>
      </c>
      <c r="T134" s="49">
        <v>8.9692378847298091</v>
      </c>
      <c r="U134" s="49">
        <v>8.9692378847298091</v>
      </c>
      <c r="V134" s="49" t="str">
        <v/>
      </c>
      <c r="W134" s="49" t="str">
        <v/>
      </c>
      <c r="X134" s="49" t="str">
        <v/>
      </c>
      <c r="Y134" s="49" t="str">
        <v/>
      </c>
      <c r="Z134" s="49" t="str">
        <v/>
      </c>
      <c r="AA134" s="49" t="str">
        <v/>
      </c>
    </row>
    <row r="135" spans="16:27" x14ac:dyDescent="0.2">
      <c r="P135" s="209" t="str" cm="1">
        <f t="array" aca="1" ref="P135" ca="1">_xlfn.XLOOKUP(Q135,Com_codes_core,Com_labels_core)</f>
        <v>Food Service</v>
      </c>
      <c r="Q135" s="49" t="str">
        <v>c_135</v>
      </c>
      <c r="R135" s="49">
        <v>1.3686905964639606</v>
      </c>
      <c r="S135" s="49">
        <v>1.3686905964639606</v>
      </c>
      <c r="T135" s="49">
        <v>1.3686905964639606</v>
      </c>
      <c r="U135" s="49">
        <v>1.3686905964639606</v>
      </c>
      <c r="V135" s="49" t="str">
        <v/>
      </c>
      <c r="W135" s="49" t="str">
        <v/>
      </c>
      <c r="X135" s="49" t="str">
        <v/>
      </c>
      <c r="Y135" s="49" t="str">
        <v/>
      </c>
      <c r="Z135" s="49" t="str">
        <v/>
      </c>
      <c r="AA135" s="49" t="str">
        <v/>
      </c>
    </row>
    <row r="136" spans="16:27" x14ac:dyDescent="0.2">
      <c r="P136" s="209" t="str" cm="1">
        <f t="array" aca="1" ref="P136" ca="1">_xlfn.XLOOKUP(Q136,Com_codes_core,Com_labels_core)</f>
        <v>Publishing activities</v>
      </c>
      <c r="Q136" s="49" t="str">
        <v>c_136</v>
      </c>
      <c r="R136" s="49">
        <v>3.1629960814168121</v>
      </c>
      <c r="S136" s="49">
        <v>3.1629960814168121</v>
      </c>
      <c r="T136" s="49">
        <v>3.1629960814168121</v>
      </c>
      <c r="U136" s="49">
        <v>3.1629960814168121</v>
      </c>
      <c r="V136" s="49" t="str">
        <v/>
      </c>
      <c r="W136" s="49" t="str">
        <v/>
      </c>
      <c r="X136" s="49" t="str">
        <v/>
      </c>
      <c r="Y136" s="49" t="str">
        <v/>
      </c>
      <c r="Z136" s="49" t="str">
        <v/>
      </c>
      <c r="AA136" s="49" t="str">
        <v/>
      </c>
    </row>
    <row r="137" spans="16:27" x14ac:dyDescent="0.2">
      <c r="P137" s="209" t="str" cm="1">
        <f t="array" aca="1" ref="P137" ca="1">_xlfn.XLOOKUP(Q137,Com_codes_core,Com_labels_core)</f>
        <v>Film services, television program production, recording and music publishing</v>
      </c>
      <c r="Q137" s="49" t="str">
        <v>c_137</v>
      </c>
      <c r="R137" s="49">
        <v>1.1822045520409485</v>
      </c>
      <c r="S137" s="49">
        <v>1.1822045520409485</v>
      </c>
      <c r="T137" s="49">
        <v>1.1822045520409485</v>
      </c>
      <c r="U137" s="49">
        <v>1.1822045520409485</v>
      </c>
      <c r="V137" s="49" t="str">
        <v/>
      </c>
      <c r="W137" s="49" t="str">
        <v/>
      </c>
      <c r="X137" s="49" t="str">
        <v/>
      </c>
      <c r="Y137" s="49" t="str">
        <v/>
      </c>
      <c r="Z137" s="49" t="str">
        <v/>
      </c>
      <c r="AA137" s="49" t="str">
        <v/>
      </c>
    </row>
    <row r="138" spans="16:27" x14ac:dyDescent="0.2">
      <c r="P138" s="209" t="str" cm="1">
        <f t="array" aca="1" ref="P138" ca="1">_xlfn.XLOOKUP(Q138,Com_codes_core,Com_labels_core)</f>
        <v>Radio and television broadcasting services</v>
      </c>
      <c r="Q138" s="49" t="str">
        <v>c_138</v>
      </c>
      <c r="R138" s="49">
        <v>1.0800530823077892</v>
      </c>
      <c r="S138" s="49">
        <v>1.0800530823077892</v>
      </c>
      <c r="T138" s="49">
        <v>1.0800530823077892</v>
      </c>
      <c r="U138" s="49">
        <v>1.0800530823077892</v>
      </c>
      <c r="V138" s="49" t="str">
        <v/>
      </c>
      <c r="W138" s="49" t="str">
        <v/>
      </c>
      <c r="X138" s="49" t="str">
        <v/>
      </c>
      <c r="Y138" s="49" t="str">
        <v/>
      </c>
      <c r="Z138" s="49" t="str">
        <v/>
      </c>
      <c r="AA138" s="49" t="str">
        <v/>
      </c>
    </row>
    <row r="139" spans="16:27" x14ac:dyDescent="0.2">
      <c r="P139" s="209" t="str" cm="1">
        <f t="array" aca="1" ref="P139" ca="1">_xlfn.XLOOKUP(Q139,Com_codes_core,Com_labels_core)</f>
        <v>Telecommunication services</v>
      </c>
      <c r="Q139" s="49" t="str">
        <v>c_139</v>
      </c>
      <c r="R139" s="49">
        <v>4.3167332709951891</v>
      </c>
      <c r="S139" s="49">
        <v>4.3167332709951891</v>
      </c>
      <c r="T139" s="49">
        <v>4.3167332709951891</v>
      </c>
      <c r="U139" s="49">
        <v>4.3167332709951891</v>
      </c>
      <c r="V139" s="49" t="str">
        <v/>
      </c>
      <c r="W139" s="49" t="str">
        <v/>
      </c>
      <c r="X139" s="49" t="str">
        <v/>
      </c>
      <c r="Y139" s="49" t="str">
        <v/>
      </c>
      <c r="Z139" s="49" t="str">
        <v/>
      </c>
      <c r="AA139" s="49" t="str">
        <v/>
      </c>
    </row>
    <row r="140" spans="16:27" x14ac:dyDescent="0.2">
      <c r="P140" s="209" t="str" cm="1">
        <f t="array" aca="1" ref="P140" ca="1">_xlfn.XLOOKUP(Q140,Com_codes_core,Com_labels_core)</f>
        <v>Computer programming services, consulting services and other activities related to computers</v>
      </c>
      <c r="Q140" s="49" t="str">
        <v>c_140</v>
      </c>
      <c r="R140" s="49">
        <v>2.1127274523291972</v>
      </c>
      <c r="S140" s="49">
        <v>2.1127274523291972</v>
      </c>
      <c r="T140" s="49">
        <v>2.1127274523291972</v>
      </c>
      <c r="U140" s="49">
        <v>2.1127274523291972</v>
      </c>
      <c r="V140" s="49" t="str">
        <v/>
      </c>
      <c r="W140" s="49" t="str">
        <v/>
      </c>
      <c r="X140" s="49" t="str">
        <v/>
      </c>
      <c r="Y140" s="49" t="str">
        <v/>
      </c>
      <c r="Z140" s="49" t="str">
        <v/>
      </c>
      <c r="AA140" s="49" t="str">
        <v/>
      </c>
    </row>
    <row r="141" spans="16:27" x14ac:dyDescent="0.2">
      <c r="P141" s="209" t="str" cm="1">
        <f t="array" aca="1" ref="P141" ca="1">_xlfn.XLOOKUP(Q141,Com_codes_core,Com_labels_core)</f>
        <v>Other information services</v>
      </c>
      <c r="Q141" s="49" t="str">
        <v>c_141</v>
      </c>
      <c r="R141" s="49">
        <v>2.1739737241500037</v>
      </c>
      <c r="S141" s="49">
        <v>2.1739737241500037</v>
      </c>
      <c r="T141" s="49">
        <v>2.1739737241500037</v>
      </c>
      <c r="U141" s="49">
        <v>2.1739737241500037</v>
      </c>
      <c r="V141" s="49" t="str">
        <v/>
      </c>
      <c r="W141" s="49" t="str">
        <v/>
      </c>
      <c r="X141" s="49" t="str">
        <v/>
      </c>
      <c r="Y141" s="49" t="str">
        <v/>
      </c>
      <c r="Z141" s="49" t="str">
        <v/>
      </c>
      <c r="AA141" s="49" t="str">
        <v/>
      </c>
    </row>
    <row r="142" spans="16:27" x14ac:dyDescent="0.2">
      <c r="P142" s="209" t="str" cm="1">
        <f t="array" aca="1" ref="P142" ca="1">_xlfn.XLOOKUP(Q142,Com_codes_core,Com_labels_core)</f>
        <v>Financial services (except insurance and social insurance)</v>
      </c>
      <c r="Q142" s="49" t="str">
        <v>c_142</v>
      </c>
      <c r="R142" s="49">
        <v>1.6118836189432137</v>
      </c>
      <c r="S142" s="49">
        <v>1.6118836189432137</v>
      </c>
      <c r="T142" s="49">
        <v>1.6118836189432137</v>
      </c>
      <c r="U142" s="49">
        <v>1.6118836189432137</v>
      </c>
      <c r="V142" s="49" t="str">
        <v/>
      </c>
      <c r="W142" s="49" t="str">
        <v/>
      </c>
      <c r="X142" s="49" t="str">
        <v/>
      </c>
      <c r="Y142" s="49" t="str">
        <v/>
      </c>
      <c r="Z142" s="49" t="str">
        <v/>
      </c>
      <c r="AA142" s="49" t="str">
        <v/>
      </c>
    </row>
    <row r="143" spans="16:27" x14ac:dyDescent="0.2">
      <c r="P143" s="209" t="str" cm="1">
        <f t="array" aca="1" ref="P143" ca="1">_xlfn.XLOOKUP(Q143,Com_codes_core,Com_labels_core)</f>
        <v>Life insurance and Life reinsurance services</v>
      </c>
      <c r="Q143" s="49" t="str">
        <v>c_143</v>
      </c>
      <c r="R143" s="49">
        <v>3.3903843792002482</v>
      </c>
      <c r="S143" s="49">
        <v>3.3903843792002482</v>
      </c>
      <c r="T143" s="49">
        <v>3.3903843792002482</v>
      </c>
      <c r="U143" s="49">
        <v>3.3903843792002482</v>
      </c>
      <c r="V143" s="49" t="str">
        <v/>
      </c>
      <c r="W143" s="49" t="str">
        <v/>
      </c>
      <c r="X143" s="49" t="str">
        <v/>
      </c>
      <c r="Y143" s="49" t="str">
        <v/>
      </c>
      <c r="Z143" s="49" t="str">
        <v/>
      </c>
      <c r="AA143" s="49" t="str">
        <v/>
      </c>
    </row>
    <row r="144" spans="16:27" x14ac:dyDescent="0.2">
      <c r="P144" s="209" t="str" cm="1">
        <f t="array" aca="1" ref="P144" ca="1">_xlfn.XLOOKUP(Q144,Com_codes_core,Com_labels_core)</f>
        <v>Non-life insurance and non-life reinsurance services</v>
      </c>
      <c r="Q144" s="49" t="str">
        <v>c_144</v>
      </c>
      <c r="R144" s="49">
        <v>4.5531433485168193</v>
      </c>
      <c r="S144" s="49">
        <v>4.5531433485168193</v>
      </c>
      <c r="T144" s="49">
        <v>4.5531433485168193</v>
      </c>
      <c r="U144" s="49">
        <v>4.5531433485168193</v>
      </c>
      <c r="V144" s="49" t="str">
        <v/>
      </c>
      <c r="W144" s="49" t="str">
        <v/>
      </c>
      <c r="X144" s="49" t="str">
        <v/>
      </c>
      <c r="Y144" s="49" t="str">
        <v/>
      </c>
      <c r="Z144" s="49" t="str">
        <v/>
      </c>
      <c r="AA144" s="49" t="str">
        <v/>
      </c>
    </row>
    <row r="145" spans="16:27" x14ac:dyDescent="0.2">
      <c r="P145" s="209" t="str" cm="1">
        <f t="array" aca="1" ref="P145" ca="1">_xlfn.XLOOKUP(Q145,Com_codes_core,Com_labels_core)</f>
        <v>Other financial services</v>
      </c>
      <c r="Q145" s="49" t="str">
        <v>c_145</v>
      </c>
      <c r="R145" s="49">
        <v>0.79262633575972552</v>
      </c>
      <c r="S145" s="49">
        <v>0.79262633575972552</v>
      </c>
      <c r="T145" s="49">
        <v>0.79262633575972552</v>
      </c>
      <c r="U145" s="49">
        <v>0.79262633575972552</v>
      </c>
      <c r="V145" s="49" t="str">
        <v/>
      </c>
      <c r="W145" s="49" t="str">
        <v/>
      </c>
      <c r="X145" s="49" t="str">
        <v/>
      </c>
      <c r="Y145" s="49" t="str">
        <v/>
      </c>
      <c r="Z145" s="49" t="str">
        <v/>
      </c>
      <c r="AA145" s="49" t="str">
        <v/>
      </c>
    </row>
    <row r="146" spans="16:27" x14ac:dyDescent="0.2">
      <c r="P146" s="209" t="str" cm="1">
        <f t="array" aca="1" ref="P146" ca="1">_xlfn.XLOOKUP(Q146,Com_codes_core,Com_labels_core)</f>
        <v>Real estate business services</v>
      </c>
      <c r="Q146" s="49" t="str">
        <v>c_146</v>
      </c>
      <c r="R146" s="49">
        <v>2.9743307771172383</v>
      </c>
      <c r="S146" s="49">
        <v>2.9743307771172383</v>
      </c>
      <c r="T146" s="49">
        <v>2.9743307771172383</v>
      </c>
      <c r="U146" s="49">
        <v>2.9743307771172383</v>
      </c>
      <c r="V146" s="49" t="str">
        <v/>
      </c>
      <c r="W146" s="49" t="str">
        <v/>
      </c>
      <c r="X146" s="49" t="str">
        <v/>
      </c>
      <c r="Y146" s="49" t="str">
        <v/>
      </c>
      <c r="Z146" s="49" t="str">
        <v/>
      </c>
      <c r="AA146" s="49" t="str">
        <v/>
      </c>
    </row>
    <row r="147" spans="16:27" x14ac:dyDescent="0.2">
      <c r="P147" s="209" t="str" cm="1">
        <f t="array" aca="1" ref="P147" ca="1">_xlfn.XLOOKUP(Q147,Com_codes_core,Com_labels_core)</f>
        <v>Legal, accounting and auditing services</v>
      </c>
      <c r="Q147" s="49" t="str">
        <v>c_147</v>
      </c>
      <c r="R147" s="49">
        <v>1.2740198411420618</v>
      </c>
      <c r="S147" s="49">
        <v>1.2740198411420618</v>
      </c>
      <c r="T147" s="49">
        <v>1.2740198411420618</v>
      </c>
      <c r="U147" s="49">
        <v>1.2740198411420618</v>
      </c>
      <c r="V147" s="49" t="str">
        <v/>
      </c>
      <c r="W147" s="49" t="str">
        <v/>
      </c>
      <c r="X147" s="49" t="str">
        <v/>
      </c>
      <c r="Y147" s="49" t="str">
        <v/>
      </c>
      <c r="Z147" s="49" t="str">
        <v/>
      </c>
      <c r="AA147" s="49" t="str">
        <v/>
      </c>
    </row>
    <row r="148" spans="16:27" x14ac:dyDescent="0.2">
      <c r="P148" s="209" t="str" cm="1">
        <f t="array" aca="1" ref="P148" ca="1">_xlfn.XLOOKUP(Q148,Com_codes_core,Com_labels_core)</f>
        <v>Services of office headquarters; management consulting services</v>
      </c>
      <c r="Q148" s="49" t="str">
        <v>c_148</v>
      </c>
      <c r="R148" s="49">
        <v>4.5121402180382439</v>
      </c>
      <c r="S148" s="49">
        <v>4.5121402180382439</v>
      </c>
      <c r="T148" s="49">
        <v>4.5121402180382439</v>
      </c>
      <c r="U148" s="49">
        <v>4.5121402180382439</v>
      </c>
      <c r="V148" s="49" t="str">
        <v/>
      </c>
      <c r="W148" s="49" t="str">
        <v/>
      </c>
      <c r="X148" s="49" t="str">
        <v/>
      </c>
      <c r="Y148" s="49" t="str">
        <v/>
      </c>
      <c r="Z148" s="49" t="str">
        <v/>
      </c>
      <c r="AA148" s="49" t="str">
        <v/>
      </c>
    </row>
    <row r="149" spans="16:27" x14ac:dyDescent="0.2">
      <c r="P149" s="209" t="str" cm="1">
        <f t="array" aca="1" ref="P149" ca="1">_xlfn.XLOOKUP(Q149,Com_codes_core,Com_labels_core)</f>
        <v>Architectural services; Technical testing and analysis</v>
      </c>
      <c r="Q149" s="49" t="str">
        <v>c_149</v>
      </c>
      <c r="R149" s="49">
        <v>3.5012553637423101</v>
      </c>
      <c r="S149" s="49">
        <v>3.5012553637423101</v>
      </c>
      <c r="T149" s="49">
        <v>3.5012553637423101</v>
      </c>
      <c r="U149" s="49">
        <v>3.5012553637423101</v>
      </c>
      <c r="V149" s="49" t="str">
        <v/>
      </c>
      <c r="W149" s="49" t="str">
        <v/>
      </c>
      <c r="X149" s="49" t="str">
        <v/>
      </c>
      <c r="Y149" s="49" t="str">
        <v/>
      </c>
      <c r="Z149" s="49" t="str">
        <v/>
      </c>
      <c r="AA149" s="49" t="str">
        <v/>
      </c>
    </row>
    <row r="150" spans="16:27" x14ac:dyDescent="0.2">
      <c r="P150" s="209" t="str" cm="1">
        <f t="array" aca="1" ref="P150" ca="1">_xlfn.XLOOKUP(Q150,Com_codes_core,Com_labels_core)</f>
        <v>Scientific research and technology development services</v>
      </c>
      <c r="Q150" s="49" t="str">
        <v>c_150</v>
      </c>
      <c r="R150" s="49">
        <v>2.9460843650186668</v>
      </c>
      <c r="S150" s="49">
        <v>2.9460843650186668</v>
      </c>
      <c r="T150" s="49">
        <v>2.9460843650186668</v>
      </c>
      <c r="U150" s="49">
        <v>2.9460843650186668</v>
      </c>
      <c r="V150" s="49" t="str">
        <v/>
      </c>
      <c r="W150" s="49" t="str">
        <v/>
      </c>
      <c r="X150" s="49" t="str">
        <v/>
      </c>
      <c r="Y150" s="49" t="str">
        <v/>
      </c>
      <c r="Z150" s="49" t="str">
        <v/>
      </c>
      <c r="AA150" s="49" t="str">
        <v/>
      </c>
    </row>
    <row r="151" spans="16:27" x14ac:dyDescent="0.2">
      <c r="P151" s="209" t="str" cm="1">
        <f t="array" aca="1" ref="P151" ca="1">_xlfn.XLOOKUP(Q151,Com_codes_core,Com_labels_core)</f>
        <v>Advertising and market research services</v>
      </c>
      <c r="Q151" s="49" t="str">
        <v>c_151</v>
      </c>
      <c r="R151" s="49">
        <v>2.760728408773589</v>
      </c>
      <c r="S151" s="49">
        <v>2.760728408773589</v>
      </c>
      <c r="T151" s="49">
        <v>2.760728408773589</v>
      </c>
      <c r="U151" s="49">
        <v>2.760728408773589</v>
      </c>
      <c r="V151" s="49" t="str">
        <v/>
      </c>
      <c r="W151" s="49" t="str">
        <v/>
      </c>
      <c r="X151" s="49" t="str">
        <v/>
      </c>
      <c r="Y151" s="49" t="str">
        <v/>
      </c>
      <c r="Z151" s="49" t="str">
        <v/>
      </c>
      <c r="AA151" s="49" t="str">
        <v/>
      </c>
    </row>
    <row r="152" spans="16:27" x14ac:dyDescent="0.2">
      <c r="P152" s="209" t="str" cm="1">
        <f t="array" aca="1" ref="P152" ca="1">_xlfn.XLOOKUP(Q152,Com_codes_core,Com_labels_core)</f>
        <v>Other professional, scientific and technological services</v>
      </c>
      <c r="Q152" s="49" t="str">
        <v>c_152</v>
      </c>
      <c r="R152" s="49">
        <v>1.9260570903343777</v>
      </c>
      <c r="S152" s="49">
        <v>1.9260570903343777</v>
      </c>
      <c r="T152" s="49">
        <v>1.9260570903343777</v>
      </c>
      <c r="U152" s="49">
        <v>1.9260570903343777</v>
      </c>
      <c r="V152" s="49" t="str">
        <v/>
      </c>
      <c r="W152" s="49" t="str">
        <v/>
      </c>
      <c r="X152" s="49" t="str">
        <v/>
      </c>
      <c r="Y152" s="49" t="str">
        <v/>
      </c>
      <c r="Z152" s="49" t="str">
        <v/>
      </c>
      <c r="AA152" s="49" t="str">
        <v/>
      </c>
    </row>
    <row r="153" spans="16:27" x14ac:dyDescent="0.2">
      <c r="P153" s="209" t="str" cm="1">
        <f t="array" aca="1" ref="P153" ca="1">_xlfn.XLOOKUP(Q153,Com_codes_core,Com_labels_core)</f>
        <v>Veterinary services</v>
      </c>
      <c r="Q153" s="49" t="str">
        <v>c_153</v>
      </c>
      <c r="R153" s="49">
        <v>0.9537357166311522</v>
      </c>
      <c r="S153" s="49">
        <v>0.9537357166311522</v>
      </c>
      <c r="T153" s="49">
        <v>0.9537357166311522</v>
      </c>
      <c r="U153" s="49">
        <v>0.9537357166311522</v>
      </c>
      <c r="V153" s="49" t="str">
        <v/>
      </c>
      <c r="W153" s="49" t="str">
        <v/>
      </c>
      <c r="X153" s="49" t="str">
        <v/>
      </c>
      <c r="Y153" s="49" t="str">
        <v/>
      </c>
      <c r="Z153" s="49" t="str">
        <v/>
      </c>
      <c r="AA153" s="49" t="str">
        <v/>
      </c>
    </row>
    <row r="154" spans="16:27" x14ac:dyDescent="0.2">
      <c r="P154" s="209" t="str" cm="1">
        <f t="array" aca="1" ref="P154" ca="1">_xlfn.XLOOKUP(Q154,Com_codes_core,Com_labels_core)</f>
        <v>Machinery and equipment rental service (without operator); rental of personal and household items; leasing non-financial intangible assets</v>
      </c>
      <c r="Q154" s="49" t="str">
        <v>c_154</v>
      </c>
      <c r="R154" s="49">
        <v>2.9244647933183754</v>
      </c>
      <c r="S154" s="49">
        <v>2.9244647933183754</v>
      </c>
      <c r="T154" s="49">
        <v>2.9244647933183754</v>
      </c>
      <c r="U154" s="49">
        <v>2.9244647933183754</v>
      </c>
      <c r="V154" s="49" t="str">
        <v/>
      </c>
      <c r="W154" s="49" t="str">
        <v/>
      </c>
      <c r="X154" s="49" t="str">
        <v/>
      </c>
      <c r="Y154" s="49" t="str">
        <v/>
      </c>
      <c r="Z154" s="49" t="str">
        <v/>
      </c>
      <c r="AA154" s="49" t="str">
        <v/>
      </c>
    </row>
    <row r="155" spans="16:27" x14ac:dyDescent="0.2">
      <c r="P155" s="209" t="str" cm="1">
        <f t="array" aca="1" ref="P155" ca="1">_xlfn.XLOOKUP(Q155,Com_codes_core,Com_labels_core)</f>
        <v>Labor and employment services</v>
      </c>
      <c r="Q155" s="49" t="str">
        <v>c_155</v>
      </c>
      <c r="R155" s="49">
        <v>2.6021043340603009</v>
      </c>
      <c r="S155" s="49">
        <v>2.6021043340603009</v>
      </c>
      <c r="T155" s="49">
        <v>2.6021043340603009</v>
      </c>
      <c r="U155" s="49">
        <v>2.6021043340603009</v>
      </c>
      <c r="V155" s="49" t="str">
        <v/>
      </c>
      <c r="W155" s="49" t="str">
        <v/>
      </c>
      <c r="X155" s="49" t="str">
        <v/>
      </c>
      <c r="Y155" s="49" t="str">
        <v/>
      </c>
      <c r="Z155" s="49" t="str">
        <v/>
      </c>
      <c r="AA155" s="49" t="str">
        <v/>
      </c>
    </row>
    <row r="156" spans="16:27" x14ac:dyDescent="0.2">
      <c r="P156" s="209" t="str" cm="1">
        <f t="array" aca="1" ref="P156" ca="1">_xlfn.XLOOKUP(Q156,Com_codes_core,Com_labels_core)</f>
        <v>Services of travel agencies, tour businesses and support services, related to promotion and organization of tours</v>
      </c>
      <c r="Q156" s="49" t="str">
        <v>c_156</v>
      </c>
      <c r="R156" s="49">
        <v>1.5692300888434614</v>
      </c>
      <c r="S156" s="49">
        <v>1.5692300888434614</v>
      </c>
      <c r="T156" s="49">
        <v>1.5692300888434614</v>
      </c>
      <c r="U156" s="49">
        <v>1.5692300888434614</v>
      </c>
      <c r="V156" s="49" t="str">
        <v/>
      </c>
      <c r="W156" s="49" t="str">
        <v/>
      </c>
      <c r="X156" s="49" t="str">
        <v/>
      </c>
      <c r="Y156" s="49" t="str">
        <v/>
      </c>
      <c r="Z156" s="49" t="str">
        <v/>
      </c>
      <c r="AA156" s="49" t="str">
        <v/>
      </c>
    </row>
    <row r="157" spans="16:27" x14ac:dyDescent="0.2">
      <c r="P157" s="209" t="str" cm="1">
        <f t="array" aca="1" ref="P157" ca="1">_xlfn.XLOOKUP(Q157,Com_codes_core,Com_labels_core)</f>
        <v>Investigation services ensure safety</v>
      </c>
      <c r="Q157" s="49" t="str">
        <v>c_157</v>
      </c>
      <c r="R157" s="49">
        <v>0.18257822353975092</v>
      </c>
      <c r="S157" s="49">
        <v>0.18257822353975092</v>
      </c>
      <c r="T157" s="49">
        <v>0.18257822353975092</v>
      </c>
      <c r="U157" s="49">
        <v>0.18257822353975092</v>
      </c>
      <c r="V157" s="49" t="str">
        <v/>
      </c>
      <c r="W157" s="49" t="str">
        <v/>
      </c>
      <c r="X157" s="49" t="str">
        <v/>
      </c>
      <c r="Y157" s="49" t="str">
        <v/>
      </c>
      <c r="Z157" s="49" t="str">
        <v/>
      </c>
      <c r="AA157" s="49" t="str">
        <v/>
      </c>
    </row>
    <row r="158" spans="16:27" x14ac:dyDescent="0.2">
      <c r="P158" s="209" t="str" cm="1">
        <f t="array" aca="1" ref="P158" ca="1">_xlfn.XLOOKUP(Q158,Com_codes_core,Com_labels_core)</f>
        <v>House, construction and landscape cleaning services</v>
      </c>
      <c r="Q158" s="49" t="str">
        <v>c_158</v>
      </c>
      <c r="R158" s="49">
        <v>0.51660123098810296</v>
      </c>
      <c r="S158" s="49">
        <v>0.51660123098810296</v>
      </c>
      <c r="T158" s="49">
        <v>0.51660123098810296</v>
      </c>
      <c r="U158" s="49">
        <v>0.51660123098810296</v>
      </c>
      <c r="V158" s="49" t="str">
        <v/>
      </c>
      <c r="W158" s="49" t="str">
        <v/>
      </c>
      <c r="X158" s="49" t="str">
        <v/>
      </c>
      <c r="Y158" s="49" t="str">
        <v/>
      </c>
      <c r="Z158" s="49" t="str">
        <v/>
      </c>
      <c r="AA158" s="49" t="str">
        <v/>
      </c>
    </row>
    <row r="159" spans="16:27" x14ac:dyDescent="0.2">
      <c r="P159" s="209" t="str" cm="1">
        <f t="array" aca="1" ref="P159" ca="1">_xlfn.XLOOKUP(Q159,Com_codes_core,Com_labels_core)</f>
        <v>Administrative services, office support and other business support activities</v>
      </c>
      <c r="Q159" s="49" t="str">
        <v>c_159</v>
      </c>
      <c r="R159" s="49">
        <v>0.27232692267160419</v>
      </c>
      <c r="S159" s="49">
        <v>0.27232692267160419</v>
      </c>
      <c r="T159" s="49">
        <v>0.27232692267160419</v>
      </c>
      <c r="U159" s="49">
        <v>0.27232692267160419</v>
      </c>
      <c r="V159" s="49" t="str">
        <v/>
      </c>
      <c r="W159" s="49" t="str">
        <v/>
      </c>
      <c r="X159" s="49" t="str">
        <v/>
      </c>
      <c r="Y159" s="49" t="str">
        <v/>
      </c>
      <c r="Z159" s="49" t="str">
        <v/>
      </c>
      <c r="AA159" s="49" t="str">
        <v/>
      </c>
    </row>
    <row r="160" spans="16:27" x14ac:dyDescent="0.2">
      <c r="P160" s="209" t="str" cm="1">
        <f t="array" aca="1" ref="P160" ca="1">_xlfn.XLOOKUP(Q160,Com_codes_core,Com_labels_core)</f>
        <v>Services of the Communist Party, socio-political organizations, state management, national security and defense and compulsory social security</v>
      </c>
      <c r="Q160" s="49" t="str">
        <v>c_160</v>
      </c>
      <c r="R160" s="49">
        <v>0.26722539045561505</v>
      </c>
      <c r="S160" s="49">
        <v>0.26722539045561505</v>
      </c>
      <c r="T160" s="49">
        <v>0.26722539045561505</v>
      </c>
      <c r="U160" s="49">
        <v>0.26722539045561505</v>
      </c>
      <c r="V160" s="49" t="str">
        <v/>
      </c>
      <c r="W160" s="49" t="str">
        <v/>
      </c>
      <c r="X160" s="49" t="str">
        <v/>
      </c>
      <c r="Y160" s="49" t="str">
        <v/>
      </c>
      <c r="Z160" s="49" t="str">
        <v/>
      </c>
      <c r="AA160" s="49" t="str">
        <v/>
      </c>
    </row>
    <row r="161" spans="16:27" x14ac:dyDescent="0.2">
      <c r="P161" s="209" t="str" cm="1">
        <f t="array" aca="1" ref="P161" ca="1">_xlfn.XLOOKUP(Q161,Com_codes_core,Com_labels_core)</f>
        <v>Education and training (except college, university and postgraduate training)</v>
      </c>
      <c r="Q161" s="49" t="str">
        <v>c_161</v>
      </c>
      <c r="R161" s="49">
        <v>0.86595277114916591</v>
      </c>
      <c r="S161" s="49">
        <v>0.86595277114916591</v>
      </c>
      <c r="T161" s="49">
        <v>0.86595277114916591</v>
      </c>
      <c r="U161" s="49">
        <v>0.86595277114916591</v>
      </c>
      <c r="V161" s="49" t="str">
        <v/>
      </c>
      <c r="W161" s="49" t="str">
        <v/>
      </c>
      <c r="X161" s="49" t="str">
        <v/>
      </c>
      <c r="Y161" s="49" t="str">
        <v/>
      </c>
      <c r="Z161" s="49" t="str">
        <v/>
      </c>
      <c r="AA161" s="49" t="str">
        <v/>
      </c>
    </row>
    <row r="162" spans="16:27" x14ac:dyDescent="0.2">
      <c r="P162" s="209" t="str" cm="1">
        <f t="array" aca="1" ref="P162" ca="1">_xlfn.XLOOKUP(Q162,Com_codes_core,Com_labels_core)</f>
        <v>College, university and postgraduate training services</v>
      </c>
      <c r="Q162" s="49" t="str">
        <v>c_162</v>
      </c>
      <c r="R162" s="49">
        <v>0.85298061376885348</v>
      </c>
      <c r="S162" s="49">
        <v>0.85298061376885348</v>
      </c>
      <c r="T162" s="49">
        <v>0.85298061376885348</v>
      </c>
      <c r="U162" s="49">
        <v>0.85298061376885348</v>
      </c>
      <c r="V162" s="49" t="str">
        <v/>
      </c>
      <c r="W162" s="49" t="str">
        <v/>
      </c>
      <c r="X162" s="49" t="str">
        <v/>
      </c>
      <c r="Y162" s="49" t="str">
        <v/>
      </c>
      <c r="Z162" s="49" t="str">
        <v/>
      </c>
      <c r="AA162" s="49" t="str">
        <v/>
      </c>
    </row>
    <row r="163" spans="16:27" x14ac:dyDescent="0.2">
      <c r="P163" s="209" t="str" cm="1">
        <f t="array" aca="1" ref="P163" ca="1">_xlfn.XLOOKUP(Q163,Com_codes_core,Com_labels_core)</f>
        <v>Health services</v>
      </c>
      <c r="Q163" s="49" t="str">
        <v>c_163</v>
      </c>
      <c r="R163" s="49">
        <v>0.50041872585778535</v>
      </c>
      <c r="S163" s="49">
        <v>0.50041872585778535</v>
      </c>
      <c r="T163" s="49">
        <v>0.50041872585778535</v>
      </c>
      <c r="U163" s="49">
        <v>0.50041872585778535</v>
      </c>
      <c r="V163" s="49" t="str">
        <v/>
      </c>
      <c r="W163" s="49" t="str">
        <v/>
      </c>
      <c r="X163" s="49" t="str">
        <v/>
      </c>
      <c r="Y163" s="49" t="str">
        <v/>
      </c>
      <c r="Z163" s="49" t="str">
        <v/>
      </c>
      <c r="AA163" s="49" t="str">
        <v/>
      </c>
    </row>
    <row r="164" spans="16:27" x14ac:dyDescent="0.2">
      <c r="P164" s="209" t="str" cm="1">
        <f t="array" aca="1" ref="P164" ca="1">_xlfn.XLOOKUP(Q164,Com_codes_core,Com_labels_core)</f>
        <v>Centralized care and nursing services</v>
      </c>
      <c r="Q164" s="49" t="str">
        <v>c_164</v>
      </c>
      <c r="R164" s="49">
        <v>0.17474129716261291</v>
      </c>
      <c r="S164" s="49">
        <v>0.17474129716261291</v>
      </c>
      <c r="T164" s="49">
        <v>0.17474129716261291</v>
      </c>
      <c r="U164" s="49">
        <v>0.17474129716261291</v>
      </c>
      <c r="V164" s="49" t="str">
        <v/>
      </c>
      <c r="W164" s="49" t="str">
        <v/>
      </c>
      <c r="X164" s="49" t="str">
        <v/>
      </c>
      <c r="Y164" s="49" t="str">
        <v/>
      </c>
      <c r="Z164" s="49" t="str">
        <v/>
      </c>
      <c r="AA164" s="49" t="str">
        <v/>
      </c>
    </row>
    <row r="165" spans="16:27" x14ac:dyDescent="0.2">
      <c r="P165" s="209" t="str" cm="1">
        <f t="array" aca="1" ref="P165" ca="1">_xlfn.XLOOKUP(Q165,Com_codes_core,Com_labels_core)</f>
        <v>Social support services are not centralized</v>
      </c>
      <c r="Q165" s="49" t="str">
        <v>c_165</v>
      </c>
      <c r="R165" s="49">
        <v>1.7671807546867063E-2</v>
      </c>
      <c r="S165" s="49">
        <v>1.7671807546867063E-2</v>
      </c>
      <c r="T165" s="49">
        <v>1.7671807546867063E-2</v>
      </c>
      <c r="U165" s="49">
        <v>1.7671807546867063E-2</v>
      </c>
      <c r="V165" s="49" t="str">
        <v/>
      </c>
      <c r="W165" s="49" t="str">
        <v/>
      </c>
      <c r="X165" s="49" t="str">
        <v/>
      </c>
      <c r="Y165" s="49" t="str">
        <v/>
      </c>
      <c r="Z165" s="49" t="str">
        <v/>
      </c>
      <c r="AA165" s="49" t="str">
        <v/>
      </c>
    </row>
    <row r="166" spans="16:27" x14ac:dyDescent="0.2">
      <c r="P166" s="209" t="str" cm="1">
        <f t="array" aca="1" ref="P166" ca="1">_xlfn.XLOOKUP(Q166,Com_codes_core,Com_labels_core)</f>
        <v>Creative, artistic and entertainment services</v>
      </c>
      <c r="Q166" s="49" t="str">
        <v>c_166</v>
      </c>
      <c r="R166" s="49">
        <v>0.8526224989672383</v>
      </c>
      <c r="S166" s="49">
        <v>0.8526224989672383</v>
      </c>
      <c r="T166" s="49">
        <v>0.8526224989672383</v>
      </c>
      <c r="U166" s="49">
        <v>0.8526224989672383</v>
      </c>
      <c r="V166" s="49" t="str">
        <v/>
      </c>
      <c r="W166" s="49" t="str">
        <v/>
      </c>
      <c r="X166" s="49" t="str">
        <v/>
      </c>
      <c r="Y166" s="49" t="str">
        <v/>
      </c>
      <c r="Z166" s="49" t="str">
        <v/>
      </c>
      <c r="AA166" s="49" t="str">
        <v/>
      </c>
    </row>
    <row r="167" spans="16:27" x14ac:dyDescent="0.2">
      <c r="P167" s="209" t="str" cm="1">
        <f t="array" aca="1" ref="P167" ca="1">_xlfn.XLOOKUP(Q167,Com_codes_core,Com_labels_core)</f>
        <v>Services of libraries, archives, museums and other cultural activities</v>
      </c>
      <c r="Q167" s="49" t="str">
        <v>c_167</v>
      </c>
      <c r="R167" s="49">
        <v>1.2808327612841264</v>
      </c>
      <c r="S167" s="49">
        <v>1.2808327612841264</v>
      </c>
      <c r="T167" s="49">
        <v>1.2808327612841264</v>
      </c>
      <c r="U167" s="49">
        <v>1.2808327612841264</v>
      </c>
      <c r="V167" s="49" t="str">
        <v/>
      </c>
      <c r="W167" s="49" t="str">
        <v/>
      </c>
      <c r="X167" s="49" t="str">
        <v/>
      </c>
      <c r="Y167" s="49" t="str">
        <v/>
      </c>
      <c r="Z167" s="49" t="str">
        <v/>
      </c>
      <c r="AA167" s="49" t="str">
        <v/>
      </c>
    </row>
    <row r="168" spans="16:27" x14ac:dyDescent="0.2">
      <c r="P168" s="209" t="str" cm="1">
        <f t="array" aca="1" ref="P168" ca="1">_xlfn.XLOOKUP(Q168,Com_codes_core,Com_labels_core)</f>
        <v>Lottery, betting and gambling services</v>
      </c>
      <c r="Q168" s="49" t="str">
        <v>c_168</v>
      </c>
      <c r="R168" s="49">
        <v>31.674755995080879</v>
      </c>
      <c r="S168" s="49">
        <v>31.674755995080879</v>
      </c>
      <c r="T168" s="49">
        <v>31.674755995080879</v>
      </c>
      <c r="U168" s="49">
        <v>31.674755995080879</v>
      </c>
      <c r="V168" s="49" t="str">
        <v/>
      </c>
      <c r="W168" s="49" t="str">
        <v/>
      </c>
      <c r="X168" s="49" t="str">
        <v/>
      </c>
      <c r="Y168" s="49" t="str">
        <v/>
      </c>
      <c r="Z168" s="49" t="str">
        <v/>
      </c>
      <c r="AA168" s="49" t="str">
        <v/>
      </c>
    </row>
    <row r="169" spans="16:27" x14ac:dyDescent="0.2">
      <c r="P169" s="209" t="str" cm="1">
        <f t="array" aca="1" ref="P169" ca="1">_xlfn.XLOOKUP(Q169,Com_codes_core,Com_labels_core)</f>
        <v>Sports, entertainment and recreation services</v>
      </c>
      <c r="Q169" s="49" t="str">
        <v>c_169</v>
      </c>
      <c r="R169" s="49">
        <v>16.54179184787256</v>
      </c>
      <c r="S169" s="49">
        <v>16.54179184787256</v>
      </c>
      <c r="T169" s="49">
        <v>16.54179184787256</v>
      </c>
      <c r="U169" s="49">
        <v>16.54179184787256</v>
      </c>
      <c r="V169" s="49" t="str">
        <v/>
      </c>
      <c r="W169" s="49" t="str">
        <v/>
      </c>
      <c r="X169" s="49" t="str">
        <v/>
      </c>
      <c r="Y169" s="49" t="str">
        <v/>
      </c>
      <c r="Z169" s="49" t="str">
        <v/>
      </c>
      <c r="AA169" s="49" t="str">
        <v/>
      </c>
    </row>
    <row r="170" spans="16:27" x14ac:dyDescent="0.2">
      <c r="P170" s="209" t="str" cm="1">
        <f t="array" aca="1" ref="P170" ca="1">_xlfn.XLOOKUP(Q170,Com_codes_core,Com_labels_core)</f>
        <v>Services of other associations and organizations</v>
      </c>
      <c r="Q170" s="49" t="str">
        <v>c_170</v>
      </c>
      <c r="R170" s="49">
        <v>1.4092277169946243</v>
      </c>
      <c r="S170" s="49">
        <v>1.4092277169946243</v>
      </c>
      <c r="T170" s="49">
        <v>1.4092277169946243</v>
      </c>
      <c r="U170" s="49">
        <v>1.4092277169946243</v>
      </c>
      <c r="V170" s="49" t="str">
        <v/>
      </c>
      <c r="W170" s="49" t="str">
        <v/>
      </c>
      <c r="X170" s="49" t="str">
        <v/>
      </c>
      <c r="Y170" s="49" t="str">
        <v/>
      </c>
      <c r="Z170" s="49" t="str">
        <v/>
      </c>
      <c r="AA170" s="49" t="str">
        <v/>
      </c>
    </row>
    <row r="171" spans="16:27" x14ac:dyDescent="0.2">
      <c r="P171" s="209" t="str" cm="1">
        <f t="array" aca="1" ref="P171" ca="1">_xlfn.XLOOKUP(Q171,Com_codes_core,Com_labels_core)</f>
        <v>Computer repair service, personal and household appliances</v>
      </c>
      <c r="Q171" s="49" t="str">
        <v>c_171</v>
      </c>
      <c r="R171" s="49">
        <v>0.94762277802529993</v>
      </c>
      <c r="S171" s="49">
        <v>0.94762277802529993</v>
      </c>
      <c r="T171" s="49">
        <v>0.94762277802529993</v>
      </c>
      <c r="U171" s="49">
        <v>0.94762277802529993</v>
      </c>
      <c r="V171" s="49" t="str">
        <v/>
      </c>
      <c r="W171" s="49" t="str">
        <v/>
      </c>
      <c r="X171" s="49" t="str">
        <v/>
      </c>
      <c r="Y171" s="49" t="str">
        <v/>
      </c>
      <c r="Z171" s="49" t="str">
        <v/>
      </c>
      <c r="AA171" s="49" t="str">
        <v/>
      </c>
    </row>
    <row r="172" spans="16:27" x14ac:dyDescent="0.2">
      <c r="P172" s="209" t="str" cm="1">
        <f t="array" aca="1" ref="P172" ca="1">_xlfn.XLOOKUP(Q172,Com_codes_core,Com_labels_core)</f>
        <v>Other personal services</v>
      </c>
      <c r="Q172" s="49" t="str">
        <v>c_172</v>
      </c>
      <c r="R172" s="49">
        <v>1.2192427092549463</v>
      </c>
      <c r="S172" s="49">
        <v>1.2192427092549463</v>
      </c>
      <c r="T172" s="49">
        <v>1.2192427092549463</v>
      </c>
      <c r="U172" s="49">
        <v>1.2192427092549463</v>
      </c>
      <c r="V172" s="49" t="str">
        <v/>
      </c>
      <c r="W172" s="49" t="str">
        <v/>
      </c>
      <c r="X172" s="49" t="str">
        <v/>
      </c>
      <c r="Y172" s="49" t="str">
        <v/>
      </c>
      <c r="Z172" s="49" t="str">
        <v/>
      </c>
      <c r="AA172" s="49" t="str">
        <v/>
      </c>
    </row>
    <row r="173" spans="16:27" x14ac:dyDescent="0.2">
      <c r="P173" s="209" t="e" cm="1">
        <f t="array" aca="1" ref="P173" ca="1">_xlfn.XLOOKUP(Q173,Com_codes_core,Com_labels_core)</f>
        <v>#N/A</v>
      </c>
      <c r="Q173" s="49" t="str">
        <v/>
      </c>
      <c r="R173" s="49" t="str">
        <v/>
      </c>
      <c r="S173" s="49" t="str">
        <v/>
      </c>
      <c r="T173" s="49" t="str">
        <v/>
      </c>
      <c r="U173" s="49" t="str">
        <v/>
      </c>
      <c r="V173" s="49" t="str">
        <v/>
      </c>
      <c r="W173" s="49" t="str">
        <v/>
      </c>
      <c r="X173" s="49" t="str">
        <v/>
      </c>
      <c r="Y173" s="49" t="str">
        <v/>
      </c>
      <c r="Z173" s="49" t="str">
        <v/>
      </c>
      <c r="AA173" s="49" t="str">
        <v/>
      </c>
    </row>
    <row r="174" spans="16:27" x14ac:dyDescent="0.2">
      <c r="P174" s="209" t="e" cm="1">
        <f t="array" aca="1" ref="P174" ca="1">_xlfn.XLOOKUP(Q174,Com_codes_core,Com_labels_core)</f>
        <v>#N/A</v>
      </c>
      <c r="Q174" s="49" t="str">
        <v/>
      </c>
      <c r="R174" s="49" t="str">
        <v/>
      </c>
      <c r="S174" s="49" t="str">
        <v/>
      </c>
      <c r="T174" s="49" t="str">
        <v/>
      </c>
      <c r="U174" s="49" t="str">
        <v/>
      </c>
      <c r="V174" s="49" t="str">
        <v/>
      </c>
      <c r="W174" s="49" t="str">
        <v/>
      </c>
      <c r="X174" s="49" t="str">
        <v/>
      </c>
      <c r="Y174" s="49" t="str">
        <v/>
      </c>
      <c r="Z174" s="49" t="str">
        <v/>
      </c>
      <c r="AA174" s="49" t="str">
        <v/>
      </c>
    </row>
    <row r="175" spans="16:27" x14ac:dyDescent="0.2">
      <c r="P175" s="209" t="e" cm="1">
        <f t="array" aca="1" ref="P175" ca="1">_xlfn.XLOOKUP(Q175,Com_codes_core,Com_labels_core)</f>
        <v>#N/A</v>
      </c>
      <c r="Q175" s="49" t="str">
        <v/>
      </c>
      <c r="R175" s="49" t="str">
        <v/>
      </c>
      <c r="S175" s="49" t="str">
        <v/>
      </c>
      <c r="T175" s="49" t="str">
        <v/>
      </c>
      <c r="U175" s="49" t="str">
        <v/>
      </c>
      <c r="V175" s="49" t="str">
        <v/>
      </c>
      <c r="W175" s="49" t="str">
        <v/>
      </c>
      <c r="X175" s="49" t="str">
        <v/>
      </c>
      <c r="Y175" s="49" t="str">
        <v/>
      </c>
      <c r="Z175" s="49" t="str">
        <v/>
      </c>
      <c r="AA175" s="49" t="str">
        <v/>
      </c>
    </row>
    <row r="176" spans="16:27" x14ac:dyDescent="0.2">
      <c r="P176" s="209" t="e" cm="1">
        <f t="array" aca="1" ref="P176" ca="1">_xlfn.XLOOKUP(Q176,Com_codes_core,Com_labels_core)</f>
        <v>#N/A</v>
      </c>
      <c r="Q176" s="49" t="str">
        <v/>
      </c>
      <c r="R176" s="49" t="str">
        <v/>
      </c>
      <c r="S176" s="49" t="str">
        <v/>
      </c>
      <c r="T176" s="49" t="str">
        <v/>
      </c>
      <c r="U176" s="49" t="str">
        <v/>
      </c>
      <c r="V176" s="49" t="str">
        <v/>
      </c>
      <c r="W176" s="49" t="str">
        <v/>
      </c>
      <c r="X176" s="49" t="str">
        <v/>
      </c>
      <c r="Y176" s="49" t="str">
        <v/>
      </c>
      <c r="Z176" s="49" t="str">
        <v/>
      </c>
      <c r="AA176" s="49" t="str">
        <v/>
      </c>
    </row>
    <row r="177" spans="16:27" x14ac:dyDescent="0.2">
      <c r="P177" s="209" t="e" cm="1">
        <f t="array" aca="1" ref="P177" ca="1">_xlfn.XLOOKUP(Q177,Com_codes_core,Com_labels_core)</f>
        <v>#N/A</v>
      </c>
      <c r="Q177" s="49" t="str">
        <v/>
      </c>
      <c r="R177" s="49" t="str">
        <v/>
      </c>
      <c r="S177" s="49" t="str">
        <v/>
      </c>
      <c r="T177" s="49" t="str">
        <v/>
      </c>
      <c r="U177" s="49" t="str">
        <v/>
      </c>
      <c r="V177" s="49" t="str">
        <v/>
      </c>
      <c r="W177" s="49" t="str">
        <v/>
      </c>
      <c r="X177" s="49" t="str">
        <v/>
      </c>
      <c r="Y177" s="49" t="str">
        <v/>
      </c>
      <c r="Z177" s="49" t="str">
        <v/>
      </c>
      <c r="AA177" s="49" t="str">
        <v/>
      </c>
    </row>
    <row r="178" spans="16:27" x14ac:dyDescent="0.2">
      <c r="P178" s="209" t="e" cm="1">
        <f t="array" aca="1" ref="P178" ca="1">_xlfn.XLOOKUP(Q178,Com_codes_core,Com_labels_core)</f>
        <v>#N/A</v>
      </c>
      <c r="Q178" s="49" t="str">
        <v/>
      </c>
      <c r="R178" s="49" t="str">
        <v/>
      </c>
      <c r="S178" s="49" t="str">
        <v/>
      </c>
      <c r="T178" s="49" t="str">
        <v/>
      </c>
      <c r="U178" s="49" t="str">
        <v/>
      </c>
      <c r="V178" s="49" t="str">
        <v/>
      </c>
      <c r="W178" s="49" t="str">
        <v/>
      </c>
      <c r="X178" s="49" t="str">
        <v/>
      </c>
      <c r="Y178" s="49" t="str">
        <v/>
      </c>
      <c r="Z178" s="49" t="str">
        <v/>
      </c>
      <c r="AA178" s="49" t="str">
        <v/>
      </c>
    </row>
    <row r="179" spans="16:27" x14ac:dyDescent="0.2">
      <c r="P179" s="209" t="e" cm="1">
        <f t="array" aca="1" ref="P179" ca="1">_xlfn.XLOOKUP(Q179,Com_codes_core,Com_labels_core)</f>
        <v>#N/A</v>
      </c>
      <c r="Q179" s="49" t="str">
        <v/>
      </c>
      <c r="R179" s="49" t="str">
        <v/>
      </c>
      <c r="S179" s="49" t="str">
        <v/>
      </c>
      <c r="T179" s="49" t="str">
        <v/>
      </c>
      <c r="U179" s="49" t="str">
        <v/>
      </c>
      <c r="V179" s="49" t="str">
        <v/>
      </c>
      <c r="W179" s="49" t="str">
        <v/>
      </c>
      <c r="X179" s="49" t="str">
        <v/>
      </c>
      <c r="Y179" s="49" t="str">
        <v/>
      </c>
      <c r="Z179" s="49" t="str">
        <v/>
      </c>
      <c r="AA179" s="49" t="str">
        <v/>
      </c>
    </row>
    <row r="180" spans="16:27" x14ac:dyDescent="0.2">
      <c r="P180" s="209" t="e" cm="1">
        <f t="array" aca="1" ref="P180" ca="1">_xlfn.XLOOKUP(Q180,Com_codes_core,Com_labels_core)</f>
        <v>#N/A</v>
      </c>
      <c r="Q180" s="49" t="str">
        <v/>
      </c>
      <c r="R180" s="49" t="str">
        <v/>
      </c>
      <c r="S180" s="49" t="str">
        <v/>
      </c>
      <c r="T180" s="49" t="str">
        <v/>
      </c>
      <c r="U180" s="49" t="str">
        <v/>
      </c>
      <c r="V180" s="49" t="str">
        <v/>
      </c>
      <c r="W180" s="49" t="str">
        <v/>
      </c>
      <c r="X180" s="49" t="str">
        <v/>
      </c>
      <c r="Y180" s="49" t="str">
        <v/>
      </c>
      <c r="Z180" s="49" t="str">
        <v/>
      </c>
      <c r="AA180" s="49" t="str">
        <v/>
      </c>
    </row>
    <row r="181" spans="16:27" x14ac:dyDescent="0.2">
      <c r="P181" s="209" t="e" cm="1">
        <f t="array" aca="1" ref="P181" ca="1">_xlfn.XLOOKUP(Q181,Com_codes_core,Com_labels_core)</f>
        <v>#N/A</v>
      </c>
      <c r="Q181" s="49" t="str">
        <v/>
      </c>
      <c r="R181" s="49" t="str">
        <v/>
      </c>
      <c r="S181" s="49" t="str">
        <v/>
      </c>
      <c r="T181" s="49" t="str">
        <v/>
      </c>
      <c r="U181" s="49" t="str">
        <v/>
      </c>
      <c r="V181" s="49" t="str">
        <v/>
      </c>
      <c r="W181" s="49" t="str">
        <v/>
      </c>
      <c r="X181" s="49" t="str">
        <v/>
      </c>
      <c r="Y181" s="49" t="str">
        <v/>
      </c>
      <c r="Z181" s="49" t="str">
        <v/>
      </c>
      <c r="AA181" s="49" t="str">
        <v/>
      </c>
    </row>
    <row r="182" spans="16:27" x14ac:dyDescent="0.2">
      <c r="P182" s="209" t="e" cm="1">
        <f t="array" aca="1" ref="P182" ca="1">_xlfn.XLOOKUP(Q182,Com_codes_core,Com_labels_core)</f>
        <v>#N/A</v>
      </c>
      <c r="Q182" s="49" t="str">
        <v/>
      </c>
      <c r="R182" s="49" t="str">
        <v/>
      </c>
      <c r="S182" s="49" t="str">
        <v/>
      </c>
      <c r="T182" s="49" t="str">
        <v/>
      </c>
      <c r="U182" s="49" t="str">
        <v/>
      </c>
      <c r="V182" s="49" t="str">
        <v/>
      </c>
      <c r="W182" s="49" t="str">
        <v/>
      </c>
      <c r="X182" s="49" t="str">
        <v/>
      </c>
      <c r="Y182" s="49" t="str">
        <v/>
      </c>
      <c r="Z182" s="49" t="str">
        <v/>
      </c>
      <c r="AA182" s="49" t="str">
        <v/>
      </c>
    </row>
    <row r="183" spans="16:27" x14ac:dyDescent="0.2">
      <c r="P183" s="209" t="e" cm="1">
        <f t="array" aca="1" ref="P183" ca="1">_xlfn.XLOOKUP(Q183,Com_codes_core,Com_labels_core)</f>
        <v>#N/A</v>
      </c>
      <c r="Q183" s="49" t="str">
        <v/>
      </c>
      <c r="R183" s="49" t="str">
        <v/>
      </c>
      <c r="S183" s="49" t="str">
        <v/>
      </c>
      <c r="T183" s="49" t="str">
        <v/>
      </c>
      <c r="U183" s="49" t="str">
        <v/>
      </c>
      <c r="V183" s="49" t="str">
        <v/>
      </c>
      <c r="W183" s="49" t="str">
        <v/>
      </c>
      <c r="X183" s="49" t="str">
        <v/>
      </c>
      <c r="Y183" s="49" t="str">
        <v/>
      </c>
      <c r="Z183" s="49" t="str">
        <v/>
      </c>
      <c r="AA183" s="49" t="str">
        <v/>
      </c>
    </row>
    <row r="184" spans="16:27" x14ac:dyDescent="0.2">
      <c r="P184" s="209" t="e" cm="1">
        <f t="array" aca="1" ref="P184" ca="1">_xlfn.XLOOKUP(Q184,Com_codes_core,Com_labels_core)</f>
        <v>#N/A</v>
      </c>
      <c r="Q184" s="49" t="str">
        <v/>
      </c>
      <c r="R184" s="49" t="str">
        <v/>
      </c>
      <c r="S184" s="49" t="str">
        <v/>
      </c>
      <c r="T184" s="49" t="str">
        <v/>
      </c>
      <c r="U184" s="49" t="str">
        <v/>
      </c>
      <c r="V184" s="49" t="str">
        <v/>
      </c>
      <c r="W184" s="49" t="str">
        <v/>
      </c>
      <c r="X184" s="49" t="str">
        <v/>
      </c>
      <c r="Y184" s="49" t="str">
        <v/>
      </c>
      <c r="Z184" s="49" t="str">
        <v/>
      </c>
      <c r="AA184" s="49" t="str">
        <v/>
      </c>
    </row>
    <row r="185" spans="16:27" x14ac:dyDescent="0.2">
      <c r="P185" s="209" t="e" cm="1">
        <f t="array" aca="1" ref="P185" ca="1">_xlfn.XLOOKUP(Q185,Com_codes_core,Com_labels_core)</f>
        <v>#N/A</v>
      </c>
      <c r="Q185" s="49" t="str">
        <v/>
      </c>
      <c r="R185" s="49" t="str">
        <v/>
      </c>
      <c r="S185" s="49" t="str">
        <v/>
      </c>
      <c r="T185" s="49" t="str">
        <v/>
      </c>
      <c r="U185" s="49" t="str">
        <v/>
      </c>
      <c r="V185" s="49" t="str">
        <v/>
      </c>
      <c r="W185" s="49" t="str">
        <v/>
      </c>
      <c r="X185" s="49" t="str">
        <v/>
      </c>
      <c r="Y185" s="49" t="str">
        <v/>
      </c>
      <c r="Z185" s="49" t="str">
        <v/>
      </c>
      <c r="AA185" s="49" t="str">
        <v/>
      </c>
    </row>
    <row r="186" spans="16:27" x14ac:dyDescent="0.2">
      <c r="P186" s="209" t="e" cm="1">
        <f t="array" aca="1" ref="P186" ca="1">_xlfn.XLOOKUP(Q186,Com_codes_core,Com_labels_core)</f>
        <v>#N/A</v>
      </c>
      <c r="Q186" s="49" t="str">
        <v/>
      </c>
      <c r="R186" s="49" t="str">
        <v/>
      </c>
      <c r="S186" s="49" t="str">
        <v/>
      </c>
      <c r="T186" s="49" t="str">
        <v/>
      </c>
      <c r="U186" s="49" t="str">
        <v/>
      </c>
      <c r="V186" s="49" t="str">
        <v/>
      </c>
      <c r="W186" s="49" t="str">
        <v/>
      </c>
      <c r="X186" s="49" t="str">
        <v/>
      </c>
      <c r="Y186" s="49" t="str">
        <v/>
      </c>
      <c r="Z186" s="49" t="str">
        <v/>
      </c>
      <c r="AA186" s="49" t="str">
        <v/>
      </c>
    </row>
    <row r="187" spans="16:27" x14ac:dyDescent="0.2">
      <c r="P187" s="209" t="e" cm="1">
        <f t="array" aca="1" ref="P187" ca="1">_xlfn.XLOOKUP(Q187,Com_codes_core,Com_labels_core)</f>
        <v>#N/A</v>
      </c>
      <c r="Q187" s="49" t="str">
        <v/>
      </c>
      <c r="R187" s="49" t="str">
        <v/>
      </c>
      <c r="S187" s="49" t="str">
        <v/>
      </c>
      <c r="T187" s="49" t="str">
        <v/>
      </c>
      <c r="U187" s="49" t="str">
        <v/>
      </c>
      <c r="V187" s="49" t="str">
        <v/>
      </c>
      <c r="W187" s="49" t="str">
        <v/>
      </c>
      <c r="X187" s="49" t="str">
        <v/>
      </c>
      <c r="Y187" s="49" t="str">
        <v/>
      </c>
      <c r="Z187" s="49" t="str">
        <v/>
      </c>
      <c r="AA187" s="49" t="str">
        <v/>
      </c>
    </row>
    <row r="188" spans="16:27" x14ac:dyDescent="0.2">
      <c r="P188" s="209" t="e" cm="1">
        <f t="array" aca="1" ref="P188" ca="1">_xlfn.XLOOKUP(Q188,Com_codes_core,Com_labels_core)</f>
        <v>#N/A</v>
      </c>
      <c r="Q188" s="49" t="str">
        <v/>
      </c>
      <c r="R188" s="49" t="str">
        <v/>
      </c>
      <c r="S188" s="49" t="str">
        <v/>
      </c>
      <c r="T188" s="49" t="str">
        <v/>
      </c>
      <c r="U188" s="49" t="str">
        <v/>
      </c>
      <c r="V188" s="49" t="str">
        <v/>
      </c>
      <c r="W188" s="49" t="str">
        <v/>
      </c>
      <c r="X188" s="49" t="str">
        <v/>
      </c>
      <c r="Y188" s="49" t="str">
        <v/>
      </c>
      <c r="Z188" s="49" t="str">
        <v/>
      </c>
      <c r="AA188" s="49" t="str">
        <v/>
      </c>
    </row>
    <row r="189" spans="16:27" x14ac:dyDescent="0.2">
      <c r="P189" s="209" t="e" cm="1">
        <f t="array" aca="1" ref="P189" ca="1">_xlfn.XLOOKUP(Q189,Com_codes_core,Com_labels_core)</f>
        <v>#N/A</v>
      </c>
      <c r="Q189" s="49" t="str">
        <v/>
      </c>
      <c r="R189" s="49" t="str">
        <v/>
      </c>
      <c r="S189" s="49" t="str">
        <v/>
      </c>
      <c r="T189" s="49" t="str">
        <v/>
      </c>
      <c r="U189" s="49" t="str">
        <v/>
      </c>
      <c r="V189" s="49" t="str">
        <v/>
      </c>
      <c r="W189" s="49" t="str">
        <v/>
      </c>
      <c r="X189" s="49" t="str">
        <v/>
      </c>
      <c r="Y189" s="49" t="str">
        <v/>
      </c>
      <c r="Z189" s="49" t="str">
        <v/>
      </c>
      <c r="AA189" s="49" t="str">
        <v/>
      </c>
    </row>
    <row r="190" spans="16:27" x14ac:dyDescent="0.2">
      <c r="P190" s="209" t="e" cm="1">
        <f t="array" aca="1" ref="P190" ca="1">_xlfn.XLOOKUP(Q190,Com_codes_core,Com_labels_core)</f>
        <v>#N/A</v>
      </c>
      <c r="Q190" s="49" t="str">
        <v/>
      </c>
      <c r="R190" s="49" t="str">
        <v/>
      </c>
      <c r="S190" s="49" t="str">
        <v/>
      </c>
      <c r="T190" s="49" t="str">
        <v/>
      </c>
      <c r="U190" s="49" t="str">
        <v/>
      </c>
      <c r="V190" s="49" t="str">
        <v/>
      </c>
      <c r="W190" s="49" t="str">
        <v/>
      </c>
      <c r="X190" s="49" t="str">
        <v/>
      </c>
      <c r="Y190" s="49" t="str">
        <v/>
      </c>
      <c r="Z190" s="49" t="str">
        <v/>
      </c>
      <c r="AA190" s="49" t="str">
        <v/>
      </c>
    </row>
    <row r="191" spans="16:27" x14ac:dyDescent="0.2">
      <c r="P191" s="209" t="e" cm="1">
        <f t="array" aca="1" ref="P191" ca="1">_xlfn.XLOOKUP(Q191,Com_codes_core,Com_labels_core)</f>
        <v>#N/A</v>
      </c>
      <c r="Q191" s="49" t="str">
        <v/>
      </c>
      <c r="R191" s="49" t="str">
        <v/>
      </c>
      <c r="S191" s="49" t="str">
        <v/>
      </c>
      <c r="T191" s="49" t="str">
        <v/>
      </c>
      <c r="U191" s="49" t="str">
        <v/>
      </c>
      <c r="V191" s="49" t="str">
        <v/>
      </c>
      <c r="W191" s="49" t="str">
        <v/>
      </c>
      <c r="X191" s="49" t="str">
        <v/>
      </c>
      <c r="Y191" s="49" t="str">
        <v/>
      </c>
      <c r="Z191" s="49" t="str">
        <v/>
      </c>
      <c r="AA191" s="49" t="str">
        <v/>
      </c>
    </row>
    <row r="192" spans="16:27" x14ac:dyDescent="0.2">
      <c r="P192" s="209" t="e" cm="1">
        <f t="array" aca="1" ref="P192" ca="1">_xlfn.XLOOKUP(Q192,Com_codes_core,Com_labels_core)</f>
        <v>#N/A</v>
      </c>
      <c r="Q192" s="49" t="str">
        <v/>
      </c>
      <c r="R192" s="49" t="str">
        <v/>
      </c>
      <c r="S192" s="49" t="str">
        <v/>
      </c>
      <c r="T192" s="49" t="str">
        <v/>
      </c>
      <c r="U192" s="49" t="str">
        <v/>
      </c>
      <c r="V192" s="49" t="str">
        <v/>
      </c>
      <c r="W192" s="49" t="str">
        <v/>
      </c>
      <c r="X192" s="49" t="str">
        <v/>
      </c>
      <c r="Y192" s="49" t="str">
        <v/>
      </c>
      <c r="Z192" s="49" t="str">
        <v/>
      </c>
      <c r="AA192" s="49" t="str">
        <v/>
      </c>
    </row>
    <row r="193" spans="16:27" x14ac:dyDescent="0.2">
      <c r="P193" s="209" t="e" cm="1">
        <f t="array" aca="1" ref="P193" ca="1">_xlfn.XLOOKUP(Q193,Com_codes_core,Com_labels_core)</f>
        <v>#N/A</v>
      </c>
      <c r="Q193" s="49" t="str">
        <v/>
      </c>
      <c r="R193" s="49" t="str">
        <v/>
      </c>
      <c r="S193" s="49" t="str">
        <v/>
      </c>
      <c r="T193" s="49" t="str">
        <v/>
      </c>
      <c r="U193" s="49" t="str">
        <v/>
      </c>
      <c r="V193" s="49" t="str">
        <v/>
      </c>
      <c r="W193" s="49" t="str">
        <v/>
      </c>
      <c r="X193" s="49" t="str">
        <v/>
      </c>
      <c r="Y193" s="49" t="str">
        <v/>
      </c>
      <c r="Z193" s="49" t="str">
        <v/>
      </c>
      <c r="AA193" s="49" t="str">
        <v/>
      </c>
    </row>
    <row r="194" spans="16:27" x14ac:dyDescent="0.2">
      <c r="P194" s="209" t="e" cm="1">
        <f t="array" aca="1" ref="P194" ca="1">_xlfn.XLOOKUP(Q194,Com_codes_core,Com_labels_core)</f>
        <v>#N/A</v>
      </c>
      <c r="Q194" s="49" t="str">
        <v/>
      </c>
      <c r="R194" s="49" t="str">
        <v/>
      </c>
      <c r="S194" s="49" t="str">
        <v/>
      </c>
      <c r="T194" s="49" t="str">
        <v/>
      </c>
      <c r="U194" s="49" t="str">
        <v/>
      </c>
      <c r="V194" s="49" t="str">
        <v/>
      </c>
      <c r="W194" s="49" t="str">
        <v/>
      </c>
      <c r="X194" s="49" t="str">
        <v/>
      </c>
      <c r="Y194" s="49" t="str">
        <v/>
      </c>
      <c r="Z194" s="49" t="str">
        <v/>
      </c>
      <c r="AA194" s="49" t="str">
        <v/>
      </c>
    </row>
    <row r="195" spans="16:27" x14ac:dyDescent="0.2">
      <c r="P195" s="209" t="e" cm="1">
        <f t="array" aca="1" ref="P195" ca="1">_xlfn.XLOOKUP(Q195,Com_codes_core,Com_labels_core)</f>
        <v>#N/A</v>
      </c>
      <c r="Q195" s="49" t="str">
        <v/>
      </c>
      <c r="R195" s="49" t="str">
        <v/>
      </c>
      <c r="S195" s="49" t="str">
        <v/>
      </c>
      <c r="T195" s="49" t="str">
        <v/>
      </c>
      <c r="U195" s="49" t="str">
        <v/>
      </c>
      <c r="V195" s="49" t="str">
        <v/>
      </c>
      <c r="W195" s="49" t="str">
        <v/>
      </c>
      <c r="X195" s="49" t="str">
        <v/>
      </c>
      <c r="Y195" s="49" t="str">
        <v/>
      </c>
      <c r="Z195" s="49" t="str">
        <v/>
      </c>
      <c r="AA195" s="49" t="str">
        <v/>
      </c>
    </row>
    <row r="196" spans="16:27" x14ac:dyDescent="0.2">
      <c r="P196" s="209" t="e" cm="1">
        <f t="array" aca="1" ref="P196" ca="1">_xlfn.XLOOKUP(Q196,Com_codes_core,Com_labels_core)</f>
        <v>#N/A</v>
      </c>
      <c r="Q196" s="49" t="str">
        <v/>
      </c>
      <c r="R196" s="49" t="str">
        <v/>
      </c>
      <c r="S196" s="49" t="str">
        <v/>
      </c>
      <c r="T196" s="49" t="str">
        <v/>
      </c>
      <c r="U196" s="49" t="str">
        <v/>
      </c>
      <c r="V196" s="49" t="str">
        <v/>
      </c>
      <c r="W196" s="49" t="str">
        <v/>
      </c>
      <c r="X196" s="49" t="str">
        <v/>
      </c>
      <c r="Y196" s="49" t="str">
        <v/>
      </c>
      <c r="Z196" s="49" t="str">
        <v/>
      </c>
      <c r="AA196" s="49" t="str">
        <v/>
      </c>
    </row>
    <row r="197" spans="16:27" x14ac:dyDescent="0.2">
      <c r="P197" s="209" t="e" cm="1">
        <f t="array" aca="1" ref="P197" ca="1">_xlfn.XLOOKUP(Q197,Com_codes_core,Com_labels_core)</f>
        <v>#N/A</v>
      </c>
      <c r="Q197" s="49" t="str">
        <v/>
      </c>
      <c r="R197" s="49" t="str">
        <v/>
      </c>
      <c r="S197" s="49" t="str">
        <v/>
      </c>
      <c r="T197" s="49" t="str">
        <v/>
      </c>
      <c r="U197" s="49" t="str">
        <v/>
      </c>
      <c r="V197" s="49" t="str">
        <v/>
      </c>
      <c r="W197" s="49" t="str">
        <v/>
      </c>
      <c r="X197" s="49" t="str">
        <v/>
      </c>
      <c r="Y197" s="49" t="str">
        <v/>
      </c>
      <c r="Z197" s="49" t="str">
        <v/>
      </c>
      <c r="AA197" s="49" t="str">
        <v/>
      </c>
    </row>
    <row r="198" spans="16:27" x14ac:dyDescent="0.2">
      <c r="P198" s="209" t="e" cm="1">
        <f t="array" aca="1" ref="P198" ca="1">_xlfn.XLOOKUP(Q198,Com_codes_core,Com_labels_core)</f>
        <v>#N/A</v>
      </c>
      <c r="Q198" s="49" t="str">
        <v/>
      </c>
      <c r="R198" s="49" t="str">
        <v/>
      </c>
      <c r="S198" s="49" t="str">
        <v/>
      </c>
      <c r="T198" s="49" t="str">
        <v/>
      </c>
      <c r="U198" s="49" t="str">
        <v/>
      </c>
      <c r="V198" s="49" t="str">
        <v/>
      </c>
      <c r="W198" s="49" t="str">
        <v/>
      </c>
      <c r="X198" s="49" t="str">
        <v/>
      </c>
      <c r="Y198" s="49" t="str">
        <v/>
      </c>
      <c r="Z198" s="49" t="str">
        <v/>
      </c>
      <c r="AA198" s="49" t="str">
        <v/>
      </c>
    </row>
    <row r="199" spans="16:27" x14ac:dyDescent="0.2">
      <c r="P199" s="209" t="e" cm="1">
        <f t="array" aca="1" ref="P199" ca="1">_xlfn.XLOOKUP(Q199,Com_codes_core,Com_labels_core)</f>
        <v>#N/A</v>
      </c>
      <c r="Q199" s="49" t="str">
        <v/>
      </c>
      <c r="R199" s="49" t="str">
        <v/>
      </c>
      <c r="S199" s="49" t="str">
        <v/>
      </c>
      <c r="T199" s="49" t="str">
        <v/>
      </c>
      <c r="U199" s="49" t="str">
        <v/>
      </c>
      <c r="V199" s="49" t="str">
        <v/>
      </c>
      <c r="W199" s="49" t="str">
        <v/>
      </c>
      <c r="X199" s="49" t="str">
        <v/>
      </c>
      <c r="Y199" s="49" t="str">
        <v/>
      </c>
      <c r="Z199" s="49" t="str">
        <v/>
      </c>
      <c r="AA199" s="49" t="str">
        <v/>
      </c>
    </row>
    <row r="200" spans="16:27" x14ac:dyDescent="0.2">
      <c r="P200" s="209" t="e" cm="1">
        <f t="array" aca="1" ref="P200" ca="1">_xlfn.XLOOKUP(Q200,Com_codes_core,Com_labels_core)</f>
        <v>#N/A</v>
      </c>
      <c r="Q200" s="49" t="str">
        <v/>
      </c>
      <c r="R200" s="49" t="str">
        <v/>
      </c>
      <c r="S200" s="49" t="str">
        <v/>
      </c>
      <c r="T200" s="49" t="str">
        <v/>
      </c>
      <c r="U200" s="49" t="str">
        <v/>
      </c>
      <c r="V200" s="49" t="str">
        <v/>
      </c>
      <c r="W200" s="49" t="str">
        <v/>
      </c>
      <c r="X200" s="49" t="str">
        <v/>
      </c>
      <c r="Y200" s="49" t="str">
        <v/>
      </c>
      <c r="Z200" s="49" t="str">
        <v/>
      </c>
      <c r="AA200" s="49" t="str">
        <v/>
      </c>
    </row>
    <row r="201" spans="16:27" x14ac:dyDescent="0.2">
      <c r="P201" s="209" t="e" cm="1">
        <f t="array" aca="1" ref="P201" ca="1">_xlfn.XLOOKUP(Q201,Com_codes_core,Com_labels_core)</f>
        <v>#N/A</v>
      </c>
      <c r="Q201" s="49" t="str">
        <v/>
      </c>
      <c r="R201" s="49" t="str">
        <v/>
      </c>
      <c r="S201" s="49" t="str">
        <v/>
      </c>
      <c r="T201" s="49" t="str">
        <v/>
      </c>
      <c r="U201" s="49" t="str">
        <v/>
      </c>
      <c r="V201" s="49" t="str">
        <v/>
      </c>
      <c r="W201" s="49" t="str">
        <v/>
      </c>
      <c r="X201" s="49" t="str">
        <v/>
      </c>
      <c r="Y201" s="49" t="str">
        <v/>
      </c>
      <c r="Z201" s="49" t="str">
        <v/>
      </c>
      <c r="AA201" s="49" t="str">
        <v/>
      </c>
    </row>
    <row r="202" spans="16:27" x14ac:dyDescent="0.2">
      <c r="P202" s="209" t="e" cm="1">
        <f t="array" aca="1" ref="P202" ca="1">_xlfn.XLOOKUP(Q202,Com_codes_core,Com_labels_core)</f>
        <v>#N/A</v>
      </c>
      <c r="Q202" s="49" t="str">
        <v/>
      </c>
      <c r="R202" s="49" t="str">
        <v/>
      </c>
      <c r="S202" s="49" t="str">
        <v/>
      </c>
      <c r="T202" s="49" t="str">
        <v/>
      </c>
      <c r="U202" s="49" t="str">
        <v/>
      </c>
      <c r="V202" s="49" t="str">
        <v/>
      </c>
      <c r="W202" s="49" t="str">
        <v/>
      </c>
      <c r="X202" s="49" t="str">
        <v/>
      </c>
      <c r="Y202" s="49" t="str">
        <v/>
      </c>
      <c r="Z202" s="49" t="str">
        <v/>
      </c>
      <c r="AA202" s="49" t="str">
        <v/>
      </c>
    </row>
    <row r="203" spans="16:27" x14ac:dyDescent="0.2">
      <c r="P203" s="209" t="e" cm="1">
        <f t="array" aca="1" ref="P203" ca="1">_xlfn.XLOOKUP(Q203,Com_codes_core,Com_labels_core)</f>
        <v>#N/A</v>
      </c>
      <c r="Q203" s="49" t="str">
        <v/>
      </c>
      <c r="R203" s="49" t="str">
        <v/>
      </c>
      <c r="S203" s="49" t="str">
        <v/>
      </c>
      <c r="T203" s="49" t="str">
        <v/>
      </c>
      <c r="U203" s="49" t="str">
        <v/>
      </c>
      <c r="V203" s="49" t="str">
        <v/>
      </c>
      <c r="W203" s="49" t="str">
        <v/>
      </c>
      <c r="X203" s="49" t="str">
        <v/>
      </c>
      <c r="Y203" s="49" t="str">
        <v/>
      </c>
      <c r="Z203" s="49" t="str">
        <v/>
      </c>
      <c r="AA203" s="49" t="str">
        <v/>
      </c>
    </row>
    <row r="204" spans="16:27" x14ac:dyDescent="0.2">
      <c r="P204" s="209" t="e" cm="1">
        <f t="array" aca="1" ref="P204" ca="1">_xlfn.XLOOKUP(Q204,Com_codes_core,Com_labels_core)</f>
        <v>#N/A</v>
      </c>
      <c r="Q204" s="49" t="str">
        <v/>
      </c>
      <c r="R204" s="49" t="str">
        <v/>
      </c>
      <c r="S204" s="49" t="str">
        <v/>
      </c>
      <c r="T204" s="49" t="str">
        <v/>
      </c>
      <c r="U204" s="49" t="str">
        <v/>
      </c>
      <c r="V204" s="49" t="str">
        <v/>
      </c>
      <c r="W204" s="49" t="str">
        <v/>
      </c>
      <c r="X204" s="49" t="str">
        <v/>
      </c>
      <c r="Y204" s="49" t="str">
        <v/>
      </c>
      <c r="Z204" s="49" t="str">
        <v/>
      </c>
      <c r="AA204" s="49" t="str">
        <v/>
      </c>
    </row>
    <row r="205" spans="16:27" x14ac:dyDescent="0.2">
      <c r="P205" s="209" t="e" cm="1">
        <f t="array" aca="1" ref="P205" ca="1">_xlfn.XLOOKUP(Q205,Com_codes_core,Com_labels_core)</f>
        <v>#N/A</v>
      </c>
      <c r="Q205" s="49" t="str">
        <v/>
      </c>
      <c r="R205" s="49" t="str">
        <v/>
      </c>
      <c r="S205" s="49" t="str">
        <v/>
      </c>
      <c r="T205" s="49" t="str">
        <v/>
      </c>
      <c r="U205" s="49" t="str">
        <v/>
      </c>
      <c r="V205" s="49" t="str">
        <v/>
      </c>
      <c r="W205" s="49" t="str">
        <v/>
      </c>
      <c r="X205" s="49" t="str">
        <v/>
      </c>
      <c r="Y205" s="49" t="str">
        <v/>
      </c>
      <c r="Z205" s="49" t="str">
        <v/>
      </c>
      <c r="AA205" s="49" t="str">
        <v/>
      </c>
    </row>
    <row r="206" spans="16:27" x14ac:dyDescent="0.2">
      <c r="P206" s="209" t="e" cm="1">
        <f t="array" aca="1" ref="P206" ca="1">_xlfn.XLOOKUP(Q206,Com_codes_core,Com_labels_core)</f>
        <v>#N/A</v>
      </c>
      <c r="Q206" s="49" t="str">
        <v/>
      </c>
      <c r="R206" s="49" t="str">
        <v/>
      </c>
      <c r="S206" s="49" t="str">
        <v/>
      </c>
      <c r="T206" s="49" t="str">
        <v/>
      </c>
      <c r="U206" s="49" t="str">
        <v/>
      </c>
      <c r="V206" s="49" t="str">
        <v/>
      </c>
      <c r="W206" s="49" t="str">
        <v/>
      </c>
      <c r="X206" s="49" t="str">
        <v/>
      </c>
      <c r="Y206" s="49" t="str">
        <v/>
      </c>
      <c r="Z206" s="49" t="str">
        <v/>
      </c>
      <c r="AA206" s="49" t="str">
        <v/>
      </c>
    </row>
  </sheetData>
  <conditionalFormatting sqref="B8:B25">
    <cfRule type="expression" dxfId="6" priority="1">
      <formula>C8&lt;&gt;""</formula>
    </cfRule>
  </conditionalFormatting>
  <conditionalFormatting sqref="C8:C44">
    <cfRule type="expression" dxfId="5" priority="5">
      <formula>D8&lt;&gt;""</formula>
    </cfRule>
  </conditionalFormatting>
  <conditionalFormatting sqref="P8:P206">
    <cfRule type="expression" dxfId="4" priority="2">
      <formula>Q8&lt;&gt;""</formula>
    </cfRule>
  </conditionalFormatting>
  <conditionalFormatting sqref="AC8:AD44">
    <cfRule type="expression" dxfId="3" priority="3">
      <formula>AD8&lt;&gt;""</formula>
    </cfRule>
  </conditionalFormatting>
  <hyperlinks>
    <hyperlink ref="A2" location="Cover!A1" display="Return to Contents" xr:uid="{0A6CF637-279E-436A-9781-7F044CEE2E1A}"/>
  </hyperlink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3C8E4-0BB1-49B6-87DD-0288343D5095}">
  <sheetPr>
    <tabColor rgb="FF92D050"/>
  </sheetPr>
  <dimension ref="A7:AM307"/>
  <sheetViews>
    <sheetView topLeftCell="A96" workbookViewId="0">
      <selection activeCell="D108" sqref="D108"/>
    </sheetView>
  </sheetViews>
  <sheetFormatPr defaultRowHeight="12.75" x14ac:dyDescent="0.2"/>
  <sheetData>
    <row r="7" spans="1:39" x14ac:dyDescent="0.2">
      <c r="A7" t="s">
        <v>230</v>
      </c>
      <c r="C7" t="str">
        <f>IF(AC7="","",AC7)</f>
        <v/>
      </c>
      <c r="D7" t="str">
        <f t="shared" ref="D7:M7" si="0">IF(AD7="","",AD7)</f>
        <v>base</v>
      </c>
      <c r="E7" t="str">
        <f t="shared" si="0"/>
        <v>sim1</v>
      </c>
      <c r="F7" t="str">
        <f t="shared" si="0"/>
        <v>sim2</v>
      </c>
      <c r="G7" t="str">
        <f t="shared" si="0"/>
        <v>sim3</v>
      </c>
      <c r="H7" t="str">
        <f t="shared" si="0"/>
        <v/>
      </c>
      <c r="I7" t="str">
        <f t="shared" si="0"/>
        <v/>
      </c>
      <c r="J7" t="str">
        <f t="shared" si="0"/>
        <v/>
      </c>
      <c r="K7" t="str">
        <f t="shared" si="0"/>
        <v/>
      </c>
      <c r="L7" t="str">
        <f t="shared" si="0"/>
        <v/>
      </c>
      <c r="M7" t="str">
        <f t="shared" si="0"/>
        <v/>
      </c>
      <c r="AD7" s="14" t="s">
        <v>27</v>
      </c>
      <c r="AE7" s="14" t="s">
        <v>371</v>
      </c>
      <c r="AF7" s="14" t="s">
        <v>1042</v>
      </c>
      <c r="AG7" s="14" t="s">
        <v>1084</v>
      </c>
      <c r="AH7" s="14"/>
      <c r="AI7" s="14"/>
      <c r="AJ7" s="14"/>
      <c r="AK7" s="14"/>
      <c r="AL7" s="14"/>
      <c r="AM7" s="14"/>
    </row>
    <row r="8" spans="1:39" x14ac:dyDescent="0.2">
      <c r="C8" t="str">
        <f t="shared" ref="C8:C56" si="1">IF(AC8="","",AC8)</f>
        <v>ent_na</v>
      </c>
      <c r="D8">
        <f>IF(AD8="","",100*AD8)</f>
        <v>17.282373317418482</v>
      </c>
      <c r="E8">
        <f t="shared" ref="E8:M8" si="2">IF(AE8="","",100*AE8)</f>
        <v>17.282373317418482</v>
      </c>
      <c r="F8">
        <f t="shared" si="2"/>
        <v>17.282373317418482</v>
      </c>
      <c r="G8">
        <f t="shared" si="2"/>
        <v>17.282373317418482</v>
      </c>
      <c r="H8" t="str">
        <f t="shared" si="2"/>
        <v/>
      </c>
      <c r="I8" t="str">
        <f t="shared" si="2"/>
        <v/>
      </c>
      <c r="J8" t="str">
        <f t="shared" si="2"/>
        <v/>
      </c>
      <c r="K8" t="str">
        <f t="shared" si="2"/>
        <v/>
      </c>
      <c r="L8" t="str">
        <f t="shared" si="2"/>
        <v/>
      </c>
      <c r="M8" t="str">
        <f t="shared" si="2"/>
        <v/>
      </c>
      <c r="AC8" s="14" t="s">
        <v>1021</v>
      </c>
      <c r="AD8">
        <v>0.17282373317418484</v>
      </c>
      <c r="AE8">
        <v>0.17282373317418484</v>
      </c>
      <c r="AF8">
        <v>0.17282373317418484</v>
      </c>
      <c r="AG8">
        <v>0.17282373317418484</v>
      </c>
    </row>
    <row r="9" spans="1:39" x14ac:dyDescent="0.2">
      <c r="C9" t="str">
        <f t="shared" si="1"/>
        <v>hhd_uf1</v>
      </c>
      <c r="D9">
        <f t="shared" ref="D9:D56" si="3">IF(AD9="","",100*AD9)</f>
        <v>0.38875999135512329</v>
      </c>
      <c r="E9">
        <f t="shared" ref="E9:E56" si="4">IF(AE9="","",100*AE9)</f>
        <v>0.38875999135512329</v>
      </c>
      <c r="F9">
        <f t="shared" ref="F9:F56" si="5">IF(AF9="","",100*AF9)</f>
        <v>0.38875999135512329</v>
      </c>
      <c r="G9">
        <f t="shared" ref="G9:G56" si="6">IF(AG9="","",100*AG9)</f>
        <v>0.38875999135512329</v>
      </c>
      <c r="H9" t="str">
        <f t="shared" ref="H9:H56" si="7">IF(AH9="","",100*AH9)</f>
        <v/>
      </c>
      <c r="I9" t="str">
        <f t="shared" ref="I9:I56" si="8">IF(AI9="","",100*AI9)</f>
        <v/>
      </c>
      <c r="J9" t="str">
        <f t="shared" ref="J9:J56" si="9">IF(AJ9="","",100*AJ9)</f>
        <v/>
      </c>
      <c r="K9" t="str">
        <f t="shared" ref="K9:K56" si="10">IF(AK9="","",100*AK9)</f>
        <v/>
      </c>
      <c r="L9" t="str">
        <f t="shared" ref="L9:L56" si="11">IF(AL9="","",100*AL9)</f>
        <v/>
      </c>
      <c r="M9" t="str">
        <f t="shared" ref="M9:M56" si="12">IF(AM9="","",100*AM9)</f>
        <v/>
      </c>
      <c r="AC9" s="14" t="s">
        <v>1022</v>
      </c>
      <c r="AD9">
        <v>3.8875999135512332E-3</v>
      </c>
      <c r="AE9">
        <v>3.8875999135512332E-3</v>
      </c>
      <c r="AF9">
        <v>3.8875999135512332E-3</v>
      </c>
      <c r="AG9">
        <v>3.8875999135512332E-3</v>
      </c>
    </row>
    <row r="10" spans="1:39" x14ac:dyDescent="0.2">
      <c r="C10" t="str">
        <f t="shared" si="1"/>
        <v>hhd_uf2</v>
      </c>
      <c r="D10">
        <f t="shared" si="3"/>
        <v>0.98457524853179346</v>
      </c>
      <c r="E10">
        <f t="shared" si="4"/>
        <v>0.98457524853179346</v>
      </c>
      <c r="F10">
        <f t="shared" si="5"/>
        <v>0.98457524853179346</v>
      </c>
      <c r="G10">
        <f t="shared" si="6"/>
        <v>0.98457524853179346</v>
      </c>
      <c r="H10" t="str">
        <f t="shared" si="7"/>
        <v/>
      </c>
      <c r="I10" t="str">
        <f t="shared" si="8"/>
        <v/>
      </c>
      <c r="J10" t="str">
        <f t="shared" si="9"/>
        <v/>
      </c>
      <c r="K10" t="str">
        <f t="shared" si="10"/>
        <v/>
      </c>
      <c r="L10" t="str">
        <f t="shared" si="11"/>
        <v/>
      </c>
      <c r="M10" t="str">
        <f t="shared" si="12"/>
        <v/>
      </c>
      <c r="AC10" s="14" t="s">
        <v>1023</v>
      </c>
      <c r="AD10">
        <v>9.8457524853179344E-3</v>
      </c>
      <c r="AE10">
        <v>9.8457524853179344E-3</v>
      </c>
      <c r="AF10">
        <v>9.8457524853179344E-3</v>
      </c>
      <c r="AG10">
        <v>9.8457524853179344E-3</v>
      </c>
    </row>
    <row r="11" spans="1:39" x14ac:dyDescent="0.2">
      <c r="C11" t="str">
        <f t="shared" si="1"/>
        <v>hhd_uf3</v>
      </c>
      <c r="D11">
        <f t="shared" si="3"/>
        <v>1.3266385402084973</v>
      </c>
      <c r="E11">
        <f t="shared" si="4"/>
        <v>1.3266385402084973</v>
      </c>
      <c r="F11">
        <f t="shared" si="5"/>
        <v>1.3266385402084973</v>
      </c>
      <c r="G11">
        <f t="shared" si="6"/>
        <v>1.3266385402084973</v>
      </c>
      <c r="H11" t="str">
        <f t="shared" si="7"/>
        <v/>
      </c>
      <c r="I11" t="str">
        <f t="shared" si="8"/>
        <v/>
      </c>
      <c r="J11" t="str">
        <f t="shared" si="9"/>
        <v/>
      </c>
      <c r="K11" t="str">
        <f t="shared" si="10"/>
        <v/>
      </c>
      <c r="L11" t="str">
        <f t="shared" si="11"/>
        <v/>
      </c>
      <c r="M11" t="str">
        <f t="shared" si="12"/>
        <v/>
      </c>
      <c r="AC11" s="14" t="s">
        <v>1024</v>
      </c>
      <c r="AD11">
        <v>1.3266385402084973E-2</v>
      </c>
      <c r="AE11">
        <v>1.3266385402084973E-2</v>
      </c>
      <c r="AF11">
        <v>1.3266385402084973E-2</v>
      </c>
      <c r="AG11">
        <v>1.3266385402084973E-2</v>
      </c>
    </row>
    <row r="12" spans="1:39" x14ac:dyDescent="0.2">
      <c r="C12" t="str">
        <f t="shared" si="1"/>
        <v>hhd_uf4</v>
      </c>
      <c r="D12">
        <f t="shared" si="3"/>
        <v>1.1309375720455848</v>
      </c>
      <c r="E12">
        <f t="shared" si="4"/>
        <v>1.1309375720455848</v>
      </c>
      <c r="F12">
        <f t="shared" si="5"/>
        <v>1.1309375720455848</v>
      </c>
      <c r="G12">
        <f t="shared" si="6"/>
        <v>1.1309375720455848</v>
      </c>
      <c r="H12" t="str">
        <f t="shared" si="7"/>
        <v/>
      </c>
      <c r="I12" t="str">
        <f t="shared" si="8"/>
        <v/>
      </c>
      <c r="J12" t="str">
        <f t="shared" si="9"/>
        <v/>
      </c>
      <c r="K12" t="str">
        <f t="shared" si="10"/>
        <v/>
      </c>
      <c r="L12" t="str">
        <f t="shared" si="11"/>
        <v/>
      </c>
      <c r="M12" t="str">
        <f t="shared" si="12"/>
        <v/>
      </c>
      <c r="AC12" s="14" t="s">
        <v>1025</v>
      </c>
      <c r="AD12">
        <v>1.1309375720455848E-2</v>
      </c>
      <c r="AE12">
        <v>1.1309375720455848E-2</v>
      </c>
      <c r="AF12">
        <v>1.1309375720455848E-2</v>
      </c>
      <c r="AG12">
        <v>1.1309375720455848E-2</v>
      </c>
    </row>
    <row r="13" spans="1:39" x14ac:dyDescent="0.2">
      <c r="C13" t="str">
        <f t="shared" si="1"/>
        <v>hhd_uf5</v>
      </c>
      <c r="D13">
        <f t="shared" si="3"/>
        <v>1.0131298724843134</v>
      </c>
      <c r="E13">
        <f t="shared" si="4"/>
        <v>1.0131298724843134</v>
      </c>
      <c r="F13">
        <f t="shared" si="5"/>
        <v>1.0131298724843134</v>
      </c>
      <c r="G13">
        <f t="shared" si="6"/>
        <v>1.0131298724843134</v>
      </c>
      <c r="H13" t="str">
        <f t="shared" si="7"/>
        <v/>
      </c>
      <c r="I13" t="str">
        <f t="shared" si="8"/>
        <v/>
      </c>
      <c r="J13" t="str">
        <f t="shared" si="9"/>
        <v/>
      </c>
      <c r="K13" t="str">
        <f t="shared" si="10"/>
        <v/>
      </c>
      <c r="L13" t="str">
        <f t="shared" si="11"/>
        <v/>
      </c>
      <c r="M13" t="str">
        <f t="shared" si="12"/>
        <v/>
      </c>
      <c r="AC13" s="14" t="s">
        <v>1026</v>
      </c>
      <c r="AD13">
        <v>1.0131298724843134E-2</v>
      </c>
      <c r="AE13">
        <v>1.0131298724843134E-2</v>
      </c>
      <c r="AF13">
        <v>1.0131298724843134E-2</v>
      </c>
      <c r="AG13">
        <v>1.0131298724843134E-2</v>
      </c>
    </row>
    <row r="14" spans="1:39" x14ac:dyDescent="0.2">
      <c r="C14" t="str">
        <f t="shared" si="1"/>
        <v>hhd_un1</v>
      </c>
      <c r="D14">
        <f t="shared" si="3"/>
        <v>0.80156729358332435</v>
      </c>
      <c r="E14">
        <f t="shared" si="4"/>
        <v>0.80156729358332435</v>
      </c>
      <c r="F14">
        <f t="shared" si="5"/>
        <v>0.80156729358332435</v>
      </c>
      <c r="G14">
        <f t="shared" si="6"/>
        <v>0.80156729358332435</v>
      </c>
      <c r="H14" t="str">
        <f t="shared" si="7"/>
        <v/>
      </c>
      <c r="I14" t="str">
        <f t="shared" si="8"/>
        <v/>
      </c>
      <c r="J14" t="str">
        <f t="shared" si="9"/>
        <v/>
      </c>
      <c r="K14" t="str">
        <f t="shared" si="10"/>
        <v/>
      </c>
      <c r="L14" t="str">
        <f t="shared" si="11"/>
        <v/>
      </c>
      <c r="M14" t="str">
        <f t="shared" si="12"/>
        <v/>
      </c>
      <c r="AC14" s="14" t="s">
        <v>1027</v>
      </c>
      <c r="AD14">
        <v>8.015672935833244E-3</v>
      </c>
      <c r="AE14">
        <v>8.015672935833244E-3</v>
      </c>
      <c r="AF14">
        <v>8.015672935833244E-3</v>
      </c>
      <c r="AG14">
        <v>8.015672935833244E-3</v>
      </c>
    </row>
    <row r="15" spans="1:39" x14ac:dyDescent="0.2">
      <c r="C15" t="str">
        <f t="shared" si="1"/>
        <v>hhd_un2</v>
      </c>
      <c r="D15">
        <f t="shared" si="3"/>
        <v>3.0999145799696191</v>
      </c>
      <c r="E15">
        <f t="shared" si="4"/>
        <v>3.0999145799696191</v>
      </c>
      <c r="F15">
        <f t="shared" si="5"/>
        <v>3.0999145799696191</v>
      </c>
      <c r="G15">
        <f t="shared" si="6"/>
        <v>3.0999145799696191</v>
      </c>
      <c r="H15" t="str">
        <f t="shared" si="7"/>
        <v/>
      </c>
      <c r="I15" t="str">
        <f t="shared" si="8"/>
        <v/>
      </c>
      <c r="J15" t="str">
        <f t="shared" si="9"/>
        <v/>
      </c>
      <c r="K15" t="str">
        <f t="shared" si="10"/>
        <v/>
      </c>
      <c r="L15" t="str">
        <f t="shared" si="11"/>
        <v/>
      </c>
      <c r="M15" t="str">
        <f t="shared" si="12"/>
        <v/>
      </c>
      <c r="AC15" s="14" t="s">
        <v>1028</v>
      </c>
      <c r="AD15">
        <v>3.099914579969619E-2</v>
      </c>
      <c r="AE15">
        <v>3.099914579969619E-2</v>
      </c>
      <c r="AF15">
        <v>3.099914579969619E-2</v>
      </c>
      <c r="AG15">
        <v>3.099914579969619E-2</v>
      </c>
    </row>
    <row r="16" spans="1:39" x14ac:dyDescent="0.2">
      <c r="C16" t="str">
        <f t="shared" si="1"/>
        <v>hhd_un3</v>
      </c>
      <c r="D16">
        <f t="shared" si="3"/>
        <v>1.3460077422353927</v>
      </c>
      <c r="E16">
        <f t="shared" si="4"/>
        <v>1.3460077422353927</v>
      </c>
      <c r="F16">
        <f t="shared" si="5"/>
        <v>1.3460077422353927</v>
      </c>
      <c r="G16">
        <f t="shared" si="6"/>
        <v>1.3460077422353927</v>
      </c>
      <c r="H16" t="str">
        <f t="shared" si="7"/>
        <v/>
      </c>
      <c r="I16" t="str">
        <f t="shared" si="8"/>
        <v/>
      </c>
      <c r="J16" t="str">
        <f t="shared" si="9"/>
        <v/>
      </c>
      <c r="K16" t="str">
        <f t="shared" si="10"/>
        <v/>
      </c>
      <c r="L16" t="str">
        <f t="shared" si="11"/>
        <v/>
      </c>
      <c r="M16" t="str">
        <f t="shared" si="12"/>
        <v/>
      </c>
      <c r="AC16" s="14" t="s">
        <v>1029</v>
      </c>
      <c r="AD16">
        <v>1.3460077422353927E-2</v>
      </c>
      <c r="AE16">
        <v>1.3460077422353927E-2</v>
      </c>
      <c r="AF16">
        <v>1.3460077422353927E-2</v>
      </c>
      <c r="AG16">
        <v>1.3460077422353927E-2</v>
      </c>
    </row>
    <row r="17" spans="3:33" x14ac:dyDescent="0.2">
      <c r="C17" t="str">
        <f t="shared" si="1"/>
        <v>hhd_un4</v>
      </c>
      <c r="D17">
        <f t="shared" si="3"/>
        <v>1.8091851660631608</v>
      </c>
      <c r="E17">
        <f t="shared" si="4"/>
        <v>1.8091851660631608</v>
      </c>
      <c r="F17">
        <f t="shared" si="5"/>
        <v>1.8091851660631608</v>
      </c>
      <c r="G17">
        <f t="shared" si="6"/>
        <v>1.8091851660631608</v>
      </c>
      <c r="H17" t="str">
        <f t="shared" si="7"/>
        <v/>
      </c>
      <c r="I17" t="str">
        <f t="shared" si="8"/>
        <v/>
      </c>
      <c r="J17" t="str">
        <f t="shared" si="9"/>
        <v/>
      </c>
      <c r="K17" t="str">
        <f t="shared" si="10"/>
        <v/>
      </c>
      <c r="L17" t="str">
        <f t="shared" si="11"/>
        <v/>
      </c>
      <c r="M17" t="str">
        <f t="shared" si="12"/>
        <v/>
      </c>
      <c r="AC17" s="14" t="s">
        <v>1030</v>
      </c>
      <c r="AD17">
        <v>1.8091851660631608E-2</v>
      </c>
      <c r="AE17">
        <v>1.8091851660631608E-2</v>
      </c>
      <c r="AF17">
        <v>1.8091851660631608E-2</v>
      </c>
      <c r="AG17">
        <v>1.8091851660631608E-2</v>
      </c>
    </row>
    <row r="18" spans="3:33" x14ac:dyDescent="0.2">
      <c r="C18" t="str">
        <f t="shared" si="1"/>
        <v>hhd_un5</v>
      </c>
      <c r="D18">
        <f t="shared" si="3"/>
        <v>3.6620459168908299</v>
      </c>
      <c r="E18">
        <f t="shared" si="4"/>
        <v>3.6620459168908299</v>
      </c>
      <c r="F18">
        <f t="shared" si="5"/>
        <v>3.6620459168908299</v>
      </c>
      <c r="G18">
        <f t="shared" si="6"/>
        <v>3.6620459168908299</v>
      </c>
      <c r="H18" t="str">
        <f t="shared" si="7"/>
        <v/>
      </c>
      <c r="I18" t="str">
        <f t="shared" si="8"/>
        <v/>
      </c>
      <c r="J18" t="str">
        <f t="shared" si="9"/>
        <v/>
      </c>
      <c r="K18" t="str">
        <f t="shared" si="10"/>
        <v/>
      </c>
      <c r="L18" t="str">
        <f t="shared" si="11"/>
        <v/>
      </c>
      <c r="M18" t="str">
        <f t="shared" si="12"/>
        <v/>
      </c>
      <c r="AC18" s="14" t="s">
        <v>1031</v>
      </c>
      <c r="AD18">
        <v>3.6620459168908298E-2</v>
      </c>
      <c r="AE18">
        <v>3.6620459168908298E-2</v>
      </c>
      <c r="AF18">
        <v>3.6620459168908298E-2</v>
      </c>
      <c r="AG18">
        <v>3.6620459168908298E-2</v>
      </c>
    </row>
    <row r="19" spans="3:33" x14ac:dyDescent="0.2">
      <c r="C19" t="str">
        <f t="shared" si="1"/>
        <v>hhd_rf1</v>
      </c>
      <c r="D19">
        <f t="shared" si="3"/>
        <v>0.34733590725358371</v>
      </c>
      <c r="E19">
        <f t="shared" si="4"/>
        <v>0.34733590725358371</v>
      </c>
      <c r="F19">
        <f t="shared" si="5"/>
        <v>0.34733590725358371</v>
      </c>
      <c r="G19">
        <f t="shared" si="6"/>
        <v>0.34733590725358371</v>
      </c>
      <c r="H19" t="str">
        <f t="shared" si="7"/>
        <v/>
      </c>
      <c r="I19" t="str">
        <f t="shared" si="8"/>
        <v/>
      </c>
      <c r="J19" t="str">
        <f t="shared" si="9"/>
        <v/>
      </c>
      <c r="K19" t="str">
        <f t="shared" si="10"/>
        <v/>
      </c>
      <c r="L19" t="str">
        <f t="shared" si="11"/>
        <v/>
      </c>
      <c r="M19" t="str">
        <f t="shared" si="12"/>
        <v/>
      </c>
      <c r="AC19" s="14" t="s">
        <v>1032</v>
      </c>
      <c r="AD19">
        <v>3.4733590725358372E-3</v>
      </c>
      <c r="AE19">
        <v>3.4733590725358372E-3</v>
      </c>
      <c r="AF19">
        <v>3.4733590725358372E-3</v>
      </c>
      <c r="AG19">
        <v>3.4733590725358372E-3</v>
      </c>
    </row>
    <row r="20" spans="3:33" x14ac:dyDescent="0.2">
      <c r="C20" t="str">
        <f t="shared" si="1"/>
        <v>hhd_rf2</v>
      </c>
      <c r="D20">
        <f t="shared" si="3"/>
        <v>0.4217906094829903</v>
      </c>
      <c r="E20">
        <f t="shared" si="4"/>
        <v>0.4217906094829903</v>
      </c>
      <c r="F20">
        <f t="shared" si="5"/>
        <v>0.4217906094829903</v>
      </c>
      <c r="G20">
        <f t="shared" si="6"/>
        <v>0.4217906094829903</v>
      </c>
      <c r="H20" t="str">
        <f t="shared" si="7"/>
        <v/>
      </c>
      <c r="I20" t="str">
        <f t="shared" si="8"/>
        <v/>
      </c>
      <c r="J20" t="str">
        <f t="shared" si="9"/>
        <v/>
      </c>
      <c r="K20" t="str">
        <f t="shared" si="10"/>
        <v/>
      </c>
      <c r="L20" t="str">
        <f t="shared" si="11"/>
        <v/>
      </c>
      <c r="M20" t="str">
        <f t="shared" si="12"/>
        <v/>
      </c>
      <c r="AC20" s="14" t="s">
        <v>1033</v>
      </c>
      <c r="AD20">
        <v>4.217906094829903E-3</v>
      </c>
      <c r="AE20">
        <v>4.217906094829903E-3</v>
      </c>
      <c r="AF20">
        <v>4.217906094829903E-3</v>
      </c>
      <c r="AG20">
        <v>4.217906094829903E-3</v>
      </c>
    </row>
    <row r="21" spans="3:33" x14ac:dyDescent="0.2">
      <c r="C21" t="str">
        <f t="shared" si="1"/>
        <v>hhd_rf3</v>
      </c>
      <c r="D21">
        <f t="shared" si="3"/>
        <v>0.61208380777638927</v>
      </c>
      <c r="E21">
        <f t="shared" si="4"/>
        <v>0.61208380777638927</v>
      </c>
      <c r="F21">
        <f t="shared" si="5"/>
        <v>0.61208380777638927</v>
      </c>
      <c r="G21">
        <f t="shared" si="6"/>
        <v>0.61208380777638927</v>
      </c>
      <c r="H21" t="str">
        <f t="shared" si="7"/>
        <v/>
      </c>
      <c r="I21" t="str">
        <f t="shared" si="8"/>
        <v/>
      </c>
      <c r="J21" t="str">
        <f t="shared" si="9"/>
        <v/>
      </c>
      <c r="K21" t="str">
        <f t="shared" si="10"/>
        <v/>
      </c>
      <c r="L21" t="str">
        <f t="shared" si="11"/>
        <v/>
      </c>
      <c r="M21" t="str">
        <f t="shared" si="12"/>
        <v/>
      </c>
      <c r="AC21" s="14" t="s">
        <v>1034</v>
      </c>
      <c r="AD21">
        <v>6.1208380777638925E-3</v>
      </c>
      <c r="AE21">
        <v>6.1208380777638925E-3</v>
      </c>
      <c r="AF21">
        <v>6.1208380777638925E-3</v>
      </c>
      <c r="AG21">
        <v>6.1208380777638925E-3</v>
      </c>
    </row>
    <row r="22" spans="3:33" x14ac:dyDescent="0.2">
      <c r="C22" t="str">
        <f t="shared" si="1"/>
        <v>hhd_rf4</v>
      </c>
      <c r="D22">
        <f t="shared" si="3"/>
        <v>0.6257938645204838</v>
      </c>
      <c r="E22">
        <f t="shared" si="4"/>
        <v>0.6257938645204838</v>
      </c>
      <c r="F22">
        <f t="shared" si="5"/>
        <v>0.6257938645204838</v>
      </c>
      <c r="G22">
        <f t="shared" si="6"/>
        <v>0.6257938645204838</v>
      </c>
      <c r="H22" t="str">
        <f t="shared" si="7"/>
        <v/>
      </c>
      <c r="I22" t="str">
        <f t="shared" si="8"/>
        <v/>
      </c>
      <c r="J22" t="str">
        <f t="shared" si="9"/>
        <v/>
      </c>
      <c r="K22" t="str">
        <f t="shared" si="10"/>
        <v/>
      </c>
      <c r="L22" t="str">
        <f t="shared" si="11"/>
        <v/>
      </c>
      <c r="M22" t="str">
        <f t="shared" si="12"/>
        <v/>
      </c>
      <c r="AC22" s="14" t="s">
        <v>1035</v>
      </c>
      <c r="AD22">
        <v>6.2579386452048377E-3</v>
      </c>
      <c r="AE22">
        <v>6.2579386452048377E-3</v>
      </c>
      <c r="AF22">
        <v>6.2579386452048377E-3</v>
      </c>
      <c r="AG22">
        <v>6.2579386452048377E-3</v>
      </c>
    </row>
    <row r="23" spans="3:33" x14ac:dyDescent="0.2">
      <c r="C23" t="str">
        <f t="shared" si="1"/>
        <v>hhd_rf5</v>
      </c>
      <c r="D23">
        <f t="shared" si="3"/>
        <v>4.0170644686047483</v>
      </c>
      <c r="E23">
        <f t="shared" si="4"/>
        <v>4.0170644686047483</v>
      </c>
      <c r="F23">
        <f t="shared" si="5"/>
        <v>4.0170644686047483</v>
      </c>
      <c r="G23">
        <f t="shared" si="6"/>
        <v>4.0170644686047483</v>
      </c>
      <c r="H23" t="str">
        <f t="shared" si="7"/>
        <v/>
      </c>
      <c r="I23" t="str">
        <f t="shared" si="8"/>
        <v/>
      </c>
      <c r="J23" t="str">
        <f t="shared" si="9"/>
        <v/>
      </c>
      <c r="K23" t="str">
        <f t="shared" si="10"/>
        <v/>
      </c>
      <c r="L23" t="str">
        <f t="shared" si="11"/>
        <v/>
      </c>
      <c r="M23" t="str">
        <f t="shared" si="12"/>
        <v/>
      </c>
      <c r="AC23" s="14" t="s">
        <v>1036</v>
      </c>
      <c r="AD23">
        <v>4.0170644686047481E-2</v>
      </c>
      <c r="AE23">
        <v>4.0170644686047481E-2</v>
      </c>
      <c r="AF23">
        <v>4.0170644686047481E-2</v>
      </c>
      <c r="AG23">
        <v>4.0170644686047481E-2</v>
      </c>
    </row>
    <row r="24" spans="3:33" x14ac:dyDescent="0.2">
      <c r="C24" t="str">
        <f t="shared" si="1"/>
        <v>hhd_rn1</v>
      </c>
      <c r="D24">
        <f t="shared" si="3"/>
        <v>0.55571235352518034</v>
      </c>
      <c r="E24">
        <f t="shared" si="4"/>
        <v>0.55571235352518034</v>
      </c>
      <c r="F24">
        <f t="shared" si="5"/>
        <v>0.55571235352518034</v>
      </c>
      <c r="G24">
        <f t="shared" si="6"/>
        <v>0.55571235352518034</v>
      </c>
      <c r="H24" t="str">
        <f t="shared" si="7"/>
        <v/>
      </c>
      <c r="I24" t="str">
        <f t="shared" si="8"/>
        <v/>
      </c>
      <c r="J24" t="str">
        <f t="shared" si="9"/>
        <v/>
      </c>
      <c r="K24" t="str">
        <f t="shared" si="10"/>
        <v/>
      </c>
      <c r="L24" t="str">
        <f t="shared" si="11"/>
        <v/>
      </c>
      <c r="M24" t="str">
        <f t="shared" si="12"/>
        <v/>
      </c>
      <c r="AC24" s="14" t="s">
        <v>1037</v>
      </c>
      <c r="AD24">
        <v>5.5571235352518036E-3</v>
      </c>
      <c r="AE24">
        <v>5.5571235352518036E-3</v>
      </c>
      <c r="AF24">
        <v>5.5571235352518036E-3</v>
      </c>
      <c r="AG24">
        <v>5.5571235352518036E-3</v>
      </c>
    </row>
    <row r="25" spans="3:33" x14ac:dyDescent="0.2">
      <c r="C25" t="str">
        <f t="shared" si="1"/>
        <v>hhd_rn2</v>
      </c>
      <c r="D25">
        <f t="shared" si="3"/>
        <v>0.78274852790062577</v>
      </c>
      <c r="E25">
        <f t="shared" si="4"/>
        <v>0.78274852790062577</v>
      </c>
      <c r="F25">
        <f t="shared" si="5"/>
        <v>0.78274852790062577</v>
      </c>
      <c r="G25">
        <f t="shared" si="6"/>
        <v>0.78274852790062577</v>
      </c>
      <c r="H25" t="str">
        <f t="shared" si="7"/>
        <v/>
      </c>
      <c r="I25" t="str">
        <f t="shared" si="8"/>
        <v/>
      </c>
      <c r="J25" t="str">
        <f t="shared" si="9"/>
        <v/>
      </c>
      <c r="K25" t="str">
        <f t="shared" si="10"/>
        <v/>
      </c>
      <c r="L25" t="str">
        <f t="shared" si="11"/>
        <v/>
      </c>
      <c r="M25" t="str">
        <f t="shared" si="12"/>
        <v/>
      </c>
      <c r="AC25" s="14" t="s">
        <v>1038</v>
      </c>
      <c r="AD25">
        <v>7.8274852790062577E-3</v>
      </c>
      <c r="AE25">
        <v>7.8274852790062577E-3</v>
      </c>
      <c r="AF25">
        <v>7.8274852790062577E-3</v>
      </c>
      <c r="AG25">
        <v>7.8274852790062577E-3</v>
      </c>
    </row>
    <row r="26" spans="3:33" x14ac:dyDescent="0.2">
      <c r="C26" t="str">
        <f t="shared" si="1"/>
        <v>hhd_rn3</v>
      </c>
      <c r="D26">
        <f t="shared" si="3"/>
        <v>0.52124294489815914</v>
      </c>
      <c r="E26">
        <f t="shared" si="4"/>
        <v>0.52124294489815914</v>
      </c>
      <c r="F26">
        <f t="shared" si="5"/>
        <v>0.52124294489815914</v>
      </c>
      <c r="G26">
        <f t="shared" si="6"/>
        <v>0.52124294489815914</v>
      </c>
      <c r="H26" t="str">
        <f t="shared" si="7"/>
        <v/>
      </c>
      <c r="I26" t="str">
        <f t="shared" si="8"/>
        <v/>
      </c>
      <c r="J26" t="str">
        <f t="shared" si="9"/>
        <v/>
      </c>
      <c r="K26" t="str">
        <f t="shared" si="10"/>
        <v/>
      </c>
      <c r="L26" t="str">
        <f t="shared" si="11"/>
        <v/>
      </c>
      <c r="M26" t="str">
        <f t="shared" si="12"/>
        <v/>
      </c>
      <c r="AC26" s="14" t="s">
        <v>1039</v>
      </c>
      <c r="AD26">
        <v>5.2124294489815917E-3</v>
      </c>
      <c r="AE26">
        <v>5.2124294489815917E-3</v>
      </c>
      <c r="AF26">
        <v>5.2124294489815917E-3</v>
      </c>
      <c r="AG26">
        <v>5.2124294489815917E-3</v>
      </c>
    </row>
    <row r="27" spans="3:33" x14ac:dyDescent="0.2">
      <c r="C27" t="str">
        <f t="shared" si="1"/>
        <v>hhd_rn4</v>
      </c>
      <c r="D27">
        <f t="shared" si="3"/>
        <v>1.3256162508509906</v>
      </c>
      <c r="E27">
        <f t="shared" si="4"/>
        <v>1.3256162508509906</v>
      </c>
      <c r="F27">
        <f t="shared" si="5"/>
        <v>1.3256162508509906</v>
      </c>
      <c r="G27">
        <f t="shared" si="6"/>
        <v>1.3256162508509906</v>
      </c>
      <c r="H27" t="str">
        <f t="shared" si="7"/>
        <v/>
      </c>
      <c r="I27" t="str">
        <f t="shared" si="8"/>
        <v/>
      </c>
      <c r="J27" t="str">
        <f t="shared" si="9"/>
        <v/>
      </c>
      <c r="K27" t="str">
        <f t="shared" si="10"/>
        <v/>
      </c>
      <c r="L27" t="str">
        <f t="shared" si="11"/>
        <v/>
      </c>
      <c r="M27" t="str">
        <f t="shared" si="12"/>
        <v/>
      </c>
      <c r="AC27" s="14" t="s">
        <v>1040</v>
      </c>
      <c r="AD27">
        <v>1.3256162508509904E-2</v>
      </c>
      <c r="AE27">
        <v>1.3256162508509904E-2</v>
      </c>
      <c r="AF27">
        <v>1.3256162508509904E-2</v>
      </c>
      <c r="AG27">
        <v>1.3256162508509904E-2</v>
      </c>
    </row>
    <row r="28" spans="3:33" x14ac:dyDescent="0.2">
      <c r="C28" t="str">
        <f t="shared" si="1"/>
        <v>hhd_rn5</v>
      </c>
      <c r="D28">
        <f t="shared" si="3"/>
        <v>0.62106965815162551</v>
      </c>
      <c r="E28">
        <f t="shared" si="4"/>
        <v>0.62106965815162551</v>
      </c>
      <c r="F28">
        <f t="shared" si="5"/>
        <v>0.62106965815162551</v>
      </c>
      <c r="G28">
        <f t="shared" si="6"/>
        <v>0.62106965815162551</v>
      </c>
      <c r="H28" t="str">
        <f t="shared" si="7"/>
        <v/>
      </c>
      <c r="I28" t="str">
        <f t="shared" si="8"/>
        <v/>
      </c>
      <c r="J28" t="str">
        <f t="shared" si="9"/>
        <v/>
      </c>
      <c r="K28" t="str">
        <f t="shared" si="10"/>
        <v/>
      </c>
      <c r="L28" t="str">
        <f t="shared" si="11"/>
        <v/>
      </c>
      <c r="M28" t="str">
        <f t="shared" si="12"/>
        <v/>
      </c>
      <c r="AC28" s="14" t="s">
        <v>1041</v>
      </c>
      <c r="AD28">
        <v>6.2106965815162552E-3</v>
      </c>
      <c r="AE28">
        <v>6.2106965815162552E-3</v>
      </c>
      <c r="AF28">
        <v>6.2106965815162552E-3</v>
      </c>
      <c r="AG28">
        <v>6.2106965815162552E-3</v>
      </c>
    </row>
    <row r="29" spans="3:33" x14ac:dyDescent="0.2">
      <c r="C29" t="str">
        <f t="shared" si="1"/>
        <v/>
      </c>
      <c r="D29" t="str">
        <f t="shared" si="3"/>
        <v/>
      </c>
      <c r="E29" t="str">
        <f t="shared" si="4"/>
        <v/>
      </c>
      <c r="F29" t="str">
        <f t="shared" si="5"/>
        <v/>
      </c>
      <c r="G29" t="str">
        <f t="shared" si="6"/>
        <v/>
      </c>
      <c r="H29" t="str">
        <f t="shared" si="7"/>
        <v/>
      </c>
      <c r="I29" t="str">
        <f t="shared" si="8"/>
        <v/>
      </c>
      <c r="J29" t="str">
        <f t="shared" si="9"/>
        <v/>
      </c>
      <c r="K29" t="str">
        <f t="shared" si="10"/>
        <v/>
      </c>
      <c r="L29" t="str">
        <f t="shared" si="11"/>
        <v/>
      </c>
      <c r="M29" t="str">
        <f t="shared" si="12"/>
        <v/>
      </c>
    </row>
    <row r="30" spans="3:33" x14ac:dyDescent="0.2">
      <c r="C30" t="str">
        <f t="shared" si="1"/>
        <v/>
      </c>
      <c r="D30" t="str">
        <f t="shared" si="3"/>
        <v/>
      </c>
      <c r="E30" t="str">
        <f t="shared" si="4"/>
        <v/>
      </c>
      <c r="F30" t="str">
        <f t="shared" si="5"/>
        <v/>
      </c>
      <c r="G30" t="str">
        <f t="shared" si="6"/>
        <v/>
      </c>
      <c r="H30" t="str">
        <f t="shared" si="7"/>
        <v/>
      </c>
      <c r="I30" t="str">
        <f t="shared" si="8"/>
        <v/>
      </c>
      <c r="J30" t="str">
        <f t="shared" si="9"/>
        <v/>
      </c>
      <c r="K30" t="str">
        <f t="shared" si="10"/>
        <v/>
      </c>
      <c r="L30" t="str">
        <f t="shared" si="11"/>
        <v/>
      </c>
      <c r="M30" t="str">
        <f t="shared" si="12"/>
        <v/>
      </c>
    </row>
    <row r="31" spans="3:33" x14ac:dyDescent="0.2">
      <c r="C31" t="str">
        <f t="shared" si="1"/>
        <v/>
      </c>
      <c r="D31" t="str">
        <f t="shared" si="3"/>
        <v/>
      </c>
      <c r="E31" t="str">
        <f t="shared" si="4"/>
        <v/>
      </c>
      <c r="F31" t="str">
        <f t="shared" si="5"/>
        <v/>
      </c>
      <c r="G31" t="str">
        <f t="shared" si="6"/>
        <v/>
      </c>
      <c r="H31" t="str">
        <f t="shared" si="7"/>
        <v/>
      </c>
      <c r="I31" t="str">
        <f t="shared" si="8"/>
        <v/>
      </c>
      <c r="J31" t="str">
        <f t="shared" si="9"/>
        <v/>
      </c>
      <c r="K31" t="str">
        <f t="shared" si="10"/>
        <v/>
      </c>
      <c r="L31" t="str">
        <f t="shared" si="11"/>
        <v/>
      </c>
      <c r="M31" t="str">
        <f t="shared" si="12"/>
        <v/>
      </c>
    </row>
    <row r="32" spans="3:33" x14ac:dyDescent="0.2">
      <c r="C32" t="str">
        <f t="shared" si="1"/>
        <v/>
      </c>
      <c r="D32" t="str">
        <f t="shared" si="3"/>
        <v/>
      </c>
      <c r="E32" t="str">
        <f t="shared" si="4"/>
        <v/>
      </c>
      <c r="F32" t="str">
        <f t="shared" si="5"/>
        <v/>
      </c>
      <c r="G32" t="str">
        <f t="shared" si="6"/>
        <v/>
      </c>
      <c r="H32" t="str">
        <f t="shared" si="7"/>
        <v/>
      </c>
      <c r="I32" t="str">
        <f t="shared" si="8"/>
        <v/>
      </c>
      <c r="J32" t="str">
        <f t="shared" si="9"/>
        <v/>
      </c>
      <c r="K32" t="str">
        <f t="shared" si="10"/>
        <v/>
      </c>
      <c r="L32" t="str">
        <f t="shared" si="11"/>
        <v/>
      </c>
      <c r="M32" t="str">
        <f t="shared" si="12"/>
        <v/>
      </c>
    </row>
    <row r="33" spans="3:13" x14ac:dyDescent="0.2">
      <c r="C33" t="str">
        <f t="shared" si="1"/>
        <v/>
      </c>
      <c r="D33" t="str">
        <f t="shared" si="3"/>
        <v/>
      </c>
      <c r="E33" t="str">
        <f t="shared" si="4"/>
        <v/>
      </c>
      <c r="F33" t="str">
        <f t="shared" si="5"/>
        <v/>
      </c>
      <c r="G33" t="str">
        <f t="shared" si="6"/>
        <v/>
      </c>
      <c r="H33" t="str">
        <f t="shared" si="7"/>
        <v/>
      </c>
      <c r="I33" t="str">
        <f t="shared" si="8"/>
        <v/>
      </c>
      <c r="J33" t="str">
        <f t="shared" si="9"/>
        <v/>
      </c>
      <c r="K33" t="str">
        <f t="shared" si="10"/>
        <v/>
      </c>
      <c r="L33" t="str">
        <f t="shared" si="11"/>
        <v/>
      </c>
      <c r="M33" t="str">
        <f t="shared" si="12"/>
        <v/>
      </c>
    </row>
    <row r="34" spans="3:13" x14ac:dyDescent="0.2">
      <c r="C34" t="str">
        <f t="shared" si="1"/>
        <v/>
      </c>
      <c r="D34" t="str">
        <f t="shared" si="3"/>
        <v/>
      </c>
      <c r="E34" t="str">
        <f t="shared" si="4"/>
        <v/>
      </c>
      <c r="F34" t="str">
        <f t="shared" si="5"/>
        <v/>
      </c>
      <c r="G34" t="str">
        <f t="shared" si="6"/>
        <v/>
      </c>
      <c r="H34" t="str">
        <f t="shared" si="7"/>
        <v/>
      </c>
      <c r="I34" t="str">
        <f t="shared" si="8"/>
        <v/>
      </c>
      <c r="J34" t="str">
        <f t="shared" si="9"/>
        <v/>
      </c>
      <c r="K34" t="str">
        <f t="shared" si="10"/>
        <v/>
      </c>
      <c r="L34" t="str">
        <f t="shared" si="11"/>
        <v/>
      </c>
      <c r="M34" t="str">
        <f t="shared" si="12"/>
        <v/>
      </c>
    </row>
    <row r="35" spans="3:13" x14ac:dyDescent="0.2">
      <c r="C35" t="str">
        <f t="shared" si="1"/>
        <v/>
      </c>
      <c r="D35" t="str">
        <f t="shared" si="3"/>
        <v/>
      </c>
      <c r="E35" t="str">
        <f t="shared" si="4"/>
        <v/>
      </c>
      <c r="F35" t="str">
        <f t="shared" si="5"/>
        <v/>
      </c>
      <c r="G35" t="str">
        <f t="shared" si="6"/>
        <v/>
      </c>
      <c r="H35" t="str">
        <f t="shared" si="7"/>
        <v/>
      </c>
      <c r="I35" t="str">
        <f t="shared" si="8"/>
        <v/>
      </c>
      <c r="J35" t="str">
        <f t="shared" si="9"/>
        <v/>
      </c>
      <c r="K35" t="str">
        <f t="shared" si="10"/>
        <v/>
      </c>
      <c r="L35" t="str">
        <f t="shared" si="11"/>
        <v/>
      </c>
      <c r="M35" t="str">
        <f t="shared" si="12"/>
        <v/>
      </c>
    </row>
    <row r="36" spans="3:13" x14ac:dyDescent="0.2">
      <c r="C36" t="str">
        <f t="shared" si="1"/>
        <v/>
      </c>
      <c r="D36" t="str">
        <f t="shared" si="3"/>
        <v/>
      </c>
      <c r="E36" t="str">
        <f t="shared" si="4"/>
        <v/>
      </c>
      <c r="F36" t="str">
        <f t="shared" si="5"/>
        <v/>
      </c>
      <c r="G36" t="str">
        <f t="shared" si="6"/>
        <v/>
      </c>
      <c r="H36" t="str">
        <f t="shared" si="7"/>
        <v/>
      </c>
      <c r="I36" t="str">
        <f t="shared" si="8"/>
        <v/>
      </c>
      <c r="J36" t="str">
        <f t="shared" si="9"/>
        <v/>
      </c>
      <c r="K36" t="str">
        <f t="shared" si="10"/>
        <v/>
      </c>
      <c r="L36" t="str">
        <f t="shared" si="11"/>
        <v/>
      </c>
      <c r="M36" t="str">
        <f t="shared" si="12"/>
        <v/>
      </c>
    </row>
    <row r="37" spans="3:13" x14ac:dyDescent="0.2">
      <c r="C37" t="str">
        <f t="shared" si="1"/>
        <v/>
      </c>
      <c r="D37" t="str">
        <f t="shared" si="3"/>
        <v/>
      </c>
      <c r="E37" t="str">
        <f t="shared" si="4"/>
        <v/>
      </c>
      <c r="F37" t="str">
        <f t="shared" si="5"/>
        <v/>
      </c>
      <c r="G37" t="str">
        <f t="shared" si="6"/>
        <v/>
      </c>
      <c r="H37" t="str">
        <f t="shared" si="7"/>
        <v/>
      </c>
      <c r="I37" t="str">
        <f t="shared" si="8"/>
        <v/>
      </c>
      <c r="J37" t="str">
        <f t="shared" si="9"/>
        <v/>
      </c>
      <c r="K37" t="str">
        <f t="shared" si="10"/>
        <v/>
      </c>
      <c r="L37" t="str">
        <f t="shared" si="11"/>
        <v/>
      </c>
      <c r="M37" t="str">
        <f t="shared" si="12"/>
        <v/>
      </c>
    </row>
    <row r="38" spans="3:13" x14ac:dyDescent="0.2">
      <c r="C38" t="str">
        <f t="shared" si="1"/>
        <v/>
      </c>
      <c r="D38" t="str">
        <f t="shared" si="3"/>
        <v/>
      </c>
      <c r="E38" t="str">
        <f t="shared" si="4"/>
        <v/>
      </c>
      <c r="F38" t="str">
        <f t="shared" si="5"/>
        <v/>
      </c>
      <c r="G38" t="str">
        <f t="shared" si="6"/>
        <v/>
      </c>
      <c r="H38" t="str">
        <f t="shared" si="7"/>
        <v/>
      </c>
      <c r="I38" t="str">
        <f t="shared" si="8"/>
        <v/>
      </c>
      <c r="J38" t="str">
        <f t="shared" si="9"/>
        <v/>
      </c>
      <c r="K38" t="str">
        <f t="shared" si="10"/>
        <v/>
      </c>
      <c r="L38" t="str">
        <f t="shared" si="11"/>
        <v/>
      </c>
      <c r="M38" t="str">
        <f t="shared" si="12"/>
        <v/>
      </c>
    </row>
    <row r="39" spans="3:13" x14ac:dyDescent="0.2">
      <c r="C39" t="str">
        <f t="shared" si="1"/>
        <v/>
      </c>
      <c r="D39" t="str">
        <f t="shared" si="3"/>
        <v/>
      </c>
      <c r="E39" t="str">
        <f t="shared" si="4"/>
        <v/>
      </c>
      <c r="F39" t="str">
        <f t="shared" si="5"/>
        <v/>
      </c>
      <c r="G39" t="str">
        <f t="shared" si="6"/>
        <v/>
      </c>
      <c r="H39" t="str">
        <f t="shared" si="7"/>
        <v/>
      </c>
      <c r="I39" t="str">
        <f t="shared" si="8"/>
        <v/>
      </c>
      <c r="J39" t="str">
        <f t="shared" si="9"/>
        <v/>
      </c>
      <c r="K39" t="str">
        <f t="shared" si="10"/>
        <v/>
      </c>
      <c r="L39" t="str">
        <f t="shared" si="11"/>
        <v/>
      </c>
      <c r="M39" t="str">
        <f t="shared" si="12"/>
        <v/>
      </c>
    </row>
    <row r="40" spans="3:13" x14ac:dyDescent="0.2">
      <c r="C40" t="str">
        <f t="shared" si="1"/>
        <v/>
      </c>
      <c r="D40" t="str">
        <f t="shared" si="3"/>
        <v/>
      </c>
      <c r="E40" t="str">
        <f t="shared" si="4"/>
        <v/>
      </c>
      <c r="F40" t="str">
        <f t="shared" si="5"/>
        <v/>
      </c>
      <c r="G40" t="str">
        <f t="shared" si="6"/>
        <v/>
      </c>
      <c r="H40" t="str">
        <f t="shared" si="7"/>
        <v/>
      </c>
      <c r="I40" t="str">
        <f t="shared" si="8"/>
        <v/>
      </c>
      <c r="J40" t="str">
        <f t="shared" si="9"/>
        <v/>
      </c>
      <c r="K40" t="str">
        <f t="shared" si="10"/>
        <v/>
      </c>
      <c r="L40" t="str">
        <f t="shared" si="11"/>
        <v/>
      </c>
      <c r="M40" t="str">
        <f t="shared" si="12"/>
        <v/>
      </c>
    </row>
    <row r="41" spans="3:13" x14ac:dyDescent="0.2">
      <c r="C41" t="str">
        <f t="shared" si="1"/>
        <v/>
      </c>
      <c r="D41" t="str">
        <f t="shared" si="3"/>
        <v/>
      </c>
      <c r="E41" t="str">
        <f t="shared" si="4"/>
        <v/>
      </c>
      <c r="F41" t="str">
        <f t="shared" si="5"/>
        <v/>
      </c>
      <c r="G41" t="str">
        <f t="shared" si="6"/>
        <v/>
      </c>
      <c r="H41" t="str">
        <f t="shared" si="7"/>
        <v/>
      </c>
      <c r="I41" t="str">
        <f t="shared" si="8"/>
        <v/>
      </c>
      <c r="J41" t="str">
        <f t="shared" si="9"/>
        <v/>
      </c>
      <c r="K41" t="str">
        <f t="shared" si="10"/>
        <v/>
      </c>
      <c r="L41" t="str">
        <f t="shared" si="11"/>
        <v/>
      </c>
      <c r="M41" t="str">
        <f t="shared" si="12"/>
        <v/>
      </c>
    </row>
    <row r="42" spans="3:13" x14ac:dyDescent="0.2">
      <c r="C42" t="str">
        <f t="shared" si="1"/>
        <v/>
      </c>
      <c r="D42" t="str">
        <f t="shared" si="3"/>
        <v/>
      </c>
      <c r="E42" t="str">
        <f t="shared" si="4"/>
        <v/>
      </c>
      <c r="F42" t="str">
        <f t="shared" si="5"/>
        <v/>
      </c>
      <c r="G42" t="str">
        <f t="shared" si="6"/>
        <v/>
      </c>
      <c r="H42" t="str">
        <f t="shared" si="7"/>
        <v/>
      </c>
      <c r="I42" t="str">
        <f t="shared" si="8"/>
        <v/>
      </c>
      <c r="J42" t="str">
        <f t="shared" si="9"/>
        <v/>
      </c>
      <c r="K42" t="str">
        <f t="shared" si="10"/>
        <v/>
      </c>
      <c r="L42" t="str">
        <f t="shared" si="11"/>
        <v/>
      </c>
      <c r="M42" t="str">
        <f t="shared" si="12"/>
        <v/>
      </c>
    </row>
    <row r="43" spans="3:13" x14ac:dyDescent="0.2">
      <c r="C43" t="str">
        <f t="shared" si="1"/>
        <v/>
      </c>
      <c r="D43" t="str">
        <f t="shared" si="3"/>
        <v/>
      </c>
      <c r="E43" t="str">
        <f t="shared" si="4"/>
        <v/>
      </c>
      <c r="F43" t="str">
        <f t="shared" si="5"/>
        <v/>
      </c>
      <c r="G43" t="str">
        <f t="shared" si="6"/>
        <v/>
      </c>
      <c r="H43" t="str">
        <f t="shared" si="7"/>
        <v/>
      </c>
      <c r="I43" t="str">
        <f t="shared" si="8"/>
        <v/>
      </c>
      <c r="J43" t="str">
        <f t="shared" si="9"/>
        <v/>
      </c>
      <c r="K43" t="str">
        <f t="shared" si="10"/>
        <v/>
      </c>
      <c r="L43" t="str">
        <f t="shared" si="11"/>
        <v/>
      </c>
      <c r="M43" t="str">
        <f t="shared" si="12"/>
        <v/>
      </c>
    </row>
    <row r="44" spans="3:13" x14ac:dyDescent="0.2">
      <c r="C44" t="str">
        <f t="shared" si="1"/>
        <v/>
      </c>
      <c r="D44" t="str">
        <f t="shared" si="3"/>
        <v/>
      </c>
      <c r="E44" t="str">
        <f t="shared" si="4"/>
        <v/>
      </c>
      <c r="F44" t="str">
        <f t="shared" si="5"/>
        <v/>
      </c>
      <c r="G44" t="str">
        <f t="shared" si="6"/>
        <v/>
      </c>
      <c r="H44" t="str">
        <f t="shared" si="7"/>
        <v/>
      </c>
      <c r="I44" t="str">
        <f t="shared" si="8"/>
        <v/>
      </c>
      <c r="J44" t="str">
        <f t="shared" si="9"/>
        <v/>
      </c>
      <c r="K44" t="str">
        <f t="shared" si="10"/>
        <v/>
      </c>
      <c r="L44" t="str">
        <f t="shared" si="11"/>
        <v/>
      </c>
      <c r="M44" t="str">
        <f t="shared" si="12"/>
        <v/>
      </c>
    </row>
    <row r="45" spans="3:13" x14ac:dyDescent="0.2">
      <c r="C45" t="str">
        <f t="shared" si="1"/>
        <v/>
      </c>
      <c r="D45" t="str">
        <f t="shared" si="3"/>
        <v/>
      </c>
      <c r="E45" t="str">
        <f t="shared" si="4"/>
        <v/>
      </c>
      <c r="F45" t="str">
        <f t="shared" si="5"/>
        <v/>
      </c>
      <c r="G45" t="str">
        <f t="shared" si="6"/>
        <v/>
      </c>
      <c r="H45" t="str">
        <f t="shared" si="7"/>
        <v/>
      </c>
      <c r="I45" t="str">
        <f t="shared" si="8"/>
        <v/>
      </c>
      <c r="J45" t="str">
        <f t="shared" si="9"/>
        <v/>
      </c>
      <c r="K45" t="str">
        <f t="shared" si="10"/>
        <v/>
      </c>
      <c r="L45" t="str">
        <f t="shared" si="11"/>
        <v/>
      </c>
      <c r="M45" t="str">
        <f t="shared" si="12"/>
        <v/>
      </c>
    </row>
    <row r="46" spans="3:13" x14ac:dyDescent="0.2">
      <c r="C46" t="str">
        <f t="shared" si="1"/>
        <v/>
      </c>
      <c r="D46" t="str">
        <f t="shared" si="3"/>
        <v/>
      </c>
      <c r="E46" t="str">
        <f t="shared" si="4"/>
        <v/>
      </c>
      <c r="F46" t="str">
        <f t="shared" si="5"/>
        <v/>
      </c>
      <c r="G46" t="str">
        <f t="shared" si="6"/>
        <v/>
      </c>
      <c r="H46" t="str">
        <f t="shared" si="7"/>
        <v/>
      </c>
      <c r="I46" t="str">
        <f t="shared" si="8"/>
        <v/>
      </c>
      <c r="J46" t="str">
        <f t="shared" si="9"/>
        <v/>
      </c>
      <c r="K46" t="str">
        <f t="shared" si="10"/>
        <v/>
      </c>
      <c r="L46" t="str">
        <f t="shared" si="11"/>
        <v/>
      </c>
      <c r="M46" t="str">
        <f t="shared" si="12"/>
        <v/>
      </c>
    </row>
    <row r="47" spans="3:13" x14ac:dyDescent="0.2">
      <c r="C47" t="str">
        <f t="shared" si="1"/>
        <v/>
      </c>
      <c r="D47" t="str">
        <f t="shared" si="3"/>
        <v/>
      </c>
      <c r="E47" t="str">
        <f t="shared" si="4"/>
        <v/>
      </c>
      <c r="F47" t="str">
        <f t="shared" si="5"/>
        <v/>
      </c>
      <c r="G47" t="str">
        <f t="shared" si="6"/>
        <v/>
      </c>
      <c r="H47" t="str">
        <f t="shared" si="7"/>
        <v/>
      </c>
      <c r="I47" t="str">
        <f t="shared" si="8"/>
        <v/>
      </c>
      <c r="J47" t="str">
        <f t="shared" si="9"/>
        <v/>
      </c>
      <c r="K47" t="str">
        <f t="shared" si="10"/>
        <v/>
      </c>
      <c r="L47" t="str">
        <f t="shared" si="11"/>
        <v/>
      </c>
      <c r="M47" t="str">
        <f t="shared" si="12"/>
        <v/>
      </c>
    </row>
    <row r="48" spans="3:13" x14ac:dyDescent="0.2">
      <c r="C48" t="str">
        <f t="shared" si="1"/>
        <v/>
      </c>
      <c r="D48" t="str">
        <f t="shared" si="3"/>
        <v/>
      </c>
      <c r="E48" t="str">
        <f t="shared" si="4"/>
        <v/>
      </c>
      <c r="F48" t="str">
        <f t="shared" si="5"/>
        <v/>
      </c>
      <c r="G48" t="str">
        <f t="shared" si="6"/>
        <v/>
      </c>
      <c r="H48" t="str">
        <f t="shared" si="7"/>
        <v/>
      </c>
      <c r="I48" t="str">
        <f t="shared" si="8"/>
        <v/>
      </c>
      <c r="J48" t="str">
        <f t="shared" si="9"/>
        <v/>
      </c>
      <c r="K48" t="str">
        <f t="shared" si="10"/>
        <v/>
      </c>
      <c r="L48" t="str">
        <f t="shared" si="11"/>
        <v/>
      </c>
      <c r="M48" t="str">
        <f t="shared" si="12"/>
        <v/>
      </c>
    </row>
    <row r="49" spans="1:14" x14ac:dyDescent="0.2">
      <c r="C49" t="str">
        <f t="shared" si="1"/>
        <v/>
      </c>
      <c r="D49" t="str">
        <f t="shared" si="3"/>
        <v/>
      </c>
      <c r="E49" t="str">
        <f t="shared" si="4"/>
        <v/>
      </c>
      <c r="F49" t="str">
        <f t="shared" si="5"/>
        <v/>
      </c>
      <c r="G49" t="str">
        <f t="shared" si="6"/>
        <v/>
      </c>
      <c r="H49" t="str">
        <f t="shared" si="7"/>
        <v/>
      </c>
      <c r="I49" t="str">
        <f t="shared" si="8"/>
        <v/>
      </c>
      <c r="J49" t="str">
        <f t="shared" si="9"/>
        <v/>
      </c>
      <c r="K49" t="str">
        <f t="shared" si="10"/>
        <v/>
      </c>
      <c r="L49" t="str">
        <f t="shared" si="11"/>
        <v/>
      </c>
      <c r="M49" t="str">
        <f t="shared" si="12"/>
        <v/>
      </c>
    </row>
    <row r="50" spans="1:14" x14ac:dyDescent="0.2">
      <c r="C50" t="str">
        <f t="shared" si="1"/>
        <v/>
      </c>
      <c r="D50" t="str">
        <f t="shared" si="3"/>
        <v/>
      </c>
      <c r="E50" t="str">
        <f t="shared" si="4"/>
        <v/>
      </c>
      <c r="F50" t="str">
        <f t="shared" si="5"/>
        <v/>
      </c>
      <c r="G50" t="str">
        <f t="shared" si="6"/>
        <v/>
      </c>
      <c r="H50" t="str">
        <f t="shared" si="7"/>
        <v/>
      </c>
      <c r="I50" t="str">
        <f t="shared" si="8"/>
        <v/>
      </c>
      <c r="J50" t="str">
        <f t="shared" si="9"/>
        <v/>
      </c>
      <c r="K50" t="str">
        <f t="shared" si="10"/>
        <v/>
      </c>
      <c r="L50" t="str">
        <f t="shared" si="11"/>
        <v/>
      </c>
      <c r="M50" t="str">
        <f t="shared" si="12"/>
        <v/>
      </c>
    </row>
    <row r="51" spans="1:14" x14ac:dyDescent="0.2">
      <c r="C51" t="str">
        <f t="shared" si="1"/>
        <v/>
      </c>
      <c r="D51" t="str">
        <f t="shared" si="3"/>
        <v/>
      </c>
      <c r="E51" t="str">
        <f t="shared" si="4"/>
        <v/>
      </c>
      <c r="F51" t="str">
        <f t="shared" si="5"/>
        <v/>
      </c>
      <c r="G51" t="str">
        <f t="shared" si="6"/>
        <v/>
      </c>
      <c r="H51" t="str">
        <f t="shared" si="7"/>
        <v/>
      </c>
      <c r="I51" t="str">
        <f t="shared" si="8"/>
        <v/>
      </c>
      <c r="J51" t="str">
        <f t="shared" si="9"/>
        <v/>
      </c>
      <c r="K51" t="str">
        <f t="shared" si="10"/>
        <v/>
      </c>
      <c r="L51" t="str">
        <f t="shared" si="11"/>
        <v/>
      </c>
      <c r="M51" t="str">
        <f t="shared" si="12"/>
        <v/>
      </c>
    </row>
    <row r="52" spans="1:14" x14ac:dyDescent="0.2">
      <c r="C52" t="str">
        <f t="shared" si="1"/>
        <v/>
      </c>
      <c r="D52" t="str">
        <f t="shared" si="3"/>
        <v/>
      </c>
      <c r="E52" t="str">
        <f t="shared" si="4"/>
        <v/>
      </c>
      <c r="F52" t="str">
        <f t="shared" si="5"/>
        <v/>
      </c>
      <c r="G52" t="str">
        <f t="shared" si="6"/>
        <v/>
      </c>
      <c r="H52" t="str">
        <f t="shared" si="7"/>
        <v/>
      </c>
      <c r="I52" t="str">
        <f t="shared" si="8"/>
        <v/>
      </c>
      <c r="J52" t="str">
        <f t="shared" si="9"/>
        <v/>
      </c>
      <c r="K52" t="str">
        <f t="shared" si="10"/>
        <v/>
      </c>
      <c r="L52" t="str">
        <f t="shared" si="11"/>
        <v/>
      </c>
      <c r="M52" t="str">
        <f t="shared" si="12"/>
        <v/>
      </c>
    </row>
    <row r="53" spans="1:14" x14ac:dyDescent="0.2">
      <c r="C53" t="str">
        <f t="shared" si="1"/>
        <v/>
      </c>
      <c r="D53" t="str">
        <f t="shared" si="3"/>
        <v/>
      </c>
      <c r="E53" t="str">
        <f t="shared" si="4"/>
        <v/>
      </c>
      <c r="F53" t="str">
        <f t="shared" si="5"/>
        <v/>
      </c>
      <c r="G53" t="str">
        <f t="shared" si="6"/>
        <v/>
      </c>
      <c r="H53" t="str">
        <f t="shared" si="7"/>
        <v/>
      </c>
      <c r="I53" t="str">
        <f t="shared" si="8"/>
        <v/>
      </c>
      <c r="J53" t="str">
        <f t="shared" si="9"/>
        <v/>
      </c>
      <c r="K53" t="str">
        <f t="shared" si="10"/>
        <v/>
      </c>
      <c r="L53" t="str">
        <f t="shared" si="11"/>
        <v/>
      </c>
      <c r="M53" t="str">
        <f t="shared" si="12"/>
        <v/>
      </c>
    </row>
    <row r="54" spans="1:14" x14ac:dyDescent="0.2">
      <c r="C54" t="str">
        <f t="shared" si="1"/>
        <v/>
      </c>
      <c r="D54" t="str">
        <f t="shared" si="3"/>
        <v/>
      </c>
      <c r="E54" t="str">
        <f t="shared" si="4"/>
        <v/>
      </c>
      <c r="F54" t="str">
        <f t="shared" si="5"/>
        <v/>
      </c>
      <c r="G54" t="str">
        <f t="shared" si="6"/>
        <v/>
      </c>
      <c r="H54" t="str">
        <f t="shared" si="7"/>
        <v/>
      </c>
      <c r="I54" t="str">
        <f t="shared" si="8"/>
        <v/>
      </c>
      <c r="J54" t="str">
        <f t="shared" si="9"/>
        <v/>
      </c>
      <c r="K54" t="str">
        <f t="shared" si="10"/>
        <v/>
      </c>
      <c r="L54" t="str">
        <f t="shared" si="11"/>
        <v/>
      </c>
      <c r="M54" t="str">
        <f t="shared" si="12"/>
        <v/>
      </c>
    </row>
    <row r="55" spans="1:14" x14ac:dyDescent="0.2">
      <c r="C55" t="str">
        <f t="shared" si="1"/>
        <v/>
      </c>
      <c r="D55" t="str">
        <f t="shared" si="3"/>
        <v/>
      </c>
      <c r="E55" t="str">
        <f t="shared" si="4"/>
        <v/>
      </c>
      <c r="F55" t="str">
        <f t="shared" si="5"/>
        <v/>
      </c>
      <c r="G55" t="str">
        <f t="shared" si="6"/>
        <v/>
      </c>
      <c r="H55" t="str">
        <f t="shared" si="7"/>
        <v/>
      </c>
      <c r="I55" t="str">
        <f t="shared" si="8"/>
        <v/>
      </c>
      <c r="J55" t="str">
        <f t="shared" si="9"/>
        <v/>
      </c>
      <c r="K55" t="str">
        <f t="shared" si="10"/>
        <v/>
      </c>
      <c r="L55" t="str">
        <f t="shared" si="11"/>
        <v/>
      </c>
      <c r="M55" t="str">
        <f t="shared" si="12"/>
        <v/>
      </c>
    </row>
    <row r="56" spans="1:14" x14ac:dyDescent="0.2">
      <c r="C56" t="str">
        <f t="shared" si="1"/>
        <v/>
      </c>
      <c r="D56" t="str">
        <f t="shared" si="3"/>
        <v/>
      </c>
      <c r="E56" t="str">
        <f t="shared" si="4"/>
        <v/>
      </c>
      <c r="F56" t="str">
        <f t="shared" si="5"/>
        <v/>
      </c>
      <c r="G56" t="str">
        <f t="shared" si="6"/>
        <v/>
      </c>
      <c r="H56" t="str">
        <f t="shared" si="7"/>
        <v/>
      </c>
      <c r="I56" t="str">
        <f t="shared" si="8"/>
        <v/>
      </c>
      <c r="J56" t="str">
        <f t="shared" si="9"/>
        <v/>
      </c>
      <c r="K56" t="str">
        <f t="shared" si="10"/>
        <v/>
      </c>
      <c r="L56" t="str">
        <f t="shared" si="11"/>
        <v/>
      </c>
      <c r="M56" t="str">
        <f t="shared" si="12"/>
        <v/>
      </c>
    </row>
    <row r="57" spans="1:14" x14ac:dyDescent="0.2">
      <c r="A57" s="210" t="s">
        <v>248</v>
      </c>
      <c r="B57" s="210" t="s">
        <v>248</v>
      </c>
      <c r="C57" s="210" t="s">
        <v>248</v>
      </c>
      <c r="D57" s="210" t="s">
        <v>248</v>
      </c>
      <c r="E57" s="210" t="s">
        <v>248</v>
      </c>
      <c r="F57" s="210" t="s">
        <v>248</v>
      </c>
      <c r="G57" s="210" t="s">
        <v>248</v>
      </c>
      <c r="H57" s="210" t="s">
        <v>248</v>
      </c>
      <c r="I57" s="210" t="s">
        <v>248</v>
      </c>
      <c r="J57" s="210" t="s">
        <v>248</v>
      </c>
      <c r="K57" s="210" t="s">
        <v>248</v>
      </c>
      <c r="L57" s="210" t="s">
        <v>248</v>
      </c>
      <c r="M57" s="210" t="s">
        <v>248</v>
      </c>
      <c r="N57" s="210" t="s">
        <v>248</v>
      </c>
    </row>
    <row r="107" spans="1:39" x14ac:dyDescent="0.2">
      <c r="A107" t="s">
        <v>231</v>
      </c>
      <c r="C107" t="str">
        <f>IF(AC107="","",AC107)</f>
        <v/>
      </c>
      <c r="D107" t="str">
        <f t="shared" ref="D107:M107" si="13">IF(AD107="","",AD107)</f>
        <v>base</v>
      </c>
      <c r="E107" t="str">
        <f t="shared" si="13"/>
        <v>sim1</v>
      </c>
      <c r="F107" t="str">
        <f t="shared" si="13"/>
        <v>sim2</v>
      </c>
      <c r="G107" t="str">
        <f t="shared" si="13"/>
        <v>sim3</v>
      </c>
      <c r="H107" t="str">
        <f t="shared" si="13"/>
        <v/>
      </c>
      <c r="I107" t="str">
        <f t="shared" si="13"/>
        <v/>
      </c>
      <c r="J107" t="str">
        <f t="shared" si="13"/>
        <v/>
      </c>
      <c r="K107" t="str">
        <f t="shared" si="13"/>
        <v/>
      </c>
      <c r="L107" t="str">
        <f t="shared" si="13"/>
        <v/>
      </c>
      <c r="M107" t="str">
        <f t="shared" si="13"/>
        <v/>
      </c>
      <c r="AD107" s="14" t="s">
        <v>27</v>
      </c>
      <c r="AE107" s="14" t="s">
        <v>371</v>
      </c>
      <c r="AF107" s="14" t="s">
        <v>1042</v>
      </c>
      <c r="AG107" s="14" t="s">
        <v>1084</v>
      </c>
      <c r="AH107" s="14"/>
      <c r="AI107" s="14"/>
      <c r="AJ107" s="14"/>
      <c r="AK107" s="14"/>
      <c r="AL107" s="14"/>
      <c r="AM107" s="14"/>
    </row>
    <row r="108" spans="1:39" x14ac:dyDescent="0.2">
      <c r="C108" t="str">
        <f t="shared" ref="C108:C171" si="14">IF(AC108="","",AC108)</f>
        <v>c_001</v>
      </c>
      <c r="D108">
        <f>IF(AD108="","",100*AD108)</f>
        <v>4.5828823878086566E-2</v>
      </c>
      <c r="E108">
        <f t="shared" ref="E108:M108" si="15">IF(AE108="","",100*AE108)</f>
        <v>4.5828823878086566E-2</v>
      </c>
      <c r="F108">
        <f t="shared" si="15"/>
        <v>4.5828823878086566E-2</v>
      </c>
      <c r="G108">
        <f t="shared" si="15"/>
        <v>4.5828823878086566E-2</v>
      </c>
      <c r="H108" t="str">
        <f t="shared" si="15"/>
        <v/>
      </c>
      <c r="I108" t="str">
        <f t="shared" si="15"/>
        <v/>
      </c>
      <c r="J108" t="str">
        <f t="shared" si="15"/>
        <v/>
      </c>
      <c r="K108" t="str">
        <f t="shared" si="15"/>
        <v/>
      </c>
      <c r="L108" t="str">
        <f t="shared" si="15"/>
        <v/>
      </c>
      <c r="M108" t="str">
        <f t="shared" si="15"/>
        <v/>
      </c>
      <c r="AC108" s="14" t="s">
        <v>476</v>
      </c>
      <c r="AD108">
        <v>4.5828823878086569E-4</v>
      </c>
      <c r="AE108">
        <v>4.5828823878086569E-4</v>
      </c>
      <c r="AF108">
        <v>4.5828823878086569E-4</v>
      </c>
      <c r="AG108">
        <v>4.5828823878086569E-4</v>
      </c>
    </row>
    <row r="109" spans="1:39" x14ac:dyDescent="0.2">
      <c r="C109" t="str">
        <f t="shared" si="14"/>
        <v>c_002</v>
      </c>
      <c r="D109">
        <f t="shared" ref="D109:D172" si="16">IF(AD109="","",100*AD109)</f>
        <v>0.94985030802585746</v>
      </c>
      <c r="E109">
        <f t="shared" ref="E109:E172" si="17">IF(AE109="","",100*AE109)</f>
        <v>0.94985030802585746</v>
      </c>
      <c r="F109">
        <f t="shared" ref="F109:F172" si="18">IF(AF109="","",100*AF109)</f>
        <v>0.94985030802585746</v>
      </c>
      <c r="G109">
        <f t="shared" ref="G109:G172" si="19">IF(AG109="","",100*AG109)</f>
        <v>0.94985030802585746</v>
      </c>
      <c r="H109" t="str">
        <f t="shared" ref="H109:H172" si="20">IF(AH109="","",100*AH109)</f>
        <v/>
      </c>
      <c r="I109" t="str">
        <f t="shared" ref="I109:I172" si="21">IF(AI109="","",100*AI109)</f>
        <v/>
      </c>
      <c r="J109" t="str">
        <f t="shared" ref="J109:J172" si="22">IF(AJ109="","",100*AJ109)</f>
        <v/>
      </c>
      <c r="K109" t="str">
        <f t="shared" ref="K109:K172" si="23">IF(AK109="","",100*AK109)</f>
        <v/>
      </c>
      <c r="L109" t="str">
        <f t="shared" ref="L109:L172" si="24">IF(AL109="","",100*AL109)</f>
        <v/>
      </c>
      <c r="M109" t="str">
        <f t="shared" ref="M109:M172" si="25">IF(AM109="","",100*AM109)</f>
        <v/>
      </c>
      <c r="AC109" s="14" t="s">
        <v>477</v>
      </c>
      <c r="AD109">
        <v>9.4985030802585742E-3</v>
      </c>
      <c r="AE109">
        <v>9.4985030802585742E-3</v>
      </c>
      <c r="AF109">
        <v>9.4985030802585742E-3</v>
      </c>
      <c r="AG109">
        <v>9.4985030802585742E-3</v>
      </c>
    </row>
    <row r="110" spans="1:39" x14ac:dyDescent="0.2">
      <c r="C110" t="str">
        <f t="shared" si="14"/>
        <v>c_003</v>
      </c>
      <c r="D110">
        <f t="shared" si="16"/>
        <v>0.77981987602697855</v>
      </c>
      <c r="E110">
        <f t="shared" si="17"/>
        <v>0.77981987602697855</v>
      </c>
      <c r="F110">
        <f t="shared" si="18"/>
        <v>0.77981987602697855</v>
      </c>
      <c r="G110">
        <f t="shared" si="19"/>
        <v>0.77981987602697855</v>
      </c>
      <c r="H110" t="str">
        <f t="shared" si="20"/>
        <v/>
      </c>
      <c r="I110" t="str">
        <f t="shared" si="21"/>
        <v/>
      </c>
      <c r="J110" t="str">
        <f t="shared" si="22"/>
        <v/>
      </c>
      <c r="K110" t="str">
        <f t="shared" si="23"/>
        <v/>
      </c>
      <c r="L110" t="str">
        <f t="shared" si="24"/>
        <v/>
      </c>
      <c r="M110" t="str">
        <f t="shared" si="25"/>
        <v/>
      </c>
      <c r="AC110" s="14" t="s">
        <v>478</v>
      </c>
      <c r="AD110">
        <v>7.7981987602697856E-3</v>
      </c>
      <c r="AE110">
        <v>7.7981987602697856E-3</v>
      </c>
      <c r="AF110">
        <v>7.7981987602697856E-3</v>
      </c>
      <c r="AG110">
        <v>7.7981987602697856E-3</v>
      </c>
    </row>
    <row r="111" spans="1:39" x14ac:dyDescent="0.2">
      <c r="C111" t="str">
        <f t="shared" si="14"/>
        <v>c_004</v>
      </c>
      <c r="D111">
        <f t="shared" si="16"/>
        <v>1.0314818647000301</v>
      </c>
      <c r="E111">
        <f t="shared" si="17"/>
        <v>1.0314818647000301</v>
      </c>
      <c r="F111">
        <f t="shared" si="18"/>
        <v>1.0314818647000301</v>
      </c>
      <c r="G111">
        <f t="shared" si="19"/>
        <v>1.0314818647000301</v>
      </c>
      <c r="H111" t="str">
        <f t="shared" si="20"/>
        <v/>
      </c>
      <c r="I111" t="str">
        <f t="shared" si="21"/>
        <v/>
      </c>
      <c r="J111" t="str">
        <f t="shared" si="22"/>
        <v/>
      </c>
      <c r="K111" t="str">
        <f t="shared" si="23"/>
        <v/>
      </c>
      <c r="L111" t="str">
        <f t="shared" si="24"/>
        <v/>
      </c>
      <c r="M111" t="str">
        <f t="shared" si="25"/>
        <v/>
      </c>
      <c r="AC111" s="14" t="s">
        <v>479</v>
      </c>
      <c r="AD111">
        <v>1.0314818647000302E-2</v>
      </c>
      <c r="AE111">
        <v>1.0314818647000302E-2</v>
      </c>
      <c r="AF111">
        <v>1.0314818647000302E-2</v>
      </c>
      <c r="AG111">
        <v>1.0314818647000302E-2</v>
      </c>
    </row>
    <row r="112" spans="1:39" x14ac:dyDescent="0.2">
      <c r="C112" t="str">
        <f t="shared" si="14"/>
        <v>c_005</v>
      </c>
      <c r="D112">
        <f t="shared" si="16"/>
        <v>4.6088964188886541E-2</v>
      </c>
      <c r="E112">
        <f t="shared" si="17"/>
        <v>4.6088964188886541E-2</v>
      </c>
      <c r="F112">
        <f t="shared" si="18"/>
        <v>4.6088964188886541E-2</v>
      </c>
      <c r="G112">
        <f t="shared" si="19"/>
        <v>4.6088964188886541E-2</v>
      </c>
      <c r="H112" t="str">
        <f t="shared" si="20"/>
        <v/>
      </c>
      <c r="I112" t="str">
        <f t="shared" si="21"/>
        <v/>
      </c>
      <c r="J112" t="str">
        <f t="shared" si="22"/>
        <v/>
      </c>
      <c r="K112" t="str">
        <f t="shared" si="23"/>
        <v/>
      </c>
      <c r="L112" t="str">
        <f t="shared" si="24"/>
        <v/>
      </c>
      <c r="M112" t="str">
        <f t="shared" si="25"/>
        <v/>
      </c>
      <c r="AC112" s="14" t="s">
        <v>480</v>
      </c>
      <c r="AD112">
        <v>4.6088964188886544E-4</v>
      </c>
      <c r="AE112">
        <v>4.6088964188886544E-4</v>
      </c>
      <c r="AF112">
        <v>4.6088964188886544E-4</v>
      </c>
      <c r="AG112">
        <v>4.6088964188886544E-4</v>
      </c>
    </row>
    <row r="113" spans="3:33" x14ac:dyDescent="0.2">
      <c r="C113" t="str">
        <f t="shared" si="14"/>
        <v>c_006</v>
      </c>
      <c r="D113">
        <f t="shared" si="16"/>
        <v>0.15811887771703653</v>
      </c>
      <c r="E113">
        <f t="shared" si="17"/>
        <v>0.15811887771703653</v>
      </c>
      <c r="F113">
        <f t="shared" si="18"/>
        <v>0.15811887771703653</v>
      </c>
      <c r="G113">
        <f t="shared" si="19"/>
        <v>0.15811887771703653</v>
      </c>
      <c r="H113" t="str">
        <f t="shared" si="20"/>
        <v/>
      </c>
      <c r="I113" t="str">
        <f t="shared" si="21"/>
        <v/>
      </c>
      <c r="J113" t="str">
        <f t="shared" si="22"/>
        <v/>
      </c>
      <c r="K113" t="str">
        <f t="shared" si="23"/>
        <v/>
      </c>
      <c r="L113" t="str">
        <f t="shared" si="24"/>
        <v/>
      </c>
      <c r="M113" t="str">
        <f t="shared" si="25"/>
        <v/>
      </c>
      <c r="AC113" s="14" t="s">
        <v>481</v>
      </c>
      <c r="AD113">
        <v>1.5811887771703653E-3</v>
      </c>
      <c r="AE113">
        <v>1.5811887771703653E-3</v>
      </c>
      <c r="AF113">
        <v>1.5811887771703653E-3</v>
      </c>
      <c r="AG113">
        <v>1.5811887771703653E-3</v>
      </c>
    </row>
    <row r="114" spans="3:33" x14ac:dyDescent="0.2">
      <c r="C114" t="str">
        <f t="shared" si="14"/>
        <v>c_007</v>
      </c>
      <c r="D114">
        <f t="shared" si="16"/>
        <v>0.38387956712369992</v>
      </c>
      <c r="E114">
        <f t="shared" si="17"/>
        <v>0.38387956712369992</v>
      </c>
      <c r="F114">
        <f t="shared" si="18"/>
        <v>0.38387956712369992</v>
      </c>
      <c r="G114">
        <f t="shared" si="19"/>
        <v>0.38387956712369992</v>
      </c>
      <c r="H114" t="str">
        <f t="shared" si="20"/>
        <v/>
      </c>
      <c r="I114" t="str">
        <f t="shared" si="21"/>
        <v/>
      </c>
      <c r="J114" t="str">
        <f t="shared" si="22"/>
        <v/>
      </c>
      <c r="K114" t="str">
        <f t="shared" si="23"/>
        <v/>
      </c>
      <c r="L114" t="str">
        <f t="shared" si="24"/>
        <v/>
      </c>
      <c r="M114" t="str">
        <f t="shared" si="25"/>
        <v/>
      </c>
      <c r="AC114" s="14" t="s">
        <v>482</v>
      </c>
      <c r="AD114">
        <v>3.838795671236999E-3</v>
      </c>
      <c r="AE114">
        <v>3.838795671236999E-3</v>
      </c>
      <c r="AF114">
        <v>3.838795671236999E-3</v>
      </c>
      <c r="AG114">
        <v>3.838795671236999E-3</v>
      </c>
    </row>
    <row r="115" spans="3:33" x14ac:dyDescent="0.2">
      <c r="C115" t="str">
        <f t="shared" si="14"/>
        <v>c_008</v>
      </c>
      <c r="D115">
        <f t="shared" si="16"/>
        <v>0.82595423162127368</v>
      </c>
      <c r="E115">
        <f t="shared" si="17"/>
        <v>0.82595423162127368</v>
      </c>
      <c r="F115">
        <f t="shared" si="18"/>
        <v>0.82595423162127368</v>
      </c>
      <c r="G115">
        <f t="shared" si="19"/>
        <v>0.82595423162127368</v>
      </c>
      <c r="H115" t="str">
        <f t="shared" si="20"/>
        <v/>
      </c>
      <c r="I115" t="str">
        <f t="shared" si="21"/>
        <v/>
      </c>
      <c r="J115" t="str">
        <f t="shared" si="22"/>
        <v/>
      </c>
      <c r="K115" t="str">
        <f t="shared" si="23"/>
        <v/>
      </c>
      <c r="L115" t="str">
        <f t="shared" si="24"/>
        <v/>
      </c>
      <c r="M115" t="str">
        <f t="shared" si="25"/>
        <v/>
      </c>
      <c r="AC115" s="14" t="s">
        <v>483</v>
      </c>
      <c r="AD115">
        <v>8.2595423162127365E-3</v>
      </c>
      <c r="AE115">
        <v>8.2595423162127365E-3</v>
      </c>
      <c r="AF115">
        <v>8.2595423162127365E-3</v>
      </c>
      <c r="AG115">
        <v>8.2595423162127365E-3</v>
      </c>
    </row>
    <row r="116" spans="3:33" x14ac:dyDescent="0.2">
      <c r="C116" t="str">
        <f t="shared" si="14"/>
        <v>c_009</v>
      </c>
      <c r="D116">
        <f t="shared" si="16"/>
        <v>0.40812334080810692</v>
      </c>
      <c r="E116">
        <f t="shared" si="17"/>
        <v>0.40812334080810692</v>
      </c>
      <c r="F116">
        <f t="shared" si="18"/>
        <v>0.40812334080810692</v>
      </c>
      <c r="G116">
        <f t="shared" si="19"/>
        <v>0.40812334080810692</v>
      </c>
      <c r="H116" t="str">
        <f t="shared" si="20"/>
        <v/>
      </c>
      <c r="I116" t="str">
        <f t="shared" si="21"/>
        <v/>
      </c>
      <c r="J116" t="str">
        <f t="shared" si="22"/>
        <v/>
      </c>
      <c r="K116" t="str">
        <f t="shared" si="23"/>
        <v/>
      </c>
      <c r="L116" t="str">
        <f t="shared" si="24"/>
        <v/>
      </c>
      <c r="M116" t="str">
        <f t="shared" si="25"/>
        <v/>
      </c>
      <c r="AC116" s="14" t="s">
        <v>484</v>
      </c>
      <c r="AD116">
        <v>4.081233408081069E-3</v>
      </c>
      <c r="AE116">
        <v>4.081233408081069E-3</v>
      </c>
      <c r="AF116">
        <v>4.081233408081069E-3</v>
      </c>
      <c r="AG116">
        <v>4.081233408081069E-3</v>
      </c>
    </row>
    <row r="117" spans="3:33" x14ac:dyDescent="0.2">
      <c r="C117" t="str">
        <f t="shared" si="14"/>
        <v>c_010</v>
      </c>
      <c r="D117">
        <f t="shared" si="16"/>
        <v>0.87219071184586905</v>
      </c>
      <c r="E117">
        <f t="shared" si="17"/>
        <v>0.87219071184586905</v>
      </c>
      <c r="F117">
        <f t="shared" si="18"/>
        <v>0.87219071184586905</v>
      </c>
      <c r="G117">
        <f t="shared" si="19"/>
        <v>0.87219071184586905</v>
      </c>
      <c r="H117" t="str">
        <f t="shared" si="20"/>
        <v/>
      </c>
      <c r="I117" t="str">
        <f t="shared" si="21"/>
        <v/>
      </c>
      <c r="J117" t="str">
        <f t="shared" si="22"/>
        <v/>
      </c>
      <c r="K117" t="str">
        <f t="shared" si="23"/>
        <v/>
      </c>
      <c r="L117" t="str">
        <f t="shared" si="24"/>
        <v/>
      </c>
      <c r="M117" t="str">
        <f t="shared" si="25"/>
        <v/>
      </c>
      <c r="AC117" s="14" t="s">
        <v>485</v>
      </c>
      <c r="AD117">
        <v>8.72190711845869E-3</v>
      </c>
      <c r="AE117">
        <v>8.72190711845869E-3</v>
      </c>
      <c r="AF117">
        <v>8.72190711845869E-3</v>
      </c>
      <c r="AG117">
        <v>8.72190711845869E-3</v>
      </c>
    </row>
    <row r="118" spans="3:33" x14ac:dyDescent="0.2">
      <c r="C118" t="str">
        <f t="shared" si="14"/>
        <v>c_011</v>
      </c>
      <c r="D118">
        <f t="shared" si="16"/>
        <v>2.3627184731660233</v>
      </c>
      <c r="E118">
        <f t="shared" si="17"/>
        <v>2.3627184731660233</v>
      </c>
      <c r="F118">
        <f t="shared" si="18"/>
        <v>2.3627184731660233</v>
      </c>
      <c r="G118">
        <f t="shared" si="19"/>
        <v>2.3627184731660233</v>
      </c>
      <c r="H118" t="str">
        <f t="shared" si="20"/>
        <v/>
      </c>
      <c r="I118" t="str">
        <f t="shared" si="21"/>
        <v/>
      </c>
      <c r="J118" t="str">
        <f t="shared" si="22"/>
        <v/>
      </c>
      <c r="K118" t="str">
        <f t="shared" si="23"/>
        <v/>
      </c>
      <c r="L118" t="str">
        <f t="shared" si="24"/>
        <v/>
      </c>
      <c r="M118" t="str">
        <f t="shared" si="25"/>
        <v/>
      </c>
      <c r="AC118" s="14" t="s">
        <v>486</v>
      </c>
      <c r="AD118">
        <v>2.3627184731660231E-2</v>
      </c>
      <c r="AE118">
        <v>2.3627184731660231E-2</v>
      </c>
      <c r="AF118">
        <v>2.3627184731660231E-2</v>
      </c>
      <c r="AG118">
        <v>2.3627184731660231E-2</v>
      </c>
    </row>
    <row r="119" spans="3:33" x14ac:dyDescent="0.2">
      <c r="C119" t="str">
        <f t="shared" si="14"/>
        <v>c_012</v>
      </c>
      <c r="D119">
        <f t="shared" si="16"/>
        <v>1.3398898467431024</v>
      </c>
      <c r="E119">
        <f t="shared" si="17"/>
        <v>1.3398898467431024</v>
      </c>
      <c r="F119">
        <f t="shared" si="18"/>
        <v>1.3398898467431024</v>
      </c>
      <c r="G119">
        <f t="shared" si="19"/>
        <v>1.3398898467431024</v>
      </c>
      <c r="H119" t="str">
        <f t="shared" si="20"/>
        <v/>
      </c>
      <c r="I119" t="str">
        <f t="shared" si="21"/>
        <v/>
      </c>
      <c r="J119" t="str">
        <f t="shared" si="22"/>
        <v/>
      </c>
      <c r="K119" t="str">
        <f t="shared" si="23"/>
        <v/>
      </c>
      <c r="L119" t="str">
        <f t="shared" si="24"/>
        <v/>
      </c>
      <c r="M119" t="str">
        <f t="shared" si="25"/>
        <v/>
      </c>
      <c r="AC119" s="14" t="s">
        <v>487</v>
      </c>
      <c r="AD119">
        <v>1.3398898467431024E-2</v>
      </c>
      <c r="AE119">
        <v>1.3398898467431024E-2</v>
      </c>
      <c r="AF119">
        <v>1.3398898467431024E-2</v>
      </c>
      <c r="AG119">
        <v>1.3398898467431024E-2</v>
      </c>
    </row>
    <row r="120" spans="3:33" x14ac:dyDescent="0.2">
      <c r="C120" t="str">
        <f t="shared" si="14"/>
        <v>c_013</v>
      </c>
      <c r="D120">
        <f t="shared" si="16"/>
        <v>1.0980957668499789</v>
      </c>
      <c r="E120">
        <f t="shared" si="17"/>
        <v>1.0980957668499789</v>
      </c>
      <c r="F120">
        <f t="shared" si="18"/>
        <v>1.0980957668499789</v>
      </c>
      <c r="G120">
        <f t="shared" si="19"/>
        <v>1.0980957668499789</v>
      </c>
      <c r="H120" t="str">
        <f t="shared" si="20"/>
        <v/>
      </c>
      <c r="I120" t="str">
        <f t="shared" si="21"/>
        <v/>
      </c>
      <c r="J120" t="str">
        <f t="shared" si="22"/>
        <v/>
      </c>
      <c r="K120" t="str">
        <f t="shared" si="23"/>
        <v/>
      </c>
      <c r="L120" t="str">
        <f t="shared" si="24"/>
        <v/>
      </c>
      <c r="M120" t="str">
        <f t="shared" si="25"/>
        <v/>
      </c>
      <c r="AC120" s="14" t="s">
        <v>488</v>
      </c>
      <c r="AD120">
        <v>1.0980957668499788E-2</v>
      </c>
      <c r="AE120">
        <v>1.0980957668499788E-2</v>
      </c>
      <c r="AF120">
        <v>1.0980957668499788E-2</v>
      </c>
      <c r="AG120">
        <v>1.0980957668499788E-2</v>
      </c>
    </row>
    <row r="121" spans="3:33" x14ac:dyDescent="0.2">
      <c r="C121" t="str">
        <f t="shared" si="14"/>
        <v>c_014</v>
      </c>
      <c r="D121">
        <f t="shared" si="16"/>
        <v>0.64038124179861833</v>
      </c>
      <c r="E121">
        <f t="shared" si="17"/>
        <v>0.64038124179861833</v>
      </c>
      <c r="F121">
        <f t="shared" si="18"/>
        <v>0.64038124179861833</v>
      </c>
      <c r="G121">
        <f t="shared" si="19"/>
        <v>0.64038124179861833</v>
      </c>
      <c r="H121" t="str">
        <f t="shared" si="20"/>
        <v/>
      </c>
      <c r="I121" t="str">
        <f t="shared" si="21"/>
        <v/>
      </c>
      <c r="J121" t="str">
        <f t="shared" si="22"/>
        <v/>
      </c>
      <c r="K121" t="str">
        <f t="shared" si="23"/>
        <v/>
      </c>
      <c r="L121" t="str">
        <f t="shared" si="24"/>
        <v/>
      </c>
      <c r="M121" t="str">
        <f t="shared" si="25"/>
        <v/>
      </c>
      <c r="AC121" s="14" t="s">
        <v>489</v>
      </c>
      <c r="AD121">
        <v>6.403812417986183E-3</v>
      </c>
      <c r="AE121">
        <v>6.403812417986183E-3</v>
      </c>
      <c r="AF121">
        <v>6.403812417986183E-3</v>
      </c>
      <c r="AG121">
        <v>6.403812417986183E-3</v>
      </c>
    </row>
    <row r="122" spans="3:33" x14ac:dyDescent="0.2">
      <c r="C122" t="str">
        <f t="shared" si="14"/>
        <v>c_015</v>
      </c>
      <c r="D122">
        <f t="shared" si="16"/>
        <v>1.8988955210035539</v>
      </c>
      <c r="E122">
        <f t="shared" si="17"/>
        <v>1.8988955210035539</v>
      </c>
      <c r="F122">
        <f t="shared" si="18"/>
        <v>1.8988955210035539</v>
      </c>
      <c r="G122">
        <f t="shared" si="19"/>
        <v>1.8988955210035539</v>
      </c>
      <c r="H122" t="str">
        <f t="shared" si="20"/>
        <v/>
      </c>
      <c r="I122" t="str">
        <f t="shared" si="21"/>
        <v/>
      </c>
      <c r="J122" t="str">
        <f t="shared" si="22"/>
        <v/>
      </c>
      <c r="K122" t="str">
        <f t="shared" si="23"/>
        <v/>
      </c>
      <c r="L122" t="str">
        <f t="shared" si="24"/>
        <v/>
      </c>
      <c r="M122" t="str">
        <f t="shared" si="25"/>
        <v/>
      </c>
      <c r="AC122" s="14" t="s">
        <v>490</v>
      </c>
      <c r="AD122">
        <v>1.8988955210035539E-2</v>
      </c>
      <c r="AE122">
        <v>1.8988955210035539E-2</v>
      </c>
      <c r="AF122">
        <v>1.8988955210035539E-2</v>
      </c>
      <c r="AG122">
        <v>1.8988955210035539E-2</v>
      </c>
    </row>
    <row r="123" spans="3:33" x14ac:dyDescent="0.2">
      <c r="C123" t="str">
        <f t="shared" si="14"/>
        <v>c_016</v>
      </c>
      <c r="D123">
        <f t="shared" si="16"/>
        <v>0.70748849074417008</v>
      </c>
      <c r="E123">
        <f t="shared" si="17"/>
        <v>0.70748849074417008</v>
      </c>
      <c r="F123">
        <f t="shared" si="18"/>
        <v>0.70748849074417008</v>
      </c>
      <c r="G123">
        <f t="shared" si="19"/>
        <v>0.70748849074417008</v>
      </c>
      <c r="H123" t="str">
        <f t="shared" si="20"/>
        <v/>
      </c>
      <c r="I123" t="str">
        <f t="shared" si="21"/>
        <v/>
      </c>
      <c r="J123" t="str">
        <f t="shared" si="22"/>
        <v/>
      </c>
      <c r="K123" t="str">
        <f t="shared" si="23"/>
        <v/>
      </c>
      <c r="L123" t="str">
        <f t="shared" si="24"/>
        <v/>
      </c>
      <c r="M123" t="str">
        <f t="shared" si="25"/>
        <v/>
      </c>
      <c r="AC123" s="14" t="s">
        <v>491</v>
      </c>
      <c r="AD123">
        <v>7.0748849074417008E-3</v>
      </c>
      <c r="AE123">
        <v>7.0748849074417008E-3</v>
      </c>
      <c r="AF123">
        <v>7.0748849074417008E-3</v>
      </c>
      <c r="AG123">
        <v>7.0748849074417008E-3</v>
      </c>
    </row>
    <row r="124" spans="3:33" x14ac:dyDescent="0.2">
      <c r="C124" t="str">
        <f t="shared" si="14"/>
        <v>c_017</v>
      </c>
      <c r="D124">
        <f t="shared" si="16"/>
        <v>0.43247966709737534</v>
      </c>
      <c r="E124">
        <f t="shared" si="17"/>
        <v>0.43247966709737534</v>
      </c>
      <c r="F124">
        <f t="shared" si="18"/>
        <v>0.43247966709737534</v>
      </c>
      <c r="G124">
        <f t="shared" si="19"/>
        <v>0.43247966709737534</v>
      </c>
      <c r="H124" t="str">
        <f t="shared" si="20"/>
        <v/>
      </c>
      <c r="I124" t="str">
        <f t="shared" si="21"/>
        <v/>
      </c>
      <c r="J124" t="str">
        <f t="shared" si="22"/>
        <v/>
      </c>
      <c r="K124" t="str">
        <f t="shared" si="23"/>
        <v/>
      </c>
      <c r="L124" t="str">
        <f t="shared" si="24"/>
        <v/>
      </c>
      <c r="M124" t="str">
        <f t="shared" si="25"/>
        <v/>
      </c>
      <c r="AC124" s="14" t="s">
        <v>492</v>
      </c>
      <c r="AD124">
        <v>4.3247966709737537E-3</v>
      </c>
      <c r="AE124">
        <v>4.3247966709737537E-3</v>
      </c>
      <c r="AF124">
        <v>4.3247966709737537E-3</v>
      </c>
      <c r="AG124">
        <v>4.3247966709737537E-3</v>
      </c>
    </row>
    <row r="125" spans="3:33" x14ac:dyDescent="0.2">
      <c r="C125" t="str">
        <f t="shared" si="14"/>
        <v>c_018</v>
      </c>
      <c r="D125">
        <f t="shared" si="16"/>
        <v>0.2121854303152754</v>
      </c>
      <c r="E125">
        <f t="shared" si="17"/>
        <v>0.2121854303152754</v>
      </c>
      <c r="F125">
        <f t="shared" si="18"/>
        <v>0.2121854303152754</v>
      </c>
      <c r="G125">
        <f t="shared" si="19"/>
        <v>0.2121854303152754</v>
      </c>
      <c r="H125" t="str">
        <f t="shared" si="20"/>
        <v/>
      </c>
      <c r="I125" t="str">
        <f t="shared" si="21"/>
        <v/>
      </c>
      <c r="J125" t="str">
        <f t="shared" si="22"/>
        <v/>
      </c>
      <c r="K125" t="str">
        <f t="shared" si="23"/>
        <v/>
      </c>
      <c r="L125" t="str">
        <f t="shared" si="24"/>
        <v/>
      </c>
      <c r="M125" t="str">
        <f t="shared" si="25"/>
        <v/>
      </c>
      <c r="AC125" s="14" t="s">
        <v>493</v>
      </c>
      <c r="AD125">
        <v>2.121854303152754E-3</v>
      </c>
      <c r="AE125">
        <v>2.121854303152754E-3</v>
      </c>
      <c r="AF125">
        <v>2.121854303152754E-3</v>
      </c>
      <c r="AG125">
        <v>2.121854303152754E-3</v>
      </c>
    </row>
    <row r="126" spans="3:33" x14ac:dyDescent="0.2">
      <c r="C126" t="str">
        <f t="shared" si="14"/>
        <v>c_019</v>
      </c>
      <c r="D126">
        <f t="shared" si="16"/>
        <v>0.16379077851477755</v>
      </c>
      <c r="E126">
        <f t="shared" si="17"/>
        <v>0.16379077851477755</v>
      </c>
      <c r="F126">
        <f t="shared" si="18"/>
        <v>0.16379077851477755</v>
      </c>
      <c r="G126">
        <f t="shared" si="19"/>
        <v>0.16379077851477755</v>
      </c>
      <c r="H126" t="str">
        <f t="shared" si="20"/>
        <v/>
      </c>
      <c r="I126" t="str">
        <f t="shared" si="21"/>
        <v/>
      </c>
      <c r="J126" t="str">
        <f t="shared" si="22"/>
        <v/>
      </c>
      <c r="K126" t="str">
        <f t="shared" si="23"/>
        <v/>
      </c>
      <c r="L126" t="str">
        <f t="shared" si="24"/>
        <v/>
      </c>
      <c r="M126" t="str">
        <f t="shared" si="25"/>
        <v/>
      </c>
      <c r="AC126" s="14" t="s">
        <v>494</v>
      </c>
      <c r="AD126">
        <v>1.6379077851477754E-3</v>
      </c>
      <c r="AE126">
        <v>1.6379077851477754E-3</v>
      </c>
      <c r="AF126">
        <v>1.6379077851477754E-3</v>
      </c>
      <c r="AG126">
        <v>1.6379077851477754E-3</v>
      </c>
    </row>
    <row r="127" spans="3:33" x14ac:dyDescent="0.2">
      <c r="C127" t="str">
        <f t="shared" si="14"/>
        <v>c_020</v>
      </c>
      <c r="D127">
        <f t="shared" si="16"/>
        <v>0.45416566970840833</v>
      </c>
      <c r="E127">
        <f t="shared" si="17"/>
        <v>0.45416566970840833</v>
      </c>
      <c r="F127">
        <f t="shared" si="18"/>
        <v>0.45416566970840833</v>
      </c>
      <c r="G127">
        <f t="shared" si="19"/>
        <v>0.45416566970840833</v>
      </c>
      <c r="H127" t="str">
        <f t="shared" si="20"/>
        <v/>
      </c>
      <c r="I127" t="str">
        <f t="shared" si="21"/>
        <v/>
      </c>
      <c r="J127" t="str">
        <f t="shared" si="22"/>
        <v/>
      </c>
      <c r="K127" t="str">
        <f t="shared" si="23"/>
        <v/>
      </c>
      <c r="L127" t="str">
        <f t="shared" si="24"/>
        <v/>
      </c>
      <c r="M127" t="str">
        <f t="shared" si="25"/>
        <v/>
      </c>
      <c r="AC127" s="14" t="s">
        <v>495</v>
      </c>
      <c r="AD127">
        <v>4.541656697084083E-3</v>
      </c>
      <c r="AE127">
        <v>4.541656697084083E-3</v>
      </c>
      <c r="AF127">
        <v>4.541656697084083E-3</v>
      </c>
      <c r="AG127">
        <v>4.541656697084083E-3</v>
      </c>
    </row>
    <row r="128" spans="3:33" x14ac:dyDescent="0.2">
      <c r="C128" t="str">
        <f t="shared" si="14"/>
        <v>c_021</v>
      </c>
      <c r="D128">
        <f t="shared" si="16"/>
        <v>4.4431257278889786</v>
      </c>
      <c r="E128">
        <f t="shared" si="17"/>
        <v>4.4431257278889786</v>
      </c>
      <c r="F128">
        <f t="shared" si="18"/>
        <v>4.4431257278889786</v>
      </c>
      <c r="G128">
        <f t="shared" si="19"/>
        <v>4.4431257278889786</v>
      </c>
      <c r="H128" t="str">
        <f t="shared" si="20"/>
        <v/>
      </c>
      <c r="I128" t="str">
        <f t="shared" si="21"/>
        <v/>
      </c>
      <c r="J128" t="str">
        <f t="shared" si="22"/>
        <v/>
      </c>
      <c r="K128" t="str">
        <f t="shared" si="23"/>
        <v/>
      </c>
      <c r="L128" t="str">
        <f t="shared" si="24"/>
        <v/>
      </c>
      <c r="M128" t="str">
        <f t="shared" si="25"/>
        <v/>
      </c>
      <c r="AC128" s="14" t="s">
        <v>496</v>
      </c>
      <c r="AD128">
        <v>4.4431257278889788E-2</v>
      </c>
      <c r="AE128">
        <v>4.4431257278889788E-2</v>
      </c>
      <c r="AF128">
        <v>4.4431257278889788E-2</v>
      </c>
      <c r="AG128">
        <v>4.4431257278889788E-2</v>
      </c>
    </row>
    <row r="129" spans="3:33" x14ac:dyDescent="0.2">
      <c r="C129" t="str">
        <f t="shared" si="14"/>
        <v>c_022</v>
      </c>
      <c r="D129">
        <f t="shared" si="16"/>
        <v>0.49602790441688055</v>
      </c>
      <c r="E129">
        <f t="shared" si="17"/>
        <v>0.49602790441688055</v>
      </c>
      <c r="F129">
        <f t="shared" si="18"/>
        <v>0.49602790441688055</v>
      </c>
      <c r="G129">
        <f t="shared" si="19"/>
        <v>0.49602790441688055</v>
      </c>
      <c r="H129" t="str">
        <f t="shared" si="20"/>
        <v/>
      </c>
      <c r="I129" t="str">
        <f t="shared" si="21"/>
        <v/>
      </c>
      <c r="J129" t="str">
        <f t="shared" si="22"/>
        <v/>
      </c>
      <c r="K129" t="str">
        <f t="shared" si="23"/>
        <v/>
      </c>
      <c r="L129" t="str">
        <f t="shared" si="24"/>
        <v/>
      </c>
      <c r="M129" t="str">
        <f t="shared" si="25"/>
        <v/>
      </c>
      <c r="AC129" s="14" t="s">
        <v>497</v>
      </c>
      <c r="AD129">
        <v>4.9602790441688055E-3</v>
      </c>
      <c r="AE129">
        <v>4.9602790441688055E-3</v>
      </c>
      <c r="AF129">
        <v>4.9602790441688055E-3</v>
      </c>
      <c r="AG129">
        <v>4.9602790441688055E-3</v>
      </c>
    </row>
    <row r="130" spans="3:33" x14ac:dyDescent="0.2">
      <c r="C130" t="str">
        <f t="shared" si="14"/>
        <v>c_023</v>
      </c>
      <c r="D130">
        <f t="shared" si="16"/>
        <v>0.59272085882432557</v>
      </c>
      <c r="E130">
        <f t="shared" si="17"/>
        <v>0.59272085882432557</v>
      </c>
      <c r="F130">
        <f t="shared" si="18"/>
        <v>0.59272085882432557</v>
      </c>
      <c r="G130">
        <f t="shared" si="19"/>
        <v>0.59272085882432557</v>
      </c>
      <c r="H130" t="str">
        <f t="shared" si="20"/>
        <v/>
      </c>
      <c r="I130" t="str">
        <f t="shared" si="21"/>
        <v/>
      </c>
      <c r="J130" t="str">
        <f t="shared" si="22"/>
        <v/>
      </c>
      <c r="K130" t="str">
        <f t="shared" si="23"/>
        <v/>
      </c>
      <c r="L130" t="str">
        <f t="shared" si="24"/>
        <v/>
      </c>
      <c r="M130" t="str">
        <f t="shared" si="25"/>
        <v/>
      </c>
      <c r="AC130" s="14" t="s">
        <v>498</v>
      </c>
      <c r="AD130">
        <v>5.927208588243256E-3</v>
      </c>
      <c r="AE130">
        <v>5.927208588243256E-3</v>
      </c>
      <c r="AF130">
        <v>5.927208588243256E-3</v>
      </c>
      <c r="AG130">
        <v>5.927208588243256E-3</v>
      </c>
    </row>
    <row r="131" spans="3:33" x14ac:dyDescent="0.2">
      <c r="C131" t="str">
        <f t="shared" si="14"/>
        <v>c_024</v>
      </c>
      <c r="D131">
        <f t="shared" si="16"/>
        <v>1.3152394282067414</v>
      </c>
      <c r="E131">
        <f t="shared" si="17"/>
        <v>1.3152394282067414</v>
      </c>
      <c r="F131">
        <f t="shared" si="18"/>
        <v>1.3152394282067414</v>
      </c>
      <c r="G131">
        <f t="shared" si="19"/>
        <v>1.3152394282067414</v>
      </c>
      <c r="H131" t="str">
        <f t="shared" si="20"/>
        <v/>
      </c>
      <c r="I131" t="str">
        <f t="shared" si="21"/>
        <v/>
      </c>
      <c r="J131" t="str">
        <f t="shared" si="22"/>
        <v/>
      </c>
      <c r="K131" t="str">
        <f t="shared" si="23"/>
        <v/>
      </c>
      <c r="L131" t="str">
        <f t="shared" si="24"/>
        <v/>
      </c>
      <c r="M131" t="str">
        <f t="shared" si="25"/>
        <v/>
      </c>
      <c r="AC131" s="14" t="s">
        <v>499</v>
      </c>
      <c r="AD131">
        <v>1.3152394282067414E-2</v>
      </c>
      <c r="AE131">
        <v>1.3152394282067414E-2</v>
      </c>
      <c r="AF131">
        <v>1.3152394282067414E-2</v>
      </c>
      <c r="AG131">
        <v>1.3152394282067414E-2</v>
      </c>
    </row>
    <row r="132" spans="3:33" x14ac:dyDescent="0.2">
      <c r="C132" t="str">
        <f t="shared" si="14"/>
        <v>c_025</v>
      </c>
      <c r="D132">
        <f t="shared" si="16"/>
        <v>5.9591706435859377</v>
      </c>
      <c r="E132">
        <f t="shared" si="17"/>
        <v>5.9591706435859377</v>
      </c>
      <c r="F132">
        <f t="shared" si="18"/>
        <v>5.9591706435859377</v>
      </c>
      <c r="G132">
        <f t="shared" si="19"/>
        <v>5.9591706435859377</v>
      </c>
      <c r="H132" t="str">
        <f t="shared" si="20"/>
        <v/>
      </c>
      <c r="I132" t="str">
        <f t="shared" si="21"/>
        <v/>
      </c>
      <c r="J132" t="str">
        <f t="shared" si="22"/>
        <v/>
      </c>
      <c r="K132" t="str">
        <f t="shared" si="23"/>
        <v/>
      </c>
      <c r="L132" t="str">
        <f t="shared" si="24"/>
        <v/>
      </c>
      <c r="M132" t="str">
        <f t="shared" si="25"/>
        <v/>
      </c>
      <c r="AC132" s="14" t="s">
        <v>500</v>
      </c>
      <c r="AD132">
        <v>5.9591706435859378E-2</v>
      </c>
      <c r="AE132">
        <v>5.9591706435859378E-2</v>
      </c>
      <c r="AF132">
        <v>5.9591706435859378E-2</v>
      </c>
      <c r="AG132">
        <v>5.9591706435859378E-2</v>
      </c>
    </row>
    <row r="133" spans="3:33" x14ac:dyDescent="0.2">
      <c r="C133" t="str">
        <f t="shared" si="14"/>
        <v>c_026</v>
      </c>
      <c r="D133">
        <f t="shared" si="16"/>
        <v>0.4494005919654771</v>
      </c>
      <c r="E133">
        <f t="shared" si="17"/>
        <v>0.4494005919654771</v>
      </c>
      <c r="F133">
        <f t="shared" si="18"/>
        <v>0.4494005919654771</v>
      </c>
      <c r="G133">
        <f t="shared" si="19"/>
        <v>0.4494005919654771</v>
      </c>
      <c r="H133" t="str">
        <f t="shared" si="20"/>
        <v/>
      </c>
      <c r="I133" t="str">
        <f t="shared" si="21"/>
        <v/>
      </c>
      <c r="J133" t="str">
        <f t="shared" si="22"/>
        <v/>
      </c>
      <c r="K133" t="str">
        <f t="shared" si="23"/>
        <v/>
      </c>
      <c r="L133" t="str">
        <f t="shared" si="24"/>
        <v/>
      </c>
      <c r="M133" t="str">
        <f t="shared" si="25"/>
        <v/>
      </c>
      <c r="AC133" s="14" t="s">
        <v>501</v>
      </c>
      <c r="AD133">
        <v>4.4940059196547713E-3</v>
      </c>
      <c r="AE133">
        <v>4.4940059196547713E-3</v>
      </c>
      <c r="AF133">
        <v>4.4940059196547713E-3</v>
      </c>
      <c r="AG133">
        <v>4.4940059196547713E-3</v>
      </c>
    </row>
    <row r="134" spans="3:33" x14ac:dyDescent="0.2">
      <c r="C134" t="str">
        <f t="shared" si="14"/>
        <v>c_027</v>
      </c>
      <c r="D134">
        <f t="shared" si="16"/>
        <v>2.4094379876672085</v>
      </c>
      <c r="E134">
        <f t="shared" si="17"/>
        <v>2.4094379876672085</v>
      </c>
      <c r="F134">
        <f t="shared" si="18"/>
        <v>2.4094379876672085</v>
      </c>
      <c r="G134">
        <f t="shared" si="19"/>
        <v>2.4094379876672085</v>
      </c>
      <c r="H134" t="str">
        <f t="shared" si="20"/>
        <v/>
      </c>
      <c r="I134" t="str">
        <f t="shared" si="21"/>
        <v/>
      </c>
      <c r="J134" t="str">
        <f t="shared" si="22"/>
        <v/>
      </c>
      <c r="K134" t="str">
        <f t="shared" si="23"/>
        <v/>
      </c>
      <c r="L134" t="str">
        <f t="shared" si="24"/>
        <v/>
      </c>
      <c r="M134" t="str">
        <f t="shared" si="25"/>
        <v/>
      </c>
      <c r="AC134" s="14" t="s">
        <v>502</v>
      </c>
      <c r="AD134">
        <v>2.4094379876672085E-2</v>
      </c>
      <c r="AE134">
        <v>2.4094379876672085E-2</v>
      </c>
      <c r="AF134">
        <v>2.4094379876672085E-2</v>
      </c>
      <c r="AG134">
        <v>2.4094379876672085E-2</v>
      </c>
    </row>
    <row r="135" spans="3:33" x14ac:dyDescent="0.2">
      <c r="C135" t="str">
        <f t="shared" si="14"/>
        <v>c_028</v>
      </c>
      <c r="D135">
        <f t="shared" si="16"/>
        <v>1.7428897783464001</v>
      </c>
      <c r="E135">
        <f t="shared" si="17"/>
        <v>1.7428897783464001</v>
      </c>
      <c r="F135">
        <f t="shared" si="18"/>
        <v>1.7428897783464001</v>
      </c>
      <c r="G135">
        <f t="shared" si="19"/>
        <v>1.7428897783464001</v>
      </c>
      <c r="H135" t="str">
        <f t="shared" si="20"/>
        <v/>
      </c>
      <c r="I135" t="str">
        <f t="shared" si="21"/>
        <v/>
      </c>
      <c r="J135" t="str">
        <f t="shared" si="22"/>
        <v/>
      </c>
      <c r="K135" t="str">
        <f t="shared" si="23"/>
        <v/>
      </c>
      <c r="L135" t="str">
        <f t="shared" si="24"/>
        <v/>
      </c>
      <c r="M135" t="str">
        <f t="shared" si="25"/>
        <v/>
      </c>
      <c r="AC135" s="14" t="s">
        <v>503</v>
      </c>
      <c r="AD135">
        <v>1.7428897783464001E-2</v>
      </c>
      <c r="AE135">
        <v>1.7428897783464001E-2</v>
      </c>
      <c r="AF135">
        <v>1.7428897783464001E-2</v>
      </c>
      <c r="AG135">
        <v>1.7428897783464001E-2</v>
      </c>
    </row>
    <row r="136" spans="3:33" x14ac:dyDescent="0.2">
      <c r="C136" t="str">
        <f t="shared" si="14"/>
        <v>c_029</v>
      </c>
      <c r="D136">
        <f t="shared" si="16"/>
        <v>1.9375245186372685</v>
      </c>
      <c r="E136">
        <f t="shared" si="17"/>
        <v>1.9375245186372685</v>
      </c>
      <c r="F136">
        <f t="shared" si="18"/>
        <v>1.9375245186372685</v>
      </c>
      <c r="G136">
        <f t="shared" si="19"/>
        <v>1.9375245186372685</v>
      </c>
      <c r="H136" t="str">
        <f t="shared" si="20"/>
        <v/>
      </c>
      <c r="I136" t="str">
        <f t="shared" si="21"/>
        <v/>
      </c>
      <c r="J136" t="str">
        <f t="shared" si="22"/>
        <v/>
      </c>
      <c r="K136" t="str">
        <f t="shared" si="23"/>
        <v/>
      </c>
      <c r="L136" t="str">
        <f t="shared" si="24"/>
        <v/>
      </c>
      <c r="M136" t="str">
        <f t="shared" si="25"/>
        <v/>
      </c>
      <c r="AC136" s="14" t="s">
        <v>504</v>
      </c>
      <c r="AD136">
        <v>1.9375245186372684E-2</v>
      </c>
      <c r="AE136">
        <v>1.9375245186372684E-2</v>
      </c>
      <c r="AF136">
        <v>1.9375245186372684E-2</v>
      </c>
      <c r="AG136">
        <v>1.9375245186372684E-2</v>
      </c>
    </row>
    <row r="137" spans="3:33" x14ac:dyDescent="0.2">
      <c r="C137" t="str">
        <f t="shared" si="14"/>
        <v>c_030</v>
      </c>
      <c r="D137">
        <f t="shared" si="16"/>
        <v>1.3427774322320623</v>
      </c>
      <c r="E137">
        <f t="shared" si="17"/>
        <v>1.3427774322320623</v>
      </c>
      <c r="F137">
        <f t="shared" si="18"/>
        <v>1.3427774322320623</v>
      </c>
      <c r="G137">
        <f t="shared" si="19"/>
        <v>1.3427774322320623</v>
      </c>
      <c r="H137" t="str">
        <f t="shared" si="20"/>
        <v/>
      </c>
      <c r="I137" t="str">
        <f t="shared" si="21"/>
        <v/>
      </c>
      <c r="J137" t="str">
        <f t="shared" si="22"/>
        <v/>
      </c>
      <c r="K137" t="str">
        <f t="shared" si="23"/>
        <v/>
      </c>
      <c r="L137" t="str">
        <f t="shared" si="24"/>
        <v/>
      </c>
      <c r="M137" t="str">
        <f t="shared" si="25"/>
        <v/>
      </c>
      <c r="AC137" s="14" t="s">
        <v>505</v>
      </c>
      <c r="AD137">
        <v>1.3427774322320623E-2</v>
      </c>
      <c r="AE137">
        <v>1.3427774322320623E-2</v>
      </c>
      <c r="AF137">
        <v>1.3427774322320623E-2</v>
      </c>
      <c r="AG137">
        <v>1.3427774322320623E-2</v>
      </c>
    </row>
    <row r="138" spans="3:33" x14ac:dyDescent="0.2">
      <c r="C138" t="str">
        <f t="shared" si="14"/>
        <v>c_031</v>
      </c>
      <c r="D138">
        <f t="shared" si="16"/>
        <v>0.33390600237115126</v>
      </c>
      <c r="E138">
        <f t="shared" si="17"/>
        <v>0.33390600237115126</v>
      </c>
      <c r="F138">
        <f t="shared" si="18"/>
        <v>0.33390600237115126</v>
      </c>
      <c r="G138">
        <f t="shared" si="19"/>
        <v>0.33390600237115126</v>
      </c>
      <c r="H138" t="str">
        <f t="shared" si="20"/>
        <v/>
      </c>
      <c r="I138" t="str">
        <f t="shared" si="21"/>
        <v/>
      </c>
      <c r="J138" t="str">
        <f t="shared" si="22"/>
        <v/>
      </c>
      <c r="K138" t="str">
        <f t="shared" si="23"/>
        <v/>
      </c>
      <c r="L138" t="str">
        <f t="shared" si="24"/>
        <v/>
      </c>
      <c r="M138" t="str">
        <f t="shared" si="25"/>
        <v/>
      </c>
      <c r="AC138" s="14" t="s">
        <v>506</v>
      </c>
      <c r="AD138">
        <v>3.3390600237115128E-3</v>
      </c>
      <c r="AE138">
        <v>3.3390600237115128E-3</v>
      </c>
      <c r="AF138">
        <v>3.3390600237115128E-3</v>
      </c>
      <c r="AG138">
        <v>3.3390600237115128E-3</v>
      </c>
    </row>
    <row r="139" spans="3:33" x14ac:dyDescent="0.2">
      <c r="C139" t="str">
        <f t="shared" si="14"/>
        <v>c_032</v>
      </c>
      <c r="D139">
        <f t="shared" si="16"/>
        <v>0.43419572066243728</v>
      </c>
      <c r="E139">
        <f t="shared" si="17"/>
        <v>0.43419572066243728</v>
      </c>
      <c r="F139">
        <f t="shared" si="18"/>
        <v>0.43419572066243728</v>
      </c>
      <c r="G139">
        <f t="shared" si="19"/>
        <v>0.43419572066243728</v>
      </c>
      <c r="H139" t="str">
        <f t="shared" si="20"/>
        <v/>
      </c>
      <c r="I139" t="str">
        <f t="shared" si="21"/>
        <v/>
      </c>
      <c r="J139" t="str">
        <f t="shared" si="22"/>
        <v/>
      </c>
      <c r="K139" t="str">
        <f t="shared" si="23"/>
        <v/>
      </c>
      <c r="L139" t="str">
        <f t="shared" si="24"/>
        <v/>
      </c>
      <c r="M139" t="str">
        <f t="shared" si="25"/>
        <v/>
      </c>
      <c r="AC139" s="14" t="s">
        <v>507</v>
      </c>
      <c r="AD139">
        <v>4.3419572066243726E-3</v>
      </c>
      <c r="AE139">
        <v>4.3419572066243726E-3</v>
      </c>
      <c r="AF139">
        <v>4.3419572066243726E-3</v>
      </c>
      <c r="AG139">
        <v>4.3419572066243726E-3</v>
      </c>
    </row>
    <row r="140" spans="3:33" x14ac:dyDescent="0.2">
      <c r="C140" t="str">
        <f t="shared" si="14"/>
        <v>c_033</v>
      </c>
      <c r="D140">
        <f t="shared" si="16"/>
        <v>2.5330088702569786</v>
      </c>
      <c r="E140">
        <f t="shared" si="17"/>
        <v>2.5330088702569786</v>
      </c>
      <c r="F140">
        <f t="shared" si="18"/>
        <v>2.5330088702569786</v>
      </c>
      <c r="G140">
        <f t="shared" si="19"/>
        <v>2.5330088702569786</v>
      </c>
      <c r="H140" t="str">
        <f t="shared" si="20"/>
        <v/>
      </c>
      <c r="I140" t="str">
        <f t="shared" si="21"/>
        <v/>
      </c>
      <c r="J140" t="str">
        <f t="shared" si="22"/>
        <v/>
      </c>
      <c r="K140" t="str">
        <f t="shared" si="23"/>
        <v/>
      </c>
      <c r="L140" t="str">
        <f t="shared" si="24"/>
        <v/>
      </c>
      <c r="M140" t="str">
        <f t="shared" si="25"/>
        <v/>
      </c>
      <c r="AC140" s="14" t="s">
        <v>508</v>
      </c>
      <c r="AD140">
        <v>2.5330088702569788E-2</v>
      </c>
      <c r="AE140">
        <v>2.5330088702569788E-2</v>
      </c>
      <c r="AF140">
        <v>2.5330088702569788E-2</v>
      </c>
      <c r="AG140">
        <v>2.5330088702569788E-2</v>
      </c>
    </row>
    <row r="141" spans="3:33" x14ac:dyDescent="0.2">
      <c r="C141" t="str">
        <f t="shared" si="14"/>
        <v>c_034</v>
      </c>
      <c r="D141">
        <f t="shared" si="16"/>
        <v>6.2261478167468516</v>
      </c>
      <c r="E141">
        <f t="shared" si="17"/>
        <v>6.2261478167468516</v>
      </c>
      <c r="F141">
        <f t="shared" si="18"/>
        <v>6.2261478167468516</v>
      </c>
      <c r="G141">
        <f t="shared" si="19"/>
        <v>6.2261478167468516</v>
      </c>
      <c r="H141" t="str">
        <f t="shared" si="20"/>
        <v/>
      </c>
      <c r="I141" t="str">
        <f t="shared" si="21"/>
        <v/>
      </c>
      <c r="J141" t="str">
        <f t="shared" si="22"/>
        <v/>
      </c>
      <c r="K141" t="str">
        <f t="shared" si="23"/>
        <v/>
      </c>
      <c r="L141" t="str">
        <f t="shared" si="24"/>
        <v/>
      </c>
      <c r="M141" t="str">
        <f t="shared" si="25"/>
        <v/>
      </c>
      <c r="AC141" s="14" t="s">
        <v>509</v>
      </c>
      <c r="AD141">
        <v>6.2261478167468513E-2</v>
      </c>
      <c r="AE141">
        <v>6.2261478167468513E-2</v>
      </c>
      <c r="AF141">
        <v>6.2261478167468513E-2</v>
      </c>
      <c r="AG141">
        <v>6.2261478167468513E-2</v>
      </c>
    </row>
    <row r="142" spans="3:33" x14ac:dyDescent="0.2">
      <c r="C142" t="str">
        <f t="shared" si="14"/>
        <v>c_035</v>
      </c>
      <c r="D142">
        <f t="shared" si="16"/>
        <v>10.582553206167395</v>
      </c>
      <c r="E142">
        <f t="shared" si="17"/>
        <v>10.582553206167395</v>
      </c>
      <c r="F142">
        <f t="shared" si="18"/>
        <v>10.582553206167395</v>
      </c>
      <c r="G142">
        <f t="shared" si="19"/>
        <v>10.582553206167395</v>
      </c>
      <c r="H142" t="str">
        <f t="shared" si="20"/>
        <v/>
      </c>
      <c r="I142" t="str">
        <f t="shared" si="21"/>
        <v/>
      </c>
      <c r="J142" t="str">
        <f t="shared" si="22"/>
        <v/>
      </c>
      <c r="K142" t="str">
        <f t="shared" si="23"/>
        <v/>
      </c>
      <c r="L142" t="str">
        <f t="shared" si="24"/>
        <v/>
      </c>
      <c r="M142" t="str">
        <f t="shared" si="25"/>
        <v/>
      </c>
      <c r="AC142" s="14" t="s">
        <v>510</v>
      </c>
      <c r="AD142">
        <v>0.10582553206167396</v>
      </c>
      <c r="AE142">
        <v>0.10582553206167396</v>
      </c>
      <c r="AF142">
        <v>0.10582553206167396</v>
      </c>
      <c r="AG142">
        <v>0.10582553206167396</v>
      </c>
    </row>
    <row r="143" spans="3:33" x14ac:dyDescent="0.2">
      <c r="C143" t="str">
        <f t="shared" si="14"/>
        <v>c_036</v>
      </c>
      <c r="D143">
        <f t="shared" si="16"/>
        <v>5.73221905028187</v>
      </c>
      <c r="E143">
        <f t="shared" si="17"/>
        <v>5.73221905028187</v>
      </c>
      <c r="F143">
        <f t="shared" si="18"/>
        <v>5.73221905028187</v>
      </c>
      <c r="G143">
        <f t="shared" si="19"/>
        <v>5.73221905028187</v>
      </c>
      <c r="H143" t="str">
        <f t="shared" si="20"/>
        <v/>
      </c>
      <c r="I143" t="str">
        <f t="shared" si="21"/>
        <v/>
      </c>
      <c r="J143" t="str">
        <f t="shared" si="22"/>
        <v/>
      </c>
      <c r="K143" t="str">
        <f t="shared" si="23"/>
        <v/>
      </c>
      <c r="L143" t="str">
        <f t="shared" si="24"/>
        <v/>
      </c>
      <c r="M143" t="str">
        <f t="shared" si="25"/>
        <v/>
      </c>
      <c r="AC143" s="14" t="s">
        <v>511</v>
      </c>
      <c r="AD143">
        <v>5.7322190502818698E-2</v>
      </c>
      <c r="AE143">
        <v>5.7322190502818698E-2</v>
      </c>
      <c r="AF143">
        <v>5.7322190502818698E-2</v>
      </c>
      <c r="AG143">
        <v>5.7322190502818698E-2</v>
      </c>
    </row>
    <row r="144" spans="3:33" x14ac:dyDescent="0.2">
      <c r="C144" t="str">
        <f t="shared" si="14"/>
        <v>c_037</v>
      </c>
      <c r="D144">
        <f t="shared" si="16"/>
        <v>9.9017190261487862</v>
      </c>
      <c r="E144">
        <f t="shared" si="17"/>
        <v>9.9017190261487862</v>
      </c>
      <c r="F144">
        <f t="shared" si="18"/>
        <v>9.9017190261487862</v>
      </c>
      <c r="G144">
        <f t="shared" si="19"/>
        <v>9.9017190261487862</v>
      </c>
      <c r="H144" t="str">
        <f t="shared" si="20"/>
        <v/>
      </c>
      <c r="I144" t="str">
        <f t="shared" si="21"/>
        <v/>
      </c>
      <c r="J144" t="str">
        <f t="shared" si="22"/>
        <v/>
      </c>
      <c r="K144" t="str">
        <f t="shared" si="23"/>
        <v/>
      </c>
      <c r="L144" t="str">
        <f t="shared" si="24"/>
        <v/>
      </c>
      <c r="M144" t="str">
        <f t="shared" si="25"/>
        <v/>
      </c>
      <c r="AC144" s="14" t="s">
        <v>512</v>
      </c>
      <c r="AD144">
        <v>9.9017190261487864E-2</v>
      </c>
      <c r="AE144">
        <v>9.9017190261487864E-2</v>
      </c>
      <c r="AF144">
        <v>9.9017190261487864E-2</v>
      </c>
      <c r="AG144">
        <v>9.9017190261487864E-2</v>
      </c>
    </row>
    <row r="145" spans="3:33" x14ac:dyDescent="0.2">
      <c r="C145" t="str">
        <f t="shared" si="14"/>
        <v>c_038</v>
      </c>
      <c r="D145">
        <f t="shared" si="16"/>
        <v>7.8246077315761555</v>
      </c>
      <c r="E145">
        <f t="shared" si="17"/>
        <v>7.8246077315761555</v>
      </c>
      <c r="F145">
        <f t="shared" si="18"/>
        <v>7.8246077315761555</v>
      </c>
      <c r="G145">
        <f t="shared" si="19"/>
        <v>7.8246077315761555</v>
      </c>
      <c r="H145" t="str">
        <f t="shared" si="20"/>
        <v/>
      </c>
      <c r="I145" t="str">
        <f t="shared" si="21"/>
        <v/>
      </c>
      <c r="J145" t="str">
        <f t="shared" si="22"/>
        <v/>
      </c>
      <c r="K145" t="str">
        <f t="shared" si="23"/>
        <v/>
      </c>
      <c r="L145" t="str">
        <f t="shared" si="24"/>
        <v/>
      </c>
      <c r="M145" t="str">
        <f t="shared" si="25"/>
        <v/>
      </c>
      <c r="AC145" s="14" t="s">
        <v>513</v>
      </c>
      <c r="AD145">
        <v>7.8246077315761553E-2</v>
      </c>
      <c r="AE145">
        <v>7.8246077315761553E-2</v>
      </c>
      <c r="AF145">
        <v>7.8246077315761553E-2</v>
      </c>
      <c r="AG145">
        <v>7.8246077315761553E-2</v>
      </c>
    </row>
    <row r="146" spans="3:33" x14ac:dyDescent="0.2">
      <c r="C146" t="str">
        <f t="shared" si="14"/>
        <v>c_039</v>
      </c>
      <c r="D146">
        <f t="shared" si="16"/>
        <v>6.7255291885512856</v>
      </c>
      <c r="E146">
        <f t="shared" si="17"/>
        <v>6.7255291885512856</v>
      </c>
      <c r="F146">
        <f t="shared" si="18"/>
        <v>6.7255291885512856</v>
      </c>
      <c r="G146">
        <f t="shared" si="19"/>
        <v>6.7255291885512856</v>
      </c>
      <c r="H146" t="str">
        <f t="shared" si="20"/>
        <v/>
      </c>
      <c r="I146" t="str">
        <f t="shared" si="21"/>
        <v/>
      </c>
      <c r="J146" t="str">
        <f t="shared" si="22"/>
        <v/>
      </c>
      <c r="K146" t="str">
        <f t="shared" si="23"/>
        <v/>
      </c>
      <c r="L146" t="str">
        <f t="shared" si="24"/>
        <v/>
      </c>
      <c r="M146" t="str">
        <f t="shared" si="25"/>
        <v/>
      </c>
      <c r="AC146" s="14" t="s">
        <v>514</v>
      </c>
      <c r="AD146">
        <v>6.7255291885512852E-2</v>
      </c>
      <c r="AE146">
        <v>6.7255291885512852E-2</v>
      </c>
      <c r="AF146">
        <v>6.7255291885512852E-2</v>
      </c>
      <c r="AG146">
        <v>6.7255291885512852E-2</v>
      </c>
    </row>
    <row r="147" spans="3:33" x14ac:dyDescent="0.2">
      <c r="C147" t="str">
        <f t="shared" si="14"/>
        <v>c_040</v>
      </c>
      <c r="D147">
        <f t="shared" si="16"/>
        <v>1.4808748729076893</v>
      </c>
      <c r="E147">
        <f t="shared" si="17"/>
        <v>1.4808748729076893</v>
      </c>
      <c r="F147">
        <f t="shared" si="18"/>
        <v>1.4808748729076893</v>
      </c>
      <c r="G147">
        <f t="shared" si="19"/>
        <v>1.4808748729076893</v>
      </c>
      <c r="H147" t="str">
        <f t="shared" si="20"/>
        <v/>
      </c>
      <c r="I147" t="str">
        <f t="shared" si="21"/>
        <v/>
      </c>
      <c r="J147" t="str">
        <f t="shared" si="22"/>
        <v/>
      </c>
      <c r="K147" t="str">
        <f t="shared" si="23"/>
        <v/>
      </c>
      <c r="L147" t="str">
        <f t="shared" si="24"/>
        <v/>
      </c>
      <c r="M147" t="str">
        <f t="shared" si="25"/>
        <v/>
      </c>
      <c r="AC147" s="14" t="s">
        <v>515</v>
      </c>
      <c r="AD147">
        <v>1.4808748729076893E-2</v>
      </c>
      <c r="AE147">
        <v>1.4808748729076893E-2</v>
      </c>
      <c r="AF147">
        <v>1.4808748729076893E-2</v>
      </c>
      <c r="AG147">
        <v>1.4808748729076893E-2</v>
      </c>
    </row>
    <row r="148" spans="3:33" x14ac:dyDescent="0.2">
      <c r="C148" t="str">
        <f t="shared" si="14"/>
        <v>c_041</v>
      </c>
      <c r="D148">
        <f t="shared" si="16"/>
        <v>1.181512629539744</v>
      </c>
      <c r="E148">
        <f t="shared" si="17"/>
        <v>1.181512629539744</v>
      </c>
      <c r="F148">
        <f t="shared" si="18"/>
        <v>1.2996638924937185</v>
      </c>
      <c r="G148">
        <f t="shared" si="19"/>
        <v>1.181512629539744</v>
      </c>
      <c r="H148" t="str">
        <f t="shared" si="20"/>
        <v/>
      </c>
      <c r="I148" t="str">
        <f t="shared" si="21"/>
        <v/>
      </c>
      <c r="J148" t="str">
        <f t="shared" si="22"/>
        <v/>
      </c>
      <c r="K148" t="str">
        <f t="shared" si="23"/>
        <v/>
      </c>
      <c r="L148" t="str">
        <f t="shared" si="24"/>
        <v/>
      </c>
      <c r="M148" t="str">
        <f t="shared" si="25"/>
        <v/>
      </c>
      <c r="AC148" s="14" t="s">
        <v>516</v>
      </c>
      <c r="AD148">
        <v>1.181512629539744E-2</v>
      </c>
      <c r="AE148">
        <v>1.181512629539744E-2</v>
      </c>
      <c r="AF148">
        <v>1.2996638924937185E-2</v>
      </c>
      <c r="AG148">
        <v>1.181512629539744E-2</v>
      </c>
    </row>
    <row r="149" spans="3:33" x14ac:dyDescent="0.2">
      <c r="C149" t="str">
        <f t="shared" si="14"/>
        <v>c_042</v>
      </c>
      <c r="D149">
        <f t="shared" si="16"/>
        <v>29.365545519622337</v>
      </c>
      <c r="E149">
        <f t="shared" si="17"/>
        <v>29.365545519622337</v>
      </c>
      <c r="F149">
        <f t="shared" si="18"/>
        <v>32.302100071584569</v>
      </c>
      <c r="G149">
        <f t="shared" si="19"/>
        <v>29.365545519622337</v>
      </c>
      <c r="H149" t="str">
        <f t="shared" si="20"/>
        <v/>
      </c>
      <c r="I149" t="str">
        <f t="shared" si="21"/>
        <v/>
      </c>
      <c r="J149" t="str">
        <f t="shared" si="22"/>
        <v/>
      </c>
      <c r="K149" t="str">
        <f t="shared" si="23"/>
        <v/>
      </c>
      <c r="L149" t="str">
        <f t="shared" si="24"/>
        <v/>
      </c>
      <c r="M149" t="str">
        <f t="shared" si="25"/>
        <v/>
      </c>
      <c r="AC149" s="14" t="s">
        <v>517</v>
      </c>
      <c r="AD149">
        <v>0.29365545519622338</v>
      </c>
      <c r="AE149">
        <v>0.29365545519622338</v>
      </c>
      <c r="AF149">
        <v>0.32302100071584572</v>
      </c>
      <c r="AG149">
        <v>0.29365545519622338</v>
      </c>
    </row>
    <row r="150" spans="3:33" x14ac:dyDescent="0.2">
      <c r="C150" t="str">
        <f t="shared" si="14"/>
        <v>c_043</v>
      </c>
      <c r="D150">
        <f t="shared" si="16"/>
        <v>4.2563235493484832</v>
      </c>
      <c r="E150">
        <f t="shared" si="17"/>
        <v>4.2563235493484832</v>
      </c>
      <c r="F150">
        <f t="shared" si="18"/>
        <v>4.6819559042833321</v>
      </c>
      <c r="G150">
        <f t="shared" si="19"/>
        <v>4.2563235493484832</v>
      </c>
      <c r="H150" t="str">
        <f t="shared" si="20"/>
        <v/>
      </c>
      <c r="I150" t="str">
        <f t="shared" si="21"/>
        <v/>
      </c>
      <c r="J150" t="str">
        <f t="shared" si="22"/>
        <v/>
      </c>
      <c r="K150" t="str">
        <f t="shared" si="23"/>
        <v/>
      </c>
      <c r="L150" t="str">
        <f t="shared" si="24"/>
        <v/>
      </c>
      <c r="M150" t="str">
        <f t="shared" si="25"/>
        <v/>
      </c>
      <c r="AC150" s="14" t="s">
        <v>518</v>
      </c>
      <c r="AD150">
        <v>4.2563235493484834E-2</v>
      </c>
      <c r="AE150">
        <v>4.2563235493484834E-2</v>
      </c>
      <c r="AF150">
        <v>4.6819559042833324E-2</v>
      </c>
      <c r="AG150">
        <v>4.2563235493484834E-2</v>
      </c>
    </row>
    <row r="151" spans="3:33" x14ac:dyDescent="0.2">
      <c r="C151" t="str">
        <f t="shared" si="14"/>
        <v>c_044</v>
      </c>
      <c r="D151">
        <f t="shared" si="16"/>
        <v>1.1743777716564741</v>
      </c>
      <c r="E151">
        <f t="shared" si="17"/>
        <v>1.1743777716564741</v>
      </c>
      <c r="F151">
        <f t="shared" si="18"/>
        <v>1.2918155488221217</v>
      </c>
      <c r="G151">
        <f t="shared" si="19"/>
        <v>1.1743777716564741</v>
      </c>
      <c r="H151" t="str">
        <f t="shared" si="20"/>
        <v/>
      </c>
      <c r="I151" t="str">
        <f t="shared" si="21"/>
        <v/>
      </c>
      <c r="J151" t="str">
        <f t="shared" si="22"/>
        <v/>
      </c>
      <c r="K151" t="str">
        <f t="shared" si="23"/>
        <v/>
      </c>
      <c r="L151" t="str">
        <f t="shared" si="24"/>
        <v/>
      </c>
      <c r="M151" t="str">
        <f t="shared" si="25"/>
        <v/>
      </c>
      <c r="AC151" s="14" t="s">
        <v>519</v>
      </c>
      <c r="AD151">
        <v>1.174377771656474E-2</v>
      </c>
      <c r="AE151">
        <v>1.174377771656474E-2</v>
      </c>
      <c r="AF151">
        <v>1.2918155488221216E-2</v>
      </c>
      <c r="AG151">
        <v>1.174377771656474E-2</v>
      </c>
    </row>
    <row r="152" spans="3:33" x14ac:dyDescent="0.2">
      <c r="C152" t="str">
        <f t="shared" si="14"/>
        <v>c_045</v>
      </c>
      <c r="D152">
        <f t="shared" si="16"/>
        <v>1.3715753139657783</v>
      </c>
      <c r="E152">
        <f t="shared" si="17"/>
        <v>1.3715753139657783</v>
      </c>
      <c r="F152">
        <f t="shared" si="18"/>
        <v>1.5087328453623563</v>
      </c>
      <c r="G152">
        <f t="shared" si="19"/>
        <v>1.3715753139657783</v>
      </c>
      <c r="H152" t="str">
        <f t="shared" si="20"/>
        <v/>
      </c>
      <c r="I152" t="str">
        <f t="shared" si="21"/>
        <v/>
      </c>
      <c r="J152" t="str">
        <f t="shared" si="22"/>
        <v/>
      </c>
      <c r="K152" t="str">
        <f t="shared" si="23"/>
        <v/>
      </c>
      <c r="L152" t="str">
        <f t="shared" si="24"/>
        <v/>
      </c>
      <c r="M152" t="str">
        <f t="shared" si="25"/>
        <v/>
      </c>
      <c r="AC152" s="14" t="s">
        <v>520</v>
      </c>
      <c r="AD152">
        <v>1.3715753139657783E-2</v>
      </c>
      <c r="AE152">
        <v>1.3715753139657783E-2</v>
      </c>
      <c r="AF152">
        <v>1.5087328453623563E-2</v>
      </c>
      <c r="AG152">
        <v>1.3715753139657783E-2</v>
      </c>
    </row>
    <row r="153" spans="3:33" x14ac:dyDescent="0.2">
      <c r="C153" t="str">
        <f t="shared" si="14"/>
        <v>c_046</v>
      </c>
      <c r="D153">
        <f t="shared" si="16"/>
        <v>7.7751776633778871</v>
      </c>
      <c r="E153">
        <f t="shared" si="17"/>
        <v>7.7751776633778871</v>
      </c>
      <c r="F153">
        <f t="shared" si="18"/>
        <v>8.5526954297156763</v>
      </c>
      <c r="G153">
        <f t="shared" si="19"/>
        <v>7.7751776633778871</v>
      </c>
      <c r="H153" t="str">
        <f t="shared" si="20"/>
        <v/>
      </c>
      <c r="I153" t="str">
        <f t="shared" si="21"/>
        <v/>
      </c>
      <c r="J153" t="str">
        <f t="shared" si="22"/>
        <v/>
      </c>
      <c r="K153" t="str">
        <f t="shared" si="23"/>
        <v/>
      </c>
      <c r="L153" t="str">
        <f t="shared" si="24"/>
        <v/>
      </c>
      <c r="M153" t="str">
        <f t="shared" si="25"/>
        <v/>
      </c>
      <c r="AC153" s="14" t="s">
        <v>521</v>
      </c>
      <c r="AD153">
        <v>7.7751776633778871E-2</v>
      </c>
      <c r="AE153">
        <v>7.7751776633778871E-2</v>
      </c>
      <c r="AF153">
        <v>8.552695429715676E-2</v>
      </c>
      <c r="AG153">
        <v>7.7751776633778871E-2</v>
      </c>
    </row>
    <row r="154" spans="3:33" x14ac:dyDescent="0.2">
      <c r="C154" t="str">
        <f t="shared" si="14"/>
        <v>c_047</v>
      </c>
      <c r="D154">
        <f t="shared" si="16"/>
        <v>0.81843413315350555</v>
      </c>
      <c r="E154">
        <f t="shared" si="17"/>
        <v>0.81843413315350555</v>
      </c>
      <c r="F154">
        <f t="shared" si="18"/>
        <v>0.90027754646885627</v>
      </c>
      <c r="G154">
        <f t="shared" si="19"/>
        <v>0.81843413315350555</v>
      </c>
      <c r="H154" t="str">
        <f t="shared" si="20"/>
        <v/>
      </c>
      <c r="I154" t="str">
        <f t="shared" si="21"/>
        <v/>
      </c>
      <c r="J154" t="str">
        <f t="shared" si="22"/>
        <v/>
      </c>
      <c r="K154" t="str">
        <f t="shared" si="23"/>
        <v/>
      </c>
      <c r="L154" t="str">
        <f t="shared" si="24"/>
        <v/>
      </c>
      <c r="M154" t="str">
        <f t="shared" si="25"/>
        <v/>
      </c>
      <c r="AC154" s="14" t="s">
        <v>522</v>
      </c>
      <c r="AD154">
        <v>8.1843413315350558E-3</v>
      </c>
      <c r="AE154">
        <v>8.1843413315350558E-3</v>
      </c>
      <c r="AF154">
        <v>9.002775464688563E-3</v>
      </c>
      <c r="AG154">
        <v>8.1843413315350558E-3</v>
      </c>
    </row>
    <row r="155" spans="3:33" x14ac:dyDescent="0.2">
      <c r="C155" t="str">
        <f t="shared" si="14"/>
        <v>c_048</v>
      </c>
      <c r="D155">
        <f t="shared" si="16"/>
        <v>1.0331317302422183</v>
      </c>
      <c r="E155">
        <f t="shared" si="17"/>
        <v>1.0331317302422183</v>
      </c>
      <c r="F155">
        <f t="shared" si="18"/>
        <v>1.1364449032664401</v>
      </c>
      <c r="G155">
        <f t="shared" si="19"/>
        <v>1.0331317302422183</v>
      </c>
      <c r="H155" t="str">
        <f t="shared" si="20"/>
        <v/>
      </c>
      <c r="I155" t="str">
        <f t="shared" si="21"/>
        <v/>
      </c>
      <c r="J155" t="str">
        <f t="shared" si="22"/>
        <v/>
      </c>
      <c r="K155" t="str">
        <f t="shared" si="23"/>
        <v/>
      </c>
      <c r="L155" t="str">
        <f t="shared" si="24"/>
        <v/>
      </c>
      <c r="M155" t="str">
        <f t="shared" si="25"/>
        <v/>
      </c>
      <c r="AC155" s="14" t="s">
        <v>523</v>
      </c>
      <c r="AD155">
        <v>1.0331317302422182E-2</v>
      </c>
      <c r="AE155">
        <v>1.0331317302422182E-2</v>
      </c>
      <c r="AF155">
        <v>1.1364449032664401E-2</v>
      </c>
      <c r="AG155">
        <v>1.0331317302422182E-2</v>
      </c>
    </row>
    <row r="156" spans="3:33" x14ac:dyDescent="0.2">
      <c r="C156" t="str">
        <f t="shared" si="14"/>
        <v>c_049</v>
      </c>
      <c r="D156">
        <f t="shared" si="16"/>
        <v>2.3237676149828888</v>
      </c>
      <c r="E156">
        <f t="shared" si="17"/>
        <v>2.3237676149828888</v>
      </c>
      <c r="F156">
        <f t="shared" si="18"/>
        <v>2.556144376481178</v>
      </c>
      <c r="G156">
        <f t="shared" si="19"/>
        <v>2.3237676149828888</v>
      </c>
      <c r="H156" t="str">
        <f t="shared" si="20"/>
        <v/>
      </c>
      <c r="I156" t="str">
        <f t="shared" si="21"/>
        <v/>
      </c>
      <c r="J156" t="str">
        <f t="shared" si="22"/>
        <v/>
      </c>
      <c r="K156" t="str">
        <f t="shared" si="23"/>
        <v/>
      </c>
      <c r="L156" t="str">
        <f t="shared" si="24"/>
        <v/>
      </c>
      <c r="M156" t="str">
        <f t="shared" si="25"/>
        <v/>
      </c>
      <c r="AC156" s="14" t="s">
        <v>524</v>
      </c>
      <c r="AD156">
        <v>2.3237676149828888E-2</v>
      </c>
      <c r="AE156">
        <v>2.3237676149828888E-2</v>
      </c>
      <c r="AF156">
        <v>2.556144376481178E-2</v>
      </c>
      <c r="AG156">
        <v>2.3237676149828888E-2</v>
      </c>
    </row>
    <row r="157" spans="3:33" x14ac:dyDescent="0.2">
      <c r="C157" t="str">
        <f t="shared" si="14"/>
        <v>c_050</v>
      </c>
      <c r="D157">
        <f t="shared" si="16"/>
        <v>4.5693295927294439</v>
      </c>
      <c r="E157">
        <f t="shared" si="17"/>
        <v>4.5693295927294439</v>
      </c>
      <c r="F157">
        <f t="shared" si="18"/>
        <v>5.0262625520023887</v>
      </c>
      <c r="G157">
        <f t="shared" si="19"/>
        <v>4.5693295927294439</v>
      </c>
      <c r="H157" t="str">
        <f t="shared" si="20"/>
        <v/>
      </c>
      <c r="I157" t="str">
        <f t="shared" si="21"/>
        <v/>
      </c>
      <c r="J157" t="str">
        <f t="shared" si="22"/>
        <v/>
      </c>
      <c r="K157" t="str">
        <f t="shared" si="23"/>
        <v/>
      </c>
      <c r="L157" t="str">
        <f t="shared" si="24"/>
        <v/>
      </c>
      <c r="M157" t="str">
        <f t="shared" si="25"/>
        <v/>
      </c>
      <c r="AC157" s="14" t="s">
        <v>525</v>
      </c>
      <c r="AD157">
        <v>4.5693295927294438E-2</v>
      </c>
      <c r="AE157">
        <v>4.5693295927294438E-2</v>
      </c>
      <c r="AF157">
        <v>5.0262625520023883E-2</v>
      </c>
      <c r="AG157">
        <v>4.5693295927294438E-2</v>
      </c>
    </row>
    <row r="158" spans="3:33" x14ac:dyDescent="0.2">
      <c r="C158" t="str">
        <f t="shared" si="14"/>
        <v>c_051</v>
      </c>
      <c r="D158">
        <f t="shared" si="16"/>
        <v>1.1278404548086711</v>
      </c>
      <c r="E158">
        <f t="shared" si="17"/>
        <v>1.1278404548086711</v>
      </c>
      <c r="F158">
        <f t="shared" si="18"/>
        <v>1.2406245002895384</v>
      </c>
      <c r="G158">
        <f t="shared" si="19"/>
        <v>1.1278404548086711</v>
      </c>
      <c r="H158" t="str">
        <f t="shared" si="20"/>
        <v/>
      </c>
      <c r="I158" t="str">
        <f t="shared" si="21"/>
        <v/>
      </c>
      <c r="J158" t="str">
        <f t="shared" si="22"/>
        <v/>
      </c>
      <c r="K158" t="str">
        <f t="shared" si="23"/>
        <v/>
      </c>
      <c r="L158" t="str">
        <f t="shared" si="24"/>
        <v/>
      </c>
      <c r="M158" t="str">
        <f t="shared" si="25"/>
        <v/>
      </c>
      <c r="AC158" s="14" t="s">
        <v>526</v>
      </c>
      <c r="AD158">
        <v>1.1278404548086712E-2</v>
      </c>
      <c r="AE158">
        <v>1.1278404548086712E-2</v>
      </c>
      <c r="AF158">
        <v>1.2406245002895383E-2</v>
      </c>
      <c r="AG158">
        <v>1.1278404548086712E-2</v>
      </c>
    </row>
    <row r="159" spans="3:33" x14ac:dyDescent="0.2">
      <c r="C159" t="str">
        <f t="shared" si="14"/>
        <v>c_052</v>
      </c>
      <c r="D159">
        <f t="shared" si="16"/>
        <v>1.0997899620268878</v>
      </c>
      <c r="E159">
        <f t="shared" si="17"/>
        <v>1.0997899620268878</v>
      </c>
      <c r="F159">
        <f t="shared" si="18"/>
        <v>1.2097689582295768</v>
      </c>
      <c r="G159">
        <f t="shared" si="19"/>
        <v>1.0997899620268878</v>
      </c>
      <c r="H159" t="str">
        <f t="shared" si="20"/>
        <v/>
      </c>
      <c r="I159" t="str">
        <f t="shared" si="21"/>
        <v/>
      </c>
      <c r="J159" t="str">
        <f t="shared" si="22"/>
        <v/>
      </c>
      <c r="K159" t="str">
        <f t="shared" si="23"/>
        <v/>
      </c>
      <c r="L159" t="str">
        <f t="shared" si="24"/>
        <v/>
      </c>
      <c r="M159" t="str">
        <f t="shared" si="25"/>
        <v/>
      </c>
      <c r="AC159" s="14" t="s">
        <v>527</v>
      </c>
      <c r="AD159">
        <v>1.0997899620268878E-2</v>
      </c>
      <c r="AE159">
        <v>1.0997899620268878E-2</v>
      </c>
      <c r="AF159">
        <v>1.2097689582295767E-2</v>
      </c>
      <c r="AG159">
        <v>1.0997899620268878E-2</v>
      </c>
    </row>
    <row r="160" spans="3:33" x14ac:dyDescent="0.2">
      <c r="C160" t="str">
        <f t="shared" si="14"/>
        <v>c_053</v>
      </c>
      <c r="D160">
        <f t="shared" si="16"/>
        <v>1.7503997233647126</v>
      </c>
      <c r="E160">
        <f t="shared" si="17"/>
        <v>1.7503997233647126</v>
      </c>
      <c r="F160">
        <f t="shared" si="18"/>
        <v>1.9254396957011841</v>
      </c>
      <c r="G160">
        <f t="shared" si="19"/>
        <v>1.7503997233647126</v>
      </c>
      <c r="H160" t="str">
        <f t="shared" si="20"/>
        <v/>
      </c>
      <c r="I160" t="str">
        <f t="shared" si="21"/>
        <v/>
      </c>
      <c r="J160" t="str">
        <f t="shared" si="22"/>
        <v/>
      </c>
      <c r="K160" t="str">
        <f t="shared" si="23"/>
        <v/>
      </c>
      <c r="L160" t="str">
        <f t="shared" si="24"/>
        <v/>
      </c>
      <c r="M160" t="str">
        <f t="shared" si="25"/>
        <v/>
      </c>
      <c r="AC160" s="14" t="s">
        <v>528</v>
      </c>
      <c r="AD160">
        <v>1.7503997233647126E-2</v>
      </c>
      <c r="AE160">
        <v>1.7503997233647126E-2</v>
      </c>
      <c r="AF160">
        <v>1.9254396957011841E-2</v>
      </c>
      <c r="AG160">
        <v>1.7503997233647126E-2</v>
      </c>
    </row>
    <row r="161" spans="3:33" x14ac:dyDescent="0.2">
      <c r="C161" t="str">
        <f t="shared" si="14"/>
        <v>c_054</v>
      </c>
      <c r="D161">
        <f t="shared" si="16"/>
        <v>0.26568677235011129</v>
      </c>
      <c r="E161">
        <f t="shared" si="17"/>
        <v>0.26568677235011129</v>
      </c>
      <c r="F161">
        <f t="shared" si="18"/>
        <v>0.29225544958512245</v>
      </c>
      <c r="G161">
        <f t="shared" si="19"/>
        <v>0.26568677235011129</v>
      </c>
      <c r="H161" t="str">
        <f t="shared" si="20"/>
        <v/>
      </c>
      <c r="I161" t="str">
        <f t="shared" si="21"/>
        <v/>
      </c>
      <c r="J161" t="str">
        <f t="shared" si="22"/>
        <v/>
      </c>
      <c r="K161" t="str">
        <f t="shared" si="23"/>
        <v/>
      </c>
      <c r="L161" t="str">
        <f t="shared" si="24"/>
        <v/>
      </c>
      <c r="M161" t="str">
        <f t="shared" si="25"/>
        <v/>
      </c>
      <c r="AC161" s="14" t="s">
        <v>529</v>
      </c>
      <c r="AD161">
        <v>2.656867723501113E-3</v>
      </c>
      <c r="AE161">
        <v>2.656867723501113E-3</v>
      </c>
      <c r="AF161">
        <v>2.9225544958512246E-3</v>
      </c>
      <c r="AG161">
        <v>2.656867723501113E-3</v>
      </c>
    </row>
    <row r="162" spans="3:33" x14ac:dyDescent="0.2">
      <c r="C162" t="str">
        <f t="shared" si="14"/>
        <v>c_055</v>
      </c>
      <c r="D162">
        <f t="shared" si="16"/>
        <v>16.172144834731668</v>
      </c>
      <c r="E162">
        <f t="shared" si="17"/>
        <v>16.172144834731668</v>
      </c>
      <c r="F162">
        <f t="shared" si="18"/>
        <v>17.789359318204838</v>
      </c>
      <c r="G162">
        <f t="shared" si="19"/>
        <v>16.172144834731668</v>
      </c>
      <c r="H162" t="str">
        <f t="shared" si="20"/>
        <v/>
      </c>
      <c r="I162" t="str">
        <f t="shared" si="21"/>
        <v/>
      </c>
      <c r="J162" t="str">
        <f t="shared" si="22"/>
        <v/>
      </c>
      <c r="K162" t="str">
        <f t="shared" si="23"/>
        <v/>
      </c>
      <c r="L162" t="str">
        <f t="shared" si="24"/>
        <v/>
      </c>
      <c r="M162" t="str">
        <f t="shared" si="25"/>
        <v/>
      </c>
      <c r="AC162" s="14" t="s">
        <v>530</v>
      </c>
      <c r="AD162">
        <v>0.16172144834731669</v>
      </c>
      <c r="AE162">
        <v>0.16172144834731669</v>
      </c>
      <c r="AF162">
        <v>0.17789359318204837</v>
      </c>
      <c r="AG162">
        <v>0.16172144834731669</v>
      </c>
    </row>
    <row r="163" spans="3:33" x14ac:dyDescent="0.2">
      <c r="C163" t="str">
        <f t="shared" si="14"/>
        <v>c_056</v>
      </c>
      <c r="D163">
        <f t="shared" si="16"/>
        <v>14.153865279845837</v>
      </c>
      <c r="E163">
        <f t="shared" si="17"/>
        <v>14.153865279845837</v>
      </c>
      <c r="F163">
        <f t="shared" si="18"/>
        <v>15.569251807830423</v>
      </c>
      <c r="G163">
        <f t="shared" si="19"/>
        <v>14.153865279845837</v>
      </c>
      <c r="H163" t="str">
        <f t="shared" si="20"/>
        <v/>
      </c>
      <c r="I163" t="str">
        <f t="shared" si="21"/>
        <v/>
      </c>
      <c r="J163" t="str">
        <f t="shared" si="22"/>
        <v/>
      </c>
      <c r="K163" t="str">
        <f t="shared" si="23"/>
        <v/>
      </c>
      <c r="L163" t="str">
        <f t="shared" si="24"/>
        <v/>
      </c>
      <c r="M163" t="str">
        <f t="shared" si="25"/>
        <v/>
      </c>
      <c r="AC163" s="14" t="s">
        <v>531</v>
      </c>
      <c r="AD163">
        <v>0.14153865279845837</v>
      </c>
      <c r="AE163">
        <v>0.14153865279845837</v>
      </c>
      <c r="AF163">
        <v>0.15569251807830423</v>
      </c>
      <c r="AG163">
        <v>0.14153865279845837</v>
      </c>
    </row>
    <row r="164" spans="3:33" x14ac:dyDescent="0.2">
      <c r="C164" t="str">
        <f t="shared" si="14"/>
        <v>c_057</v>
      </c>
      <c r="D164">
        <f t="shared" si="16"/>
        <v>5.2969592496167426</v>
      </c>
      <c r="E164">
        <f t="shared" si="17"/>
        <v>5.2969592496167426</v>
      </c>
      <c r="F164">
        <f t="shared" si="18"/>
        <v>5.8266551745784181</v>
      </c>
      <c r="G164">
        <f t="shared" si="19"/>
        <v>5.2969592496167426</v>
      </c>
      <c r="H164" t="str">
        <f t="shared" si="20"/>
        <v/>
      </c>
      <c r="I164" t="str">
        <f t="shared" si="21"/>
        <v/>
      </c>
      <c r="J164" t="str">
        <f t="shared" si="22"/>
        <v/>
      </c>
      <c r="K164" t="str">
        <f t="shared" si="23"/>
        <v/>
      </c>
      <c r="L164" t="str">
        <f t="shared" si="24"/>
        <v/>
      </c>
      <c r="M164" t="str">
        <f t="shared" si="25"/>
        <v/>
      </c>
      <c r="AC164" s="14" t="s">
        <v>532</v>
      </c>
      <c r="AD164">
        <v>5.2969592496167429E-2</v>
      </c>
      <c r="AE164">
        <v>5.2969592496167429E-2</v>
      </c>
      <c r="AF164">
        <v>5.8266551745784177E-2</v>
      </c>
      <c r="AG164">
        <v>5.2969592496167429E-2</v>
      </c>
    </row>
    <row r="165" spans="3:33" x14ac:dyDescent="0.2">
      <c r="C165" t="str">
        <f t="shared" si="14"/>
        <v>c_058</v>
      </c>
      <c r="D165">
        <f t="shared" si="16"/>
        <v>23.083829989654678</v>
      </c>
      <c r="E165">
        <f t="shared" si="17"/>
        <v>23.083829989654678</v>
      </c>
      <c r="F165">
        <f t="shared" si="18"/>
        <v>25.392212988620148</v>
      </c>
      <c r="G165">
        <f t="shared" si="19"/>
        <v>23.083829989654678</v>
      </c>
      <c r="H165" t="str">
        <f t="shared" si="20"/>
        <v/>
      </c>
      <c r="I165" t="str">
        <f t="shared" si="21"/>
        <v/>
      </c>
      <c r="J165" t="str">
        <f t="shared" si="22"/>
        <v/>
      </c>
      <c r="K165" t="str">
        <f t="shared" si="23"/>
        <v/>
      </c>
      <c r="L165" t="str">
        <f t="shared" si="24"/>
        <v/>
      </c>
      <c r="M165" t="str">
        <f t="shared" si="25"/>
        <v/>
      </c>
      <c r="AC165" s="14" t="s">
        <v>533</v>
      </c>
      <c r="AD165">
        <v>0.23083829989654678</v>
      </c>
      <c r="AE165">
        <v>0.23083829989654678</v>
      </c>
      <c r="AF165">
        <v>0.2539221298862015</v>
      </c>
      <c r="AG165">
        <v>0.23083829989654678</v>
      </c>
    </row>
    <row r="166" spans="3:33" x14ac:dyDescent="0.2">
      <c r="C166" t="str">
        <f t="shared" si="14"/>
        <v>c_059</v>
      </c>
      <c r="D166">
        <f t="shared" si="16"/>
        <v>1.2200875804217846</v>
      </c>
      <c r="E166">
        <f t="shared" si="17"/>
        <v>1.2200875804217846</v>
      </c>
      <c r="F166">
        <f t="shared" si="18"/>
        <v>1.342096338463963</v>
      </c>
      <c r="G166">
        <f t="shared" si="19"/>
        <v>1.2200875804217846</v>
      </c>
      <c r="H166" t="str">
        <f t="shared" si="20"/>
        <v/>
      </c>
      <c r="I166" t="str">
        <f t="shared" si="21"/>
        <v/>
      </c>
      <c r="J166" t="str">
        <f t="shared" si="22"/>
        <v/>
      </c>
      <c r="K166" t="str">
        <f t="shared" si="23"/>
        <v/>
      </c>
      <c r="L166" t="str">
        <f t="shared" si="24"/>
        <v/>
      </c>
      <c r="M166" t="str">
        <f t="shared" si="25"/>
        <v/>
      </c>
      <c r="AC166" s="14" t="s">
        <v>534</v>
      </c>
      <c r="AD166">
        <v>1.2200875804217845E-2</v>
      </c>
      <c r="AE166">
        <v>1.2200875804217845E-2</v>
      </c>
      <c r="AF166">
        <v>1.342096338463963E-2</v>
      </c>
      <c r="AG166">
        <v>1.2200875804217845E-2</v>
      </c>
    </row>
    <row r="167" spans="3:33" x14ac:dyDescent="0.2">
      <c r="C167" t="str">
        <f t="shared" si="14"/>
        <v>c_060</v>
      </c>
      <c r="D167">
        <f t="shared" si="16"/>
        <v>1.9722924258802683</v>
      </c>
      <c r="E167">
        <f t="shared" si="17"/>
        <v>1.9722924258802683</v>
      </c>
      <c r="F167">
        <f t="shared" si="18"/>
        <v>2.1695216684682954</v>
      </c>
      <c r="G167">
        <f t="shared" si="19"/>
        <v>1.9722924258802683</v>
      </c>
      <c r="H167" t="str">
        <f t="shared" si="20"/>
        <v/>
      </c>
      <c r="I167" t="str">
        <f t="shared" si="21"/>
        <v/>
      </c>
      <c r="J167" t="str">
        <f t="shared" si="22"/>
        <v/>
      </c>
      <c r="K167" t="str">
        <f t="shared" si="23"/>
        <v/>
      </c>
      <c r="L167" t="str">
        <f t="shared" si="24"/>
        <v/>
      </c>
      <c r="M167" t="str">
        <f t="shared" si="25"/>
        <v/>
      </c>
      <c r="AC167" s="14" t="s">
        <v>535</v>
      </c>
      <c r="AD167">
        <v>1.9722924258802683E-2</v>
      </c>
      <c r="AE167">
        <v>1.9722924258802683E-2</v>
      </c>
      <c r="AF167">
        <v>2.1695216684682953E-2</v>
      </c>
      <c r="AG167">
        <v>1.9722924258802683E-2</v>
      </c>
    </row>
    <row r="168" spans="3:33" x14ac:dyDescent="0.2">
      <c r="C168" t="str">
        <f t="shared" si="14"/>
        <v>c_061</v>
      </c>
      <c r="D168">
        <f t="shared" si="16"/>
        <v>1.2310766799929727</v>
      </c>
      <c r="E168">
        <f t="shared" si="17"/>
        <v>1.2310766799929727</v>
      </c>
      <c r="F168">
        <f t="shared" si="18"/>
        <v>1.3541843479922702</v>
      </c>
      <c r="G168">
        <f t="shared" si="19"/>
        <v>1.2310766799929727</v>
      </c>
      <c r="H168" t="str">
        <f t="shared" si="20"/>
        <v/>
      </c>
      <c r="I168" t="str">
        <f t="shared" si="21"/>
        <v/>
      </c>
      <c r="J168" t="str">
        <f t="shared" si="22"/>
        <v/>
      </c>
      <c r="K168" t="str">
        <f t="shared" si="23"/>
        <v/>
      </c>
      <c r="L168" t="str">
        <f t="shared" si="24"/>
        <v/>
      </c>
      <c r="M168" t="str">
        <f t="shared" si="25"/>
        <v/>
      </c>
      <c r="AC168" s="14" t="s">
        <v>536</v>
      </c>
      <c r="AD168">
        <v>1.2310766799929727E-2</v>
      </c>
      <c r="AE168">
        <v>1.2310766799929727E-2</v>
      </c>
      <c r="AF168">
        <v>1.3541843479922702E-2</v>
      </c>
      <c r="AG168">
        <v>1.2310766799929727E-2</v>
      </c>
    </row>
    <row r="169" spans="3:33" x14ac:dyDescent="0.2">
      <c r="C169" t="str">
        <f t="shared" si="14"/>
        <v>c_062</v>
      </c>
      <c r="D169">
        <f t="shared" si="16"/>
        <v>1.7662628114703265</v>
      </c>
      <c r="E169">
        <f t="shared" si="17"/>
        <v>1.7662628114703265</v>
      </c>
      <c r="F169">
        <f t="shared" si="18"/>
        <v>1.9428890926173594</v>
      </c>
      <c r="G169">
        <f t="shared" si="19"/>
        <v>1.7662628114703265</v>
      </c>
      <c r="H169" t="str">
        <f t="shared" si="20"/>
        <v/>
      </c>
      <c r="I169" t="str">
        <f t="shared" si="21"/>
        <v/>
      </c>
      <c r="J169" t="str">
        <f t="shared" si="22"/>
        <v/>
      </c>
      <c r="K169" t="str">
        <f t="shared" si="23"/>
        <v/>
      </c>
      <c r="L169" t="str">
        <f t="shared" si="24"/>
        <v/>
      </c>
      <c r="M169" t="str">
        <f t="shared" si="25"/>
        <v/>
      </c>
      <c r="AC169" s="14" t="s">
        <v>537</v>
      </c>
      <c r="AD169">
        <v>1.7662628114703264E-2</v>
      </c>
      <c r="AE169">
        <v>1.7662628114703264E-2</v>
      </c>
      <c r="AF169">
        <v>1.9428890926173593E-2</v>
      </c>
      <c r="AG169">
        <v>1.7662628114703264E-2</v>
      </c>
    </row>
    <row r="170" spans="3:33" x14ac:dyDescent="0.2">
      <c r="C170" t="str">
        <f t="shared" si="14"/>
        <v>c_063</v>
      </c>
      <c r="D170">
        <f t="shared" si="16"/>
        <v>13.706357202215649</v>
      </c>
      <c r="E170">
        <f t="shared" si="17"/>
        <v>13.706357202215649</v>
      </c>
      <c r="F170">
        <f t="shared" si="18"/>
        <v>15.076992922437215</v>
      </c>
      <c r="G170">
        <f t="shared" si="19"/>
        <v>13.706357202215649</v>
      </c>
      <c r="H170" t="str">
        <f t="shared" si="20"/>
        <v/>
      </c>
      <c r="I170" t="str">
        <f t="shared" si="21"/>
        <v/>
      </c>
      <c r="J170" t="str">
        <f t="shared" si="22"/>
        <v/>
      </c>
      <c r="K170" t="str">
        <f t="shared" si="23"/>
        <v/>
      </c>
      <c r="L170" t="str">
        <f t="shared" si="24"/>
        <v/>
      </c>
      <c r="M170" t="str">
        <f t="shared" si="25"/>
        <v/>
      </c>
      <c r="AC170" s="14" t="s">
        <v>538</v>
      </c>
      <c r="AD170">
        <v>0.13706357202215649</v>
      </c>
      <c r="AE170">
        <v>0.13706357202215649</v>
      </c>
      <c r="AF170">
        <v>0.15076992922437216</v>
      </c>
      <c r="AG170">
        <v>0.13706357202215649</v>
      </c>
    </row>
    <row r="171" spans="3:33" x14ac:dyDescent="0.2">
      <c r="C171" t="str">
        <f t="shared" si="14"/>
        <v>c_064</v>
      </c>
      <c r="D171">
        <f t="shared" si="16"/>
        <v>1.4129497418536108</v>
      </c>
      <c r="E171">
        <f t="shared" si="17"/>
        <v>1.4129497418536108</v>
      </c>
      <c r="F171">
        <f t="shared" si="18"/>
        <v>1.5542447160389721</v>
      </c>
      <c r="G171">
        <f t="shared" si="19"/>
        <v>1.4129497418536108</v>
      </c>
      <c r="H171" t="str">
        <f t="shared" si="20"/>
        <v/>
      </c>
      <c r="I171" t="str">
        <f t="shared" si="21"/>
        <v/>
      </c>
      <c r="J171" t="str">
        <f t="shared" si="22"/>
        <v/>
      </c>
      <c r="K171" t="str">
        <f t="shared" si="23"/>
        <v/>
      </c>
      <c r="L171" t="str">
        <f t="shared" si="24"/>
        <v/>
      </c>
      <c r="M171" t="str">
        <f t="shared" si="25"/>
        <v/>
      </c>
      <c r="AC171" s="14" t="s">
        <v>539</v>
      </c>
      <c r="AD171">
        <v>1.4129497418536108E-2</v>
      </c>
      <c r="AE171">
        <v>1.4129497418536108E-2</v>
      </c>
      <c r="AF171">
        <v>1.554244716038972E-2</v>
      </c>
      <c r="AG171">
        <v>1.4129497418536108E-2</v>
      </c>
    </row>
    <row r="172" spans="3:33" x14ac:dyDescent="0.2">
      <c r="C172" t="str">
        <f t="shared" ref="C172:C235" si="26">IF(AC172="","",AC172)</f>
        <v>c_065</v>
      </c>
      <c r="D172">
        <f t="shared" si="16"/>
        <v>1.2079688501522343</v>
      </c>
      <c r="E172">
        <f t="shared" si="17"/>
        <v>1.2079688501522343</v>
      </c>
      <c r="F172">
        <f t="shared" si="18"/>
        <v>1.3287657351674578</v>
      </c>
      <c r="G172">
        <f t="shared" si="19"/>
        <v>1.2079688501522343</v>
      </c>
      <c r="H172" t="str">
        <f t="shared" si="20"/>
        <v/>
      </c>
      <c r="I172" t="str">
        <f t="shared" si="21"/>
        <v/>
      </c>
      <c r="J172" t="str">
        <f t="shared" si="22"/>
        <v/>
      </c>
      <c r="K172" t="str">
        <f t="shared" si="23"/>
        <v/>
      </c>
      <c r="L172" t="str">
        <f t="shared" si="24"/>
        <v/>
      </c>
      <c r="M172" t="str">
        <f t="shared" si="25"/>
        <v/>
      </c>
      <c r="AC172" s="14" t="s">
        <v>540</v>
      </c>
      <c r="AD172">
        <v>1.2079688501522343E-2</v>
      </c>
      <c r="AE172">
        <v>1.2079688501522343E-2</v>
      </c>
      <c r="AF172">
        <v>1.3287657351674578E-2</v>
      </c>
      <c r="AG172">
        <v>1.2079688501522343E-2</v>
      </c>
    </row>
    <row r="173" spans="3:33" x14ac:dyDescent="0.2">
      <c r="C173" t="str">
        <f t="shared" si="26"/>
        <v>c_066</v>
      </c>
      <c r="D173">
        <f t="shared" ref="D173:D236" si="27">IF(AD173="","",100*AD173)</f>
        <v>2.8925228992635628</v>
      </c>
      <c r="E173">
        <f t="shared" ref="E173:E236" si="28">IF(AE173="","",100*AE173)</f>
        <v>2.8925228992635628</v>
      </c>
      <c r="F173">
        <f t="shared" ref="F173:F236" si="29">IF(AF173="","",100*AF173)</f>
        <v>3.1817751891899193</v>
      </c>
      <c r="G173">
        <f t="shared" ref="G173:G236" si="30">IF(AG173="","",100*AG173)</f>
        <v>2.8925228992635628</v>
      </c>
      <c r="H173" t="str">
        <f t="shared" ref="H173:H236" si="31">IF(AH173="","",100*AH173)</f>
        <v/>
      </c>
      <c r="I173" t="str">
        <f t="shared" ref="I173:I236" si="32">IF(AI173="","",100*AI173)</f>
        <v/>
      </c>
      <c r="J173" t="str">
        <f t="shared" ref="J173:J236" si="33">IF(AJ173="","",100*AJ173)</f>
        <v/>
      </c>
      <c r="K173" t="str">
        <f t="shared" ref="K173:K236" si="34">IF(AK173="","",100*AK173)</f>
        <v/>
      </c>
      <c r="L173" t="str">
        <f t="shared" ref="L173:L236" si="35">IF(AL173="","",100*AL173)</f>
        <v/>
      </c>
      <c r="M173" t="str">
        <f t="shared" ref="M173:M236" si="36">IF(AM173="","",100*AM173)</f>
        <v/>
      </c>
      <c r="AC173" s="14" t="s">
        <v>541</v>
      </c>
      <c r="AD173">
        <v>2.8925228992635627E-2</v>
      </c>
      <c r="AE173">
        <v>2.8925228992635627E-2</v>
      </c>
      <c r="AF173">
        <v>3.1817751891899192E-2</v>
      </c>
      <c r="AG173">
        <v>2.8925228992635627E-2</v>
      </c>
    </row>
    <row r="174" spans="3:33" x14ac:dyDescent="0.2">
      <c r="C174" t="str">
        <f t="shared" si="26"/>
        <v>c_067</v>
      </c>
      <c r="D174">
        <f t="shared" si="27"/>
        <v>11.747775407784655</v>
      </c>
      <c r="E174">
        <f t="shared" si="28"/>
        <v>11.747775407784655</v>
      </c>
      <c r="F174">
        <f t="shared" si="29"/>
        <v>12.922552948563121</v>
      </c>
      <c r="G174">
        <f t="shared" si="30"/>
        <v>11.747775407784655</v>
      </c>
      <c r="H174" t="str">
        <f t="shared" si="31"/>
        <v/>
      </c>
      <c r="I174" t="str">
        <f t="shared" si="32"/>
        <v/>
      </c>
      <c r="J174" t="str">
        <f t="shared" si="33"/>
        <v/>
      </c>
      <c r="K174" t="str">
        <f t="shared" si="34"/>
        <v/>
      </c>
      <c r="L174" t="str">
        <f t="shared" si="35"/>
        <v/>
      </c>
      <c r="M174" t="str">
        <f t="shared" si="36"/>
        <v/>
      </c>
      <c r="AC174" s="14" t="s">
        <v>542</v>
      </c>
      <c r="AD174">
        <v>0.11747775407784655</v>
      </c>
      <c r="AE174">
        <v>0.11747775407784655</v>
      </c>
      <c r="AF174">
        <v>0.12922552948563121</v>
      </c>
      <c r="AG174">
        <v>0.11747775407784655</v>
      </c>
    </row>
    <row r="175" spans="3:33" x14ac:dyDescent="0.2">
      <c r="C175" t="str">
        <f t="shared" si="26"/>
        <v>c_068</v>
      </c>
      <c r="D175">
        <f t="shared" si="27"/>
        <v>13.315786257560926</v>
      </c>
      <c r="E175">
        <f t="shared" si="28"/>
        <v>13.315786257560926</v>
      </c>
      <c r="F175">
        <f t="shared" si="29"/>
        <v>14.647364883317021</v>
      </c>
      <c r="G175">
        <f t="shared" si="30"/>
        <v>13.315786257560926</v>
      </c>
      <c r="H175" t="str">
        <f t="shared" si="31"/>
        <v/>
      </c>
      <c r="I175" t="str">
        <f t="shared" si="32"/>
        <v/>
      </c>
      <c r="J175" t="str">
        <f t="shared" si="33"/>
        <v/>
      </c>
      <c r="K175" t="str">
        <f t="shared" si="34"/>
        <v/>
      </c>
      <c r="L175" t="str">
        <f t="shared" si="35"/>
        <v/>
      </c>
      <c r="M175" t="str">
        <f t="shared" si="36"/>
        <v/>
      </c>
      <c r="AC175" s="14" t="s">
        <v>543</v>
      </c>
      <c r="AD175">
        <v>0.13315786257560927</v>
      </c>
      <c r="AE175">
        <v>0.13315786257560927</v>
      </c>
      <c r="AF175">
        <v>0.14647364883317021</v>
      </c>
      <c r="AG175">
        <v>0.13315786257560927</v>
      </c>
    </row>
    <row r="176" spans="3:33" x14ac:dyDescent="0.2">
      <c r="C176" t="str">
        <f t="shared" si="26"/>
        <v>c_069</v>
      </c>
      <c r="D176">
        <f t="shared" si="27"/>
        <v>1.2374996959174793</v>
      </c>
      <c r="E176">
        <f t="shared" si="28"/>
        <v>1.2374996959174793</v>
      </c>
      <c r="F176">
        <f t="shared" si="29"/>
        <v>1.3612496655092277</v>
      </c>
      <c r="G176">
        <f t="shared" si="30"/>
        <v>1.2374996959174793</v>
      </c>
      <c r="H176" t="str">
        <f t="shared" si="31"/>
        <v/>
      </c>
      <c r="I176" t="str">
        <f t="shared" si="32"/>
        <v/>
      </c>
      <c r="J176" t="str">
        <f t="shared" si="33"/>
        <v/>
      </c>
      <c r="K176" t="str">
        <f t="shared" si="34"/>
        <v/>
      </c>
      <c r="L176" t="str">
        <f t="shared" si="35"/>
        <v/>
      </c>
      <c r="M176" t="str">
        <f t="shared" si="36"/>
        <v/>
      </c>
      <c r="AC176" s="14" t="s">
        <v>544</v>
      </c>
      <c r="AD176">
        <v>1.2374996959174794E-2</v>
      </c>
      <c r="AE176">
        <v>1.2374996959174794E-2</v>
      </c>
      <c r="AF176">
        <v>1.3612496655092276E-2</v>
      </c>
      <c r="AG176">
        <v>1.2374996959174794E-2</v>
      </c>
    </row>
    <row r="177" spans="3:33" x14ac:dyDescent="0.2">
      <c r="C177" t="str">
        <f t="shared" si="26"/>
        <v>c_070</v>
      </c>
      <c r="D177">
        <f t="shared" si="27"/>
        <v>2.4623966531402979</v>
      </c>
      <c r="E177">
        <f t="shared" si="28"/>
        <v>2.4623966531402979</v>
      </c>
      <c r="F177">
        <f t="shared" si="29"/>
        <v>2.7086363184543281</v>
      </c>
      <c r="G177">
        <f t="shared" si="30"/>
        <v>2.4623966531402979</v>
      </c>
      <c r="H177" t="str">
        <f t="shared" si="31"/>
        <v/>
      </c>
      <c r="I177" t="str">
        <f t="shared" si="32"/>
        <v/>
      </c>
      <c r="J177" t="str">
        <f t="shared" si="33"/>
        <v/>
      </c>
      <c r="K177" t="str">
        <f t="shared" si="34"/>
        <v/>
      </c>
      <c r="L177" t="str">
        <f t="shared" si="35"/>
        <v/>
      </c>
      <c r="M177" t="str">
        <f t="shared" si="36"/>
        <v/>
      </c>
      <c r="AC177" s="14" t="s">
        <v>545</v>
      </c>
      <c r="AD177">
        <v>2.4623966531402978E-2</v>
      </c>
      <c r="AE177">
        <v>2.4623966531402978E-2</v>
      </c>
      <c r="AF177">
        <v>2.7086363184543279E-2</v>
      </c>
      <c r="AG177">
        <v>2.4623966531402978E-2</v>
      </c>
    </row>
    <row r="178" spans="3:33" x14ac:dyDescent="0.2">
      <c r="C178" t="str">
        <f t="shared" si="26"/>
        <v>c_071</v>
      </c>
      <c r="D178">
        <f t="shared" si="27"/>
        <v>0.95887636361796624</v>
      </c>
      <c r="E178">
        <f t="shared" si="28"/>
        <v>0.95887636361796624</v>
      </c>
      <c r="F178">
        <f t="shared" si="29"/>
        <v>1.0547639999797629</v>
      </c>
      <c r="G178">
        <f t="shared" si="30"/>
        <v>0.95887636361796624</v>
      </c>
      <c r="H178" t="str">
        <f t="shared" si="31"/>
        <v/>
      </c>
      <c r="I178" t="str">
        <f t="shared" si="32"/>
        <v/>
      </c>
      <c r="J178" t="str">
        <f t="shared" si="33"/>
        <v/>
      </c>
      <c r="K178" t="str">
        <f t="shared" si="34"/>
        <v/>
      </c>
      <c r="L178" t="str">
        <f t="shared" si="35"/>
        <v/>
      </c>
      <c r="M178" t="str">
        <f t="shared" si="36"/>
        <v/>
      </c>
      <c r="AC178" s="14" t="s">
        <v>546</v>
      </c>
      <c r="AD178">
        <v>9.5887636361796629E-3</v>
      </c>
      <c r="AE178">
        <v>9.5887636361796629E-3</v>
      </c>
      <c r="AF178">
        <v>1.0547639999797629E-2</v>
      </c>
      <c r="AG178">
        <v>9.5887636361796629E-3</v>
      </c>
    </row>
    <row r="179" spans="3:33" x14ac:dyDescent="0.2">
      <c r="C179" t="str">
        <f t="shared" si="26"/>
        <v>c_072</v>
      </c>
      <c r="D179">
        <f t="shared" si="27"/>
        <v>2.4168862457513969</v>
      </c>
      <c r="E179">
        <f t="shared" si="28"/>
        <v>2.4168862457513969</v>
      </c>
      <c r="F179">
        <f t="shared" si="29"/>
        <v>2.6585748703265364</v>
      </c>
      <c r="G179">
        <f t="shared" si="30"/>
        <v>2.4168862457513969</v>
      </c>
      <c r="H179" t="str">
        <f t="shared" si="31"/>
        <v/>
      </c>
      <c r="I179" t="str">
        <f t="shared" si="32"/>
        <v/>
      </c>
      <c r="J179" t="str">
        <f t="shared" si="33"/>
        <v/>
      </c>
      <c r="K179" t="str">
        <f t="shared" si="34"/>
        <v/>
      </c>
      <c r="L179" t="str">
        <f t="shared" si="35"/>
        <v/>
      </c>
      <c r="M179" t="str">
        <f t="shared" si="36"/>
        <v/>
      </c>
      <c r="AC179" s="14" t="s">
        <v>547</v>
      </c>
      <c r="AD179">
        <v>2.4168862457513967E-2</v>
      </c>
      <c r="AE179">
        <v>2.4168862457513967E-2</v>
      </c>
      <c r="AF179">
        <v>2.6585748703265365E-2</v>
      </c>
      <c r="AG179">
        <v>2.4168862457513967E-2</v>
      </c>
    </row>
    <row r="180" spans="3:33" x14ac:dyDescent="0.2">
      <c r="C180" t="str">
        <f t="shared" si="26"/>
        <v>c_073</v>
      </c>
      <c r="D180">
        <f t="shared" si="27"/>
        <v>1.3019061186975287</v>
      </c>
      <c r="E180">
        <f t="shared" si="28"/>
        <v>1.3019061186975287</v>
      </c>
      <c r="F180">
        <f t="shared" si="29"/>
        <v>1.4320967305672818</v>
      </c>
      <c r="G180">
        <f t="shared" si="30"/>
        <v>1.3019061186975287</v>
      </c>
      <c r="H180" t="str">
        <f t="shared" si="31"/>
        <v/>
      </c>
      <c r="I180" t="str">
        <f t="shared" si="32"/>
        <v/>
      </c>
      <c r="J180" t="str">
        <f t="shared" si="33"/>
        <v/>
      </c>
      <c r="K180" t="str">
        <f t="shared" si="34"/>
        <v/>
      </c>
      <c r="L180" t="str">
        <f t="shared" si="35"/>
        <v/>
      </c>
      <c r="M180" t="str">
        <f t="shared" si="36"/>
        <v/>
      </c>
      <c r="AC180" s="14" t="s">
        <v>548</v>
      </c>
      <c r="AD180">
        <v>1.3019061186975288E-2</v>
      </c>
      <c r="AE180">
        <v>1.3019061186975288E-2</v>
      </c>
      <c r="AF180">
        <v>1.4320967305672817E-2</v>
      </c>
      <c r="AG180">
        <v>1.3019061186975288E-2</v>
      </c>
    </row>
    <row r="181" spans="3:33" x14ac:dyDescent="0.2">
      <c r="C181" t="str">
        <f t="shared" si="26"/>
        <v>c_074</v>
      </c>
      <c r="D181">
        <f t="shared" si="27"/>
        <v>2.1750374705358895</v>
      </c>
      <c r="E181">
        <f t="shared" si="28"/>
        <v>2.1750374705358895</v>
      </c>
      <c r="F181">
        <f t="shared" si="29"/>
        <v>2.3925412175894789</v>
      </c>
      <c r="G181">
        <f t="shared" si="30"/>
        <v>2.1750374705358895</v>
      </c>
      <c r="H181" t="str">
        <f t="shared" si="31"/>
        <v/>
      </c>
      <c r="I181" t="str">
        <f t="shared" si="32"/>
        <v/>
      </c>
      <c r="J181" t="str">
        <f t="shared" si="33"/>
        <v/>
      </c>
      <c r="K181" t="str">
        <f t="shared" si="34"/>
        <v/>
      </c>
      <c r="L181" t="str">
        <f t="shared" si="35"/>
        <v/>
      </c>
      <c r="M181" t="str">
        <f t="shared" si="36"/>
        <v/>
      </c>
      <c r="AC181" s="14" t="s">
        <v>549</v>
      </c>
      <c r="AD181">
        <v>2.1750374705358896E-2</v>
      </c>
      <c r="AE181">
        <v>2.1750374705358896E-2</v>
      </c>
      <c r="AF181">
        <v>2.3925412175894788E-2</v>
      </c>
      <c r="AG181">
        <v>2.1750374705358896E-2</v>
      </c>
    </row>
    <row r="182" spans="3:33" x14ac:dyDescent="0.2">
      <c r="C182" t="str">
        <f t="shared" si="26"/>
        <v>c_075</v>
      </c>
      <c r="D182">
        <f t="shared" si="27"/>
        <v>1.2426666451235642</v>
      </c>
      <c r="E182">
        <f t="shared" si="28"/>
        <v>1.2426666451235642</v>
      </c>
      <c r="F182">
        <f t="shared" si="29"/>
        <v>1.3669333096359209</v>
      </c>
      <c r="G182">
        <f t="shared" si="30"/>
        <v>1.2426666451235642</v>
      </c>
      <c r="H182" t="str">
        <f t="shared" si="31"/>
        <v/>
      </c>
      <c r="I182" t="str">
        <f t="shared" si="32"/>
        <v/>
      </c>
      <c r="J182" t="str">
        <f t="shared" si="33"/>
        <v/>
      </c>
      <c r="K182" t="str">
        <f t="shared" si="34"/>
        <v/>
      </c>
      <c r="L182" t="str">
        <f t="shared" si="35"/>
        <v/>
      </c>
      <c r="M182" t="str">
        <f t="shared" si="36"/>
        <v/>
      </c>
      <c r="AC182" s="14" t="s">
        <v>550</v>
      </c>
      <c r="AD182">
        <v>1.2426666451235642E-2</v>
      </c>
      <c r="AE182">
        <v>1.2426666451235642E-2</v>
      </c>
      <c r="AF182">
        <v>1.3669333096359208E-2</v>
      </c>
      <c r="AG182">
        <v>1.2426666451235642E-2</v>
      </c>
    </row>
    <row r="183" spans="3:33" x14ac:dyDescent="0.2">
      <c r="C183" t="str">
        <f t="shared" si="26"/>
        <v>c_076</v>
      </c>
      <c r="D183">
        <f t="shared" si="27"/>
        <v>2.5858138181231958</v>
      </c>
      <c r="E183">
        <f t="shared" si="28"/>
        <v>2.5858138181231958</v>
      </c>
      <c r="F183">
        <f t="shared" si="29"/>
        <v>2.8443951999355153</v>
      </c>
      <c r="G183">
        <f t="shared" si="30"/>
        <v>2.5858138181231958</v>
      </c>
      <c r="H183" t="str">
        <f t="shared" si="31"/>
        <v/>
      </c>
      <c r="I183" t="str">
        <f t="shared" si="32"/>
        <v/>
      </c>
      <c r="J183" t="str">
        <f t="shared" si="33"/>
        <v/>
      </c>
      <c r="K183" t="str">
        <f t="shared" si="34"/>
        <v/>
      </c>
      <c r="L183" t="str">
        <f t="shared" si="35"/>
        <v/>
      </c>
      <c r="M183" t="str">
        <f t="shared" si="36"/>
        <v/>
      </c>
      <c r="AC183" s="14" t="s">
        <v>551</v>
      </c>
      <c r="AD183">
        <v>2.5858138181231956E-2</v>
      </c>
      <c r="AE183">
        <v>2.5858138181231956E-2</v>
      </c>
      <c r="AF183">
        <v>2.8443951999355153E-2</v>
      </c>
      <c r="AG183">
        <v>2.5858138181231956E-2</v>
      </c>
    </row>
    <row r="184" spans="3:33" x14ac:dyDescent="0.2">
      <c r="C184" t="str">
        <f t="shared" si="26"/>
        <v>c_077</v>
      </c>
      <c r="D184">
        <f t="shared" si="27"/>
        <v>1.5334013511670388</v>
      </c>
      <c r="E184">
        <f t="shared" si="28"/>
        <v>1.5334013511670388</v>
      </c>
      <c r="F184">
        <f t="shared" si="29"/>
        <v>1.6867414862837427</v>
      </c>
      <c r="G184">
        <f t="shared" si="30"/>
        <v>1.5334013511670388</v>
      </c>
      <c r="H184" t="str">
        <f t="shared" si="31"/>
        <v/>
      </c>
      <c r="I184" t="str">
        <f t="shared" si="32"/>
        <v/>
      </c>
      <c r="J184" t="str">
        <f t="shared" si="33"/>
        <v/>
      </c>
      <c r="K184" t="str">
        <f t="shared" si="34"/>
        <v/>
      </c>
      <c r="L184" t="str">
        <f t="shared" si="35"/>
        <v/>
      </c>
      <c r="M184" t="str">
        <f t="shared" si="36"/>
        <v/>
      </c>
      <c r="AC184" s="14" t="s">
        <v>552</v>
      </c>
      <c r="AD184">
        <v>1.5334013511670387E-2</v>
      </c>
      <c r="AE184">
        <v>1.5334013511670387E-2</v>
      </c>
      <c r="AF184">
        <v>1.6867414862837427E-2</v>
      </c>
      <c r="AG184">
        <v>1.5334013511670387E-2</v>
      </c>
    </row>
    <row r="185" spans="3:33" x14ac:dyDescent="0.2">
      <c r="C185" t="str">
        <f t="shared" si="26"/>
        <v>c_078</v>
      </c>
      <c r="D185">
        <f t="shared" si="27"/>
        <v>3.2733236541404485</v>
      </c>
      <c r="E185">
        <f t="shared" si="28"/>
        <v>3.2733236541404485</v>
      </c>
      <c r="F185">
        <f t="shared" si="29"/>
        <v>3.6006560195544934</v>
      </c>
      <c r="G185">
        <f t="shared" si="30"/>
        <v>3.2733236541404485</v>
      </c>
      <c r="H185" t="str">
        <f t="shared" si="31"/>
        <v/>
      </c>
      <c r="I185" t="str">
        <f t="shared" si="32"/>
        <v/>
      </c>
      <c r="J185" t="str">
        <f t="shared" si="33"/>
        <v/>
      </c>
      <c r="K185" t="str">
        <f t="shared" si="34"/>
        <v/>
      </c>
      <c r="L185" t="str">
        <f t="shared" si="35"/>
        <v/>
      </c>
      <c r="M185" t="str">
        <f t="shared" si="36"/>
        <v/>
      </c>
      <c r="AC185" s="14" t="s">
        <v>553</v>
      </c>
      <c r="AD185">
        <v>3.2733236541404483E-2</v>
      </c>
      <c r="AE185">
        <v>3.2733236541404483E-2</v>
      </c>
      <c r="AF185">
        <v>3.6006560195544934E-2</v>
      </c>
      <c r="AG185">
        <v>3.2733236541404483E-2</v>
      </c>
    </row>
    <row r="186" spans="3:33" x14ac:dyDescent="0.2">
      <c r="C186" t="str">
        <f t="shared" si="26"/>
        <v>c_079</v>
      </c>
      <c r="D186">
        <f t="shared" si="27"/>
        <v>1.0529311530916419</v>
      </c>
      <c r="E186">
        <f t="shared" si="28"/>
        <v>1.0529311530916419</v>
      </c>
      <c r="F186">
        <f t="shared" si="29"/>
        <v>1.1582242684008064</v>
      </c>
      <c r="G186">
        <f t="shared" si="30"/>
        <v>1.0529311530916419</v>
      </c>
      <c r="H186" t="str">
        <f t="shared" si="31"/>
        <v/>
      </c>
      <c r="I186" t="str">
        <f t="shared" si="32"/>
        <v/>
      </c>
      <c r="J186" t="str">
        <f t="shared" si="33"/>
        <v/>
      </c>
      <c r="K186" t="str">
        <f t="shared" si="34"/>
        <v/>
      </c>
      <c r="L186" t="str">
        <f t="shared" si="35"/>
        <v/>
      </c>
      <c r="M186" t="str">
        <f t="shared" si="36"/>
        <v/>
      </c>
      <c r="AC186" s="14" t="s">
        <v>554</v>
      </c>
      <c r="AD186">
        <v>1.052931153091642E-2</v>
      </c>
      <c r="AE186">
        <v>1.052931153091642E-2</v>
      </c>
      <c r="AF186">
        <v>1.1582242684008063E-2</v>
      </c>
      <c r="AG186">
        <v>1.052931153091642E-2</v>
      </c>
    </row>
    <row r="187" spans="3:33" x14ac:dyDescent="0.2">
      <c r="C187" t="str">
        <f t="shared" si="26"/>
        <v>c_080</v>
      </c>
      <c r="D187">
        <f t="shared" si="27"/>
        <v>2.7402381930409323</v>
      </c>
      <c r="E187">
        <f t="shared" si="28"/>
        <v>2.7402381930409323</v>
      </c>
      <c r="F187">
        <f t="shared" si="29"/>
        <v>3.0142620123450259</v>
      </c>
      <c r="G187">
        <f t="shared" si="30"/>
        <v>2.7402381930409323</v>
      </c>
      <c r="H187" t="str">
        <f t="shared" si="31"/>
        <v/>
      </c>
      <c r="I187" t="str">
        <f t="shared" si="32"/>
        <v/>
      </c>
      <c r="J187" t="str">
        <f t="shared" si="33"/>
        <v/>
      </c>
      <c r="K187" t="str">
        <f t="shared" si="34"/>
        <v/>
      </c>
      <c r="L187" t="str">
        <f t="shared" si="35"/>
        <v/>
      </c>
      <c r="M187" t="str">
        <f t="shared" si="36"/>
        <v/>
      </c>
      <c r="AC187" s="14" t="s">
        <v>555</v>
      </c>
      <c r="AD187">
        <v>2.7402381930409322E-2</v>
      </c>
      <c r="AE187">
        <v>2.7402381930409322E-2</v>
      </c>
      <c r="AF187">
        <v>3.0142620123450259E-2</v>
      </c>
      <c r="AG187">
        <v>2.7402381930409322E-2</v>
      </c>
    </row>
    <row r="188" spans="3:33" x14ac:dyDescent="0.2">
      <c r="C188" t="str">
        <f t="shared" si="26"/>
        <v>c_081</v>
      </c>
      <c r="D188">
        <f t="shared" si="27"/>
        <v>1.1311765387963537</v>
      </c>
      <c r="E188">
        <f t="shared" si="28"/>
        <v>1.1311765387963537</v>
      </c>
      <c r="F188">
        <f t="shared" si="29"/>
        <v>1.2442941926759892</v>
      </c>
      <c r="G188">
        <f t="shared" si="30"/>
        <v>1.1311765387963537</v>
      </c>
      <c r="H188" t="str">
        <f t="shared" si="31"/>
        <v/>
      </c>
      <c r="I188" t="str">
        <f t="shared" si="32"/>
        <v/>
      </c>
      <c r="J188" t="str">
        <f t="shared" si="33"/>
        <v/>
      </c>
      <c r="K188" t="str">
        <f t="shared" si="34"/>
        <v/>
      </c>
      <c r="L188" t="str">
        <f t="shared" si="35"/>
        <v/>
      </c>
      <c r="M188" t="str">
        <f t="shared" si="36"/>
        <v/>
      </c>
      <c r="AC188" s="14" t="s">
        <v>556</v>
      </c>
      <c r="AD188">
        <v>1.1311765387963538E-2</v>
      </c>
      <c r="AE188">
        <v>1.1311765387963538E-2</v>
      </c>
      <c r="AF188">
        <v>1.2442941926759892E-2</v>
      </c>
      <c r="AG188">
        <v>1.1311765387963538E-2</v>
      </c>
    </row>
    <row r="189" spans="3:33" x14ac:dyDescent="0.2">
      <c r="C189" t="str">
        <f t="shared" si="26"/>
        <v>c_082</v>
      </c>
      <c r="D189">
        <f t="shared" si="27"/>
        <v>1.3070878678777418</v>
      </c>
      <c r="E189">
        <f t="shared" si="28"/>
        <v>1.3070878678777418</v>
      </c>
      <c r="F189">
        <f t="shared" si="29"/>
        <v>1.4377966546655159</v>
      </c>
      <c r="G189">
        <f t="shared" si="30"/>
        <v>1.3070878678777418</v>
      </c>
      <c r="H189" t="str">
        <f t="shared" si="31"/>
        <v/>
      </c>
      <c r="I189" t="str">
        <f t="shared" si="32"/>
        <v/>
      </c>
      <c r="J189" t="str">
        <f t="shared" si="33"/>
        <v/>
      </c>
      <c r="K189" t="str">
        <f t="shared" si="34"/>
        <v/>
      </c>
      <c r="L189" t="str">
        <f t="shared" si="35"/>
        <v/>
      </c>
      <c r="M189" t="str">
        <f t="shared" si="36"/>
        <v/>
      </c>
      <c r="AC189" s="14" t="s">
        <v>557</v>
      </c>
      <c r="AD189">
        <v>1.3070878678777417E-2</v>
      </c>
      <c r="AE189">
        <v>1.3070878678777417E-2</v>
      </c>
      <c r="AF189">
        <v>1.4377966546655159E-2</v>
      </c>
      <c r="AG189">
        <v>1.3070878678777417E-2</v>
      </c>
    </row>
    <row r="190" spans="3:33" x14ac:dyDescent="0.2">
      <c r="C190" t="str">
        <f t="shared" si="26"/>
        <v>c_083</v>
      </c>
      <c r="D190">
        <f t="shared" si="27"/>
        <v>1.62629374991125</v>
      </c>
      <c r="E190">
        <f t="shared" si="28"/>
        <v>1.62629374991125</v>
      </c>
      <c r="F190">
        <f t="shared" si="29"/>
        <v>1.7889231249023752</v>
      </c>
      <c r="G190">
        <f t="shared" si="30"/>
        <v>1.62629374991125</v>
      </c>
      <c r="H190" t="str">
        <f t="shared" si="31"/>
        <v/>
      </c>
      <c r="I190" t="str">
        <f t="shared" si="32"/>
        <v/>
      </c>
      <c r="J190" t="str">
        <f t="shared" si="33"/>
        <v/>
      </c>
      <c r="K190" t="str">
        <f t="shared" si="34"/>
        <v/>
      </c>
      <c r="L190" t="str">
        <f t="shared" si="35"/>
        <v/>
      </c>
      <c r="M190" t="str">
        <f t="shared" si="36"/>
        <v/>
      </c>
      <c r="AC190" s="14" t="s">
        <v>558</v>
      </c>
      <c r="AD190">
        <v>1.6262937499112499E-2</v>
      </c>
      <c r="AE190">
        <v>1.6262937499112499E-2</v>
      </c>
      <c r="AF190">
        <v>1.7889231249023752E-2</v>
      </c>
      <c r="AG190">
        <v>1.6262937499112499E-2</v>
      </c>
    </row>
    <row r="191" spans="3:33" x14ac:dyDescent="0.2">
      <c r="C191" t="str">
        <f t="shared" si="26"/>
        <v>c_084</v>
      </c>
      <c r="D191">
        <f t="shared" si="27"/>
        <v>0.99503187235552504</v>
      </c>
      <c r="E191">
        <f t="shared" si="28"/>
        <v>0.99503187235552504</v>
      </c>
      <c r="F191">
        <f t="shared" si="29"/>
        <v>1.0945350595910777</v>
      </c>
      <c r="G191">
        <f t="shared" si="30"/>
        <v>0.99503187235552504</v>
      </c>
      <c r="H191" t="str">
        <f t="shared" si="31"/>
        <v/>
      </c>
      <c r="I191" t="str">
        <f t="shared" si="32"/>
        <v/>
      </c>
      <c r="J191" t="str">
        <f t="shared" si="33"/>
        <v/>
      </c>
      <c r="K191" t="str">
        <f t="shared" si="34"/>
        <v/>
      </c>
      <c r="L191" t="str">
        <f t="shared" si="35"/>
        <v/>
      </c>
      <c r="M191" t="str">
        <f t="shared" si="36"/>
        <v/>
      </c>
      <c r="AC191" s="14" t="s">
        <v>559</v>
      </c>
      <c r="AD191">
        <v>9.9503187235552501E-3</v>
      </c>
      <c r="AE191">
        <v>9.9503187235552501E-3</v>
      </c>
      <c r="AF191">
        <v>1.0945350595910777E-2</v>
      </c>
      <c r="AG191">
        <v>9.9503187235552501E-3</v>
      </c>
    </row>
    <row r="192" spans="3:33" x14ac:dyDescent="0.2">
      <c r="C192" t="str">
        <f t="shared" si="26"/>
        <v>c_085</v>
      </c>
      <c r="D192">
        <f t="shared" si="27"/>
        <v>0.41879652652328819</v>
      </c>
      <c r="E192">
        <f t="shared" si="28"/>
        <v>0.41879652652328819</v>
      </c>
      <c r="F192">
        <f t="shared" si="29"/>
        <v>0.46067617917561704</v>
      </c>
      <c r="G192">
        <f t="shared" si="30"/>
        <v>0.41879652652328819</v>
      </c>
      <c r="H192" t="str">
        <f t="shared" si="31"/>
        <v/>
      </c>
      <c r="I192" t="str">
        <f t="shared" si="32"/>
        <v/>
      </c>
      <c r="J192" t="str">
        <f t="shared" si="33"/>
        <v/>
      </c>
      <c r="K192" t="str">
        <f t="shared" si="34"/>
        <v/>
      </c>
      <c r="L192" t="str">
        <f t="shared" si="35"/>
        <v/>
      </c>
      <c r="M192" t="str">
        <f t="shared" si="36"/>
        <v/>
      </c>
      <c r="AC192" s="14" t="s">
        <v>560</v>
      </c>
      <c r="AD192">
        <v>4.1879652652328818E-3</v>
      </c>
      <c r="AE192">
        <v>4.1879652652328818E-3</v>
      </c>
      <c r="AF192">
        <v>4.6067617917561702E-3</v>
      </c>
      <c r="AG192">
        <v>4.1879652652328818E-3</v>
      </c>
    </row>
    <row r="193" spans="3:33" x14ac:dyDescent="0.2">
      <c r="C193" t="str">
        <f t="shared" si="26"/>
        <v>c_086</v>
      </c>
      <c r="D193">
        <f t="shared" si="27"/>
        <v>3.3079596109130986</v>
      </c>
      <c r="E193">
        <f t="shared" si="28"/>
        <v>3.3079596109130986</v>
      </c>
      <c r="F193">
        <f t="shared" si="29"/>
        <v>3.6387555720044089</v>
      </c>
      <c r="G193">
        <f t="shared" si="30"/>
        <v>3.3079596109130986</v>
      </c>
      <c r="H193" t="str">
        <f t="shared" si="31"/>
        <v/>
      </c>
      <c r="I193" t="str">
        <f t="shared" si="32"/>
        <v/>
      </c>
      <c r="J193" t="str">
        <f t="shared" si="33"/>
        <v/>
      </c>
      <c r="K193" t="str">
        <f t="shared" si="34"/>
        <v/>
      </c>
      <c r="L193" t="str">
        <f t="shared" si="35"/>
        <v/>
      </c>
      <c r="M193" t="str">
        <f t="shared" si="36"/>
        <v/>
      </c>
      <c r="AC193" s="14" t="s">
        <v>561</v>
      </c>
      <c r="AD193">
        <v>3.3079596109130985E-2</v>
      </c>
      <c r="AE193">
        <v>3.3079596109130985E-2</v>
      </c>
      <c r="AF193">
        <v>3.6387555720044089E-2</v>
      </c>
      <c r="AG193">
        <v>3.3079596109130985E-2</v>
      </c>
    </row>
    <row r="194" spans="3:33" x14ac:dyDescent="0.2">
      <c r="C194" t="str">
        <f t="shared" si="26"/>
        <v>c_087</v>
      </c>
      <c r="D194">
        <f t="shared" si="27"/>
        <v>5.3728910670978847</v>
      </c>
      <c r="E194">
        <f t="shared" si="28"/>
        <v>5.3728910670978847</v>
      </c>
      <c r="F194">
        <f t="shared" si="29"/>
        <v>5.9101801738076736</v>
      </c>
      <c r="G194">
        <f t="shared" si="30"/>
        <v>5.3728910670978847</v>
      </c>
      <c r="H194" t="str">
        <f t="shared" si="31"/>
        <v/>
      </c>
      <c r="I194" t="str">
        <f t="shared" si="32"/>
        <v/>
      </c>
      <c r="J194" t="str">
        <f t="shared" si="33"/>
        <v/>
      </c>
      <c r="K194" t="str">
        <f t="shared" si="34"/>
        <v/>
      </c>
      <c r="L194" t="str">
        <f t="shared" si="35"/>
        <v/>
      </c>
      <c r="M194" t="str">
        <f t="shared" si="36"/>
        <v/>
      </c>
      <c r="AC194" s="14" t="s">
        <v>562</v>
      </c>
      <c r="AD194">
        <v>5.3728910670978847E-2</v>
      </c>
      <c r="AE194">
        <v>5.3728910670978847E-2</v>
      </c>
      <c r="AF194">
        <v>5.9101801738076734E-2</v>
      </c>
      <c r="AG194">
        <v>5.3728910670978847E-2</v>
      </c>
    </row>
    <row r="195" spans="3:33" x14ac:dyDescent="0.2">
      <c r="C195" t="str">
        <f t="shared" si="26"/>
        <v>c_088</v>
      </c>
      <c r="D195">
        <f t="shared" si="27"/>
        <v>3.0175301640953767</v>
      </c>
      <c r="E195">
        <f t="shared" si="28"/>
        <v>3.0175301640953767</v>
      </c>
      <c r="F195">
        <f t="shared" si="29"/>
        <v>3.3192831805049146</v>
      </c>
      <c r="G195">
        <f t="shared" si="30"/>
        <v>3.0175301640953767</v>
      </c>
      <c r="H195" t="str">
        <f t="shared" si="31"/>
        <v/>
      </c>
      <c r="I195" t="str">
        <f t="shared" si="32"/>
        <v/>
      </c>
      <c r="J195" t="str">
        <f t="shared" si="33"/>
        <v/>
      </c>
      <c r="K195" t="str">
        <f t="shared" si="34"/>
        <v/>
      </c>
      <c r="L195" t="str">
        <f t="shared" si="35"/>
        <v/>
      </c>
      <c r="M195" t="str">
        <f t="shared" si="36"/>
        <v/>
      </c>
      <c r="AC195" s="14" t="s">
        <v>563</v>
      </c>
      <c r="AD195">
        <v>3.0175301640953767E-2</v>
      </c>
      <c r="AE195">
        <v>3.0175301640953767E-2</v>
      </c>
      <c r="AF195">
        <v>3.3192831805049144E-2</v>
      </c>
      <c r="AG195">
        <v>3.0175301640953767E-2</v>
      </c>
    </row>
    <row r="196" spans="3:33" x14ac:dyDescent="0.2">
      <c r="C196" t="str">
        <f t="shared" si="26"/>
        <v>c_089</v>
      </c>
      <c r="D196">
        <f t="shared" si="27"/>
        <v>1.7056388246873329</v>
      </c>
      <c r="E196">
        <f t="shared" si="28"/>
        <v>1.7056388246873329</v>
      </c>
      <c r="F196">
        <f t="shared" si="29"/>
        <v>1.8762027071560665</v>
      </c>
      <c r="G196">
        <f t="shared" si="30"/>
        <v>1.7056388246873329</v>
      </c>
      <c r="H196" t="str">
        <f t="shared" si="31"/>
        <v/>
      </c>
      <c r="I196" t="str">
        <f t="shared" si="32"/>
        <v/>
      </c>
      <c r="J196" t="str">
        <f t="shared" si="33"/>
        <v/>
      </c>
      <c r="K196" t="str">
        <f t="shared" si="34"/>
        <v/>
      </c>
      <c r="L196" t="str">
        <f t="shared" si="35"/>
        <v/>
      </c>
      <c r="M196" t="str">
        <f t="shared" si="36"/>
        <v/>
      </c>
      <c r="AC196" s="14" t="s">
        <v>564</v>
      </c>
      <c r="AD196">
        <v>1.705638824687333E-2</v>
      </c>
      <c r="AE196">
        <v>1.705638824687333E-2</v>
      </c>
      <c r="AF196">
        <v>1.8762027071560664E-2</v>
      </c>
      <c r="AG196">
        <v>1.705638824687333E-2</v>
      </c>
    </row>
    <row r="197" spans="3:33" x14ac:dyDescent="0.2">
      <c r="C197" t="str">
        <f t="shared" si="26"/>
        <v>c_090</v>
      </c>
      <c r="D197">
        <f t="shared" si="27"/>
        <v>2.6975510350635759</v>
      </c>
      <c r="E197">
        <f t="shared" si="28"/>
        <v>2.6975510350635759</v>
      </c>
      <c r="F197">
        <f t="shared" si="29"/>
        <v>2.9673061385699335</v>
      </c>
      <c r="G197">
        <f t="shared" si="30"/>
        <v>2.6975510350635759</v>
      </c>
      <c r="H197" t="str">
        <f t="shared" si="31"/>
        <v/>
      </c>
      <c r="I197" t="str">
        <f t="shared" si="32"/>
        <v/>
      </c>
      <c r="J197" t="str">
        <f t="shared" si="33"/>
        <v/>
      </c>
      <c r="K197" t="str">
        <f t="shared" si="34"/>
        <v/>
      </c>
      <c r="L197" t="str">
        <f t="shared" si="35"/>
        <v/>
      </c>
      <c r="M197" t="str">
        <f t="shared" si="36"/>
        <v/>
      </c>
      <c r="AC197" s="14" t="s">
        <v>565</v>
      </c>
      <c r="AD197">
        <v>2.6975510350635758E-2</v>
      </c>
      <c r="AE197">
        <v>2.6975510350635758E-2</v>
      </c>
      <c r="AF197">
        <v>2.9673061385699334E-2</v>
      </c>
      <c r="AG197">
        <v>2.6975510350635758E-2</v>
      </c>
    </row>
    <row r="198" spans="3:33" x14ac:dyDescent="0.2">
      <c r="C198" t="str">
        <f t="shared" si="26"/>
        <v>c_091</v>
      </c>
      <c r="D198">
        <f t="shared" si="27"/>
        <v>2.1674981981059878</v>
      </c>
      <c r="E198">
        <f t="shared" si="28"/>
        <v>2.1674981981059878</v>
      </c>
      <c r="F198">
        <f t="shared" si="29"/>
        <v>2.3842480179165868</v>
      </c>
      <c r="G198">
        <f t="shared" si="30"/>
        <v>2.1674981981059878</v>
      </c>
      <c r="H198" t="str">
        <f t="shared" si="31"/>
        <v/>
      </c>
      <c r="I198" t="str">
        <f t="shared" si="32"/>
        <v/>
      </c>
      <c r="J198" t="str">
        <f t="shared" si="33"/>
        <v/>
      </c>
      <c r="K198" t="str">
        <f t="shared" si="34"/>
        <v/>
      </c>
      <c r="L198" t="str">
        <f t="shared" si="35"/>
        <v/>
      </c>
      <c r="M198" t="str">
        <f t="shared" si="36"/>
        <v/>
      </c>
      <c r="AC198" s="14" t="s">
        <v>566</v>
      </c>
      <c r="AD198">
        <v>2.1674981981059879E-2</v>
      </c>
      <c r="AE198">
        <v>2.1674981981059879E-2</v>
      </c>
      <c r="AF198">
        <v>2.3842480179165869E-2</v>
      </c>
      <c r="AG198">
        <v>2.1674981981059879E-2</v>
      </c>
    </row>
    <row r="199" spans="3:33" x14ac:dyDescent="0.2">
      <c r="C199" t="str">
        <f t="shared" si="26"/>
        <v>c_092</v>
      </c>
      <c r="D199">
        <f t="shared" si="27"/>
        <v>10.447168358614919</v>
      </c>
      <c r="E199">
        <f t="shared" si="28"/>
        <v>10.447168358614919</v>
      </c>
      <c r="F199">
        <f t="shared" si="29"/>
        <v>11.491885194476412</v>
      </c>
      <c r="G199">
        <f t="shared" si="30"/>
        <v>10.447168358614919</v>
      </c>
      <c r="H199" t="str">
        <f t="shared" si="31"/>
        <v/>
      </c>
      <c r="I199" t="str">
        <f t="shared" si="32"/>
        <v/>
      </c>
      <c r="J199" t="str">
        <f t="shared" si="33"/>
        <v/>
      </c>
      <c r="K199" t="str">
        <f t="shared" si="34"/>
        <v/>
      </c>
      <c r="L199" t="str">
        <f t="shared" si="35"/>
        <v/>
      </c>
      <c r="M199" t="str">
        <f t="shared" si="36"/>
        <v/>
      </c>
      <c r="AC199" s="14" t="s">
        <v>567</v>
      </c>
      <c r="AD199">
        <v>0.10447168358614919</v>
      </c>
      <c r="AE199">
        <v>0.10447168358614919</v>
      </c>
      <c r="AF199">
        <v>0.11491885194476412</v>
      </c>
      <c r="AG199">
        <v>0.10447168358614919</v>
      </c>
    </row>
    <row r="200" spans="3:33" x14ac:dyDescent="0.2">
      <c r="C200" t="str">
        <f t="shared" si="26"/>
        <v>c_093</v>
      </c>
      <c r="D200">
        <f t="shared" si="27"/>
        <v>3.3358187009654277</v>
      </c>
      <c r="E200">
        <f t="shared" si="28"/>
        <v>3.3358187009654277</v>
      </c>
      <c r="F200">
        <f t="shared" si="29"/>
        <v>3.6694005710619706</v>
      </c>
      <c r="G200">
        <f t="shared" si="30"/>
        <v>3.3358187009654277</v>
      </c>
      <c r="H200" t="str">
        <f t="shared" si="31"/>
        <v/>
      </c>
      <c r="I200" t="str">
        <f t="shared" si="32"/>
        <v/>
      </c>
      <c r="J200" t="str">
        <f t="shared" si="33"/>
        <v/>
      </c>
      <c r="K200" t="str">
        <f t="shared" si="34"/>
        <v/>
      </c>
      <c r="L200" t="str">
        <f t="shared" si="35"/>
        <v/>
      </c>
      <c r="M200" t="str">
        <f t="shared" si="36"/>
        <v/>
      </c>
      <c r="AC200" s="14" t="s">
        <v>568</v>
      </c>
      <c r="AD200">
        <v>3.3358187009654275E-2</v>
      </c>
      <c r="AE200">
        <v>3.3358187009654275E-2</v>
      </c>
      <c r="AF200">
        <v>3.6694005710619704E-2</v>
      </c>
      <c r="AG200">
        <v>3.3358187009654275E-2</v>
      </c>
    </row>
    <row r="201" spans="3:33" x14ac:dyDescent="0.2">
      <c r="C201" t="str">
        <f t="shared" si="26"/>
        <v>c_094</v>
      </c>
      <c r="D201">
        <f t="shared" si="27"/>
        <v>3.5624950726939968</v>
      </c>
      <c r="E201">
        <f t="shared" si="28"/>
        <v>3.5624950726939968</v>
      </c>
      <c r="F201">
        <f t="shared" si="29"/>
        <v>3.9187445799633971</v>
      </c>
      <c r="G201">
        <f t="shared" si="30"/>
        <v>3.5624950726939968</v>
      </c>
      <c r="H201" t="str">
        <f t="shared" si="31"/>
        <v/>
      </c>
      <c r="I201" t="str">
        <f t="shared" si="32"/>
        <v/>
      </c>
      <c r="J201" t="str">
        <f t="shared" si="33"/>
        <v/>
      </c>
      <c r="K201" t="str">
        <f t="shared" si="34"/>
        <v/>
      </c>
      <c r="L201" t="str">
        <f t="shared" si="35"/>
        <v/>
      </c>
      <c r="M201" t="str">
        <f t="shared" si="36"/>
        <v/>
      </c>
      <c r="AC201" s="14" t="s">
        <v>569</v>
      </c>
      <c r="AD201">
        <v>3.5624950726939969E-2</v>
      </c>
      <c r="AE201">
        <v>3.5624950726939969E-2</v>
      </c>
      <c r="AF201">
        <v>3.9187445799633971E-2</v>
      </c>
      <c r="AG201">
        <v>3.5624950726939969E-2</v>
      </c>
    </row>
    <row r="202" spans="3:33" x14ac:dyDescent="0.2">
      <c r="C202" t="str">
        <f t="shared" si="26"/>
        <v>c_095</v>
      </c>
      <c r="D202">
        <f t="shared" si="27"/>
        <v>2.0196912518056345</v>
      </c>
      <c r="E202">
        <f t="shared" si="28"/>
        <v>2.0196912518056345</v>
      </c>
      <c r="F202">
        <f t="shared" si="29"/>
        <v>2.2216603769861982</v>
      </c>
      <c r="G202">
        <f t="shared" si="30"/>
        <v>2.0196912518056345</v>
      </c>
      <c r="H202" t="str">
        <f t="shared" si="31"/>
        <v/>
      </c>
      <c r="I202" t="str">
        <f t="shared" si="32"/>
        <v/>
      </c>
      <c r="J202" t="str">
        <f t="shared" si="33"/>
        <v/>
      </c>
      <c r="K202" t="str">
        <f t="shared" si="34"/>
        <v/>
      </c>
      <c r="L202" t="str">
        <f t="shared" si="35"/>
        <v/>
      </c>
      <c r="M202" t="str">
        <f t="shared" si="36"/>
        <v/>
      </c>
      <c r="AC202" s="14" t="s">
        <v>570</v>
      </c>
      <c r="AD202">
        <v>2.0196912518056345E-2</v>
      </c>
      <c r="AE202">
        <v>2.0196912518056345E-2</v>
      </c>
      <c r="AF202">
        <v>2.2216603769861981E-2</v>
      </c>
      <c r="AG202">
        <v>2.0196912518056345E-2</v>
      </c>
    </row>
    <row r="203" spans="3:33" x14ac:dyDescent="0.2">
      <c r="C203" t="str">
        <f t="shared" si="26"/>
        <v>c_096</v>
      </c>
      <c r="D203">
        <f t="shared" si="27"/>
        <v>24.521785197566675</v>
      </c>
      <c r="E203">
        <f t="shared" si="28"/>
        <v>24.521785197566675</v>
      </c>
      <c r="F203">
        <f t="shared" si="29"/>
        <v>26.973963717323347</v>
      </c>
      <c r="G203">
        <f t="shared" si="30"/>
        <v>24.521785197566675</v>
      </c>
      <c r="H203" t="str">
        <f t="shared" si="31"/>
        <v/>
      </c>
      <c r="I203" t="str">
        <f t="shared" si="32"/>
        <v/>
      </c>
      <c r="J203" t="str">
        <f t="shared" si="33"/>
        <v/>
      </c>
      <c r="K203" t="str">
        <f t="shared" si="34"/>
        <v/>
      </c>
      <c r="L203" t="str">
        <f t="shared" si="35"/>
        <v/>
      </c>
      <c r="M203" t="str">
        <f t="shared" si="36"/>
        <v/>
      </c>
      <c r="AC203" s="14" t="s">
        <v>571</v>
      </c>
      <c r="AD203">
        <v>0.24521785197566676</v>
      </c>
      <c r="AE203">
        <v>0.24521785197566676</v>
      </c>
      <c r="AF203">
        <v>0.26973963717323346</v>
      </c>
      <c r="AG203">
        <v>0.24521785197566676</v>
      </c>
    </row>
    <row r="204" spans="3:33" x14ac:dyDescent="0.2">
      <c r="C204" t="str">
        <f t="shared" si="26"/>
        <v>c_097</v>
      </c>
      <c r="D204">
        <f t="shared" si="27"/>
        <v>8.2521732384174733</v>
      </c>
      <c r="E204">
        <f t="shared" si="28"/>
        <v>8.2521732384174733</v>
      </c>
      <c r="F204">
        <f t="shared" si="29"/>
        <v>9.0773905622592217</v>
      </c>
      <c r="G204">
        <f t="shared" si="30"/>
        <v>8.2521732384174733</v>
      </c>
      <c r="H204" t="str">
        <f t="shared" si="31"/>
        <v/>
      </c>
      <c r="I204" t="str">
        <f t="shared" si="32"/>
        <v/>
      </c>
      <c r="J204" t="str">
        <f t="shared" si="33"/>
        <v/>
      </c>
      <c r="K204" t="str">
        <f t="shared" si="34"/>
        <v/>
      </c>
      <c r="L204" t="str">
        <f t="shared" si="35"/>
        <v/>
      </c>
      <c r="M204" t="str">
        <f t="shared" si="36"/>
        <v/>
      </c>
      <c r="AC204" s="14" t="s">
        <v>572</v>
      </c>
      <c r="AD204">
        <v>8.2521732384174734E-2</v>
      </c>
      <c r="AE204">
        <v>8.2521732384174734E-2</v>
      </c>
      <c r="AF204">
        <v>9.0773905622592216E-2</v>
      </c>
      <c r="AG204">
        <v>8.2521732384174734E-2</v>
      </c>
    </row>
    <row r="205" spans="3:33" x14ac:dyDescent="0.2">
      <c r="C205" t="str">
        <f t="shared" si="26"/>
        <v>c_098</v>
      </c>
      <c r="D205">
        <f t="shared" si="27"/>
        <v>5.0538946875786106</v>
      </c>
      <c r="E205">
        <f t="shared" si="28"/>
        <v>5.0538946875786106</v>
      </c>
      <c r="F205">
        <f t="shared" si="29"/>
        <v>5.5592841563364717</v>
      </c>
      <c r="G205">
        <f t="shared" si="30"/>
        <v>5.0538946875786106</v>
      </c>
      <c r="H205" t="str">
        <f t="shared" si="31"/>
        <v/>
      </c>
      <c r="I205" t="str">
        <f t="shared" si="32"/>
        <v/>
      </c>
      <c r="J205" t="str">
        <f t="shared" si="33"/>
        <v/>
      </c>
      <c r="K205" t="str">
        <f t="shared" si="34"/>
        <v/>
      </c>
      <c r="L205" t="str">
        <f t="shared" si="35"/>
        <v/>
      </c>
      <c r="M205" t="str">
        <f t="shared" si="36"/>
        <v/>
      </c>
      <c r="AC205" s="14" t="s">
        <v>573</v>
      </c>
      <c r="AD205">
        <v>5.0538946875786105E-2</v>
      </c>
      <c r="AE205">
        <v>5.0538946875786105E-2</v>
      </c>
      <c r="AF205">
        <v>5.559284156336472E-2</v>
      </c>
      <c r="AG205">
        <v>5.0538946875786105E-2</v>
      </c>
    </row>
    <row r="206" spans="3:33" x14ac:dyDescent="0.2">
      <c r="C206" t="str">
        <f t="shared" si="26"/>
        <v>c_099</v>
      </c>
      <c r="D206">
        <f t="shared" si="27"/>
        <v>8.0330143226057</v>
      </c>
      <c r="E206">
        <f t="shared" si="28"/>
        <v>8.0330143226057</v>
      </c>
      <c r="F206">
        <f t="shared" si="29"/>
        <v>8.8363157548662716</v>
      </c>
      <c r="G206">
        <f t="shared" si="30"/>
        <v>8.0330143226057</v>
      </c>
      <c r="H206" t="str">
        <f t="shared" si="31"/>
        <v/>
      </c>
      <c r="I206" t="str">
        <f t="shared" si="32"/>
        <v/>
      </c>
      <c r="J206" t="str">
        <f t="shared" si="33"/>
        <v/>
      </c>
      <c r="K206" t="str">
        <f t="shared" si="34"/>
        <v/>
      </c>
      <c r="L206" t="str">
        <f t="shared" si="35"/>
        <v/>
      </c>
      <c r="M206" t="str">
        <f t="shared" si="36"/>
        <v/>
      </c>
      <c r="AC206" s="14" t="s">
        <v>574</v>
      </c>
      <c r="AD206">
        <v>8.0330143226056999E-2</v>
      </c>
      <c r="AE206">
        <v>8.0330143226056999E-2</v>
      </c>
      <c r="AF206">
        <v>8.836315754866271E-2</v>
      </c>
      <c r="AG206">
        <v>8.0330143226056999E-2</v>
      </c>
    </row>
    <row r="207" spans="3:33" x14ac:dyDescent="0.2">
      <c r="C207" t="str">
        <f t="shared" si="26"/>
        <v>c_100</v>
      </c>
      <c r="D207">
        <f t="shared" si="27"/>
        <v>3.0331849060270453</v>
      </c>
      <c r="E207">
        <f t="shared" si="28"/>
        <v>3.0331849060270453</v>
      </c>
      <c r="F207">
        <f t="shared" si="29"/>
        <v>3.3365033966297504</v>
      </c>
      <c r="G207">
        <f t="shared" si="30"/>
        <v>3.0331849060270453</v>
      </c>
      <c r="H207" t="str">
        <f t="shared" si="31"/>
        <v/>
      </c>
      <c r="I207" t="str">
        <f t="shared" si="32"/>
        <v/>
      </c>
      <c r="J207" t="str">
        <f t="shared" si="33"/>
        <v/>
      </c>
      <c r="K207" t="str">
        <f t="shared" si="34"/>
        <v/>
      </c>
      <c r="L207" t="str">
        <f t="shared" si="35"/>
        <v/>
      </c>
      <c r="M207" t="str">
        <f t="shared" si="36"/>
        <v/>
      </c>
      <c r="AC207" s="14" t="s">
        <v>575</v>
      </c>
      <c r="AD207">
        <v>3.0331849060270453E-2</v>
      </c>
      <c r="AE207">
        <v>3.0331849060270453E-2</v>
      </c>
      <c r="AF207">
        <v>3.3365033966297503E-2</v>
      </c>
      <c r="AG207">
        <v>3.0331849060270453E-2</v>
      </c>
    </row>
    <row r="208" spans="3:33" x14ac:dyDescent="0.2">
      <c r="C208" t="str">
        <f t="shared" si="26"/>
        <v>c_101</v>
      </c>
      <c r="D208">
        <f t="shared" si="27"/>
        <v>2.0570124014951703</v>
      </c>
      <c r="E208">
        <f t="shared" si="28"/>
        <v>2.0570124014951703</v>
      </c>
      <c r="F208">
        <f t="shared" si="29"/>
        <v>2.2627136416446874</v>
      </c>
      <c r="G208">
        <f t="shared" si="30"/>
        <v>2.0570124014951703</v>
      </c>
      <c r="H208" t="str">
        <f t="shared" si="31"/>
        <v/>
      </c>
      <c r="I208" t="str">
        <f t="shared" si="32"/>
        <v/>
      </c>
      <c r="J208" t="str">
        <f t="shared" si="33"/>
        <v/>
      </c>
      <c r="K208" t="str">
        <f t="shared" si="34"/>
        <v/>
      </c>
      <c r="L208" t="str">
        <f t="shared" si="35"/>
        <v/>
      </c>
      <c r="M208" t="str">
        <f t="shared" si="36"/>
        <v/>
      </c>
      <c r="AC208" s="14" t="s">
        <v>576</v>
      </c>
      <c r="AD208">
        <v>2.0570124014951702E-2</v>
      </c>
      <c r="AE208">
        <v>2.0570124014951702E-2</v>
      </c>
      <c r="AF208">
        <v>2.2627136416446873E-2</v>
      </c>
      <c r="AG208">
        <v>2.0570124014951702E-2</v>
      </c>
    </row>
    <row r="209" spans="3:33" x14ac:dyDescent="0.2">
      <c r="C209" t="str">
        <f t="shared" si="26"/>
        <v>c_102</v>
      </c>
      <c r="D209">
        <f t="shared" si="27"/>
        <v>16.272188950021924</v>
      </c>
      <c r="E209">
        <f t="shared" si="28"/>
        <v>16.272188950021924</v>
      </c>
      <c r="F209">
        <f t="shared" si="29"/>
        <v>17.899407845024118</v>
      </c>
      <c r="G209">
        <f t="shared" si="30"/>
        <v>16.272188950021924</v>
      </c>
      <c r="H209" t="str">
        <f t="shared" si="31"/>
        <v/>
      </c>
      <c r="I209" t="str">
        <f t="shared" si="32"/>
        <v/>
      </c>
      <c r="J209" t="str">
        <f t="shared" si="33"/>
        <v/>
      </c>
      <c r="K209" t="str">
        <f t="shared" si="34"/>
        <v/>
      </c>
      <c r="L209" t="str">
        <f t="shared" si="35"/>
        <v/>
      </c>
      <c r="M209" t="str">
        <f t="shared" si="36"/>
        <v/>
      </c>
      <c r="AC209" s="14" t="s">
        <v>577</v>
      </c>
      <c r="AD209">
        <v>0.16272188950021924</v>
      </c>
      <c r="AE209">
        <v>0.16272188950021924</v>
      </c>
      <c r="AF209">
        <v>0.17899407845024118</v>
      </c>
      <c r="AG209">
        <v>0.16272188950021924</v>
      </c>
    </row>
    <row r="210" spans="3:33" x14ac:dyDescent="0.2">
      <c r="C210" t="str">
        <f t="shared" si="26"/>
        <v>c_103</v>
      </c>
      <c r="D210">
        <f t="shared" si="27"/>
        <v>1.5737973533486236</v>
      </c>
      <c r="E210">
        <f t="shared" si="28"/>
        <v>1.5737973533486236</v>
      </c>
      <c r="F210">
        <f t="shared" si="29"/>
        <v>1.7311770886834863</v>
      </c>
      <c r="G210">
        <f t="shared" si="30"/>
        <v>1.5737973533486236</v>
      </c>
      <c r="H210" t="str">
        <f t="shared" si="31"/>
        <v/>
      </c>
      <c r="I210" t="str">
        <f t="shared" si="32"/>
        <v/>
      </c>
      <c r="J210" t="str">
        <f t="shared" si="33"/>
        <v/>
      </c>
      <c r="K210" t="str">
        <f t="shared" si="34"/>
        <v/>
      </c>
      <c r="L210" t="str">
        <f t="shared" si="35"/>
        <v/>
      </c>
      <c r="M210" t="str">
        <f t="shared" si="36"/>
        <v/>
      </c>
      <c r="AC210" s="14" t="s">
        <v>578</v>
      </c>
      <c r="AD210">
        <v>1.5737973533486237E-2</v>
      </c>
      <c r="AE210">
        <v>1.5737973533486237E-2</v>
      </c>
      <c r="AF210">
        <v>1.7311770886834863E-2</v>
      </c>
      <c r="AG210">
        <v>1.5737973533486237E-2</v>
      </c>
    </row>
    <row r="211" spans="3:33" x14ac:dyDescent="0.2">
      <c r="C211" t="str">
        <f t="shared" si="26"/>
        <v>c_104</v>
      </c>
      <c r="D211">
        <f t="shared" si="27"/>
        <v>6.1216316471337882</v>
      </c>
      <c r="E211">
        <f t="shared" si="28"/>
        <v>6.1216316471337882</v>
      </c>
      <c r="F211">
        <f t="shared" si="29"/>
        <v>6.7337948118471687</v>
      </c>
      <c r="G211">
        <f t="shared" si="30"/>
        <v>6.1216316471337882</v>
      </c>
      <c r="H211" t="str">
        <f t="shared" si="31"/>
        <v/>
      </c>
      <c r="I211" t="str">
        <f t="shared" si="32"/>
        <v/>
      </c>
      <c r="J211" t="str">
        <f t="shared" si="33"/>
        <v/>
      </c>
      <c r="K211" t="str">
        <f t="shared" si="34"/>
        <v/>
      </c>
      <c r="L211" t="str">
        <f t="shared" si="35"/>
        <v/>
      </c>
      <c r="M211" t="str">
        <f t="shared" si="36"/>
        <v/>
      </c>
      <c r="AC211" s="14" t="s">
        <v>579</v>
      </c>
      <c r="AD211">
        <v>6.1216316471337885E-2</v>
      </c>
      <c r="AE211">
        <v>6.1216316471337885E-2</v>
      </c>
      <c r="AF211">
        <v>6.7337948118471685E-2</v>
      </c>
      <c r="AG211">
        <v>6.1216316471337885E-2</v>
      </c>
    </row>
    <row r="212" spans="3:33" x14ac:dyDescent="0.2">
      <c r="C212" t="str">
        <f t="shared" si="26"/>
        <v>c_105</v>
      </c>
      <c r="D212">
        <f t="shared" si="27"/>
        <v>0.28028174968763259</v>
      </c>
      <c r="E212">
        <f t="shared" si="28"/>
        <v>0.28028174968763259</v>
      </c>
      <c r="F212">
        <f t="shared" si="29"/>
        <v>0.3083099246563959</v>
      </c>
      <c r="G212">
        <f t="shared" si="30"/>
        <v>0.28028174968763259</v>
      </c>
      <c r="H212" t="str">
        <f t="shared" si="31"/>
        <v/>
      </c>
      <c r="I212" t="str">
        <f t="shared" si="32"/>
        <v/>
      </c>
      <c r="J212" t="str">
        <f t="shared" si="33"/>
        <v/>
      </c>
      <c r="K212" t="str">
        <f t="shared" si="34"/>
        <v/>
      </c>
      <c r="L212" t="str">
        <f t="shared" si="35"/>
        <v/>
      </c>
      <c r="M212" t="str">
        <f t="shared" si="36"/>
        <v/>
      </c>
      <c r="AC212" s="14" t="s">
        <v>580</v>
      </c>
      <c r="AD212">
        <v>2.8028174968763261E-3</v>
      </c>
      <c r="AE212">
        <v>2.8028174968763261E-3</v>
      </c>
      <c r="AF212">
        <v>3.0830992465639591E-3</v>
      </c>
      <c r="AG212">
        <v>2.8028174968763261E-3</v>
      </c>
    </row>
    <row r="213" spans="3:33" x14ac:dyDescent="0.2">
      <c r="C213" t="str">
        <f t="shared" si="26"/>
        <v>c_106</v>
      </c>
      <c r="D213">
        <f t="shared" si="27"/>
        <v>5.3603557757832982</v>
      </c>
      <c r="E213">
        <f t="shared" si="28"/>
        <v>5.3603557757832982</v>
      </c>
      <c r="F213">
        <f t="shared" si="29"/>
        <v>5.3603557757832982</v>
      </c>
      <c r="G213">
        <f t="shared" si="30"/>
        <v>5.3603557757832982</v>
      </c>
      <c r="H213" t="str">
        <f t="shared" si="31"/>
        <v/>
      </c>
      <c r="I213" t="str">
        <f t="shared" si="32"/>
        <v/>
      </c>
      <c r="J213" t="str">
        <f t="shared" si="33"/>
        <v/>
      </c>
      <c r="K213" t="str">
        <f t="shared" si="34"/>
        <v/>
      </c>
      <c r="L213" t="str">
        <f t="shared" si="35"/>
        <v/>
      </c>
      <c r="M213" t="str">
        <f t="shared" si="36"/>
        <v/>
      </c>
      <c r="AC213" s="14" t="s">
        <v>581</v>
      </c>
      <c r="AD213">
        <v>5.360355775783298E-2</v>
      </c>
      <c r="AE213">
        <v>5.360355775783298E-2</v>
      </c>
      <c r="AF213">
        <v>5.360355775783298E-2</v>
      </c>
      <c r="AG213">
        <v>5.360355775783298E-2</v>
      </c>
    </row>
    <row r="214" spans="3:33" x14ac:dyDescent="0.2">
      <c r="C214" t="str">
        <f t="shared" si="26"/>
        <v>c_109</v>
      </c>
      <c r="D214">
        <f t="shared" si="27"/>
        <v>15.963028152689009</v>
      </c>
      <c r="E214">
        <f t="shared" si="28"/>
        <v>15.963028152689009</v>
      </c>
      <c r="F214">
        <f t="shared" si="29"/>
        <v>15.963028152689009</v>
      </c>
      <c r="G214">
        <f t="shared" si="30"/>
        <v>15.963028152689009</v>
      </c>
      <c r="H214" t="str">
        <f t="shared" si="31"/>
        <v/>
      </c>
      <c r="I214" t="str">
        <f t="shared" si="32"/>
        <v/>
      </c>
      <c r="J214" t="str">
        <f t="shared" si="33"/>
        <v/>
      </c>
      <c r="K214" t="str">
        <f t="shared" si="34"/>
        <v/>
      </c>
      <c r="L214" t="str">
        <f t="shared" si="35"/>
        <v/>
      </c>
      <c r="M214" t="str">
        <f t="shared" si="36"/>
        <v/>
      </c>
      <c r="AC214" s="14" t="s">
        <v>584</v>
      </c>
      <c r="AD214">
        <v>0.1596302815268901</v>
      </c>
      <c r="AE214">
        <v>0.1596302815268901</v>
      </c>
      <c r="AF214">
        <v>0.1596302815268901</v>
      </c>
      <c r="AG214">
        <v>0.1596302815268901</v>
      </c>
    </row>
    <row r="215" spans="3:33" x14ac:dyDescent="0.2">
      <c r="C215" t="str">
        <f t="shared" si="26"/>
        <v>c_110</v>
      </c>
      <c r="D215">
        <f t="shared" si="27"/>
        <v>0.19275911192936471</v>
      </c>
      <c r="E215">
        <f t="shared" si="28"/>
        <v>0.19275911192936471</v>
      </c>
      <c r="F215">
        <f t="shared" si="29"/>
        <v>0.19275911192936471</v>
      </c>
      <c r="G215">
        <f t="shared" si="30"/>
        <v>0.19275911192936471</v>
      </c>
      <c r="H215" t="str">
        <f t="shared" si="31"/>
        <v/>
      </c>
      <c r="I215" t="str">
        <f t="shared" si="32"/>
        <v/>
      </c>
      <c r="J215" t="str">
        <f t="shared" si="33"/>
        <v/>
      </c>
      <c r="K215" t="str">
        <f t="shared" si="34"/>
        <v/>
      </c>
      <c r="L215" t="str">
        <f t="shared" si="35"/>
        <v/>
      </c>
      <c r="M215" t="str">
        <f t="shared" si="36"/>
        <v/>
      </c>
      <c r="AC215" s="14" t="s">
        <v>585</v>
      </c>
      <c r="AD215">
        <v>1.927591119293647E-3</v>
      </c>
      <c r="AE215">
        <v>1.927591119293647E-3</v>
      </c>
      <c r="AF215">
        <v>1.927591119293647E-3</v>
      </c>
      <c r="AG215">
        <v>1.927591119293647E-3</v>
      </c>
    </row>
    <row r="216" spans="3:33" x14ac:dyDescent="0.2">
      <c r="C216" t="str">
        <f t="shared" si="26"/>
        <v>c_111</v>
      </c>
      <c r="D216">
        <f t="shared" si="27"/>
        <v>7.0767175639311288</v>
      </c>
      <c r="E216">
        <f t="shared" si="28"/>
        <v>7.0767175639311288</v>
      </c>
      <c r="F216">
        <f t="shared" si="29"/>
        <v>7.0767175639311288</v>
      </c>
      <c r="G216">
        <f t="shared" si="30"/>
        <v>7.0767175639311288</v>
      </c>
      <c r="H216" t="str">
        <f t="shared" si="31"/>
        <v/>
      </c>
      <c r="I216" t="str">
        <f t="shared" si="32"/>
        <v/>
      </c>
      <c r="J216" t="str">
        <f t="shared" si="33"/>
        <v/>
      </c>
      <c r="K216" t="str">
        <f t="shared" si="34"/>
        <v/>
      </c>
      <c r="L216" t="str">
        <f t="shared" si="35"/>
        <v/>
      </c>
      <c r="M216" t="str">
        <f t="shared" si="36"/>
        <v/>
      </c>
      <c r="AC216" s="14" t="s">
        <v>586</v>
      </c>
      <c r="AD216">
        <v>7.0767175639311286E-2</v>
      </c>
      <c r="AE216">
        <v>7.0767175639311286E-2</v>
      </c>
      <c r="AF216">
        <v>7.0767175639311286E-2</v>
      </c>
      <c r="AG216">
        <v>7.0767175639311286E-2</v>
      </c>
    </row>
    <row r="217" spans="3:33" x14ac:dyDescent="0.2">
      <c r="C217" t="str">
        <f t="shared" si="26"/>
        <v>c_112</v>
      </c>
      <c r="D217">
        <f t="shared" si="27"/>
        <v>1.5016320018924374</v>
      </c>
      <c r="E217">
        <f t="shared" si="28"/>
        <v>1.5016320018924374</v>
      </c>
      <c r="F217">
        <f t="shared" si="29"/>
        <v>1.5016320018924374</v>
      </c>
      <c r="G217">
        <f t="shared" si="30"/>
        <v>1.5016320018924374</v>
      </c>
      <c r="H217" t="str">
        <f t="shared" si="31"/>
        <v/>
      </c>
      <c r="I217" t="str">
        <f t="shared" si="32"/>
        <v/>
      </c>
      <c r="J217" t="str">
        <f t="shared" si="33"/>
        <v/>
      </c>
      <c r="K217" t="str">
        <f t="shared" si="34"/>
        <v/>
      </c>
      <c r="L217" t="str">
        <f t="shared" si="35"/>
        <v/>
      </c>
      <c r="M217" t="str">
        <f t="shared" si="36"/>
        <v/>
      </c>
      <c r="AC217" s="14" t="s">
        <v>587</v>
      </c>
      <c r="AD217">
        <v>1.5016320018924374E-2</v>
      </c>
      <c r="AE217">
        <v>1.5016320018924374E-2</v>
      </c>
      <c r="AF217">
        <v>1.5016320018924374E-2</v>
      </c>
      <c r="AG217">
        <v>1.5016320018924374E-2</v>
      </c>
    </row>
    <row r="218" spans="3:33" x14ac:dyDescent="0.2">
      <c r="C218" t="str">
        <f t="shared" si="26"/>
        <v>c_113</v>
      </c>
      <c r="D218">
        <f t="shared" si="27"/>
        <v>3.1158310920887744</v>
      </c>
      <c r="E218">
        <f t="shared" si="28"/>
        <v>3.1158310920887744</v>
      </c>
      <c r="F218">
        <f t="shared" si="29"/>
        <v>3.1158310920887744</v>
      </c>
      <c r="G218">
        <f t="shared" si="30"/>
        <v>3.1158310920887744</v>
      </c>
      <c r="H218" t="str">
        <f t="shared" si="31"/>
        <v/>
      </c>
      <c r="I218" t="str">
        <f t="shared" si="32"/>
        <v/>
      </c>
      <c r="J218" t="str">
        <f t="shared" si="33"/>
        <v/>
      </c>
      <c r="K218" t="str">
        <f t="shared" si="34"/>
        <v/>
      </c>
      <c r="L218" t="str">
        <f t="shared" si="35"/>
        <v/>
      </c>
      <c r="M218" t="str">
        <f t="shared" si="36"/>
        <v/>
      </c>
      <c r="AC218" s="14" t="s">
        <v>588</v>
      </c>
      <c r="AD218">
        <v>3.1158310920887743E-2</v>
      </c>
      <c r="AE218">
        <v>3.1158310920887743E-2</v>
      </c>
      <c r="AF218">
        <v>3.1158310920887743E-2</v>
      </c>
      <c r="AG218">
        <v>3.1158310920887743E-2</v>
      </c>
    </row>
    <row r="219" spans="3:33" x14ac:dyDescent="0.2">
      <c r="C219" t="str">
        <f t="shared" si="26"/>
        <v>c_114</v>
      </c>
      <c r="D219">
        <f t="shared" si="27"/>
        <v>0.95421575071685405</v>
      </c>
      <c r="E219">
        <f t="shared" si="28"/>
        <v>0.95421575071685405</v>
      </c>
      <c r="F219">
        <f t="shared" si="29"/>
        <v>0.95421575071685405</v>
      </c>
      <c r="G219">
        <f t="shared" si="30"/>
        <v>0.95421575071685405</v>
      </c>
      <c r="H219" t="str">
        <f t="shared" si="31"/>
        <v/>
      </c>
      <c r="I219" t="str">
        <f t="shared" si="32"/>
        <v/>
      </c>
      <c r="J219" t="str">
        <f t="shared" si="33"/>
        <v/>
      </c>
      <c r="K219" t="str">
        <f t="shared" si="34"/>
        <v/>
      </c>
      <c r="L219" t="str">
        <f t="shared" si="35"/>
        <v/>
      </c>
      <c r="M219" t="str">
        <f t="shared" si="36"/>
        <v/>
      </c>
      <c r="AC219" s="14" t="s">
        <v>589</v>
      </c>
      <c r="AD219">
        <v>9.5421575071685406E-3</v>
      </c>
      <c r="AE219">
        <v>9.5421575071685406E-3</v>
      </c>
      <c r="AF219">
        <v>9.5421575071685406E-3</v>
      </c>
      <c r="AG219">
        <v>9.5421575071685406E-3</v>
      </c>
    </row>
    <row r="220" spans="3:33" x14ac:dyDescent="0.2">
      <c r="C220" t="str">
        <f t="shared" si="26"/>
        <v>c_115</v>
      </c>
      <c r="D220">
        <f t="shared" si="27"/>
        <v>1.5350987248481551</v>
      </c>
      <c r="E220">
        <f t="shared" si="28"/>
        <v>1.5350987248481551</v>
      </c>
      <c r="F220">
        <f t="shared" si="29"/>
        <v>1.5350987248481551</v>
      </c>
      <c r="G220">
        <f t="shared" si="30"/>
        <v>1.5350987248481551</v>
      </c>
      <c r="H220" t="str">
        <f t="shared" si="31"/>
        <v/>
      </c>
      <c r="I220" t="str">
        <f t="shared" si="32"/>
        <v/>
      </c>
      <c r="J220" t="str">
        <f t="shared" si="33"/>
        <v/>
      </c>
      <c r="K220" t="str">
        <f t="shared" si="34"/>
        <v/>
      </c>
      <c r="L220" t="str">
        <f t="shared" si="35"/>
        <v/>
      </c>
      <c r="M220" t="str">
        <f t="shared" si="36"/>
        <v/>
      </c>
      <c r="AC220" s="14" t="s">
        <v>590</v>
      </c>
      <c r="AD220">
        <v>1.5350987248481551E-2</v>
      </c>
      <c r="AE220">
        <v>1.5350987248481551E-2</v>
      </c>
      <c r="AF220">
        <v>1.5350987248481551E-2</v>
      </c>
      <c r="AG220">
        <v>1.5350987248481551E-2</v>
      </c>
    </row>
    <row r="221" spans="3:33" x14ac:dyDescent="0.2">
      <c r="C221" t="str">
        <f t="shared" si="26"/>
        <v>c_116</v>
      </c>
      <c r="D221">
        <f t="shared" si="27"/>
        <v>1.0838867102425283</v>
      </c>
      <c r="E221">
        <f t="shared" si="28"/>
        <v>1.0838867102425283</v>
      </c>
      <c r="F221">
        <f t="shared" si="29"/>
        <v>1.0838867102425283</v>
      </c>
      <c r="G221">
        <f t="shared" si="30"/>
        <v>1.0838867102425283</v>
      </c>
      <c r="H221" t="str">
        <f t="shared" si="31"/>
        <v/>
      </c>
      <c r="I221" t="str">
        <f t="shared" si="32"/>
        <v/>
      </c>
      <c r="J221" t="str">
        <f t="shared" si="33"/>
        <v/>
      </c>
      <c r="K221" t="str">
        <f t="shared" si="34"/>
        <v/>
      </c>
      <c r="L221" t="str">
        <f t="shared" si="35"/>
        <v/>
      </c>
      <c r="M221" t="str">
        <f t="shared" si="36"/>
        <v/>
      </c>
      <c r="AC221" s="14" t="s">
        <v>591</v>
      </c>
      <c r="AD221">
        <v>1.0838867102425282E-2</v>
      </c>
      <c r="AE221">
        <v>1.0838867102425282E-2</v>
      </c>
      <c r="AF221">
        <v>1.0838867102425282E-2</v>
      </c>
      <c r="AG221">
        <v>1.0838867102425282E-2</v>
      </c>
    </row>
    <row r="222" spans="3:33" x14ac:dyDescent="0.2">
      <c r="C222" t="str">
        <f t="shared" si="26"/>
        <v>c_117</v>
      </c>
      <c r="D222">
        <f t="shared" si="27"/>
        <v>0.43467223480096906</v>
      </c>
      <c r="E222">
        <f t="shared" si="28"/>
        <v>0.43467223480096906</v>
      </c>
      <c r="F222">
        <f t="shared" si="29"/>
        <v>0.43467223480096906</v>
      </c>
      <c r="G222">
        <f t="shared" si="30"/>
        <v>0.43467223480096906</v>
      </c>
      <c r="H222" t="str">
        <f t="shared" si="31"/>
        <v/>
      </c>
      <c r="I222" t="str">
        <f t="shared" si="32"/>
        <v/>
      </c>
      <c r="J222" t="str">
        <f t="shared" si="33"/>
        <v/>
      </c>
      <c r="K222" t="str">
        <f t="shared" si="34"/>
        <v/>
      </c>
      <c r="L222" t="str">
        <f t="shared" si="35"/>
        <v/>
      </c>
      <c r="M222" t="str">
        <f t="shared" si="36"/>
        <v/>
      </c>
      <c r="AC222" s="14" t="s">
        <v>592</v>
      </c>
      <c r="AD222">
        <v>4.3467223480096904E-3</v>
      </c>
      <c r="AE222">
        <v>4.3467223480096904E-3</v>
      </c>
      <c r="AF222">
        <v>4.3467223480096904E-3</v>
      </c>
      <c r="AG222">
        <v>4.3467223480096904E-3</v>
      </c>
    </row>
    <row r="223" spans="3:33" x14ac:dyDescent="0.2">
      <c r="C223" t="str">
        <f t="shared" si="26"/>
        <v>c_118</v>
      </c>
      <c r="D223">
        <f t="shared" si="27"/>
        <v>4.1782643059093445</v>
      </c>
      <c r="E223">
        <f t="shared" si="28"/>
        <v>4.1782643059093445</v>
      </c>
      <c r="F223">
        <f t="shared" si="29"/>
        <v>4.1782643059093445</v>
      </c>
      <c r="G223">
        <f t="shared" si="30"/>
        <v>4.1782643059093445</v>
      </c>
      <c r="H223" t="str">
        <f t="shared" si="31"/>
        <v/>
      </c>
      <c r="I223" t="str">
        <f t="shared" si="32"/>
        <v/>
      </c>
      <c r="J223" t="str">
        <f t="shared" si="33"/>
        <v/>
      </c>
      <c r="K223" t="str">
        <f t="shared" si="34"/>
        <v/>
      </c>
      <c r="L223" t="str">
        <f t="shared" si="35"/>
        <v/>
      </c>
      <c r="M223" t="str">
        <f t="shared" si="36"/>
        <v/>
      </c>
      <c r="AC223" s="14" t="s">
        <v>593</v>
      </c>
      <c r="AD223">
        <v>4.1782643059093447E-2</v>
      </c>
      <c r="AE223">
        <v>4.1782643059093447E-2</v>
      </c>
      <c r="AF223">
        <v>4.1782643059093447E-2</v>
      </c>
      <c r="AG223">
        <v>4.1782643059093447E-2</v>
      </c>
    </row>
    <row r="224" spans="3:33" x14ac:dyDescent="0.2">
      <c r="C224" t="str">
        <f t="shared" si="26"/>
        <v>c_119</v>
      </c>
      <c r="D224">
        <f t="shared" si="27"/>
        <v>1.2757074526768764</v>
      </c>
      <c r="E224">
        <f t="shared" si="28"/>
        <v>1.2757074526768764</v>
      </c>
      <c r="F224">
        <f t="shared" si="29"/>
        <v>1.2757074526768764</v>
      </c>
      <c r="G224">
        <f t="shared" si="30"/>
        <v>1.2757074526768764</v>
      </c>
      <c r="H224" t="str">
        <f t="shared" si="31"/>
        <v/>
      </c>
      <c r="I224" t="str">
        <f t="shared" si="32"/>
        <v/>
      </c>
      <c r="J224" t="str">
        <f t="shared" si="33"/>
        <v/>
      </c>
      <c r="K224" t="str">
        <f t="shared" si="34"/>
        <v/>
      </c>
      <c r="L224" t="str">
        <f t="shared" si="35"/>
        <v/>
      </c>
      <c r="M224" t="str">
        <f t="shared" si="36"/>
        <v/>
      </c>
      <c r="AC224" s="14" t="s">
        <v>594</v>
      </c>
      <c r="AD224">
        <v>1.2757074526768762E-2</v>
      </c>
      <c r="AE224">
        <v>1.2757074526768762E-2</v>
      </c>
      <c r="AF224">
        <v>1.2757074526768762E-2</v>
      </c>
      <c r="AG224">
        <v>1.2757074526768762E-2</v>
      </c>
    </row>
    <row r="225" spans="3:33" x14ac:dyDescent="0.2">
      <c r="C225" t="str">
        <f t="shared" si="26"/>
        <v>c_120</v>
      </c>
      <c r="D225">
        <f t="shared" si="27"/>
        <v>0.22324581840932767</v>
      </c>
      <c r="E225">
        <f t="shared" si="28"/>
        <v>0.22324581840932767</v>
      </c>
      <c r="F225">
        <f t="shared" si="29"/>
        <v>0.22324581840932767</v>
      </c>
      <c r="G225">
        <f t="shared" si="30"/>
        <v>0.22324581840932767</v>
      </c>
      <c r="H225" t="str">
        <f t="shared" si="31"/>
        <v/>
      </c>
      <c r="I225" t="str">
        <f t="shared" si="32"/>
        <v/>
      </c>
      <c r="J225" t="str">
        <f t="shared" si="33"/>
        <v/>
      </c>
      <c r="K225" t="str">
        <f t="shared" si="34"/>
        <v/>
      </c>
      <c r="L225" t="str">
        <f t="shared" si="35"/>
        <v/>
      </c>
      <c r="M225" t="str">
        <f t="shared" si="36"/>
        <v/>
      </c>
      <c r="AC225" s="14" t="s">
        <v>595</v>
      </c>
      <c r="AD225">
        <v>2.2324581840932767E-3</v>
      </c>
      <c r="AE225">
        <v>2.2324581840932767E-3</v>
      </c>
      <c r="AF225">
        <v>2.2324581840932767E-3</v>
      </c>
      <c r="AG225">
        <v>2.2324581840932767E-3</v>
      </c>
    </row>
    <row r="226" spans="3:33" x14ac:dyDescent="0.2">
      <c r="C226" t="str">
        <f t="shared" si="26"/>
        <v>c_121</v>
      </c>
      <c r="D226">
        <f t="shared" si="27"/>
        <v>3.0976171411360434</v>
      </c>
      <c r="E226">
        <f t="shared" si="28"/>
        <v>3.0976171411360434</v>
      </c>
      <c r="F226">
        <f t="shared" si="29"/>
        <v>3.0976171411360434</v>
      </c>
      <c r="G226">
        <f t="shared" si="30"/>
        <v>3.0976171411360434</v>
      </c>
      <c r="H226" t="str">
        <f t="shared" si="31"/>
        <v/>
      </c>
      <c r="I226" t="str">
        <f t="shared" si="32"/>
        <v/>
      </c>
      <c r="J226" t="str">
        <f t="shared" si="33"/>
        <v/>
      </c>
      <c r="K226" t="str">
        <f t="shared" si="34"/>
        <v/>
      </c>
      <c r="L226" t="str">
        <f t="shared" si="35"/>
        <v/>
      </c>
      <c r="M226" t="str">
        <f t="shared" si="36"/>
        <v/>
      </c>
      <c r="AC226" s="14" t="s">
        <v>596</v>
      </c>
      <c r="AD226">
        <v>3.0976171411360436E-2</v>
      </c>
      <c r="AE226">
        <v>3.0976171411360436E-2</v>
      </c>
      <c r="AF226">
        <v>3.0976171411360436E-2</v>
      </c>
      <c r="AG226">
        <v>3.0976171411360436E-2</v>
      </c>
    </row>
    <row r="227" spans="3:33" x14ac:dyDescent="0.2">
      <c r="C227" t="str">
        <f t="shared" si="26"/>
        <v>c_122</v>
      </c>
      <c r="D227">
        <f t="shared" si="27"/>
        <v>4.0309995823733225</v>
      </c>
      <c r="E227">
        <f t="shared" si="28"/>
        <v>4.0309995823733225</v>
      </c>
      <c r="F227">
        <f t="shared" si="29"/>
        <v>4.0309995823733225</v>
      </c>
      <c r="G227">
        <f t="shared" si="30"/>
        <v>4.0309995823733225</v>
      </c>
      <c r="H227" t="str">
        <f t="shared" si="31"/>
        <v/>
      </c>
      <c r="I227" t="str">
        <f t="shared" si="32"/>
        <v/>
      </c>
      <c r="J227" t="str">
        <f t="shared" si="33"/>
        <v/>
      </c>
      <c r="K227" t="str">
        <f t="shared" si="34"/>
        <v/>
      </c>
      <c r="L227" t="str">
        <f t="shared" si="35"/>
        <v/>
      </c>
      <c r="M227" t="str">
        <f t="shared" si="36"/>
        <v/>
      </c>
      <c r="AC227" s="14" t="s">
        <v>597</v>
      </c>
      <c r="AD227">
        <v>4.0309995823733229E-2</v>
      </c>
      <c r="AE227">
        <v>4.0309995823733229E-2</v>
      </c>
      <c r="AF227">
        <v>4.0309995823733229E-2</v>
      </c>
      <c r="AG227">
        <v>4.0309995823733229E-2</v>
      </c>
    </row>
    <row r="228" spans="3:33" x14ac:dyDescent="0.2">
      <c r="C228" t="str">
        <f t="shared" si="26"/>
        <v>c_124</v>
      </c>
      <c r="D228">
        <f t="shared" si="27"/>
        <v>6.722303148298657</v>
      </c>
      <c r="E228">
        <f t="shared" si="28"/>
        <v>6.722303148298657</v>
      </c>
      <c r="F228">
        <f t="shared" si="29"/>
        <v>6.722303148298657</v>
      </c>
      <c r="G228">
        <f t="shared" si="30"/>
        <v>6.722303148298657</v>
      </c>
      <c r="H228" t="str">
        <f t="shared" si="31"/>
        <v/>
      </c>
      <c r="I228" t="str">
        <f t="shared" si="32"/>
        <v/>
      </c>
      <c r="J228" t="str">
        <f t="shared" si="33"/>
        <v/>
      </c>
      <c r="K228" t="str">
        <f t="shared" si="34"/>
        <v/>
      </c>
      <c r="L228" t="str">
        <f t="shared" si="35"/>
        <v/>
      </c>
      <c r="M228" t="str">
        <f t="shared" si="36"/>
        <v/>
      </c>
      <c r="AC228" s="14" t="s">
        <v>599</v>
      </c>
      <c r="AD228">
        <v>6.722303148298657E-2</v>
      </c>
      <c r="AE228">
        <v>6.722303148298657E-2</v>
      </c>
      <c r="AF228">
        <v>6.722303148298657E-2</v>
      </c>
      <c r="AG228">
        <v>6.722303148298657E-2</v>
      </c>
    </row>
    <row r="229" spans="3:33" x14ac:dyDescent="0.2">
      <c r="C229" t="str">
        <f t="shared" si="26"/>
        <v>c_126</v>
      </c>
      <c r="D229">
        <f t="shared" si="27"/>
        <v>2.7613425789664805</v>
      </c>
      <c r="E229">
        <f t="shared" si="28"/>
        <v>2.7613425789664805</v>
      </c>
      <c r="F229">
        <f t="shared" si="29"/>
        <v>2.7613425789664805</v>
      </c>
      <c r="G229">
        <f t="shared" si="30"/>
        <v>2.7613425789664805</v>
      </c>
      <c r="H229" t="str">
        <f t="shared" si="31"/>
        <v/>
      </c>
      <c r="I229" t="str">
        <f t="shared" si="32"/>
        <v/>
      </c>
      <c r="J229" t="str">
        <f t="shared" si="33"/>
        <v/>
      </c>
      <c r="K229" t="str">
        <f t="shared" si="34"/>
        <v/>
      </c>
      <c r="L229" t="str">
        <f t="shared" si="35"/>
        <v/>
      </c>
      <c r="M229" t="str">
        <f t="shared" si="36"/>
        <v/>
      </c>
      <c r="AC229" s="14" t="s">
        <v>601</v>
      </c>
      <c r="AD229">
        <v>2.7613425789664806E-2</v>
      </c>
      <c r="AE229">
        <v>2.7613425789664806E-2</v>
      </c>
      <c r="AF229">
        <v>2.7613425789664806E-2</v>
      </c>
      <c r="AG229">
        <v>2.7613425789664806E-2</v>
      </c>
    </row>
    <row r="230" spans="3:33" x14ac:dyDescent="0.2">
      <c r="C230" t="str">
        <f t="shared" si="26"/>
        <v>c_128</v>
      </c>
      <c r="D230">
        <f t="shared" si="27"/>
        <v>4.5946258178637658</v>
      </c>
      <c r="E230">
        <f t="shared" si="28"/>
        <v>4.5946258178637658</v>
      </c>
      <c r="F230">
        <f t="shared" si="29"/>
        <v>4.5946258178637658</v>
      </c>
      <c r="G230">
        <f t="shared" si="30"/>
        <v>4.5946258178637658</v>
      </c>
      <c r="H230" t="str">
        <f t="shared" si="31"/>
        <v/>
      </c>
      <c r="I230" t="str">
        <f t="shared" si="32"/>
        <v/>
      </c>
      <c r="J230" t="str">
        <f t="shared" si="33"/>
        <v/>
      </c>
      <c r="K230" t="str">
        <f t="shared" si="34"/>
        <v/>
      </c>
      <c r="L230" t="str">
        <f t="shared" si="35"/>
        <v/>
      </c>
      <c r="M230" t="str">
        <f t="shared" si="36"/>
        <v/>
      </c>
      <c r="AC230" s="14" t="s">
        <v>603</v>
      </c>
      <c r="AD230">
        <v>4.5946258178637657E-2</v>
      </c>
      <c r="AE230">
        <v>4.5946258178637657E-2</v>
      </c>
      <c r="AF230">
        <v>4.5946258178637657E-2</v>
      </c>
      <c r="AG230">
        <v>4.5946258178637657E-2</v>
      </c>
    </row>
    <row r="231" spans="3:33" x14ac:dyDescent="0.2">
      <c r="C231" t="str">
        <f t="shared" si="26"/>
        <v>c_130</v>
      </c>
      <c r="D231">
        <f t="shared" si="27"/>
        <v>5.1813557189621031</v>
      </c>
      <c r="E231">
        <f t="shared" si="28"/>
        <v>5.1813557189621031</v>
      </c>
      <c r="F231">
        <f t="shared" si="29"/>
        <v>5.1813557189621031</v>
      </c>
      <c r="G231">
        <f t="shared" si="30"/>
        <v>5.1813557189621031</v>
      </c>
      <c r="H231" t="str">
        <f t="shared" si="31"/>
        <v/>
      </c>
      <c r="I231" t="str">
        <f t="shared" si="32"/>
        <v/>
      </c>
      <c r="J231" t="str">
        <f t="shared" si="33"/>
        <v/>
      </c>
      <c r="K231" t="str">
        <f t="shared" si="34"/>
        <v/>
      </c>
      <c r="L231" t="str">
        <f t="shared" si="35"/>
        <v/>
      </c>
      <c r="M231" t="str">
        <f t="shared" si="36"/>
        <v/>
      </c>
      <c r="AC231" s="14" t="s">
        <v>605</v>
      </c>
      <c r="AD231">
        <v>5.181355718962103E-2</v>
      </c>
      <c r="AE231">
        <v>5.181355718962103E-2</v>
      </c>
      <c r="AF231">
        <v>5.181355718962103E-2</v>
      </c>
      <c r="AG231">
        <v>5.181355718962103E-2</v>
      </c>
    </row>
    <row r="232" spans="3:33" x14ac:dyDescent="0.2">
      <c r="C232" t="str">
        <f t="shared" si="26"/>
        <v>c_132</v>
      </c>
      <c r="D232">
        <f t="shared" si="27"/>
        <v>2.3820064756226142</v>
      </c>
      <c r="E232">
        <f t="shared" si="28"/>
        <v>2.3820064756226142</v>
      </c>
      <c r="F232">
        <f t="shared" si="29"/>
        <v>2.3820064756226142</v>
      </c>
      <c r="G232">
        <f t="shared" si="30"/>
        <v>2.3820064756226142</v>
      </c>
      <c r="H232" t="str">
        <f t="shared" si="31"/>
        <v/>
      </c>
      <c r="I232" t="str">
        <f t="shared" si="32"/>
        <v/>
      </c>
      <c r="J232" t="str">
        <f t="shared" si="33"/>
        <v/>
      </c>
      <c r="K232" t="str">
        <f t="shared" si="34"/>
        <v/>
      </c>
      <c r="L232" t="str">
        <f t="shared" si="35"/>
        <v/>
      </c>
      <c r="M232" t="str">
        <f t="shared" si="36"/>
        <v/>
      </c>
      <c r="AC232" s="14" t="s">
        <v>607</v>
      </c>
      <c r="AD232">
        <v>2.3820064756226143E-2</v>
      </c>
      <c r="AE232">
        <v>2.3820064756226143E-2</v>
      </c>
      <c r="AF232">
        <v>2.3820064756226143E-2</v>
      </c>
      <c r="AG232">
        <v>2.3820064756226143E-2</v>
      </c>
    </row>
    <row r="233" spans="3:33" x14ac:dyDescent="0.2">
      <c r="C233" t="str">
        <f t="shared" si="26"/>
        <v>c_133</v>
      </c>
      <c r="D233">
        <f t="shared" si="27"/>
        <v>0.52056092556884193</v>
      </c>
      <c r="E233">
        <f t="shared" si="28"/>
        <v>0.52056092556884193</v>
      </c>
      <c r="F233">
        <f t="shared" si="29"/>
        <v>0.52056092556884193</v>
      </c>
      <c r="G233">
        <f t="shared" si="30"/>
        <v>0.52056092556884193</v>
      </c>
      <c r="H233" t="str">
        <f t="shared" si="31"/>
        <v/>
      </c>
      <c r="I233" t="str">
        <f t="shared" si="32"/>
        <v/>
      </c>
      <c r="J233" t="str">
        <f t="shared" si="33"/>
        <v/>
      </c>
      <c r="K233" t="str">
        <f t="shared" si="34"/>
        <v/>
      </c>
      <c r="L233" t="str">
        <f t="shared" si="35"/>
        <v/>
      </c>
      <c r="M233" t="str">
        <f t="shared" si="36"/>
        <v/>
      </c>
      <c r="AC233" s="14" t="s">
        <v>608</v>
      </c>
      <c r="AD233">
        <v>5.2056092556884192E-3</v>
      </c>
      <c r="AE233">
        <v>5.2056092556884192E-3</v>
      </c>
      <c r="AF233">
        <v>5.2056092556884192E-3</v>
      </c>
      <c r="AG233">
        <v>5.2056092556884192E-3</v>
      </c>
    </row>
    <row r="234" spans="3:33" x14ac:dyDescent="0.2">
      <c r="C234" t="str">
        <f t="shared" si="26"/>
        <v>c_134</v>
      </c>
      <c r="D234">
        <f t="shared" si="27"/>
        <v>8.9692378847298091</v>
      </c>
      <c r="E234">
        <f t="shared" si="28"/>
        <v>8.9692378847298091</v>
      </c>
      <c r="F234">
        <f t="shared" si="29"/>
        <v>8.9692378847298091</v>
      </c>
      <c r="G234">
        <f t="shared" si="30"/>
        <v>8.9692378847298091</v>
      </c>
      <c r="H234" t="str">
        <f t="shared" si="31"/>
        <v/>
      </c>
      <c r="I234" t="str">
        <f t="shared" si="32"/>
        <v/>
      </c>
      <c r="J234" t="str">
        <f t="shared" si="33"/>
        <v/>
      </c>
      <c r="K234" t="str">
        <f t="shared" si="34"/>
        <v/>
      </c>
      <c r="L234" t="str">
        <f t="shared" si="35"/>
        <v/>
      </c>
      <c r="M234" t="str">
        <f t="shared" si="36"/>
        <v/>
      </c>
      <c r="AC234" s="14" t="s">
        <v>609</v>
      </c>
      <c r="AD234">
        <v>8.9692378847298096E-2</v>
      </c>
      <c r="AE234">
        <v>8.9692378847298096E-2</v>
      </c>
      <c r="AF234">
        <v>8.9692378847298096E-2</v>
      </c>
      <c r="AG234">
        <v>8.9692378847298096E-2</v>
      </c>
    </row>
    <row r="235" spans="3:33" x14ac:dyDescent="0.2">
      <c r="C235" t="str">
        <f t="shared" si="26"/>
        <v>c_135</v>
      </c>
      <c r="D235">
        <f t="shared" si="27"/>
        <v>1.3686905964639606</v>
      </c>
      <c r="E235">
        <f t="shared" si="28"/>
        <v>1.3686905964639606</v>
      </c>
      <c r="F235">
        <f t="shared" si="29"/>
        <v>1.3686905964639606</v>
      </c>
      <c r="G235">
        <f t="shared" si="30"/>
        <v>1.3686905964639606</v>
      </c>
      <c r="H235" t="str">
        <f t="shared" si="31"/>
        <v/>
      </c>
      <c r="I235" t="str">
        <f t="shared" si="32"/>
        <v/>
      </c>
      <c r="J235" t="str">
        <f t="shared" si="33"/>
        <v/>
      </c>
      <c r="K235" t="str">
        <f t="shared" si="34"/>
        <v/>
      </c>
      <c r="L235" t="str">
        <f t="shared" si="35"/>
        <v/>
      </c>
      <c r="M235" t="str">
        <f t="shared" si="36"/>
        <v/>
      </c>
      <c r="AC235" s="14" t="s">
        <v>610</v>
      </c>
      <c r="AD235">
        <v>1.3686905964639605E-2</v>
      </c>
      <c r="AE235">
        <v>1.3686905964639605E-2</v>
      </c>
      <c r="AF235">
        <v>1.3686905964639605E-2</v>
      </c>
      <c r="AG235">
        <v>1.3686905964639605E-2</v>
      </c>
    </row>
    <row r="236" spans="3:33" x14ac:dyDescent="0.2">
      <c r="C236" t="str">
        <f t="shared" ref="C236:C299" si="37">IF(AC236="","",AC236)</f>
        <v>c_136</v>
      </c>
      <c r="D236">
        <f t="shared" si="27"/>
        <v>3.1629960814168121</v>
      </c>
      <c r="E236">
        <f t="shared" si="28"/>
        <v>3.1629960814168121</v>
      </c>
      <c r="F236">
        <f t="shared" si="29"/>
        <v>3.1629960814168121</v>
      </c>
      <c r="G236">
        <f t="shared" si="30"/>
        <v>3.1629960814168121</v>
      </c>
      <c r="H236" t="str">
        <f t="shared" si="31"/>
        <v/>
      </c>
      <c r="I236" t="str">
        <f t="shared" si="32"/>
        <v/>
      </c>
      <c r="J236" t="str">
        <f t="shared" si="33"/>
        <v/>
      </c>
      <c r="K236" t="str">
        <f t="shared" si="34"/>
        <v/>
      </c>
      <c r="L236" t="str">
        <f t="shared" si="35"/>
        <v/>
      </c>
      <c r="M236" t="str">
        <f t="shared" si="36"/>
        <v/>
      </c>
      <c r="AC236" s="14" t="s">
        <v>611</v>
      </c>
      <c r="AD236">
        <v>3.162996081416812E-2</v>
      </c>
      <c r="AE236">
        <v>3.162996081416812E-2</v>
      </c>
      <c r="AF236">
        <v>3.162996081416812E-2</v>
      </c>
      <c r="AG236">
        <v>3.162996081416812E-2</v>
      </c>
    </row>
    <row r="237" spans="3:33" x14ac:dyDescent="0.2">
      <c r="C237" t="str">
        <f t="shared" si="37"/>
        <v>c_137</v>
      </c>
      <c r="D237">
        <f t="shared" ref="D237:D300" si="38">IF(AD237="","",100*AD237)</f>
        <v>1.1822045520409485</v>
      </c>
      <c r="E237">
        <f t="shared" ref="E237:E300" si="39">IF(AE237="","",100*AE237)</f>
        <v>1.1822045520409485</v>
      </c>
      <c r="F237">
        <f t="shared" ref="F237:F300" si="40">IF(AF237="","",100*AF237)</f>
        <v>1.1822045520409485</v>
      </c>
      <c r="G237">
        <f t="shared" ref="G237:G300" si="41">IF(AG237="","",100*AG237)</f>
        <v>1.1822045520409485</v>
      </c>
      <c r="H237" t="str">
        <f t="shared" ref="H237:H300" si="42">IF(AH237="","",100*AH237)</f>
        <v/>
      </c>
      <c r="I237" t="str">
        <f t="shared" ref="I237:I300" si="43">IF(AI237="","",100*AI237)</f>
        <v/>
      </c>
      <c r="J237" t="str">
        <f t="shared" ref="J237:J300" si="44">IF(AJ237="","",100*AJ237)</f>
        <v/>
      </c>
      <c r="K237" t="str">
        <f t="shared" ref="K237:K300" si="45">IF(AK237="","",100*AK237)</f>
        <v/>
      </c>
      <c r="L237" t="str">
        <f t="shared" ref="L237:L300" si="46">IF(AL237="","",100*AL237)</f>
        <v/>
      </c>
      <c r="M237" t="str">
        <f t="shared" ref="M237:M300" si="47">IF(AM237="","",100*AM237)</f>
        <v/>
      </c>
      <c r="AC237" s="14" t="s">
        <v>612</v>
      </c>
      <c r="AD237">
        <v>1.1822045520409484E-2</v>
      </c>
      <c r="AE237">
        <v>1.1822045520409484E-2</v>
      </c>
      <c r="AF237">
        <v>1.1822045520409484E-2</v>
      </c>
      <c r="AG237">
        <v>1.1822045520409484E-2</v>
      </c>
    </row>
    <row r="238" spans="3:33" x14ac:dyDescent="0.2">
      <c r="C238" t="str">
        <f t="shared" si="37"/>
        <v>c_138</v>
      </c>
      <c r="D238">
        <f t="shared" si="38"/>
        <v>1.0800530823077892</v>
      </c>
      <c r="E238">
        <f t="shared" si="39"/>
        <v>1.0800530823077892</v>
      </c>
      <c r="F238">
        <f t="shared" si="40"/>
        <v>1.0800530823077892</v>
      </c>
      <c r="G238">
        <f t="shared" si="41"/>
        <v>1.0800530823077892</v>
      </c>
      <c r="H238" t="str">
        <f t="shared" si="42"/>
        <v/>
      </c>
      <c r="I238" t="str">
        <f t="shared" si="43"/>
        <v/>
      </c>
      <c r="J238" t="str">
        <f t="shared" si="44"/>
        <v/>
      </c>
      <c r="K238" t="str">
        <f t="shared" si="45"/>
        <v/>
      </c>
      <c r="L238" t="str">
        <f t="shared" si="46"/>
        <v/>
      </c>
      <c r="M238" t="str">
        <f t="shared" si="47"/>
        <v/>
      </c>
      <c r="AC238" s="14" t="s">
        <v>613</v>
      </c>
      <c r="AD238">
        <v>1.0800530823077891E-2</v>
      </c>
      <c r="AE238">
        <v>1.0800530823077891E-2</v>
      </c>
      <c r="AF238">
        <v>1.0800530823077891E-2</v>
      </c>
      <c r="AG238">
        <v>1.0800530823077891E-2</v>
      </c>
    </row>
    <row r="239" spans="3:33" x14ac:dyDescent="0.2">
      <c r="C239" t="str">
        <f t="shared" si="37"/>
        <v>c_139</v>
      </c>
      <c r="D239">
        <f t="shared" si="38"/>
        <v>4.3167332709951891</v>
      </c>
      <c r="E239">
        <f t="shared" si="39"/>
        <v>4.3167332709951891</v>
      </c>
      <c r="F239">
        <f t="shared" si="40"/>
        <v>4.3167332709951891</v>
      </c>
      <c r="G239">
        <f t="shared" si="41"/>
        <v>4.3167332709951891</v>
      </c>
      <c r="H239" t="str">
        <f t="shared" si="42"/>
        <v/>
      </c>
      <c r="I239" t="str">
        <f t="shared" si="43"/>
        <v/>
      </c>
      <c r="J239" t="str">
        <f t="shared" si="44"/>
        <v/>
      </c>
      <c r="K239" t="str">
        <f t="shared" si="45"/>
        <v/>
      </c>
      <c r="L239" t="str">
        <f t="shared" si="46"/>
        <v/>
      </c>
      <c r="M239" t="str">
        <f t="shared" si="47"/>
        <v/>
      </c>
      <c r="AC239" s="14" t="s">
        <v>614</v>
      </c>
      <c r="AD239">
        <v>4.3167332709951892E-2</v>
      </c>
      <c r="AE239">
        <v>4.3167332709951892E-2</v>
      </c>
      <c r="AF239">
        <v>4.3167332709951892E-2</v>
      </c>
      <c r="AG239">
        <v>4.3167332709951892E-2</v>
      </c>
    </row>
    <row r="240" spans="3:33" x14ac:dyDescent="0.2">
      <c r="C240" t="str">
        <f t="shared" si="37"/>
        <v>c_140</v>
      </c>
      <c r="D240">
        <f t="shared" si="38"/>
        <v>2.1127274523291972</v>
      </c>
      <c r="E240">
        <f t="shared" si="39"/>
        <v>2.1127274523291972</v>
      </c>
      <c r="F240">
        <f t="shared" si="40"/>
        <v>2.1127274523291972</v>
      </c>
      <c r="G240">
        <f t="shared" si="41"/>
        <v>2.1127274523291972</v>
      </c>
      <c r="H240" t="str">
        <f t="shared" si="42"/>
        <v/>
      </c>
      <c r="I240" t="str">
        <f t="shared" si="43"/>
        <v/>
      </c>
      <c r="J240" t="str">
        <f t="shared" si="44"/>
        <v/>
      </c>
      <c r="K240" t="str">
        <f t="shared" si="45"/>
        <v/>
      </c>
      <c r="L240" t="str">
        <f t="shared" si="46"/>
        <v/>
      </c>
      <c r="M240" t="str">
        <f t="shared" si="47"/>
        <v/>
      </c>
      <c r="AC240" s="14" t="s">
        <v>615</v>
      </c>
      <c r="AD240">
        <v>2.112727452329197E-2</v>
      </c>
      <c r="AE240">
        <v>2.112727452329197E-2</v>
      </c>
      <c r="AF240">
        <v>2.112727452329197E-2</v>
      </c>
      <c r="AG240">
        <v>2.112727452329197E-2</v>
      </c>
    </row>
    <row r="241" spans="3:33" x14ac:dyDescent="0.2">
      <c r="C241" t="str">
        <f t="shared" si="37"/>
        <v>c_141</v>
      </c>
      <c r="D241">
        <f t="shared" si="38"/>
        <v>2.1739737241500037</v>
      </c>
      <c r="E241">
        <f t="shared" si="39"/>
        <v>2.1739737241500037</v>
      </c>
      <c r="F241">
        <f t="shared" si="40"/>
        <v>2.1739737241500037</v>
      </c>
      <c r="G241">
        <f t="shared" si="41"/>
        <v>2.1739737241500037</v>
      </c>
      <c r="H241" t="str">
        <f t="shared" si="42"/>
        <v/>
      </c>
      <c r="I241" t="str">
        <f t="shared" si="43"/>
        <v/>
      </c>
      <c r="J241" t="str">
        <f t="shared" si="44"/>
        <v/>
      </c>
      <c r="K241" t="str">
        <f t="shared" si="45"/>
        <v/>
      </c>
      <c r="L241" t="str">
        <f t="shared" si="46"/>
        <v/>
      </c>
      <c r="M241" t="str">
        <f t="shared" si="47"/>
        <v/>
      </c>
      <c r="AC241" s="14" t="s">
        <v>616</v>
      </c>
      <c r="AD241">
        <v>2.1739737241500037E-2</v>
      </c>
      <c r="AE241">
        <v>2.1739737241500037E-2</v>
      </c>
      <c r="AF241">
        <v>2.1739737241500037E-2</v>
      </c>
      <c r="AG241">
        <v>2.1739737241500037E-2</v>
      </c>
    </row>
    <row r="242" spans="3:33" x14ac:dyDescent="0.2">
      <c r="C242" t="str">
        <f t="shared" si="37"/>
        <v>c_142</v>
      </c>
      <c r="D242">
        <f t="shared" si="38"/>
        <v>1.6118836189432137</v>
      </c>
      <c r="E242">
        <f t="shared" si="39"/>
        <v>1.6118836189432137</v>
      </c>
      <c r="F242">
        <f t="shared" si="40"/>
        <v>1.6118836189432137</v>
      </c>
      <c r="G242">
        <f t="shared" si="41"/>
        <v>1.6118836189432137</v>
      </c>
      <c r="H242" t="str">
        <f t="shared" si="42"/>
        <v/>
      </c>
      <c r="I242" t="str">
        <f t="shared" si="43"/>
        <v/>
      </c>
      <c r="J242" t="str">
        <f t="shared" si="44"/>
        <v/>
      </c>
      <c r="K242" t="str">
        <f t="shared" si="45"/>
        <v/>
      </c>
      <c r="L242" t="str">
        <f t="shared" si="46"/>
        <v/>
      </c>
      <c r="M242" t="str">
        <f t="shared" si="47"/>
        <v/>
      </c>
      <c r="AC242" s="14" t="s">
        <v>617</v>
      </c>
      <c r="AD242">
        <v>1.6118836189432138E-2</v>
      </c>
      <c r="AE242">
        <v>1.6118836189432138E-2</v>
      </c>
      <c r="AF242">
        <v>1.6118836189432138E-2</v>
      </c>
      <c r="AG242">
        <v>1.6118836189432138E-2</v>
      </c>
    </row>
    <row r="243" spans="3:33" x14ac:dyDescent="0.2">
      <c r="C243" t="str">
        <f t="shared" si="37"/>
        <v>c_143</v>
      </c>
      <c r="D243">
        <f t="shared" si="38"/>
        <v>3.3903843792002482</v>
      </c>
      <c r="E243">
        <f t="shared" si="39"/>
        <v>3.3903843792002482</v>
      </c>
      <c r="F243">
        <f t="shared" si="40"/>
        <v>3.3903843792002482</v>
      </c>
      <c r="G243">
        <f t="shared" si="41"/>
        <v>3.3903843792002482</v>
      </c>
      <c r="H243" t="str">
        <f t="shared" si="42"/>
        <v/>
      </c>
      <c r="I243" t="str">
        <f t="shared" si="43"/>
        <v/>
      </c>
      <c r="J243" t="str">
        <f t="shared" si="44"/>
        <v/>
      </c>
      <c r="K243" t="str">
        <f t="shared" si="45"/>
        <v/>
      </c>
      <c r="L243" t="str">
        <f t="shared" si="46"/>
        <v/>
      </c>
      <c r="M243" t="str">
        <f t="shared" si="47"/>
        <v/>
      </c>
      <c r="AC243" s="14" t="s">
        <v>618</v>
      </c>
      <c r="AD243">
        <v>3.390384379200248E-2</v>
      </c>
      <c r="AE243">
        <v>3.390384379200248E-2</v>
      </c>
      <c r="AF243">
        <v>3.390384379200248E-2</v>
      </c>
      <c r="AG243">
        <v>3.390384379200248E-2</v>
      </c>
    </row>
    <row r="244" spans="3:33" x14ac:dyDescent="0.2">
      <c r="C244" t="str">
        <f t="shared" si="37"/>
        <v>c_144</v>
      </c>
      <c r="D244">
        <f t="shared" si="38"/>
        <v>4.5531433485168193</v>
      </c>
      <c r="E244">
        <f t="shared" si="39"/>
        <v>4.5531433485168193</v>
      </c>
      <c r="F244">
        <f t="shared" si="40"/>
        <v>4.5531433485168193</v>
      </c>
      <c r="G244">
        <f t="shared" si="41"/>
        <v>4.5531433485168193</v>
      </c>
      <c r="H244" t="str">
        <f t="shared" si="42"/>
        <v/>
      </c>
      <c r="I244" t="str">
        <f t="shared" si="43"/>
        <v/>
      </c>
      <c r="J244" t="str">
        <f t="shared" si="44"/>
        <v/>
      </c>
      <c r="K244" t="str">
        <f t="shared" si="45"/>
        <v/>
      </c>
      <c r="L244" t="str">
        <f t="shared" si="46"/>
        <v/>
      </c>
      <c r="M244" t="str">
        <f t="shared" si="47"/>
        <v/>
      </c>
      <c r="AC244" s="14" t="s">
        <v>619</v>
      </c>
      <c r="AD244">
        <v>4.5531433485168193E-2</v>
      </c>
      <c r="AE244">
        <v>4.5531433485168193E-2</v>
      </c>
      <c r="AF244">
        <v>4.5531433485168193E-2</v>
      </c>
      <c r="AG244">
        <v>4.5531433485168193E-2</v>
      </c>
    </row>
    <row r="245" spans="3:33" x14ac:dyDescent="0.2">
      <c r="C245" t="str">
        <f t="shared" si="37"/>
        <v>c_145</v>
      </c>
      <c r="D245">
        <f t="shared" si="38"/>
        <v>0.79262633575972552</v>
      </c>
      <c r="E245">
        <f t="shared" si="39"/>
        <v>0.79262633575972552</v>
      </c>
      <c r="F245">
        <f t="shared" si="40"/>
        <v>0.79262633575972552</v>
      </c>
      <c r="G245">
        <f t="shared" si="41"/>
        <v>0.79262633575972552</v>
      </c>
      <c r="H245" t="str">
        <f t="shared" si="42"/>
        <v/>
      </c>
      <c r="I245" t="str">
        <f t="shared" si="43"/>
        <v/>
      </c>
      <c r="J245" t="str">
        <f t="shared" si="44"/>
        <v/>
      </c>
      <c r="K245" t="str">
        <f t="shared" si="45"/>
        <v/>
      </c>
      <c r="L245" t="str">
        <f t="shared" si="46"/>
        <v/>
      </c>
      <c r="M245" t="str">
        <f t="shared" si="47"/>
        <v/>
      </c>
      <c r="AC245" s="14" t="s">
        <v>620</v>
      </c>
      <c r="AD245">
        <v>7.926263357597255E-3</v>
      </c>
      <c r="AE245">
        <v>7.926263357597255E-3</v>
      </c>
      <c r="AF245">
        <v>7.926263357597255E-3</v>
      </c>
      <c r="AG245">
        <v>7.926263357597255E-3</v>
      </c>
    </row>
    <row r="246" spans="3:33" x14ac:dyDescent="0.2">
      <c r="C246" t="str">
        <f t="shared" si="37"/>
        <v>c_146</v>
      </c>
      <c r="D246">
        <f t="shared" si="38"/>
        <v>2.9743307771172383</v>
      </c>
      <c r="E246">
        <f t="shared" si="39"/>
        <v>2.9743307771172383</v>
      </c>
      <c r="F246">
        <f t="shared" si="40"/>
        <v>2.9743307771172383</v>
      </c>
      <c r="G246">
        <f t="shared" si="41"/>
        <v>2.9743307771172383</v>
      </c>
      <c r="H246" t="str">
        <f t="shared" si="42"/>
        <v/>
      </c>
      <c r="I246" t="str">
        <f t="shared" si="43"/>
        <v/>
      </c>
      <c r="J246" t="str">
        <f t="shared" si="44"/>
        <v/>
      </c>
      <c r="K246" t="str">
        <f t="shared" si="45"/>
        <v/>
      </c>
      <c r="L246" t="str">
        <f t="shared" si="46"/>
        <v/>
      </c>
      <c r="M246" t="str">
        <f t="shared" si="47"/>
        <v/>
      </c>
      <c r="AC246" s="14" t="s">
        <v>621</v>
      </c>
      <c r="AD246">
        <v>2.9743307771172383E-2</v>
      </c>
      <c r="AE246">
        <v>2.9743307771172383E-2</v>
      </c>
      <c r="AF246">
        <v>2.9743307771172383E-2</v>
      </c>
      <c r="AG246">
        <v>2.9743307771172383E-2</v>
      </c>
    </row>
    <row r="247" spans="3:33" x14ac:dyDescent="0.2">
      <c r="C247" t="str">
        <f t="shared" si="37"/>
        <v>c_147</v>
      </c>
      <c r="D247">
        <f t="shared" si="38"/>
        <v>1.2740198411420618</v>
      </c>
      <c r="E247">
        <f t="shared" si="39"/>
        <v>1.2740198411420618</v>
      </c>
      <c r="F247">
        <f t="shared" si="40"/>
        <v>1.2740198411420618</v>
      </c>
      <c r="G247">
        <f t="shared" si="41"/>
        <v>1.2740198411420618</v>
      </c>
      <c r="H247" t="str">
        <f t="shared" si="42"/>
        <v/>
      </c>
      <c r="I247" t="str">
        <f t="shared" si="43"/>
        <v/>
      </c>
      <c r="J247" t="str">
        <f t="shared" si="44"/>
        <v/>
      </c>
      <c r="K247" t="str">
        <f t="shared" si="45"/>
        <v/>
      </c>
      <c r="L247" t="str">
        <f t="shared" si="46"/>
        <v/>
      </c>
      <c r="M247" t="str">
        <f t="shared" si="47"/>
        <v/>
      </c>
      <c r="AC247" s="14" t="s">
        <v>622</v>
      </c>
      <c r="AD247">
        <v>1.2740198411420618E-2</v>
      </c>
      <c r="AE247">
        <v>1.2740198411420618E-2</v>
      </c>
      <c r="AF247">
        <v>1.2740198411420618E-2</v>
      </c>
      <c r="AG247">
        <v>1.2740198411420618E-2</v>
      </c>
    </row>
    <row r="248" spans="3:33" x14ac:dyDescent="0.2">
      <c r="C248" t="str">
        <f t="shared" si="37"/>
        <v>c_148</v>
      </c>
      <c r="D248">
        <f t="shared" si="38"/>
        <v>4.5121402180382439</v>
      </c>
      <c r="E248">
        <f t="shared" si="39"/>
        <v>4.5121402180382439</v>
      </c>
      <c r="F248">
        <f t="shared" si="40"/>
        <v>4.5121402180382439</v>
      </c>
      <c r="G248">
        <f t="shared" si="41"/>
        <v>4.5121402180382439</v>
      </c>
      <c r="H248" t="str">
        <f t="shared" si="42"/>
        <v/>
      </c>
      <c r="I248" t="str">
        <f t="shared" si="43"/>
        <v/>
      </c>
      <c r="J248" t="str">
        <f t="shared" si="44"/>
        <v/>
      </c>
      <c r="K248" t="str">
        <f t="shared" si="45"/>
        <v/>
      </c>
      <c r="L248" t="str">
        <f t="shared" si="46"/>
        <v/>
      </c>
      <c r="M248" t="str">
        <f t="shared" si="47"/>
        <v/>
      </c>
      <c r="AC248" s="14" t="s">
        <v>623</v>
      </c>
      <c r="AD248">
        <v>4.5121402180382443E-2</v>
      </c>
      <c r="AE248">
        <v>4.5121402180382443E-2</v>
      </c>
      <c r="AF248">
        <v>4.5121402180382443E-2</v>
      </c>
      <c r="AG248">
        <v>4.5121402180382443E-2</v>
      </c>
    </row>
    <row r="249" spans="3:33" x14ac:dyDescent="0.2">
      <c r="C249" t="str">
        <f t="shared" si="37"/>
        <v>c_149</v>
      </c>
      <c r="D249">
        <f t="shared" si="38"/>
        <v>3.5012553637423101</v>
      </c>
      <c r="E249">
        <f t="shared" si="39"/>
        <v>3.5012553637423101</v>
      </c>
      <c r="F249">
        <f t="shared" si="40"/>
        <v>3.5012553637423101</v>
      </c>
      <c r="G249">
        <f t="shared" si="41"/>
        <v>3.5012553637423101</v>
      </c>
      <c r="H249" t="str">
        <f t="shared" si="42"/>
        <v/>
      </c>
      <c r="I249" t="str">
        <f t="shared" si="43"/>
        <v/>
      </c>
      <c r="J249" t="str">
        <f t="shared" si="44"/>
        <v/>
      </c>
      <c r="K249" t="str">
        <f t="shared" si="45"/>
        <v/>
      </c>
      <c r="L249" t="str">
        <f t="shared" si="46"/>
        <v/>
      </c>
      <c r="M249" t="str">
        <f t="shared" si="47"/>
        <v/>
      </c>
      <c r="AC249" s="14" t="s">
        <v>624</v>
      </c>
      <c r="AD249">
        <v>3.5012553637423102E-2</v>
      </c>
      <c r="AE249">
        <v>3.5012553637423102E-2</v>
      </c>
      <c r="AF249">
        <v>3.5012553637423102E-2</v>
      </c>
      <c r="AG249">
        <v>3.5012553637423102E-2</v>
      </c>
    </row>
    <row r="250" spans="3:33" x14ac:dyDescent="0.2">
      <c r="C250" t="str">
        <f t="shared" si="37"/>
        <v>c_150</v>
      </c>
      <c r="D250">
        <f t="shared" si="38"/>
        <v>2.9460843650186668</v>
      </c>
      <c r="E250">
        <f t="shared" si="39"/>
        <v>2.9460843650186668</v>
      </c>
      <c r="F250">
        <f t="shared" si="40"/>
        <v>2.9460843650186668</v>
      </c>
      <c r="G250">
        <f t="shared" si="41"/>
        <v>2.9460843650186668</v>
      </c>
      <c r="H250" t="str">
        <f t="shared" si="42"/>
        <v/>
      </c>
      <c r="I250" t="str">
        <f t="shared" si="43"/>
        <v/>
      </c>
      <c r="J250" t="str">
        <f t="shared" si="44"/>
        <v/>
      </c>
      <c r="K250" t="str">
        <f t="shared" si="45"/>
        <v/>
      </c>
      <c r="L250" t="str">
        <f t="shared" si="46"/>
        <v/>
      </c>
      <c r="M250" t="str">
        <f t="shared" si="47"/>
        <v/>
      </c>
      <c r="AC250" s="14" t="s">
        <v>625</v>
      </c>
      <c r="AD250">
        <v>2.9460843650186669E-2</v>
      </c>
      <c r="AE250">
        <v>2.9460843650186669E-2</v>
      </c>
      <c r="AF250">
        <v>2.9460843650186669E-2</v>
      </c>
      <c r="AG250">
        <v>2.9460843650186669E-2</v>
      </c>
    </row>
    <row r="251" spans="3:33" x14ac:dyDescent="0.2">
      <c r="C251" t="str">
        <f t="shared" si="37"/>
        <v>c_151</v>
      </c>
      <c r="D251">
        <f t="shared" si="38"/>
        <v>2.760728408773589</v>
      </c>
      <c r="E251">
        <f t="shared" si="39"/>
        <v>2.760728408773589</v>
      </c>
      <c r="F251">
        <f t="shared" si="40"/>
        <v>2.760728408773589</v>
      </c>
      <c r="G251">
        <f t="shared" si="41"/>
        <v>2.760728408773589</v>
      </c>
      <c r="H251" t="str">
        <f t="shared" si="42"/>
        <v/>
      </c>
      <c r="I251" t="str">
        <f t="shared" si="43"/>
        <v/>
      </c>
      <c r="J251" t="str">
        <f t="shared" si="44"/>
        <v/>
      </c>
      <c r="K251" t="str">
        <f t="shared" si="45"/>
        <v/>
      </c>
      <c r="L251" t="str">
        <f t="shared" si="46"/>
        <v/>
      </c>
      <c r="M251" t="str">
        <f t="shared" si="47"/>
        <v/>
      </c>
      <c r="AC251" s="14" t="s">
        <v>626</v>
      </c>
      <c r="AD251">
        <v>2.7607284087735891E-2</v>
      </c>
      <c r="AE251">
        <v>2.7607284087735891E-2</v>
      </c>
      <c r="AF251">
        <v>2.7607284087735891E-2</v>
      </c>
      <c r="AG251">
        <v>2.7607284087735891E-2</v>
      </c>
    </row>
    <row r="252" spans="3:33" x14ac:dyDescent="0.2">
      <c r="C252" t="str">
        <f t="shared" si="37"/>
        <v>c_152</v>
      </c>
      <c r="D252">
        <f t="shared" si="38"/>
        <v>1.9260570903343777</v>
      </c>
      <c r="E252">
        <f t="shared" si="39"/>
        <v>1.9260570903343777</v>
      </c>
      <c r="F252">
        <f t="shared" si="40"/>
        <v>1.9260570903343777</v>
      </c>
      <c r="G252">
        <f t="shared" si="41"/>
        <v>1.9260570903343777</v>
      </c>
      <c r="H252" t="str">
        <f t="shared" si="42"/>
        <v/>
      </c>
      <c r="I252" t="str">
        <f t="shared" si="43"/>
        <v/>
      </c>
      <c r="J252" t="str">
        <f t="shared" si="44"/>
        <v/>
      </c>
      <c r="K252" t="str">
        <f t="shared" si="45"/>
        <v/>
      </c>
      <c r="L252" t="str">
        <f t="shared" si="46"/>
        <v/>
      </c>
      <c r="M252" t="str">
        <f t="shared" si="47"/>
        <v/>
      </c>
      <c r="AC252" s="14" t="s">
        <v>627</v>
      </c>
      <c r="AD252">
        <v>1.9260570903343776E-2</v>
      </c>
      <c r="AE252">
        <v>1.9260570903343776E-2</v>
      </c>
      <c r="AF252">
        <v>1.9260570903343776E-2</v>
      </c>
      <c r="AG252">
        <v>1.9260570903343776E-2</v>
      </c>
    </row>
    <row r="253" spans="3:33" x14ac:dyDescent="0.2">
      <c r="C253" t="str">
        <f t="shared" si="37"/>
        <v>c_153</v>
      </c>
      <c r="D253">
        <f t="shared" si="38"/>
        <v>0.9537357166311522</v>
      </c>
      <c r="E253">
        <f t="shared" si="39"/>
        <v>0.9537357166311522</v>
      </c>
      <c r="F253">
        <f t="shared" si="40"/>
        <v>0.9537357166311522</v>
      </c>
      <c r="G253">
        <f t="shared" si="41"/>
        <v>0.9537357166311522</v>
      </c>
      <c r="H253" t="str">
        <f t="shared" si="42"/>
        <v/>
      </c>
      <c r="I253" t="str">
        <f t="shared" si="43"/>
        <v/>
      </c>
      <c r="J253" t="str">
        <f t="shared" si="44"/>
        <v/>
      </c>
      <c r="K253" t="str">
        <f t="shared" si="45"/>
        <v/>
      </c>
      <c r="L253" t="str">
        <f t="shared" si="46"/>
        <v/>
      </c>
      <c r="M253" t="str">
        <f t="shared" si="47"/>
        <v/>
      </c>
      <c r="AC253" s="14" t="s">
        <v>628</v>
      </c>
      <c r="AD253">
        <v>9.5373571663115216E-3</v>
      </c>
      <c r="AE253">
        <v>9.5373571663115216E-3</v>
      </c>
      <c r="AF253">
        <v>9.5373571663115216E-3</v>
      </c>
      <c r="AG253">
        <v>9.5373571663115216E-3</v>
      </c>
    </row>
    <row r="254" spans="3:33" x14ac:dyDescent="0.2">
      <c r="C254" t="str">
        <f t="shared" si="37"/>
        <v>c_154</v>
      </c>
      <c r="D254">
        <f t="shared" si="38"/>
        <v>2.9244647933183754</v>
      </c>
      <c r="E254">
        <f t="shared" si="39"/>
        <v>2.9244647933183754</v>
      </c>
      <c r="F254">
        <f t="shared" si="40"/>
        <v>2.9244647933183754</v>
      </c>
      <c r="G254">
        <f t="shared" si="41"/>
        <v>2.9244647933183754</v>
      </c>
      <c r="H254" t="str">
        <f t="shared" si="42"/>
        <v/>
      </c>
      <c r="I254" t="str">
        <f t="shared" si="43"/>
        <v/>
      </c>
      <c r="J254" t="str">
        <f t="shared" si="44"/>
        <v/>
      </c>
      <c r="K254" t="str">
        <f t="shared" si="45"/>
        <v/>
      </c>
      <c r="L254" t="str">
        <f t="shared" si="46"/>
        <v/>
      </c>
      <c r="M254" t="str">
        <f t="shared" si="47"/>
        <v/>
      </c>
      <c r="AC254" s="14" t="s">
        <v>629</v>
      </c>
      <c r="AD254">
        <v>2.9244647933183755E-2</v>
      </c>
      <c r="AE254">
        <v>2.9244647933183755E-2</v>
      </c>
      <c r="AF254">
        <v>2.9244647933183755E-2</v>
      </c>
      <c r="AG254">
        <v>2.9244647933183755E-2</v>
      </c>
    </row>
    <row r="255" spans="3:33" x14ac:dyDescent="0.2">
      <c r="C255" t="str">
        <f t="shared" si="37"/>
        <v>c_155</v>
      </c>
      <c r="D255">
        <f t="shared" si="38"/>
        <v>2.6021043340603009</v>
      </c>
      <c r="E255">
        <f t="shared" si="39"/>
        <v>2.6021043340603009</v>
      </c>
      <c r="F255">
        <f t="shared" si="40"/>
        <v>2.6021043340603009</v>
      </c>
      <c r="G255">
        <f t="shared" si="41"/>
        <v>2.6021043340603009</v>
      </c>
      <c r="H255" t="str">
        <f t="shared" si="42"/>
        <v/>
      </c>
      <c r="I255" t="str">
        <f t="shared" si="43"/>
        <v/>
      </c>
      <c r="J255" t="str">
        <f t="shared" si="44"/>
        <v/>
      </c>
      <c r="K255" t="str">
        <f t="shared" si="45"/>
        <v/>
      </c>
      <c r="L255" t="str">
        <f t="shared" si="46"/>
        <v/>
      </c>
      <c r="M255" t="str">
        <f t="shared" si="47"/>
        <v/>
      </c>
      <c r="AC255" s="14" t="s">
        <v>630</v>
      </c>
      <c r="AD255">
        <v>2.6021043340603012E-2</v>
      </c>
      <c r="AE255">
        <v>2.6021043340603012E-2</v>
      </c>
      <c r="AF255">
        <v>2.6021043340603012E-2</v>
      </c>
      <c r="AG255">
        <v>2.6021043340603012E-2</v>
      </c>
    </row>
    <row r="256" spans="3:33" x14ac:dyDescent="0.2">
      <c r="C256" t="str">
        <f t="shared" si="37"/>
        <v>c_156</v>
      </c>
      <c r="D256">
        <f t="shared" si="38"/>
        <v>1.5692300888434614</v>
      </c>
      <c r="E256">
        <f t="shared" si="39"/>
        <v>1.5692300888434614</v>
      </c>
      <c r="F256">
        <f t="shared" si="40"/>
        <v>1.5692300888434614</v>
      </c>
      <c r="G256">
        <f t="shared" si="41"/>
        <v>1.5692300888434614</v>
      </c>
      <c r="H256" t="str">
        <f t="shared" si="42"/>
        <v/>
      </c>
      <c r="I256" t="str">
        <f t="shared" si="43"/>
        <v/>
      </c>
      <c r="J256" t="str">
        <f t="shared" si="44"/>
        <v/>
      </c>
      <c r="K256" t="str">
        <f t="shared" si="45"/>
        <v/>
      </c>
      <c r="L256" t="str">
        <f t="shared" si="46"/>
        <v/>
      </c>
      <c r="M256" t="str">
        <f t="shared" si="47"/>
        <v/>
      </c>
      <c r="AC256" s="14" t="s">
        <v>631</v>
      </c>
      <c r="AD256">
        <v>1.5692300888434613E-2</v>
      </c>
      <c r="AE256">
        <v>1.5692300888434613E-2</v>
      </c>
      <c r="AF256">
        <v>1.5692300888434613E-2</v>
      </c>
      <c r="AG256">
        <v>1.5692300888434613E-2</v>
      </c>
    </row>
    <row r="257" spans="3:33" x14ac:dyDescent="0.2">
      <c r="C257" t="str">
        <f t="shared" si="37"/>
        <v>c_157</v>
      </c>
      <c r="D257">
        <f t="shared" si="38"/>
        <v>0.18257822353975092</v>
      </c>
      <c r="E257">
        <f t="shared" si="39"/>
        <v>0.18257822353975092</v>
      </c>
      <c r="F257">
        <f t="shared" si="40"/>
        <v>0.18257822353975092</v>
      </c>
      <c r="G257">
        <f t="shared" si="41"/>
        <v>0.18257822353975092</v>
      </c>
      <c r="H257" t="str">
        <f t="shared" si="42"/>
        <v/>
      </c>
      <c r="I257" t="str">
        <f t="shared" si="43"/>
        <v/>
      </c>
      <c r="J257" t="str">
        <f t="shared" si="44"/>
        <v/>
      </c>
      <c r="K257" t="str">
        <f t="shared" si="45"/>
        <v/>
      </c>
      <c r="L257" t="str">
        <f t="shared" si="46"/>
        <v/>
      </c>
      <c r="M257" t="str">
        <f t="shared" si="47"/>
        <v/>
      </c>
      <c r="AC257" s="14" t="s">
        <v>632</v>
      </c>
      <c r="AD257">
        <v>1.8257822353975092E-3</v>
      </c>
      <c r="AE257">
        <v>1.8257822353975092E-3</v>
      </c>
      <c r="AF257">
        <v>1.8257822353975092E-3</v>
      </c>
      <c r="AG257">
        <v>1.8257822353975092E-3</v>
      </c>
    </row>
    <row r="258" spans="3:33" x14ac:dyDescent="0.2">
      <c r="C258" t="str">
        <f t="shared" si="37"/>
        <v>c_158</v>
      </c>
      <c r="D258">
        <f t="shared" si="38"/>
        <v>0.51660123098810296</v>
      </c>
      <c r="E258">
        <f t="shared" si="39"/>
        <v>0.51660123098810296</v>
      </c>
      <c r="F258">
        <f t="shared" si="40"/>
        <v>0.51660123098810296</v>
      </c>
      <c r="G258">
        <f t="shared" si="41"/>
        <v>0.51660123098810296</v>
      </c>
      <c r="H258" t="str">
        <f t="shared" si="42"/>
        <v/>
      </c>
      <c r="I258" t="str">
        <f t="shared" si="43"/>
        <v/>
      </c>
      <c r="J258" t="str">
        <f t="shared" si="44"/>
        <v/>
      </c>
      <c r="K258" t="str">
        <f t="shared" si="45"/>
        <v/>
      </c>
      <c r="L258" t="str">
        <f t="shared" si="46"/>
        <v/>
      </c>
      <c r="M258" t="str">
        <f t="shared" si="47"/>
        <v/>
      </c>
      <c r="AC258" s="14" t="s">
        <v>633</v>
      </c>
      <c r="AD258">
        <v>5.166012309881029E-3</v>
      </c>
      <c r="AE258">
        <v>5.166012309881029E-3</v>
      </c>
      <c r="AF258">
        <v>5.166012309881029E-3</v>
      </c>
      <c r="AG258">
        <v>5.166012309881029E-3</v>
      </c>
    </row>
    <row r="259" spans="3:33" x14ac:dyDescent="0.2">
      <c r="C259" t="str">
        <f t="shared" si="37"/>
        <v>c_159</v>
      </c>
      <c r="D259">
        <f t="shared" si="38"/>
        <v>0.27232692267160419</v>
      </c>
      <c r="E259">
        <f t="shared" si="39"/>
        <v>0.27232692267160419</v>
      </c>
      <c r="F259">
        <f t="shared" si="40"/>
        <v>0.27232692267160419</v>
      </c>
      <c r="G259">
        <f t="shared" si="41"/>
        <v>0.27232692267160419</v>
      </c>
      <c r="H259" t="str">
        <f t="shared" si="42"/>
        <v/>
      </c>
      <c r="I259" t="str">
        <f t="shared" si="43"/>
        <v/>
      </c>
      <c r="J259" t="str">
        <f t="shared" si="44"/>
        <v/>
      </c>
      <c r="K259" t="str">
        <f t="shared" si="45"/>
        <v/>
      </c>
      <c r="L259" t="str">
        <f t="shared" si="46"/>
        <v/>
      </c>
      <c r="M259" t="str">
        <f t="shared" si="47"/>
        <v/>
      </c>
      <c r="AC259" s="14" t="s">
        <v>634</v>
      </c>
      <c r="AD259">
        <v>2.7232692267160422E-3</v>
      </c>
      <c r="AE259">
        <v>2.7232692267160422E-3</v>
      </c>
      <c r="AF259">
        <v>2.7232692267160422E-3</v>
      </c>
      <c r="AG259">
        <v>2.7232692267160422E-3</v>
      </c>
    </row>
    <row r="260" spans="3:33" x14ac:dyDescent="0.2">
      <c r="C260" t="str">
        <f t="shared" si="37"/>
        <v>c_160</v>
      </c>
      <c r="D260">
        <f t="shared" si="38"/>
        <v>0.26722539045561505</v>
      </c>
      <c r="E260">
        <f t="shared" si="39"/>
        <v>0.26722539045561505</v>
      </c>
      <c r="F260">
        <f t="shared" si="40"/>
        <v>0.26722539045561505</v>
      </c>
      <c r="G260">
        <f t="shared" si="41"/>
        <v>0.26722539045561505</v>
      </c>
      <c r="H260" t="str">
        <f t="shared" si="42"/>
        <v/>
      </c>
      <c r="I260" t="str">
        <f t="shared" si="43"/>
        <v/>
      </c>
      <c r="J260" t="str">
        <f t="shared" si="44"/>
        <v/>
      </c>
      <c r="K260" t="str">
        <f t="shared" si="45"/>
        <v/>
      </c>
      <c r="L260" t="str">
        <f t="shared" si="46"/>
        <v/>
      </c>
      <c r="M260" t="str">
        <f t="shared" si="47"/>
        <v/>
      </c>
      <c r="AC260" s="14" t="s">
        <v>635</v>
      </c>
      <c r="AD260">
        <v>2.6722539045561508E-3</v>
      </c>
      <c r="AE260">
        <v>2.6722539045561508E-3</v>
      </c>
      <c r="AF260">
        <v>2.6722539045561508E-3</v>
      </c>
      <c r="AG260">
        <v>2.6722539045561508E-3</v>
      </c>
    </row>
    <row r="261" spans="3:33" x14ac:dyDescent="0.2">
      <c r="C261" t="str">
        <f t="shared" si="37"/>
        <v>c_161</v>
      </c>
      <c r="D261">
        <f t="shared" si="38"/>
        <v>0.86595277114916591</v>
      </c>
      <c r="E261">
        <f t="shared" si="39"/>
        <v>0.86595277114916591</v>
      </c>
      <c r="F261">
        <f t="shared" si="40"/>
        <v>0.86595277114916591</v>
      </c>
      <c r="G261">
        <f t="shared" si="41"/>
        <v>0.86595277114916591</v>
      </c>
      <c r="H261" t="str">
        <f t="shared" si="42"/>
        <v/>
      </c>
      <c r="I261" t="str">
        <f t="shared" si="43"/>
        <v/>
      </c>
      <c r="J261" t="str">
        <f t="shared" si="44"/>
        <v/>
      </c>
      <c r="K261" t="str">
        <f t="shared" si="45"/>
        <v/>
      </c>
      <c r="L261" t="str">
        <f t="shared" si="46"/>
        <v/>
      </c>
      <c r="M261" t="str">
        <f t="shared" si="47"/>
        <v/>
      </c>
      <c r="AC261" s="14" t="s">
        <v>636</v>
      </c>
      <c r="AD261">
        <v>8.6595277114916592E-3</v>
      </c>
      <c r="AE261">
        <v>8.6595277114916592E-3</v>
      </c>
      <c r="AF261">
        <v>8.6595277114916592E-3</v>
      </c>
      <c r="AG261">
        <v>8.6595277114916592E-3</v>
      </c>
    </row>
    <row r="262" spans="3:33" x14ac:dyDescent="0.2">
      <c r="C262" t="str">
        <f t="shared" si="37"/>
        <v>c_162</v>
      </c>
      <c r="D262">
        <f t="shared" si="38"/>
        <v>0.85298061376885348</v>
      </c>
      <c r="E262">
        <f t="shared" si="39"/>
        <v>0.85298061376885348</v>
      </c>
      <c r="F262">
        <f t="shared" si="40"/>
        <v>0.85298061376885348</v>
      </c>
      <c r="G262">
        <f t="shared" si="41"/>
        <v>0.85298061376885348</v>
      </c>
      <c r="H262" t="str">
        <f t="shared" si="42"/>
        <v/>
      </c>
      <c r="I262" t="str">
        <f t="shared" si="43"/>
        <v/>
      </c>
      <c r="J262" t="str">
        <f t="shared" si="44"/>
        <v/>
      </c>
      <c r="K262" t="str">
        <f t="shared" si="45"/>
        <v/>
      </c>
      <c r="L262" t="str">
        <f t="shared" si="46"/>
        <v/>
      </c>
      <c r="M262" t="str">
        <f t="shared" si="47"/>
        <v/>
      </c>
      <c r="AC262" s="14" t="s">
        <v>637</v>
      </c>
      <c r="AD262">
        <v>8.5298061376885351E-3</v>
      </c>
      <c r="AE262">
        <v>8.5298061376885351E-3</v>
      </c>
      <c r="AF262">
        <v>8.5298061376885351E-3</v>
      </c>
      <c r="AG262">
        <v>8.5298061376885351E-3</v>
      </c>
    </row>
    <row r="263" spans="3:33" x14ac:dyDescent="0.2">
      <c r="C263" t="str">
        <f t="shared" si="37"/>
        <v>c_163</v>
      </c>
      <c r="D263">
        <f t="shared" si="38"/>
        <v>0.50041872585778535</v>
      </c>
      <c r="E263">
        <f t="shared" si="39"/>
        <v>0.50041872585778535</v>
      </c>
      <c r="F263">
        <f t="shared" si="40"/>
        <v>0.50041872585778535</v>
      </c>
      <c r="G263">
        <f t="shared" si="41"/>
        <v>0.50041872585778535</v>
      </c>
      <c r="H263" t="str">
        <f t="shared" si="42"/>
        <v/>
      </c>
      <c r="I263" t="str">
        <f t="shared" si="43"/>
        <v/>
      </c>
      <c r="J263" t="str">
        <f t="shared" si="44"/>
        <v/>
      </c>
      <c r="K263" t="str">
        <f t="shared" si="45"/>
        <v/>
      </c>
      <c r="L263" t="str">
        <f t="shared" si="46"/>
        <v/>
      </c>
      <c r="M263" t="str">
        <f t="shared" si="47"/>
        <v/>
      </c>
      <c r="AC263" s="14" t="s">
        <v>638</v>
      </c>
      <c r="AD263">
        <v>5.0041872585778538E-3</v>
      </c>
      <c r="AE263">
        <v>5.0041872585778538E-3</v>
      </c>
      <c r="AF263">
        <v>5.0041872585778538E-3</v>
      </c>
      <c r="AG263">
        <v>5.0041872585778538E-3</v>
      </c>
    </row>
    <row r="264" spans="3:33" x14ac:dyDescent="0.2">
      <c r="C264" t="str">
        <f t="shared" si="37"/>
        <v>c_164</v>
      </c>
      <c r="D264">
        <f t="shared" si="38"/>
        <v>0.17474129716261291</v>
      </c>
      <c r="E264">
        <f t="shared" si="39"/>
        <v>0.17474129716261291</v>
      </c>
      <c r="F264">
        <f t="shared" si="40"/>
        <v>0.17474129716261291</v>
      </c>
      <c r="G264">
        <f t="shared" si="41"/>
        <v>0.17474129716261291</v>
      </c>
      <c r="H264" t="str">
        <f t="shared" si="42"/>
        <v/>
      </c>
      <c r="I264" t="str">
        <f t="shared" si="43"/>
        <v/>
      </c>
      <c r="J264" t="str">
        <f t="shared" si="44"/>
        <v/>
      </c>
      <c r="K264" t="str">
        <f t="shared" si="45"/>
        <v/>
      </c>
      <c r="L264" t="str">
        <f t="shared" si="46"/>
        <v/>
      </c>
      <c r="M264" t="str">
        <f t="shared" si="47"/>
        <v/>
      </c>
      <c r="AC264" s="14" t="s">
        <v>639</v>
      </c>
      <c r="AD264">
        <v>1.7474129716261292E-3</v>
      </c>
      <c r="AE264">
        <v>1.7474129716261292E-3</v>
      </c>
      <c r="AF264">
        <v>1.7474129716261292E-3</v>
      </c>
      <c r="AG264">
        <v>1.7474129716261292E-3</v>
      </c>
    </row>
    <row r="265" spans="3:33" x14ac:dyDescent="0.2">
      <c r="C265" t="str">
        <f t="shared" si="37"/>
        <v>c_165</v>
      </c>
      <c r="D265">
        <f t="shared" si="38"/>
        <v>1.7671807546867063E-2</v>
      </c>
      <c r="E265">
        <f t="shared" si="39"/>
        <v>1.7671807546867063E-2</v>
      </c>
      <c r="F265">
        <f t="shared" si="40"/>
        <v>1.7671807546867063E-2</v>
      </c>
      <c r="G265">
        <f t="shared" si="41"/>
        <v>1.7671807546867063E-2</v>
      </c>
      <c r="H265" t="str">
        <f t="shared" si="42"/>
        <v/>
      </c>
      <c r="I265" t="str">
        <f t="shared" si="43"/>
        <v/>
      </c>
      <c r="J265" t="str">
        <f t="shared" si="44"/>
        <v/>
      </c>
      <c r="K265" t="str">
        <f t="shared" si="45"/>
        <v/>
      </c>
      <c r="L265" t="str">
        <f t="shared" si="46"/>
        <v/>
      </c>
      <c r="M265" t="str">
        <f t="shared" si="47"/>
        <v/>
      </c>
      <c r="AC265" s="14" t="s">
        <v>640</v>
      </c>
      <c r="AD265">
        <v>1.7671807546867062E-4</v>
      </c>
      <c r="AE265">
        <v>1.7671807546867062E-4</v>
      </c>
      <c r="AF265">
        <v>1.7671807546867062E-4</v>
      </c>
      <c r="AG265">
        <v>1.7671807546867062E-4</v>
      </c>
    </row>
    <row r="266" spans="3:33" x14ac:dyDescent="0.2">
      <c r="C266" t="str">
        <f t="shared" si="37"/>
        <v>c_166</v>
      </c>
      <c r="D266">
        <f t="shared" si="38"/>
        <v>0.8526224989672383</v>
      </c>
      <c r="E266">
        <f t="shared" si="39"/>
        <v>0.8526224989672383</v>
      </c>
      <c r="F266">
        <f t="shared" si="40"/>
        <v>0.8526224989672383</v>
      </c>
      <c r="G266">
        <f t="shared" si="41"/>
        <v>0.8526224989672383</v>
      </c>
      <c r="H266" t="str">
        <f t="shared" si="42"/>
        <v/>
      </c>
      <c r="I266" t="str">
        <f t="shared" si="43"/>
        <v/>
      </c>
      <c r="J266" t="str">
        <f t="shared" si="44"/>
        <v/>
      </c>
      <c r="K266" t="str">
        <f t="shared" si="45"/>
        <v/>
      </c>
      <c r="L266" t="str">
        <f t="shared" si="46"/>
        <v/>
      </c>
      <c r="M266" t="str">
        <f t="shared" si="47"/>
        <v/>
      </c>
      <c r="AC266" s="14" t="s">
        <v>641</v>
      </c>
      <c r="AD266">
        <v>8.5262249896723829E-3</v>
      </c>
      <c r="AE266">
        <v>8.5262249896723829E-3</v>
      </c>
      <c r="AF266">
        <v>8.5262249896723829E-3</v>
      </c>
      <c r="AG266">
        <v>8.5262249896723829E-3</v>
      </c>
    </row>
    <row r="267" spans="3:33" x14ac:dyDescent="0.2">
      <c r="C267" t="str">
        <f t="shared" si="37"/>
        <v>c_167</v>
      </c>
      <c r="D267">
        <f t="shared" si="38"/>
        <v>1.2808327612841264</v>
      </c>
      <c r="E267">
        <f t="shared" si="39"/>
        <v>1.2808327612841264</v>
      </c>
      <c r="F267">
        <f t="shared" si="40"/>
        <v>1.2808327612841264</v>
      </c>
      <c r="G267">
        <f t="shared" si="41"/>
        <v>1.2808327612841264</v>
      </c>
      <c r="H267" t="str">
        <f t="shared" si="42"/>
        <v/>
      </c>
      <c r="I267" t="str">
        <f t="shared" si="43"/>
        <v/>
      </c>
      <c r="J267" t="str">
        <f t="shared" si="44"/>
        <v/>
      </c>
      <c r="K267" t="str">
        <f t="shared" si="45"/>
        <v/>
      </c>
      <c r="L267" t="str">
        <f t="shared" si="46"/>
        <v/>
      </c>
      <c r="M267" t="str">
        <f t="shared" si="47"/>
        <v/>
      </c>
      <c r="AC267" s="14" t="s">
        <v>642</v>
      </c>
      <c r="AD267">
        <v>1.2808327612841263E-2</v>
      </c>
      <c r="AE267">
        <v>1.2808327612841263E-2</v>
      </c>
      <c r="AF267">
        <v>1.2808327612841263E-2</v>
      </c>
      <c r="AG267">
        <v>1.2808327612841263E-2</v>
      </c>
    </row>
    <row r="268" spans="3:33" x14ac:dyDescent="0.2">
      <c r="C268" t="str">
        <f t="shared" si="37"/>
        <v>c_168</v>
      </c>
      <c r="D268">
        <f t="shared" si="38"/>
        <v>31.674755995080879</v>
      </c>
      <c r="E268">
        <f t="shared" si="39"/>
        <v>31.674755995080879</v>
      </c>
      <c r="F268">
        <f t="shared" si="40"/>
        <v>31.674755995080879</v>
      </c>
      <c r="G268">
        <f t="shared" si="41"/>
        <v>31.674755995080879</v>
      </c>
      <c r="H268" t="str">
        <f t="shared" si="42"/>
        <v/>
      </c>
      <c r="I268" t="str">
        <f t="shared" si="43"/>
        <v/>
      </c>
      <c r="J268" t="str">
        <f t="shared" si="44"/>
        <v/>
      </c>
      <c r="K268" t="str">
        <f t="shared" si="45"/>
        <v/>
      </c>
      <c r="L268" t="str">
        <f t="shared" si="46"/>
        <v/>
      </c>
      <c r="M268" t="str">
        <f t="shared" si="47"/>
        <v/>
      </c>
      <c r="AC268" s="14" t="s">
        <v>643</v>
      </c>
      <c r="AD268">
        <v>0.31674755995080878</v>
      </c>
      <c r="AE268">
        <v>0.31674755995080878</v>
      </c>
      <c r="AF268">
        <v>0.31674755995080878</v>
      </c>
      <c r="AG268">
        <v>0.31674755995080878</v>
      </c>
    </row>
    <row r="269" spans="3:33" x14ac:dyDescent="0.2">
      <c r="C269" t="str">
        <f t="shared" si="37"/>
        <v>c_169</v>
      </c>
      <c r="D269">
        <f t="shared" si="38"/>
        <v>16.54179184787256</v>
      </c>
      <c r="E269">
        <f t="shared" si="39"/>
        <v>16.54179184787256</v>
      </c>
      <c r="F269">
        <f t="shared" si="40"/>
        <v>16.54179184787256</v>
      </c>
      <c r="G269">
        <f t="shared" si="41"/>
        <v>16.54179184787256</v>
      </c>
      <c r="H269" t="str">
        <f t="shared" si="42"/>
        <v/>
      </c>
      <c r="I269" t="str">
        <f t="shared" si="43"/>
        <v/>
      </c>
      <c r="J269" t="str">
        <f t="shared" si="44"/>
        <v/>
      </c>
      <c r="K269" t="str">
        <f t="shared" si="45"/>
        <v/>
      </c>
      <c r="L269" t="str">
        <f t="shared" si="46"/>
        <v/>
      </c>
      <c r="M269" t="str">
        <f t="shared" si="47"/>
        <v/>
      </c>
      <c r="AC269" s="14" t="s">
        <v>644</v>
      </c>
      <c r="AD269">
        <v>0.16541791847872558</v>
      </c>
      <c r="AE269">
        <v>0.16541791847872558</v>
      </c>
      <c r="AF269">
        <v>0.16541791847872558</v>
      </c>
      <c r="AG269">
        <v>0.16541791847872558</v>
      </c>
    </row>
    <row r="270" spans="3:33" x14ac:dyDescent="0.2">
      <c r="C270" t="str">
        <f t="shared" si="37"/>
        <v>c_170</v>
      </c>
      <c r="D270">
        <f t="shared" si="38"/>
        <v>1.4092277169946243</v>
      </c>
      <c r="E270">
        <f t="shared" si="39"/>
        <v>1.4092277169946243</v>
      </c>
      <c r="F270">
        <f t="shared" si="40"/>
        <v>1.4092277169946243</v>
      </c>
      <c r="G270">
        <f t="shared" si="41"/>
        <v>1.4092277169946243</v>
      </c>
      <c r="H270" t="str">
        <f t="shared" si="42"/>
        <v/>
      </c>
      <c r="I270" t="str">
        <f t="shared" si="43"/>
        <v/>
      </c>
      <c r="J270" t="str">
        <f t="shared" si="44"/>
        <v/>
      </c>
      <c r="K270" t="str">
        <f t="shared" si="45"/>
        <v/>
      </c>
      <c r="L270" t="str">
        <f t="shared" si="46"/>
        <v/>
      </c>
      <c r="M270" t="str">
        <f t="shared" si="47"/>
        <v/>
      </c>
      <c r="AC270" s="14" t="s">
        <v>645</v>
      </c>
      <c r="AD270">
        <v>1.4092277169946243E-2</v>
      </c>
      <c r="AE270">
        <v>1.4092277169946243E-2</v>
      </c>
      <c r="AF270">
        <v>1.4092277169946243E-2</v>
      </c>
      <c r="AG270">
        <v>1.4092277169946243E-2</v>
      </c>
    </row>
    <row r="271" spans="3:33" x14ac:dyDescent="0.2">
      <c r="C271" t="str">
        <f t="shared" si="37"/>
        <v>c_171</v>
      </c>
      <c r="D271">
        <f t="shared" si="38"/>
        <v>0.94762277802529993</v>
      </c>
      <c r="E271">
        <f t="shared" si="39"/>
        <v>0.94762277802529993</v>
      </c>
      <c r="F271">
        <f t="shared" si="40"/>
        <v>0.94762277802529993</v>
      </c>
      <c r="G271">
        <f t="shared" si="41"/>
        <v>0.94762277802529993</v>
      </c>
      <c r="H271" t="str">
        <f t="shared" si="42"/>
        <v/>
      </c>
      <c r="I271" t="str">
        <f t="shared" si="43"/>
        <v/>
      </c>
      <c r="J271" t="str">
        <f t="shared" si="44"/>
        <v/>
      </c>
      <c r="K271" t="str">
        <f t="shared" si="45"/>
        <v/>
      </c>
      <c r="L271" t="str">
        <f t="shared" si="46"/>
        <v/>
      </c>
      <c r="M271" t="str">
        <f t="shared" si="47"/>
        <v/>
      </c>
      <c r="AC271" s="14" t="s">
        <v>646</v>
      </c>
      <c r="AD271">
        <v>9.4762277802529996E-3</v>
      </c>
      <c r="AE271">
        <v>9.4762277802529996E-3</v>
      </c>
      <c r="AF271">
        <v>9.4762277802529996E-3</v>
      </c>
      <c r="AG271">
        <v>9.4762277802529996E-3</v>
      </c>
    </row>
    <row r="272" spans="3:33" x14ac:dyDescent="0.2">
      <c r="C272" t="str">
        <f t="shared" si="37"/>
        <v>c_172</v>
      </c>
      <c r="D272">
        <f t="shared" si="38"/>
        <v>1.2192427092549463</v>
      </c>
      <c r="E272">
        <f t="shared" si="39"/>
        <v>1.2192427092549463</v>
      </c>
      <c r="F272">
        <f t="shared" si="40"/>
        <v>1.2192427092549463</v>
      </c>
      <c r="G272">
        <f t="shared" si="41"/>
        <v>1.2192427092549463</v>
      </c>
      <c r="H272" t="str">
        <f t="shared" si="42"/>
        <v/>
      </c>
      <c r="I272" t="str">
        <f t="shared" si="43"/>
        <v/>
      </c>
      <c r="J272" t="str">
        <f t="shared" si="44"/>
        <v/>
      </c>
      <c r="K272" t="str">
        <f t="shared" si="45"/>
        <v/>
      </c>
      <c r="L272" t="str">
        <f t="shared" si="46"/>
        <v/>
      </c>
      <c r="M272" t="str">
        <f t="shared" si="47"/>
        <v/>
      </c>
      <c r="AC272" s="14" t="s">
        <v>647</v>
      </c>
      <c r="AD272">
        <v>1.2192427092549463E-2</v>
      </c>
      <c r="AE272">
        <v>1.2192427092549463E-2</v>
      </c>
      <c r="AF272">
        <v>1.2192427092549463E-2</v>
      </c>
      <c r="AG272">
        <v>1.2192427092549463E-2</v>
      </c>
    </row>
    <row r="273" spans="3:13" x14ac:dyDescent="0.2">
      <c r="C273" t="str">
        <f t="shared" si="37"/>
        <v/>
      </c>
      <c r="D273" t="str">
        <f t="shared" si="38"/>
        <v/>
      </c>
      <c r="E273" t="str">
        <f t="shared" si="39"/>
        <v/>
      </c>
      <c r="F273" t="str">
        <f t="shared" si="40"/>
        <v/>
      </c>
      <c r="G273" t="str">
        <f t="shared" si="41"/>
        <v/>
      </c>
      <c r="H273" t="str">
        <f t="shared" si="42"/>
        <v/>
      </c>
      <c r="I273" t="str">
        <f t="shared" si="43"/>
        <v/>
      </c>
      <c r="J273" t="str">
        <f t="shared" si="44"/>
        <v/>
      </c>
      <c r="K273" t="str">
        <f t="shared" si="45"/>
        <v/>
      </c>
      <c r="L273" t="str">
        <f t="shared" si="46"/>
        <v/>
      </c>
      <c r="M273" t="str">
        <f t="shared" si="47"/>
        <v/>
      </c>
    </row>
    <row r="274" spans="3:13" x14ac:dyDescent="0.2">
      <c r="C274" t="str">
        <f t="shared" si="37"/>
        <v/>
      </c>
      <c r="D274" t="str">
        <f t="shared" si="38"/>
        <v/>
      </c>
      <c r="E274" t="str">
        <f t="shared" si="39"/>
        <v/>
      </c>
      <c r="F274" t="str">
        <f t="shared" si="40"/>
        <v/>
      </c>
      <c r="G274" t="str">
        <f t="shared" si="41"/>
        <v/>
      </c>
      <c r="H274" t="str">
        <f t="shared" si="42"/>
        <v/>
      </c>
      <c r="I274" t="str">
        <f t="shared" si="43"/>
        <v/>
      </c>
      <c r="J274" t="str">
        <f t="shared" si="44"/>
        <v/>
      </c>
      <c r="K274" t="str">
        <f t="shared" si="45"/>
        <v/>
      </c>
      <c r="L274" t="str">
        <f t="shared" si="46"/>
        <v/>
      </c>
      <c r="M274" t="str">
        <f t="shared" si="47"/>
        <v/>
      </c>
    </row>
    <row r="275" spans="3:13" x14ac:dyDescent="0.2">
      <c r="C275" t="str">
        <f t="shared" si="37"/>
        <v/>
      </c>
      <c r="D275" t="str">
        <f t="shared" si="38"/>
        <v/>
      </c>
      <c r="E275" t="str">
        <f t="shared" si="39"/>
        <v/>
      </c>
      <c r="F275" t="str">
        <f t="shared" si="40"/>
        <v/>
      </c>
      <c r="G275" t="str">
        <f t="shared" si="41"/>
        <v/>
      </c>
      <c r="H275" t="str">
        <f t="shared" si="42"/>
        <v/>
      </c>
      <c r="I275" t="str">
        <f t="shared" si="43"/>
        <v/>
      </c>
      <c r="J275" t="str">
        <f t="shared" si="44"/>
        <v/>
      </c>
      <c r="K275" t="str">
        <f t="shared" si="45"/>
        <v/>
      </c>
      <c r="L275" t="str">
        <f t="shared" si="46"/>
        <v/>
      </c>
      <c r="M275" t="str">
        <f t="shared" si="47"/>
        <v/>
      </c>
    </row>
    <row r="276" spans="3:13" x14ac:dyDescent="0.2">
      <c r="C276" t="str">
        <f t="shared" si="37"/>
        <v/>
      </c>
      <c r="D276" t="str">
        <f t="shared" si="38"/>
        <v/>
      </c>
      <c r="E276" t="str">
        <f t="shared" si="39"/>
        <v/>
      </c>
      <c r="F276" t="str">
        <f t="shared" si="40"/>
        <v/>
      </c>
      <c r="G276" t="str">
        <f t="shared" si="41"/>
        <v/>
      </c>
      <c r="H276" t="str">
        <f t="shared" si="42"/>
        <v/>
      </c>
      <c r="I276" t="str">
        <f t="shared" si="43"/>
        <v/>
      </c>
      <c r="J276" t="str">
        <f t="shared" si="44"/>
        <v/>
      </c>
      <c r="K276" t="str">
        <f t="shared" si="45"/>
        <v/>
      </c>
      <c r="L276" t="str">
        <f t="shared" si="46"/>
        <v/>
      </c>
      <c r="M276" t="str">
        <f t="shared" si="47"/>
        <v/>
      </c>
    </row>
    <row r="277" spans="3:13" x14ac:dyDescent="0.2">
      <c r="C277" t="str">
        <f t="shared" si="37"/>
        <v/>
      </c>
      <c r="D277" t="str">
        <f t="shared" si="38"/>
        <v/>
      </c>
      <c r="E277" t="str">
        <f t="shared" si="39"/>
        <v/>
      </c>
      <c r="F277" t="str">
        <f t="shared" si="40"/>
        <v/>
      </c>
      <c r="G277" t="str">
        <f t="shared" si="41"/>
        <v/>
      </c>
      <c r="H277" t="str">
        <f t="shared" si="42"/>
        <v/>
      </c>
      <c r="I277" t="str">
        <f t="shared" si="43"/>
        <v/>
      </c>
      <c r="J277" t="str">
        <f t="shared" si="44"/>
        <v/>
      </c>
      <c r="K277" t="str">
        <f t="shared" si="45"/>
        <v/>
      </c>
      <c r="L277" t="str">
        <f t="shared" si="46"/>
        <v/>
      </c>
      <c r="M277" t="str">
        <f t="shared" si="47"/>
        <v/>
      </c>
    </row>
    <row r="278" spans="3:13" x14ac:dyDescent="0.2">
      <c r="C278" t="str">
        <f t="shared" si="37"/>
        <v/>
      </c>
      <c r="D278" t="str">
        <f t="shared" si="38"/>
        <v/>
      </c>
      <c r="E278" t="str">
        <f t="shared" si="39"/>
        <v/>
      </c>
      <c r="F278" t="str">
        <f t="shared" si="40"/>
        <v/>
      </c>
      <c r="G278" t="str">
        <f t="shared" si="41"/>
        <v/>
      </c>
      <c r="H278" t="str">
        <f t="shared" si="42"/>
        <v/>
      </c>
      <c r="I278" t="str">
        <f t="shared" si="43"/>
        <v/>
      </c>
      <c r="J278" t="str">
        <f t="shared" si="44"/>
        <v/>
      </c>
      <c r="K278" t="str">
        <f t="shared" si="45"/>
        <v/>
      </c>
      <c r="L278" t="str">
        <f t="shared" si="46"/>
        <v/>
      </c>
      <c r="M278" t="str">
        <f t="shared" si="47"/>
        <v/>
      </c>
    </row>
    <row r="279" spans="3:13" x14ac:dyDescent="0.2">
      <c r="C279" t="str">
        <f t="shared" si="37"/>
        <v/>
      </c>
      <c r="D279" t="str">
        <f t="shared" si="38"/>
        <v/>
      </c>
      <c r="E279" t="str">
        <f t="shared" si="39"/>
        <v/>
      </c>
      <c r="F279" t="str">
        <f t="shared" si="40"/>
        <v/>
      </c>
      <c r="G279" t="str">
        <f t="shared" si="41"/>
        <v/>
      </c>
      <c r="H279" t="str">
        <f t="shared" si="42"/>
        <v/>
      </c>
      <c r="I279" t="str">
        <f t="shared" si="43"/>
        <v/>
      </c>
      <c r="J279" t="str">
        <f t="shared" si="44"/>
        <v/>
      </c>
      <c r="K279" t="str">
        <f t="shared" si="45"/>
        <v/>
      </c>
      <c r="L279" t="str">
        <f t="shared" si="46"/>
        <v/>
      </c>
      <c r="M279" t="str">
        <f t="shared" si="47"/>
        <v/>
      </c>
    </row>
    <row r="280" spans="3:13" x14ac:dyDescent="0.2">
      <c r="C280" t="str">
        <f t="shared" si="37"/>
        <v/>
      </c>
      <c r="D280" t="str">
        <f t="shared" si="38"/>
        <v/>
      </c>
      <c r="E280" t="str">
        <f t="shared" si="39"/>
        <v/>
      </c>
      <c r="F280" t="str">
        <f t="shared" si="40"/>
        <v/>
      </c>
      <c r="G280" t="str">
        <f t="shared" si="41"/>
        <v/>
      </c>
      <c r="H280" t="str">
        <f t="shared" si="42"/>
        <v/>
      </c>
      <c r="I280" t="str">
        <f t="shared" si="43"/>
        <v/>
      </c>
      <c r="J280" t="str">
        <f t="shared" si="44"/>
        <v/>
      </c>
      <c r="K280" t="str">
        <f t="shared" si="45"/>
        <v/>
      </c>
      <c r="L280" t="str">
        <f t="shared" si="46"/>
        <v/>
      </c>
      <c r="M280" t="str">
        <f t="shared" si="47"/>
        <v/>
      </c>
    </row>
    <row r="281" spans="3:13" x14ac:dyDescent="0.2">
      <c r="C281" t="str">
        <f t="shared" si="37"/>
        <v/>
      </c>
      <c r="D281" t="str">
        <f t="shared" si="38"/>
        <v/>
      </c>
      <c r="E281" t="str">
        <f t="shared" si="39"/>
        <v/>
      </c>
      <c r="F281" t="str">
        <f t="shared" si="40"/>
        <v/>
      </c>
      <c r="G281" t="str">
        <f t="shared" si="41"/>
        <v/>
      </c>
      <c r="H281" t="str">
        <f t="shared" si="42"/>
        <v/>
      </c>
      <c r="I281" t="str">
        <f t="shared" si="43"/>
        <v/>
      </c>
      <c r="J281" t="str">
        <f t="shared" si="44"/>
        <v/>
      </c>
      <c r="K281" t="str">
        <f t="shared" si="45"/>
        <v/>
      </c>
      <c r="L281" t="str">
        <f t="shared" si="46"/>
        <v/>
      </c>
      <c r="M281" t="str">
        <f t="shared" si="47"/>
        <v/>
      </c>
    </row>
    <row r="282" spans="3:13" x14ac:dyDescent="0.2">
      <c r="C282" t="str">
        <f t="shared" si="37"/>
        <v/>
      </c>
      <c r="D282" t="str">
        <f t="shared" si="38"/>
        <v/>
      </c>
      <c r="E282" t="str">
        <f t="shared" si="39"/>
        <v/>
      </c>
      <c r="F282" t="str">
        <f t="shared" si="40"/>
        <v/>
      </c>
      <c r="G282" t="str">
        <f t="shared" si="41"/>
        <v/>
      </c>
      <c r="H282" t="str">
        <f t="shared" si="42"/>
        <v/>
      </c>
      <c r="I282" t="str">
        <f t="shared" si="43"/>
        <v/>
      </c>
      <c r="J282" t="str">
        <f t="shared" si="44"/>
        <v/>
      </c>
      <c r="K282" t="str">
        <f t="shared" si="45"/>
        <v/>
      </c>
      <c r="L282" t="str">
        <f t="shared" si="46"/>
        <v/>
      </c>
      <c r="M282" t="str">
        <f t="shared" si="47"/>
        <v/>
      </c>
    </row>
    <row r="283" spans="3:13" x14ac:dyDescent="0.2">
      <c r="C283" t="str">
        <f t="shared" si="37"/>
        <v/>
      </c>
      <c r="D283" t="str">
        <f t="shared" si="38"/>
        <v/>
      </c>
      <c r="E283" t="str">
        <f t="shared" si="39"/>
        <v/>
      </c>
      <c r="F283" t="str">
        <f t="shared" si="40"/>
        <v/>
      </c>
      <c r="G283" t="str">
        <f t="shared" si="41"/>
        <v/>
      </c>
      <c r="H283" t="str">
        <f t="shared" si="42"/>
        <v/>
      </c>
      <c r="I283" t="str">
        <f t="shared" si="43"/>
        <v/>
      </c>
      <c r="J283" t="str">
        <f t="shared" si="44"/>
        <v/>
      </c>
      <c r="K283" t="str">
        <f t="shared" si="45"/>
        <v/>
      </c>
      <c r="L283" t="str">
        <f t="shared" si="46"/>
        <v/>
      </c>
      <c r="M283" t="str">
        <f t="shared" si="47"/>
        <v/>
      </c>
    </row>
    <row r="284" spans="3:13" x14ac:dyDescent="0.2">
      <c r="C284" t="str">
        <f t="shared" si="37"/>
        <v/>
      </c>
      <c r="D284" t="str">
        <f t="shared" si="38"/>
        <v/>
      </c>
      <c r="E284" t="str">
        <f t="shared" si="39"/>
        <v/>
      </c>
      <c r="F284" t="str">
        <f t="shared" si="40"/>
        <v/>
      </c>
      <c r="G284" t="str">
        <f t="shared" si="41"/>
        <v/>
      </c>
      <c r="H284" t="str">
        <f t="shared" si="42"/>
        <v/>
      </c>
      <c r="I284" t="str">
        <f t="shared" si="43"/>
        <v/>
      </c>
      <c r="J284" t="str">
        <f t="shared" si="44"/>
        <v/>
      </c>
      <c r="K284" t="str">
        <f t="shared" si="45"/>
        <v/>
      </c>
      <c r="L284" t="str">
        <f t="shared" si="46"/>
        <v/>
      </c>
      <c r="M284" t="str">
        <f t="shared" si="47"/>
        <v/>
      </c>
    </row>
    <row r="285" spans="3:13" x14ac:dyDescent="0.2">
      <c r="C285" t="str">
        <f t="shared" si="37"/>
        <v/>
      </c>
      <c r="D285" t="str">
        <f t="shared" si="38"/>
        <v/>
      </c>
      <c r="E285" t="str">
        <f t="shared" si="39"/>
        <v/>
      </c>
      <c r="F285" t="str">
        <f t="shared" si="40"/>
        <v/>
      </c>
      <c r="G285" t="str">
        <f t="shared" si="41"/>
        <v/>
      </c>
      <c r="H285" t="str">
        <f t="shared" si="42"/>
        <v/>
      </c>
      <c r="I285" t="str">
        <f t="shared" si="43"/>
        <v/>
      </c>
      <c r="J285" t="str">
        <f t="shared" si="44"/>
        <v/>
      </c>
      <c r="K285" t="str">
        <f t="shared" si="45"/>
        <v/>
      </c>
      <c r="L285" t="str">
        <f t="shared" si="46"/>
        <v/>
      </c>
      <c r="M285" t="str">
        <f t="shared" si="47"/>
        <v/>
      </c>
    </row>
    <row r="286" spans="3:13" x14ac:dyDescent="0.2">
      <c r="C286" t="str">
        <f t="shared" si="37"/>
        <v/>
      </c>
      <c r="D286" t="str">
        <f t="shared" si="38"/>
        <v/>
      </c>
      <c r="E286" t="str">
        <f t="shared" si="39"/>
        <v/>
      </c>
      <c r="F286" t="str">
        <f t="shared" si="40"/>
        <v/>
      </c>
      <c r="G286" t="str">
        <f t="shared" si="41"/>
        <v/>
      </c>
      <c r="H286" t="str">
        <f t="shared" si="42"/>
        <v/>
      </c>
      <c r="I286" t="str">
        <f t="shared" si="43"/>
        <v/>
      </c>
      <c r="J286" t="str">
        <f t="shared" si="44"/>
        <v/>
      </c>
      <c r="K286" t="str">
        <f t="shared" si="45"/>
        <v/>
      </c>
      <c r="L286" t="str">
        <f t="shared" si="46"/>
        <v/>
      </c>
      <c r="M286" t="str">
        <f t="shared" si="47"/>
        <v/>
      </c>
    </row>
    <row r="287" spans="3:13" x14ac:dyDescent="0.2">
      <c r="C287" t="str">
        <f t="shared" si="37"/>
        <v/>
      </c>
      <c r="D287" t="str">
        <f t="shared" si="38"/>
        <v/>
      </c>
      <c r="E287" t="str">
        <f t="shared" si="39"/>
        <v/>
      </c>
      <c r="F287" t="str">
        <f t="shared" si="40"/>
        <v/>
      </c>
      <c r="G287" t="str">
        <f t="shared" si="41"/>
        <v/>
      </c>
      <c r="H287" t="str">
        <f t="shared" si="42"/>
        <v/>
      </c>
      <c r="I287" t="str">
        <f t="shared" si="43"/>
        <v/>
      </c>
      <c r="J287" t="str">
        <f t="shared" si="44"/>
        <v/>
      </c>
      <c r="K287" t="str">
        <f t="shared" si="45"/>
        <v/>
      </c>
      <c r="L287" t="str">
        <f t="shared" si="46"/>
        <v/>
      </c>
      <c r="M287" t="str">
        <f t="shared" si="47"/>
        <v/>
      </c>
    </row>
    <row r="288" spans="3:13" x14ac:dyDescent="0.2">
      <c r="C288" t="str">
        <f t="shared" si="37"/>
        <v/>
      </c>
      <c r="D288" t="str">
        <f t="shared" si="38"/>
        <v/>
      </c>
      <c r="E288" t="str">
        <f t="shared" si="39"/>
        <v/>
      </c>
      <c r="F288" t="str">
        <f t="shared" si="40"/>
        <v/>
      </c>
      <c r="G288" t="str">
        <f t="shared" si="41"/>
        <v/>
      </c>
      <c r="H288" t="str">
        <f t="shared" si="42"/>
        <v/>
      </c>
      <c r="I288" t="str">
        <f t="shared" si="43"/>
        <v/>
      </c>
      <c r="J288" t="str">
        <f t="shared" si="44"/>
        <v/>
      </c>
      <c r="K288" t="str">
        <f t="shared" si="45"/>
        <v/>
      </c>
      <c r="L288" t="str">
        <f t="shared" si="46"/>
        <v/>
      </c>
      <c r="M288" t="str">
        <f t="shared" si="47"/>
        <v/>
      </c>
    </row>
    <row r="289" spans="3:13" x14ac:dyDescent="0.2">
      <c r="C289" t="str">
        <f t="shared" si="37"/>
        <v/>
      </c>
      <c r="D289" t="str">
        <f t="shared" si="38"/>
        <v/>
      </c>
      <c r="E289" t="str">
        <f t="shared" si="39"/>
        <v/>
      </c>
      <c r="F289" t="str">
        <f t="shared" si="40"/>
        <v/>
      </c>
      <c r="G289" t="str">
        <f t="shared" si="41"/>
        <v/>
      </c>
      <c r="H289" t="str">
        <f t="shared" si="42"/>
        <v/>
      </c>
      <c r="I289" t="str">
        <f t="shared" si="43"/>
        <v/>
      </c>
      <c r="J289" t="str">
        <f t="shared" si="44"/>
        <v/>
      </c>
      <c r="K289" t="str">
        <f t="shared" si="45"/>
        <v/>
      </c>
      <c r="L289" t="str">
        <f t="shared" si="46"/>
        <v/>
      </c>
      <c r="M289" t="str">
        <f t="shared" si="47"/>
        <v/>
      </c>
    </row>
    <row r="290" spans="3:13" x14ac:dyDescent="0.2">
      <c r="C290" t="str">
        <f t="shared" si="37"/>
        <v/>
      </c>
      <c r="D290" t="str">
        <f t="shared" si="38"/>
        <v/>
      </c>
      <c r="E290" t="str">
        <f t="shared" si="39"/>
        <v/>
      </c>
      <c r="F290" t="str">
        <f t="shared" si="40"/>
        <v/>
      </c>
      <c r="G290" t="str">
        <f t="shared" si="41"/>
        <v/>
      </c>
      <c r="H290" t="str">
        <f t="shared" si="42"/>
        <v/>
      </c>
      <c r="I290" t="str">
        <f t="shared" si="43"/>
        <v/>
      </c>
      <c r="J290" t="str">
        <f t="shared" si="44"/>
        <v/>
      </c>
      <c r="K290" t="str">
        <f t="shared" si="45"/>
        <v/>
      </c>
      <c r="L290" t="str">
        <f t="shared" si="46"/>
        <v/>
      </c>
      <c r="M290" t="str">
        <f t="shared" si="47"/>
        <v/>
      </c>
    </row>
    <row r="291" spans="3:13" x14ac:dyDescent="0.2">
      <c r="C291" t="str">
        <f t="shared" si="37"/>
        <v/>
      </c>
      <c r="D291" t="str">
        <f t="shared" si="38"/>
        <v/>
      </c>
      <c r="E291" t="str">
        <f t="shared" si="39"/>
        <v/>
      </c>
      <c r="F291" t="str">
        <f t="shared" si="40"/>
        <v/>
      </c>
      <c r="G291" t="str">
        <f t="shared" si="41"/>
        <v/>
      </c>
      <c r="H291" t="str">
        <f t="shared" si="42"/>
        <v/>
      </c>
      <c r="I291" t="str">
        <f t="shared" si="43"/>
        <v/>
      </c>
      <c r="J291" t="str">
        <f t="shared" si="44"/>
        <v/>
      </c>
      <c r="K291" t="str">
        <f t="shared" si="45"/>
        <v/>
      </c>
      <c r="L291" t="str">
        <f t="shared" si="46"/>
        <v/>
      </c>
      <c r="M291" t="str">
        <f t="shared" si="47"/>
        <v/>
      </c>
    </row>
    <row r="292" spans="3:13" x14ac:dyDescent="0.2">
      <c r="C292" t="str">
        <f t="shared" si="37"/>
        <v/>
      </c>
      <c r="D292" t="str">
        <f t="shared" si="38"/>
        <v/>
      </c>
      <c r="E292" t="str">
        <f t="shared" si="39"/>
        <v/>
      </c>
      <c r="F292" t="str">
        <f t="shared" si="40"/>
        <v/>
      </c>
      <c r="G292" t="str">
        <f t="shared" si="41"/>
        <v/>
      </c>
      <c r="H292" t="str">
        <f t="shared" si="42"/>
        <v/>
      </c>
      <c r="I292" t="str">
        <f t="shared" si="43"/>
        <v/>
      </c>
      <c r="J292" t="str">
        <f t="shared" si="44"/>
        <v/>
      </c>
      <c r="K292" t="str">
        <f t="shared" si="45"/>
        <v/>
      </c>
      <c r="L292" t="str">
        <f t="shared" si="46"/>
        <v/>
      </c>
      <c r="M292" t="str">
        <f t="shared" si="47"/>
        <v/>
      </c>
    </row>
    <row r="293" spans="3:13" x14ac:dyDescent="0.2">
      <c r="C293" t="str">
        <f t="shared" si="37"/>
        <v/>
      </c>
      <c r="D293" t="str">
        <f t="shared" si="38"/>
        <v/>
      </c>
      <c r="E293" t="str">
        <f t="shared" si="39"/>
        <v/>
      </c>
      <c r="F293" t="str">
        <f t="shared" si="40"/>
        <v/>
      </c>
      <c r="G293" t="str">
        <f t="shared" si="41"/>
        <v/>
      </c>
      <c r="H293" t="str">
        <f t="shared" si="42"/>
        <v/>
      </c>
      <c r="I293" t="str">
        <f t="shared" si="43"/>
        <v/>
      </c>
      <c r="J293" t="str">
        <f t="shared" si="44"/>
        <v/>
      </c>
      <c r="K293" t="str">
        <f t="shared" si="45"/>
        <v/>
      </c>
      <c r="L293" t="str">
        <f t="shared" si="46"/>
        <v/>
      </c>
      <c r="M293" t="str">
        <f t="shared" si="47"/>
        <v/>
      </c>
    </row>
    <row r="294" spans="3:13" x14ac:dyDescent="0.2">
      <c r="C294" t="str">
        <f t="shared" si="37"/>
        <v/>
      </c>
      <c r="D294" t="str">
        <f t="shared" si="38"/>
        <v/>
      </c>
      <c r="E294" t="str">
        <f t="shared" si="39"/>
        <v/>
      </c>
      <c r="F294" t="str">
        <f t="shared" si="40"/>
        <v/>
      </c>
      <c r="G294" t="str">
        <f t="shared" si="41"/>
        <v/>
      </c>
      <c r="H294" t="str">
        <f t="shared" si="42"/>
        <v/>
      </c>
      <c r="I294" t="str">
        <f t="shared" si="43"/>
        <v/>
      </c>
      <c r="J294" t="str">
        <f t="shared" si="44"/>
        <v/>
      </c>
      <c r="K294" t="str">
        <f t="shared" si="45"/>
        <v/>
      </c>
      <c r="L294" t="str">
        <f t="shared" si="46"/>
        <v/>
      </c>
      <c r="M294" t="str">
        <f t="shared" si="47"/>
        <v/>
      </c>
    </row>
    <row r="295" spans="3:13" x14ac:dyDescent="0.2">
      <c r="C295" t="str">
        <f t="shared" si="37"/>
        <v/>
      </c>
      <c r="D295" t="str">
        <f t="shared" si="38"/>
        <v/>
      </c>
      <c r="E295" t="str">
        <f t="shared" si="39"/>
        <v/>
      </c>
      <c r="F295" t="str">
        <f t="shared" si="40"/>
        <v/>
      </c>
      <c r="G295" t="str">
        <f t="shared" si="41"/>
        <v/>
      </c>
      <c r="H295" t="str">
        <f t="shared" si="42"/>
        <v/>
      </c>
      <c r="I295" t="str">
        <f t="shared" si="43"/>
        <v/>
      </c>
      <c r="J295" t="str">
        <f t="shared" si="44"/>
        <v/>
      </c>
      <c r="K295" t="str">
        <f t="shared" si="45"/>
        <v/>
      </c>
      <c r="L295" t="str">
        <f t="shared" si="46"/>
        <v/>
      </c>
      <c r="M295" t="str">
        <f t="shared" si="47"/>
        <v/>
      </c>
    </row>
    <row r="296" spans="3:13" x14ac:dyDescent="0.2">
      <c r="C296" t="str">
        <f t="shared" si="37"/>
        <v/>
      </c>
      <c r="D296" t="str">
        <f t="shared" si="38"/>
        <v/>
      </c>
      <c r="E296" t="str">
        <f t="shared" si="39"/>
        <v/>
      </c>
      <c r="F296" t="str">
        <f t="shared" si="40"/>
        <v/>
      </c>
      <c r="G296" t="str">
        <f t="shared" si="41"/>
        <v/>
      </c>
      <c r="H296" t="str">
        <f t="shared" si="42"/>
        <v/>
      </c>
      <c r="I296" t="str">
        <f t="shared" si="43"/>
        <v/>
      </c>
      <c r="J296" t="str">
        <f t="shared" si="44"/>
        <v/>
      </c>
      <c r="K296" t="str">
        <f t="shared" si="45"/>
        <v/>
      </c>
      <c r="L296" t="str">
        <f t="shared" si="46"/>
        <v/>
      </c>
      <c r="M296" t="str">
        <f t="shared" si="47"/>
        <v/>
      </c>
    </row>
    <row r="297" spans="3:13" x14ac:dyDescent="0.2">
      <c r="C297" t="str">
        <f t="shared" si="37"/>
        <v/>
      </c>
      <c r="D297" t="str">
        <f t="shared" si="38"/>
        <v/>
      </c>
      <c r="E297" t="str">
        <f t="shared" si="39"/>
        <v/>
      </c>
      <c r="F297" t="str">
        <f t="shared" si="40"/>
        <v/>
      </c>
      <c r="G297" t="str">
        <f t="shared" si="41"/>
        <v/>
      </c>
      <c r="H297" t="str">
        <f t="shared" si="42"/>
        <v/>
      </c>
      <c r="I297" t="str">
        <f t="shared" si="43"/>
        <v/>
      </c>
      <c r="J297" t="str">
        <f t="shared" si="44"/>
        <v/>
      </c>
      <c r="K297" t="str">
        <f t="shared" si="45"/>
        <v/>
      </c>
      <c r="L297" t="str">
        <f t="shared" si="46"/>
        <v/>
      </c>
      <c r="M297" t="str">
        <f t="shared" si="47"/>
        <v/>
      </c>
    </row>
    <row r="298" spans="3:13" x14ac:dyDescent="0.2">
      <c r="C298" t="str">
        <f t="shared" si="37"/>
        <v/>
      </c>
      <c r="D298" t="str">
        <f t="shared" si="38"/>
        <v/>
      </c>
      <c r="E298" t="str">
        <f t="shared" si="39"/>
        <v/>
      </c>
      <c r="F298" t="str">
        <f t="shared" si="40"/>
        <v/>
      </c>
      <c r="G298" t="str">
        <f t="shared" si="41"/>
        <v/>
      </c>
      <c r="H298" t="str">
        <f t="shared" si="42"/>
        <v/>
      </c>
      <c r="I298" t="str">
        <f t="shared" si="43"/>
        <v/>
      </c>
      <c r="J298" t="str">
        <f t="shared" si="44"/>
        <v/>
      </c>
      <c r="K298" t="str">
        <f t="shared" si="45"/>
        <v/>
      </c>
      <c r="L298" t="str">
        <f t="shared" si="46"/>
        <v/>
      </c>
      <c r="M298" t="str">
        <f t="shared" si="47"/>
        <v/>
      </c>
    </row>
    <row r="299" spans="3:13" x14ac:dyDescent="0.2">
      <c r="C299" t="str">
        <f t="shared" si="37"/>
        <v/>
      </c>
      <c r="D299" t="str">
        <f t="shared" si="38"/>
        <v/>
      </c>
      <c r="E299" t="str">
        <f t="shared" si="39"/>
        <v/>
      </c>
      <c r="F299" t="str">
        <f t="shared" si="40"/>
        <v/>
      </c>
      <c r="G299" t="str">
        <f t="shared" si="41"/>
        <v/>
      </c>
      <c r="H299" t="str">
        <f t="shared" si="42"/>
        <v/>
      </c>
      <c r="I299" t="str">
        <f t="shared" si="43"/>
        <v/>
      </c>
      <c r="J299" t="str">
        <f t="shared" si="44"/>
        <v/>
      </c>
      <c r="K299" t="str">
        <f t="shared" si="45"/>
        <v/>
      </c>
      <c r="L299" t="str">
        <f t="shared" si="46"/>
        <v/>
      </c>
      <c r="M299" t="str">
        <f t="shared" si="47"/>
        <v/>
      </c>
    </row>
    <row r="300" spans="3:13" x14ac:dyDescent="0.2">
      <c r="C300" t="str">
        <f t="shared" ref="C300:C306" si="48">IF(AC300="","",AC300)</f>
        <v/>
      </c>
      <c r="D300" t="str">
        <f t="shared" si="38"/>
        <v/>
      </c>
      <c r="E300" t="str">
        <f t="shared" si="39"/>
        <v/>
      </c>
      <c r="F300" t="str">
        <f t="shared" si="40"/>
        <v/>
      </c>
      <c r="G300" t="str">
        <f t="shared" si="41"/>
        <v/>
      </c>
      <c r="H300" t="str">
        <f t="shared" si="42"/>
        <v/>
      </c>
      <c r="I300" t="str">
        <f t="shared" si="43"/>
        <v/>
      </c>
      <c r="J300" t="str">
        <f t="shared" si="44"/>
        <v/>
      </c>
      <c r="K300" t="str">
        <f t="shared" si="45"/>
        <v/>
      </c>
      <c r="L300" t="str">
        <f t="shared" si="46"/>
        <v/>
      </c>
      <c r="M300" t="str">
        <f t="shared" si="47"/>
        <v/>
      </c>
    </row>
    <row r="301" spans="3:13" x14ac:dyDescent="0.2">
      <c r="C301" t="str">
        <f t="shared" si="48"/>
        <v/>
      </c>
      <c r="D301" t="str">
        <f t="shared" ref="D301:D306" si="49">IF(AD301="","",100*AD301)</f>
        <v/>
      </c>
      <c r="E301" t="str">
        <f t="shared" ref="E301:E306" si="50">IF(AE301="","",100*AE301)</f>
        <v/>
      </c>
      <c r="F301" t="str">
        <f t="shared" ref="F301:F306" si="51">IF(AF301="","",100*AF301)</f>
        <v/>
      </c>
      <c r="G301" t="str">
        <f t="shared" ref="G301:G306" si="52">IF(AG301="","",100*AG301)</f>
        <v/>
      </c>
      <c r="H301" t="str">
        <f t="shared" ref="H301:H306" si="53">IF(AH301="","",100*AH301)</f>
        <v/>
      </c>
      <c r="I301" t="str">
        <f t="shared" ref="I301:I306" si="54">IF(AI301="","",100*AI301)</f>
        <v/>
      </c>
      <c r="J301" t="str">
        <f t="shared" ref="J301:J306" si="55">IF(AJ301="","",100*AJ301)</f>
        <v/>
      </c>
      <c r="K301" t="str">
        <f t="shared" ref="K301:K306" si="56">IF(AK301="","",100*AK301)</f>
        <v/>
      </c>
      <c r="L301" t="str">
        <f t="shared" ref="L301:L306" si="57">IF(AL301="","",100*AL301)</f>
        <v/>
      </c>
      <c r="M301" t="str">
        <f t="shared" ref="M301:M306" si="58">IF(AM301="","",100*AM301)</f>
        <v/>
      </c>
    </row>
    <row r="302" spans="3:13" x14ac:dyDescent="0.2">
      <c r="C302" t="str">
        <f t="shared" si="48"/>
        <v/>
      </c>
      <c r="D302" t="str">
        <f t="shared" si="49"/>
        <v/>
      </c>
      <c r="E302" t="str">
        <f t="shared" si="50"/>
        <v/>
      </c>
      <c r="F302" t="str">
        <f t="shared" si="51"/>
        <v/>
      </c>
      <c r="G302" t="str">
        <f t="shared" si="52"/>
        <v/>
      </c>
      <c r="H302" t="str">
        <f t="shared" si="53"/>
        <v/>
      </c>
      <c r="I302" t="str">
        <f t="shared" si="54"/>
        <v/>
      </c>
      <c r="J302" t="str">
        <f t="shared" si="55"/>
        <v/>
      </c>
      <c r="K302" t="str">
        <f t="shared" si="56"/>
        <v/>
      </c>
      <c r="L302" t="str">
        <f t="shared" si="57"/>
        <v/>
      </c>
      <c r="M302" t="str">
        <f t="shared" si="58"/>
        <v/>
      </c>
    </row>
    <row r="303" spans="3:13" x14ac:dyDescent="0.2">
      <c r="C303" t="str">
        <f t="shared" si="48"/>
        <v/>
      </c>
      <c r="D303" t="str">
        <f t="shared" si="49"/>
        <v/>
      </c>
      <c r="E303" t="str">
        <f t="shared" si="50"/>
        <v/>
      </c>
      <c r="F303" t="str">
        <f t="shared" si="51"/>
        <v/>
      </c>
      <c r="G303" t="str">
        <f t="shared" si="52"/>
        <v/>
      </c>
      <c r="H303" t="str">
        <f t="shared" si="53"/>
        <v/>
      </c>
      <c r="I303" t="str">
        <f t="shared" si="54"/>
        <v/>
      </c>
      <c r="J303" t="str">
        <f t="shared" si="55"/>
        <v/>
      </c>
      <c r="K303" t="str">
        <f t="shared" si="56"/>
        <v/>
      </c>
      <c r="L303" t="str">
        <f t="shared" si="57"/>
        <v/>
      </c>
      <c r="M303" t="str">
        <f t="shared" si="58"/>
        <v/>
      </c>
    </row>
    <row r="304" spans="3:13" x14ac:dyDescent="0.2">
      <c r="C304" t="str">
        <f t="shared" si="48"/>
        <v/>
      </c>
      <c r="D304" t="str">
        <f t="shared" si="49"/>
        <v/>
      </c>
      <c r="E304" t="str">
        <f t="shared" si="50"/>
        <v/>
      </c>
      <c r="F304" t="str">
        <f t="shared" si="51"/>
        <v/>
      </c>
      <c r="G304" t="str">
        <f t="shared" si="52"/>
        <v/>
      </c>
      <c r="H304" t="str">
        <f t="shared" si="53"/>
        <v/>
      </c>
      <c r="I304" t="str">
        <f t="shared" si="54"/>
        <v/>
      </c>
      <c r="J304" t="str">
        <f t="shared" si="55"/>
        <v/>
      </c>
      <c r="K304" t="str">
        <f t="shared" si="56"/>
        <v/>
      </c>
      <c r="L304" t="str">
        <f t="shared" si="57"/>
        <v/>
      </c>
      <c r="M304" t="str">
        <f t="shared" si="58"/>
        <v/>
      </c>
    </row>
    <row r="305" spans="1:14" x14ac:dyDescent="0.2">
      <c r="C305" t="str">
        <f t="shared" si="48"/>
        <v/>
      </c>
      <c r="D305" t="str">
        <f t="shared" si="49"/>
        <v/>
      </c>
      <c r="E305" t="str">
        <f t="shared" si="50"/>
        <v/>
      </c>
      <c r="F305" t="str">
        <f t="shared" si="51"/>
        <v/>
      </c>
      <c r="G305" t="str">
        <f t="shared" si="52"/>
        <v/>
      </c>
      <c r="H305" t="str">
        <f t="shared" si="53"/>
        <v/>
      </c>
      <c r="I305" t="str">
        <f t="shared" si="54"/>
        <v/>
      </c>
      <c r="J305" t="str">
        <f t="shared" si="55"/>
        <v/>
      </c>
      <c r="K305" t="str">
        <f t="shared" si="56"/>
        <v/>
      </c>
      <c r="L305" t="str">
        <f t="shared" si="57"/>
        <v/>
      </c>
      <c r="M305" t="str">
        <f t="shared" si="58"/>
        <v/>
      </c>
    </row>
    <row r="306" spans="1:14" x14ac:dyDescent="0.2">
      <c r="C306" t="str">
        <f t="shared" si="48"/>
        <v/>
      </c>
      <c r="D306" t="str">
        <f t="shared" si="49"/>
        <v/>
      </c>
      <c r="E306" t="str">
        <f t="shared" si="50"/>
        <v/>
      </c>
      <c r="F306" t="str">
        <f t="shared" si="51"/>
        <v/>
      </c>
      <c r="G306" t="str">
        <f t="shared" si="52"/>
        <v/>
      </c>
      <c r="H306" t="str">
        <f t="shared" si="53"/>
        <v/>
      </c>
      <c r="I306" t="str">
        <f t="shared" si="54"/>
        <v/>
      </c>
      <c r="J306" t="str">
        <f t="shared" si="55"/>
        <v/>
      </c>
      <c r="K306" t="str">
        <f t="shared" si="56"/>
        <v/>
      </c>
      <c r="L306" t="str">
        <f t="shared" si="57"/>
        <v/>
      </c>
      <c r="M306" t="str">
        <f t="shared" si="58"/>
        <v/>
      </c>
    </row>
    <row r="307" spans="1:14" x14ac:dyDescent="0.2">
      <c r="A307" s="210" t="s">
        <v>248</v>
      </c>
      <c r="B307" s="210" t="s">
        <v>248</v>
      </c>
      <c r="C307" s="210" t="s">
        <v>248</v>
      </c>
      <c r="D307" s="210" t="s">
        <v>248</v>
      </c>
      <c r="E307" s="210" t="s">
        <v>248</v>
      </c>
      <c r="F307" s="210" t="s">
        <v>248</v>
      </c>
      <c r="G307" s="210" t="s">
        <v>248</v>
      </c>
      <c r="H307" s="210" t="s">
        <v>248</v>
      </c>
      <c r="I307" s="210" t="s">
        <v>248</v>
      </c>
      <c r="J307" s="210" t="s">
        <v>248</v>
      </c>
      <c r="K307" s="210" t="s">
        <v>248</v>
      </c>
      <c r="L307" s="210" t="s">
        <v>248</v>
      </c>
      <c r="M307" s="210" t="s">
        <v>248</v>
      </c>
      <c r="N307" s="210" t="s">
        <v>248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C1:AE21"/>
  <sheetViews>
    <sheetView workbookViewId="0"/>
  </sheetViews>
  <sheetFormatPr defaultRowHeight="12.75" x14ac:dyDescent="0.2"/>
  <sheetData>
    <row r="1" spans="3:31" x14ac:dyDescent="0.2">
      <c r="C1" s="14" t="s">
        <v>250</v>
      </c>
      <c r="F1" t="s">
        <v>251</v>
      </c>
      <c r="I1" t="s">
        <v>252</v>
      </c>
      <c r="L1" t="s">
        <v>253</v>
      </c>
      <c r="O1" s="14" t="s">
        <v>254</v>
      </c>
      <c r="R1" t="s">
        <v>255</v>
      </c>
      <c r="U1" s="14" t="s">
        <v>256</v>
      </c>
      <c r="X1" t="s">
        <v>257</v>
      </c>
      <c r="AA1" s="14" t="s">
        <v>258</v>
      </c>
      <c r="AD1" t="s">
        <v>55</v>
      </c>
    </row>
    <row r="5" spans="3:31" x14ac:dyDescent="0.2">
      <c r="C5" s="14" t="s">
        <v>27</v>
      </c>
      <c r="D5" s="14">
        <v>382.05559999999997</v>
      </c>
      <c r="E5" s="14"/>
      <c r="I5" s="14" t="s">
        <v>371</v>
      </c>
      <c r="J5" t="s">
        <v>397</v>
      </c>
      <c r="L5" s="14" t="s">
        <v>27</v>
      </c>
      <c r="M5">
        <v>100.42350880062534</v>
      </c>
      <c r="O5" s="14" t="s">
        <v>27</v>
      </c>
      <c r="P5">
        <v>53.418460313503303</v>
      </c>
      <c r="R5" s="14"/>
      <c r="U5" s="14" t="s">
        <v>27</v>
      </c>
      <c r="V5">
        <v>634.07803506109019</v>
      </c>
      <c r="X5" s="14"/>
      <c r="AA5" s="14" t="s">
        <v>27</v>
      </c>
      <c r="AB5">
        <v>5.1330000000035954</v>
      </c>
      <c r="AD5" s="14" t="s">
        <v>27</v>
      </c>
      <c r="AE5" s="14">
        <v>1.162090427951455</v>
      </c>
    </row>
    <row r="6" spans="3:31" x14ac:dyDescent="0.2">
      <c r="C6" s="14" t="s">
        <v>371</v>
      </c>
      <c r="D6">
        <v>381.45284212978822</v>
      </c>
      <c r="I6" s="14" t="s">
        <v>1042</v>
      </c>
      <c r="J6" t="s">
        <v>397</v>
      </c>
      <c r="L6" s="14" t="s">
        <v>371</v>
      </c>
      <c r="M6">
        <v>100.35754218976942</v>
      </c>
      <c r="O6" s="14" t="s">
        <v>371</v>
      </c>
      <c r="P6">
        <v>58.67084690765784</v>
      </c>
      <c r="R6" s="14"/>
      <c r="U6" s="14" t="s">
        <v>371</v>
      </c>
      <c r="V6">
        <v>633.96493029713884</v>
      </c>
      <c r="X6" s="14"/>
      <c r="AA6" s="14" t="s">
        <v>371</v>
      </c>
      <c r="AB6">
        <v>5.1327602569513644</v>
      </c>
      <c r="AD6" s="14" t="s">
        <v>371</v>
      </c>
      <c r="AE6" s="14">
        <v>1.162090427951455</v>
      </c>
    </row>
    <row r="7" spans="3:31" x14ac:dyDescent="0.2">
      <c r="C7" s="14" t="s">
        <v>1042</v>
      </c>
      <c r="D7">
        <v>377.08099080733706</v>
      </c>
      <c r="I7" s="14" t="s">
        <v>1084</v>
      </c>
      <c r="J7" t="s">
        <v>397</v>
      </c>
      <c r="L7" s="14" t="s">
        <v>1042</v>
      </c>
      <c r="M7">
        <v>99.768340293730262</v>
      </c>
      <c r="O7" s="14" t="s">
        <v>1042</v>
      </c>
      <c r="P7">
        <v>53.055728189604103</v>
      </c>
      <c r="R7" s="14"/>
      <c r="U7" s="14" t="s">
        <v>1042</v>
      </c>
      <c r="V7">
        <v>673.88714226497018</v>
      </c>
      <c r="X7" s="14"/>
      <c r="AA7" s="14" t="s">
        <v>1042</v>
      </c>
      <c r="AB7">
        <v>5.1229324833619883</v>
      </c>
      <c r="AD7" s="14" t="s">
        <v>1042</v>
      </c>
      <c r="AE7" s="14">
        <v>1.162090427951455</v>
      </c>
    </row>
    <row r="8" spans="3:31" x14ac:dyDescent="0.2">
      <c r="C8" s="14" t="s">
        <v>1084</v>
      </c>
      <c r="D8">
        <v>380.73970216008155</v>
      </c>
      <c r="I8" s="14"/>
      <c r="L8" s="14" t="s">
        <v>1084</v>
      </c>
      <c r="M8">
        <v>100.38273577794088</v>
      </c>
      <c r="O8" s="14" t="s">
        <v>1084</v>
      </c>
      <c r="P8">
        <v>53.464700601036995</v>
      </c>
      <c r="R8" s="14"/>
      <c r="U8" s="14" t="s">
        <v>1084</v>
      </c>
      <c r="V8">
        <v>635.23419206192443</v>
      </c>
      <c r="X8" s="14"/>
      <c r="AA8" s="14" t="s">
        <v>1084</v>
      </c>
      <c r="AB8">
        <v>5.1367833801860936</v>
      </c>
      <c r="AD8" s="14" t="s">
        <v>1084</v>
      </c>
      <c r="AE8" s="14">
        <v>1.162090427951455</v>
      </c>
    </row>
    <row r="9" spans="3:31" x14ac:dyDescent="0.2">
      <c r="C9" s="14"/>
      <c r="D9" s="14"/>
      <c r="I9" s="14"/>
      <c r="L9" s="14"/>
      <c r="O9" s="14"/>
      <c r="R9" s="14"/>
      <c r="U9" s="14"/>
      <c r="X9" s="14"/>
      <c r="AA9" s="14"/>
      <c r="AD9" s="14"/>
      <c r="AE9" s="14"/>
    </row>
    <row r="10" spans="3:31" x14ac:dyDescent="0.2">
      <c r="C10" s="14"/>
      <c r="I10" s="14"/>
      <c r="L10" s="14"/>
      <c r="O10" s="14"/>
      <c r="R10" s="14"/>
      <c r="U10" s="14"/>
      <c r="X10" s="14"/>
      <c r="AA10" s="14"/>
      <c r="AD10" s="14"/>
      <c r="AE10" s="14"/>
    </row>
    <row r="11" spans="3:31" x14ac:dyDescent="0.2">
      <c r="C11" s="14"/>
      <c r="D11" s="14"/>
      <c r="E11" s="14"/>
      <c r="I11" s="14"/>
      <c r="L11" s="14"/>
      <c r="O11" s="14"/>
      <c r="U11" s="14"/>
      <c r="X11" s="14"/>
      <c r="AA11" s="14"/>
      <c r="AD11" s="14"/>
      <c r="AE11" s="14"/>
    </row>
    <row r="12" spans="3:31" x14ac:dyDescent="0.2">
      <c r="C12" s="14"/>
      <c r="I12" s="14"/>
      <c r="L12" s="14"/>
      <c r="O12" s="14"/>
      <c r="U12" s="14"/>
      <c r="X12" s="14"/>
      <c r="AA12" s="14"/>
      <c r="AD12" s="14"/>
      <c r="AE12" s="14"/>
    </row>
    <row r="13" spans="3:31" x14ac:dyDescent="0.2">
      <c r="C13" s="14"/>
      <c r="E13" s="14"/>
      <c r="I13" s="14"/>
      <c r="L13" s="14"/>
      <c r="O13" s="14"/>
      <c r="U13" s="14"/>
      <c r="X13" s="14"/>
      <c r="AA13" s="14"/>
      <c r="AD13" s="14"/>
      <c r="AE13" s="14"/>
    </row>
    <row r="14" spans="3:31" x14ac:dyDescent="0.2">
      <c r="C14" s="14"/>
      <c r="L14" s="14"/>
      <c r="O14" s="14"/>
      <c r="U14" s="14"/>
      <c r="X14" s="14"/>
      <c r="AA14" s="14"/>
      <c r="AD14" s="14"/>
      <c r="AE14" s="14"/>
    </row>
    <row r="17" spans="3:5" x14ac:dyDescent="0.2">
      <c r="C17" s="14"/>
      <c r="E17" s="14"/>
    </row>
    <row r="19" spans="3:5" x14ac:dyDescent="0.2">
      <c r="C19" s="14"/>
      <c r="E19" s="14"/>
    </row>
    <row r="21" spans="3:5" x14ac:dyDescent="0.2">
      <c r="C21" s="14"/>
      <c r="E21" s="14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AN162"/>
  <sheetViews>
    <sheetView workbookViewId="0">
      <pane xSplit="3" ySplit="7" topLeftCell="D8" activePane="bottomRight" state="frozen"/>
      <selection activeCell="A2" sqref="A2:I2"/>
      <selection pane="topRight" activeCell="A2" sqref="A2:I2"/>
      <selection pane="bottomLeft" activeCell="A2" sqref="A2:I2"/>
      <selection pane="bottomRight" activeCell="E3" sqref="E3"/>
    </sheetView>
  </sheetViews>
  <sheetFormatPr defaultRowHeight="12.75" x14ac:dyDescent="0.2"/>
  <cols>
    <col min="1" max="1" width="9.140625" style="49"/>
    <col min="2" max="2" width="23.5703125" style="49" customWidth="1"/>
    <col min="3" max="3" width="5.42578125" style="49" hidden="1" customWidth="1"/>
    <col min="4" max="14" width="9.140625" style="49"/>
    <col min="15" max="15" width="9.85546875" style="49" customWidth="1"/>
    <col min="16" max="16384" width="9.140625" style="49"/>
  </cols>
  <sheetData>
    <row r="1" spans="1:40" x14ac:dyDescent="0.2">
      <c r="A1" s="50" t="s">
        <v>224</v>
      </c>
      <c r="AC1" s="65" t="s">
        <v>293</v>
      </c>
      <c r="AD1" s="65"/>
    </row>
    <row r="3" spans="1:40" x14ac:dyDescent="0.2">
      <c r="E3" s="67"/>
    </row>
    <row r="5" spans="1:40" ht="16.5" x14ac:dyDescent="0.3">
      <c r="B5" s="213" t="s">
        <v>352</v>
      </c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</row>
    <row r="6" spans="1:40" s="211" customFormat="1" ht="38.25" x14ac:dyDescent="0.2">
      <c r="B6" s="215"/>
      <c r="C6" s="215"/>
      <c r="D6" s="91" t="str">
        <f t="shared" ref="D6:M6" si="0">IFERROR(VLOOKUP(D$7,sims,3,0),"")</f>
        <v>base</v>
      </c>
      <c r="E6" s="91" t="str">
        <f t="shared" si="0"/>
        <v>tm +10%</v>
      </c>
      <c r="F6" s="91" t="str">
        <f t="shared" si="0"/>
        <v>tq manf 10%</v>
      </c>
      <c r="G6" s="91" t="str">
        <f t="shared" si="0"/>
        <v>pwm cr_oil&amp;gas +10%</v>
      </c>
      <c r="H6" s="91" t="str">
        <f t="shared" si="0"/>
        <v/>
      </c>
      <c r="I6" s="91" t="str">
        <f t="shared" si="0"/>
        <v/>
      </c>
      <c r="J6" s="91" t="str">
        <f t="shared" si="0"/>
        <v/>
      </c>
      <c r="K6" s="91" t="str">
        <f t="shared" si="0"/>
        <v/>
      </c>
      <c r="L6" s="91" t="str">
        <f t="shared" si="0"/>
        <v/>
      </c>
      <c r="M6" s="91" t="str">
        <f t="shared" si="0"/>
        <v/>
      </c>
    </row>
    <row r="7" spans="1:40" x14ac:dyDescent="0.2">
      <c r="B7" s="53"/>
      <c r="C7" s="53"/>
      <c r="D7" s="165" t="str">
        <f>IF(AD7="","",AD7)</f>
        <v>base</v>
      </c>
      <c r="E7" s="165" t="str">
        <f t="shared" ref="E7:M7" si="1">IF(AE7="","",AE7)</f>
        <v>sim1</v>
      </c>
      <c r="F7" s="165" t="str">
        <f t="shared" si="1"/>
        <v>sim2</v>
      </c>
      <c r="G7" s="165" t="str">
        <f t="shared" si="1"/>
        <v>sim3</v>
      </c>
      <c r="H7" s="165" t="str">
        <f t="shared" si="1"/>
        <v/>
      </c>
      <c r="I7" s="165" t="str">
        <f t="shared" si="1"/>
        <v/>
      </c>
      <c r="J7" s="165" t="str">
        <f t="shared" si="1"/>
        <v/>
      </c>
      <c r="K7" s="165" t="str">
        <f t="shared" si="1"/>
        <v/>
      </c>
      <c r="L7" s="165" t="str">
        <f t="shared" si="1"/>
        <v/>
      </c>
      <c r="M7" s="165" t="str">
        <f t="shared" si="1"/>
        <v/>
      </c>
      <c r="AC7" s="222"/>
      <c r="AD7" s="89" t="s">
        <v>27</v>
      </c>
      <c r="AE7" s="89" t="s">
        <v>371</v>
      </c>
      <c r="AF7" s="89" t="s">
        <v>1042</v>
      </c>
      <c r="AG7" s="89" t="s">
        <v>1084</v>
      </c>
      <c r="AH7" s="89"/>
      <c r="AI7" s="89"/>
      <c r="AJ7" s="89"/>
      <c r="AK7" s="89"/>
      <c r="AL7" s="89"/>
      <c r="AM7" s="89"/>
      <c r="AN7" s="222"/>
    </row>
    <row r="8" spans="1:40" x14ac:dyDescent="0.2">
      <c r="B8" s="209" t="str" cm="1">
        <f t="array" aca="1" ref="B8" ca="1">IFERROR(_xlfn.XLOOKUP(C8,Com_codes_core,Com_labels_core),"")</f>
        <v>Paddy</v>
      </c>
      <c r="C8" s="55" t="str">
        <f>IF(AC8="","",AC8)</f>
        <v>c_001</v>
      </c>
      <c r="D8" s="214">
        <f>IF(AD8="","",AD8*100)</f>
        <v>6.7567568183477995</v>
      </c>
      <c r="E8" s="214">
        <f t="shared" ref="E8:M36" si="2">IF(AE8="","",AE8*100)</f>
        <v>7.4324325001825802</v>
      </c>
      <c r="F8" s="214">
        <f t="shared" si="2"/>
        <v>6.7567568183477995</v>
      </c>
      <c r="G8" s="214">
        <f t="shared" si="2"/>
        <v>6.7567568183477995</v>
      </c>
      <c r="H8" s="214" t="str">
        <f t="shared" si="2"/>
        <v/>
      </c>
      <c r="I8" s="214" t="str">
        <f t="shared" si="2"/>
        <v/>
      </c>
      <c r="J8" s="214" t="str">
        <f t="shared" si="2"/>
        <v/>
      </c>
      <c r="K8" s="214" t="str">
        <f t="shared" si="2"/>
        <v/>
      </c>
      <c r="L8" s="214" t="str">
        <f t="shared" si="2"/>
        <v/>
      </c>
      <c r="M8" s="214" t="str">
        <f t="shared" si="2"/>
        <v/>
      </c>
      <c r="N8" s="66"/>
      <c r="O8" s="67"/>
      <c r="P8" s="66"/>
      <c r="AC8" s="89" t="s">
        <v>476</v>
      </c>
      <c r="AD8" s="222">
        <v>6.7567568183477991E-2</v>
      </c>
      <c r="AE8" s="222">
        <v>7.43243250018258E-2</v>
      </c>
      <c r="AF8" s="222">
        <v>6.7567568183477991E-2</v>
      </c>
      <c r="AG8" s="222">
        <v>6.7567568183477991E-2</v>
      </c>
      <c r="AH8" s="222"/>
      <c r="AI8" s="222"/>
      <c r="AJ8" s="222"/>
      <c r="AK8" s="222"/>
      <c r="AL8" s="222"/>
      <c r="AM8" s="222"/>
      <c r="AN8" s="222"/>
    </row>
    <row r="9" spans="1:40" x14ac:dyDescent="0.2">
      <c r="B9" s="209" t="str" cm="1">
        <f t="array" aca="1" ref="B9" ca="1">IFERROR(_xlfn.XLOOKUP(C9,Com_codes_core,Com_labels_core),"")</f>
        <v>Corn and other grain food products</v>
      </c>
      <c r="C9" s="55" t="str">
        <f t="shared" ref="C9:C72" si="3">IF(AC9="","",AC9)</f>
        <v>c_002</v>
      </c>
      <c r="D9" s="214">
        <f t="shared" ref="D9:G72" si="4">IF(AD9="","",AD9*100)</f>
        <v>0.65467547531956471</v>
      </c>
      <c r="E9" s="214">
        <f t="shared" si="2"/>
        <v>0.72014302285152132</v>
      </c>
      <c r="F9" s="214">
        <f t="shared" si="2"/>
        <v>0.65467547531956471</v>
      </c>
      <c r="G9" s="214">
        <f t="shared" si="2"/>
        <v>0.65467547531956471</v>
      </c>
      <c r="H9" s="214" t="str">
        <f t="shared" si="2"/>
        <v/>
      </c>
      <c r="I9" s="214" t="str">
        <f t="shared" si="2"/>
        <v/>
      </c>
      <c r="J9" s="214" t="str">
        <f t="shared" si="2"/>
        <v/>
      </c>
      <c r="K9" s="214" t="str">
        <f t="shared" si="2"/>
        <v/>
      </c>
      <c r="L9" s="214" t="str">
        <f t="shared" si="2"/>
        <v/>
      </c>
      <c r="M9" s="214" t="str">
        <f t="shared" si="2"/>
        <v/>
      </c>
      <c r="N9" s="66"/>
      <c r="O9" s="66"/>
      <c r="P9" s="66"/>
      <c r="AC9" s="89" t="s">
        <v>477</v>
      </c>
      <c r="AD9" s="222">
        <v>6.5467547531956475E-3</v>
      </c>
      <c r="AE9" s="222">
        <v>7.2014302285152128E-3</v>
      </c>
      <c r="AF9" s="222">
        <v>6.5467547531956475E-3</v>
      </c>
      <c r="AG9" s="222">
        <v>6.5467547531956475E-3</v>
      </c>
      <c r="AH9" s="222"/>
      <c r="AI9" s="222"/>
      <c r="AJ9" s="222"/>
      <c r="AK9" s="222"/>
      <c r="AL9" s="222"/>
      <c r="AM9" s="222"/>
      <c r="AN9" s="222"/>
    </row>
    <row r="10" spans="1:40" x14ac:dyDescent="0.2">
      <c r="B10" s="209" t="str" cm="1">
        <f t="array" aca="1" ref="B10" ca="1">IFERROR(_xlfn.XLOOKUP(C10,Com_codes_core,Com_labels_core),"")</f>
        <v>Root crop products contain starch</v>
      </c>
      <c r="C10" s="55" t="str">
        <f t="shared" si="3"/>
        <v>c_003</v>
      </c>
      <c r="D10" s="214">
        <f t="shared" si="4"/>
        <v>0.66632150488473907</v>
      </c>
      <c r="E10" s="214">
        <f t="shared" si="2"/>
        <v>0.73295365537321311</v>
      </c>
      <c r="F10" s="214">
        <f t="shared" si="2"/>
        <v>0.66632150488473907</v>
      </c>
      <c r="G10" s="214">
        <f t="shared" si="2"/>
        <v>0.66632150488473907</v>
      </c>
      <c r="H10" s="214" t="str">
        <f t="shared" si="2"/>
        <v/>
      </c>
      <c r="I10" s="214" t="str">
        <f t="shared" si="2"/>
        <v/>
      </c>
      <c r="J10" s="214" t="str">
        <f t="shared" si="2"/>
        <v/>
      </c>
      <c r="K10" s="214" t="str">
        <f t="shared" si="2"/>
        <v/>
      </c>
      <c r="L10" s="214" t="str">
        <f t="shared" si="2"/>
        <v/>
      </c>
      <c r="M10" s="214" t="str">
        <f t="shared" si="2"/>
        <v/>
      </c>
      <c r="N10" s="66"/>
      <c r="O10" s="66"/>
      <c r="P10" s="66"/>
      <c r="AC10" s="89" t="s">
        <v>478</v>
      </c>
      <c r="AD10" s="222">
        <v>6.6632150488473907E-3</v>
      </c>
      <c r="AE10" s="222">
        <v>7.3295365537321307E-3</v>
      </c>
      <c r="AF10" s="222">
        <v>6.6632150488473907E-3</v>
      </c>
      <c r="AG10" s="222">
        <v>6.6632150488473907E-3</v>
      </c>
      <c r="AH10" s="222"/>
      <c r="AI10" s="222"/>
      <c r="AJ10" s="222"/>
      <c r="AK10" s="222"/>
      <c r="AL10" s="222"/>
      <c r="AM10" s="222"/>
      <c r="AN10" s="222"/>
    </row>
    <row r="11" spans="1:40" x14ac:dyDescent="0.2">
      <c r="B11" s="209" t="str" cm="1">
        <f t="array" aca="1" ref="B11" ca="1">IFERROR(_xlfn.XLOOKUP(C11,Com_codes_core,Com_labels_core),"")</f>
        <v>Oil-bearing plant products</v>
      </c>
      <c r="C11" s="55" t="str">
        <f t="shared" si="3"/>
        <v>c_004</v>
      </c>
      <c r="D11" s="214">
        <f t="shared" si="4"/>
        <v>0.39262419220201344</v>
      </c>
      <c r="E11" s="214">
        <f t="shared" si="2"/>
        <v>0.43188661142221485</v>
      </c>
      <c r="F11" s="214">
        <f t="shared" si="2"/>
        <v>0.39262419220201344</v>
      </c>
      <c r="G11" s="214">
        <f t="shared" si="2"/>
        <v>0.39262419220201344</v>
      </c>
      <c r="H11" s="214" t="str">
        <f t="shared" si="2"/>
        <v/>
      </c>
      <c r="I11" s="214" t="str">
        <f t="shared" si="2"/>
        <v/>
      </c>
      <c r="J11" s="214" t="str">
        <f t="shared" si="2"/>
        <v/>
      </c>
      <c r="K11" s="214" t="str">
        <f t="shared" si="2"/>
        <v/>
      </c>
      <c r="L11" s="214" t="str">
        <f t="shared" si="2"/>
        <v/>
      </c>
      <c r="M11" s="214" t="str">
        <f t="shared" si="2"/>
        <v/>
      </c>
      <c r="N11" s="66"/>
      <c r="O11" s="66"/>
      <c r="P11" s="66"/>
      <c r="AC11" s="89" t="s">
        <v>479</v>
      </c>
      <c r="AD11" s="222">
        <v>3.9262419220201343E-3</v>
      </c>
      <c r="AE11" s="222">
        <v>4.3188661142221484E-3</v>
      </c>
      <c r="AF11" s="222">
        <v>3.9262419220201343E-3</v>
      </c>
      <c r="AG11" s="222">
        <v>3.9262419220201343E-3</v>
      </c>
      <c r="AH11" s="222"/>
      <c r="AI11" s="222"/>
      <c r="AJ11" s="222"/>
      <c r="AK11" s="222"/>
      <c r="AL11" s="222"/>
      <c r="AM11" s="222"/>
      <c r="AN11" s="222"/>
    </row>
    <row r="12" spans="1:40" x14ac:dyDescent="0.2">
      <c r="B12" s="209" t="str" cm="1">
        <f t="array" aca="1" ref="B12" ca="1">IFERROR(_xlfn.XLOOKUP(C12,Com_codes_core,Com_labels_core),"")</f>
        <v>Fresh sugar cane</v>
      </c>
      <c r="C12" s="55" t="str">
        <f t="shared" si="3"/>
        <v>c_005</v>
      </c>
      <c r="D12" s="214">
        <f t="shared" si="4"/>
        <v>0.84053779382999505</v>
      </c>
      <c r="E12" s="214">
        <f t="shared" si="2"/>
        <v>0.92459157321299457</v>
      </c>
      <c r="F12" s="214">
        <f t="shared" si="2"/>
        <v>0.84053779382999505</v>
      </c>
      <c r="G12" s="214">
        <f t="shared" si="2"/>
        <v>0.84053779382999505</v>
      </c>
      <c r="H12" s="214" t="str">
        <f t="shared" si="2"/>
        <v/>
      </c>
      <c r="I12" s="214" t="str">
        <f t="shared" si="2"/>
        <v/>
      </c>
      <c r="J12" s="214" t="str">
        <f t="shared" si="2"/>
        <v/>
      </c>
      <c r="K12" s="214" t="str">
        <f t="shared" si="2"/>
        <v/>
      </c>
      <c r="L12" s="214" t="str">
        <f t="shared" si="2"/>
        <v/>
      </c>
      <c r="M12" s="214" t="str">
        <f t="shared" si="2"/>
        <v/>
      </c>
      <c r="N12" s="66"/>
      <c r="O12" s="66"/>
      <c r="P12" s="66"/>
      <c r="AC12" s="89" t="s">
        <v>480</v>
      </c>
      <c r="AD12" s="222">
        <v>8.4053779382999502E-3</v>
      </c>
      <c r="AE12" s="222">
        <v>9.2459157321299456E-3</v>
      </c>
      <c r="AF12" s="222">
        <v>8.4053779382999502E-3</v>
      </c>
      <c r="AG12" s="222">
        <v>8.4053779382999502E-3</v>
      </c>
      <c r="AH12" s="222"/>
      <c r="AI12" s="222"/>
      <c r="AJ12" s="222"/>
      <c r="AK12" s="222"/>
      <c r="AL12" s="222"/>
      <c r="AM12" s="222"/>
      <c r="AN12" s="222"/>
    </row>
    <row r="13" spans="1:40" x14ac:dyDescent="0.2">
      <c r="B13" s="209" t="str" cm="1">
        <f t="array" aca="1" ref="B13" ca="1">IFERROR(_xlfn.XLOOKUP(C13,Com_codes_core,Com_labels_core),"")</f>
        <v>Vegetables, beans of all kinds</v>
      </c>
      <c r="C13" s="55" t="str">
        <f t="shared" si="3"/>
        <v>c_006</v>
      </c>
      <c r="D13" s="214">
        <f t="shared" si="4"/>
        <v>2.8813640155521876</v>
      </c>
      <c r="E13" s="214">
        <f t="shared" si="2"/>
        <v>3.1695004171074062</v>
      </c>
      <c r="F13" s="214">
        <f t="shared" si="2"/>
        <v>2.8813640155521876</v>
      </c>
      <c r="G13" s="214">
        <f t="shared" si="2"/>
        <v>2.8813640155521876</v>
      </c>
      <c r="H13" s="214" t="str">
        <f t="shared" si="2"/>
        <v/>
      </c>
      <c r="I13" s="214" t="str">
        <f t="shared" si="2"/>
        <v/>
      </c>
      <c r="J13" s="214" t="str">
        <f t="shared" si="2"/>
        <v/>
      </c>
      <c r="K13" s="214" t="str">
        <f t="shared" si="2"/>
        <v/>
      </c>
      <c r="L13" s="214" t="str">
        <f t="shared" si="2"/>
        <v/>
      </c>
      <c r="M13" s="214" t="str">
        <f t="shared" si="2"/>
        <v/>
      </c>
      <c r="N13" s="66"/>
      <c r="O13" s="66"/>
      <c r="P13" s="66"/>
      <c r="AC13" s="89" t="s">
        <v>481</v>
      </c>
      <c r="AD13" s="222">
        <v>2.8813640155521875E-2</v>
      </c>
      <c r="AE13" s="222">
        <v>3.1695004171074063E-2</v>
      </c>
      <c r="AF13" s="222">
        <v>2.8813640155521875E-2</v>
      </c>
      <c r="AG13" s="222">
        <v>2.8813640155521875E-2</v>
      </c>
      <c r="AH13" s="222"/>
      <c r="AI13" s="222"/>
      <c r="AJ13" s="222"/>
      <c r="AK13" s="222"/>
      <c r="AL13" s="222"/>
      <c r="AM13" s="222"/>
      <c r="AN13" s="222"/>
    </row>
    <row r="14" spans="1:40" x14ac:dyDescent="0.2">
      <c r="B14" s="209" t="str" cm="1">
        <f t="array" aca="1" ref="B14" ca="1">IFERROR(_xlfn.XLOOKUP(C14,Com_codes_core,Com_labels_core),"")</f>
        <v>Annual flower products</v>
      </c>
      <c r="C14" s="55" t="str">
        <f t="shared" si="3"/>
        <v>c_007</v>
      </c>
      <c r="D14" s="214">
        <f t="shared" si="4"/>
        <v>3.017223791266948</v>
      </c>
      <c r="E14" s="214">
        <f t="shared" si="2"/>
        <v>3.3189461703936427</v>
      </c>
      <c r="F14" s="214">
        <f t="shared" si="2"/>
        <v>3.017223791266948</v>
      </c>
      <c r="G14" s="214">
        <f t="shared" si="2"/>
        <v>3.017223791266948</v>
      </c>
      <c r="H14" s="214" t="str">
        <f t="shared" si="2"/>
        <v/>
      </c>
      <c r="I14" s="214" t="str">
        <f t="shared" si="2"/>
        <v/>
      </c>
      <c r="J14" s="214" t="str">
        <f t="shared" si="2"/>
        <v/>
      </c>
      <c r="K14" s="214" t="str">
        <f t="shared" si="2"/>
        <v/>
      </c>
      <c r="L14" s="214" t="str">
        <f t="shared" si="2"/>
        <v/>
      </c>
      <c r="M14" s="214" t="str">
        <f t="shared" si="2"/>
        <v/>
      </c>
      <c r="N14" s="66"/>
      <c r="O14" s="66"/>
      <c r="P14" s="66"/>
      <c r="AC14" s="89" t="s">
        <v>482</v>
      </c>
      <c r="AD14" s="222">
        <v>3.0172237912669479E-2</v>
      </c>
      <c r="AE14" s="222">
        <v>3.3189461703936426E-2</v>
      </c>
      <c r="AF14" s="222">
        <v>3.0172237912669479E-2</v>
      </c>
      <c r="AG14" s="222">
        <v>3.0172237912669479E-2</v>
      </c>
      <c r="AH14" s="222"/>
      <c r="AI14" s="222"/>
      <c r="AJ14" s="222"/>
      <c r="AK14" s="222"/>
      <c r="AL14" s="222"/>
      <c r="AM14" s="222"/>
      <c r="AN14" s="222"/>
    </row>
    <row r="15" spans="1:40" x14ac:dyDescent="0.2">
      <c r="B15" s="209" t="str" cm="1">
        <f t="array" aca="1" ref="B15" ca="1">IFERROR(_xlfn.XLOOKUP(C15,Com_codes_core,Com_labels_core),"")</f>
        <v>Other remaining annual crop products</v>
      </c>
      <c r="C15" s="55" t="str">
        <f t="shared" si="3"/>
        <v>c_008</v>
      </c>
      <c r="D15" s="214">
        <f t="shared" si="4"/>
        <v>0.27316884350949827</v>
      </c>
      <c r="E15" s="214">
        <f t="shared" si="2"/>
        <v>0.30048572786044814</v>
      </c>
      <c r="F15" s="214">
        <f t="shared" si="2"/>
        <v>0.27316884350949827</v>
      </c>
      <c r="G15" s="214">
        <f t="shared" si="2"/>
        <v>0.27316884350949827</v>
      </c>
      <c r="H15" s="214" t="str">
        <f t="shared" si="2"/>
        <v/>
      </c>
      <c r="I15" s="214" t="str">
        <f t="shared" si="2"/>
        <v/>
      </c>
      <c r="J15" s="214" t="str">
        <f t="shared" si="2"/>
        <v/>
      </c>
      <c r="K15" s="214" t="str">
        <f t="shared" si="2"/>
        <v/>
      </c>
      <c r="L15" s="214" t="str">
        <f t="shared" si="2"/>
        <v/>
      </c>
      <c r="M15" s="214" t="str">
        <f t="shared" si="2"/>
        <v/>
      </c>
      <c r="N15" s="66"/>
      <c r="O15" s="66"/>
      <c r="P15" s="66"/>
      <c r="AC15" s="89" t="s">
        <v>483</v>
      </c>
      <c r="AD15" s="222">
        <v>2.7316884350949825E-3</v>
      </c>
      <c r="AE15" s="222">
        <v>3.0048572786044812E-3</v>
      </c>
      <c r="AF15" s="222">
        <v>2.7316884350949825E-3</v>
      </c>
      <c r="AG15" s="222">
        <v>2.7316884350949825E-3</v>
      </c>
      <c r="AH15" s="222"/>
      <c r="AI15" s="222"/>
      <c r="AJ15" s="222"/>
      <c r="AK15" s="222"/>
      <c r="AL15" s="222"/>
      <c r="AM15" s="222"/>
      <c r="AN15" s="222"/>
    </row>
    <row r="16" spans="1:40" x14ac:dyDescent="0.2">
      <c r="B16" s="209" t="str" cm="1">
        <f t="array" aca="1" ref="B16" ca="1">IFERROR(_xlfn.XLOOKUP(C16,Com_codes_core,Com_labels_core),"")</f>
        <v>Fruit tree products</v>
      </c>
      <c r="C16" s="55" t="str">
        <f t="shared" si="3"/>
        <v>c_009</v>
      </c>
      <c r="D16" s="214">
        <f t="shared" si="4"/>
        <v>0.96630367774342141</v>
      </c>
      <c r="E16" s="214">
        <f t="shared" si="2"/>
        <v>1.0629340455177636</v>
      </c>
      <c r="F16" s="214">
        <f t="shared" si="2"/>
        <v>0.96630367774342141</v>
      </c>
      <c r="G16" s="214">
        <f t="shared" si="2"/>
        <v>0.96630367774342141</v>
      </c>
      <c r="H16" s="214" t="str">
        <f t="shared" si="2"/>
        <v/>
      </c>
      <c r="I16" s="214" t="str">
        <f t="shared" si="2"/>
        <v/>
      </c>
      <c r="J16" s="214" t="str">
        <f t="shared" si="2"/>
        <v/>
      </c>
      <c r="K16" s="214" t="str">
        <f t="shared" si="2"/>
        <v/>
      </c>
      <c r="L16" s="214" t="str">
        <f t="shared" si="2"/>
        <v/>
      </c>
      <c r="M16" s="214" t="str">
        <f t="shared" si="2"/>
        <v/>
      </c>
      <c r="N16" s="66"/>
      <c r="O16" s="66"/>
      <c r="P16" s="66"/>
      <c r="AC16" s="89" t="s">
        <v>484</v>
      </c>
      <c r="AD16" s="222">
        <v>9.6630367774342141E-3</v>
      </c>
      <c r="AE16" s="222">
        <v>1.0629340455177636E-2</v>
      </c>
      <c r="AF16" s="222">
        <v>9.6630367774342141E-3</v>
      </c>
      <c r="AG16" s="222">
        <v>9.6630367774342141E-3</v>
      </c>
      <c r="AH16" s="222"/>
      <c r="AI16" s="222"/>
      <c r="AJ16" s="222"/>
      <c r="AK16" s="222"/>
      <c r="AL16" s="222"/>
      <c r="AM16" s="222"/>
      <c r="AN16" s="222"/>
    </row>
    <row r="17" spans="2:40" x14ac:dyDescent="0.2">
      <c r="B17" s="209" t="str" cm="1">
        <f t="array" aca="1" ref="B17" ca="1">IFERROR(_xlfn.XLOOKUP(C17,Com_codes_core,Com_labels_core),"")</f>
        <v>Dried cashews</v>
      </c>
      <c r="C17" s="55" t="str">
        <f t="shared" si="3"/>
        <v>c_010</v>
      </c>
      <c r="D17" s="214">
        <f t="shared" si="4"/>
        <v>0.48671047220099672</v>
      </c>
      <c r="E17" s="214">
        <f t="shared" si="2"/>
        <v>0.53538151942109646</v>
      </c>
      <c r="F17" s="214">
        <f t="shared" si="2"/>
        <v>0.48671047220099672</v>
      </c>
      <c r="G17" s="214">
        <f t="shared" si="2"/>
        <v>0.48671047220099672</v>
      </c>
      <c r="H17" s="214" t="str">
        <f t="shared" si="2"/>
        <v/>
      </c>
      <c r="I17" s="214" t="str">
        <f t="shared" si="2"/>
        <v/>
      </c>
      <c r="J17" s="214" t="str">
        <f t="shared" si="2"/>
        <v/>
      </c>
      <c r="K17" s="214" t="str">
        <f t="shared" si="2"/>
        <v/>
      </c>
      <c r="L17" s="214" t="str">
        <f t="shared" si="2"/>
        <v/>
      </c>
      <c r="M17" s="214" t="str">
        <f t="shared" si="2"/>
        <v/>
      </c>
      <c r="N17" s="66"/>
      <c r="O17" s="66"/>
      <c r="P17" s="66"/>
      <c r="AC17" s="89" t="s">
        <v>485</v>
      </c>
      <c r="AD17" s="222">
        <v>4.8671047220099671E-3</v>
      </c>
      <c r="AE17" s="222">
        <v>5.3538151942109646E-3</v>
      </c>
      <c r="AF17" s="222">
        <v>4.8671047220099671E-3</v>
      </c>
      <c r="AG17" s="222">
        <v>4.8671047220099671E-3</v>
      </c>
      <c r="AH17" s="222"/>
      <c r="AI17" s="222"/>
      <c r="AJ17" s="222"/>
      <c r="AK17" s="222"/>
      <c r="AL17" s="222"/>
      <c r="AM17" s="222"/>
      <c r="AN17" s="222"/>
    </row>
    <row r="18" spans="2:40" x14ac:dyDescent="0.2">
      <c r="B18" s="209" t="str" cm="1">
        <f t="array" aca="1" ref="B18" ca="1">IFERROR(_xlfn.XLOOKUP(C18,Com_codes_core,Com_labels_core),"")</f>
        <v>Pepper seeds</v>
      </c>
      <c r="C18" s="55" t="str">
        <f t="shared" si="3"/>
        <v>c_011</v>
      </c>
      <c r="D18" s="166">
        <f t="shared" si="4"/>
        <v>3.102068320701119</v>
      </c>
      <c r="E18" s="166">
        <f t="shared" si="2"/>
        <v>3.4122751527712309</v>
      </c>
      <c r="F18" s="166">
        <f t="shared" si="2"/>
        <v>3.102068320701119</v>
      </c>
      <c r="G18" s="166">
        <f t="shared" si="2"/>
        <v>3.102068320701119</v>
      </c>
      <c r="H18" s="166" t="str">
        <f t="shared" si="2"/>
        <v/>
      </c>
      <c r="I18" s="166" t="str">
        <f t="shared" si="2"/>
        <v/>
      </c>
      <c r="J18" s="166" t="str">
        <f t="shared" si="2"/>
        <v/>
      </c>
      <c r="K18" s="166" t="str">
        <f t="shared" si="2"/>
        <v/>
      </c>
      <c r="L18" s="166" t="str">
        <f t="shared" si="2"/>
        <v/>
      </c>
      <c r="M18" s="166" t="str">
        <f t="shared" si="2"/>
        <v/>
      </c>
      <c r="N18" s="66"/>
      <c r="O18" s="66"/>
      <c r="P18" s="66"/>
      <c r="AC18" s="89" t="s">
        <v>486</v>
      </c>
      <c r="AD18" s="222">
        <v>3.102068320701119E-2</v>
      </c>
      <c r="AE18" s="222">
        <v>3.4122751527712311E-2</v>
      </c>
      <c r="AF18" s="222">
        <v>3.102068320701119E-2</v>
      </c>
      <c r="AG18" s="222">
        <v>3.102068320701119E-2</v>
      </c>
      <c r="AH18" s="222"/>
      <c r="AI18" s="222"/>
      <c r="AJ18" s="222"/>
      <c r="AK18" s="222"/>
      <c r="AL18" s="222"/>
      <c r="AM18" s="222"/>
      <c r="AN18" s="222"/>
    </row>
    <row r="19" spans="2:40" x14ac:dyDescent="0.2">
      <c r="B19" s="209" t="str" cm="1">
        <f t="array" aca="1" ref="B19" ca="1">IFERROR(_xlfn.XLOOKUP(C19,Com_codes_core,Com_labels_core),"")</f>
        <v>Dried latex</v>
      </c>
      <c r="C19" s="55" t="str">
        <f t="shared" si="3"/>
        <v>c_012</v>
      </c>
      <c r="D19" s="166">
        <f t="shared" si="4"/>
        <v>0.70707447408406432</v>
      </c>
      <c r="E19" s="166">
        <f t="shared" si="2"/>
        <v>0.77778192149247083</v>
      </c>
      <c r="F19" s="166">
        <f t="shared" si="2"/>
        <v>0.70707447408406432</v>
      </c>
      <c r="G19" s="166">
        <f t="shared" si="2"/>
        <v>0.70707447408406432</v>
      </c>
      <c r="H19" s="166" t="str">
        <f t="shared" si="2"/>
        <v/>
      </c>
      <c r="I19" s="166" t="str">
        <f t="shared" si="2"/>
        <v/>
      </c>
      <c r="J19" s="166" t="str">
        <f t="shared" si="2"/>
        <v/>
      </c>
      <c r="K19" s="166" t="str">
        <f t="shared" si="2"/>
        <v/>
      </c>
      <c r="L19" s="166" t="str">
        <f t="shared" si="2"/>
        <v/>
      </c>
      <c r="M19" s="166" t="str">
        <f t="shared" si="2"/>
        <v/>
      </c>
      <c r="N19" s="66"/>
      <c r="O19" s="66"/>
      <c r="P19" s="66"/>
      <c r="AC19" s="89" t="s">
        <v>487</v>
      </c>
      <c r="AD19" s="222">
        <v>7.0707447408406435E-3</v>
      </c>
      <c r="AE19" s="222">
        <v>7.7778192149247083E-3</v>
      </c>
      <c r="AF19" s="222">
        <v>7.0707447408406435E-3</v>
      </c>
      <c r="AG19" s="222">
        <v>7.0707447408406435E-3</v>
      </c>
      <c r="AH19" s="222"/>
      <c r="AI19" s="222"/>
      <c r="AJ19" s="222"/>
      <c r="AK19" s="222"/>
      <c r="AL19" s="222"/>
      <c r="AM19" s="222"/>
      <c r="AN19" s="222"/>
    </row>
    <row r="20" spans="2:40" x14ac:dyDescent="0.2">
      <c r="B20" s="209" t="str" cm="1">
        <f t="array" aca="1" ref="B20" ca="1">IFERROR(_xlfn.XLOOKUP(C20,Com_codes_core,Com_labels_core),"")</f>
        <v>Coffee beans</v>
      </c>
      <c r="C20" s="55" t="str">
        <f t="shared" si="3"/>
        <v>c_013</v>
      </c>
      <c r="D20" s="166">
        <f t="shared" si="4"/>
        <v>2.5540875848452571</v>
      </c>
      <c r="E20" s="166">
        <f t="shared" si="2"/>
        <v>2.809496343329783</v>
      </c>
      <c r="F20" s="166">
        <f t="shared" si="2"/>
        <v>2.5540875848452571</v>
      </c>
      <c r="G20" s="166">
        <f t="shared" si="2"/>
        <v>2.5540875848452571</v>
      </c>
      <c r="H20" s="166" t="str">
        <f t="shared" si="2"/>
        <v/>
      </c>
      <c r="I20" s="166" t="str">
        <f t="shared" si="2"/>
        <v/>
      </c>
      <c r="J20" s="166" t="str">
        <f t="shared" si="2"/>
        <v/>
      </c>
      <c r="K20" s="166" t="str">
        <f t="shared" si="2"/>
        <v/>
      </c>
      <c r="L20" s="166" t="str">
        <f t="shared" si="2"/>
        <v/>
      </c>
      <c r="M20" s="166" t="str">
        <f t="shared" si="2"/>
        <v/>
      </c>
      <c r="N20" s="66"/>
      <c r="O20" s="66"/>
      <c r="P20" s="66"/>
      <c r="AC20" s="89" t="s">
        <v>488</v>
      </c>
      <c r="AD20" s="222">
        <v>2.554087584845257E-2</v>
      </c>
      <c r="AE20" s="222">
        <v>2.8094963433297829E-2</v>
      </c>
      <c r="AF20" s="222">
        <v>2.554087584845257E-2</v>
      </c>
      <c r="AG20" s="222">
        <v>2.554087584845257E-2</v>
      </c>
      <c r="AH20" s="222"/>
      <c r="AI20" s="222"/>
      <c r="AJ20" s="222"/>
      <c r="AK20" s="222"/>
      <c r="AL20" s="222"/>
      <c r="AM20" s="222"/>
      <c r="AN20" s="222"/>
    </row>
    <row r="21" spans="2:40" x14ac:dyDescent="0.2">
      <c r="B21" s="209" t="str" cm="1">
        <f t="array" aca="1" ref="B21" ca="1">IFERROR(_xlfn.XLOOKUP(C21,Com_codes_core,Com_labels_core),"")</f>
        <v>Fresh tea buds, fresh tea leaves</v>
      </c>
      <c r="C21" s="55" t="str">
        <f t="shared" si="3"/>
        <v>c_014</v>
      </c>
      <c r="D21" s="166">
        <f t="shared" si="4"/>
        <v>2.7046669030186616</v>
      </c>
      <c r="E21" s="166">
        <f t="shared" si="2"/>
        <v>2.9751335933205283</v>
      </c>
      <c r="F21" s="166">
        <f t="shared" si="2"/>
        <v>2.7046669030186616</v>
      </c>
      <c r="G21" s="166">
        <f t="shared" si="2"/>
        <v>2.7046669030186616</v>
      </c>
      <c r="H21" s="166" t="str">
        <f t="shared" si="2"/>
        <v/>
      </c>
      <c r="I21" s="166" t="str">
        <f t="shared" si="2"/>
        <v/>
      </c>
      <c r="J21" s="166" t="str">
        <f t="shared" si="2"/>
        <v/>
      </c>
      <c r="K21" s="166" t="str">
        <f t="shared" si="2"/>
        <v/>
      </c>
      <c r="L21" s="166" t="str">
        <f t="shared" si="2"/>
        <v/>
      </c>
      <c r="M21" s="166" t="str">
        <f t="shared" si="2"/>
        <v/>
      </c>
      <c r="N21" s="66"/>
      <c r="O21" s="66"/>
      <c r="P21" s="66"/>
      <c r="AC21" s="89" t="s">
        <v>489</v>
      </c>
      <c r="AD21" s="222">
        <v>2.7046669030186616E-2</v>
      </c>
      <c r="AE21" s="222">
        <v>2.9751335933205281E-2</v>
      </c>
      <c r="AF21" s="222">
        <v>2.7046669030186616E-2</v>
      </c>
      <c r="AG21" s="222">
        <v>2.7046669030186616E-2</v>
      </c>
      <c r="AH21" s="222"/>
      <c r="AI21" s="222"/>
      <c r="AJ21" s="222"/>
      <c r="AK21" s="222"/>
      <c r="AL21" s="222"/>
      <c r="AM21" s="222"/>
      <c r="AN21" s="222"/>
    </row>
    <row r="22" spans="2:40" x14ac:dyDescent="0.2">
      <c r="B22" s="209" t="str" cm="1">
        <f t="array" aca="1" ref="B22" ca="1">IFERROR(_xlfn.XLOOKUP(C22,Com_codes_core,Com_labels_core),"")</f>
        <v>Other remaining perennial plant products</v>
      </c>
      <c r="C22" s="55" t="str">
        <f t="shared" si="3"/>
        <v>c_015</v>
      </c>
      <c r="D22" s="166">
        <f t="shared" si="4"/>
        <v>1.4131461921252293</v>
      </c>
      <c r="E22" s="166">
        <f t="shared" si="2"/>
        <v>1.5544608113377525</v>
      </c>
      <c r="F22" s="166">
        <f t="shared" si="2"/>
        <v>1.4131461921252293</v>
      </c>
      <c r="G22" s="166">
        <f t="shared" si="2"/>
        <v>1.4131461921252293</v>
      </c>
      <c r="H22" s="166" t="str">
        <f t="shared" si="2"/>
        <v/>
      </c>
      <c r="I22" s="166" t="str">
        <f t="shared" si="2"/>
        <v/>
      </c>
      <c r="J22" s="166" t="str">
        <f t="shared" si="2"/>
        <v/>
      </c>
      <c r="K22" s="166" t="str">
        <f t="shared" si="2"/>
        <v/>
      </c>
      <c r="L22" s="166" t="str">
        <f t="shared" si="2"/>
        <v/>
      </c>
      <c r="M22" s="166" t="str">
        <f t="shared" si="2"/>
        <v/>
      </c>
      <c r="N22" s="66"/>
      <c r="O22" s="66"/>
      <c r="P22" s="66"/>
      <c r="AC22" s="89" t="s">
        <v>490</v>
      </c>
      <c r="AD22" s="222">
        <v>1.4131461921252293E-2</v>
      </c>
      <c r="AE22" s="222">
        <v>1.5544608113377524E-2</v>
      </c>
      <c r="AF22" s="222">
        <v>1.4131461921252293E-2</v>
      </c>
      <c r="AG22" s="222">
        <v>1.4131461921252293E-2</v>
      </c>
      <c r="AH22" s="222"/>
      <c r="AI22" s="222"/>
      <c r="AJ22" s="222"/>
      <c r="AK22" s="222"/>
      <c r="AL22" s="222"/>
      <c r="AM22" s="222"/>
      <c r="AN22" s="222"/>
    </row>
    <row r="23" spans="2:40" x14ac:dyDescent="0.2">
      <c r="B23" s="209" t="str" cm="1">
        <f t="array" aca="1" ref="B23" ca="1">IFERROR(_xlfn.XLOOKUP(C23,Com_codes_core,Com_labels_core),"")</f>
        <v>Buffalo and cow livestock products</v>
      </c>
      <c r="C23" s="55" t="str">
        <f t="shared" si="3"/>
        <v>c_016</v>
      </c>
      <c r="D23" s="166">
        <f t="shared" si="4"/>
        <v>0.7775834312701938</v>
      </c>
      <c r="E23" s="166">
        <f t="shared" si="2"/>
        <v>0.85534177439721326</v>
      </c>
      <c r="F23" s="166">
        <f t="shared" si="2"/>
        <v>0.7775834312701938</v>
      </c>
      <c r="G23" s="166">
        <f t="shared" si="2"/>
        <v>0.7775834312701938</v>
      </c>
      <c r="H23" s="166" t="str">
        <f t="shared" si="2"/>
        <v/>
      </c>
      <c r="I23" s="166" t="str">
        <f t="shared" si="2"/>
        <v/>
      </c>
      <c r="J23" s="166" t="str">
        <f t="shared" si="2"/>
        <v/>
      </c>
      <c r="K23" s="166" t="str">
        <f t="shared" si="2"/>
        <v/>
      </c>
      <c r="L23" s="166" t="str">
        <f t="shared" si="2"/>
        <v/>
      </c>
      <c r="M23" s="166" t="str">
        <f t="shared" si="2"/>
        <v/>
      </c>
      <c r="N23" s="66"/>
      <c r="O23" s="66"/>
      <c r="P23" s="66"/>
      <c r="AC23" s="89" t="s">
        <v>491</v>
      </c>
      <c r="AD23" s="222">
        <v>7.7758343127019378E-3</v>
      </c>
      <c r="AE23" s="222">
        <v>8.5534177439721328E-3</v>
      </c>
      <c r="AF23" s="222">
        <v>7.7758343127019378E-3</v>
      </c>
      <c r="AG23" s="222">
        <v>7.7758343127019378E-3</v>
      </c>
      <c r="AH23" s="222"/>
      <c r="AI23" s="222"/>
      <c r="AJ23" s="222"/>
      <c r="AK23" s="222"/>
      <c r="AL23" s="222"/>
      <c r="AM23" s="222"/>
      <c r="AN23" s="222"/>
    </row>
    <row r="24" spans="2:40" x14ac:dyDescent="0.2">
      <c r="B24" s="209" t="str" cm="1">
        <f t="array" aca="1" ref="B24" ca="1">IFERROR(_xlfn.XLOOKUP(C24,Com_codes_core,Com_labels_core),"")</f>
        <v>Pig farming products</v>
      </c>
      <c r="C24" s="55" t="str">
        <f t="shared" si="3"/>
        <v>c_017</v>
      </c>
      <c r="D24" s="166">
        <f t="shared" si="4"/>
        <v>2.6955719905877618</v>
      </c>
      <c r="E24" s="166">
        <f t="shared" si="2"/>
        <v>2.9651291896465386</v>
      </c>
      <c r="F24" s="166">
        <f t="shared" si="2"/>
        <v>2.6955719905877618</v>
      </c>
      <c r="G24" s="166">
        <f t="shared" si="2"/>
        <v>2.6955719905877618</v>
      </c>
      <c r="H24" s="166" t="str">
        <f t="shared" si="2"/>
        <v/>
      </c>
      <c r="I24" s="166" t="str">
        <f t="shared" si="2"/>
        <v/>
      </c>
      <c r="J24" s="166" t="str">
        <f t="shared" si="2"/>
        <v/>
      </c>
      <c r="K24" s="166" t="str">
        <f t="shared" si="2"/>
        <v/>
      </c>
      <c r="L24" s="166" t="str">
        <f t="shared" si="2"/>
        <v/>
      </c>
      <c r="M24" s="166" t="str">
        <f t="shared" si="2"/>
        <v/>
      </c>
      <c r="N24" s="66"/>
      <c r="O24" s="66"/>
      <c r="P24" s="66"/>
      <c r="AC24" s="89" t="s">
        <v>492</v>
      </c>
      <c r="AD24" s="222">
        <v>2.6955719905877619E-2</v>
      </c>
      <c r="AE24" s="222">
        <v>2.9651291896465384E-2</v>
      </c>
      <c r="AF24" s="222">
        <v>2.6955719905877619E-2</v>
      </c>
      <c r="AG24" s="222">
        <v>2.6955719905877619E-2</v>
      </c>
      <c r="AH24" s="222"/>
      <c r="AI24" s="222"/>
      <c r="AJ24" s="222"/>
      <c r="AK24" s="222"/>
      <c r="AL24" s="222"/>
      <c r="AM24" s="222"/>
      <c r="AN24" s="222"/>
    </row>
    <row r="25" spans="2:40" x14ac:dyDescent="0.2">
      <c r="B25" s="209" t="str" cm="1">
        <f t="array" aca="1" ref="B25" ca="1">IFERROR(_xlfn.XLOOKUP(C25,Com_codes_core,Com_labels_core),"")</f>
        <v>Poultry products</v>
      </c>
      <c r="C25" s="55" t="str">
        <f t="shared" si="3"/>
        <v>c_018</v>
      </c>
      <c r="D25" s="166">
        <f t="shared" si="4"/>
        <v>1.0726753088659342</v>
      </c>
      <c r="E25" s="166">
        <f t="shared" si="2"/>
        <v>1.1799428397525278</v>
      </c>
      <c r="F25" s="166">
        <f t="shared" si="2"/>
        <v>1.0726753088659342</v>
      </c>
      <c r="G25" s="166">
        <f t="shared" si="2"/>
        <v>1.0726753088659342</v>
      </c>
      <c r="H25" s="166" t="str">
        <f t="shared" si="2"/>
        <v/>
      </c>
      <c r="I25" s="166" t="str">
        <f t="shared" si="2"/>
        <v/>
      </c>
      <c r="J25" s="166" t="str">
        <f t="shared" si="2"/>
        <v/>
      </c>
      <c r="K25" s="166" t="str">
        <f t="shared" si="2"/>
        <v/>
      </c>
      <c r="L25" s="166" t="str">
        <f t="shared" si="2"/>
        <v/>
      </c>
      <c r="M25" s="166" t="str">
        <f t="shared" si="2"/>
        <v/>
      </c>
      <c r="N25" s="66"/>
      <c r="O25" s="66"/>
      <c r="P25" s="66"/>
      <c r="AC25" s="89" t="s">
        <v>493</v>
      </c>
      <c r="AD25" s="222">
        <v>1.0726753088659342E-2</v>
      </c>
      <c r="AE25" s="222">
        <v>1.1799428397525277E-2</v>
      </c>
      <c r="AF25" s="222">
        <v>1.0726753088659342E-2</v>
      </c>
      <c r="AG25" s="222">
        <v>1.0726753088659342E-2</v>
      </c>
      <c r="AH25" s="222"/>
      <c r="AI25" s="222"/>
      <c r="AJ25" s="222"/>
      <c r="AK25" s="222"/>
      <c r="AL25" s="222"/>
      <c r="AM25" s="222"/>
      <c r="AN25" s="222"/>
    </row>
    <row r="26" spans="2:40" x14ac:dyDescent="0.2">
      <c r="B26" s="209" t="str" cm="1">
        <f t="array" aca="1" ref="B26" ca="1">IFERROR(_xlfn.XLOOKUP(C26,Com_codes_core,Com_labels_core),"")</f>
        <v>Other remaining livestock products</v>
      </c>
      <c r="C26" s="55" t="str">
        <f t="shared" si="3"/>
        <v>c_019</v>
      </c>
      <c r="D26" s="166">
        <f t="shared" si="4"/>
        <v>3.9643017345537372</v>
      </c>
      <c r="E26" s="166">
        <f t="shared" si="2"/>
        <v>4.3607319080091109</v>
      </c>
      <c r="F26" s="166">
        <f t="shared" si="2"/>
        <v>3.9643017345537372</v>
      </c>
      <c r="G26" s="166">
        <f t="shared" si="2"/>
        <v>3.9643017345537372</v>
      </c>
      <c r="H26" s="166" t="str">
        <f t="shared" si="2"/>
        <v/>
      </c>
      <c r="I26" s="166" t="str">
        <f t="shared" si="2"/>
        <v/>
      </c>
      <c r="J26" s="166" t="str">
        <f t="shared" si="2"/>
        <v/>
      </c>
      <c r="K26" s="166" t="str">
        <f t="shared" si="2"/>
        <v/>
      </c>
      <c r="L26" s="166" t="str">
        <f t="shared" si="2"/>
        <v/>
      </c>
      <c r="M26" s="166" t="str">
        <f t="shared" si="2"/>
        <v/>
      </c>
      <c r="N26" s="66"/>
      <c r="O26" s="66"/>
      <c r="P26" s="66"/>
      <c r="AC26" s="89" t="s">
        <v>494</v>
      </c>
      <c r="AD26" s="222">
        <v>3.9643017345537372E-2</v>
      </c>
      <c r="AE26" s="222">
        <v>4.3607319080091113E-2</v>
      </c>
      <c r="AF26" s="222">
        <v>3.9643017345537372E-2</v>
      </c>
      <c r="AG26" s="222">
        <v>3.9643017345537372E-2</v>
      </c>
      <c r="AH26" s="222"/>
      <c r="AI26" s="222"/>
      <c r="AJ26" s="222"/>
      <c r="AK26" s="222"/>
      <c r="AL26" s="222"/>
      <c r="AM26" s="222"/>
      <c r="AN26" s="222"/>
    </row>
    <row r="27" spans="2:40" x14ac:dyDescent="0.2">
      <c r="B27" s="209" t="str" cm="1">
        <f t="array" aca="1" ref="B27" ca="1">IFERROR(_xlfn.XLOOKUP(C27,Com_codes_core,Com_labels_core),"")</f>
        <v>Other agricultural products have not been classified yet</v>
      </c>
      <c r="C27" s="55" t="str">
        <f t="shared" si="3"/>
        <v>c_022</v>
      </c>
      <c r="D27" s="166">
        <f t="shared" si="4"/>
        <v>0.48803425334827305</v>
      </c>
      <c r="E27" s="166">
        <f t="shared" si="2"/>
        <v>0.53683767868310039</v>
      </c>
      <c r="F27" s="166">
        <f t="shared" si="2"/>
        <v>0.48803425334827305</v>
      </c>
      <c r="G27" s="166">
        <f t="shared" si="2"/>
        <v>0.48803425334827305</v>
      </c>
      <c r="H27" s="166" t="str">
        <f t="shared" si="2"/>
        <v/>
      </c>
      <c r="I27" s="166" t="str">
        <f t="shared" si="2"/>
        <v/>
      </c>
      <c r="J27" s="166" t="str">
        <f t="shared" si="2"/>
        <v/>
      </c>
      <c r="K27" s="166" t="str">
        <f t="shared" si="2"/>
        <v/>
      </c>
      <c r="L27" s="166" t="str">
        <f t="shared" si="2"/>
        <v/>
      </c>
      <c r="M27" s="166" t="str">
        <f t="shared" si="2"/>
        <v/>
      </c>
      <c r="N27" s="66"/>
      <c r="O27" s="66"/>
      <c r="P27" s="66"/>
      <c r="AC27" s="89" t="s">
        <v>497</v>
      </c>
      <c r="AD27" s="222">
        <v>4.8803425334827304E-3</v>
      </c>
      <c r="AE27" s="222">
        <v>5.3683767868310042E-3</v>
      </c>
      <c r="AF27" s="222">
        <v>4.8803425334827304E-3</v>
      </c>
      <c r="AG27" s="222">
        <v>4.8803425334827304E-3</v>
      </c>
      <c r="AH27" s="222"/>
      <c r="AI27" s="222"/>
      <c r="AJ27" s="222"/>
      <c r="AK27" s="222"/>
      <c r="AL27" s="222"/>
      <c r="AM27" s="222"/>
      <c r="AN27" s="222"/>
    </row>
    <row r="28" spans="2:40" x14ac:dyDescent="0.2">
      <c r="B28" s="209" t="str" cm="1">
        <f t="array" aca="1" ref="B28" ca="1">IFERROR(_xlfn.XLOOKUP(C28,Com_codes_core,Com_labels_core),"")</f>
        <v>Harvested wood</v>
      </c>
      <c r="C28" s="55" t="str">
        <f t="shared" si="3"/>
        <v>c_024</v>
      </c>
      <c r="D28" s="166">
        <f t="shared" si="4"/>
        <v>5.1942832750609631E-2</v>
      </c>
      <c r="E28" s="166">
        <f t="shared" si="2"/>
        <v>5.7137116025670599E-2</v>
      </c>
      <c r="F28" s="166">
        <f t="shared" si="2"/>
        <v>5.1942832750609631E-2</v>
      </c>
      <c r="G28" s="166">
        <f t="shared" si="2"/>
        <v>5.1942832750609631E-2</v>
      </c>
      <c r="H28" s="166" t="str">
        <f t="shared" si="2"/>
        <v/>
      </c>
      <c r="I28" s="166" t="str">
        <f t="shared" si="2"/>
        <v/>
      </c>
      <c r="J28" s="166" t="str">
        <f t="shared" si="2"/>
        <v/>
      </c>
      <c r="K28" s="166" t="str">
        <f t="shared" si="2"/>
        <v/>
      </c>
      <c r="L28" s="166" t="str">
        <f t="shared" si="2"/>
        <v/>
      </c>
      <c r="M28" s="166" t="str">
        <f t="shared" si="2"/>
        <v/>
      </c>
      <c r="N28" s="66"/>
      <c r="O28" s="66"/>
      <c r="P28" s="66"/>
      <c r="AC28" s="89" t="s">
        <v>499</v>
      </c>
      <c r="AD28" s="222">
        <v>5.194283275060963E-4</v>
      </c>
      <c r="AE28" s="222">
        <v>5.7137116025670601E-4</v>
      </c>
      <c r="AF28" s="222">
        <v>5.194283275060963E-4</v>
      </c>
      <c r="AG28" s="222">
        <v>5.194283275060963E-4</v>
      </c>
      <c r="AH28" s="222"/>
      <c r="AI28" s="222"/>
      <c r="AJ28" s="222"/>
      <c r="AK28" s="222"/>
      <c r="AL28" s="222"/>
      <c r="AM28" s="222"/>
      <c r="AN28" s="222"/>
    </row>
    <row r="29" spans="2:40" x14ac:dyDescent="0.2">
      <c r="B29" s="209" t="str" cm="1">
        <f t="array" aca="1" ref="B29" ca="1">IFERROR(_xlfn.XLOOKUP(C29,Com_codes_core,Com_labels_core),"")</f>
        <v>Other exploited and collected forest products except wood</v>
      </c>
      <c r="C29" s="55" t="str">
        <f t="shared" si="3"/>
        <v>c_025</v>
      </c>
      <c r="D29" s="166">
        <f t="shared" si="4"/>
        <v>1.3921247244907378</v>
      </c>
      <c r="E29" s="166">
        <f t="shared" si="2"/>
        <v>1.5313371969398117</v>
      </c>
      <c r="F29" s="166">
        <f t="shared" si="2"/>
        <v>1.3921247244907378</v>
      </c>
      <c r="G29" s="166">
        <f t="shared" si="2"/>
        <v>1.3921247244907378</v>
      </c>
      <c r="H29" s="166" t="str">
        <f t="shared" si="2"/>
        <v/>
      </c>
      <c r="I29" s="166" t="str">
        <f t="shared" si="2"/>
        <v/>
      </c>
      <c r="J29" s="166" t="str">
        <f t="shared" si="2"/>
        <v/>
      </c>
      <c r="K29" s="166" t="str">
        <f t="shared" si="2"/>
        <v/>
      </c>
      <c r="L29" s="166" t="str">
        <f t="shared" si="2"/>
        <v/>
      </c>
      <c r="M29" s="166" t="str">
        <f t="shared" si="2"/>
        <v/>
      </c>
      <c r="N29" s="66"/>
      <c r="O29" s="66"/>
      <c r="P29" s="66"/>
      <c r="AC29" s="89" t="s">
        <v>500</v>
      </c>
      <c r="AD29" s="222">
        <v>1.3921247244907377E-2</v>
      </c>
      <c r="AE29" s="222">
        <v>1.5313371969398117E-2</v>
      </c>
      <c r="AF29" s="222">
        <v>1.3921247244907377E-2</v>
      </c>
      <c r="AG29" s="222">
        <v>1.3921247244907377E-2</v>
      </c>
      <c r="AH29" s="222"/>
      <c r="AI29" s="222"/>
      <c r="AJ29" s="222"/>
      <c r="AK29" s="222"/>
      <c r="AL29" s="222"/>
      <c r="AM29" s="222"/>
      <c r="AN29" s="222"/>
    </row>
    <row r="30" spans="2:40" x14ac:dyDescent="0.2">
      <c r="B30" s="209" t="str" cm="1">
        <f t="array" aca="1" ref="B30" ca="1">IFERROR(_xlfn.XLOOKUP(C30,Com_codes_core,Com_labels_core),"")</f>
        <v>Marine aquatic products</v>
      </c>
      <c r="C30" s="55" t="str">
        <f t="shared" si="3"/>
        <v>c_027</v>
      </c>
      <c r="D30" s="166">
        <f t="shared" si="4"/>
        <v>6.6437794204906471</v>
      </c>
      <c r="E30" s="166">
        <f t="shared" si="2"/>
        <v>7.3081573625397134</v>
      </c>
      <c r="F30" s="166">
        <f t="shared" si="2"/>
        <v>6.6437794204906471</v>
      </c>
      <c r="G30" s="166">
        <f t="shared" si="2"/>
        <v>6.6437794204906471</v>
      </c>
      <c r="H30" s="166" t="str">
        <f t="shared" si="2"/>
        <v/>
      </c>
      <c r="I30" s="166" t="str">
        <f t="shared" si="2"/>
        <v/>
      </c>
      <c r="J30" s="166" t="str">
        <f t="shared" si="2"/>
        <v/>
      </c>
      <c r="K30" s="166" t="str">
        <f t="shared" si="2"/>
        <v/>
      </c>
      <c r="L30" s="166" t="str">
        <f t="shared" si="2"/>
        <v/>
      </c>
      <c r="M30" s="166" t="str">
        <f t="shared" si="2"/>
        <v/>
      </c>
      <c r="N30" s="66"/>
      <c r="O30" s="66"/>
      <c r="P30" s="66"/>
      <c r="AC30" s="89" t="s">
        <v>502</v>
      </c>
      <c r="AD30" s="222">
        <v>6.6437794204906475E-2</v>
      </c>
      <c r="AE30" s="222">
        <v>7.3081573625397134E-2</v>
      </c>
      <c r="AF30" s="222">
        <v>6.6437794204906475E-2</v>
      </c>
      <c r="AG30" s="222">
        <v>6.6437794204906475E-2</v>
      </c>
      <c r="AH30" s="222"/>
      <c r="AI30" s="222"/>
      <c r="AJ30" s="222"/>
      <c r="AK30" s="222"/>
      <c r="AL30" s="222"/>
      <c r="AM30" s="222"/>
      <c r="AN30" s="222"/>
    </row>
    <row r="31" spans="2:40" x14ac:dyDescent="0.2">
      <c r="B31" s="209" t="str" cm="1">
        <f t="array" aca="1" ref="B31" ca="1">IFERROR(_xlfn.XLOOKUP(C31,Com_codes_core,Com_labels_core),"")</f>
        <v>Inland exploited aquatic products</v>
      </c>
      <c r="C31" s="55" t="str">
        <f t="shared" si="3"/>
        <v>c_028</v>
      </c>
      <c r="D31" s="166">
        <f t="shared" si="4"/>
        <v>3.1836495420395168</v>
      </c>
      <c r="E31" s="166">
        <f t="shared" si="2"/>
        <v>3.5020144962434689</v>
      </c>
      <c r="F31" s="166">
        <f t="shared" si="2"/>
        <v>3.1836495420395168</v>
      </c>
      <c r="G31" s="166">
        <f t="shared" si="2"/>
        <v>3.1836495420395168</v>
      </c>
      <c r="H31" s="166" t="str">
        <f t="shared" si="2"/>
        <v/>
      </c>
      <c r="I31" s="166" t="str">
        <f t="shared" si="2"/>
        <v/>
      </c>
      <c r="J31" s="166" t="str">
        <f t="shared" si="2"/>
        <v/>
      </c>
      <c r="K31" s="166" t="str">
        <f t="shared" si="2"/>
        <v/>
      </c>
      <c r="L31" s="166" t="str">
        <f t="shared" si="2"/>
        <v/>
      </c>
      <c r="M31" s="166" t="str">
        <f t="shared" si="2"/>
        <v/>
      </c>
      <c r="N31" s="66"/>
      <c r="O31" s="66"/>
      <c r="P31" s="66"/>
      <c r="AC31" s="89" t="s">
        <v>503</v>
      </c>
      <c r="AD31" s="222">
        <v>3.1836495420395169E-2</v>
      </c>
      <c r="AE31" s="222">
        <v>3.5020144962434691E-2</v>
      </c>
      <c r="AF31" s="222">
        <v>3.1836495420395169E-2</v>
      </c>
      <c r="AG31" s="222">
        <v>3.1836495420395169E-2</v>
      </c>
      <c r="AH31" s="222"/>
      <c r="AI31" s="222"/>
      <c r="AJ31" s="222"/>
      <c r="AK31" s="222"/>
      <c r="AL31" s="222"/>
      <c r="AM31" s="222"/>
      <c r="AN31" s="222"/>
    </row>
    <row r="32" spans="2:40" x14ac:dyDescent="0.2">
      <c r="B32" s="209" t="str" cm="1">
        <f t="array" aca="1" ref="B32" ca="1">IFERROR(_xlfn.XLOOKUP(C32,Com_codes_core,Com_labels_core),"")</f>
        <v>Hard coal and lignite</v>
      </c>
      <c r="C32" s="55" t="str">
        <f t="shared" si="3"/>
        <v>c_034</v>
      </c>
      <c r="D32" s="166">
        <f t="shared" si="4"/>
        <v>0.29099693170368196</v>
      </c>
      <c r="E32" s="166">
        <f t="shared" si="2"/>
        <v>0.32009662487405016</v>
      </c>
      <c r="F32" s="166">
        <f t="shared" si="2"/>
        <v>0.29099693170368196</v>
      </c>
      <c r="G32" s="166">
        <f t="shared" si="2"/>
        <v>0.29099693170368196</v>
      </c>
      <c r="H32" s="166" t="str">
        <f t="shared" si="2"/>
        <v/>
      </c>
      <c r="I32" s="166" t="str">
        <f t="shared" si="2"/>
        <v/>
      </c>
      <c r="J32" s="166" t="str">
        <f t="shared" si="2"/>
        <v/>
      </c>
      <c r="K32" s="166" t="str">
        <f t="shared" si="2"/>
        <v/>
      </c>
      <c r="L32" s="166" t="str">
        <f t="shared" si="2"/>
        <v/>
      </c>
      <c r="M32" s="166" t="str">
        <f t="shared" si="2"/>
        <v/>
      </c>
      <c r="N32" s="66"/>
      <c r="O32" s="66"/>
      <c r="P32" s="66"/>
      <c r="AC32" s="89" t="s">
        <v>509</v>
      </c>
      <c r="AD32" s="222">
        <v>2.9099693170368196E-3</v>
      </c>
      <c r="AE32" s="222">
        <v>3.2009662487405017E-3</v>
      </c>
      <c r="AF32" s="222">
        <v>2.9099693170368196E-3</v>
      </c>
      <c r="AG32" s="222">
        <v>2.9099693170368196E-3</v>
      </c>
      <c r="AH32" s="222"/>
      <c r="AI32" s="222"/>
      <c r="AJ32" s="222"/>
      <c r="AK32" s="222"/>
      <c r="AL32" s="222"/>
      <c r="AM32" s="222"/>
      <c r="AN32" s="222"/>
    </row>
    <row r="33" spans="2:40" x14ac:dyDescent="0.2">
      <c r="B33" s="209" t="str" cm="1">
        <f t="array" aca="1" ref="B33" ca="1">IFERROR(_xlfn.XLOOKUP(C33,Com_codes_core,Com_labels_core),"")</f>
        <v>Crude oil extraction</v>
      </c>
      <c r="C33" s="55" t="str">
        <f t="shared" si="3"/>
        <v>c_035</v>
      </c>
      <c r="D33" s="166">
        <f t="shared" si="4"/>
        <v>0.28714425302131619</v>
      </c>
      <c r="E33" s="166">
        <f t="shared" si="2"/>
        <v>0.31585867832344783</v>
      </c>
      <c r="F33" s="166">
        <f t="shared" si="2"/>
        <v>0.28714425302131619</v>
      </c>
      <c r="G33" s="166">
        <f t="shared" si="2"/>
        <v>0.28714425302131619</v>
      </c>
      <c r="H33" s="166" t="str">
        <f t="shared" si="2"/>
        <v/>
      </c>
      <c r="I33" s="166" t="str">
        <f t="shared" si="2"/>
        <v/>
      </c>
      <c r="J33" s="166" t="str">
        <f t="shared" si="2"/>
        <v/>
      </c>
      <c r="K33" s="166" t="str">
        <f t="shared" si="2"/>
        <v/>
      </c>
      <c r="L33" s="166" t="str">
        <f t="shared" si="2"/>
        <v/>
      </c>
      <c r="M33" s="166" t="str">
        <f t="shared" si="2"/>
        <v/>
      </c>
      <c r="N33" s="66"/>
      <c r="O33" s="66"/>
      <c r="P33" s="66"/>
      <c r="AC33" s="89" t="s">
        <v>510</v>
      </c>
      <c r="AD33" s="222">
        <v>2.8714425302131617E-3</v>
      </c>
      <c r="AE33" s="222">
        <v>3.1585867832344783E-3</v>
      </c>
      <c r="AF33" s="222">
        <v>2.8714425302131617E-3</v>
      </c>
      <c r="AG33" s="222">
        <v>2.8714425302131617E-3</v>
      </c>
      <c r="AH33" s="222"/>
      <c r="AI33" s="222"/>
      <c r="AJ33" s="222"/>
      <c r="AK33" s="222"/>
      <c r="AL33" s="222"/>
      <c r="AM33" s="222"/>
      <c r="AN33" s="222"/>
    </row>
    <row r="34" spans="2:40" x14ac:dyDescent="0.2">
      <c r="B34" s="209" t="str" cm="1">
        <f t="array" aca="1" ref="B34" ca="1">IFERROR(_xlfn.XLOOKUP(C34,Com_codes_core,Com_labels_core),"")</f>
        <v>Gaseous or liquefied natural gas</v>
      </c>
      <c r="C34" s="55" t="str">
        <f t="shared" si="3"/>
        <v>c_036</v>
      </c>
      <c r="D34" s="166">
        <f t="shared" si="4"/>
        <v>1.4738939489812619E-2</v>
      </c>
      <c r="E34" s="166">
        <f t="shared" si="2"/>
        <v>1.6212833438793883E-2</v>
      </c>
      <c r="F34" s="166">
        <f t="shared" si="2"/>
        <v>1.4738939489812619E-2</v>
      </c>
      <c r="G34" s="166">
        <f t="shared" si="2"/>
        <v>1.4738939489812619E-2</v>
      </c>
      <c r="H34" s="166" t="str">
        <f t="shared" si="2"/>
        <v/>
      </c>
      <c r="I34" s="166" t="str">
        <f t="shared" si="2"/>
        <v/>
      </c>
      <c r="J34" s="166" t="str">
        <f t="shared" si="2"/>
        <v/>
      </c>
      <c r="K34" s="166" t="str">
        <f t="shared" si="2"/>
        <v/>
      </c>
      <c r="L34" s="166" t="str">
        <f t="shared" si="2"/>
        <v/>
      </c>
      <c r="M34" s="166" t="str">
        <f t="shared" si="2"/>
        <v/>
      </c>
      <c r="N34" s="66"/>
      <c r="O34" s="66"/>
      <c r="P34" s="66"/>
      <c r="AC34" s="89" t="s">
        <v>511</v>
      </c>
      <c r="AD34" s="222">
        <v>1.4738939489812618E-4</v>
      </c>
      <c r="AE34" s="222">
        <v>1.6212833438793882E-4</v>
      </c>
      <c r="AF34" s="222">
        <v>1.4738939489812618E-4</v>
      </c>
      <c r="AG34" s="222">
        <v>1.4738939489812618E-4</v>
      </c>
      <c r="AH34" s="222"/>
      <c r="AI34" s="222"/>
      <c r="AJ34" s="222"/>
      <c r="AK34" s="222"/>
      <c r="AL34" s="222"/>
      <c r="AM34" s="222"/>
      <c r="AN34" s="222"/>
    </row>
    <row r="35" spans="2:40" x14ac:dyDescent="0.2">
      <c r="B35" s="209" t="str" cm="1">
        <f t="array" aca="1" ref="B35" ca="1">IFERROR(_xlfn.XLOOKUP(C35,Com_codes_core,Com_labels_core),"")</f>
        <v>Metal ores and metal concentrates</v>
      </c>
      <c r="C35" s="55" t="str">
        <f t="shared" si="3"/>
        <v>c_037</v>
      </c>
      <c r="D35" s="166">
        <f t="shared" si="4"/>
        <v>0.36026418922370268</v>
      </c>
      <c r="E35" s="166">
        <f t="shared" si="2"/>
        <v>0.39629060814607303</v>
      </c>
      <c r="F35" s="166">
        <f t="shared" si="2"/>
        <v>0.36026418922370268</v>
      </c>
      <c r="G35" s="166">
        <f t="shared" si="2"/>
        <v>0.36026418922370268</v>
      </c>
      <c r="H35" s="166" t="str">
        <f t="shared" si="2"/>
        <v/>
      </c>
      <c r="I35" s="166" t="str">
        <f t="shared" si="2"/>
        <v/>
      </c>
      <c r="J35" s="166" t="str">
        <f t="shared" si="2"/>
        <v/>
      </c>
      <c r="K35" s="166" t="str">
        <f t="shared" si="2"/>
        <v/>
      </c>
      <c r="L35" s="166" t="str">
        <f t="shared" si="2"/>
        <v/>
      </c>
      <c r="M35" s="166" t="str">
        <f t="shared" si="2"/>
        <v/>
      </c>
      <c r="N35" s="66"/>
      <c r="O35" s="66"/>
      <c r="P35" s="66"/>
      <c r="AC35" s="89" t="s">
        <v>512</v>
      </c>
      <c r="AD35" s="222">
        <v>3.6026418922370271E-3</v>
      </c>
      <c r="AE35" s="222">
        <v>3.9629060814607301E-3</v>
      </c>
      <c r="AF35" s="222">
        <v>3.6026418922370271E-3</v>
      </c>
      <c r="AG35" s="222">
        <v>3.6026418922370271E-3</v>
      </c>
      <c r="AH35" s="222"/>
      <c r="AI35" s="222"/>
      <c r="AJ35" s="222"/>
      <c r="AK35" s="222"/>
      <c r="AL35" s="222"/>
      <c r="AM35" s="222"/>
      <c r="AN35" s="222"/>
    </row>
    <row r="36" spans="2:40" x14ac:dyDescent="0.2">
      <c r="B36" s="209" t="str" cm="1">
        <f t="array" aca="1" ref="B36" ca="1">IFERROR(_xlfn.XLOOKUP(C36,Com_codes_core,Com_labels_core),"")</f>
        <v>Stone, sand, gravel, clay</v>
      </c>
      <c r="C36" s="55" t="str">
        <f t="shared" si="3"/>
        <v>c_038</v>
      </c>
      <c r="D36" s="166">
        <f t="shared" si="4"/>
        <v>0.25704497459079517</v>
      </c>
      <c r="E36" s="166">
        <f t="shared" si="2"/>
        <v>0.28274947204987466</v>
      </c>
      <c r="F36" s="166">
        <f t="shared" si="2"/>
        <v>0.25704497459079517</v>
      </c>
      <c r="G36" s="166">
        <f t="shared" si="2"/>
        <v>0.25704497459079517</v>
      </c>
      <c r="H36" s="166" t="str">
        <f t="shared" ref="H36:M78" si="5">IF(AH36="","",AH36*100)</f>
        <v/>
      </c>
      <c r="I36" s="166" t="str">
        <f t="shared" si="5"/>
        <v/>
      </c>
      <c r="J36" s="166" t="str">
        <f t="shared" si="5"/>
        <v/>
      </c>
      <c r="K36" s="166" t="str">
        <f t="shared" si="5"/>
        <v/>
      </c>
      <c r="L36" s="166" t="str">
        <f t="shared" si="5"/>
        <v/>
      </c>
      <c r="M36" s="166" t="str">
        <f t="shared" si="5"/>
        <v/>
      </c>
      <c r="N36" s="66"/>
      <c r="O36" s="66"/>
      <c r="P36" s="66"/>
      <c r="AC36" s="89" t="s">
        <v>513</v>
      </c>
      <c r="AD36" s="222">
        <v>2.5704497459079515E-3</v>
      </c>
      <c r="AE36" s="222">
        <v>2.8274947204987469E-3</v>
      </c>
      <c r="AF36" s="222">
        <v>2.5704497459079515E-3</v>
      </c>
      <c r="AG36" s="222">
        <v>2.5704497459079515E-3</v>
      </c>
      <c r="AH36" s="222"/>
      <c r="AI36" s="222"/>
      <c r="AJ36" s="222"/>
      <c r="AK36" s="222"/>
      <c r="AL36" s="222"/>
      <c r="AM36" s="222"/>
      <c r="AN36" s="222"/>
    </row>
    <row r="37" spans="2:40" x14ac:dyDescent="0.2">
      <c r="B37" s="209" t="str" cm="1">
        <f t="array" aca="1" ref="B37" ca="1">IFERROR(_xlfn.XLOOKUP(C37,Com_codes_core,Com_labels_core),"")</f>
        <v>Mining products have not been classified yet</v>
      </c>
      <c r="C37" s="55" t="str">
        <f t="shared" si="3"/>
        <v>c_039</v>
      </c>
      <c r="D37" s="166">
        <f t="shared" si="4"/>
        <v>0.54919959187847112</v>
      </c>
      <c r="E37" s="166">
        <f t="shared" si="4"/>
        <v>0.60411955106631832</v>
      </c>
      <c r="F37" s="166">
        <f t="shared" si="4"/>
        <v>0.54919959187847112</v>
      </c>
      <c r="G37" s="166">
        <f t="shared" si="4"/>
        <v>0.54919959187847112</v>
      </c>
      <c r="H37" s="166" t="str">
        <f t="shared" si="5"/>
        <v/>
      </c>
      <c r="I37" s="166" t="str">
        <f t="shared" si="5"/>
        <v/>
      </c>
      <c r="J37" s="166" t="str">
        <f t="shared" si="5"/>
        <v/>
      </c>
      <c r="K37" s="166" t="str">
        <f t="shared" si="5"/>
        <v/>
      </c>
      <c r="L37" s="166" t="str">
        <f t="shared" si="5"/>
        <v/>
      </c>
      <c r="M37" s="166" t="str">
        <f t="shared" si="5"/>
        <v/>
      </c>
      <c r="N37" s="66"/>
      <c r="O37" s="66"/>
      <c r="P37" s="66"/>
      <c r="AC37" s="89" t="s">
        <v>514</v>
      </c>
      <c r="AD37" s="222">
        <v>5.491995918784711E-3</v>
      </c>
      <c r="AE37" s="222">
        <v>6.0411955106631828E-3</v>
      </c>
      <c r="AF37" s="222">
        <v>5.491995918784711E-3</v>
      </c>
      <c r="AG37" s="222">
        <v>5.491995918784711E-3</v>
      </c>
      <c r="AH37" s="222"/>
      <c r="AI37" s="222"/>
      <c r="AJ37" s="222"/>
      <c r="AK37" s="222"/>
      <c r="AL37" s="222"/>
      <c r="AM37" s="222"/>
      <c r="AN37" s="222"/>
    </row>
    <row r="38" spans="2:40" x14ac:dyDescent="0.2">
      <c r="B38" s="209" t="str" cm="1">
        <f t="array" aca="1" ref="B38" ca="1">IFERROR(_xlfn.XLOOKUP(C38,Com_codes_core,Com_labels_core),"")</f>
        <v>Products processed and preserved meat and meat products</v>
      </c>
      <c r="C38" s="55" t="str">
        <f t="shared" si="3"/>
        <v>c_041</v>
      </c>
      <c r="D38" s="166">
        <f t="shared" si="4"/>
        <v>2.1382568427293966</v>
      </c>
      <c r="E38" s="166">
        <f t="shared" si="4"/>
        <v>2.3520825270023367</v>
      </c>
      <c r="F38" s="166">
        <f t="shared" si="4"/>
        <v>2.1382568427293966</v>
      </c>
      <c r="G38" s="166">
        <f t="shared" si="4"/>
        <v>2.1382568427293966</v>
      </c>
      <c r="H38" s="166" t="str">
        <f t="shared" si="5"/>
        <v/>
      </c>
      <c r="I38" s="166" t="str">
        <f t="shared" si="5"/>
        <v/>
      </c>
      <c r="J38" s="166" t="str">
        <f t="shared" si="5"/>
        <v/>
      </c>
      <c r="K38" s="166" t="str">
        <f t="shared" si="5"/>
        <v/>
      </c>
      <c r="L38" s="166" t="str">
        <f t="shared" si="5"/>
        <v/>
      </c>
      <c r="M38" s="166" t="str">
        <f t="shared" si="5"/>
        <v/>
      </c>
      <c r="N38" s="66"/>
      <c r="O38" s="66"/>
      <c r="P38" s="66"/>
      <c r="AC38" s="89" t="s">
        <v>516</v>
      </c>
      <c r="AD38" s="222">
        <v>2.1382568427293969E-2</v>
      </c>
      <c r="AE38" s="222">
        <v>2.3520825270023367E-2</v>
      </c>
      <c r="AF38" s="222">
        <v>2.1382568427293969E-2</v>
      </c>
      <c r="AG38" s="222">
        <v>2.1382568427293969E-2</v>
      </c>
      <c r="AH38" s="222"/>
      <c r="AI38" s="222"/>
      <c r="AJ38" s="222"/>
      <c r="AK38" s="222"/>
      <c r="AL38" s="222"/>
      <c r="AM38" s="222"/>
      <c r="AN38" s="222"/>
    </row>
    <row r="39" spans="2:40" x14ac:dyDescent="0.2">
      <c r="B39" s="209" t="str" cm="1">
        <f t="array" aca="1" ref="B39" ca="1">IFERROR(_xlfn.XLOOKUP(C39,Com_codes_core,Com_labels_core),"")</f>
        <v>Aquatic products and processed and preserved aquatic products</v>
      </c>
      <c r="C39" s="55" t="str">
        <f t="shared" si="3"/>
        <v>c_043</v>
      </c>
      <c r="D39" s="166">
        <f t="shared" si="4"/>
        <v>1.3428344926301388</v>
      </c>
      <c r="E39" s="166">
        <f t="shared" si="4"/>
        <v>1.4771179418931528</v>
      </c>
      <c r="F39" s="166">
        <f t="shared" si="4"/>
        <v>1.3428344926301388</v>
      </c>
      <c r="G39" s="166">
        <f t="shared" si="4"/>
        <v>1.3428344926301388</v>
      </c>
      <c r="H39" s="166" t="str">
        <f t="shared" si="5"/>
        <v/>
      </c>
      <c r="I39" s="166" t="str">
        <f t="shared" si="5"/>
        <v/>
      </c>
      <c r="J39" s="166" t="str">
        <f t="shared" si="5"/>
        <v/>
      </c>
      <c r="K39" s="166" t="str">
        <f t="shared" si="5"/>
        <v/>
      </c>
      <c r="L39" s="166" t="str">
        <f t="shared" si="5"/>
        <v/>
      </c>
      <c r="M39" s="166" t="str">
        <f t="shared" si="5"/>
        <v/>
      </c>
      <c r="N39" s="66"/>
      <c r="O39" s="66"/>
      <c r="P39" s="66"/>
      <c r="AC39" s="89" t="s">
        <v>518</v>
      </c>
      <c r="AD39" s="222">
        <v>1.3428344926301388E-2</v>
      </c>
      <c r="AE39" s="222">
        <v>1.4771179418931527E-2</v>
      </c>
      <c r="AF39" s="222">
        <v>1.3428344926301388E-2</v>
      </c>
      <c r="AG39" s="222">
        <v>1.3428344926301388E-2</v>
      </c>
      <c r="AH39" s="222"/>
      <c r="AI39" s="222"/>
      <c r="AJ39" s="222"/>
      <c r="AK39" s="222"/>
      <c r="AL39" s="222"/>
      <c r="AM39" s="222"/>
      <c r="AN39" s="222"/>
    </row>
    <row r="40" spans="2:40" x14ac:dyDescent="0.2">
      <c r="B40" s="209" t="str" cm="1">
        <f t="array" aca="1" ref="B40" ca="1">IFERROR(_xlfn.XLOOKUP(C40,Com_codes_core,Com_labels_core),"")</f>
        <v>Processed vegetables and fruits</v>
      </c>
      <c r="C40" s="55" t="str">
        <f t="shared" si="3"/>
        <v>c_044</v>
      </c>
      <c r="D40" s="166">
        <f t="shared" si="4"/>
        <v>2.1345305694446508</v>
      </c>
      <c r="E40" s="166">
        <f t="shared" si="4"/>
        <v>2.3479836263891163</v>
      </c>
      <c r="F40" s="166">
        <f t="shared" si="4"/>
        <v>2.1345305694446508</v>
      </c>
      <c r="G40" s="166">
        <f t="shared" si="4"/>
        <v>2.1345305694446508</v>
      </c>
      <c r="H40" s="166" t="str">
        <f t="shared" si="5"/>
        <v/>
      </c>
      <c r="I40" s="166" t="str">
        <f t="shared" si="5"/>
        <v/>
      </c>
      <c r="J40" s="166" t="str">
        <f t="shared" si="5"/>
        <v/>
      </c>
      <c r="K40" s="166" t="str">
        <f t="shared" si="5"/>
        <v/>
      </c>
      <c r="L40" s="166" t="str">
        <f t="shared" si="5"/>
        <v/>
      </c>
      <c r="M40" s="166" t="str">
        <f t="shared" si="5"/>
        <v/>
      </c>
      <c r="N40" s="66"/>
      <c r="O40" s="66"/>
      <c r="P40" s="66"/>
      <c r="AC40" s="89" t="s">
        <v>519</v>
      </c>
      <c r="AD40" s="222">
        <v>2.1345305694446509E-2</v>
      </c>
      <c r="AE40" s="222">
        <v>2.3479836263891163E-2</v>
      </c>
      <c r="AF40" s="222">
        <v>2.1345305694446509E-2</v>
      </c>
      <c r="AG40" s="222">
        <v>2.1345305694446509E-2</v>
      </c>
      <c r="AH40" s="222"/>
      <c r="AI40" s="222"/>
      <c r="AJ40" s="222"/>
      <c r="AK40" s="222"/>
      <c r="AL40" s="222"/>
      <c r="AM40" s="222"/>
      <c r="AN40" s="222"/>
    </row>
    <row r="41" spans="2:40" x14ac:dyDescent="0.2">
      <c r="B41" s="209" t="str" cm="1">
        <f t="array" aca="1" ref="B41" ca="1">IFERROR(_xlfn.XLOOKUP(C41,Com_codes_core,Com_labels_core),"")</f>
        <v>Processed animal and vegetable oils and fats</v>
      </c>
      <c r="C41" s="55" t="str">
        <f t="shared" si="3"/>
        <v>c_045</v>
      </c>
      <c r="D41" s="166">
        <f t="shared" si="4"/>
        <v>1.4320177160617353</v>
      </c>
      <c r="E41" s="166">
        <f t="shared" si="4"/>
        <v>1.5752194876679091</v>
      </c>
      <c r="F41" s="166">
        <f t="shared" si="4"/>
        <v>1.4320177160617353</v>
      </c>
      <c r="G41" s="166">
        <f t="shared" si="4"/>
        <v>1.4320177160617353</v>
      </c>
      <c r="H41" s="166" t="str">
        <f t="shared" si="5"/>
        <v/>
      </c>
      <c r="I41" s="166" t="str">
        <f t="shared" si="5"/>
        <v/>
      </c>
      <c r="J41" s="166" t="str">
        <f t="shared" si="5"/>
        <v/>
      </c>
      <c r="K41" s="166" t="str">
        <f t="shared" si="5"/>
        <v/>
      </c>
      <c r="L41" s="166" t="str">
        <f t="shared" si="5"/>
        <v/>
      </c>
      <c r="M41" s="166" t="str">
        <f t="shared" si="5"/>
        <v/>
      </c>
      <c r="N41" s="66"/>
      <c r="O41" s="66"/>
      <c r="P41" s="66"/>
      <c r="AC41" s="89" t="s">
        <v>520</v>
      </c>
      <c r="AD41" s="222">
        <v>1.4320177160617354E-2</v>
      </c>
      <c r="AE41" s="222">
        <v>1.5752194876679091E-2</v>
      </c>
      <c r="AF41" s="222">
        <v>1.4320177160617354E-2</v>
      </c>
      <c r="AG41" s="222">
        <v>1.4320177160617354E-2</v>
      </c>
      <c r="AH41" s="222"/>
      <c r="AI41" s="222"/>
      <c r="AJ41" s="222"/>
      <c r="AK41" s="222"/>
      <c r="AL41" s="222"/>
      <c r="AM41" s="222"/>
      <c r="AN41" s="222"/>
    </row>
    <row r="42" spans="2:40" x14ac:dyDescent="0.2">
      <c r="B42" s="209" t="str" cm="1">
        <f t="array" aca="1" ref="B42" ca="1">IFERROR(_xlfn.XLOOKUP(C42,Com_codes_core,Com_labels_core),"")</f>
        <v>Milk and dairy products</v>
      </c>
      <c r="C42" s="55" t="str">
        <f t="shared" si="3"/>
        <v>c_046</v>
      </c>
      <c r="D42" s="166">
        <f t="shared" si="4"/>
        <v>0.43964778501875934</v>
      </c>
      <c r="E42" s="166">
        <f t="shared" si="4"/>
        <v>0.48361256352063531</v>
      </c>
      <c r="F42" s="166">
        <f t="shared" si="4"/>
        <v>0.43964778501875934</v>
      </c>
      <c r="G42" s="166">
        <f t="shared" si="4"/>
        <v>0.43964778501875934</v>
      </c>
      <c r="H42" s="166" t="str">
        <f t="shared" si="5"/>
        <v/>
      </c>
      <c r="I42" s="166" t="str">
        <f t="shared" si="5"/>
        <v/>
      </c>
      <c r="J42" s="166" t="str">
        <f t="shared" si="5"/>
        <v/>
      </c>
      <c r="K42" s="166" t="str">
        <f t="shared" si="5"/>
        <v/>
      </c>
      <c r="L42" s="166" t="str">
        <f t="shared" si="5"/>
        <v/>
      </c>
      <c r="M42" s="166" t="str">
        <f t="shared" si="5"/>
        <v/>
      </c>
      <c r="N42" s="66"/>
      <c r="O42" s="66"/>
      <c r="P42" s="66"/>
      <c r="AC42" s="89" t="s">
        <v>521</v>
      </c>
      <c r="AD42" s="222">
        <v>4.3964778501875933E-3</v>
      </c>
      <c r="AE42" s="222">
        <v>4.8361256352063529E-3</v>
      </c>
      <c r="AF42" s="222">
        <v>4.3964778501875933E-3</v>
      </c>
      <c r="AG42" s="222">
        <v>4.3964778501875933E-3</v>
      </c>
      <c r="AH42" s="222"/>
      <c r="AI42" s="222"/>
      <c r="AJ42" s="222"/>
      <c r="AK42" s="222"/>
      <c r="AL42" s="222"/>
      <c r="AM42" s="222"/>
      <c r="AN42" s="222"/>
    </row>
    <row r="43" spans="2:40" x14ac:dyDescent="0.2">
      <c r="B43" s="209" t="str" cm="1">
        <f t="array" aca="1" ref="B43" ca="1">IFERROR(_xlfn.XLOOKUP(C43,Com_codes_core,Com_labels_core),"")</f>
        <v>Milling products and flour production</v>
      </c>
      <c r="C43" s="55" t="str">
        <f t="shared" si="3"/>
        <v>c_047</v>
      </c>
      <c r="D43" s="166">
        <f t="shared" si="4"/>
        <v>3.1279322833383807</v>
      </c>
      <c r="E43" s="166">
        <f t="shared" si="4"/>
        <v>3.4407255116722184</v>
      </c>
      <c r="F43" s="166">
        <f t="shared" si="4"/>
        <v>3.1279322833383807</v>
      </c>
      <c r="G43" s="166">
        <f t="shared" si="4"/>
        <v>3.1279322833383807</v>
      </c>
      <c r="H43" s="166" t="str">
        <f t="shared" si="5"/>
        <v/>
      </c>
      <c r="I43" s="166" t="str">
        <f t="shared" si="5"/>
        <v/>
      </c>
      <c r="J43" s="166" t="str">
        <f t="shared" si="5"/>
        <v/>
      </c>
      <c r="K43" s="166" t="str">
        <f t="shared" si="5"/>
        <v/>
      </c>
      <c r="L43" s="166" t="str">
        <f t="shared" si="5"/>
        <v/>
      </c>
      <c r="M43" s="166" t="str">
        <f t="shared" si="5"/>
        <v/>
      </c>
      <c r="N43" s="66"/>
      <c r="O43" s="66"/>
      <c r="P43" s="66"/>
      <c r="AC43" s="89" t="s">
        <v>522</v>
      </c>
      <c r="AD43" s="222">
        <v>3.1279322833383805E-2</v>
      </c>
      <c r="AE43" s="222">
        <v>3.4407255116722185E-2</v>
      </c>
      <c r="AF43" s="222">
        <v>3.1279322833383805E-2</v>
      </c>
      <c r="AG43" s="222">
        <v>3.1279322833383805E-2</v>
      </c>
      <c r="AH43" s="222"/>
      <c r="AI43" s="222"/>
      <c r="AJ43" s="222"/>
      <c r="AK43" s="222"/>
      <c r="AL43" s="222"/>
      <c r="AM43" s="222"/>
      <c r="AN43" s="222"/>
    </row>
    <row r="44" spans="2:40" x14ac:dyDescent="0.2">
      <c r="B44" s="209" t="str" cm="1">
        <f t="array" aca="1" ref="B44" ca="1">IFERROR(_xlfn.XLOOKUP(C44,Com_codes_core,Com_labels_core),"")</f>
        <v>Sugar, Honey</v>
      </c>
      <c r="C44" s="55" t="str">
        <f t="shared" si="3"/>
        <v>c_048</v>
      </c>
      <c r="D44" s="166">
        <f t="shared" si="4"/>
        <v>9.4812732851978048</v>
      </c>
      <c r="E44" s="166">
        <f t="shared" si="4"/>
        <v>10.429400613717585</v>
      </c>
      <c r="F44" s="166">
        <f t="shared" si="4"/>
        <v>9.4812732851978048</v>
      </c>
      <c r="G44" s="166">
        <f t="shared" si="4"/>
        <v>9.4812732851978048</v>
      </c>
      <c r="H44" s="166" t="str">
        <f t="shared" si="5"/>
        <v/>
      </c>
      <c r="I44" s="166" t="str">
        <f t="shared" si="5"/>
        <v/>
      </c>
      <c r="J44" s="166" t="str">
        <f t="shared" si="5"/>
        <v/>
      </c>
      <c r="K44" s="166" t="str">
        <f t="shared" si="5"/>
        <v/>
      </c>
      <c r="L44" s="166" t="str">
        <f t="shared" si="5"/>
        <v/>
      </c>
      <c r="M44" s="166" t="str">
        <f t="shared" si="5"/>
        <v/>
      </c>
      <c r="N44" s="66"/>
      <c r="O44" s="66"/>
      <c r="P44" s="66"/>
      <c r="AC44" s="89" t="s">
        <v>523</v>
      </c>
      <c r="AD44" s="222">
        <v>9.481273285197804E-2</v>
      </c>
      <c r="AE44" s="222">
        <v>0.10429400613717585</v>
      </c>
      <c r="AF44" s="222">
        <v>9.481273285197804E-2</v>
      </c>
      <c r="AG44" s="222">
        <v>9.481273285197804E-2</v>
      </c>
      <c r="AH44" s="222"/>
      <c r="AI44" s="222"/>
      <c r="AJ44" s="222"/>
      <c r="AK44" s="222"/>
      <c r="AL44" s="222"/>
      <c r="AM44" s="222"/>
      <c r="AN44" s="222"/>
    </row>
    <row r="45" spans="2:40" x14ac:dyDescent="0.2">
      <c r="B45" s="209" t="str" cm="1">
        <f t="array" aca="1" ref="B45" ca="1">IFERROR(_xlfn.XLOOKUP(C45,Com_codes_core,Com_labels_core),"")</f>
        <v>Cocoa, chocolate and confectionery; bakery products from flour</v>
      </c>
      <c r="C45" s="55" t="str">
        <f t="shared" si="3"/>
        <v>c_049</v>
      </c>
      <c r="D45" s="166">
        <f t="shared" si="4"/>
        <v>1.7492007823330009</v>
      </c>
      <c r="E45" s="166">
        <f t="shared" si="4"/>
        <v>1.9241208605663012</v>
      </c>
      <c r="F45" s="166">
        <f t="shared" si="4"/>
        <v>1.7492007823330009</v>
      </c>
      <c r="G45" s="166">
        <f t="shared" si="4"/>
        <v>1.7492007823330009</v>
      </c>
      <c r="H45" s="166" t="str">
        <f t="shared" si="5"/>
        <v/>
      </c>
      <c r="I45" s="166" t="str">
        <f t="shared" si="5"/>
        <v/>
      </c>
      <c r="J45" s="166" t="str">
        <f t="shared" si="5"/>
        <v/>
      </c>
      <c r="K45" s="166" t="str">
        <f t="shared" si="5"/>
        <v/>
      </c>
      <c r="L45" s="166" t="str">
        <f t="shared" si="5"/>
        <v/>
      </c>
      <c r="M45" s="166" t="str">
        <f t="shared" si="5"/>
        <v/>
      </c>
      <c r="N45" s="66"/>
      <c r="O45" s="66"/>
      <c r="P45" s="66"/>
      <c r="AC45" s="89" t="s">
        <v>524</v>
      </c>
      <c r="AD45" s="222">
        <v>1.7492007823330009E-2</v>
      </c>
      <c r="AE45" s="222">
        <v>1.9241208605663012E-2</v>
      </c>
      <c r="AF45" s="222">
        <v>1.7492007823330009E-2</v>
      </c>
      <c r="AG45" s="222">
        <v>1.7492007823330009E-2</v>
      </c>
      <c r="AH45" s="222"/>
      <c r="AI45" s="222"/>
      <c r="AJ45" s="222"/>
      <c r="AK45" s="222"/>
      <c r="AL45" s="222"/>
      <c r="AM45" s="222"/>
      <c r="AN45" s="222"/>
    </row>
    <row r="46" spans="2:40" x14ac:dyDescent="0.2">
      <c r="B46" s="209" t="str" cm="1">
        <f t="array" aca="1" ref="B46" ca="1">IFERROR(_xlfn.XLOOKUP(C46,Com_codes_core,Com_labels_core),"")</f>
        <v>Coffee</v>
      </c>
      <c r="C46" s="55" t="str">
        <f t="shared" si="3"/>
        <v>c_051</v>
      </c>
      <c r="D46" s="166">
        <f t="shared" si="4"/>
        <v>0.36467681476219976</v>
      </c>
      <c r="E46" s="166">
        <f t="shared" si="4"/>
        <v>0.4011444962384198</v>
      </c>
      <c r="F46" s="166">
        <f t="shared" si="4"/>
        <v>0.36467681476219976</v>
      </c>
      <c r="G46" s="166">
        <f t="shared" si="4"/>
        <v>0.36467681476219976</v>
      </c>
      <c r="H46" s="166" t="str">
        <f t="shared" si="5"/>
        <v/>
      </c>
      <c r="I46" s="166" t="str">
        <f t="shared" si="5"/>
        <v/>
      </c>
      <c r="J46" s="166" t="str">
        <f t="shared" si="5"/>
        <v/>
      </c>
      <c r="K46" s="166" t="str">
        <f t="shared" si="5"/>
        <v/>
      </c>
      <c r="L46" s="166" t="str">
        <f t="shared" si="5"/>
        <v/>
      </c>
      <c r="M46" s="166" t="str">
        <f t="shared" si="5"/>
        <v/>
      </c>
      <c r="N46" s="66"/>
      <c r="O46" s="66"/>
      <c r="P46" s="66"/>
      <c r="AC46" s="89" t="s">
        <v>526</v>
      </c>
      <c r="AD46" s="222">
        <v>3.6467681476219978E-3</v>
      </c>
      <c r="AE46" s="222">
        <v>4.0114449623841978E-3</v>
      </c>
      <c r="AF46" s="222">
        <v>3.6467681476219978E-3</v>
      </c>
      <c r="AG46" s="222">
        <v>3.6467681476219978E-3</v>
      </c>
      <c r="AH46" s="222"/>
      <c r="AI46" s="222"/>
      <c r="AJ46" s="222"/>
      <c r="AK46" s="222"/>
      <c r="AL46" s="222"/>
      <c r="AM46" s="222"/>
      <c r="AN46" s="222"/>
    </row>
    <row r="47" spans="2:40" x14ac:dyDescent="0.2">
      <c r="B47" s="209" t="str" cm="1">
        <f t="array" aca="1" ref="B47" ca="1">IFERROR(_xlfn.XLOOKUP(C47,Com_codes_core,Com_labels_core),"")</f>
        <v>Tea (tea)</v>
      </c>
      <c r="C47" s="55" t="str">
        <f t="shared" si="3"/>
        <v>c_052</v>
      </c>
      <c r="D47" s="166">
        <f t="shared" si="4"/>
        <v>2.6523597229830198</v>
      </c>
      <c r="E47" s="166">
        <f t="shared" si="4"/>
        <v>2.9175956952813218</v>
      </c>
      <c r="F47" s="166">
        <f t="shared" si="4"/>
        <v>2.6523597229830198</v>
      </c>
      <c r="G47" s="166">
        <f t="shared" si="4"/>
        <v>2.6523597229830198</v>
      </c>
      <c r="H47" s="166" t="str">
        <f t="shared" si="5"/>
        <v/>
      </c>
      <c r="I47" s="166" t="str">
        <f t="shared" si="5"/>
        <v/>
      </c>
      <c r="J47" s="166" t="str">
        <f t="shared" si="5"/>
        <v/>
      </c>
      <c r="K47" s="166" t="str">
        <f t="shared" si="5"/>
        <v/>
      </c>
      <c r="L47" s="166" t="str">
        <f t="shared" si="5"/>
        <v/>
      </c>
      <c r="M47" s="166" t="str">
        <f t="shared" si="5"/>
        <v/>
      </c>
      <c r="N47" s="66"/>
      <c r="O47" s="66"/>
      <c r="P47" s="66"/>
      <c r="AC47" s="89" t="s">
        <v>527</v>
      </c>
      <c r="AD47" s="222">
        <v>2.6523597229830196E-2</v>
      </c>
      <c r="AE47" s="222">
        <v>2.9175956952813217E-2</v>
      </c>
      <c r="AF47" s="222">
        <v>2.6523597229830196E-2</v>
      </c>
      <c r="AG47" s="222">
        <v>2.6523597229830196E-2</v>
      </c>
      <c r="AH47" s="222"/>
      <c r="AI47" s="222"/>
      <c r="AJ47" s="222"/>
      <c r="AK47" s="222"/>
      <c r="AL47" s="222"/>
      <c r="AM47" s="222"/>
      <c r="AN47" s="222"/>
    </row>
    <row r="48" spans="2:40" x14ac:dyDescent="0.2">
      <c r="B48" s="209" t="str" cm="1">
        <f t="array" aca="1" ref="B48" ca="1">IFERROR(_xlfn.XLOOKUP(C48,Com_codes_core,Com_labels_core),"")</f>
        <v>Other remaining foods (pasta, noodles and similar products; other foods not yet classified...)</v>
      </c>
      <c r="C48" s="55" t="str">
        <f t="shared" si="3"/>
        <v>c_053</v>
      </c>
      <c r="D48" s="166">
        <f t="shared" si="4"/>
        <v>1.7216863307470975</v>
      </c>
      <c r="E48" s="166">
        <f t="shared" si="4"/>
        <v>1.8938549638218074</v>
      </c>
      <c r="F48" s="166">
        <f t="shared" si="4"/>
        <v>1.7216863307470975</v>
      </c>
      <c r="G48" s="166">
        <f t="shared" si="4"/>
        <v>1.7216863307470975</v>
      </c>
      <c r="H48" s="166" t="str">
        <f t="shared" si="5"/>
        <v/>
      </c>
      <c r="I48" s="166" t="str">
        <f t="shared" si="5"/>
        <v/>
      </c>
      <c r="J48" s="166" t="str">
        <f t="shared" si="5"/>
        <v/>
      </c>
      <c r="K48" s="166" t="str">
        <f t="shared" si="5"/>
        <v/>
      </c>
      <c r="L48" s="166" t="str">
        <f t="shared" si="5"/>
        <v/>
      </c>
      <c r="M48" s="166" t="str">
        <f t="shared" si="5"/>
        <v/>
      </c>
      <c r="N48" s="66"/>
      <c r="O48" s="66"/>
      <c r="P48" s="66"/>
      <c r="AC48" s="89" t="s">
        <v>528</v>
      </c>
      <c r="AD48" s="222">
        <v>1.7216863307470975E-2</v>
      </c>
      <c r="AE48" s="222">
        <v>1.8938549638218075E-2</v>
      </c>
      <c r="AF48" s="222">
        <v>1.7216863307470975E-2</v>
      </c>
      <c r="AG48" s="222">
        <v>1.7216863307470975E-2</v>
      </c>
      <c r="AH48" s="222"/>
      <c r="AI48" s="222"/>
      <c r="AJ48" s="222"/>
      <c r="AK48" s="222"/>
      <c r="AL48" s="222"/>
      <c r="AM48" s="222"/>
      <c r="AN48" s="222"/>
    </row>
    <row r="49" spans="2:40" x14ac:dyDescent="0.2">
      <c r="B49" s="209" t="str" cm="1">
        <f t="array" aca="1" ref="B49" ca="1">IFERROR(_xlfn.XLOOKUP(C49,Com_codes_core,Com_labels_core),"")</f>
        <v>Feed for livestock, poultry and aquatic products</v>
      </c>
      <c r="C49" s="55" t="str">
        <f t="shared" si="3"/>
        <v>c_054</v>
      </c>
      <c r="D49" s="166">
        <f t="shared" si="4"/>
        <v>0.34862344389537386</v>
      </c>
      <c r="E49" s="166">
        <f t="shared" si="4"/>
        <v>0.38348578828491131</v>
      </c>
      <c r="F49" s="166">
        <f t="shared" si="4"/>
        <v>0.34862344389537386</v>
      </c>
      <c r="G49" s="166">
        <f t="shared" si="4"/>
        <v>0.34862344389537386</v>
      </c>
      <c r="H49" s="166" t="str">
        <f t="shared" si="5"/>
        <v/>
      </c>
      <c r="I49" s="166" t="str">
        <f t="shared" si="5"/>
        <v/>
      </c>
      <c r="J49" s="166" t="str">
        <f t="shared" si="5"/>
        <v/>
      </c>
      <c r="K49" s="166" t="str">
        <f t="shared" si="5"/>
        <v/>
      </c>
      <c r="L49" s="166" t="str">
        <f t="shared" si="5"/>
        <v/>
      </c>
      <c r="M49" s="166" t="str">
        <f t="shared" si="5"/>
        <v/>
      </c>
      <c r="N49" s="66"/>
      <c r="O49" s="66"/>
      <c r="P49" s="66"/>
      <c r="AC49" s="89" t="s">
        <v>529</v>
      </c>
      <c r="AD49" s="222">
        <v>3.4862344389537388E-3</v>
      </c>
      <c r="AE49" s="222">
        <v>3.8348578828491129E-3</v>
      </c>
      <c r="AF49" s="222">
        <v>3.4862344389537388E-3</v>
      </c>
      <c r="AG49" s="222">
        <v>3.4862344389537388E-3</v>
      </c>
      <c r="AH49" s="222"/>
      <c r="AI49" s="222"/>
      <c r="AJ49" s="222"/>
      <c r="AK49" s="222"/>
      <c r="AL49" s="222"/>
      <c r="AM49" s="222"/>
      <c r="AN49" s="222"/>
    </row>
    <row r="50" spans="2:40" x14ac:dyDescent="0.2">
      <c r="B50" s="209" t="str" cm="1">
        <f t="array" aca="1" ref="B50" ca="1">IFERROR(_xlfn.XLOOKUP(C50,Com_codes_core,Com_labels_core),"")</f>
        <v>Wine of all kinds</v>
      </c>
      <c r="C50" s="55" t="str">
        <f t="shared" si="3"/>
        <v>c_055</v>
      </c>
      <c r="D50" s="166">
        <f t="shared" si="4"/>
        <v>2.2589143317003919</v>
      </c>
      <c r="E50" s="166">
        <f t="shared" si="4"/>
        <v>2.4848057648704311</v>
      </c>
      <c r="F50" s="166">
        <f t="shared" si="4"/>
        <v>2.2589143317003919</v>
      </c>
      <c r="G50" s="166">
        <f t="shared" si="4"/>
        <v>2.2589143317003919</v>
      </c>
      <c r="H50" s="166" t="str">
        <f t="shared" si="5"/>
        <v/>
      </c>
      <c r="I50" s="166" t="str">
        <f t="shared" si="5"/>
        <v/>
      </c>
      <c r="J50" s="166" t="str">
        <f t="shared" si="5"/>
        <v/>
      </c>
      <c r="K50" s="166" t="str">
        <f t="shared" si="5"/>
        <v/>
      </c>
      <c r="L50" s="166" t="str">
        <f t="shared" si="5"/>
        <v/>
      </c>
      <c r="M50" s="166" t="str">
        <f t="shared" si="5"/>
        <v/>
      </c>
      <c r="N50" s="66"/>
      <c r="O50" s="66"/>
      <c r="P50" s="66"/>
      <c r="AC50" s="89" t="s">
        <v>530</v>
      </c>
      <c r="AD50" s="222">
        <v>2.2589143317003919E-2</v>
      </c>
      <c r="AE50" s="222">
        <v>2.4848057648704312E-2</v>
      </c>
      <c r="AF50" s="222">
        <v>2.2589143317003919E-2</v>
      </c>
      <c r="AG50" s="222">
        <v>2.2589143317003919E-2</v>
      </c>
      <c r="AH50" s="222"/>
      <c r="AI50" s="222"/>
      <c r="AJ50" s="222"/>
      <c r="AK50" s="222"/>
      <c r="AL50" s="222"/>
      <c r="AM50" s="222"/>
      <c r="AN50" s="222"/>
    </row>
    <row r="51" spans="2:40" x14ac:dyDescent="0.2">
      <c r="B51" s="209" t="str" cm="1">
        <f t="array" aca="1" ref="B51" ca="1">IFERROR(_xlfn.XLOOKUP(C51,Com_codes_core,Com_labels_core),"")</f>
        <v>Beer</v>
      </c>
      <c r="C51" s="55" t="str">
        <f t="shared" si="3"/>
        <v>c_056</v>
      </c>
      <c r="D51" s="166">
        <f t="shared" si="4"/>
        <v>0.36290400466361378</v>
      </c>
      <c r="E51" s="166">
        <f t="shared" si="4"/>
        <v>0.39919440512997517</v>
      </c>
      <c r="F51" s="166">
        <f t="shared" si="4"/>
        <v>0.36290400466361378</v>
      </c>
      <c r="G51" s="166">
        <f t="shared" si="4"/>
        <v>0.36290400466361378</v>
      </c>
      <c r="H51" s="166" t="str">
        <f t="shared" si="5"/>
        <v/>
      </c>
      <c r="I51" s="166" t="str">
        <f t="shared" si="5"/>
        <v/>
      </c>
      <c r="J51" s="166" t="str">
        <f t="shared" si="5"/>
        <v/>
      </c>
      <c r="K51" s="166" t="str">
        <f t="shared" si="5"/>
        <v/>
      </c>
      <c r="L51" s="166" t="str">
        <f t="shared" si="5"/>
        <v/>
      </c>
      <c r="M51" s="166" t="str">
        <f t="shared" si="5"/>
        <v/>
      </c>
      <c r="N51" s="66"/>
      <c r="O51" s="66"/>
      <c r="P51" s="66"/>
      <c r="AC51" s="89" t="s">
        <v>531</v>
      </c>
      <c r="AD51" s="222">
        <v>3.6290400466361377E-3</v>
      </c>
      <c r="AE51" s="222">
        <v>3.9919440512997516E-3</v>
      </c>
      <c r="AF51" s="222">
        <v>3.6290400466361377E-3</v>
      </c>
      <c r="AG51" s="222">
        <v>3.6290400466361377E-3</v>
      </c>
      <c r="AH51" s="222"/>
      <c r="AI51" s="222"/>
      <c r="AJ51" s="222"/>
      <c r="AK51" s="222"/>
      <c r="AL51" s="222"/>
      <c r="AM51" s="222"/>
      <c r="AN51" s="222"/>
    </row>
    <row r="52" spans="2:40" x14ac:dyDescent="0.2">
      <c r="B52" s="209" t="str" cm="1">
        <f t="array" aca="1" ref="B52" ca="1">IFERROR(_xlfn.XLOOKUP(C52,Com_codes_core,Com_labels_core),"")</f>
        <v>Non-alcoholic drinks, mineral water, purified water</v>
      </c>
      <c r="C52" s="55" t="str">
        <f t="shared" si="3"/>
        <v>c_057</v>
      </c>
      <c r="D52" s="166">
        <f t="shared" si="4"/>
        <v>4.9061237348609534</v>
      </c>
      <c r="E52" s="166">
        <f t="shared" si="4"/>
        <v>5.3967361083470493</v>
      </c>
      <c r="F52" s="166">
        <f t="shared" si="4"/>
        <v>4.9061237348609534</v>
      </c>
      <c r="G52" s="166">
        <f t="shared" si="4"/>
        <v>4.9061237348609534</v>
      </c>
      <c r="H52" s="166" t="str">
        <f t="shared" si="5"/>
        <v/>
      </c>
      <c r="I52" s="166" t="str">
        <f t="shared" si="5"/>
        <v/>
      </c>
      <c r="J52" s="166" t="str">
        <f t="shared" si="5"/>
        <v/>
      </c>
      <c r="K52" s="166" t="str">
        <f t="shared" si="5"/>
        <v/>
      </c>
      <c r="L52" s="166" t="str">
        <f t="shared" si="5"/>
        <v/>
      </c>
      <c r="M52" s="166" t="str">
        <f t="shared" si="5"/>
        <v/>
      </c>
      <c r="N52" s="66"/>
      <c r="O52" s="66"/>
      <c r="P52" s="66"/>
      <c r="AC52" s="89" t="s">
        <v>532</v>
      </c>
      <c r="AD52" s="222">
        <v>4.9061237348609538E-2</v>
      </c>
      <c r="AE52" s="222">
        <v>5.3967361083470493E-2</v>
      </c>
      <c r="AF52" s="222">
        <v>4.9061237348609538E-2</v>
      </c>
      <c r="AG52" s="222">
        <v>4.9061237348609538E-2</v>
      </c>
      <c r="AH52" s="222"/>
      <c r="AI52" s="222"/>
      <c r="AJ52" s="222"/>
      <c r="AK52" s="222"/>
      <c r="AL52" s="222"/>
      <c r="AM52" s="222"/>
      <c r="AN52" s="222"/>
    </row>
    <row r="53" spans="2:40" x14ac:dyDescent="0.2">
      <c r="B53" s="209" t="str" cm="1">
        <f t="array" aca="1" ref="B53" ca="1">IFERROR(_xlfn.XLOOKUP(C53,Com_codes_core,Com_labels_core),"")</f>
        <v>Tobacco products</v>
      </c>
      <c r="C53" s="55" t="str">
        <f t="shared" si="3"/>
        <v>c_058</v>
      </c>
      <c r="D53" s="166">
        <f t="shared" si="4"/>
        <v>0.6566476525683923</v>
      </c>
      <c r="E53" s="166">
        <f t="shared" si="4"/>
        <v>0.72231241782523159</v>
      </c>
      <c r="F53" s="166">
        <f t="shared" si="4"/>
        <v>0.6566476525683923</v>
      </c>
      <c r="G53" s="166">
        <f t="shared" si="4"/>
        <v>0.6566476525683923</v>
      </c>
      <c r="H53" s="166" t="str">
        <f t="shared" si="5"/>
        <v/>
      </c>
      <c r="I53" s="166" t="str">
        <f t="shared" si="5"/>
        <v/>
      </c>
      <c r="J53" s="166" t="str">
        <f t="shared" si="5"/>
        <v/>
      </c>
      <c r="K53" s="166" t="str">
        <f t="shared" si="5"/>
        <v/>
      </c>
      <c r="L53" s="166" t="str">
        <f t="shared" si="5"/>
        <v/>
      </c>
      <c r="M53" s="166" t="str">
        <f t="shared" si="5"/>
        <v/>
      </c>
      <c r="N53" s="66"/>
      <c r="O53" s="66"/>
      <c r="P53" s="66"/>
      <c r="AC53" s="89" t="s">
        <v>533</v>
      </c>
      <c r="AD53" s="222">
        <v>6.5664765256839225E-3</v>
      </c>
      <c r="AE53" s="222">
        <v>7.2231241782523157E-3</v>
      </c>
      <c r="AF53" s="222">
        <v>6.5664765256839225E-3</v>
      </c>
      <c r="AG53" s="222">
        <v>6.5664765256839225E-3</v>
      </c>
      <c r="AH53" s="222"/>
      <c r="AI53" s="222"/>
      <c r="AJ53" s="222"/>
      <c r="AK53" s="222"/>
      <c r="AL53" s="222"/>
      <c r="AM53" s="222"/>
      <c r="AN53" s="222"/>
    </row>
    <row r="54" spans="2:40" x14ac:dyDescent="0.2">
      <c r="B54" s="209" t="str" cm="1">
        <f t="array" aca="1" ref="B54" ca="1">IFERROR(_xlfn.XLOOKUP(C54,Com_codes_core,Com_labels_core),"")</f>
        <v>Yarn, woven fabric and finished textile products</v>
      </c>
      <c r="C54" s="55" t="str">
        <f t="shared" si="3"/>
        <v>c_059</v>
      </c>
      <c r="D54" s="166">
        <f t="shared" si="4"/>
        <v>1.2280810994177116</v>
      </c>
      <c r="E54" s="166">
        <f t="shared" si="4"/>
        <v>1.3508892093594829</v>
      </c>
      <c r="F54" s="166">
        <f t="shared" si="4"/>
        <v>1.2280810994177116</v>
      </c>
      <c r="G54" s="166">
        <f t="shared" si="4"/>
        <v>1.2280810994177116</v>
      </c>
      <c r="H54" s="166" t="str">
        <f t="shared" si="5"/>
        <v/>
      </c>
      <c r="I54" s="166" t="str">
        <f t="shared" si="5"/>
        <v/>
      </c>
      <c r="J54" s="166" t="str">
        <f t="shared" si="5"/>
        <v/>
      </c>
      <c r="K54" s="166" t="str">
        <f t="shared" si="5"/>
        <v/>
      </c>
      <c r="L54" s="166" t="str">
        <f t="shared" si="5"/>
        <v/>
      </c>
      <c r="M54" s="166" t="str">
        <f t="shared" si="5"/>
        <v/>
      </c>
      <c r="N54" s="66"/>
      <c r="O54" s="66"/>
      <c r="P54" s="66"/>
      <c r="AC54" s="89" t="s">
        <v>534</v>
      </c>
      <c r="AD54" s="222">
        <v>1.2280810994177117E-2</v>
      </c>
      <c r="AE54" s="222">
        <v>1.350889209359483E-2</v>
      </c>
      <c r="AF54" s="222">
        <v>1.2280810994177117E-2</v>
      </c>
      <c r="AG54" s="222">
        <v>1.2280810994177117E-2</v>
      </c>
      <c r="AH54" s="222"/>
      <c r="AI54" s="222"/>
      <c r="AJ54" s="222"/>
      <c r="AK54" s="222"/>
      <c r="AL54" s="222"/>
      <c r="AM54" s="222"/>
      <c r="AN54" s="222"/>
    </row>
    <row r="55" spans="2:40" x14ac:dyDescent="0.2">
      <c r="B55" s="209" t="str" cm="1">
        <f t="array" aca="1" ref="B55" ca="1">IFERROR(_xlfn.XLOOKUP(C55,Com_codes_core,Com_labels_core),"")</f>
        <v>Other textile products</v>
      </c>
      <c r="C55" s="55" t="str">
        <f t="shared" si="3"/>
        <v>c_060</v>
      </c>
      <c r="D55" s="166">
        <f t="shared" si="4"/>
        <v>1.8638941347120168</v>
      </c>
      <c r="E55" s="166">
        <f t="shared" si="4"/>
        <v>2.0502835481832187</v>
      </c>
      <c r="F55" s="166">
        <f t="shared" si="4"/>
        <v>1.8638941347120168</v>
      </c>
      <c r="G55" s="166">
        <f t="shared" si="4"/>
        <v>1.8638941347120168</v>
      </c>
      <c r="H55" s="166" t="str">
        <f t="shared" si="5"/>
        <v/>
      </c>
      <c r="I55" s="166" t="str">
        <f t="shared" si="5"/>
        <v/>
      </c>
      <c r="J55" s="166" t="str">
        <f t="shared" si="5"/>
        <v/>
      </c>
      <c r="K55" s="166" t="str">
        <f t="shared" si="5"/>
        <v/>
      </c>
      <c r="L55" s="166" t="str">
        <f t="shared" si="5"/>
        <v/>
      </c>
      <c r="M55" s="166" t="str">
        <f t="shared" si="5"/>
        <v/>
      </c>
      <c r="N55" s="66"/>
      <c r="O55" s="66"/>
      <c r="P55" s="66"/>
      <c r="AC55" s="89" t="s">
        <v>535</v>
      </c>
      <c r="AD55" s="222">
        <v>1.8638941347120169E-2</v>
      </c>
      <c r="AE55" s="222">
        <v>2.0502835481832186E-2</v>
      </c>
      <c r="AF55" s="222">
        <v>1.8638941347120169E-2</v>
      </c>
      <c r="AG55" s="222">
        <v>1.8638941347120169E-2</v>
      </c>
      <c r="AH55" s="222"/>
      <c r="AI55" s="222"/>
      <c r="AJ55" s="222"/>
      <c r="AK55" s="222"/>
      <c r="AL55" s="222"/>
      <c r="AM55" s="222"/>
      <c r="AN55" s="222"/>
    </row>
    <row r="56" spans="2:40" x14ac:dyDescent="0.2">
      <c r="B56" s="209" t="str" cm="1">
        <f t="array" aca="1" ref="B56" ca="1">IFERROR(_xlfn.XLOOKUP(C56,Com_codes_core,Com_labels_core),"")</f>
        <v>All types of clothing include clothing made of woven, knitted, crocheted fabrics, leather, synthetic leather, and fur.</v>
      </c>
      <c r="C56" s="55" t="str">
        <f t="shared" si="3"/>
        <v>c_061</v>
      </c>
      <c r="D56" s="166">
        <f t="shared" si="4"/>
        <v>3.984509332670727</v>
      </c>
      <c r="E56" s="166">
        <f t="shared" si="4"/>
        <v>4.3829602659377995</v>
      </c>
      <c r="F56" s="166">
        <f t="shared" si="4"/>
        <v>3.984509332670727</v>
      </c>
      <c r="G56" s="166">
        <f t="shared" si="4"/>
        <v>3.984509332670727</v>
      </c>
      <c r="H56" s="166" t="str">
        <f t="shared" si="5"/>
        <v/>
      </c>
      <c r="I56" s="166" t="str">
        <f t="shared" si="5"/>
        <v/>
      </c>
      <c r="J56" s="166" t="str">
        <f t="shared" si="5"/>
        <v/>
      </c>
      <c r="K56" s="166" t="str">
        <f t="shared" si="5"/>
        <v/>
      </c>
      <c r="L56" s="166" t="str">
        <f t="shared" si="5"/>
        <v/>
      </c>
      <c r="M56" s="166" t="str">
        <f t="shared" si="5"/>
        <v/>
      </c>
      <c r="N56" s="66"/>
      <c r="O56" s="66"/>
      <c r="P56" s="66"/>
      <c r="AC56" s="89" t="s">
        <v>536</v>
      </c>
      <c r="AD56" s="222">
        <v>3.984509332670727E-2</v>
      </c>
      <c r="AE56" s="222">
        <v>4.3829602659377999E-2</v>
      </c>
      <c r="AF56" s="222">
        <v>3.984509332670727E-2</v>
      </c>
      <c r="AG56" s="222">
        <v>3.984509332670727E-2</v>
      </c>
      <c r="AH56" s="222"/>
      <c r="AI56" s="222"/>
      <c r="AJ56" s="222"/>
      <c r="AK56" s="222"/>
      <c r="AL56" s="222"/>
      <c r="AM56" s="222"/>
      <c r="AN56" s="222"/>
    </row>
    <row r="57" spans="2:40" x14ac:dyDescent="0.2">
      <c r="B57" s="209" t="str" cm="1">
        <f t="array" aca="1" ref="B57" ca="1">IFERROR(_xlfn.XLOOKUP(C57,Com_codes_core,Com_labels_core),"")</f>
        <v>Leather, pre-processed; suitcases, handbags, saddle cushions; Preliminary and dyed fur skins</v>
      </c>
      <c r="C57" s="55" t="str">
        <f t="shared" si="3"/>
        <v>c_062</v>
      </c>
      <c r="D57" s="166">
        <f t="shared" si="4"/>
        <v>7.8568935461974574</v>
      </c>
      <c r="E57" s="166">
        <f t="shared" si="4"/>
        <v>8.6425829008172048</v>
      </c>
      <c r="F57" s="166">
        <f t="shared" si="4"/>
        <v>7.8568935461974574</v>
      </c>
      <c r="G57" s="166">
        <f t="shared" si="4"/>
        <v>7.8568935461974574</v>
      </c>
      <c r="H57" s="166" t="str">
        <f t="shared" si="5"/>
        <v/>
      </c>
      <c r="I57" s="166" t="str">
        <f t="shared" si="5"/>
        <v/>
      </c>
      <c r="J57" s="166" t="str">
        <f t="shared" si="5"/>
        <v/>
      </c>
      <c r="K57" s="166" t="str">
        <f t="shared" si="5"/>
        <v/>
      </c>
      <c r="L57" s="166" t="str">
        <f t="shared" si="5"/>
        <v/>
      </c>
      <c r="M57" s="166" t="str">
        <f t="shared" si="5"/>
        <v/>
      </c>
      <c r="N57" s="66"/>
      <c r="O57" s="66"/>
      <c r="P57" s="66"/>
      <c r="AC57" s="89" t="s">
        <v>537</v>
      </c>
      <c r="AD57" s="222">
        <v>7.8568935461974576E-2</v>
      </c>
      <c r="AE57" s="222">
        <v>8.6425829008172042E-2</v>
      </c>
      <c r="AF57" s="222">
        <v>7.8568935461974576E-2</v>
      </c>
      <c r="AG57" s="222">
        <v>7.8568935461974576E-2</v>
      </c>
      <c r="AH57" s="222"/>
      <c r="AI57" s="222"/>
      <c r="AJ57" s="222"/>
      <c r="AK57" s="222"/>
      <c r="AL57" s="222"/>
      <c r="AM57" s="222"/>
      <c r="AN57" s="222"/>
    </row>
    <row r="58" spans="2:40" x14ac:dyDescent="0.2">
      <c r="B58" s="209" t="str" cm="1">
        <f t="array" aca="1" ref="B58" ca="1">IFERROR(_xlfn.XLOOKUP(C58,Com_codes_core,Com_labels_core),"")</f>
        <v>Shoes and sandals</v>
      </c>
      <c r="C58" s="55" t="str">
        <f t="shared" si="3"/>
        <v>c_063</v>
      </c>
      <c r="D58" s="166">
        <f t="shared" si="4"/>
        <v>1.6774706027578634</v>
      </c>
      <c r="E58" s="166">
        <f t="shared" si="4"/>
        <v>1.8452176630336499</v>
      </c>
      <c r="F58" s="166">
        <f t="shared" si="4"/>
        <v>1.6774706027578634</v>
      </c>
      <c r="G58" s="166">
        <f t="shared" si="4"/>
        <v>1.6774706027578634</v>
      </c>
      <c r="H58" s="166" t="str">
        <f t="shared" si="5"/>
        <v/>
      </c>
      <c r="I58" s="166" t="str">
        <f t="shared" si="5"/>
        <v/>
      </c>
      <c r="J58" s="166" t="str">
        <f t="shared" si="5"/>
        <v/>
      </c>
      <c r="K58" s="166" t="str">
        <f t="shared" si="5"/>
        <v/>
      </c>
      <c r="L58" s="166" t="str">
        <f t="shared" si="5"/>
        <v/>
      </c>
      <c r="M58" s="166" t="str">
        <f t="shared" si="5"/>
        <v/>
      </c>
      <c r="N58" s="66"/>
      <c r="O58" s="66"/>
      <c r="P58" s="66"/>
      <c r="AC58" s="89" t="s">
        <v>538</v>
      </c>
      <c r="AD58" s="222">
        <v>1.6774706027578634E-2</v>
      </c>
      <c r="AE58" s="222">
        <v>1.8452176630336499E-2</v>
      </c>
      <c r="AF58" s="222">
        <v>1.6774706027578634E-2</v>
      </c>
      <c r="AG58" s="222">
        <v>1.6774706027578634E-2</v>
      </c>
      <c r="AH58" s="222"/>
      <c r="AI58" s="222"/>
      <c r="AJ58" s="222"/>
      <c r="AK58" s="222"/>
      <c r="AL58" s="222"/>
      <c r="AM58" s="222"/>
      <c r="AN58" s="222"/>
    </row>
    <row r="59" spans="2:40" x14ac:dyDescent="0.2">
      <c r="B59" s="209" t="str" cm="1">
        <f t="array" aca="1" ref="B59" ca="1">IFERROR(_xlfn.XLOOKUP(C59,Com_codes_core,Com_labels_core),"")</f>
        <v>Wood processing products and products from wood, bamboo (except beds, cabinets, tables, chairs); of straw, thatch and plaiting materials</v>
      </c>
      <c r="C59" s="55" t="str">
        <f t="shared" si="3"/>
        <v>c_064</v>
      </c>
      <c r="D59" s="166">
        <f t="shared" si="4"/>
        <v>0.58440498438709698</v>
      </c>
      <c r="E59" s="166">
        <f t="shared" si="4"/>
        <v>0.64284548282580678</v>
      </c>
      <c r="F59" s="166">
        <f t="shared" si="4"/>
        <v>0.58440498438709698</v>
      </c>
      <c r="G59" s="166">
        <f t="shared" si="4"/>
        <v>0.58440498438709698</v>
      </c>
      <c r="H59" s="166" t="str">
        <f t="shared" si="5"/>
        <v/>
      </c>
      <c r="I59" s="166" t="str">
        <f t="shared" si="5"/>
        <v/>
      </c>
      <c r="J59" s="166" t="str">
        <f t="shared" si="5"/>
        <v/>
      </c>
      <c r="K59" s="166" t="str">
        <f t="shared" si="5"/>
        <v/>
      </c>
      <c r="L59" s="166" t="str">
        <f t="shared" si="5"/>
        <v/>
      </c>
      <c r="M59" s="166" t="str">
        <f t="shared" si="5"/>
        <v/>
      </c>
      <c r="N59" s="66"/>
      <c r="O59" s="66"/>
      <c r="P59" s="66"/>
      <c r="AC59" s="89" t="s">
        <v>539</v>
      </c>
      <c r="AD59" s="222">
        <v>5.8440498438709701E-3</v>
      </c>
      <c r="AE59" s="222">
        <v>6.4284548282580673E-3</v>
      </c>
      <c r="AF59" s="222">
        <v>5.8440498438709701E-3</v>
      </c>
      <c r="AG59" s="222">
        <v>5.8440498438709701E-3</v>
      </c>
      <c r="AH59" s="222"/>
      <c r="AI59" s="222"/>
      <c r="AJ59" s="222"/>
      <c r="AK59" s="222"/>
      <c r="AL59" s="222"/>
      <c r="AM59" s="222"/>
      <c r="AN59" s="222"/>
    </row>
    <row r="60" spans="2:40" x14ac:dyDescent="0.2">
      <c r="B60" s="209" t="str" cm="1">
        <f t="array" aca="1" ref="B60" ca="1">IFERROR(_xlfn.XLOOKUP(C60,Com_codes_core,Com_labels_core),"")</f>
        <v>Paper and paper products</v>
      </c>
      <c r="C60" s="55" t="str">
        <f t="shared" si="3"/>
        <v>c_065</v>
      </c>
      <c r="D60" s="166">
        <f t="shared" si="4"/>
        <v>1.6341222635628643</v>
      </c>
      <c r="E60" s="166">
        <f t="shared" si="4"/>
        <v>1.7975344899191508</v>
      </c>
      <c r="F60" s="166">
        <f t="shared" si="4"/>
        <v>1.6341222635628643</v>
      </c>
      <c r="G60" s="166">
        <f t="shared" si="4"/>
        <v>1.6341222635628643</v>
      </c>
      <c r="H60" s="166" t="str">
        <f t="shared" si="5"/>
        <v/>
      </c>
      <c r="I60" s="166" t="str">
        <f t="shared" si="5"/>
        <v/>
      </c>
      <c r="J60" s="166" t="str">
        <f t="shared" si="5"/>
        <v/>
      </c>
      <c r="K60" s="166" t="str">
        <f t="shared" si="5"/>
        <v/>
      </c>
      <c r="L60" s="166" t="str">
        <f t="shared" si="5"/>
        <v/>
      </c>
      <c r="M60" s="166" t="str">
        <f t="shared" si="5"/>
        <v/>
      </c>
      <c r="N60" s="66"/>
      <c r="O60" s="66"/>
      <c r="P60" s="66"/>
      <c r="AC60" s="89" t="s">
        <v>540</v>
      </c>
      <c r="AD60" s="222">
        <v>1.6341222635628642E-2</v>
      </c>
      <c r="AE60" s="222">
        <v>1.7975344899191507E-2</v>
      </c>
      <c r="AF60" s="222">
        <v>1.6341222635628642E-2</v>
      </c>
      <c r="AG60" s="222">
        <v>1.6341222635628642E-2</v>
      </c>
      <c r="AH60" s="222"/>
      <c r="AI60" s="222"/>
      <c r="AJ60" s="222"/>
      <c r="AK60" s="222"/>
      <c r="AL60" s="222"/>
      <c r="AM60" s="222"/>
      <c r="AN60" s="222"/>
    </row>
    <row r="61" spans="2:40" x14ac:dyDescent="0.2">
      <c r="B61" s="209" t="str" cm="1">
        <f t="array" aca="1" ref="B61" ca="1">IFERROR(_xlfn.XLOOKUP(C61,Com_codes_core,Com_labels_core),"")</f>
        <v>Printing and copying services of all types</v>
      </c>
      <c r="C61" s="55" t="str">
        <f t="shared" si="3"/>
        <v>c_066</v>
      </c>
      <c r="D61" s="166">
        <f t="shared" si="4"/>
        <v>2.3367577141751528</v>
      </c>
      <c r="E61" s="166">
        <f t="shared" si="4"/>
        <v>2.5704334855926683</v>
      </c>
      <c r="F61" s="166">
        <f t="shared" si="4"/>
        <v>2.3367577141751528</v>
      </c>
      <c r="G61" s="166">
        <f t="shared" si="4"/>
        <v>2.3367577141751528</v>
      </c>
      <c r="H61" s="166" t="str">
        <f t="shared" si="5"/>
        <v/>
      </c>
      <c r="I61" s="166" t="str">
        <f t="shared" si="5"/>
        <v/>
      </c>
      <c r="J61" s="166" t="str">
        <f t="shared" si="5"/>
        <v/>
      </c>
      <c r="K61" s="166" t="str">
        <f t="shared" si="5"/>
        <v/>
      </c>
      <c r="L61" s="166" t="str">
        <f t="shared" si="5"/>
        <v/>
      </c>
      <c r="M61" s="166" t="str">
        <f t="shared" si="5"/>
        <v/>
      </c>
      <c r="N61" s="66"/>
      <c r="O61" s="66"/>
      <c r="P61" s="66"/>
      <c r="AC61" s="89" t="s">
        <v>541</v>
      </c>
      <c r="AD61" s="222">
        <v>2.3367577141751528E-2</v>
      </c>
      <c r="AE61" s="222">
        <v>2.5704334855926683E-2</v>
      </c>
      <c r="AF61" s="222">
        <v>2.3367577141751528E-2</v>
      </c>
      <c r="AG61" s="222">
        <v>2.3367577141751528E-2</v>
      </c>
      <c r="AH61" s="222"/>
      <c r="AI61" s="222"/>
      <c r="AJ61" s="222"/>
      <c r="AK61" s="222"/>
      <c r="AL61" s="222"/>
      <c r="AM61" s="222"/>
      <c r="AN61" s="222"/>
    </row>
    <row r="62" spans="2:40" x14ac:dyDescent="0.2">
      <c r="B62" s="209" t="str" cm="1">
        <f t="array" aca="1" ref="B62" ca="1">IFERROR(_xlfn.XLOOKUP(C62,Com_codes_core,Com_labels_core),"")</f>
        <v>Coke</v>
      </c>
      <c r="C62" s="55" t="str">
        <f t="shared" si="3"/>
        <v>c_067</v>
      </c>
      <c r="D62" s="166">
        <f t="shared" si="4"/>
        <v>0.30227466119488211</v>
      </c>
      <c r="E62" s="166">
        <f t="shared" si="4"/>
        <v>0.33250212731437034</v>
      </c>
      <c r="F62" s="166">
        <f t="shared" si="4"/>
        <v>0.30227466119488211</v>
      </c>
      <c r="G62" s="166">
        <f t="shared" si="4"/>
        <v>0.30227466119488211</v>
      </c>
      <c r="H62" s="166" t="str">
        <f t="shared" si="5"/>
        <v/>
      </c>
      <c r="I62" s="166" t="str">
        <f t="shared" si="5"/>
        <v/>
      </c>
      <c r="J62" s="166" t="str">
        <f t="shared" si="5"/>
        <v/>
      </c>
      <c r="K62" s="166" t="str">
        <f t="shared" si="5"/>
        <v/>
      </c>
      <c r="L62" s="166" t="str">
        <f t="shared" si="5"/>
        <v/>
      </c>
      <c r="M62" s="166" t="str">
        <f t="shared" si="5"/>
        <v/>
      </c>
      <c r="N62" s="66"/>
      <c r="O62" s="66"/>
      <c r="P62" s="66"/>
      <c r="AC62" s="89" t="s">
        <v>542</v>
      </c>
      <c r="AD62" s="222">
        <v>3.0227466119488212E-3</v>
      </c>
      <c r="AE62" s="222">
        <v>3.3250212731437035E-3</v>
      </c>
      <c r="AF62" s="222">
        <v>3.0227466119488212E-3</v>
      </c>
      <c r="AG62" s="222">
        <v>3.0227466119488212E-3</v>
      </c>
      <c r="AH62" s="222"/>
      <c r="AI62" s="222"/>
      <c r="AJ62" s="222"/>
      <c r="AK62" s="222"/>
      <c r="AL62" s="222"/>
      <c r="AM62" s="222"/>
      <c r="AN62" s="222"/>
    </row>
    <row r="63" spans="2:40" x14ac:dyDescent="0.2">
      <c r="B63" s="209" t="str" cm="1">
        <f t="array" aca="1" ref="B63" ca="1">IFERROR(_xlfn.XLOOKUP(C63,Com_codes_core,Com_labels_core),"")</f>
        <v>Fuel oil and gasoline; lubricants</v>
      </c>
      <c r="C63" s="55" t="str">
        <f t="shared" si="3"/>
        <v>c_068</v>
      </c>
      <c r="D63" s="166">
        <f t="shared" si="4"/>
        <v>0.45589274359263021</v>
      </c>
      <c r="E63" s="166">
        <f t="shared" si="4"/>
        <v>0.50148201795189329</v>
      </c>
      <c r="F63" s="166">
        <f t="shared" si="4"/>
        <v>0.45589274359263021</v>
      </c>
      <c r="G63" s="166">
        <f t="shared" si="4"/>
        <v>0.45589274359263021</v>
      </c>
      <c r="H63" s="166" t="str">
        <f t="shared" si="5"/>
        <v/>
      </c>
      <c r="I63" s="166" t="str">
        <f t="shared" si="5"/>
        <v/>
      </c>
      <c r="J63" s="166" t="str">
        <f t="shared" si="5"/>
        <v/>
      </c>
      <c r="K63" s="166" t="str">
        <f t="shared" si="5"/>
        <v/>
      </c>
      <c r="L63" s="166" t="str">
        <f t="shared" si="5"/>
        <v/>
      </c>
      <c r="M63" s="166" t="str">
        <f t="shared" si="5"/>
        <v/>
      </c>
      <c r="N63" s="66"/>
      <c r="O63" s="66"/>
      <c r="P63" s="66"/>
      <c r="AC63" s="89" t="s">
        <v>543</v>
      </c>
      <c r="AD63" s="222">
        <v>4.5589274359263019E-3</v>
      </c>
      <c r="AE63" s="222">
        <v>5.0148201795189324E-3</v>
      </c>
      <c r="AF63" s="222">
        <v>4.5589274359263019E-3</v>
      </c>
      <c r="AG63" s="222">
        <v>4.5589274359263019E-3</v>
      </c>
      <c r="AH63" s="222"/>
      <c r="AI63" s="222"/>
      <c r="AJ63" s="222"/>
      <c r="AK63" s="222"/>
      <c r="AL63" s="222"/>
      <c r="AM63" s="222"/>
      <c r="AN63" s="222"/>
    </row>
    <row r="64" spans="2:40" x14ac:dyDescent="0.2">
      <c r="B64" s="209" t="str" cm="1">
        <f t="array" aca="1" ref="B64" ca="1">IFERROR(_xlfn.XLOOKUP(C64,Com_codes_core,Com_labels_core),"")</f>
        <v>Remaining petroleum products</v>
      </c>
      <c r="C64" s="55" t="str">
        <f t="shared" si="3"/>
        <v>c_069</v>
      </c>
      <c r="D64" s="166">
        <f t="shared" si="4"/>
        <v>3.8950946808494772E-4</v>
      </c>
      <c r="E64" s="166">
        <f t="shared" si="4"/>
        <v>4.2846041489344255E-4</v>
      </c>
      <c r="F64" s="166">
        <f t="shared" si="4"/>
        <v>3.8950946808494772E-4</v>
      </c>
      <c r="G64" s="166">
        <f t="shared" si="4"/>
        <v>3.8950946808494772E-4</v>
      </c>
      <c r="H64" s="166" t="str">
        <f t="shared" si="5"/>
        <v/>
      </c>
      <c r="I64" s="166" t="str">
        <f t="shared" si="5"/>
        <v/>
      </c>
      <c r="J64" s="166" t="str">
        <f t="shared" si="5"/>
        <v/>
      </c>
      <c r="K64" s="166" t="str">
        <f t="shared" si="5"/>
        <v/>
      </c>
      <c r="L64" s="166" t="str">
        <f t="shared" si="5"/>
        <v/>
      </c>
      <c r="M64" s="166" t="str">
        <f t="shared" si="5"/>
        <v/>
      </c>
      <c r="N64" s="66"/>
      <c r="O64" s="66"/>
      <c r="P64" s="66"/>
      <c r="AC64" s="89" t="s">
        <v>544</v>
      </c>
      <c r="AD64" s="222">
        <v>3.895094680849477E-6</v>
      </c>
      <c r="AE64" s="222">
        <v>4.2846041489344254E-6</v>
      </c>
      <c r="AF64" s="222">
        <v>3.895094680849477E-6</v>
      </c>
      <c r="AG64" s="222">
        <v>3.895094680849477E-6</v>
      </c>
      <c r="AH64" s="222"/>
      <c r="AI64" s="222"/>
      <c r="AJ64" s="222"/>
      <c r="AK64" s="222"/>
      <c r="AL64" s="222"/>
      <c r="AM64" s="222"/>
      <c r="AN64" s="222"/>
    </row>
    <row r="65" spans="2:40" x14ac:dyDescent="0.2">
      <c r="B65" s="209" t="str" cm="1">
        <f t="array" aca="1" ref="B65" ca="1">IFERROR(_xlfn.XLOOKUP(C65,Com_codes_core,Com_labels_core),"")</f>
        <v>Basic chemicals</v>
      </c>
      <c r="C65" s="55" t="str">
        <f t="shared" si="3"/>
        <v>c_070</v>
      </c>
      <c r="D65" s="166">
        <f t="shared" si="4"/>
        <v>0.39665897781163512</v>
      </c>
      <c r="E65" s="166">
        <f t="shared" si="4"/>
        <v>0.4363248755927987</v>
      </c>
      <c r="F65" s="166">
        <f t="shared" si="4"/>
        <v>0.39665897781163512</v>
      </c>
      <c r="G65" s="166">
        <f t="shared" si="4"/>
        <v>0.39665897781163512</v>
      </c>
      <c r="H65" s="166" t="str">
        <f t="shared" si="5"/>
        <v/>
      </c>
      <c r="I65" s="166" t="str">
        <f t="shared" si="5"/>
        <v/>
      </c>
      <c r="J65" s="166" t="str">
        <f t="shared" si="5"/>
        <v/>
      </c>
      <c r="K65" s="166" t="str">
        <f t="shared" si="5"/>
        <v/>
      </c>
      <c r="L65" s="166" t="str">
        <f t="shared" si="5"/>
        <v/>
      </c>
      <c r="M65" s="166" t="str">
        <f t="shared" si="5"/>
        <v/>
      </c>
      <c r="N65" s="66"/>
      <c r="O65" s="66"/>
      <c r="P65" s="66"/>
      <c r="AC65" s="89" t="s">
        <v>545</v>
      </c>
      <c r="AD65" s="222">
        <v>3.9665897781163513E-3</v>
      </c>
      <c r="AE65" s="222">
        <v>4.363248755927987E-3</v>
      </c>
      <c r="AF65" s="222">
        <v>3.9665897781163513E-3</v>
      </c>
      <c r="AG65" s="222">
        <v>3.9665897781163513E-3</v>
      </c>
      <c r="AH65" s="222"/>
      <c r="AI65" s="222"/>
      <c r="AJ65" s="222"/>
      <c r="AK65" s="222"/>
      <c r="AL65" s="222"/>
      <c r="AM65" s="222"/>
      <c r="AN65" s="222"/>
    </row>
    <row r="66" spans="2:40" x14ac:dyDescent="0.2">
      <c r="B66" s="209" t="str" cm="1">
        <f t="array" aca="1" ref="B66" ca="1">IFERROR(_xlfn.XLOOKUP(C66,Com_codes_core,Com_labels_core),"")</f>
        <v>Fertilizers and nitrogen compounds</v>
      </c>
      <c r="C66" s="55" t="str">
        <f t="shared" si="3"/>
        <v>c_071</v>
      </c>
      <c r="D66" s="166">
        <f t="shared" si="4"/>
        <v>0.45664769518524673</v>
      </c>
      <c r="E66" s="166">
        <f t="shared" si="4"/>
        <v>0.50231246470377144</v>
      </c>
      <c r="F66" s="166">
        <f t="shared" si="4"/>
        <v>0.45664769518524673</v>
      </c>
      <c r="G66" s="166">
        <f t="shared" si="4"/>
        <v>0.45664769518524673</v>
      </c>
      <c r="H66" s="166" t="str">
        <f t="shared" si="5"/>
        <v/>
      </c>
      <c r="I66" s="166" t="str">
        <f t="shared" si="5"/>
        <v/>
      </c>
      <c r="J66" s="166" t="str">
        <f t="shared" si="5"/>
        <v/>
      </c>
      <c r="K66" s="166" t="str">
        <f t="shared" si="5"/>
        <v/>
      </c>
      <c r="L66" s="166" t="str">
        <f t="shared" si="5"/>
        <v/>
      </c>
      <c r="M66" s="166" t="str">
        <f t="shared" si="5"/>
        <v/>
      </c>
      <c r="N66" s="66"/>
      <c r="O66" s="66"/>
      <c r="P66" s="66"/>
      <c r="AC66" s="89" t="s">
        <v>546</v>
      </c>
      <c r="AD66" s="222">
        <v>4.5664769518524674E-3</v>
      </c>
      <c r="AE66" s="222">
        <v>5.0231246470377145E-3</v>
      </c>
      <c r="AF66" s="222">
        <v>4.5664769518524674E-3</v>
      </c>
      <c r="AG66" s="222">
        <v>4.5664769518524674E-3</v>
      </c>
      <c r="AH66" s="222"/>
      <c r="AI66" s="222"/>
      <c r="AJ66" s="222"/>
      <c r="AK66" s="222"/>
      <c r="AL66" s="222"/>
      <c r="AM66" s="222"/>
      <c r="AN66" s="222"/>
    </row>
    <row r="67" spans="2:40" x14ac:dyDescent="0.2">
      <c r="B67" s="209" t="str" cm="1">
        <f t="array" aca="1" ref="B67" ca="1">IFERROR(_xlfn.XLOOKUP(C67,Com_codes_core,Com_labels_core),"")</f>
        <v>Plastic and synthetic rubber in primary forms</v>
      </c>
      <c r="C67" s="55" t="str">
        <f t="shared" si="3"/>
        <v>c_072</v>
      </c>
      <c r="D67" s="166">
        <f t="shared" si="4"/>
        <v>0.37750885234325976</v>
      </c>
      <c r="E67" s="166">
        <f t="shared" si="4"/>
        <v>0.41525973757758577</v>
      </c>
      <c r="F67" s="166">
        <f t="shared" si="4"/>
        <v>0.37750885234325976</v>
      </c>
      <c r="G67" s="166">
        <f t="shared" si="4"/>
        <v>0.37750885234325976</v>
      </c>
      <c r="H67" s="166" t="str">
        <f t="shared" si="5"/>
        <v/>
      </c>
      <c r="I67" s="166" t="str">
        <f t="shared" si="5"/>
        <v/>
      </c>
      <c r="J67" s="166" t="str">
        <f t="shared" si="5"/>
        <v/>
      </c>
      <c r="K67" s="166" t="str">
        <f t="shared" si="5"/>
        <v/>
      </c>
      <c r="L67" s="166" t="str">
        <f t="shared" si="5"/>
        <v/>
      </c>
      <c r="M67" s="166" t="str">
        <f t="shared" si="5"/>
        <v/>
      </c>
      <c r="N67" s="66"/>
      <c r="O67" s="66"/>
      <c r="P67" s="66"/>
      <c r="AC67" s="89" t="s">
        <v>547</v>
      </c>
      <c r="AD67" s="222">
        <v>3.7750885234325978E-3</v>
      </c>
      <c r="AE67" s="222">
        <v>4.1525973757758575E-3</v>
      </c>
      <c r="AF67" s="222">
        <v>3.7750885234325978E-3</v>
      </c>
      <c r="AG67" s="222">
        <v>3.7750885234325978E-3</v>
      </c>
      <c r="AH67" s="222"/>
      <c r="AI67" s="222"/>
      <c r="AJ67" s="222"/>
      <c r="AK67" s="222"/>
      <c r="AL67" s="222"/>
      <c r="AM67" s="222"/>
      <c r="AN67" s="222"/>
    </row>
    <row r="68" spans="2:40" x14ac:dyDescent="0.2">
      <c r="B68" s="209" t="str" cm="1">
        <f t="array" aca="1" ref="B68" ca="1">IFERROR(_xlfn.XLOOKUP(C68,Com_codes_core,Com_labels_core),"")</f>
        <v>Pesticides and other chemical products used in agriculture</v>
      </c>
      <c r="C68" s="55" t="str">
        <f t="shared" si="3"/>
        <v>c_073</v>
      </c>
      <c r="D68" s="166">
        <f t="shared" si="4"/>
        <v>0.30334029881007574</v>
      </c>
      <c r="E68" s="166">
        <f t="shared" si="4"/>
        <v>0.33367432869108338</v>
      </c>
      <c r="F68" s="166">
        <f t="shared" si="4"/>
        <v>0.30334029881007574</v>
      </c>
      <c r="G68" s="166">
        <f t="shared" si="4"/>
        <v>0.30334029881007574</v>
      </c>
      <c r="H68" s="166" t="str">
        <f t="shared" si="5"/>
        <v/>
      </c>
      <c r="I68" s="166" t="str">
        <f t="shared" si="5"/>
        <v/>
      </c>
      <c r="J68" s="166" t="str">
        <f t="shared" si="5"/>
        <v/>
      </c>
      <c r="K68" s="166" t="str">
        <f t="shared" si="5"/>
        <v/>
      </c>
      <c r="L68" s="166" t="str">
        <f t="shared" si="5"/>
        <v/>
      </c>
      <c r="M68" s="166" t="str">
        <f t="shared" si="5"/>
        <v/>
      </c>
      <c r="N68" s="66"/>
      <c r="O68" s="66"/>
      <c r="P68" s="66"/>
      <c r="AC68" s="89" t="s">
        <v>548</v>
      </c>
      <c r="AD68" s="222">
        <v>3.0334029881007576E-3</v>
      </c>
      <c r="AE68" s="222">
        <v>3.3367432869108337E-3</v>
      </c>
      <c r="AF68" s="222">
        <v>3.0334029881007576E-3</v>
      </c>
      <c r="AG68" s="222">
        <v>3.0334029881007576E-3</v>
      </c>
      <c r="AH68" s="222"/>
      <c r="AI68" s="222"/>
      <c r="AJ68" s="222"/>
      <c r="AK68" s="222"/>
      <c r="AL68" s="222"/>
      <c r="AM68" s="222"/>
      <c r="AN68" s="222"/>
    </row>
    <row r="69" spans="2:40" x14ac:dyDescent="0.2">
      <c r="B69" s="209" t="str" cm="1">
        <f t="array" aca="1" ref="B69" ca="1">IFERROR(_xlfn.XLOOKUP(C69,Com_codes_core,Com_labels_core),"")</f>
        <v>Other chemical products; synthetic fibers, artificial fibers</v>
      </c>
      <c r="C69" s="55" t="str">
        <f t="shared" si="3"/>
        <v>c_074</v>
      </c>
      <c r="D69" s="166">
        <f t="shared" si="4"/>
        <v>0.91668338144858219</v>
      </c>
      <c r="E69" s="166">
        <f t="shared" si="4"/>
        <v>1.0083517195934404</v>
      </c>
      <c r="F69" s="166">
        <f t="shared" si="4"/>
        <v>0.91668338144858219</v>
      </c>
      <c r="G69" s="166">
        <f t="shared" si="4"/>
        <v>0.91668338144858219</v>
      </c>
      <c r="H69" s="166" t="str">
        <f t="shared" si="5"/>
        <v/>
      </c>
      <c r="I69" s="166" t="str">
        <f t="shared" si="5"/>
        <v/>
      </c>
      <c r="J69" s="166" t="str">
        <f t="shared" si="5"/>
        <v/>
      </c>
      <c r="K69" s="166" t="str">
        <f t="shared" si="5"/>
        <v/>
      </c>
      <c r="L69" s="166" t="str">
        <f t="shared" si="5"/>
        <v/>
      </c>
      <c r="M69" s="166" t="str">
        <f t="shared" si="5"/>
        <v/>
      </c>
      <c r="N69" s="66"/>
      <c r="O69" s="66"/>
      <c r="P69" s="66"/>
      <c r="AC69" s="89" t="s">
        <v>549</v>
      </c>
      <c r="AD69" s="222">
        <v>9.1668338144858218E-3</v>
      </c>
      <c r="AE69" s="222">
        <v>1.0083517195934404E-2</v>
      </c>
      <c r="AF69" s="222">
        <v>9.1668338144858218E-3</v>
      </c>
      <c r="AG69" s="222">
        <v>9.1668338144858218E-3</v>
      </c>
      <c r="AH69" s="222"/>
      <c r="AI69" s="222"/>
      <c r="AJ69" s="222"/>
      <c r="AK69" s="222"/>
      <c r="AL69" s="222"/>
      <c r="AM69" s="222"/>
      <c r="AN69" s="222"/>
    </row>
    <row r="70" spans="2:40" x14ac:dyDescent="0.2">
      <c r="B70" s="209" t="str" cm="1">
        <f t="array" aca="1" ref="B70" ca="1">IFERROR(_xlfn.XLOOKUP(C70,Com_codes_core,Com_labels_core),"")</f>
        <v>Medicines of all kinds; Pharmaceutical chemistry and medicinal materials</v>
      </c>
      <c r="C70" s="55" t="str">
        <f t="shared" si="3"/>
        <v>c_075</v>
      </c>
      <c r="D70" s="166">
        <f t="shared" si="4"/>
        <v>0.34431842623035608</v>
      </c>
      <c r="E70" s="166">
        <f t="shared" si="4"/>
        <v>0.37875026885339175</v>
      </c>
      <c r="F70" s="166">
        <f t="shared" si="4"/>
        <v>0.34431842623035608</v>
      </c>
      <c r="G70" s="166">
        <f t="shared" si="4"/>
        <v>0.34431842623035608</v>
      </c>
      <c r="H70" s="166" t="str">
        <f t="shared" si="5"/>
        <v/>
      </c>
      <c r="I70" s="166" t="str">
        <f t="shared" si="5"/>
        <v/>
      </c>
      <c r="J70" s="166" t="str">
        <f t="shared" si="5"/>
        <v/>
      </c>
      <c r="K70" s="166" t="str">
        <f t="shared" si="5"/>
        <v/>
      </c>
      <c r="L70" s="166" t="str">
        <f t="shared" si="5"/>
        <v/>
      </c>
      <c r="M70" s="166" t="str">
        <f t="shared" si="5"/>
        <v/>
      </c>
      <c r="N70" s="66"/>
      <c r="O70" s="66"/>
      <c r="P70" s="66"/>
      <c r="AC70" s="89" t="s">
        <v>550</v>
      </c>
      <c r="AD70" s="222">
        <v>3.443184262303561E-3</v>
      </c>
      <c r="AE70" s="222">
        <v>3.7875026885339173E-3</v>
      </c>
      <c r="AF70" s="222">
        <v>3.443184262303561E-3</v>
      </c>
      <c r="AG70" s="222">
        <v>3.443184262303561E-3</v>
      </c>
      <c r="AH70" s="222"/>
      <c r="AI70" s="222"/>
      <c r="AJ70" s="222"/>
      <c r="AK70" s="222"/>
      <c r="AL70" s="222"/>
      <c r="AM70" s="222"/>
      <c r="AN70" s="222"/>
    </row>
    <row r="71" spans="2:40" x14ac:dyDescent="0.2">
      <c r="B71" s="209" t="str" cm="1">
        <f t="array" aca="1" ref="B71" ca="1">IFERROR(_xlfn.XLOOKUP(C71,Com_codes_core,Com_labels_core),"")</f>
        <v>Products from rubber</v>
      </c>
      <c r="C71" s="55" t="str">
        <f t="shared" si="3"/>
        <v>c_076</v>
      </c>
      <c r="D71" s="166">
        <f t="shared" si="4"/>
        <v>1.4371980732321319</v>
      </c>
      <c r="E71" s="166">
        <f t="shared" si="4"/>
        <v>1.5809178805553454</v>
      </c>
      <c r="F71" s="166">
        <f t="shared" si="4"/>
        <v>1.4371980732321319</v>
      </c>
      <c r="G71" s="166">
        <f t="shared" si="4"/>
        <v>1.4371980732321319</v>
      </c>
      <c r="H71" s="166" t="str">
        <f t="shared" si="5"/>
        <v/>
      </c>
      <c r="I71" s="166" t="str">
        <f t="shared" si="5"/>
        <v/>
      </c>
      <c r="J71" s="166" t="str">
        <f t="shared" si="5"/>
        <v/>
      </c>
      <c r="K71" s="166" t="str">
        <f t="shared" si="5"/>
        <v/>
      </c>
      <c r="L71" s="166" t="str">
        <f t="shared" si="5"/>
        <v/>
      </c>
      <c r="M71" s="166" t="str">
        <f t="shared" si="5"/>
        <v/>
      </c>
      <c r="N71" s="66"/>
      <c r="O71" s="66"/>
      <c r="P71" s="66"/>
      <c r="AC71" s="89" t="s">
        <v>551</v>
      </c>
      <c r="AD71" s="222">
        <v>1.4371980732321319E-2</v>
      </c>
      <c r="AE71" s="222">
        <v>1.5809178805553454E-2</v>
      </c>
      <c r="AF71" s="222">
        <v>1.4371980732321319E-2</v>
      </c>
      <c r="AG71" s="222">
        <v>1.4371980732321319E-2</v>
      </c>
      <c r="AH71" s="222"/>
      <c r="AI71" s="222"/>
      <c r="AJ71" s="222"/>
      <c r="AK71" s="222"/>
      <c r="AL71" s="222"/>
      <c r="AM71" s="222"/>
      <c r="AN71" s="222"/>
    </row>
    <row r="72" spans="2:40" x14ac:dyDescent="0.2">
      <c r="B72" s="209" t="str" cm="1">
        <f t="array" aca="1" ref="B72" ca="1">IFERROR(_xlfn.XLOOKUP(C72,Com_codes_core,Com_labels_core),"")</f>
        <v>Products from plastic</v>
      </c>
      <c r="C72" s="55" t="str">
        <f t="shared" si="3"/>
        <v>c_077</v>
      </c>
      <c r="D72" s="166">
        <f t="shared" si="4"/>
        <v>1.6835895218281438</v>
      </c>
      <c r="E72" s="166">
        <f t="shared" si="4"/>
        <v>1.8519484740109584</v>
      </c>
      <c r="F72" s="166">
        <f t="shared" si="4"/>
        <v>1.6835895218281438</v>
      </c>
      <c r="G72" s="166">
        <f t="shared" si="4"/>
        <v>1.6835895218281438</v>
      </c>
      <c r="H72" s="166" t="str">
        <f t="shared" si="5"/>
        <v/>
      </c>
      <c r="I72" s="166" t="str">
        <f t="shared" si="5"/>
        <v/>
      </c>
      <c r="J72" s="166" t="str">
        <f t="shared" si="5"/>
        <v/>
      </c>
      <c r="K72" s="166" t="str">
        <f t="shared" si="5"/>
        <v/>
      </c>
      <c r="L72" s="166" t="str">
        <f t="shared" si="5"/>
        <v/>
      </c>
      <c r="M72" s="166" t="str">
        <f t="shared" si="5"/>
        <v/>
      </c>
      <c r="N72" s="66"/>
      <c r="O72" s="66"/>
      <c r="P72" s="66"/>
      <c r="AC72" s="89" t="s">
        <v>552</v>
      </c>
      <c r="AD72" s="222">
        <v>1.6835895218281438E-2</v>
      </c>
      <c r="AE72" s="222">
        <v>1.8519484740109584E-2</v>
      </c>
      <c r="AF72" s="222">
        <v>1.6835895218281438E-2</v>
      </c>
      <c r="AG72" s="222">
        <v>1.6835895218281438E-2</v>
      </c>
      <c r="AH72" s="222"/>
      <c r="AI72" s="222"/>
      <c r="AJ72" s="222"/>
      <c r="AK72" s="222"/>
      <c r="AL72" s="222"/>
      <c r="AM72" s="222"/>
      <c r="AN72" s="222"/>
    </row>
    <row r="73" spans="2:40" x14ac:dyDescent="0.2">
      <c r="B73" s="209" t="str" cm="1">
        <f t="array" aca="1" ref="B73" ca="1">IFERROR(_xlfn.XLOOKUP(C73,Com_codes_core,Com_labels_core),"")</f>
        <v>Glass and products from glass</v>
      </c>
      <c r="C73" s="55" t="str">
        <f t="shared" ref="C73:C136" si="6">IF(AC73="","",AC73)</f>
        <v>c_078</v>
      </c>
      <c r="D73" s="166">
        <f t="shared" ref="D73:J111" si="7">IF(AD73="","",AD73*100)</f>
        <v>3.1878496151937363</v>
      </c>
      <c r="E73" s="166">
        <f t="shared" si="7"/>
        <v>3.5066345767131106</v>
      </c>
      <c r="F73" s="166">
        <f t="shared" si="7"/>
        <v>3.1878496151937363</v>
      </c>
      <c r="G73" s="166">
        <f t="shared" si="7"/>
        <v>3.1878496151937363</v>
      </c>
      <c r="H73" s="166" t="str">
        <f t="shared" si="5"/>
        <v/>
      </c>
      <c r="I73" s="166" t="str">
        <f t="shared" si="5"/>
        <v/>
      </c>
      <c r="J73" s="166" t="str">
        <f t="shared" si="5"/>
        <v/>
      </c>
      <c r="K73" s="166" t="str">
        <f t="shared" si="5"/>
        <v/>
      </c>
      <c r="L73" s="166" t="str">
        <f t="shared" si="5"/>
        <v/>
      </c>
      <c r="M73" s="166" t="str">
        <f t="shared" si="5"/>
        <v/>
      </c>
      <c r="N73" s="66"/>
      <c r="O73" s="66"/>
      <c r="P73" s="66"/>
      <c r="AC73" s="89" t="s">
        <v>553</v>
      </c>
      <c r="AD73" s="222">
        <v>3.1878496151937365E-2</v>
      </c>
      <c r="AE73" s="222">
        <v>3.5066345767131107E-2</v>
      </c>
      <c r="AF73" s="222">
        <v>3.1878496151937365E-2</v>
      </c>
      <c r="AG73" s="222">
        <v>3.1878496151937365E-2</v>
      </c>
      <c r="AH73" s="222"/>
      <c r="AI73" s="222"/>
      <c r="AJ73" s="222"/>
      <c r="AK73" s="222"/>
      <c r="AL73" s="222"/>
      <c r="AM73" s="222"/>
      <c r="AN73" s="222"/>
    </row>
    <row r="74" spans="2:40" x14ac:dyDescent="0.2">
      <c r="B74" s="209" t="str" cm="1">
        <f t="array" aca="1" ref="B74" ca="1">IFERROR(_xlfn.XLOOKUP(C74,Com_codes_core,Com_labels_core),"")</f>
        <v>Refractory products; Construction material products from clay; Other ceramic products</v>
      </c>
      <c r="C74" s="55" t="str">
        <f t="shared" si="6"/>
        <v>c_079</v>
      </c>
      <c r="D74" s="167">
        <f t="shared" si="7"/>
        <v>2.0776622752567508</v>
      </c>
      <c r="E74" s="167">
        <f t="shared" si="7"/>
        <v>2.2854285027824259</v>
      </c>
      <c r="F74" s="167">
        <f t="shared" si="7"/>
        <v>2.0776622752567508</v>
      </c>
      <c r="G74" s="167">
        <f t="shared" si="7"/>
        <v>2.0776622752567508</v>
      </c>
      <c r="H74" s="167" t="str">
        <f t="shared" si="5"/>
        <v/>
      </c>
      <c r="I74" s="167" t="str">
        <f t="shared" si="5"/>
        <v/>
      </c>
      <c r="J74" s="167" t="str">
        <f t="shared" si="5"/>
        <v/>
      </c>
      <c r="K74" s="167" t="str">
        <f t="shared" si="5"/>
        <v/>
      </c>
      <c r="L74" s="167" t="str">
        <f t="shared" si="5"/>
        <v/>
      </c>
      <c r="M74" s="167" t="str">
        <f t="shared" si="5"/>
        <v/>
      </c>
      <c r="AC74" s="89" t="s">
        <v>554</v>
      </c>
      <c r="AD74" s="222">
        <v>2.0776622752567506E-2</v>
      </c>
      <c r="AE74" s="222">
        <v>2.2854285027824259E-2</v>
      </c>
      <c r="AF74" s="222">
        <v>2.0776622752567506E-2</v>
      </c>
      <c r="AG74" s="222">
        <v>2.0776622752567506E-2</v>
      </c>
      <c r="AH74" s="222"/>
      <c r="AI74" s="222"/>
      <c r="AJ74" s="222"/>
      <c r="AK74" s="222"/>
      <c r="AL74" s="222"/>
      <c r="AM74" s="222"/>
      <c r="AN74" s="222"/>
    </row>
    <row r="75" spans="2:40" x14ac:dyDescent="0.2">
      <c r="B75" s="209" t="str" cm="1">
        <f t="array" aca="1" ref="B75" ca="1">IFERROR(_xlfn.XLOOKUP(C75,Com_codes_core,Com_labels_core),"")</f>
        <v>Cement of all kinds</v>
      </c>
      <c r="C75" s="55" t="str">
        <f t="shared" si="6"/>
        <v>c_080</v>
      </c>
      <c r="D75" s="167">
        <f t="shared" si="7"/>
        <v>2.8328310217185408</v>
      </c>
      <c r="E75" s="167">
        <f t="shared" si="7"/>
        <v>3.1161141238903953</v>
      </c>
      <c r="F75" s="167">
        <f t="shared" si="7"/>
        <v>2.8328310217185408</v>
      </c>
      <c r="G75" s="167">
        <f t="shared" si="7"/>
        <v>2.8328310217185408</v>
      </c>
      <c r="H75" s="167" t="str">
        <f t="shared" si="5"/>
        <v/>
      </c>
      <c r="I75" s="167" t="str">
        <f t="shared" si="5"/>
        <v/>
      </c>
      <c r="J75" s="167" t="str">
        <f t="shared" si="5"/>
        <v/>
      </c>
      <c r="K75" s="167" t="str">
        <f t="shared" si="5"/>
        <v/>
      </c>
      <c r="L75" s="167" t="str">
        <f t="shared" si="5"/>
        <v/>
      </c>
      <c r="M75" s="167" t="str">
        <f t="shared" si="5"/>
        <v/>
      </c>
      <c r="AC75" s="89" t="s">
        <v>555</v>
      </c>
      <c r="AD75" s="222">
        <v>2.8328310217185407E-2</v>
      </c>
      <c r="AE75" s="222">
        <v>3.1161141238903952E-2</v>
      </c>
      <c r="AF75" s="222">
        <v>2.8328310217185407E-2</v>
      </c>
      <c r="AG75" s="222">
        <v>2.8328310217185407E-2</v>
      </c>
      <c r="AH75" s="222"/>
      <c r="AI75" s="222"/>
      <c r="AJ75" s="222"/>
      <c r="AK75" s="222"/>
      <c r="AL75" s="222"/>
      <c r="AM75" s="222"/>
      <c r="AN75" s="222"/>
    </row>
    <row r="76" spans="2:40" x14ac:dyDescent="0.2">
      <c r="B76" s="209" t="str" cm="1">
        <f t="array" aca="1" ref="B76" ca="1">IFERROR(_xlfn.XLOOKUP(C76,Com_codes_core,Com_labels_core),"")</f>
        <v>Uncategorized non-metallic mineral products (except cement; bricks, tiles, paving stones and baked clay construction products)</v>
      </c>
      <c r="C76" s="55" t="str">
        <f t="shared" si="6"/>
        <v>c_081</v>
      </c>
      <c r="D76" s="167">
        <f t="shared" si="7"/>
        <v>2.0279229161456511</v>
      </c>
      <c r="E76" s="167">
        <f t="shared" si="7"/>
        <v>2.2307152077602166</v>
      </c>
      <c r="F76" s="167">
        <f t="shared" si="7"/>
        <v>2.0279229161456511</v>
      </c>
      <c r="G76" s="167">
        <f t="shared" si="7"/>
        <v>2.0279229161456511</v>
      </c>
      <c r="H76" s="167" t="str">
        <f t="shared" si="5"/>
        <v/>
      </c>
      <c r="I76" s="167" t="str">
        <f t="shared" si="5"/>
        <v/>
      </c>
      <c r="J76" s="167" t="str">
        <f t="shared" si="5"/>
        <v/>
      </c>
      <c r="K76" s="167" t="str">
        <f t="shared" si="5"/>
        <v/>
      </c>
      <c r="L76" s="167" t="str">
        <f t="shared" si="5"/>
        <v/>
      </c>
      <c r="M76" s="167" t="str">
        <f t="shared" si="5"/>
        <v/>
      </c>
      <c r="AC76" s="89" t="s">
        <v>556</v>
      </c>
      <c r="AD76" s="222">
        <v>2.0279229161456511E-2</v>
      </c>
      <c r="AE76" s="222">
        <v>2.2307152077602165E-2</v>
      </c>
      <c r="AF76" s="222">
        <v>2.0279229161456511E-2</v>
      </c>
      <c r="AG76" s="222">
        <v>2.0279229161456511E-2</v>
      </c>
      <c r="AH76" s="222"/>
      <c r="AI76" s="222"/>
      <c r="AJ76" s="222"/>
      <c r="AK76" s="222"/>
      <c r="AL76" s="222"/>
      <c r="AM76" s="222"/>
      <c r="AN76" s="222"/>
    </row>
    <row r="77" spans="2:40" x14ac:dyDescent="0.2">
      <c r="B77" s="209" t="str" cm="1">
        <f t="array" aca="1" ref="B77" ca="1">IFERROR(_xlfn.XLOOKUP(C77,Com_codes_core,Com_labels_core),"")</f>
        <v>Cast iron, iron and steel products</v>
      </c>
      <c r="C77" s="55" t="str">
        <f t="shared" si="6"/>
        <v>c_082</v>
      </c>
      <c r="D77" s="167">
        <f t="shared" si="7"/>
        <v>0.4099341720474069</v>
      </c>
      <c r="E77" s="167">
        <f t="shared" si="7"/>
        <v>0.4509275892521476</v>
      </c>
      <c r="F77" s="167">
        <f t="shared" si="7"/>
        <v>0.4099341720474069</v>
      </c>
      <c r="G77" s="167">
        <f t="shared" si="7"/>
        <v>0.4099341720474069</v>
      </c>
      <c r="H77" s="167" t="str">
        <f t="shared" si="5"/>
        <v/>
      </c>
      <c r="I77" s="167" t="str">
        <f t="shared" si="5"/>
        <v/>
      </c>
      <c r="J77" s="167" t="str">
        <f t="shared" si="5"/>
        <v/>
      </c>
      <c r="K77" s="167" t="str">
        <f t="shared" si="5"/>
        <v/>
      </c>
      <c r="L77" s="167" t="str">
        <f t="shared" si="5"/>
        <v/>
      </c>
      <c r="M77" s="167" t="str">
        <f t="shared" si="5"/>
        <v/>
      </c>
      <c r="AC77" s="89" t="s">
        <v>557</v>
      </c>
      <c r="AD77" s="222">
        <v>4.0993417204740687E-3</v>
      </c>
      <c r="AE77" s="222">
        <v>4.5092758925214761E-3</v>
      </c>
      <c r="AF77" s="222">
        <v>4.0993417204740687E-3</v>
      </c>
      <c r="AG77" s="222">
        <v>4.0993417204740687E-3</v>
      </c>
      <c r="AH77" s="222"/>
      <c r="AI77" s="222"/>
      <c r="AJ77" s="222"/>
      <c r="AK77" s="222"/>
      <c r="AL77" s="222"/>
      <c r="AM77" s="222"/>
      <c r="AN77" s="222"/>
    </row>
    <row r="78" spans="2:40" x14ac:dyDescent="0.2">
      <c r="B78" s="209" t="str" cm="1">
        <f t="array" aca="1" ref="B78" ca="1">IFERROR(_xlfn.XLOOKUP(C78,Com_codes_core,Com_labels_core),"")</f>
        <v>Non-ferrous metal products, precious metals and metal casting services</v>
      </c>
      <c r="C78" s="55" t="str">
        <f t="shared" si="6"/>
        <v>c_083</v>
      </c>
      <c r="D78" s="167">
        <f t="shared" si="7"/>
        <v>0.44669713287202872</v>
      </c>
      <c r="E78" s="167">
        <f t="shared" si="7"/>
        <v>0.4913668461592316</v>
      </c>
      <c r="F78" s="167">
        <f t="shared" si="7"/>
        <v>0.44669713287202872</v>
      </c>
      <c r="G78" s="167">
        <f t="shared" si="7"/>
        <v>0.44669713287202872</v>
      </c>
      <c r="H78" s="167" t="str">
        <f t="shared" si="5"/>
        <v/>
      </c>
      <c r="I78" s="167" t="str">
        <f t="shared" si="5"/>
        <v/>
      </c>
      <c r="J78" s="167" t="str">
        <f t="shared" si="5"/>
        <v/>
      </c>
      <c r="K78" s="167" t="str">
        <f t="shared" ref="K78:M141" si="8">IF(AK78="","",AK78*100)</f>
        <v/>
      </c>
      <c r="L78" s="167" t="str">
        <f t="shared" si="8"/>
        <v/>
      </c>
      <c r="M78" s="167" t="str">
        <f t="shared" si="8"/>
        <v/>
      </c>
      <c r="AC78" s="89" t="s">
        <v>558</v>
      </c>
      <c r="AD78" s="222">
        <v>4.4669713287202872E-3</v>
      </c>
      <c r="AE78" s="222">
        <v>4.913668461592316E-3</v>
      </c>
      <c r="AF78" s="222">
        <v>4.4669713287202872E-3</v>
      </c>
      <c r="AG78" s="222">
        <v>4.4669713287202872E-3</v>
      </c>
      <c r="AH78" s="222"/>
      <c r="AI78" s="222"/>
      <c r="AJ78" s="222"/>
      <c r="AK78" s="222"/>
      <c r="AL78" s="222"/>
      <c r="AM78" s="222"/>
      <c r="AN78" s="222"/>
    </row>
    <row r="79" spans="2:40" x14ac:dyDescent="0.2">
      <c r="B79" s="209" t="str" cm="1">
        <f t="array" aca="1" ref="B79" ca="1">IFERROR(_xlfn.XLOOKUP(C79,Com_codes_core,Com_labels_core),"")</f>
        <v>Prefabricated metal products (except machinery and equipment)</v>
      </c>
      <c r="C79" s="55" t="str">
        <f t="shared" si="6"/>
        <v>c_084</v>
      </c>
      <c r="D79" s="167">
        <f t="shared" si="7"/>
        <v>1.6390675238353187</v>
      </c>
      <c r="E79" s="167">
        <f t="shared" si="7"/>
        <v>1.8029742762188508</v>
      </c>
      <c r="F79" s="167">
        <f t="shared" si="7"/>
        <v>1.6390675238353187</v>
      </c>
      <c r="G79" s="167">
        <f t="shared" si="7"/>
        <v>1.6390675238353187</v>
      </c>
      <c r="H79" s="167" t="str">
        <f t="shared" si="7"/>
        <v/>
      </c>
      <c r="I79" s="167" t="str">
        <f t="shared" si="7"/>
        <v/>
      </c>
      <c r="J79" s="167" t="str">
        <f t="shared" si="7"/>
        <v/>
      </c>
      <c r="K79" s="167" t="str">
        <f t="shared" si="8"/>
        <v/>
      </c>
      <c r="L79" s="167" t="str">
        <f t="shared" si="8"/>
        <v/>
      </c>
      <c r="M79" s="167" t="str">
        <f t="shared" si="8"/>
        <v/>
      </c>
      <c r="AC79" s="89" t="s">
        <v>559</v>
      </c>
      <c r="AD79" s="222">
        <v>1.6390675238353188E-2</v>
      </c>
      <c r="AE79" s="222">
        <v>1.8029742762188508E-2</v>
      </c>
      <c r="AF79" s="222">
        <v>1.6390675238353188E-2</v>
      </c>
      <c r="AG79" s="222">
        <v>1.6390675238353188E-2</v>
      </c>
      <c r="AH79" s="222"/>
      <c r="AI79" s="222"/>
      <c r="AJ79" s="222"/>
      <c r="AK79" s="222"/>
      <c r="AL79" s="222"/>
      <c r="AM79" s="222"/>
      <c r="AN79" s="222"/>
    </row>
    <row r="80" spans="2:40" x14ac:dyDescent="0.2">
      <c r="B80" s="209" t="str" cm="1">
        <f t="array" aca="1" ref="B80" ca="1">IFERROR(_xlfn.XLOOKUP(C80,Com_codes_core,Com_labels_core),"")</f>
        <v>Electronic components products; Computer and computer peripheral equipment, Communication equipment</v>
      </c>
      <c r="C80" s="55" t="str">
        <f t="shared" si="6"/>
        <v>c_085</v>
      </c>
      <c r="D80" s="167">
        <f t="shared" si="7"/>
        <v>0.23448467024525427</v>
      </c>
      <c r="E80" s="167">
        <f t="shared" si="7"/>
        <v>0.25793313726977968</v>
      </c>
      <c r="F80" s="167">
        <f t="shared" si="7"/>
        <v>0.23448467024525427</v>
      </c>
      <c r="G80" s="167">
        <f t="shared" si="7"/>
        <v>0.23448467024525427</v>
      </c>
      <c r="H80" s="167" t="str">
        <f t="shared" si="7"/>
        <v/>
      </c>
      <c r="I80" s="167" t="str">
        <f t="shared" si="7"/>
        <v/>
      </c>
      <c r="J80" s="167" t="str">
        <f t="shared" si="7"/>
        <v/>
      </c>
      <c r="K80" s="167" t="str">
        <f t="shared" si="8"/>
        <v/>
      </c>
      <c r="L80" s="167" t="str">
        <f t="shared" si="8"/>
        <v/>
      </c>
      <c r="M80" s="167" t="str">
        <f t="shared" si="8"/>
        <v/>
      </c>
      <c r="AC80" s="89" t="s">
        <v>560</v>
      </c>
      <c r="AD80" s="222">
        <v>2.3448467024525426E-3</v>
      </c>
      <c r="AE80" s="222">
        <v>2.5793313726977969E-3</v>
      </c>
      <c r="AF80" s="222">
        <v>2.3448467024525426E-3</v>
      </c>
      <c r="AG80" s="222">
        <v>2.3448467024525426E-3</v>
      </c>
      <c r="AH80" s="222"/>
      <c r="AI80" s="222"/>
      <c r="AJ80" s="222"/>
      <c r="AK80" s="222"/>
      <c r="AL80" s="222"/>
      <c r="AM80" s="222"/>
      <c r="AN80" s="222"/>
    </row>
    <row r="81" spans="2:40" x14ac:dyDescent="0.2">
      <c r="B81" s="209" t="str" cm="1">
        <f t="array" aca="1" ref="B81" ca="1">IFERROR(_xlfn.XLOOKUP(C81,Com_codes_core,Com_labels_core),"")</f>
        <v>Consumer electronic products</v>
      </c>
      <c r="C81" s="55" t="str">
        <f t="shared" si="6"/>
        <v>c_086</v>
      </c>
      <c r="D81" s="167">
        <f t="shared" si="7"/>
        <v>1.633661507566541</v>
      </c>
      <c r="E81" s="167">
        <f t="shared" si="7"/>
        <v>1.7970276583231952</v>
      </c>
      <c r="F81" s="167">
        <f t="shared" si="7"/>
        <v>1.633661507566541</v>
      </c>
      <c r="G81" s="167">
        <f t="shared" si="7"/>
        <v>1.633661507566541</v>
      </c>
      <c r="H81" s="167" t="str">
        <f t="shared" si="7"/>
        <v/>
      </c>
      <c r="I81" s="167" t="str">
        <f t="shared" si="7"/>
        <v/>
      </c>
      <c r="J81" s="167" t="str">
        <f t="shared" si="7"/>
        <v/>
      </c>
      <c r="K81" s="167" t="str">
        <f t="shared" si="8"/>
        <v/>
      </c>
      <c r="L81" s="167" t="str">
        <f t="shared" si="8"/>
        <v/>
      </c>
      <c r="M81" s="167" t="str">
        <f t="shared" si="8"/>
        <v/>
      </c>
      <c r="AC81" s="89" t="s">
        <v>561</v>
      </c>
      <c r="AD81" s="222">
        <v>1.633661507566541E-2</v>
      </c>
      <c r="AE81" s="222">
        <v>1.7970276583231953E-2</v>
      </c>
      <c r="AF81" s="222">
        <v>1.633661507566541E-2</v>
      </c>
      <c r="AG81" s="222">
        <v>1.633661507566541E-2</v>
      </c>
      <c r="AH81" s="222"/>
      <c r="AI81" s="222"/>
      <c r="AJ81" s="222"/>
      <c r="AK81" s="222"/>
      <c r="AL81" s="222"/>
      <c r="AM81" s="222"/>
      <c r="AN81" s="222"/>
    </row>
    <row r="82" spans="2:40" x14ac:dyDescent="0.2">
      <c r="B82" s="209" t="str" cm="1">
        <f t="array" aca="1" ref="B82" ca="1">IFERROR(_xlfn.XLOOKUP(C82,Com_codes_core,Com_labels_core),"")</f>
        <v>Measurement, testing, navigation and control equipment; clock; Radiation equipment, medical electronic equipment, electrotherapy; Optical equipment and instruments; tape, magnetic and optical disks</v>
      </c>
      <c r="C82" s="55" t="str">
        <f t="shared" si="6"/>
        <v>c_087</v>
      </c>
      <c r="D82" s="167">
        <f t="shared" si="7"/>
        <v>1.9083220172450355</v>
      </c>
      <c r="E82" s="167">
        <f t="shared" si="7"/>
        <v>2.0991542189695389</v>
      </c>
      <c r="F82" s="167">
        <f t="shared" si="7"/>
        <v>1.9083220172450355</v>
      </c>
      <c r="G82" s="167">
        <f t="shared" si="7"/>
        <v>1.9083220172450355</v>
      </c>
      <c r="H82" s="167" t="str">
        <f t="shared" si="7"/>
        <v/>
      </c>
      <c r="I82" s="167" t="str">
        <f t="shared" si="7"/>
        <v/>
      </c>
      <c r="J82" s="167" t="str">
        <f t="shared" si="7"/>
        <v/>
      </c>
      <c r="K82" s="167" t="str">
        <f t="shared" si="8"/>
        <v/>
      </c>
      <c r="L82" s="167" t="str">
        <f t="shared" si="8"/>
        <v/>
      </c>
      <c r="M82" s="167" t="str">
        <f t="shared" si="8"/>
        <v/>
      </c>
      <c r="AC82" s="89" t="s">
        <v>562</v>
      </c>
      <c r="AD82" s="222">
        <v>1.9083220172450354E-2</v>
      </c>
      <c r="AE82" s="222">
        <v>2.099154218969539E-2</v>
      </c>
      <c r="AF82" s="222">
        <v>1.9083220172450354E-2</v>
      </c>
      <c r="AG82" s="222">
        <v>1.9083220172450354E-2</v>
      </c>
      <c r="AH82" s="222"/>
      <c r="AI82" s="222"/>
      <c r="AJ82" s="222"/>
      <c r="AK82" s="222"/>
      <c r="AL82" s="222"/>
      <c r="AM82" s="222"/>
      <c r="AN82" s="222"/>
    </row>
    <row r="83" spans="2:40" x14ac:dyDescent="0.2">
      <c r="B83" s="209" t="str" cm="1">
        <f t="array" aca="1" ref="B83" ca="1">IFERROR(_xlfn.XLOOKUP(C83,Com_codes_core,Com_labels_core),"")</f>
        <v>Motors, generators, power transformers, power distribution and control equipment</v>
      </c>
      <c r="C83" s="55" t="str">
        <f t="shared" si="6"/>
        <v>c_088</v>
      </c>
      <c r="D83" s="167">
        <f t="shared" si="7"/>
        <v>2.0859814494507236</v>
      </c>
      <c r="E83" s="167">
        <f t="shared" si="7"/>
        <v>2.2945795943957958</v>
      </c>
      <c r="F83" s="167">
        <f t="shared" si="7"/>
        <v>2.0859814494507236</v>
      </c>
      <c r="G83" s="167">
        <f t="shared" si="7"/>
        <v>2.0859814494507236</v>
      </c>
      <c r="H83" s="167" t="str">
        <f t="shared" si="7"/>
        <v/>
      </c>
      <c r="I83" s="167" t="str">
        <f t="shared" si="7"/>
        <v/>
      </c>
      <c r="J83" s="167" t="str">
        <f t="shared" si="7"/>
        <v/>
      </c>
      <c r="K83" s="167" t="str">
        <f t="shared" si="8"/>
        <v/>
      </c>
      <c r="L83" s="167" t="str">
        <f t="shared" si="8"/>
        <v/>
      </c>
      <c r="M83" s="167" t="str">
        <f t="shared" si="8"/>
        <v/>
      </c>
      <c r="AC83" s="89" t="s">
        <v>563</v>
      </c>
      <c r="AD83" s="222">
        <v>2.0859814494507235E-2</v>
      </c>
      <c r="AE83" s="222">
        <v>2.2945795943957958E-2</v>
      </c>
      <c r="AF83" s="222">
        <v>2.0859814494507235E-2</v>
      </c>
      <c r="AG83" s="222">
        <v>2.0859814494507235E-2</v>
      </c>
      <c r="AH83" s="222"/>
      <c r="AI83" s="222"/>
      <c r="AJ83" s="222"/>
      <c r="AK83" s="222"/>
      <c r="AL83" s="222"/>
      <c r="AM83" s="222"/>
      <c r="AN83" s="222"/>
    </row>
    <row r="84" spans="2:40" x14ac:dyDescent="0.2">
      <c r="B84" s="209" t="str" cm="1">
        <f t="array" aca="1" ref="B84" ca="1">IFERROR(_xlfn.XLOOKUP(C84,Com_codes_core,Com_labels_core),"")</f>
        <v>Batteries and accumulators</v>
      </c>
      <c r="C84" s="55" t="str">
        <f t="shared" si="6"/>
        <v>c_089</v>
      </c>
      <c r="D84" s="167">
        <f t="shared" si="7"/>
        <v>0.76004390660661403</v>
      </c>
      <c r="E84" s="167">
        <f t="shared" si="7"/>
        <v>0.83604829726727559</v>
      </c>
      <c r="F84" s="167">
        <f t="shared" si="7"/>
        <v>0.76004390660661403</v>
      </c>
      <c r="G84" s="167">
        <f t="shared" si="7"/>
        <v>0.76004390660661403</v>
      </c>
      <c r="H84" s="167" t="str">
        <f t="shared" si="7"/>
        <v/>
      </c>
      <c r="I84" s="167" t="str">
        <f t="shared" si="7"/>
        <v/>
      </c>
      <c r="J84" s="167" t="str">
        <f t="shared" si="7"/>
        <v/>
      </c>
      <c r="K84" s="167" t="str">
        <f t="shared" si="8"/>
        <v/>
      </c>
      <c r="L84" s="167" t="str">
        <f t="shared" si="8"/>
        <v/>
      </c>
      <c r="M84" s="167" t="str">
        <f t="shared" si="8"/>
        <v/>
      </c>
      <c r="AC84" s="89" t="s">
        <v>564</v>
      </c>
      <c r="AD84" s="222">
        <v>7.60043906606614E-3</v>
      </c>
      <c r="AE84" s="222">
        <v>8.3604829726727555E-3</v>
      </c>
      <c r="AF84" s="222">
        <v>7.60043906606614E-3</v>
      </c>
      <c r="AG84" s="222">
        <v>7.60043906606614E-3</v>
      </c>
      <c r="AH84" s="222"/>
      <c r="AI84" s="222"/>
      <c r="AJ84" s="222"/>
      <c r="AK84" s="222"/>
      <c r="AL84" s="222"/>
      <c r="AM84" s="222"/>
      <c r="AN84" s="222"/>
    </row>
    <row r="85" spans="2:40" x14ac:dyDescent="0.2">
      <c r="B85" s="209" t="str" cm="1">
        <f t="array" aca="1" ref="B85" ca="1">IFERROR(_xlfn.XLOOKUP(C85,Com_codes_core,Com_labels_core),"")</f>
        <v>Wires and wiring equipment</v>
      </c>
      <c r="C85" s="55" t="str">
        <f t="shared" si="6"/>
        <v>c_090</v>
      </c>
      <c r="D85" s="167">
        <f t="shared" si="7"/>
        <v>1.0714032450220334</v>
      </c>
      <c r="E85" s="167">
        <f t="shared" si="7"/>
        <v>1.1785435695242368</v>
      </c>
      <c r="F85" s="167">
        <f t="shared" si="7"/>
        <v>1.0714032450220334</v>
      </c>
      <c r="G85" s="167">
        <f t="shared" si="7"/>
        <v>1.0714032450220334</v>
      </c>
      <c r="H85" s="167" t="str">
        <f t="shared" si="7"/>
        <v/>
      </c>
      <c r="I85" s="167" t="str">
        <f t="shared" si="7"/>
        <v/>
      </c>
      <c r="J85" s="167" t="str">
        <f t="shared" si="7"/>
        <v/>
      </c>
      <c r="K85" s="167" t="str">
        <f t="shared" si="8"/>
        <v/>
      </c>
      <c r="L85" s="167" t="str">
        <f t="shared" si="8"/>
        <v/>
      </c>
      <c r="M85" s="167" t="str">
        <f t="shared" si="8"/>
        <v/>
      </c>
      <c r="AC85" s="89" t="s">
        <v>565</v>
      </c>
      <c r="AD85" s="222">
        <v>1.0714032450220333E-2</v>
      </c>
      <c r="AE85" s="222">
        <v>1.1785435695242368E-2</v>
      </c>
      <c r="AF85" s="222">
        <v>1.0714032450220333E-2</v>
      </c>
      <c r="AG85" s="222">
        <v>1.0714032450220333E-2</v>
      </c>
      <c r="AH85" s="222"/>
      <c r="AI85" s="222"/>
      <c r="AJ85" s="222"/>
      <c r="AK85" s="222"/>
      <c r="AL85" s="222"/>
      <c r="AM85" s="222"/>
      <c r="AN85" s="222"/>
    </row>
    <row r="86" spans="2:40" x14ac:dyDescent="0.2">
      <c r="B86" s="209" t="str" cm="1">
        <f t="array" aca="1" ref="B86" ca="1">IFERROR(_xlfn.XLOOKUP(C86,Com_codes_core,Com_labels_core),"")</f>
        <v>Electrical lighting equipment</v>
      </c>
      <c r="C86" s="55" t="str">
        <f t="shared" si="6"/>
        <v>c_091</v>
      </c>
      <c r="D86" s="167">
        <f t="shared" si="7"/>
        <v>2.2944242339738596</v>
      </c>
      <c r="E86" s="167">
        <f t="shared" si="7"/>
        <v>2.5238666573712458</v>
      </c>
      <c r="F86" s="167">
        <f t="shared" si="7"/>
        <v>2.2944242339738596</v>
      </c>
      <c r="G86" s="167">
        <f t="shared" si="7"/>
        <v>2.2944242339738596</v>
      </c>
      <c r="H86" s="167" t="str">
        <f t="shared" si="7"/>
        <v/>
      </c>
      <c r="I86" s="167" t="str">
        <f t="shared" si="7"/>
        <v/>
      </c>
      <c r="J86" s="167" t="str">
        <f t="shared" si="7"/>
        <v/>
      </c>
      <c r="K86" s="167" t="str">
        <f t="shared" si="8"/>
        <v/>
      </c>
      <c r="L86" s="167" t="str">
        <f t="shared" si="8"/>
        <v/>
      </c>
      <c r="M86" s="167" t="str">
        <f t="shared" si="8"/>
        <v/>
      </c>
      <c r="AC86" s="89" t="s">
        <v>566</v>
      </c>
      <c r="AD86" s="222">
        <v>2.2944242339738598E-2</v>
      </c>
      <c r="AE86" s="222">
        <v>2.5238666573712459E-2</v>
      </c>
      <c r="AF86" s="222">
        <v>2.2944242339738598E-2</v>
      </c>
      <c r="AG86" s="222">
        <v>2.2944242339738598E-2</v>
      </c>
      <c r="AH86" s="222"/>
      <c r="AI86" s="222"/>
      <c r="AJ86" s="222"/>
      <c r="AK86" s="222"/>
      <c r="AL86" s="222"/>
      <c r="AM86" s="222"/>
      <c r="AN86" s="222"/>
    </row>
    <row r="87" spans="2:40" x14ac:dyDescent="0.2">
      <c r="B87" s="209" t="str" cm="1">
        <f t="array" aca="1" ref="B87" ca="1">IFERROR(_xlfn.XLOOKUP(C87,Com_codes_core,Com_labels_core),"")</f>
        <v>Household electrical appliances (family refrigerators, dishwashers, washing machines, vacuum cleaners, etc.)</v>
      </c>
      <c r="C87" s="55" t="str">
        <f t="shared" si="6"/>
        <v>c_092</v>
      </c>
      <c r="D87" s="167">
        <f t="shared" si="7"/>
        <v>2.9604032621498995</v>
      </c>
      <c r="E87" s="167">
        <f t="shared" si="7"/>
        <v>3.2564435883648892</v>
      </c>
      <c r="F87" s="167">
        <f t="shared" si="7"/>
        <v>2.9604032621498995</v>
      </c>
      <c r="G87" s="167">
        <f t="shared" si="7"/>
        <v>2.9604032621498995</v>
      </c>
      <c r="H87" s="167" t="str">
        <f t="shared" si="7"/>
        <v/>
      </c>
      <c r="I87" s="167" t="str">
        <f t="shared" si="7"/>
        <v/>
      </c>
      <c r="J87" s="167" t="str">
        <f t="shared" si="7"/>
        <v/>
      </c>
      <c r="K87" s="167" t="str">
        <f t="shared" si="8"/>
        <v/>
      </c>
      <c r="L87" s="167" t="str">
        <f t="shared" si="8"/>
        <v/>
      </c>
      <c r="M87" s="167" t="str">
        <f t="shared" si="8"/>
        <v/>
      </c>
      <c r="AC87" s="89" t="s">
        <v>567</v>
      </c>
      <c r="AD87" s="222">
        <v>2.9604032621498994E-2</v>
      </c>
      <c r="AE87" s="222">
        <v>3.2564435883648893E-2</v>
      </c>
      <c r="AF87" s="222">
        <v>2.9604032621498994E-2</v>
      </c>
      <c r="AG87" s="222">
        <v>2.9604032621498994E-2</v>
      </c>
      <c r="AH87" s="222"/>
      <c r="AI87" s="222"/>
      <c r="AJ87" s="222"/>
      <c r="AK87" s="222"/>
      <c r="AL87" s="222"/>
      <c r="AM87" s="222"/>
      <c r="AN87" s="222"/>
    </row>
    <row r="88" spans="2:40" x14ac:dyDescent="0.2">
      <c r="B88" s="209" t="str" cm="1">
        <f t="array" aca="1" ref="B88" ca="1">IFERROR(_xlfn.XLOOKUP(C88,Com_codes_core,Com_labels_core),"")</f>
        <v>Other electrical equipment</v>
      </c>
      <c r="C88" s="55" t="str">
        <f t="shared" si="6"/>
        <v>c_093</v>
      </c>
      <c r="D88" s="167">
        <f t="shared" si="7"/>
        <v>0.44181496418528621</v>
      </c>
      <c r="E88" s="167">
        <f t="shared" si="7"/>
        <v>0.48599646060381491</v>
      </c>
      <c r="F88" s="167">
        <f t="shared" si="7"/>
        <v>0.44181496418528621</v>
      </c>
      <c r="G88" s="167">
        <f t="shared" si="7"/>
        <v>0.44181496418528621</v>
      </c>
      <c r="H88" s="167" t="str">
        <f t="shared" si="7"/>
        <v/>
      </c>
      <c r="I88" s="167" t="str">
        <f t="shared" si="7"/>
        <v/>
      </c>
      <c r="J88" s="167" t="str">
        <f t="shared" si="7"/>
        <v/>
      </c>
      <c r="K88" s="167" t="str">
        <f t="shared" si="8"/>
        <v/>
      </c>
      <c r="L88" s="167" t="str">
        <f t="shared" si="8"/>
        <v/>
      </c>
      <c r="M88" s="167" t="str">
        <f t="shared" si="8"/>
        <v/>
      </c>
      <c r="AC88" s="89" t="s">
        <v>568</v>
      </c>
      <c r="AD88" s="222">
        <v>4.4181496418528622E-3</v>
      </c>
      <c r="AE88" s="222">
        <v>4.859964606038149E-3</v>
      </c>
      <c r="AF88" s="222">
        <v>4.4181496418528622E-3</v>
      </c>
      <c r="AG88" s="222">
        <v>4.4181496418528622E-3</v>
      </c>
      <c r="AH88" s="222"/>
      <c r="AI88" s="222"/>
      <c r="AJ88" s="222"/>
      <c r="AK88" s="222"/>
      <c r="AL88" s="222"/>
      <c r="AM88" s="222"/>
      <c r="AN88" s="222"/>
    </row>
    <row r="89" spans="2:40" x14ac:dyDescent="0.2">
      <c r="B89" s="209" t="str" cm="1">
        <f t="array" aca="1" ref="B89" ca="1">IFERROR(_xlfn.XLOOKUP(C89,Com_codes_core,Com_labels_core),"")</f>
        <v>Common machine</v>
      </c>
      <c r="C89" s="55" t="str">
        <f t="shared" si="6"/>
        <v>c_094</v>
      </c>
      <c r="D89" s="167">
        <f t="shared" si="7"/>
        <v>1.1793565436320814</v>
      </c>
      <c r="E89" s="167">
        <f t="shared" si="7"/>
        <v>1.2972921979952896</v>
      </c>
      <c r="F89" s="167">
        <f t="shared" si="7"/>
        <v>1.1793565436320814</v>
      </c>
      <c r="G89" s="167">
        <f t="shared" si="7"/>
        <v>1.1793565436320814</v>
      </c>
      <c r="H89" s="167" t="str">
        <f t="shared" si="7"/>
        <v/>
      </c>
      <c r="I89" s="167" t="str">
        <f t="shared" si="7"/>
        <v/>
      </c>
      <c r="J89" s="167" t="str">
        <f t="shared" si="7"/>
        <v/>
      </c>
      <c r="K89" s="167" t="str">
        <f t="shared" si="8"/>
        <v/>
      </c>
      <c r="L89" s="167" t="str">
        <f t="shared" si="8"/>
        <v/>
      </c>
      <c r="M89" s="167" t="str">
        <f t="shared" si="8"/>
        <v/>
      </c>
      <c r="AC89" s="89" t="s">
        <v>569</v>
      </c>
      <c r="AD89" s="222">
        <v>1.1793565436320813E-2</v>
      </c>
      <c r="AE89" s="222">
        <v>1.2972921979952897E-2</v>
      </c>
      <c r="AF89" s="222">
        <v>1.1793565436320813E-2</v>
      </c>
      <c r="AG89" s="222">
        <v>1.1793565436320813E-2</v>
      </c>
      <c r="AH89" s="222"/>
      <c r="AI89" s="222"/>
      <c r="AJ89" s="222"/>
      <c r="AK89" s="222"/>
      <c r="AL89" s="222"/>
      <c r="AM89" s="222"/>
      <c r="AN89" s="222"/>
    </row>
    <row r="90" spans="2:40" x14ac:dyDescent="0.2">
      <c r="B90" s="209" t="str" cm="1">
        <f t="array" aca="1" ref="B90" ca="1">IFERROR(_xlfn.XLOOKUP(C90,Com_codes_core,Com_labels_core),"")</f>
        <v>Specialized machine</v>
      </c>
      <c r="C90" s="55" t="str">
        <f t="shared" si="6"/>
        <v>c_095</v>
      </c>
      <c r="D90" s="167">
        <f t="shared" si="7"/>
        <v>0.30220946683594391</v>
      </c>
      <c r="E90" s="167">
        <f t="shared" si="7"/>
        <v>0.33243041351953834</v>
      </c>
      <c r="F90" s="167">
        <f t="shared" si="7"/>
        <v>0.30220946683594391</v>
      </c>
      <c r="G90" s="167">
        <f t="shared" si="7"/>
        <v>0.30220946683594391</v>
      </c>
      <c r="H90" s="167" t="str">
        <f t="shared" si="7"/>
        <v/>
      </c>
      <c r="I90" s="167" t="str">
        <f t="shared" si="7"/>
        <v/>
      </c>
      <c r="J90" s="167" t="str">
        <f t="shared" si="7"/>
        <v/>
      </c>
      <c r="K90" s="167" t="str">
        <f t="shared" si="8"/>
        <v/>
      </c>
      <c r="L90" s="167" t="str">
        <f t="shared" si="8"/>
        <v/>
      </c>
      <c r="M90" s="167" t="str">
        <f t="shared" si="8"/>
        <v/>
      </c>
      <c r="AC90" s="89" t="s">
        <v>570</v>
      </c>
      <c r="AD90" s="222">
        <v>3.0220946683594389E-3</v>
      </c>
      <c r="AE90" s="222">
        <v>3.3243041351953832E-3</v>
      </c>
      <c r="AF90" s="222">
        <v>3.0220946683594389E-3</v>
      </c>
      <c r="AG90" s="222">
        <v>3.0220946683594389E-3</v>
      </c>
      <c r="AH90" s="222"/>
      <c r="AI90" s="222"/>
      <c r="AJ90" s="222"/>
      <c r="AK90" s="222"/>
      <c r="AL90" s="222"/>
      <c r="AM90" s="222"/>
      <c r="AN90" s="222"/>
    </row>
    <row r="91" spans="2:40" x14ac:dyDescent="0.2">
      <c r="B91" s="209" t="str" cm="1">
        <f t="array" aca="1" ref="B91" ca="1">IFERROR(_xlfn.XLOOKUP(C91,Com_codes_core,Com_labels_core),"")</f>
        <v>Cars of all kinds</v>
      </c>
      <c r="C91" s="55" t="str">
        <f t="shared" si="6"/>
        <v>c_096</v>
      </c>
      <c r="D91" s="167">
        <f t="shared" si="7"/>
        <v>5.3897872123361514</v>
      </c>
      <c r="E91" s="167">
        <f t="shared" si="7"/>
        <v>5.9287659335697667</v>
      </c>
      <c r="F91" s="167">
        <f t="shared" si="7"/>
        <v>5.3897872123361514</v>
      </c>
      <c r="G91" s="167">
        <f t="shared" si="7"/>
        <v>5.3897872123361514</v>
      </c>
      <c r="H91" s="167" t="str">
        <f t="shared" si="7"/>
        <v/>
      </c>
      <c r="I91" s="167" t="str">
        <f t="shared" si="7"/>
        <v/>
      </c>
      <c r="J91" s="167" t="str">
        <f t="shared" si="7"/>
        <v/>
      </c>
      <c r="K91" s="167" t="str">
        <f t="shared" si="8"/>
        <v/>
      </c>
      <c r="L91" s="167" t="str">
        <f t="shared" si="8"/>
        <v/>
      </c>
      <c r="M91" s="167" t="str">
        <f t="shared" si="8"/>
        <v/>
      </c>
      <c r="AC91" s="89" t="s">
        <v>571</v>
      </c>
      <c r="AD91" s="222">
        <v>5.3897872123361515E-2</v>
      </c>
      <c r="AE91" s="222">
        <v>5.9287659335697671E-2</v>
      </c>
      <c r="AF91" s="222">
        <v>5.3897872123361515E-2</v>
      </c>
      <c r="AG91" s="222">
        <v>5.3897872123361515E-2</v>
      </c>
      <c r="AH91" s="222"/>
      <c r="AI91" s="222"/>
      <c r="AJ91" s="222"/>
      <c r="AK91" s="222"/>
      <c r="AL91" s="222"/>
      <c r="AM91" s="222"/>
      <c r="AN91" s="222"/>
    </row>
    <row r="92" spans="2:40" x14ac:dyDescent="0.2">
      <c r="B92" s="209" t="str" cm="1">
        <f t="array" aca="1" ref="B92" ca="1">IFERROR(_xlfn.XLOOKUP(C92,Com_codes_core,Com_labels_core),"")</f>
        <v>Remaining motor vehicles (except cars of all kinds), car bodies and other motor vehicles, trailers and semi-trailers; Spare parts and accessories for cars and other motor vehicles</v>
      </c>
      <c r="C92" s="55" t="str">
        <f t="shared" si="6"/>
        <v>c_097</v>
      </c>
      <c r="D92" s="167">
        <f t="shared" si="7"/>
        <v>2.0873316290992894</v>
      </c>
      <c r="E92" s="167">
        <f t="shared" si="7"/>
        <v>2.2960647920092185</v>
      </c>
      <c r="F92" s="167">
        <f t="shared" si="7"/>
        <v>2.0873316290992894</v>
      </c>
      <c r="G92" s="167">
        <f t="shared" si="7"/>
        <v>2.0873316290992894</v>
      </c>
      <c r="H92" s="167" t="str">
        <f t="shared" si="7"/>
        <v/>
      </c>
      <c r="I92" s="167" t="str">
        <f t="shared" si="7"/>
        <v/>
      </c>
      <c r="J92" s="167" t="str">
        <f t="shared" si="7"/>
        <v/>
      </c>
      <c r="K92" s="167" t="str">
        <f t="shared" si="8"/>
        <v/>
      </c>
      <c r="L92" s="167" t="str">
        <f t="shared" si="8"/>
        <v/>
      </c>
      <c r="M92" s="167" t="str">
        <f t="shared" si="8"/>
        <v/>
      </c>
      <c r="AC92" s="89" t="s">
        <v>572</v>
      </c>
      <c r="AD92" s="222">
        <v>2.0873316290992896E-2</v>
      </c>
      <c r="AE92" s="222">
        <v>2.2960647920092187E-2</v>
      </c>
      <c r="AF92" s="222">
        <v>2.0873316290992896E-2</v>
      </c>
      <c r="AG92" s="222">
        <v>2.0873316290992896E-2</v>
      </c>
      <c r="AH92" s="222"/>
      <c r="AI92" s="222"/>
      <c r="AJ92" s="222"/>
      <c r="AK92" s="222"/>
      <c r="AL92" s="222"/>
      <c r="AM92" s="222"/>
      <c r="AN92" s="222"/>
    </row>
    <row r="93" spans="2:40" x14ac:dyDescent="0.2">
      <c r="B93" s="209" t="str" cm="1">
        <f t="array" aca="1" ref="B93" ca="1">IFERROR(_xlfn.XLOOKUP(C93,Com_codes_core,Com_labels_core),"")</f>
        <v>Ships and boats; Locomotives, trams and rolling stock; Aircraft, spacecraft and related machinery, Combat vehicles used in the military</v>
      </c>
      <c r="C93" s="55" t="str">
        <f t="shared" si="6"/>
        <v>c_098</v>
      </c>
      <c r="D93" s="167">
        <f t="shared" si="7"/>
        <v>0.23657079951819054</v>
      </c>
      <c r="E93" s="167">
        <f t="shared" si="7"/>
        <v>0.26022787947000958</v>
      </c>
      <c r="F93" s="167">
        <f t="shared" si="7"/>
        <v>0.23657079951819054</v>
      </c>
      <c r="G93" s="167">
        <f t="shared" si="7"/>
        <v>0.23657079951819054</v>
      </c>
      <c r="H93" s="167" t="str">
        <f t="shared" si="7"/>
        <v/>
      </c>
      <c r="I93" s="167" t="str">
        <f t="shared" si="7"/>
        <v/>
      </c>
      <c r="J93" s="167" t="str">
        <f t="shared" si="7"/>
        <v/>
      </c>
      <c r="K93" s="167" t="str">
        <f t="shared" si="8"/>
        <v/>
      </c>
      <c r="L93" s="167" t="str">
        <f t="shared" si="8"/>
        <v/>
      </c>
      <c r="M93" s="167" t="str">
        <f t="shared" si="8"/>
        <v/>
      </c>
      <c r="AC93" s="89" t="s">
        <v>573</v>
      </c>
      <c r="AD93" s="222">
        <v>2.3657079951819055E-3</v>
      </c>
      <c r="AE93" s="222">
        <v>2.6022787947000961E-3</v>
      </c>
      <c r="AF93" s="222">
        <v>2.3657079951819055E-3</v>
      </c>
      <c r="AG93" s="222">
        <v>2.3657079951819055E-3</v>
      </c>
      <c r="AH93" s="222"/>
      <c r="AI93" s="222"/>
      <c r="AJ93" s="222"/>
      <c r="AK93" s="222"/>
      <c r="AL93" s="222"/>
      <c r="AM93" s="222"/>
      <c r="AN93" s="222"/>
    </row>
    <row r="94" spans="2:40" x14ac:dyDescent="0.2">
      <c r="B94" s="209" t="str" cm="1">
        <f t="array" aca="1" ref="B94" ca="1">IFERROR(_xlfn.XLOOKUP(C94,Com_codes_core,Com_labels_core),"")</f>
        <v>Motorcycles, motorbikes</v>
      </c>
      <c r="C94" s="55" t="str">
        <f t="shared" si="6"/>
        <v>c_099</v>
      </c>
      <c r="D94" s="167">
        <f t="shared" si="7"/>
        <v>7.7657217256710123</v>
      </c>
      <c r="E94" s="167">
        <f t="shared" si="7"/>
        <v>8.542293898238114</v>
      </c>
      <c r="F94" s="167">
        <f t="shared" si="7"/>
        <v>7.7657217256710123</v>
      </c>
      <c r="G94" s="167">
        <f t="shared" si="7"/>
        <v>7.7657217256710123</v>
      </c>
      <c r="H94" s="167" t="str">
        <f t="shared" si="7"/>
        <v/>
      </c>
      <c r="I94" s="167" t="str">
        <f t="shared" si="7"/>
        <v/>
      </c>
      <c r="J94" s="167" t="str">
        <f t="shared" si="7"/>
        <v/>
      </c>
      <c r="K94" s="167" t="str">
        <f t="shared" si="8"/>
        <v/>
      </c>
      <c r="L94" s="167" t="str">
        <f t="shared" si="8"/>
        <v/>
      </c>
      <c r="M94" s="167" t="str">
        <f t="shared" si="8"/>
        <v/>
      </c>
      <c r="AC94" s="89" t="s">
        <v>574</v>
      </c>
      <c r="AD94" s="222">
        <v>7.7657217256710126E-2</v>
      </c>
      <c r="AE94" s="222">
        <v>8.5422938982381139E-2</v>
      </c>
      <c r="AF94" s="222">
        <v>7.7657217256710126E-2</v>
      </c>
      <c r="AG94" s="222">
        <v>7.7657217256710126E-2</v>
      </c>
      <c r="AH94" s="222"/>
      <c r="AI94" s="222"/>
      <c r="AJ94" s="222"/>
      <c r="AK94" s="222"/>
      <c r="AL94" s="222"/>
      <c r="AM94" s="222"/>
      <c r="AN94" s="222"/>
    </row>
    <row r="95" spans="2:40" x14ac:dyDescent="0.2">
      <c r="B95" s="209" t="str" cm="1">
        <f t="array" aca="1" ref="B95" ca="1">IFERROR(_xlfn.XLOOKUP(C95,Com_codes_core,Com_labels_core),"")</f>
        <v>Other means of transport remain</v>
      </c>
      <c r="C95" s="55" t="str">
        <f t="shared" si="6"/>
        <v>c_100</v>
      </c>
      <c r="D95" s="167">
        <f t="shared" si="7"/>
        <v>7.2697682211807351</v>
      </c>
      <c r="E95" s="167">
        <f t="shared" si="7"/>
        <v>7.9967450432988088</v>
      </c>
      <c r="F95" s="167">
        <f t="shared" si="7"/>
        <v>7.2697682211807351</v>
      </c>
      <c r="G95" s="167">
        <f t="shared" si="7"/>
        <v>7.2697682211807351</v>
      </c>
      <c r="H95" s="167" t="str">
        <f t="shared" si="7"/>
        <v/>
      </c>
      <c r="I95" s="167" t="str">
        <f t="shared" si="7"/>
        <v/>
      </c>
      <c r="J95" s="167" t="str">
        <f t="shared" si="7"/>
        <v/>
      </c>
      <c r="K95" s="167" t="str">
        <f t="shared" si="8"/>
        <v/>
      </c>
      <c r="L95" s="167" t="str">
        <f t="shared" si="8"/>
        <v/>
      </c>
      <c r="M95" s="167" t="str">
        <f t="shared" si="8"/>
        <v/>
      </c>
      <c r="AC95" s="89" t="s">
        <v>575</v>
      </c>
      <c r="AD95" s="222">
        <v>7.2697682211807349E-2</v>
      </c>
      <c r="AE95" s="222">
        <v>7.9967450432988085E-2</v>
      </c>
      <c r="AF95" s="222">
        <v>7.2697682211807349E-2</v>
      </c>
      <c r="AG95" s="222">
        <v>7.2697682211807349E-2</v>
      </c>
      <c r="AH95" s="222"/>
      <c r="AI95" s="222"/>
      <c r="AJ95" s="222"/>
      <c r="AK95" s="222"/>
      <c r="AL95" s="222"/>
      <c r="AM95" s="222"/>
      <c r="AN95" s="222"/>
    </row>
    <row r="96" spans="2:40" x14ac:dyDescent="0.2">
      <c r="B96" s="209" t="str" cm="1">
        <f t="array" aca="1" ref="B96" ca="1">IFERROR(_xlfn.XLOOKUP(C96,Com_codes_core,Com_labels_core),"")</f>
        <v>Bed, wardrobe, table, chair</v>
      </c>
      <c r="C96" s="55" t="str">
        <f t="shared" si="6"/>
        <v>c_101</v>
      </c>
      <c r="D96" s="167">
        <f t="shared" si="7"/>
        <v>3.4641596138227966</v>
      </c>
      <c r="E96" s="167">
        <f t="shared" si="7"/>
        <v>3.8105755752050765</v>
      </c>
      <c r="F96" s="167">
        <f t="shared" si="7"/>
        <v>3.4641596138227966</v>
      </c>
      <c r="G96" s="167">
        <f t="shared" si="7"/>
        <v>3.4641596138227966</v>
      </c>
      <c r="H96" s="167" t="str">
        <f t="shared" si="7"/>
        <v/>
      </c>
      <c r="I96" s="167" t="str">
        <f t="shared" si="7"/>
        <v/>
      </c>
      <c r="J96" s="167" t="str">
        <f t="shared" si="7"/>
        <v/>
      </c>
      <c r="K96" s="167" t="str">
        <f t="shared" si="8"/>
        <v/>
      </c>
      <c r="L96" s="167" t="str">
        <f t="shared" si="8"/>
        <v/>
      </c>
      <c r="M96" s="167" t="str">
        <f t="shared" si="8"/>
        <v/>
      </c>
      <c r="AC96" s="89" t="s">
        <v>576</v>
      </c>
      <c r="AD96" s="222">
        <v>3.4641596138227967E-2</v>
      </c>
      <c r="AE96" s="222">
        <v>3.8105755752050767E-2</v>
      </c>
      <c r="AF96" s="222">
        <v>3.4641596138227967E-2</v>
      </c>
      <c r="AG96" s="222">
        <v>3.4641596138227967E-2</v>
      </c>
      <c r="AH96" s="222"/>
      <c r="AI96" s="222"/>
      <c r="AJ96" s="222"/>
      <c r="AK96" s="222"/>
      <c r="AL96" s="222"/>
      <c r="AM96" s="222"/>
      <c r="AN96" s="222"/>
    </row>
    <row r="97" spans="2:40" x14ac:dyDescent="0.2">
      <c r="B97" s="209" t="str" cm="1">
        <f t="array" aca="1" ref="B97" ca="1">IFERROR(_xlfn.XLOOKUP(C97,Com_codes_core,Com_labels_core),"")</f>
        <v>Jewelry, imitation jewelry and related details; Musical instrument; Sports Instruments; Toys, games</v>
      </c>
      <c r="C97" s="55" t="str">
        <f t="shared" si="6"/>
        <v>c_102</v>
      </c>
      <c r="D97" s="167">
        <f t="shared" si="7"/>
        <v>0.9070825542235178</v>
      </c>
      <c r="E97" s="167">
        <f t="shared" si="7"/>
        <v>0.99779080964586964</v>
      </c>
      <c r="F97" s="167">
        <f t="shared" si="7"/>
        <v>0.9070825542235178</v>
      </c>
      <c r="G97" s="167">
        <f t="shared" si="7"/>
        <v>0.9070825542235178</v>
      </c>
      <c r="H97" s="167" t="str">
        <f t="shared" si="7"/>
        <v/>
      </c>
      <c r="I97" s="167" t="str">
        <f t="shared" si="7"/>
        <v/>
      </c>
      <c r="J97" s="167" t="str">
        <f t="shared" si="7"/>
        <v/>
      </c>
      <c r="K97" s="167" t="str">
        <f t="shared" si="8"/>
        <v/>
      </c>
      <c r="L97" s="167" t="str">
        <f t="shared" si="8"/>
        <v/>
      </c>
      <c r="M97" s="167" t="str">
        <f t="shared" si="8"/>
        <v/>
      </c>
      <c r="AC97" s="89" t="s">
        <v>577</v>
      </c>
      <c r="AD97" s="222">
        <v>9.070825542235178E-3</v>
      </c>
      <c r="AE97" s="222">
        <v>9.9779080964586958E-3</v>
      </c>
      <c r="AF97" s="222">
        <v>9.070825542235178E-3</v>
      </c>
      <c r="AG97" s="222">
        <v>9.070825542235178E-3</v>
      </c>
      <c r="AH97" s="222"/>
      <c r="AI97" s="222"/>
      <c r="AJ97" s="222"/>
      <c r="AK97" s="222"/>
      <c r="AL97" s="222"/>
      <c r="AM97" s="222"/>
      <c r="AN97" s="222"/>
    </row>
    <row r="98" spans="2:40" x14ac:dyDescent="0.2">
      <c r="B98" s="209" t="str" cm="1">
        <f t="array" aca="1" ref="B98" ca="1">IFERROR(_xlfn.XLOOKUP(C98,Com_codes_core,Com_labels_core),"")</f>
        <v>Medical, dental, orthopedic and rehabilitation equipment and instruments</v>
      </c>
      <c r="C98" s="55" t="str">
        <f t="shared" si="6"/>
        <v>c_103</v>
      </c>
      <c r="D98" s="167">
        <f t="shared" si="7"/>
        <v>0.2747456262780365</v>
      </c>
      <c r="E98" s="167">
        <f t="shared" si="7"/>
        <v>0.30222018890584013</v>
      </c>
      <c r="F98" s="167">
        <f t="shared" si="7"/>
        <v>0.2747456262780365</v>
      </c>
      <c r="G98" s="167">
        <f t="shared" si="7"/>
        <v>0.2747456262780365</v>
      </c>
      <c r="H98" s="167" t="str">
        <f t="shared" si="7"/>
        <v/>
      </c>
      <c r="I98" s="167" t="str">
        <f t="shared" si="7"/>
        <v/>
      </c>
      <c r="J98" s="167" t="str">
        <f t="shared" si="7"/>
        <v/>
      </c>
      <c r="K98" s="167" t="str">
        <f t="shared" si="8"/>
        <v/>
      </c>
      <c r="L98" s="167" t="str">
        <f t="shared" si="8"/>
        <v/>
      </c>
      <c r="M98" s="167" t="str">
        <f t="shared" si="8"/>
        <v/>
      </c>
      <c r="AC98" s="89" t="s">
        <v>578</v>
      </c>
      <c r="AD98" s="222">
        <v>2.7474562627803649E-3</v>
      </c>
      <c r="AE98" s="222">
        <v>3.0222018890584015E-3</v>
      </c>
      <c r="AF98" s="222">
        <v>2.7474562627803649E-3</v>
      </c>
      <c r="AG98" s="222">
        <v>2.7474562627803649E-3</v>
      </c>
      <c r="AH98" s="222"/>
      <c r="AI98" s="222"/>
      <c r="AJ98" s="222"/>
      <c r="AK98" s="222"/>
      <c r="AL98" s="222"/>
      <c r="AM98" s="222"/>
      <c r="AN98" s="222"/>
    </row>
    <row r="99" spans="2:40" x14ac:dyDescent="0.2">
      <c r="B99" s="209" t="str" cm="1">
        <f t="array" aca="1" ref="B99" ca="1">IFERROR(_xlfn.XLOOKUP(C99,Com_codes_core,Com_labels_core),"")</f>
        <v>Other processing and manufacturing products not yet classified</v>
      </c>
      <c r="C99" s="55" t="str">
        <f t="shared" si="6"/>
        <v>c_104</v>
      </c>
      <c r="D99" s="167">
        <f t="shared" si="7"/>
        <v>1.062909715104368</v>
      </c>
      <c r="E99" s="167">
        <f t="shared" si="7"/>
        <v>1.169200686614805</v>
      </c>
      <c r="F99" s="167">
        <f t="shared" si="7"/>
        <v>1.062909715104368</v>
      </c>
      <c r="G99" s="167">
        <f t="shared" si="7"/>
        <v>1.062909715104368</v>
      </c>
      <c r="H99" s="167" t="str">
        <f t="shared" si="7"/>
        <v/>
      </c>
      <c r="I99" s="167" t="str">
        <f t="shared" si="7"/>
        <v/>
      </c>
      <c r="J99" s="167" t="str">
        <f t="shared" si="7"/>
        <v/>
      </c>
      <c r="K99" s="167" t="str">
        <f t="shared" si="8"/>
        <v/>
      </c>
      <c r="L99" s="167" t="str">
        <f t="shared" si="8"/>
        <v/>
      </c>
      <c r="M99" s="167" t="str">
        <f t="shared" si="8"/>
        <v/>
      </c>
      <c r="AC99" s="89" t="s">
        <v>579</v>
      </c>
      <c r="AD99" s="222">
        <v>1.0629097151043682E-2</v>
      </c>
      <c r="AE99" s="222">
        <v>1.169200686614805E-2</v>
      </c>
      <c r="AF99" s="222">
        <v>1.0629097151043682E-2</v>
      </c>
      <c r="AG99" s="222">
        <v>1.0629097151043682E-2</v>
      </c>
      <c r="AH99" s="222"/>
      <c r="AI99" s="222"/>
      <c r="AJ99" s="222"/>
      <c r="AK99" s="222"/>
      <c r="AL99" s="222"/>
      <c r="AM99" s="222"/>
      <c r="AN99" s="222"/>
    </row>
    <row r="100" spans="2:40" x14ac:dyDescent="0.2">
      <c r="B100" s="209" t="str" cm="1">
        <f t="array" aca="1" ref="B100" ca="1">IFERROR(_xlfn.XLOOKUP(C100,Com_codes_core,Com_labels_core),"")</f>
        <v>Electricity commodity</v>
      </c>
      <c r="C100" s="55" t="str">
        <f t="shared" si="6"/>
        <v>c_106</v>
      </c>
      <c r="D100" s="167">
        <f t="shared" si="7"/>
        <v>0.1249203606426416</v>
      </c>
      <c r="E100" s="167">
        <f t="shared" si="7"/>
        <v>0.13741239670690578</v>
      </c>
      <c r="F100" s="167">
        <f t="shared" si="7"/>
        <v>0.1249203606426416</v>
      </c>
      <c r="G100" s="167">
        <f t="shared" si="7"/>
        <v>0.1249203606426416</v>
      </c>
      <c r="H100" s="167" t="str">
        <f t="shared" si="7"/>
        <v/>
      </c>
      <c r="I100" s="167" t="str">
        <f t="shared" si="7"/>
        <v/>
      </c>
      <c r="J100" s="167" t="str">
        <f t="shared" si="7"/>
        <v/>
      </c>
      <c r="K100" s="167" t="str">
        <f t="shared" si="8"/>
        <v/>
      </c>
      <c r="L100" s="167" t="str">
        <f t="shared" si="8"/>
        <v/>
      </c>
      <c r="M100" s="167" t="str">
        <f t="shared" si="8"/>
        <v/>
      </c>
      <c r="AC100" s="89" t="s">
        <v>581</v>
      </c>
      <c r="AD100" s="222">
        <v>1.249203606426416E-3</v>
      </c>
      <c r="AE100" s="222">
        <v>1.3741239670690577E-3</v>
      </c>
      <c r="AF100" s="222">
        <v>1.249203606426416E-3</v>
      </c>
      <c r="AG100" s="222">
        <v>1.249203606426416E-3</v>
      </c>
      <c r="AH100" s="222"/>
      <c r="AI100" s="222"/>
      <c r="AJ100" s="222"/>
      <c r="AK100" s="222"/>
      <c r="AL100" s="222"/>
      <c r="AM100" s="222"/>
      <c r="AN100" s="222"/>
    </row>
    <row r="101" spans="2:40" x14ac:dyDescent="0.2">
      <c r="B101" s="209" t="str" cm="1">
        <f t="array" aca="1" ref="B101" ca="1">IFERROR(_xlfn.XLOOKUP(C101,Com_codes_core,Com_labels_core),"")</f>
        <v>Publishing activities</v>
      </c>
      <c r="C101" s="55" t="str">
        <f t="shared" si="6"/>
        <v>c_136</v>
      </c>
      <c r="D101" s="167">
        <f t="shared" si="7"/>
        <v>0.59163104390084598</v>
      </c>
      <c r="E101" s="167">
        <f t="shared" si="7"/>
        <v>0.65079414829093074</v>
      </c>
      <c r="F101" s="167">
        <f t="shared" si="7"/>
        <v>0.59163104390084598</v>
      </c>
      <c r="G101" s="167">
        <f t="shared" si="7"/>
        <v>0.59163104390084598</v>
      </c>
      <c r="H101" s="167" t="str">
        <f t="shared" si="7"/>
        <v/>
      </c>
      <c r="I101" s="167" t="str">
        <f t="shared" si="7"/>
        <v/>
      </c>
      <c r="J101" s="167" t="str">
        <f t="shared" si="7"/>
        <v/>
      </c>
      <c r="K101" s="167" t="str">
        <f t="shared" si="8"/>
        <v/>
      </c>
      <c r="L101" s="167" t="str">
        <f t="shared" si="8"/>
        <v/>
      </c>
      <c r="M101" s="167" t="str">
        <f t="shared" si="8"/>
        <v/>
      </c>
      <c r="AC101" s="89" t="s">
        <v>611</v>
      </c>
      <c r="AD101" s="222">
        <v>5.9163104390084599E-3</v>
      </c>
      <c r="AE101" s="222">
        <v>6.5079414829093069E-3</v>
      </c>
      <c r="AF101" s="222">
        <v>5.9163104390084599E-3</v>
      </c>
      <c r="AG101" s="222">
        <v>5.9163104390084599E-3</v>
      </c>
      <c r="AH101" s="222"/>
      <c r="AI101" s="222"/>
      <c r="AJ101" s="222"/>
      <c r="AK101" s="222"/>
      <c r="AL101" s="222"/>
      <c r="AM101" s="222"/>
      <c r="AN101" s="222"/>
    </row>
    <row r="102" spans="2:40" x14ac:dyDescent="0.2">
      <c r="B102" s="209" t="str" cm="1">
        <f t="array" aca="1" ref="B102" ca="1">IFERROR(_xlfn.XLOOKUP(C102,Com_codes_core,Com_labels_core),"")</f>
        <v/>
      </c>
      <c r="C102" s="55" t="str">
        <f t="shared" si="6"/>
        <v/>
      </c>
      <c r="D102" s="167" t="str">
        <f t="shared" si="7"/>
        <v/>
      </c>
      <c r="E102" s="167" t="str">
        <f t="shared" si="7"/>
        <v/>
      </c>
      <c r="F102" s="167" t="str">
        <f t="shared" si="7"/>
        <v/>
      </c>
      <c r="G102" s="167" t="str">
        <f t="shared" si="7"/>
        <v/>
      </c>
      <c r="H102" s="167" t="str">
        <f t="shared" si="7"/>
        <v/>
      </c>
      <c r="I102" s="167" t="str">
        <f t="shared" si="7"/>
        <v/>
      </c>
      <c r="J102" s="167" t="str">
        <f t="shared" si="7"/>
        <v/>
      </c>
      <c r="K102" s="167" t="str">
        <f t="shared" si="8"/>
        <v/>
      </c>
      <c r="L102" s="167" t="str">
        <f t="shared" si="8"/>
        <v/>
      </c>
      <c r="M102" s="167" t="str">
        <f t="shared" si="8"/>
        <v/>
      </c>
      <c r="AC102" s="222"/>
      <c r="AD102" s="222"/>
      <c r="AE102" s="222"/>
      <c r="AF102" s="222"/>
      <c r="AG102" s="222"/>
      <c r="AH102" s="222"/>
      <c r="AI102" s="222"/>
      <c r="AJ102" s="222"/>
      <c r="AK102" s="222"/>
      <c r="AL102" s="222"/>
      <c r="AM102" s="222"/>
      <c r="AN102" s="222"/>
    </row>
    <row r="103" spans="2:40" x14ac:dyDescent="0.2">
      <c r="B103" s="209" t="str" cm="1">
        <f t="array" aca="1" ref="B103" ca="1">IFERROR(_xlfn.XLOOKUP(C103,Com_codes_core,Com_labels_core),"")</f>
        <v/>
      </c>
      <c r="C103" s="55" t="str">
        <f t="shared" si="6"/>
        <v/>
      </c>
      <c r="D103" s="167" t="str">
        <f t="shared" si="7"/>
        <v/>
      </c>
      <c r="E103" s="167" t="str">
        <f t="shared" si="7"/>
        <v/>
      </c>
      <c r="F103" s="167" t="str">
        <f t="shared" si="7"/>
        <v/>
      </c>
      <c r="G103" s="167" t="str">
        <f t="shared" si="7"/>
        <v/>
      </c>
      <c r="H103" s="167" t="str">
        <f t="shared" si="7"/>
        <v/>
      </c>
      <c r="I103" s="167" t="str">
        <f t="shared" si="7"/>
        <v/>
      </c>
      <c r="J103" s="167" t="str">
        <f t="shared" si="7"/>
        <v/>
      </c>
      <c r="K103" s="167" t="str">
        <f t="shared" si="8"/>
        <v/>
      </c>
      <c r="L103" s="167" t="str">
        <f t="shared" si="8"/>
        <v/>
      </c>
      <c r="M103" s="167" t="str">
        <f t="shared" si="8"/>
        <v/>
      </c>
      <c r="AC103" s="222"/>
      <c r="AD103" s="222"/>
      <c r="AE103" s="222"/>
      <c r="AF103" s="222"/>
      <c r="AG103" s="222"/>
      <c r="AH103" s="222"/>
      <c r="AI103" s="222"/>
      <c r="AJ103" s="222"/>
      <c r="AK103" s="222"/>
      <c r="AL103" s="222"/>
      <c r="AM103" s="222"/>
      <c r="AN103" s="222"/>
    </row>
    <row r="104" spans="2:40" x14ac:dyDescent="0.2">
      <c r="B104" s="209" t="str" cm="1">
        <f t="array" aca="1" ref="B104" ca="1">IFERROR(_xlfn.XLOOKUP(C104,Com_codes_core,Com_labels_core),"")</f>
        <v/>
      </c>
      <c r="C104" s="55" t="str">
        <f t="shared" si="6"/>
        <v/>
      </c>
      <c r="D104" s="167" t="str">
        <f t="shared" si="7"/>
        <v/>
      </c>
      <c r="E104" s="167" t="str">
        <f t="shared" si="7"/>
        <v/>
      </c>
      <c r="F104" s="167" t="str">
        <f t="shared" si="7"/>
        <v/>
      </c>
      <c r="G104" s="167" t="str">
        <f t="shared" si="7"/>
        <v/>
      </c>
      <c r="H104" s="167" t="str">
        <f t="shared" si="7"/>
        <v/>
      </c>
      <c r="I104" s="167" t="str">
        <f t="shared" si="7"/>
        <v/>
      </c>
      <c r="J104" s="167" t="str">
        <f t="shared" si="7"/>
        <v/>
      </c>
      <c r="K104" s="167" t="str">
        <f t="shared" si="8"/>
        <v/>
      </c>
      <c r="L104" s="167" t="str">
        <f t="shared" si="8"/>
        <v/>
      </c>
      <c r="M104" s="167" t="str">
        <f t="shared" si="8"/>
        <v/>
      </c>
      <c r="AC104" s="222"/>
      <c r="AD104" s="222"/>
      <c r="AE104" s="222"/>
      <c r="AF104" s="222"/>
      <c r="AG104" s="222"/>
      <c r="AH104" s="222"/>
      <c r="AI104" s="222"/>
      <c r="AJ104" s="222"/>
      <c r="AK104" s="222"/>
      <c r="AL104" s="222"/>
      <c r="AM104" s="222"/>
      <c r="AN104" s="222"/>
    </row>
    <row r="105" spans="2:40" x14ac:dyDescent="0.2">
      <c r="B105" s="209" t="str" cm="1">
        <f t="array" aca="1" ref="B105" ca="1">IFERROR(_xlfn.XLOOKUP(C105,Com_codes_core,Com_labels_core),"")</f>
        <v/>
      </c>
      <c r="C105" s="55" t="str">
        <f t="shared" si="6"/>
        <v/>
      </c>
      <c r="D105" s="167" t="str">
        <f t="shared" si="7"/>
        <v/>
      </c>
      <c r="E105" s="167" t="str">
        <f t="shared" si="7"/>
        <v/>
      </c>
      <c r="F105" s="167" t="str">
        <f t="shared" si="7"/>
        <v/>
      </c>
      <c r="G105" s="167" t="str">
        <f t="shared" si="7"/>
        <v/>
      </c>
      <c r="H105" s="167" t="str">
        <f t="shared" si="7"/>
        <v/>
      </c>
      <c r="I105" s="167" t="str">
        <f t="shared" si="7"/>
        <v/>
      </c>
      <c r="J105" s="167" t="str">
        <f t="shared" si="7"/>
        <v/>
      </c>
      <c r="K105" s="167" t="str">
        <f t="shared" si="8"/>
        <v/>
      </c>
      <c r="L105" s="167" t="str">
        <f t="shared" si="8"/>
        <v/>
      </c>
      <c r="M105" s="167" t="str">
        <f t="shared" si="8"/>
        <v/>
      </c>
      <c r="AC105" s="222"/>
      <c r="AD105" s="222"/>
      <c r="AE105" s="222"/>
      <c r="AF105" s="222"/>
      <c r="AG105" s="222"/>
      <c r="AH105" s="222"/>
      <c r="AI105" s="222"/>
      <c r="AJ105" s="222"/>
      <c r="AK105" s="222"/>
      <c r="AL105" s="222"/>
      <c r="AM105" s="222"/>
      <c r="AN105" s="222"/>
    </row>
    <row r="106" spans="2:40" x14ac:dyDescent="0.2">
      <c r="B106" s="209" t="str" cm="1">
        <f t="array" aca="1" ref="B106" ca="1">IFERROR(_xlfn.XLOOKUP(C106,Com_codes_core,Com_labels_core),"")</f>
        <v/>
      </c>
      <c r="C106" s="55" t="str">
        <f t="shared" si="6"/>
        <v/>
      </c>
      <c r="D106" s="167" t="str">
        <f t="shared" si="7"/>
        <v/>
      </c>
      <c r="E106" s="167" t="str">
        <f t="shared" si="7"/>
        <v/>
      </c>
      <c r="F106" s="167" t="str">
        <f t="shared" si="7"/>
        <v/>
      </c>
      <c r="G106" s="167" t="str">
        <f t="shared" si="7"/>
        <v/>
      </c>
      <c r="H106" s="167" t="str">
        <f t="shared" si="7"/>
        <v/>
      </c>
      <c r="I106" s="167" t="str">
        <f t="shared" si="7"/>
        <v/>
      </c>
      <c r="J106" s="167" t="str">
        <f t="shared" si="7"/>
        <v/>
      </c>
      <c r="K106" s="167" t="str">
        <f t="shared" si="8"/>
        <v/>
      </c>
      <c r="L106" s="167" t="str">
        <f t="shared" si="8"/>
        <v/>
      </c>
      <c r="M106" s="167" t="str">
        <f t="shared" si="8"/>
        <v/>
      </c>
      <c r="AC106" s="222"/>
      <c r="AD106" s="222"/>
      <c r="AE106" s="222"/>
      <c r="AF106" s="222"/>
      <c r="AG106" s="222"/>
      <c r="AH106" s="222"/>
      <c r="AI106" s="222"/>
      <c r="AJ106" s="222"/>
      <c r="AK106" s="222"/>
      <c r="AL106" s="222"/>
      <c r="AM106" s="222"/>
      <c r="AN106" s="222"/>
    </row>
    <row r="107" spans="2:40" x14ac:dyDescent="0.2">
      <c r="B107" s="209" t="str" cm="1">
        <f t="array" aca="1" ref="B107" ca="1">IFERROR(_xlfn.XLOOKUP(C107,Com_codes_core,Com_labels_core),"")</f>
        <v/>
      </c>
      <c r="C107" s="55" t="str">
        <f t="shared" si="6"/>
        <v/>
      </c>
      <c r="D107" s="167" t="str">
        <f t="shared" si="7"/>
        <v/>
      </c>
      <c r="E107" s="167" t="str">
        <f t="shared" si="7"/>
        <v/>
      </c>
      <c r="F107" s="167" t="str">
        <f t="shared" si="7"/>
        <v/>
      </c>
      <c r="G107" s="167" t="str">
        <f t="shared" si="7"/>
        <v/>
      </c>
      <c r="H107" s="167" t="str">
        <f t="shared" si="7"/>
        <v/>
      </c>
      <c r="I107" s="167" t="str">
        <f t="shared" si="7"/>
        <v/>
      </c>
      <c r="J107" s="167" t="str">
        <f t="shared" si="7"/>
        <v/>
      </c>
      <c r="K107" s="167" t="str">
        <f t="shared" si="8"/>
        <v/>
      </c>
      <c r="L107" s="167" t="str">
        <f t="shared" si="8"/>
        <v/>
      </c>
      <c r="M107" s="167" t="str">
        <f t="shared" si="8"/>
        <v/>
      </c>
      <c r="AC107" s="222"/>
      <c r="AD107" s="222"/>
      <c r="AE107" s="222"/>
      <c r="AF107" s="222"/>
      <c r="AG107" s="222"/>
      <c r="AH107" s="222"/>
      <c r="AI107" s="222"/>
      <c r="AJ107" s="222"/>
      <c r="AK107" s="222"/>
      <c r="AL107" s="222"/>
      <c r="AM107" s="222"/>
      <c r="AN107" s="222"/>
    </row>
    <row r="108" spans="2:40" x14ac:dyDescent="0.2">
      <c r="B108" s="209" t="str" cm="1">
        <f t="array" aca="1" ref="B108" ca="1">IFERROR(_xlfn.XLOOKUP(C108,Com_codes_core,Com_labels_core),"")</f>
        <v/>
      </c>
      <c r="C108" s="55" t="str">
        <f t="shared" si="6"/>
        <v/>
      </c>
      <c r="D108" s="167" t="str">
        <f t="shared" si="7"/>
        <v/>
      </c>
      <c r="E108" s="167" t="str">
        <f t="shared" si="7"/>
        <v/>
      </c>
      <c r="F108" s="167" t="str">
        <f t="shared" si="7"/>
        <v/>
      </c>
      <c r="G108" s="167" t="str">
        <f t="shared" si="7"/>
        <v/>
      </c>
      <c r="H108" s="167" t="str">
        <f t="shared" si="7"/>
        <v/>
      </c>
      <c r="I108" s="167" t="str">
        <f t="shared" si="7"/>
        <v/>
      </c>
      <c r="J108" s="167" t="str">
        <f t="shared" si="7"/>
        <v/>
      </c>
      <c r="K108" s="167" t="str">
        <f t="shared" si="8"/>
        <v/>
      </c>
      <c r="L108" s="167" t="str">
        <f t="shared" si="8"/>
        <v/>
      </c>
      <c r="M108" s="167" t="str">
        <f t="shared" si="8"/>
        <v/>
      </c>
      <c r="AC108" s="222"/>
      <c r="AD108" s="222"/>
      <c r="AE108" s="222"/>
      <c r="AF108" s="222"/>
      <c r="AG108" s="222"/>
      <c r="AH108" s="222"/>
      <c r="AI108" s="222"/>
      <c r="AJ108" s="222"/>
      <c r="AK108" s="222"/>
      <c r="AL108" s="222"/>
      <c r="AM108" s="222"/>
      <c r="AN108" s="222"/>
    </row>
    <row r="109" spans="2:40" x14ac:dyDescent="0.2">
      <c r="B109" s="209" t="str" cm="1">
        <f t="array" aca="1" ref="B109" ca="1">IFERROR(_xlfn.XLOOKUP(C109,Com_codes_core,Com_labels_core),"")</f>
        <v/>
      </c>
      <c r="C109" s="55" t="str">
        <f t="shared" si="6"/>
        <v/>
      </c>
      <c r="D109" s="167" t="str">
        <f t="shared" si="7"/>
        <v/>
      </c>
      <c r="E109" s="167" t="str">
        <f t="shared" si="7"/>
        <v/>
      </c>
      <c r="F109" s="167" t="str">
        <f t="shared" si="7"/>
        <v/>
      </c>
      <c r="G109" s="167" t="str">
        <f t="shared" si="7"/>
        <v/>
      </c>
      <c r="H109" s="167" t="str">
        <f t="shared" si="7"/>
        <v/>
      </c>
      <c r="I109" s="167" t="str">
        <f t="shared" si="7"/>
        <v/>
      </c>
      <c r="J109" s="167" t="str">
        <f t="shared" si="7"/>
        <v/>
      </c>
      <c r="K109" s="167" t="str">
        <f t="shared" si="8"/>
        <v/>
      </c>
      <c r="L109" s="167" t="str">
        <f t="shared" si="8"/>
        <v/>
      </c>
      <c r="M109" s="167" t="str">
        <f t="shared" si="8"/>
        <v/>
      </c>
      <c r="AC109" s="222"/>
      <c r="AD109" s="222"/>
      <c r="AE109" s="222"/>
      <c r="AF109" s="222"/>
      <c r="AG109" s="222"/>
      <c r="AH109" s="222"/>
      <c r="AI109" s="222"/>
      <c r="AJ109" s="222"/>
      <c r="AK109" s="222"/>
      <c r="AL109" s="222"/>
      <c r="AM109" s="222"/>
      <c r="AN109" s="222"/>
    </row>
    <row r="110" spans="2:40" x14ac:dyDescent="0.2">
      <c r="B110" s="209" t="str" cm="1">
        <f t="array" aca="1" ref="B110" ca="1">IFERROR(_xlfn.XLOOKUP(C110,Com_codes_core,Com_labels_core),"")</f>
        <v/>
      </c>
      <c r="C110" s="55" t="str">
        <f t="shared" si="6"/>
        <v/>
      </c>
      <c r="D110" s="167" t="str">
        <f t="shared" si="7"/>
        <v/>
      </c>
      <c r="E110" s="167" t="str">
        <f t="shared" si="7"/>
        <v/>
      </c>
      <c r="F110" s="167" t="str">
        <f t="shared" si="7"/>
        <v/>
      </c>
      <c r="G110" s="167" t="str">
        <f t="shared" si="7"/>
        <v/>
      </c>
      <c r="H110" s="167" t="str">
        <f t="shared" si="7"/>
        <v/>
      </c>
      <c r="I110" s="167" t="str">
        <f t="shared" si="7"/>
        <v/>
      </c>
      <c r="J110" s="167" t="str">
        <f t="shared" si="7"/>
        <v/>
      </c>
      <c r="K110" s="167" t="str">
        <f t="shared" si="8"/>
        <v/>
      </c>
      <c r="L110" s="167" t="str">
        <f t="shared" si="8"/>
        <v/>
      </c>
      <c r="M110" s="167" t="str">
        <f t="shared" si="8"/>
        <v/>
      </c>
      <c r="AC110" s="222"/>
      <c r="AD110" s="222"/>
      <c r="AE110" s="222"/>
      <c r="AF110" s="222"/>
      <c r="AG110" s="222"/>
      <c r="AH110" s="222"/>
      <c r="AI110" s="222"/>
      <c r="AJ110" s="222"/>
      <c r="AK110" s="222"/>
      <c r="AL110" s="222"/>
      <c r="AM110" s="222"/>
      <c r="AN110" s="222"/>
    </row>
    <row r="111" spans="2:40" x14ac:dyDescent="0.2">
      <c r="B111" s="209" t="str" cm="1">
        <f t="array" aca="1" ref="B111" ca="1">IFERROR(_xlfn.XLOOKUP(C111,Com_codes_core,Com_labels_core),"")</f>
        <v/>
      </c>
      <c r="C111" s="55" t="str">
        <f t="shared" si="6"/>
        <v/>
      </c>
      <c r="D111" s="167" t="str">
        <f t="shared" si="7"/>
        <v/>
      </c>
      <c r="E111" s="167" t="str">
        <f t="shared" si="7"/>
        <v/>
      </c>
      <c r="F111" s="167" t="str">
        <f t="shared" si="7"/>
        <v/>
      </c>
      <c r="G111" s="167" t="str">
        <f t="shared" si="7"/>
        <v/>
      </c>
      <c r="H111" s="167" t="str">
        <f t="shared" si="7"/>
        <v/>
      </c>
      <c r="I111" s="167" t="str">
        <f t="shared" si="7"/>
        <v/>
      </c>
      <c r="J111" s="167" t="str">
        <f t="shared" si="7"/>
        <v/>
      </c>
      <c r="K111" s="167" t="str">
        <f t="shared" si="8"/>
        <v/>
      </c>
      <c r="L111" s="167" t="str">
        <f t="shared" si="8"/>
        <v/>
      </c>
      <c r="M111" s="167" t="str">
        <f t="shared" si="8"/>
        <v/>
      </c>
      <c r="AC111" s="222"/>
      <c r="AD111" s="222"/>
      <c r="AE111" s="222"/>
      <c r="AF111" s="222"/>
      <c r="AG111" s="222"/>
      <c r="AH111" s="222"/>
      <c r="AI111" s="222"/>
      <c r="AJ111" s="222"/>
      <c r="AK111" s="222"/>
      <c r="AL111" s="222"/>
      <c r="AM111" s="222"/>
      <c r="AN111" s="222"/>
    </row>
    <row r="112" spans="2:40" x14ac:dyDescent="0.2">
      <c r="B112" s="209" t="str" cm="1">
        <f t="array" aca="1" ref="B112" ca="1">IFERROR(_xlfn.XLOOKUP(C112,Com_codes_core,Com_labels_core),"")</f>
        <v/>
      </c>
      <c r="C112" s="55" t="str">
        <f t="shared" si="6"/>
        <v/>
      </c>
      <c r="D112" s="167" t="str">
        <f t="shared" ref="D112:M146" si="9">IF(AD112="","",AD112*100)</f>
        <v/>
      </c>
      <c r="E112" s="167" t="str">
        <f t="shared" si="9"/>
        <v/>
      </c>
      <c r="F112" s="167" t="str">
        <f t="shared" si="9"/>
        <v/>
      </c>
      <c r="G112" s="167" t="str">
        <f t="shared" si="9"/>
        <v/>
      </c>
      <c r="H112" s="167" t="str">
        <f t="shared" si="9"/>
        <v/>
      </c>
      <c r="I112" s="167" t="str">
        <f t="shared" si="9"/>
        <v/>
      </c>
      <c r="J112" s="167" t="str">
        <f t="shared" si="9"/>
        <v/>
      </c>
      <c r="K112" s="167" t="str">
        <f t="shared" si="8"/>
        <v/>
      </c>
      <c r="L112" s="167" t="str">
        <f t="shared" si="8"/>
        <v/>
      </c>
      <c r="M112" s="167" t="str">
        <f t="shared" si="8"/>
        <v/>
      </c>
      <c r="AC112" s="222"/>
      <c r="AD112" s="222"/>
      <c r="AE112" s="222"/>
      <c r="AF112" s="222"/>
      <c r="AG112" s="222"/>
      <c r="AH112" s="222"/>
      <c r="AI112" s="222"/>
      <c r="AJ112" s="222"/>
      <c r="AK112" s="222"/>
      <c r="AL112" s="222"/>
      <c r="AM112" s="222"/>
      <c r="AN112" s="222"/>
    </row>
    <row r="113" spans="2:40" x14ac:dyDescent="0.2">
      <c r="B113" s="209" t="str" cm="1">
        <f t="array" aca="1" ref="B113" ca="1">IFERROR(_xlfn.XLOOKUP(C113,Com_codes_core,Com_labels_core),"")</f>
        <v/>
      </c>
      <c r="C113" s="55" t="str">
        <f t="shared" si="6"/>
        <v/>
      </c>
      <c r="D113" s="167" t="str">
        <f t="shared" si="9"/>
        <v/>
      </c>
      <c r="E113" s="167" t="str">
        <f t="shared" si="9"/>
        <v/>
      </c>
      <c r="F113" s="167" t="str">
        <f t="shared" si="9"/>
        <v/>
      </c>
      <c r="G113" s="167" t="str">
        <f t="shared" si="9"/>
        <v/>
      </c>
      <c r="H113" s="167" t="str">
        <f t="shared" si="9"/>
        <v/>
      </c>
      <c r="I113" s="167" t="str">
        <f t="shared" si="9"/>
        <v/>
      </c>
      <c r="J113" s="167" t="str">
        <f t="shared" si="9"/>
        <v/>
      </c>
      <c r="K113" s="167" t="str">
        <f t="shared" si="8"/>
        <v/>
      </c>
      <c r="L113" s="167" t="str">
        <f t="shared" si="8"/>
        <v/>
      </c>
      <c r="M113" s="167" t="str">
        <f t="shared" si="8"/>
        <v/>
      </c>
      <c r="AC113" s="222"/>
      <c r="AD113" s="222"/>
      <c r="AE113" s="222"/>
      <c r="AF113" s="222"/>
      <c r="AG113" s="222"/>
      <c r="AH113" s="222"/>
      <c r="AI113" s="222"/>
      <c r="AJ113" s="222"/>
      <c r="AK113" s="222"/>
      <c r="AL113" s="222"/>
      <c r="AM113" s="222"/>
      <c r="AN113" s="222"/>
    </row>
    <row r="114" spans="2:40" x14ac:dyDescent="0.2">
      <c r="B114" s="209" t="str" cm="1">
        <f t="array" aca="1" ref="B114" ca="1">IFERROR(_xlfn.XLOOKUP(C114,Com_codes_core,Com_labels_core),"")</f>
        <v/>
      </c>
      <c r="C114" s="55" t="str">
        <f t="shared" si="6"/>
        <v/>
      </c>
      <c r="D114" s="167" t="str">
        <f t="shared" si="9"/>
        <v/>
      </c>
      <c r="E114" s="167" t="str">
        <f t="shared" si="9"/>
        <v/>
      </c>
      <c r="F114" s="167" t="str">
        <f t="shared" si="9"/>
        <v/>
      </c>
      <c r="G114" s="167" t="str">
        <f t="shared" si="9"/>
        <v/>
      </c>
      <c r="H114" s="167" t="str">
        <f t="shared" si="9"/>
        <v/>
      </c>
      <c r="I114" s="167" t="str">
        <f t="shared" si="9"/>
        <v/>
      </c>
      <c r="J114" s="167" t="str">
        <f t="shared" si="9"/>
        <v/>
      </c>
      <c r="K114" s="167" t="str">
        <f t="shared" si="8"/>
        <v/>
      </c>
      <c r="L114" s="167" t="str">
        <f t="shared" si="8"/>
        <v/>
      </c>
      <c r="M114" s="167" t="str">
        <f t="shared" si="8"/>
        <v/>
      </c>
      <c r="AC114" s="222"/>
      <c r="AD114" s="222"/>
      <c r="AE114" s="222"/>
      <c r="AF114" s="222"/>
      <c r="AG114" s="222"/>
      <c r="AH114" s="222"/>
      <c r="AI114" s="222"/>
      <c r="AJ114" s="222"/>
      <c r="AK114" s="222"/>
      <c r="AL114" s="222"/>
      <c r="AM114" s="222"/>
      <c r="AN114" s="222"/>
    </row>
    <row r="115" spans="2:40" x14ac:dyDescent="0.2">
      <c r="B115" s="209" t="str" cm="1">
        <f t="array" aca="1" ref="B115" ca="1">IFERROR(_xlfn.XLOOKUP(C115,Com_codes_core,Com_labels_core),"")</f>
        <v/>
      </c>
      <c r="C115" s="55" t="str">
        <f t="shared" si="6"/>
        <v/>
      </c>
      <c r="D115" s="167" t="str">
        <f t="shared" si="9"/>
        <v/>
      </c>
      <c r="E115" s="167" t="str">
        <f t="shared" si="9"/>
        <v/>
      </c>
      <c r="F115" s="167" t="str">
        <f t="shared" si="9"/>
        <v/>
      </c>
      <c r="G115" s="167" t="str">
        <f t="shared" si="9"/>
        <v/>
      </c>
      <c r="H115" s="167" t="str">
        <f t="shared" si="9"/>
        <v/>
      </c>
      <c r="I115" s="167" t="str">
        <f t="shared" si="9"/>
        <v/>
      </c>
      <c r="J115" s="167" t="str">
        <f t="shared" si="9"/>
        <v/>
      </c>
      <c r="K115" s="167" t="str">
        <f t="shared" si="8"/>
        <v/>
      </c>
      <c r="L115" s="167" t="str">
        <f t="shared" si="8"/>
        <v/>
      </c>
      <c r="M115" s="167" t="str">
        <f t="shared" si="8"/>
        <v/>
      </c>
      <c r="AC115" s="222"/>
      <c r="AD115" s="222"/>
      <c r="AE115" s="222"/>
      <c r="AF115" s="222"/>
      <c r="AG115" s="222"/>
      <c r="AH115" s="222"/>
      <c r="AI115" s="222"/>
      <c r="AJ115" s="222"/>
      <c r="AK115" s="222"/>
      <c r="AL115" s="222"/>
      <c r="AM115" s="222"/>
      <c r="AN115" s="222"/>
    </row>
    <row r="116" spans="2:40" x14ac:dyDescent="0.2">
      <c r="B116" s="209" t="str" cm="1">
        <f t="array" aca="1" ref="B116" ca="1">IFERROR(_xlfn.XLOOKUP(C116,Com_codes_core,Com_labels_core),"")</f>
        <v/>
      </c>
      <c r="C116" s="55" t="str">
        <f t="shared" si="6"/>
        <v/>
      </c>
      <c r="D116" s="167" t="str">
        <f t="shared" si="9"/>
        <v/>
      </c>
      <c r="E116" s="167" t="str">
        <f t="shared" si="9"/>
        <v/>
      </c>
      <c r="F116" s="167" t="str">
        <f t="shared" si="9"/>
        <v/>
      </c>
      <c r="G116" s="167" t="str">
        <f t="shared" si="9"/>
        <v/>
      </c>
      <c r="H116" s="167" t="str">
        <f t="shared" si="9"/>
        <v/>
      </c>
      <c r="I116" s="167" t="str">
        <f t="shared" si="9"/>
        <v/>
      </c>
      <c r="J116" s="167" t="str">
        <f t="shared" si="9"/>
        <v/>
      </c>
      <c r="K116" s="167" t="str">
        <f t="shared" si="8"/>
        <v/>
      </c>
      <c r="L116" s="167" t="str">
        <f t="shared" si="8"/>
        <v/>
      </c>
      <c r="M116" s="167" t="str">
        <f t="shared" si="8"/>
        <v/>
      </c>
      <c r="AC116" s="222"/>
      <c r="AD116" s="222"/>
      <c r="AE116" s="222"/>
      <c r="AF116" s="222"/>
      <c r="AG116" s="222"/>
      <c r="AH116" s="222"/>
      <c r="AI116" s="222"/>
      <c r="AJ116" s="222"/>
      <c r="AK116" s="222"/>
      <c r="AL116" s="222"/>
      <c r="AM116" s="222"/>
      <c r="AN116" s="222"/>
    </row>
    <row r="117" spans="2:40" x14ac:dyDescent="0.2">
      <c r="B117" s="209" t="str" cm="1">
        <f t="array" aca="1" ref="B117" ca="1">IFERROR(_xlfn.XLOOKUP(C117,Com_codes_core,Com_labels_core),"")</f>
        <v/>
      </c>
      <c r="C117" s="55" t="str">
        <f t="shared" si="6"/>
        <v/>
      </c>
      <c r="D117" s="167" t="str">
        <f t="shared" si="9"/>
        <v/>
      </c>
      <c r="E117" s="167" t="str">
        <f t="shared" si="9"/>
        <v/>
      </c>
      <c r="F117" s="167" t="str">
        <f t="shared" si="9"/>
        <v/>
      </c>
      <c r="G117" s="167" t="str">
        <f t="shared" si="9"/>
        <v/>
      </c>
      <c r="H117" s="167" t="str">
        <f t="shared" si="9"/>
        <v/>
      </c>
      <c r="I117" s="167" t="str">
        <f t="shared" si="9"/>
        <v/>
      </c>
      <c r="J117" s="167" t="str">
        <f t="shared" si="9"/>
        <v/>
      </c>
      <c r="K117" s="167" t="str">
        <f t="shared" si="8"/>
        <v/>
      </c>
      <c r="L117" s="167" t="str">
        <f t="shared" si="8"/>
        <v/>
      </c>
      <c r="M117" s="167" t="str">
        <f t="shared" si="8"/>
        <v/>
      </c>
      <c r="AC117" s="222"/>
      <c r="AD117" s="222"/>
      <c r="AE117" s="222"/>
      <c r="AF117" s="222"/>
      <c r="AG117" s="222"/>
      <c r="AH117" s="222"/>
      <c r="AI117" s="222"/>
      <c r="AJ117" s="222"/>
      <c r="AK117" s="222"/>
      <c r="AL117" s="222"/>
      <c r="AM117" s="222"/>
      <c r="AN117" s="222"/>
    </row>
    <row r="118" spans="2:40" x14ac:dyDescent="0.2">
      <c r="B118" s="209" t="str" cm="1">
        <f t="array" aca="1" ref="B118" ca="1">IFERROR(_xlfn.XLOOKUP(C118,Com_codes_core,Com_labels_core),"")</f>
        <v/>
      </c>
      <c r="C118" s="55" t="str">
        <f t="shared" si="6"/>
        <v/>
      </c>
      <c r="D118" s="167" t="str">
        <f t="shared" si="9"/>
        <v/>
      </c>
      <c r="E118" s="167" t="str">
        <f t="shared" si="9"/>
        <v/>
      </c>
      <c r="F118" s="167" t="str">
        <f t="shared" si="9"/>
        <v/>
      </c>
      <c r="G118" s="167" t="str">
        <f t="shared" si="9"/>
        <v/>
      </c>
      <c r="H118" s="167" t="str">
        <f t="shared" si="9"/>
        <v/>
      </c>
      <c r="I118" s="167" t="str">
        <f t="shared" si="9"/>
        <v/>
      </c>
      <c r="J118" s="167" t="str">
        <f t="shared" si="9"/>
        <v/>
      </c>
      <c r="K118" s="167" t="str">
        <f t="shared" si="8"/>
        <v/>
      </c>
      <c r="L118" s="167" t="str">
        <f t="shared" si="8"/>
        <v/>
      </c>
      <c r="M118" s="167" t="str">
        <f t="shared" si="8"/>
        <v/>
      </c>
      <c r="AC118" s="222"/>
      <c r="AD118" s="222"/>
      <c r="AE118" s="222"/>
      <c r="AF118" s="222"/>
      <c r="AG118" s="222"/>
      <c r="AH118" s="222"/>
      <c r="AI118" s="222"/>
      <c r="AJ118" s="222"/>
      <c r="AK118" s="222"/>
      <c r="AL118" s="222"/>
      <c r="AM118" s="222"/>
      <c r="AN118" s="222"/>
    </row>
    <row r="119" spans="2:40" x14ac:dyDescent="0.2">
      <c r="B119" s="209" t="str" cm="1">
        <f t="array" aca="1" ref="B119" ca="1">IFERROR(_xlfn.XLOOKUP(C119,Com_codes_core,Com_labels_core),"")</f>
        <v/>
      </c>
      <c r="C119" s="55" t="str">
        <f t="shared" si="6"/>
        <v/>
      </c>
      <c r="D119" s="167" t="str">
        <f t="shared" si="9"/>
        <v/>
      </c>
      <c r="E119" s="167" t="str">
        <f t="shared" si="9"/>
        <v/>
      </c>
      <c r="F119" s="167" t="str">
        <f t="shared" si="9"/>
        <v/>
      </c>
      <c r="G119" s="167" t="str">
        <f t="shared" si="9"/>
        <v/>
      </c>
      <c r="H119" s="167" t="str">
        <f t="shared" si="9"/>
        <v/>
      </c>
      <c r="I119" s="167" t="str">
        <f t="shared" si="9"/>
        <v/>
      </c>
      <c r="J119" s="167" t="str">
        <f t="shared" si="9"/>
        <v/>
      </c>
      <c r="K119" s="167" t="str">
        <f t="shared" si="8"/>
        <v/>
      </c>
      <c r="L119" s="167" t="str">
        <f t="shared" si="8"/>
        <v/>
      </c>
      <c r="M119" s="167" t="str">
        <f t="shared" si="8"/>
        <v/>
      </c>
      <c r="AC119" s="222"/>
      <c r="AD119" s="222"/>
      <c r="AE119" s="222"/>
      <c r="AF119" s="222"/>
      <c r="AG119" s="222"/>
      <c r="AH119" s="222"/>
      <c r="AI119" s="222"/>
      <c r="AJ119" s="222"/>
      <c r="AK119" s="222"/>
      <c r="AL119" s="222"/>
      <c r="AM119" s="222"/>
      <c r="AN119" s="222"/>
    </row>
    <row r="120" spans="2:40" x14ac:dyDescent="0.2">
      <c r="B120" s="209" t="str" cm="1">
        <f t="array" aca="1" ref="B120" ca="1">IFERROR(_xlfn.XLOOKUP(C120,Com_codes_core,Com_labels_core),"")</f>
        <v/>
      </c>
      <c r="C120" s="55" t="str">
        <f t="shared" si="6"/>
        <v/>
      </c>
      <c r="D120" s="167" t="str">
        <f t="shared" si="9"/>
        <v/>
      </c>
      <c r="E120" s="167" t="str">
        <f t="shared" si="9"/>
        <v/>
      </c>
      <c r="F120" s="167" t="str">
        <f t="shared" si="9"/>
        <v/>
      </c>
      <c r="G120" s="167" t="str">
        <f t="shared" si="9"/>
        <v/>
      </c>
      <c r="H120" s="167" t="str">
        <f t="shared" si="9"/>
        <v/>
      </c>
      <c r="I120" s="167" t="str">
        <f t="shared" si="9"/>
        <v/>
      </c>
      <c r="J120" s="167" t="str">
        <f t="shared" si="9"/>
        <v/>
      </c>
      <c r="K120" s="167" t="str">
        <f t="shared" si="8"/>
        <v/>
      </c>
      <c r="L120" s="167" t="str">
        <f t="shared" si="8"/>
        <v/>
      </c>
      <c r="M120" s="167" t="str">
        <f t="shared" si="8"/>
        <v/>
      </c>
      <c r="AC120" s="222"/>
      <c r="AD120" s="222"/>
      <c r="AE120" s="222"/>
      <c r="AF120" s="222"/>
      <c r="AG120" s="222"/>
      <c r="AH120" s="222"/>
      <c r="AI120" s="222"/>
      <c r="AJ120" s="222"/>
      <c r="AK120" s="222"/>
      <c r="AL120" s="222"/>
      <c r="AM120" s="222"/>
      <c r="AN120" s="222"/>
    </row>
    <row r="121" spans="2:40" x14ac:dyDescent="0.2">
      <c r="B121" s="209" t="str" cm="1">
        <f t="array" aca="1" ref="B121" ca="1">IFERROR(_xlfn.XLOOKUP(C121,Com_codes_core,Com_labels_core),"")</f>
        <v/>
      </c>
      <c r="C121" s="55" t="str">
        <f t="shared" si="6"/>
        <v/>
      </c>
      <c r="D121" s="167" t="str">
        <f t="shared" si="9"/>
        <v/>
      </c>
      <c r="E121" s="167" t="str">
        <f t="shared" si="9"/>
        <v/>
      </c>
      <c r="F121" s="167" t="str">
        <f t="shared" si="9"/>
        <v/>
      </c>
      <c r="G121" s="167" t="str">
        <f t="shared" si="9"/>
        <v/>
      </c>
      <c r="H121" s="167" t="str">
        <f t="shared" si="9"/>
        <v/>
      </c>
      <c r="I121" s="167" t="str">
        <f t="shared" si="9"/>
        <v/>
      </c>
      <c r="J121" s="167" t="str">
        <f t="shared" si="9"/>
        <v/>
      </c>
      <c r="K121" s="167" t="str">
        <f t="shared" si="8"/>
        <v/>
      </c>
      <c r="L121" s="167" t="str">
        <f t="shared" si="8"/>
        <v/>
      </c>
      <c r="M121" s="167" t="str">
        <f t="shared" si="8"/>
        <v/>
      </c>
      <c r="AC121" s="222"/>
      <c r="AD121" s="222"/>
      <c r="AE121" s="222"/>
      <c r="AF121" s="222"/>
      <c r="AG121" s="222"/>
      <c r="AH121" s="222"/>
      <c r="AI121" s="222"/>
      <c r="AJ121" s="222"/>
      <c r="AK121" s="222"/>
      <c r="AL121" s="222"/>
      <c r="AM121" s="222"/>
      <c r="AN121" s="222"/>
    </row>
    <row r="122" spans="2:40" x14ac:dyDescent="0.2">
      <c r="B122" s="209" t="str" cm="1">
        <f t="array" aca="1" ref="B122" ca="1">IFERROR(_xlfn.XLOOKUP(C122,Com_codes_core,Com_labels_core),"")</f>
        <v/>
      </c>
      <c r="C122" s="55" t="str">
        <f t="shared" si="6"/>
        <v/>
      </c>
      <c r="D122" s="167" t="str">
        <f t="shared" si="9"/>
        <v/>
      </c>
      <c r="E122" s="167" t="str">
        <f t="shared" si="9"/>
        <v/>
      </c>
      <c r="F122" s="167" t="str">
        <f t="shared" si="9"/>
        <v/>
      </c>
      <c r="G122" s="167" t="str">
        <f t="shared" si="9"/>
        <v/>
      </c>
      <c r="H122" s="167" t="str">
        <f t="shared" si="9"/>
        <v/>
      </c>
      <c r="I122" s="167" t="str">
        <f t="shared" si="9"/>
        <v/>
      </c>
      <c r="J122" s="167" t="str">
        <f t="shared" si="9"/>
        <v/>
      </c>
      <c r="K122" s="167" t="str">
        <f t="shared" si="8"/>
        <v/>
      </c>
      <c r="L122" s="167" t="str">
        <f t="shared" si="8"/>
        <v/>
      </c>
      <c r="M122" s="167" t="str">
        <f t="shared" si="8"/>
        <v/>
      </c>
      <c r="AC122" s="222"/>
      <c r="AD122" s="222"/>
      <c r="AE122" s="222"/>
      <c r="AF122" s="222"/>
      <c r="AG122" s="222"/>
      <c r="AH122" s="222"/>
      <c r="AI122" s="222"/>
      <c r="AJ122" s="222"/>
      <c r="AK122" s="222"/>
      <c r="AL122" s="222"/>
      <c r="AM122" s="222"/>
      <c r="AN122" s="222"/>
    </row>
    <row r="123" spans="2:40" x14ac:dyDescent="0.2">
      <c r="B123" s="209" t="str" cm="1">
        <f t="array" aca="1" ref="B123" ca="1">IFERROR(_xlfn.XLOOKUP(C123,Com_codes_core,Com_labels_core),"")</f>
        <v/>
      </c>
      <c r="C123" s="55" t="str">
        <f t="shared" si="6"/>
        <v/>
      </c>
      <c r="D123" s="167" t="str">
        <f t="shared" si="9"/>
        <v/>
      </c>
      <c r="E123" s="167" t="str">
        <f t="shared" si="9"/>
        <v/>
      </c>
      <c r="F123" s="167" t="str">
        <f t="shared" si="9"/>
        <v/>
      </c>
      <c r="G123" s="167" t="str">
        <f t="shared" si="9"/>
        <v/>
      </c>
      <c r="H123" s="167" t="str">
        <f t="shared" si="9"/>
        <v/>
      </c>
      <c r="I123" s="167" t="str">
        <f t="shared" si="9"/>
        <v/>
      </c>
      <c r="J123" s="167" t="str">
        <f t="shared" si="9"/>
        <v/>
      </c>
      <c r="K123" s="167" t="str">
        <f t="shared" si="8"/>
        <v/>
      </c>
      <c r="L123" s="167" t="str">
        <f t="shared" si="8"/>
        <v/>
      </c>
      <c r="M123" s="167" t="str">
        <f t="shared" si="8"/>
        <v/>
      </c>
      <c r="AC123" s="222"/>
      <c r="AD123" s="222"/>
      <c r="AE123" s="222"/>
      <c r="AF123" s="222"/>
      <c r="AG123" s="222"/>
      <c r="AH123" s="222"/>
      <c r="AI123" s="222"/>
      <c r="AJ123" s="222"/>
      <c r="AK123" s="222"/>
      <c r="AL123" s="222"/>
      <c r="AM123" s="222"/>
      <c r="AN123" s="222"/>
    </row>
    <row r="124" spans="2:40" x14ac:dyDescent="0.2">
      <c r="B124" s="209" t="str" cm="1">
        <f t="array" aca="1" ref="B124" ca="1">IFERROR(_xlfn.XLOOKUP(C124,Com_codes_core,Com_labels_core),"")</f>
        <v/>
      </c>
      <c r="C124" s="55" t="str">
        <f t="shared" si="6"/>
        <v/>
      </c>
      <c r="D124" s="167" t="str">
        <f t="shared" si="9"/>
        <v/>
      </c>
      <c r="E124" s="167" t="str">
        <f t="shared" si="9"/>
        <v/>
      </c>
      <c r="F124" s="167" t="str">
        <f t="shared" si="9"/>
        <v/>
      </c>
      <c r="G124" s="167" t="str">
        <f t="shared" si="9"/>
        <v/>
      </c>
      <c r="H124" s="167" t="str">
        <f t="shared" si="9"/>
        <v/>
      </c>
      <c r="I124" s="167" t="str">
        <f t="shared" si="9"/>
        <v/>
      </c>
      <c r="J124" s="167" t="str">
        <f t="shared" si="9"/>
        <v/>
      </c>
      <c r="K124" s="167" t="str">
        <f t="shared" si="8"/>
        <v/>
      </c>
      <c r="L124" s="167" t="str">
        <f t="shared" si="8"/>
        <v/>
      </c>
      <c r="M124" s="167" t="str">
        <f t="shared" si="8"/>
        <v/>
      </c>
      <c r="AC124" s="222"/>
      <c r="AD124" s="222"/>
      <c r="AE124" s="222"/>
      <c r="AF124" s="222"/>
      <c r="AG124" s="222"/>
      <c r="AH124" s="222"/>
      <c r="AI124" s="222"/>
      <c r="AJ124" s="222"/>
      <c r="AK124" s="222"/>
      <c r="AL124" s="222"/>
      <c r="AM124" s="222"/>
      <c r="AN124" s="222"/>
    </row>
    <row r="125" spans="2:40" x14ac:dyDescent="0.2">
      <c r="B125" s="209" t="str" cm="1">
        <f t="array" aca="1" ref="B125" ca="1">IFERROR(_xlfn.XLOOKUP(C125,Com_codes_core,Com_labels_core),"")</f>
        <v/>
      </c>
      <c r="C125" s="55" t="str">
        <f t="shared" si="6"/>
        <v/>
      </c>
      <c r="D125" s="167" t="str">
        <f t="shared" si="9"/>
        <v/>
      </c>
      <c r="E125" s="167" t="str">
        <f t="shared" si="9"/>
        <v/>
      </c>
      <c r="F125" s="167" t="str">
        <f t="shared" si="9"/>
        <v/>
      </c>
      <c r="G125" s="167" t="str">
        <f t="shared" si="9"/>
        <v/>
      </c>
      <c r="H125" s="167" t="str">
        <f t="shared" si="9"/>
        <v/>
      </c>
      <c r="I125" s="167" t="str">
        <f t="shared" si="9"/>
        <v/>
      </c>
      <c r="J125" s="167" t="str">
        <f t="shared" si="9"/>
        <v/>
      </c>
      <c r="K125" s="167" t="str">
        <f t="shared" si="8"/>
        <v/>
      </c>
      <c r="L125" s="167" t="str">
        <f t="shared" si="8"/>
        <v/>
      </c>
      <c r="M125" s="167" t="str">
        <f t="shared" si="8"/>
        <v/>
      </c>
      <c r="AC125" s="222"/>
      <c r="AD125" s="222"/>
      <c r="AE125" s="222"/>
      <c r="AF125" s="222"/>
      <c r="AG125" s="222"/>
      <c r="AH125" s="222"/>
      <c r="AI125" s="222"/>
      <c r="AJ125" s="222"/>
      <c r="AK125" s="222"/>
      <c r="AL125" s="222"/>
      <c r="AM125" s="222"/>
      <c r="AN125" s="222"/>
    </row>
    <row r="126" spans="2:40" x14ac:dyDescent="0.2">
      <c r="B126" s="209" t="str" cm="1">
        <f t="array" aca="1" ref="B126" ca="1">IFERROR(_xlfn.XLOOKUP(C126,Com_codes_core,Com_labels_core),"")</f>
        <v/>
      </c>
      <c r="C126" s="55" t="str">
        <f t="shared" si="6"/>
        <v/>
      </c>
      <c r="D126" s="167" t="str">
        <f t="shared" si="9"/>
        <v/>
      </c>
      <c r="E126" s="167" t="str">
        <f t="shared" si="9"/>
        <v/>
      </c>
      <c r="F126" s="167" t="str">
        <f t="shared" si="9"/>
        <v/>
      </c>
      <c r="G126" s="167" t="str">
        <f t="shared" si="9"/>
        <v/>
      </c>
      <c r="H126" s="167" t="str">
        <f t="shared" si="9"/>
        <v/>
      </c>
      <c r="I126" s="167" t="str">
        <f t="shared" si="9"/>
        <v/>
      </c>
      <c r="J126" s="167" t="str">
        <f t="shared" si="9"/>
        <v/>
      </c>
      <c r="K126" s="167" t="str">
        <f t="shared" si="8"/>
        <v/>
      </c>
      <c r="L126" s="167" t="str">
        <f t="shared" si="8"/>
        <v/>
      </c>
      <c r="M126" s="167" t="str">
        <f t="shared" si="8"/>
        <v/>
      </c>
      <c r="AC126" s="222"/>
      <c r="AD126" s="222"/>
      <c r="AE126" s="222"/>
      <c r="AF126" s="222"/>
      <c r="AG126" s="222"/>
      <c r="AH126" s="222"/>
      <c r="AI126" s="222"/>
      <c r="AJ126" s="222"/>
      <c r="AK126" s="222"/>
      <c r="AL126" s="222"/>
      <c r="AM126" s="222"/>
      <c r="AN126" s="222"/>
    </row>
    <row r="127" spans="2:40" x14ac:dyDescent="0.2">
      <c r="B127" s="209" t="str" cm="1">
        <f t="array" aca="1" ref="B127" ca="1">IFERROR(_xlfn.XLOOKUP(C127,Com_codes_core,Com_labels_core),"")</f>
        <v/>
      </c>
      <c r="C127" s="55" t="str">
        <f t="shared" si="6"/>
        <v/>
      </c>
      <c r="D127" s="167" t="str">
        <f t="shared" si="9"/>
        <v/>
      </c>
      <c r="E127" s="167" t="str">
        <f t="shared" si="9"/>
        <v/>
      </c>
      <c r="F127" s="167" t="str">
        <f t="shared" si="9"/>
        <v/>
      </c>
      <c r="G127" s="167" t="str">
        <f t="shared" si="9"/>
        <v/>
      </c>
      <c r="H127" s="167" t="str">
        <f t="shared" si="9"/>
        <v/>
      </c>
      <c r="I127" s="167" t="str">
        <f t="shared" si="9"/>
        <v/>
      </c>
      <c r="J127" s="167" t="str">
        <f t="shared" si="9"/>
        <v/>
      </c>
      <c r="K127" s="167" t="str">
        <f t="shared" si="8"/>
        <v/>
      </c>
      <c r="L127" s="167" t="str">
        <f t="shared" si="8"/>
        <v/>
      </c>
      <c r="M127" s="167" t="str">
        <f t="shared" si="8"/>
        <v/>
      </c>
      <c r="AC127" s="222"/>
      <c r="AD127" s="222"/>
      <c r="AE127" s="222"/>
      <c r="AF127" s="222"/>
      <c r="AG127" s="222"/>
      <c r="AH127" s="222"/>
      <c r="AI127" s="222"/>
      <c r="AJ127" s="222"/>
      <c r="AK127" s="222"/>
      <c r="AL127" s="222"/>
      <c r="AM127" s="222"/>
      <c r="AN127" s="222"/>
    </row>
    <row r="128" spans="2:40" x14ac:dyDescent="0.2">
      <c r="B128" s="209" t="str" cm="1">
        <f t="array" aca="1" ref="B128" ca="1">IFERROR(_xlfn.XLOOKUP(C128,Com_codes_core,Com_labels_core),"")</f>
        <v/>
      </c>
      <c r="C128" s="55" t="str">
        <f t="shared" si="6"/>
        <v/>
      </c>
      <c r="D128" s="167" t="str">
        <f t="shared" si="9"/>
        <v/>
      </c>
      <c r="E128" s="167" t="str">
        <f t="shared" si="9"/>
        <v/>
      </c>
      <c r="F128" s="167" t="str">
        <f t="shared" si="9"/>
        <v/>
      </c>
      <c r="G128" s="167" t="str">
        <f t="shared" si="9"/>
        <v/>
      </c>
      <c r="H128" s="167" t="str">
        <f t="shared" si="9"/>
        <v/>
      </c>
      <c r="I128" s="167" t="str">
        <f t="shared" si="9"/>
        <v/>
      </c>
      <c r="J128" s="167" t="str">
        <f t="shared" si="9"/>
        <v/>
      </c>
      <c r="K128" s="167" t="str">
        <f t="shared" si="8"/>
        <v/>
      </c>
      <c r="L128" s="167" t="str">
        <f t="shared" si="8"/>
        <v/>
      </c>
      <c r="M128" s="167" t="str">
        <f t="shared" si="8"/>
        <v/>
      </c>
      <c r="AC128" s="222"/>
      <c r="AD128" s="222"/>
      <c r="AE128" s="222"/>
      <c r="AF128" s="222"/>
      <c r="AG128" s="222"/>
      <c r="AH128" s="222"/>
      <c r="AI128" s="222"/>
      <c r="AJ128" s="222"/>
      <c r="AK128" s="222"/>
      <c r="AL128" s="222"/>
      <c r="AM128" s="222"/>
      <c r="AN128" s="222"/>
    </row>
    <row r="129" spans="2:40" x14ac:dyDescent="0.2">
      <c r="B129" s="209" t="str" cm="1">
        <f t="array" aca="1" ref="B129" ca="1">IFERROR(_xlfn.XLOOKUP(C129,Com_codes_core,Com_labels_core),"")</f>
        <v/>
      </c>
      <c r="C129" s="55" t="str">
        <f t="shared" si="6"/>
        <v/>
      </c>
      <c r="D129" s="167" t="str">
        <f t="shared" si="9"/>
        <v/>
      </c>
      <c r="E129" s="167" t="str">
        <f t="shared" si="9"/>
        <v/>
      </c>
      <c r="F129" s="167" t="str">
        <f t="shared" si="9"/>
        <v/>
      </c>
      <c r="G129" s="167" t="str">
        <f t="shared" si="9"/>
        <v/>
      </c>
      <c r="H129" s="167" t="str">
        <f t="shared" si="9"/>
        <v/>
      </c>
      <c r="I129" s="167" t="str">
        <f t="shared" si="9"/>
        <v/>
      </c>
      <c r="J129" s="167" t="str">
        <f t="shared" si="9"/>
        <v/>
      </c>
      <c r="K129" s="167" t="str">
        <f t="shared" si="8"/>
        <v/>
      </c>
      <c r="L129" s="167" t="str">
        <f t="shared" si="8"/>
        <v/>
      </c>
      <c r="M129" s="167" t="str">
        <f t="shared" si="8"/>
        <v/>
      </c>
      <c r="AC129" s="222"/>
      <c r="AD129" s="222"/>
      <c r="AE129" s="222"/>
      <c r="AF129" s="222"/>
      <c r="AG129" s="222"/>
      <c r="AH129" s="222"/>
      <c r="AI129" s="222"/>
      <c r="AJ129" s="222"/>
      <c r="AK129" s="222"/>
      <c r="AL129" s="222"/>
      <c r="AM129" s="222"/>
      <c r="AN129" s="222"/>
    </row>
    <row r="130" spans="2:40" x14ac:dyDescent="0.2">
      <c r="B130" s="209" t="str" cm="1">
        <f t="array" aca="1" ref="B130" ca="1">IFERROR(_xlfn.XLOOKUP(C130,Com_codes_core,Com_labels_core),"")</f>
        <v/>
      </c>
      <c r="C130" s="55" t="str">
        <f t="shared" si="6"/>
        <v/>
      </c>
      <c r="D130" s="167" t="str">
        <f t="shared" si="9"/>
        <v/>
      </c>
      <c r="E130" s="167" t="str">
        <f t="shared" si="9"/>
        <v/>
      </c>
      <c r="F130" s="167" t="str">
        <f t="shared" si="9"/>
        <v/>
      </c>
      <c r="G130" s="167" t="str">
        <f t="shared" si="9"/>
        <v/>
      </c>
      <c r="H130" s="167" t="str">
        <f t="shared" si="9"/>
        <v/>
      </c>
      <c r="I130" s="167" t="str">
        <f t="shared" si="9"/>
        <v/>
      </c>
      <c r="J130" s="167" t="str">
        <f t="shared" si="9"/>
        <v/>
      </c>
      <c r="K130" s="167" t="str">
        <f t="shared" si="8"/>
        <v/>
      </c>
      <c r="L130" s="167" t="str">
        <f t="shared" si="8"/>
        <v/>
      </c>
      <c r="M130" s="167" t="str">
        <f t="shared" si="8"/>
        <v/>
      </c>
      <c r="AC130" s="222"/>
      <c r="AD130" s="222"/>
      <c r="AE130" s="222"/>
      <c r="AF130" s="222"/>
      <c r="AG130" s="222"/>
      <c r="AH130" s="222"/>
      <c r="AI130" s="222"/>
      <c r="AJ130" s="222"/>
      <c r="AK130" s="222"/>
      <c r="AL130" s="222"/>
      <c r="AM130" s="222"/>
      <c r="AN130" s="222"/>
    </row>
    <row r="131" spans="2:40" x14ac:dyDescent="0.2">
      <c r="B131" s="209" t="str" cm="1">
        <f t="array" aca="1" ref="B131" ca="1">IFERROR(_xlfn.XLOOKUP(C131,Com_codes_core,Com_labels_core),"")</f>
        <v/>
      </c>
      <c r="C131" s="55" t="str">
        <f t="shared" si="6"/>
        <v/>
      </c>
      <c r="D131" s="167" t="str">
        <f t="shared" si="9"/>
        <v/>
      </c>
      <c r="E131" s="167" t="str">
        <f t="shared" si="9"/>
        <v/>
      </c>
      <c r="F131" s="167" t="str">
        <f t="shared" si="9"/>
        <v/>
      </c>
      <c r="G131" s="167" t="str">
        <f t="shared" si="9"/>
        <v/>
      </c>
      <c r="H131" s="167" t="str">
        <f t="shared" si="9"/>
        <v/>
      </c>
      <c r="I131" s="167" t="str">
        <f t="shared" si="9"/>
        <v/>
      </c>
      <c r="J131" s="167" t="str">
        <f t="shared" si="9"/>
        <v/>
      </c>
      <c r="K131" s="167" t="str">
        <f t="shared" si="8"/>
        <v/>
      </c>
      <c r="L131" s="167" t="str">
        <f t="shared" si="8"/>
        <v/>
      </c>
      <c r="M131" s="167" t="str">
        <f t="shared" si="8"/>
        <v/>
      </c>
      <c r="AC131" s="222"/>
      <c r="AD131" s="222"/>
      <c r="AE131" s="222"/>
      <c r="AF131" s="222"/>
      <c r="AG131" s="222"/>
      <c r="AH131" s="222"/>
      <c r="AI131" s="222"/>
      <c r="AJ131" s="222"/>
      <c r="AK131" s="222"/>
      <c r="AL131" s="222"/>
      <c r="AM131" s="222"/>
      <c r="AN131" s="222"/>
    </row>
    <row r="132" spans="2:40" x14ac:dyDescent="0.2">
      <c r="B132" s="209" t="str" cm="1">
        <f t="array" aca="1" ref="B132" ca="1">IFERROR(_xlfn.XLOOKUP(C132,Com_codes_core,Com_labels_core),"")</f>
        <v/>
      </c>
      <c r="C132" s="55" t="str">
        <f t="shared" si="6"/>
        <v/>
      </c>
      <c r="D132" s="167" t="str">
        <f t="shared" si="9"/>
        <v/>
      </c>
      <c r="E132" s="167" t="str">
        <f t="shared" si="9"/>
        <v/>
      </c>
      <c r="F132" s="167" t="str">
        <f t="shared" si="9"/>
        <v/>
      </c>
      <c r="G132" s="167" t="str">
        <f t="shared" si="9"/>
        <v/>
      </c>
      <c r="H132" s="167" t="str">
        <f t="shared" si="9"/>
        <v/>
      </c>
      <c r="I132" s="167" t="str">
        <f t="shared" si="9"/>
        <v/>
      </c>
      <c r="J132" s="167" t="str">
        <f t="shared" si="9"/>
        <v/>
      </c>
      <c r="K132" s="167" t="str">
        <f t="shared" si="8"/>
        <v/>
      </c>
      <c r="L132" s="167" t="str">
        <f t="shared" si="8"/>
        <v/>
      </c>
      <c r="M132" s="167" t="str">
        <f t="shared" si="8"/>
        <v/>
      </c>
      <c r="AC132" s="222"/>
      <c r="AD132" s="222"/>
      <c r="AE132" s="222"/>
      <c r="AF132" s="222"/>
      <c r="AG132" s="222"/>
      <c r="AH132" s="222"/>
      <c r="AI132" s="222"/>
      <c r="AJ132" s="222"/>
      <c r="AK132" s="222"/>
      <c r="AL132" s="222"/>
      <c r="AM132" s="222"/>
      <c r="AN132" s="222"/>
    </row>
    <row r="133" spans="2:40" x14ac:dyDescent="0.2">
      <c r="B133" s="209" t="str" cm="1">
        <f t="array" aca="1" ref="B133" ca="1">IFERROR(_xlfn.XLOOKUP(C133,Com_codes_core,Com_labels_core),"")</f>
        <v/>
      </c>
      <c r="C133" s="55" t="str">
        <f t="shared" si="6"/>
        <v/>
      </c>
      <c r="D133" s="167" t="str">
        <f t="shared" si="9"/>
        <v/>
      </c>
      <c r="E133" s="167" t="str">
        <f t="shared" si="9"/>
        <v/>
      </c>
      <c r="F133" s="167" t="str">
        <f t="shared" si="9"/>
        <v/>
      </c>
      <c r="G133" s="167" t="str">
        <f t="shared" si="9"/>
        <v/>
      </c>
      <c r="H133" s="167" t="str">
        <f t="shared" si="9"/>
        <v/>
      </c>
      <c r="I133" s="167" t="str">
        <f t="shared" si="9"/>
        <v/>
      </c>
      <c r="J133" s="167" t="str">
        <f t="shared" si="9"/>
        <v/>
      </c>
      <c r="K133" s="167" t="str">
        <f t="shared" si="8"/>
        <v/>
      </c>
      <c r="L133" s="167" t="str">
        <f t="shared" si="8"/>
        <v/>
      </c>
      <c r="M133" s="167" t="str">
        <f t="shared" si="8"/>
        <v/>
      </c>
      <c r="AC133" s="222"/>
      <c r="AD133" s="222"/>
      <c r="AE133" s="222"/>
      <c r="AF133" s="222"/>
      <c r="AG133" s="222"/>
      <c r="AH133" s="222"/>
      <c r="AI133" s="222"/>
      <c r="AJ133" s="222"/>
      <c r="AK133" s="222"/>
      <c r="AL133" s="222"/>
      <c r="AM133" s="222"/>
      <c r="AN133" s="222"/>
    </row>
    <row r="134" spans="2:40" x14ac:dyDescent="0.2">
      <c r="B134" s="209" t="str" cm="1">
        <f t="array" aca="1" ref="B134" ca="1">IFERROR(_xlfn.XLOOKUP(C134,Com_codes_core,Com_labels_core),"")</f>
        <v/>
      </c>
      <c r="C134" s="55" t="str">
        <f t="shared" si="6"/>
        <v/>
      </c>
      <c r="D134" s="167" t="str">
        <f t="shared" si="9"/>
        <v/>
      </c>
      <c r="E134" s="167" t="str">
        <f t="shared" si="9"/>
        <v/>
      </c>
      <c r="F134" s="167" t="str">
        <f t="shared" si="9"/>
        <v/>
      </c>
      <c r="G134" s="167" t="str">
        <f t="shared" si="9"/>
        <v/>
      </c>
      <c r="H134" s="167" t="str">
        <f t="shared" si="9"/>
        <v/>
      </c>
      <c r="I134" s="167" t="str">
        <f t="shared" si="9"/>
        <v/>
      </c>
      <c r="J134" s="167" t="str">
        <f t="shared" si="9"/>
        <v/>
      </c>
      <c r="K134" s="167" t="str">
        <f t="shared" si="8"/>
        <v/>
      </c>
      <c r="L134" s="167" t="str">
        <f t="shared" si="8"/>
        <v/>
      </c>
      <c r="M134" s="167" t="str">
        <f t="shared" si="8"/>
        <v/>
      </c>
      <c r="AC134" s="222"/>
      <c r="AD134" s="222"/>
      <c r="AE134" s="222"/>
      <c r="AF134" s="222"/>
      <c r="AG134" s="222"/>
      <c r="AH134" s="222"/>
      <c r="AI134" s="222"/>
      <c r="AJ134" s="222"/>
      <c r="AK134" s="222"/>
      <c r="AL134" s="222"/>
      <c r="AM134" s="222"/>
      <c r="AN134" s="222"/>
    </row>
    <row r="135" spans="2:40" x14ac:dyDescent="0.2">
      <c r="B135" s="209" t="str" cm="1">
        <f t="array" aca="1" ref="B135" ca="1">IFERROR(_xlfn.XLOOKUP(C135,Com_codes_core,Com_labels_core),"")</f>
        <v/>
      </c>
      <c r="C135" s="55" t="str">
        <f t="shared" si="6"/>
        <v/>
      </c>
      <c r="D135" s="167" t="str">
        <f t="shared" si="9"/>
        <v/>
      </c>
      <c r="E135" s="167" t="str">
        <f t="shared" si="9"/>
        <v/>
      </c>
      <c r="F135" s="167" t="str">
        <f t="shared" si="9"/>
        <v/>
      </c>
      <c r="G135" s="167" t="str">
        <f t="shared" si="9"/>
        <v/>
      </c>
      <c r="H135" s="167" t="str">
        <f t="shared" si="9"/>
        <v/>
      </c>
      <c r="I135" s="167" t="str">
        <f t="shared" si="9"/>
        <v/>
      </c>
      <c r="J135" s="167" t="str">
        <f t="shared" si="9"/>
        <v/>
      </c>
      <c r="K135" s="167" t="str">
        <f t="shared" si="8"/>
        <v/>
      </c>
      <c r="L135" s="167" t="str">
        <f t="shared" si="8"/>
        <v/>
      </c>
      <c r="M135" s="167" t="str">
        <f t="shared" si="8"/>
        <v/>
      </c>
      <c r="AC135" s="222"/>
      <c r="AD135" s="222"/>
      <c r="AE135" s="222"/>
      <c r="AF135" s="222"/>
      <c r="AG135" s="222"/>
      <c r="AH135" s="222"/>
      <c r="AI135" s="222"/>
      <c r="AJ135" s="222"/>
      <c r="AK135" s="222"/>
      <c r="AL135" s="222"/>
      <c r="AM135" s="222"/>
      <c r="AN135" s="222"/>
    </row>
    <row r="136" spans="2:40" x14ac:dyDescent="0.2">
      <c r="B136" s="209" t="str" cm="1">
        <f t="array" aca="1" ref="B136" ca="1">IFERROR(_xlfn.XLOOKUP(C136,Com_codes_core,Com_labels_core),"")</f>
        <v/>
      </c>
      <c r="C136" s="55" t="str">
        <f t="shared" si="6"/>
        <v/>
      </c>
      <c r="D136" s="167" t="str">
        <f t="shared" si="9"/>
        <v/>
      </c>
      <c r="E136" s="167" t="str">
        <f t="shared" si="9"/>
        <v/>
      </c>
      <c r="F136" s="167" t="str">
        <f t="shared" si="9"/>
        <v/>
      </c>
      <c r="G136" s="167" t="str">
        <f t="shared" si="9"/>
        <v/>
      </c>
      <c r="H136" s="167" t="str">
        <f t="shared" si="9"/>
        <v/>
      </c>
      <c r="I136" s="167" t="str">
        <f t="shared" si="9"/>
        <v/>
      </c>
      <c r="J136" s="167" t="str">
        <f t="shared" si="9"/>
        <v/>
      </c>
      <c r="K136" s="167" t="str">
        <f t="shared" si="8"/>
        <v/>
      </c>
      <c r="L136" s="167" t="str">
        <f t="shared" si="8"/>
        <v/>
      </c>
      <c r="M136" s="167" t="str">
        <f t="shared" si="8"/>
        <v/>
      </c>
      <c r="AC136" s="222"/>
      <c r="AD136" s="222"/>
      <c r="AE136" s="222"/>
      <c r="AF136" s="222"/>
      <c r="AG136" s="222"/>
      <c r="AH136" s="222"/>
      <c r="AI136" s="222"/>
      <c r="AJ136" s="222"/>
      <c r="AK136" s="222"/>
      <c r="AL136" s="222"/>
      <c r="AM136" s="222"/>
      <c r="AN136" s="222"/>
    </row>
    <row r="137" spans="2:40" x14ac:dyDescent="0.2">
      <c r="B137" s="209" t="str" cm="1">
        <f t="array" aca="1" ref="B137" ca="1">IFERROR(_xlfn.XLOOKUP(C137,Com_codes_core,Com_labels_core),"")</f>
        <v/>
      </c>
      <c r="C137" s="55" t="str">
        <f t="shared" ref="C137:C162" si="10">IF(AC137="","",AC137)</f>
        <v/>
      </c>
      <c r="D137" s="167" t="str">
        <f t="shared" si="9"/>
        <v/>
      </c>
      <c r="E137" s="167" t="str">
        <f t="shared" si="9"/>
        <v/>
      </c>
      <c r="F137" s="167" t="str">
        <f t="shared" si="9"/>
        <v/>
      </c>
      <c r="G137" s="167" t="str">
        <f t="shared" si="9"/>
        <v/>
      </c>
      <c r="H137" s="167" t="str">
        <f t="shared" si="9"/>
        <v/>
      </c>
      <c r="I137" s="167" t="str">
        <f t="shared" si="9"/>
        <v/>
      </c>
      <c r="J137" s="167" t="str">
        <f t="shared" si="9"/>
        <v/>
      </c>
      <c r="K137" s="167" t="str">
        <f t="shared" si="8"/>
        <v/>
      </c>
      <c r="L137" s="167" t="str">
        <f t="shared" si="8"/>
        <v/>
      </c>
      <c r="M137" s="167" t="str">
        <f t="shared" si="8"/>
        <v/>
      </c>
      <c r="AC137" s="222"/>
      <c r="AD137" s="222"/>
      <c r="AE137" s="222"/>
      <c r="AF137" s="222"/>
      <c r="AG137" s="222"/>
      <c r="AH137" s="222"/>
      <c r="AI137" s="222"/>
      <c r="AJ137" s="222"/>
      <c r="AK137" s="222"/>
      <c r="AL137" s="222"/>
      <c r="AM137" s="222"/>
      <c r="AN137" s="222"/>
    </row>
    <row r="138" spans="2:40" x14ac:dyDescent="0.2">
      <c r="B138" s="209" t="str" cm="1">
        <f t="array" aca="1" ref="B138" ca="1">IFERROR(_xlfn.XLOOKUP(C138,Com_codes_core,Com_labels_core),"")</f>
        <v/>
      </c>
      <c r="C138" s="55" t="str">
        <f t="shared" si="10"/>
        <v/>
      </c>
      <c r="D138" s="167" t="str">
        <f t="shared" si="9"/>
        <v/>
      </c>
      <c r="E138" s="167" t="str">
        <f t="shared" si="9"/>
        <v/>
      </c>
      <c r="F138" s="167" t="str">
        <f t="shared" si="9"/>
        <v/>
      </c>
      <c r="G138" s="167" t="str">
        <f t="shared" si="9"/>
        <v/>
      </c>
      <c r="H138" s="167" t="str">
        <f t="shared" si="9"/>
        <v/>
      </c>
      <c r="I138" s="167" t="str">
        <f t="shared" si="9"/>
        <v/>
      </c>
      <c r="J138" s="167" t="str">
        <f t="shared" si="9"/>
        <v/>
      </c>
      <c r="K138" s="167" t="str">
        <f t="shared" si="8"/>
        <v/>
      </c>
      <c r="L138" s="167" t="str">
        <f t="shared" si="8"/>
        <v/>
      </c>
      <c r="M138" s="167" t="str">
        <f t="shared" si="8"/>
        <v/>
      </c>
      <c r="AC138" s="222"/>
      <c r="AD138" s="222"/>
      <c r="AE138" s="222"/>
      <c r="AF138" s="222"/>
      <c r="AG138" s="222"/>
      <c r="AH138" s="222"/>
      <c r="AI138" s="222"/>
      <c r="AJ138" s="222"/>
      <c r="AK138" s="222"/>
      <c r="AL138" s="222"/>
      <c r="AM138" s="222"/>
      <c r="AN138" s="222"/>
    </row>
    <row r="139" spans="2:40" x14ac:dyDescent="0.2">
      <c r="B139" s="209" t="str" cm="1">
        <f t="array" aca="1" ref="B139" ca="1">IFERROR(_xlfn.XLOOKUP(C139,Com_codes_core,Com_labels_core),"")</f>
        <v/>
      </c>
      <c r="C139" s="55" t="str">
        <f t="shared" si="10"/>
        <v/>
      </c>
      <c r="D139" s="167" t="str">
        <f t="shared" si="9"/>
        <v/>
      </c>
      <c r="E139" s="167" t="str">
        <f t="shared" si="9"/>
        <v/>
      </c>
      <c r="F139" s="167" t="str">
        <f t="shared" si="9"/>
        <v/>
      </c>
      <c r="G139" s="167" t="str">
        <f t="shared" si="9"/>
        <v/>
      </c>
      <c r="H139" s="167" t="str">
        <f t="shared" si="9"/>
        <v/>
      </c>
      <c r="I139" s="167" t="str">
        <f t="shared" si="9"/>
        <v/>
      </c>
      <c r="J139" s="167" t="str">
        <f t="shared" si="9"/>
        <v/>
      </c>
      <c r="K139" s="167" t="str">
        <f t="shared" si="8"/>
        <v/>
      </c>
      <c r="L139" s="167" t="str">
        <f t="shared" si="8"/>
        <v/>
      </c>
      <c r="M139" s="167" t="str">
        <f t="shared" si="8"/>
        <v/>
      </c>
      <c r="AC139" s="222"/>
      <c r="AD139" s="222"/>
      <c r="AE139" s="222"/>
      <c r="AF139" s="222"/>
      <c r="AG139" s="222"/>
      <c r="AH139" s="222"/>
      <c r="AI139" s="222"/>
      <c r="AJ139" s="222"/>
      <c r="AK139" s="222"/>
      <c r="AL139" s="222"/>
      <c r="AM139" s="222"/>
      <c r="AN139" s="222"/>
    </row>
    <row r="140" spans="2:40" x14ac:dyDescent="0.2">
      <c r="B140" s="209" t="str" cm="1">
        <f t="array" aca="1" ref="B140" ca="1">IFERROR(_xlfn.XLOOKUP(C140,Com_codes_core,Com_labels_core),"")</f>
        <v/>
      </c>
      <c r="C140" s="55" t="str">
        <f t="shared" si="10"/>
        <v/>
      </c>
      <c r="D140" s="167" t="str">
        <f t="shared" si="9"/>
        <v/>
      </c>
      <c r="E140" s="167" t="str">
        <f t="shared" si="9"/>
        <v/>
      </c>
      <c r="F140" s="167" t="str">
        <f t="shared" si="9"/>
        <v/>
      </c>
      <c r="G140" s="167" t="str">
        <f t="shared" si="9"/>
        <v/>
      </c>
      <c r="H140" s="167" t="str">
        <f t="shared" si="9"/>
        <v/>
      </c>
      <c r="I140" s="167" t="str">
        <f t="shared" si="9"/>
        <v/>
      </c>
      <c r="J140" s="167" t="str">
        <f t="shared" si="9"/>
        <v/>
      </c>
      <c r="K140" s="167" t="str">
        <f t="shared" si="8"/>
        <v/>
      </c>
      <c r="L140" s="167" t="str">
        <f t="shared" si="8"/>
        <v/>
      </c>
      <c r="M140" s="167" t="str">
        <f t="shared" si="8"/>
        <v/>
      </c>
      <c r="AC140" s="222"/>
      <c r="AD140" s="222"/>
      <c r="AE140" s="222"/>
      <c r="AF140" s="222"/>
      <c r="AG140" s="222"/>
      <c r="AH140" s="222"/>
      <c r="AI140" s="222"/>
      <c r="AJ140" s="222"/>
      <c r="AK140" s="222"/>
      <c r="AL140" s="222"/>
      <c r="AM140" s="222"/>
      <c r="AN140" s="222"/>
    </row>
    <row r="141" spans="2:40" x14ac:dyDescent="0.2">
      <c r="B141" s="209" t="str" cm="1">
        <f t="array" aca="1" ref="B141" ca="1">IFERROR(_xlfn.XLOOKUP(C141,Com_codes_core,Com_labels_core),"")</f>
        <v/>
      </c>
      <c r="C141" s="55" t="str">
        <f t="shared" si="10"/>
        <v/>
      </c>
      <c r="D141" s="167" t="str">
        <f t="shared" si="9"/>
        <v/>
      </c>
      <c r="E141" s="167" t="str">
        <f t="shared" si="9"/>
        <v/>
      </c>
      <c r="F141" s="167" t="str">
        <f t="shared" si="9"/>
        <v/>
      </c>
      <c r="G141" s="167" t="str">
        <f t="shared" si="9"/>
        <v/>
      </c>
      <c r="H141" s="167" t="str">
        <f t="shared" si="9"/>
        <v/>
      </c>
      <c r="I141" s="167" t="str">
        <f t="shared" si="9"/>
        <v/>
      </c>
      <c r="J141" s="167" t="str">
        <f t="shared" si="9"/>
        <v/>
      </c>
      <c r="K141" s="167" t="str">
        <f t="shared" si="8"/>
        <v/>
      </c>
      <c r="L141" s="167" t="str">
        <f t="shared" si="8"/>
        <v/>
      </c>
      <c r="M141" s="167" t="str">
        <f t="shared" si="8"/>
        <v/>
      </c>
      <c r="AC141" s="222"/>
      <c r="AD141" s="222"/>
      <c r="AE141" s="222"/>
      <c r="AF141" s="222"/>
      <c r="AG141" s="222"/>
      <c r="AH141" s="222"/>
      <c r="AI141" s="222"/>
      <c r="AJ141" s="222"/>
      <c r="AK141" s="222"/>
      <c r="AL141" s="222"/>
      <c r="AM141" s="222"/>
      <c r="AN141" s="222"/>
    </row>
    <row r="142" spans="2:40" x14ac:dyDescent="0.2">
      <c r="B142" s="209" t="str" cm="1">
        <f t="array" aca="1" ref="B142" ca="1">IFERROR(_xlfn.XLOOKUP(C142,Com_codes_core,Com_labels_core),"")</f>
        <v/>
      </c>
      <c r="C142" s="55" t="str">
        <f t="shared" si="10"/>
        <v/>
      </c>
      <c r="D142" s="167" t="str">
        <f t="shared" si="9"/>
        <v/>
      </c>
      <c r="E142" s="167" t="str">
        <f t="shared" si="9"/>
        <v/>
      </c>
      <c r="F142" s="167" t="str">
        <f t="shared" si="9"/>
        <v/>
      </c>
      <c r="G142" s="167" t="str">
        <f t="shared" si="9"/>
        <v/>
      </c>
      <c r="H142" s="167" t="str">
        <f t="shared" si="9"/>
        <v/>
      </c>
      <c r="I142" s="167" t="str">
        <f t="shared" si="9"/>
        <v/>
      </c>
      <c r="J142" s="167" t="str">
        <f t="shared" si="9"/>
        <v/>
      </c>
      <c r="K142" s="167" t="str">
        <f t="shared" si="9"/>
        <v/>
      </c>
      <c r="L142" s="167" t="str">
        <f t="shared" si="9"/>
        <v/>
      </c>
      <c r="M142" s="167" t="str">
        <f t="shared" si="9"/>
        <v/>
      </c>
      <c r="AC142" s="222"/>
      <c r="AD142" s="222"/>
      <c r="AE142" s="222"/>
      <c r="AF142" s="222"/>
      <c r="AG142" s="222"/>
      <c r="AH142" s="222"/>
      <c r="AI142" s="222"/>
      <c r="AJ142" s="222"/>
      <c r="AK142" s="222"/>
      <c r="AL142" s="222"/>
      <c r="AM142" s="222"/>
      <c r="AN142" s="222"/>
    </row>
    <row r="143" spans="2:40" x14ac:dyDescent="0.2">
      <c r="B143" s="209" t="str" cm="1">
        <f t="array" aca="1" ref="B143" ca="1">IFERROR(_xlfn.XLOOKUP(C143,Com_codes_core,Com_labels_core),"")</f>
        <v/>
      </c>
      <c r="C143" s="55" t="str">
        <f t="shared" si="10"/>
        <v/>
      </c>
      <c r="D143" s="167" t="str">
        <f t="shared" si="9"/>
        <v/>
      </c>
      <c r="E143" s="167" t="str">
        <f t="shared" si="9"/>
        <v/>
      </c>
      <c r="F143" s="167" t="str">
        <f t="shared" si="9"/>
        <v/>
      </c>
      <c r="G143" s="167" t="str">
        <f t="shared" si="9"/>
        <v/>
      </c>
      <c r="H143" s="167" t="str">
        <f t="shared" si="9"/>
        <v/>
      </c>
      <c r="I143" s="167" t="str">
        <f t="shared" si="9"/>
        <v/>
      </c>
      <c r="J143" s="167" t="str">
        <f t="shared" si="9"/>
        <v/>
      </c>
      <c r="K143" s="167" t="str">
        <f t="shared" si="9"/>
        <v/>
      </c>
      <c r="L143" s="167" t="str">
        <f t="shared" si="9"/>
        <v/>
      </c>
      <c r="M143" s="167" t="str">
        <f t="shared" si="9"/>
        <v/>
      </c>
      <c r="AC143" s="222"/>
      <c r="AD143" s="222"/>
      <c r="AE143" s="222"/>
      <c r="AF143" s="222"/>
      <c r="AG143" s="222"/>
      <c r="AH143" s="222"/>
      <c r="AI143" s="222"/>
      <c r="AJ143" s="222"/>
      <c r="AK143" s="222"/>
      <c r="AL143" s="222"/>
      <c r="AM143" s="222"/>
      <c r="AN143" s="222"/>
    </row>
    <row r="144" spans="2:40" x14ac:dyDescent="0.2">
      <c r="B144" s="209" t="str" cm="1">
        <f t="array" aca="1" ref="B144" ca="1">IFERROR(_xlfn.XLOOKUP(C144,Com_codes_core,Com_labels_core),"")</f>
        <v/>
      </c>
      <c r="C144" s="55" t="str">
        <f t="shared" si="10"/>
        <v/>
      </c>
      <c r="D144" s="167" t="str">
        <f t="shared" si="9"/>
        <v/>
      </c>
      <c r="E144" s="167" t="str">
        <f t="shared" si="9"/>
        <v/>
      </c>
      <c r="F144" s="167" t="str">
        <f t="shared" si="9"/>
        <v/>
      </c>
      <c r="G144" s="167" t="str">
        <f t="shared" si="9"/>
        <v/>
      </c>
      <c r="H144" s="167" t="str">
        <f t="shared" si="9"/>
        <v/>
      </c>
      <c r="I144" s="167" t="str">
        <f t="shared" si="9"/>
        <v/>
      </c>
      <c r="J144" s="167" t="str">
        <f t="shared" si="9"/>
        <v/>
      </c>
      <c r="K144" s="167" t="str">
        <f t="shared" si="9"/>
        <v/>
      </c>
      <c r="L144" s="167" t="str">
        <f t="shared" si="9"/>
        <v/>
      </c>
      <c r="M144" s="167" t="str">
        <f t="shared" si="9"/>
        <v/>
      </c>
      <c r="AC144" s="222"/>
      <c r="AD144" s="222"/>
      <c r="AE144" s="222"/>
      <c r="AF144" s="222"/>
      <c r="AG144" s="222"/>
      <c r="AH144" s="222"/>
      <c r="AI144" s="222"/>
      <c r="AJ144" s="222"/>
      <c r="AK144" s="222"/>
      <c r="AL144" s="222"/>
      <c r="AM144" s="222"/>
      <c r="AN144" s="222"/>
    </row>
    <row r="145" spans="2:40" x14ac:dyDescent="0.2">
      <c r="B145" s="209" t="str" cm="1">
        <f t="array" aca="1" ref="B145" ca="1">IFERROR(_xlfn.XLOOKUP(C145,Com_codes_core,Com_labels_core),"")</f>
        <v/>
      </c>
      <c r="C145" s="55" t="str">
        <f t="shared" si="10"/>
        <v/>
      </c>
      <c r="D145" s="167" t="str">
        <f t="shared" si="9"/>
        <v/>
      </c>
      <c r="E145" s="167" t="str">
        <f t="shared" si="9"/>
        <v/>
      </c>
      <c r="F145" s="167" t="str">
        <f t="shared" si="9"/>
        <v/>
      </c>
      <c r="G145" s="167" t="str">
        <f t="shared" si="9"/>
        <v/>
      </c>
      <c r="H145" s="167" t="str">
        <f t="shared" si="9"/>
        <v/>
      </c>
      <c r="I145" s="167" t="str">
        <f t="shared" si="9"/>
        <v/>
      </c>
      <c r="J145" s="167" t="str">
        <f t="shared" si="9"/>
        <v/>
      </c>
      <c r="K145" s="167" t="str">
        <f t="shared" si="9"/>
        <v/>
      </c>
      <c r="L145" s="167" t="str">
        <f t="shared" si="9"/>
        <v/>
      </c>
      <c r="M145" s="167" t="str">
        <f t="shared" si="9"/>
        <v/>
      </c>
      <c r="AC145" s="222"/>
      <c r="AD145" s="222"/>
      <c r="AE145" s="222"/>
      <c r="AF145" s="222"/>
      <c r="AG145" s="222"/>
      <c r="AH145" s="222"/>
      <c r="AI145" s="222"/>
      <c r="AJ145" s="222"/>
      <c r="AK145" s="222"/>
      <c r="AL145" s="222"/>
      <c r="AM145" s="222"/>
      <c r="AN145" s="222"/>
    </row>
    <row r="146" spans="2:40" x14ac:dyDescent="0.2">
      <c r="B146" s="209" t="str" cm="1">
        <f t="array" aca="1" ref="B146" ca="1">IFERROR(_xlfn.XLOOKUP(C146,Com_codes_core,Com_labels_core),"")</f>
        <v/>
      </c>
      <c r="C146" s="55" t="str">
        <f t="shared" si="10"/>
        <v/>
      </c>
      <c r="D146" s="167" t="str">
        <f t="shared" si="9"/>
        <v/>
      </c>
      <c r="E146" s="167" t="str">
        <f t="shared" si="9"/>
        <v/>
      </c>
      <c r="F146" s="167" t="str">
        <f t="shared" si="9"/>
        <v/>
      </c>
      <c r="G146" s="167" t="str">
        <f t="shared" si="9"/>
        <v/>
      </c>
      <c r="H146" s="167" t="str">
        <f t="shared" si="9"/>
        <v/>
      </c>
      <c r="I146" s="167" t="str">
        <f t="shared" ref="I146:M162" si="11">IF(AI146="","",AI146*100)</f>
        <v/>
      </c>
      <c r="J146" s="167" t="str">
        <f t="shared" si="11"/>
        <v/>
      </c>
      <c r="K146" s="167" t="str">
        <f t="shared" si="11"/>
        <v/>
      </c>
      <c r="L146" s="167" t="str">
        <f t="shared" si="11"/>
        <v/>
      </c>
      <c r="M146" s="167" t="str">
        <f t="shared" si="11"/>
        <v/>
      </c>
      <c r="AC146" s="222"/>
      <c r="AD146" s="222"/>
      <c r="AE146" s="222"/>
      <c r="AF146" s="222"/>
      <c r="AG146" s="222"/>
      <c r="AH146" s="222"/>
      <c r="AI146" s="222"/>
      <c r="AJ146" s="222"/>
      <c r="AK146" s="222"/>
      <c r="AL146" s="222"/>
      <c r="AM146" s="222"/>
      <c r="AN146" s="222"/>
    </row>
    <row r="147" spans="2:40" x14ac:dyDescent="0.2">
      <c r="B147" s="209" t="str" cm="1">
        <f t="array" aca="1" ref="B147" ca="1">IFERROR(_xlfn.XLOOKUP(C147,Com_codes_core,Com_labels_core),"")</f>
        <v/>
      </c>
      <c r="C147" s="55" t="str">
        <f t="shared" si="10"/>
        <v/>
      </c>
      <c r="D147" s="167" t="str">
        <f t="shared" ref="D147:H162" si="12">IF(AD147="","",AD147*100)</f>
        <v/>
      </c>
      <c r="E147" s="167" t="str">
        <f t="shared" si="12"/>
        <v/>
      </c>
      <c r="F147" s="167" t="str">
        <f t="shared" si="12"/>
        <v/>
      </c>
      <c r="G147" s="167" t="str">
        <f t="shared" si="12"/>
        <v/>
      </c>
      <c r="H147" s="167" t="str">
        <f t="shared" si="12"/>
        <v/>
      </c>
      <c r="I147" s="167" t="str">
        <f t="shared" si="11"/>
        <v/>
      </c>
      <c r="J147" s="167" t="str">
        <f t="shared" si="11"/>
        <v/>
      </c>
      <c r="K147" s="167" t="str">
        <f t="shared" si="11"/>
        <v/>
      </c>
      <c r="L147" s="167" t="str">
        <f t="shared" si="11"/>
        <v/>
      </c>
      <c r="M147" s="167" t="str">
        <f t="shared" si="11"/>
        <v/>
      </c>
      <c r="AC147" s="222"/>
      <c r="AD147" s="222"/>
      <c r="AE147" s="222"/>
      <c r="AF147" s="222"/>
      <c r="AG147" s="222"/>
      <c r="AH147" s="222"/>
      <c r="AI147" s="222"/>
      <c r="AJ147" s="222"/>
      <c r="AK147" s="222"/>
      <c r="AL147" s="222"/>
      <c r="AM147" s="222"/>
      <c r="AN147" s="222"/>
    </row>
    <row r="148" spans="2:40" x14ac:dyDescent="0.2">
      <c r="B148" s="209" t="str" cm="1">
        <f t="array" aca="1" ref="B148" ca="1">IFERROR(_xlfn.XLOOKUP(C148,Com_codes_core,Com_labels_core),"")</f>
        <v/>
      </c>
      <c r="C148" s="55" t="str">
        <f t="shared" si="10"/>
        <v/>
      </c>
      <c r="D148" s="167" t="str">
        <f t="shared" si="12"/>
        <v/>
      </c>
      <c r="E148" s="167" t="str">
        <f t="shared" si="12"/>
        <v/>
      </c>
      <c r="F148" s="167" t="str">
        <f t="shared" si="12"/>
        <v/>
      </c>
      <c r="G148" s="167" t="str">
        <f t="shared" si="12"/>
        <v/>
      </c>
      <c r="H148" s="167" t="str">
        <f t="shared" si="12"/>
        <v/>
      </c>
      <c r="I148" s="167" t="str">
        <f t="shared" si="11"/>
        <v/>
      </c>
      <c r="J148" s="167" t="str">
        <f t="shared" si="11"/>
        <v/>
      </c>
      <c r="K148" s="167" t="str">
        <f t="shared" si="11"/>
        <v/>
      </c>
      <c r="L148" s="167" t="str">
        <f t="shared" si="11"/>
        <v/>
      </c>
      <c r="M148" s="167" t="str">
        <f t="shared" si="11"/>
        <v/>
      </c>
      <c r="AC148" s="222"/>
      <c r="AD148" s="222"/>
      <c r="AE148" s="222"/>
      <c r="AF148" s="222"/>
      <c r="AG148" s="222"/>
      <c r="AH148" s="222"/>
      <c r="AI148" s="222"/>
      <c r="AJ148" s="222"/>
      <c r="AK148" s="222"/>
      <c r="AL148" s="222"/>
      <c r="AM148" s="222"/>
      <c r="AN148" s="222"/>
    </row>
    <row r="149" spans="2:40" x14ac:dyDescent="0.2">
      <c r="B149" s="209" t="str" cm="1">
        <f t="array" aca="1" ref="B149" ca="1">IFERROR(_xlfn.XLOOKUP(C149,Com_codes_core,Com_labels_core),"")</f>
        <v/>
      </c>
      <c r="C149" s="55" t="str">
        <f t="shared" si="10"/>
        <v/>
      </c>
      <c r="D149" s="167" t="str">
        <f t="shared" si="12"/>
        <v/>
      </c>
      <c r="E149" s="167" t="str">
        <f t="shared" si="12"/>
        <v/>
      </c>
      <c r="F149" s="167" t="str">
        <f t="shared" si="12"/>
        <v/>
      </c>
      <c r="G149" s="167" t="str">
        <f t="shared" si="12"/>
        <v/>
      </c>
      <c r="H149" s="167" t="str">
        <f t="shared" si="12"/>
        <v/>
      </c>
      <c r="I149" s="167" t="str">
        <f t="shared" si="11"/>
        <v/>
      </c>
      <c r="J149" s="167" t="str">
        <f t="shared" si="11"/>
        <v/>
      </c>
      <c r="K149" s="167" t="str">
        <f t="shared" si="11"/>
        <v/>
      </c>
      <c r="L149" s="167" t="str">
        <f t="shared" si="11"/>
        <v/>
      </c>
      <c r="M149" s="167" t="str">
        <f t="shared" si="11"/>
        <v/>
      </c>
      <c r="AC149" s="222"/>
      <c r="AD149" s="222"/>
      <c r="AE149" s="222"/>
      <c r="AF149" s="222"/>
      <c r="AG149" s="222"/>
      <c r="AH149" s="222"/>
      <c r="AI149" s="222"/>
      <c r="AJ149" s="222"/>
      <c r="AK149" s="222"/>
      <c r="AL149" s="222"/>
      <c r="AM149" s="222"/>
      <c r="AN149" s="222"/>
    </row>
    <row r="150" spans="2:40" x14ac:dyDescent="0.2">
      <c r="B150" s="209" t="str" cm="1">
        <f t="array" aca="1" ref="B150" ca="1">IFERROR(_xlfn.XLOOKUP(C150,Com_codes_core,Com_labels_core),"")</f>
        <v/>
      </c>
      <c r="C150" s="55" t="str">
        <f t="shared" si="10"/>
        <v/>
      </c>
      <c r="D150" s="167" t="str">
        <f t="shared" si="12"/>
        <v/>
      </c>
      <c r="E150" s="167" t="str">
        <f t="shared" si="12"/>
        <v/>
      </c>
      <c r="F150" s="167" t="str">
        <f t="shared" si="12"/>
        <v/>
      </c>
      <c r="G150" s="167" t="str">
        <f t="shared" si="12"/>
        <v/>
      </c>
      <c r="H150" s="167" t="str">
        <f t="shared" si="12"/>
        <v/>
      </c>
      <c r="I150" s="167" t="str">
        <f t="shared" si="11"/>
        <v/>
      </c>
      <c r="J150" s="167" t="str">
        <f t="shared" si="11"/>
        <v/>
      </c>
      <c r="K150" s="167" t="str">
        <f t="shared" si="11"/>
        <v/>
      </c>
      <c r="L150" s="167" t="str">
        <f t="shared" si="11"/>
        <v/>
      </c>
      <c r="M150" s="167" t="str">
        <f t="shared" si="11"/>
        <v/>
      </c>
      <c r="AC150" s="222"/>
      <c r="AD150" s="222"/>
      <c r="AE150" s="222"/>
      <c r="AF150" s="222"/>
      <c r="AG150" s="222"/>
      <c r="AH150" s="222"/>
      <c r="AI150" s="222"/>
      <c r="AJ150" s="222"/>
      <c r="AK150" s="222"/>
      <c r="AL150" s="222"/>
      <c r="AM150" s="222"/>
      <c r="AN150" s="222"/>
    </row>
    <row r="151" spans="2:40" x14ac:dyDescent="0.2">
      <c r="B151" s="209" t="str" cm="1">
        <f t="array" aca="1" ref="B151" ca="1">IFERROR(_xlfn.XLOOKUP(C151,Com_codes_core,Com_labels_core),"")</f>
        <v/>
      </c>
      <c r="C151" s="55" t="str">
        <f t="shared" si="10"/>
        <v/>
      </c>
      <c r="D151" s="167" t="str">
        <f t="shared" si="12"/>
        <v/>
      </c>
      <c r="E151" s="167" t="str">
        <f t="shared" si="12"/>
        <v/>
      </c>
      <c r="F151" s="167" t="str">
        <f t="shared" si="12"/>
        <v/>
      </c>
      <c r="G151" s="167" t="str">
        <f t="shared" si="12"/>
        <v/>
      </c>
      <c r="H151" s="167" t="str">
        <f t="shared" si="12"/>
        <v/>
      </c>
      <c r="I151" s="167" t="str">
        <f t="shared" si="11"/>
        <v/>
      </c>
      <c r="J151" s="167" t="str">
        <f t="shared" si="11"/>
        <v/>
      </c>
      <c r="K151" s="167" t="str">
        <f t="shared" si="11"/>
        <v/>
      </c>
      <c r="L151" s="167" t="str">
        <f t="shared" si="11"/>
        <v/>
      </c>
      <c r="M151" s="167" t="str">
        <f t="shared" si="11"/>
        <v/>
      </c>
      <c r="AC151" s="222"/>
      <c r="AD151" s="222"/>
      <c r="AE151" s="222"/>
      <c r="AF151" s="222"/>
      <c r="AG151" s="222"/>
      <c r="AH151" s="222"/>
      <c r="AI151" s="222"/>
      <c r="AJ151" s="222"/>
      <c r="AK151" s="222"/>
      <c r="AL151" s="222"/>
      <c r="AM151" s="222"/>
      <c r="AN151" s="222"/>
    </row>
    <row r="152" spans="2:40" x14ac:dyDescent="0.2">
      <c r="B152" s="209" t="str" cm="1">
        <f t="array" aca="1" ref="B152" ca="1">IFERROR(_xlfn.XLOOKUP(C152,Com_codes_core,Com_labels_core),"")</f>
        <v/>
      </c>
      <c r="C152" s="55" t="str">
        <f t="shared" si="10"/>
        <v/>
      </c>
      <c r="D152" s="167" t="str">
        <f t="shared" si="12"/>
        <v/>
      </c>
      <c r="E152" s="167" t="str">
        <f t="shared" si="12"/>
        <v/>
      </c>
      <c r="F152" s="167" t="str">
        <f t="shared" si="12"/>
        <v/>
      </c>
      <c r="G152" s="167" t="str">
        <f t="shared" si="12"/>
        <v/>
      </c>
      <c r="H152" s="167" t="str">
        <f t="shared" si="12"/>
        <v/>
      </c>
      <c r="I152" s="167" t="str">
        <f t="shared" si="11"/>
        <v/>
      </c>
      <c r="J152" s="167" t="str">
        <f t="shared" si="11"/>
        <v/>
      </c>
      <c r="K152" s="167" t="str">
        <f t="shared" si="11"/>
        <v/>
      </c>
      <c r="L152" s="167" t="str">
        <f t="shared" si="11"/>
        <v/>
      </c>
      <c r="M152" s="167" t="str">
        <f t="shared" si="11"/>
        <v/>
      </c>
      <c r="AC152" s="222"/>
      <c r="AD152" s="222"/>
      <c r="AE152" s="222"/>
      <c r="AF152" s="222"/>
      <c r="AG152" s="222"/>
      <c r="AH152" s="222"/>
      <c r="AI152" s="222"/>
      <c r="AJ152" s="222"/>
      <c r="AK152" s="222"/>
      <c r="AL152" s="222"/>
      <c r="AM152" s="222"/>
      <c r="AN152" s="222"/>
    </row>
    <row r="153" spans="2:40" x14ac:dyDescent="0.2">
      <c r="B153" s="209" t="str" cm="1">
        <f t="array" aca="1" ref="B153" ca="1">IFERROR(_xlfn.XLOOKUP(C153,Com_codes_core,Com_labels_core),"")</f>
        <v/>
      </c>
      <c r="C153" s="55" t="str">
        <f t="shared" si="10"/>
        <v/>
      </c>
      <c r="D153" s="167" t="str">
        <f t="shared" si="12"/>
        <v/>
      </c>
      <c r="E153" s="167" t="str">
        <f t="shared" si="12"/>
        <v/>
      </c>
      <c r="F153" s="167" t="str">
        <f t="shared" si="12"/>
        <v/>
      </c>
      <c r="G153" s="167" t="str">
        <f t="shared" si="12"/>
        <v/>
      </c>
      <c r="H153" s="167" t="str">
        <f t="shared" si="12"/>
        <v/>
      </c>
      <c r="I153" s="167" t="str">
        <f t="shared" si="11"/>
        <v/>
      </c>
      <c r="J153" s="167" t="str">
        <f t="shared" si="11"/>
        <v/>
      </c>
      <c r="K153" s="167" t="str">
        <f t="shared" si="11"/>
        <v/>
      </c>
      <c r="L153" s="167" t="str">
        <f t="shared" si="11"/>
        <v/>
      </c>
      <c r="M153" s="167" t="str">
        <f t="shared" si="11"/>
        <v/>
      </c>
      <c r="AC153" s="222"/>
      <c r="AD153" s="222"/>
      <c r="AE153" s="222"/>
      <c r="AF153" s="222"/>
      <c r="AG153" s="222"/>
      <c r="AH153" s="222"/>
      <c r="AI153" s="222"/>
      <c r="AJ153" s="222"/>
      <c r="AK153" s="222"/>
      <c r="AL153" s="222"/>
      <c r="AM153" s="222"/>
      <c r="AN153" s="222"/>
    </row>
    <row r="154" spans="2:40" x14ac:dyDescent="0.2">
      <c r="B154" s="209" t="str" cm="1">
        <f t="array" aca="1" ref="B154" ca="1">IFERROR(_xlfn.XLOOKUP(C154,Com_codes_core,Com_labels_core),"")</f>
        <v/>
      </c>
      <c r="C154" s="55" t="str">
        <f t="shared" si="10"/>
        <v/>
      </c>
      <c r="D154" s="167" t="str">
        <f t="shared" si="12"/>
        <v/>
      </c>
      <c r="E154" s="167" t="str">
        <f t="shared" si="12"/>
        <v/>
      </c>
      <c r="F154" s="167" t="str">
        <f t="shared" si="12"/>
        <v/>
      </c>
      <c r="G154" s="167" t="str">
        <f t="shared" si="12"/>
        <v/>
      </c>
      <c r="H154" s="167" t="str">
        <f t="shared" si="12"/>
        <v/>
      </c>
      <c r="I154" s="167" t="str">
        <f t="shared" si="11"/>
        <v/>
      </c>
      <c r="J154" s="167" t="str">
        <f t="shared" si="11"/>
        <v/>
      </c>
      <c r="K154" s="167" t="str">
        <f t="shared" si="11"/>
        <v/>
      </c>
      <c r="L154" s="167" t="str">
        <f t="shared" si="11"/>
        <v/>
      </c>
      <c r="M154" s="167" t="str">
        <f t="shared" si="11"/>
        <v/>
      </c>
      <c r="AC154" s="222"/>
      <c r="AD154" s="222"/>
      <c r="AE154" s="222"/>
      <c r="AF154" s="222"/>
      <c r="AG154" s="222"/>
      <c r="AH154" s="222"/>
      <c r="AI154" s="222"/>
      <c r="AJ154" s="222"/>
      <c r="AK154" s="222"/>
      <c r="AL154" s="222"/>
      <c r="AM154" s="222"/>
      <c r="AN154" s="222"/>
    </row>
    <row r="155" spans="2:40" x14ac:dyDescent="0.2">
      <c r="B155" s="209" t="str" cm="1">
        <f t="array" aca="1" ref="B155" ca="1">IFERROR(_xlfn.XLOOKUP(C155,Com_codes_core,Com_labels_core),"")</f>
        <v/>
      </c>
      <c r="C155" s="55" t="str">
        <f t="shared" si="10"/>
        <v/>
      </c>
      <c r="D155" s="167" t="str">
        <f t="shared" si="12"/>
        <v/>
      </c>
      <c r="E155" s="167" t="str">
        <f t="shared" si="12"/>
        <v/>
      </c>
      <c r="F155" s="167" t="str">
        <f t="shared" si="12"/>
        <v/>
      </c>
      <c r="G155" s="167" t="str">
        <f t="shared" si="12"/>
        <v/>
      </c>
      <c r="H155" s="167" t="str">
        <f t="shared" si="12"/>
        <v/>
      </c>
      <c r="I155" s="167" t="str">
        <f t="shared" si="11"/>
        <v/>
      </c>
      <c r="J155" s="167" t="str">
        <f t="shared" si="11"/>
        <v/>
      </c>
      <c r="K155" s="167" t="str">
        <f t="shared" si="11"/>
        <v/>
      </c>
      <c r="L155" s="167" t="str">
        <f t="shared" si="11"/>
        <v/>
      </c>
      <c r="M155" s="167" t="str">
        <f t="shared" si="11"/>
        <v/>
      </c>
      <c r="AC155" s="222"/>
      <c r="AD155" s="222"/>
      <c r="AE155" s="222"/>
      <c r="AF155" s="222"/>
      <c r="AG155" s="222"/>
      <c r="AH155" s="222"/>
      <c r="AI155" s="222"/>
      <c r="AJ155" s="222"/>
      <c r="AK155" s="222"/>
      <c r="AL155" s="222"/>
      <c r="AM155" s="222"/>
      <c r="AN155" s="222"/>
    </row>
    <row r="156" spans="2:40" x14ac:dyDescent="0.2">
      <c r="B156" s="209" t="str" cm="1">
        <f t="array" aca="1" ref="B156" ca="1">IFERROR(_xlfn.XLOOKUP(C156,Com_codes_core,Com_labels_core),"")</f>
        <v/>
      </c>
      <c r="C156" s="55" t="str">
        <f t="shared" si="10"/>
        <v/>
      </c>
      <c r="D156" s="167" t="str">
        <f t="shared" si="12"/>
        <v/>
      </c>
      <c r="E156" s="167" t="str">
        <f t="shared" si="12"/>
        <v/>
      </c>
      <c r="F156" s="167" t="str">
        <f t="shared" si="12"/>
        <v/>
      </c>
      <c r="G156" s="167" t="str">
        <f t="shared" si="12"/>
        <v/>
      </c>
      <c r="H156" s="167" t="str">
        <f t="shared" si="12"/>
        <v/>
      </c>
      <c r="I156" s="167" t="str">
        <f t="shared" si="11"/>
        <v/>
      </c>
      <c r="J156" s="167" t="str">
        <f t="shared" si="11"/>
        <v/>
      </c>
      <c r="K156" s="167" t="str">
        <f t="shared" si="11"/>
        <v/>
      </c>
      <c r="L156" s="167" t="str">
        <f t="shared" si="11"/>
        <v/>
      </c>
      <c r="M156" s="167" t="str">
        <f t="shared" si="11"/>
        <v/>
      </c>
      <c r="AC156" s="222"/>
      <c r="AD156" s="222"/>
      <c r="AE156" s="222"/>
      <c r="AF156" s="222"/>
      <c r="AG156" s="222"/>
      <c r="AH156" s="222"/>
      <c r="AI156" s="222"/>
      <c r="AJ156" s="222"/>
      <c r="AK156" s="222"/>
      <c r="AL156" s="222"/>
      <c r="AM156" s="222"/>
      <c r="AN156" s="222"/>
    </row>
    <row r="157" spans="2:40" x14ac:dyDescent="0.2">
      <c r="B157" s="209" t="str" cm="1">
        <f t="array" aca="1" ref="B157" ca="1">IFERROR(_xlfn.XLOOKUP(C157,Com_codes_core,Com_labels_core),"")</f>
        <v/>
      </c>
      <c r="C157" s="55" t="str">
        <f t="shared" si="10"/>
        <v/>
      </c>
      <c r="D157" s="167" t="str">
        <f t="shared" si="12"/>
        <v/>
      </c>
      <c r="E157" s="167" t="str">
        <f t="shared" si="12"/>
        <v/>
      </c>
      <c r="F157" s="167" t="str">
        <f t="shared" si="12"/>
        <v/>
      </c>
      <c r="G157" s="167" t="str">
        <f t="shared" si="12"/>
        <v/>
      </c>
      <c r="H157" s="167" t="str">
        <f t="shared" si="12"/>
        <v/>
      </c>
      <c r="I157" s="167" t="str">
        <f t="shared" si="11"/>
        <v/>
      </c>
      <c r="J157" s="167" t="str">
        <f t="shared" si="11"/>
        <v/>
      </c>
      <c r="K157" s="167" t="str">
        <f t="shared" si="11"/>
        <v/>
      </c>
      <c r="L157" s="167" t="str">
        <f t="shared" si="11"/>
        <v/>
      </c>
      <c r="M157" s="167" t="str">
        <f t="shared" si="11"/>
        <v/>
      </c>
      <c r="AC157" s="222"/>
      <c r="AD157" s="222"/>
      <c r="AE157" s="222"/>
      <c r="AF157" s="222"/>
      <c r="AG157" s="222"/>
      <c r="AH157" s="222"/>
      <c r="AI157" s="222"/>
      <c r="AJ157" s="222"/>
      <c r="AK157" s="222"/>
      <c r="AL157" s="222"/>
      <c r="AM157" s="222"/>
      <c r="AN157" s="222"/>
    </row>
    <row r="158" spans="2:40" x14ac:dyDescent="0.2">
      <c r="B158" s="209" t="str" cm="1">
        <f t="array" aca="1" ref="B158" ca="1">IFERROR(_xlfn.XLOOKUP(C158,Com_codes_core,Com_labels_core),"")</f>
        <v/>
      </c>
      <c r="C158" s="55" t="str">
        <f t="shared" si="10"/>
        <v/>
      </c>
      <c r="D158" s="167" t="str">
        <f t="shared" si="12"/>
        <v/>
      </c>
      <c r="E158" s="167" t="str">
        <f t="shared" si="12"/>
        <v/>
      </c>
      <c r="F158" s="167" t="str">
        <f t="shared" si="12"/>
        <v/>
      </c>
      <c r="G158" s="167" t="str">
        <f t="shared" si="12"/>
        <v/>
      </c>
      <c r="H158" s="167" t="str">
        <f t="shared" si="12"/>
        <v/>
      </c>
      <c r="I158" s="167" t="str">
        <f t="shared" si="11"/>
        <v/>
      </c>
      <c r="J158" s="167" t="str">
        <f t="shared" si="11"/>
        <v/>
      </c>
      <c r="K158" s="167" t="str">
        <f t="shared" si="11"/>
        <v/>
      </c>
      <c r="L158" s="167" t="str">
        <f t="shared" si="11"/>
        <v/>
      </c>
      <c r="M158" s="167" t="str">
        <f t="shared" si="11"/>
        <v/>
      </c>
      <c r="AC158" s="222"/>
      <c r="AD158" s="222"/>
      <c r="AE158" s="222"/>
      <c r="AF158" s="222"/>
      <c r="AG158" s="222"/>
      <c r="AH158" s="222"/>
      <c r="AI158" s="222"/>
      <c r="AJ158" s="222"/>
      <c r="AK158" s="222"/>
      <c r="AL158" s="222"/>
      <c r="AM158" s="222"/>
      <c r="AN158" s="222"/>
    </row>
    <row r="159" spans="2:40" x14ac:dyDescent="0.2">
      <c r="B159" s="209" t="str" cm="1">
        <f t="array" aca="1" ref="B159" ca="1">IFERROR(_xlfn.XLOOKUP(C159,Com_codes_core,Com_labels_core),"")</f>
        <v/>
      </c>
      <c r="C159" s="55" t="str">
        <f t="shared" si="10"/>
        <v/>
      </c>
      <c r="D159" s="167" t="str">
        <f t="shared" si="12"/>
        <v/>
      </c>
      <c r="E159" s="167" t="str">
        <f t="shared" si="12"/>
        <v/>
      </c>
      <c r="F159" s="167" t="str">
        <f t="shared" si="12"/>
        <v/>
      </c>
      <c r="G159" s="167" t="str">
        <f t="shared" si="12"/>
        <v/>
      </c>
      <c r="H159" s="167" t="str">
        <f t="shared" si="12"/>
        <v/>
      </c>
      <c r="I159" s="167" t="str">
        <f t="shared" si="11"/>
        <v/>
      </c>
      <c r="J159" s="167" t="str">
        <f t="shared" si="11"/>
        <v/>
      </c>
      <c r="K159" s="167" t="str">
        <f t="shared" si="11"/>
        <v/>
      </c>
      <c r="L159" s="167" t="str">
        <f t="shared" si="11"/>
        <v/>
      </c>
      <c r="M159" s="167" t="str">
        <f t="shared" si="11"/>
        <v/>
      </c>
      <c r="AC159" s="222"/>
      <c r="AD159" s="222"/>
      <c r="AE159" s="222"/>
      <c r="AF159" s="222"/>
      <c r="AG159" s="222"/>
      <c r="AH159" s="222"/>
      <c r="AI159" s="222"/>
      <c r="AJ159" s="222"/>
      <c r="AK159" s="222"/>
      <c r="AL159" s="222"/>
      <c r="AM159" s="222"/>
      <c r="AN159" s="222"/>
    </row>
    <row r="160" spans="2:40" x14ac:dyDescent="0.2">
      <c r="B160" s="209" t="str" cm="1">
        <f t="array" aca="1" ref="B160" ca="1">IFERROR(_xlfn.XLOOKUP(C160,Com_codes_core,Com_labels_core),"")</f>
        <v/>
      </c>
      <c r="C160" s="55" t="str">
        <f t="shared" si="10"/>
        <v/>
      </c>
      <c r="D160" s="167" t="str">
        <f t="shared" si="12"/>
        <v/>
      </c>
      <c r="E160" s="167" t="str">
        <f t="shared" si="12"/>
        <v/>
      </c>
      <c r="F160" s="167" t="str">
        <f t="shared" si="12"/>
        <v/>
      </c>
      <c r="G160" s="167" t="str">
        <f t="shared" si="12"/>
        <v/>
      </c>
      <c r="H160" s="167" t="str">
        <f t="shared" si="12"/>
        <v/>
      </c>
      <c r="I160" s="167" t="str">
        <f t="shared" si="11"/>
        <v/>
      </c>
      <c r="J160" s="167" t="str">
        <f t="shared" si="11"/>
        <v/>
      </c>
      <c r="K160" s="167" t="str">
        <f t="shared" si="11"/>
        <v/>
      </c>
      <c r="L160" s="167" t="str">
        <f t="shared" si="11"/>
        <v/>
      </c>
      <c r="M160" s="167" t="str">
        <f t="shared" si="11"/>
        <v/>
      </c>
      <c r="AC160" s="222"/>
      <c r="AD160" s="222"/>
      <c r="AE160" s="222"/>
      <c r="AF160" s="222"/>
      <c r="AG160" s="222"/>
      <c r="AH160" s="222"/>
      <c r="AI160" s="222"/>
      <c r="AJ160" s="222"/>
      <c r="AK160" s="222"/>
      <c r="AL160" s="222"/>
      <c r="AM160" s="222"/>
      <c r="AN160" s="222"/>
    </row>
    <row r="161" spans="2:40" x14ac:dyDescent="0.2">
      <c r="B161" s="209" t="str" cm="1">
        <f t="array" aca="1" ref="B161" ca="1">IFERROR(_xlfn.XLOOKUP(C161,Com_codes_core,Com_labels_core),"")</f>
        <v/>
      </c>
      <c r="C161" s="55" t="str">
        <f t="shared" si="10"/>
        <v/>
      </c>
      <c r="D161" s="167" t="str">
        <f t="shared" si="12"/>
        <v/>
      </c>
      <c r="E161" s="167" t="str">
        <f t="shared" si="12"/>
        <v/>
      </c>
      <c r="F161" s="167" t="str">
        <f t="shared" si="12"/>
        <v/>
      </c>
      <c r="G161" s="167" t="str">
        <f t="shared" si="12"/>
        <v/>
      </c>
      <c r="H161" s="167" t="str">
        <f t="shared" si="12"/>
        <v/>
      </c>
      <c r="I161" s="167" t="str">
        <f t="shared" si="11"/>
        <v/>
      </c>
      <c r="J161" s="167" t="str">
        <f t="shared" si="11"/>
        <v/>
      </c>
      <c r="K161" s="167" t="str">
        <f t="shared" si="11"/>
        <v/>
      </c>
      <c r="L161" s="167" t="str">
        <f t="shared" si="11"/>
        <v/>
      </c>
      <c r="M161" s="167" t="str">
        <f t="shared" si="11"/>
        <v/>
      </c>
      <c r="AC161" s="222"/>
      <c r="AD161" s="222"/>
      <c r="AE161" s="222"/>
      <c r="AF161" s="222"/>
      <c r="AG161" s="222"/>
      <c r="AH161" s="222"/>
      <c r="AI161" s="222"/>
      <c r="AJ161" s="222"/>
      <c r="AK161" s="222"/>
      <c r="AL161" s="222"/>
      <c r="AM161" s="222"/>
      <c r="AN161" s="222"/>
    </row>
    <row r="162" spans="2:40" x14ac:dyDescent="0.2">
      <c r="B162" s="209" t="str" cm="1">
        <f t="array" aca="1" ref="B162" ca="1">IFERROR(_xlfn.XLOOKUP(C162,Com_codes_core,Com_labels_core),"")</f>
        <v/>
      </c>
      <c r="C162" s="55" t="str">
        <f t="shared" si="10"/>
        <v/>
      </c>
      <c r="D162" s="167" t="str">
        <f t="shared" si="12"/>
        <v/>
      </c>
      <c r="E162" s="167" t="str">
        <f t="shared" si="12"/>
        <v/>
      </c>
      <c r="F162" s="167" t="str">
        <f t="shared" si="12"/>
        <v/>
      </c>
      <c r="G162" s="167" t="str">
        <f t="shared" si="12"/>
        <v/>
      </c>
      <c r="H162" s="167" t="str">
        <f t="shared" si="12"/>
        <v/>
      </c>
      <c r="I162" s="167" t="str">
        <f t="shared" si="11"/>
        <v/>
      </c>
      <c r="J162" s="167" t="str">
        <f t="shared" si="11"/>
        <v/>
      </c>
      <c r="K162" s="167" t="str">
        <f t="shared" si="11"/>
        <v/>
      </c>
      <c r="L162" s="167" t="str">
        <f t="shared" si="11"/>
        <v/>
      </c>
      <c r="M162" s="167" t="str">
        <f t="shared" si="11"/>
        <v/>
      </c>
      <c r="AC162" s="222"/>
      <c r="AD162" s="222"/>
      <c r="AE162" s="222"/>
      <c r="AF162" s="222"/>
      <c r="AG162" s="222"/>
      <c r="AH162" s="222"/>
      <c r="AI162" s="222"/>
      <c r="AJ162" s="222"/>
      <c r="AK162" s="222"/>
      <c r="AL162" s="222"/>
      <c r="AM162" s="222"/>
      <c r="AN162" s="222"/>
    </row>
  </sheetData>
  <conditionalFormatting sqref="B8:B162">
    <cfRule type="expression" dxfId="2" priority="1">
      <formula>C8&lt;&gt;""</formula>
    </cfRule>
  </conditionalFormatting>
  <hyperlinks>
    <hyperlink ref="A1" location="Cover!A1" display="Return to Contents" xr:uid="{FE9D3B44-2035-40F4-991C-AD1595D5B73F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24CA3-6928-4FDD-AC38-7B75C9C03C9F}">
  <sheetPr>
    <tabColor theme="5" tint="0.39997558519241921"/>
  </sheetPr>
  <dimension ref="A1:AN21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2" sqref="A2"/>
    </sheetView>
  </sheetViews>
  <sheetFormatPr defaultRowHeight="12.75" outlineLevelCol="1" x14ac:dyDescent="0.2"/>
  <cols>
    <col min="3" max="3" width="27.28515625" bestFit="1" customWidth="1"/>
    <col min="16" max="27" width="9.140625" customWidth="1" outlineLevel="1"/>
  </cols>
  <sheetData>
    <row r="1" spans="1:40" x14ac:dyDescent="0.2">
      <c r="D1" t="s">
        <v>1046</v>
      </c>
    </row>
    <row r="2" spans="1:40" x14ac:dyDescent="0.2">
      <c r="A2" s="50" t="s">
        <v>224</v>
      </c>
    </row>
    <row r="5" spans="1:40" x14ac:dyDescent="0.2">
      <c r="C5" s="169" t="s">
        <v>394</v>
      </c>
      <c r="D5" s="172"/>
      <c r="E5" s="172"/>
      <c r="F5" s="172"/>
      <c r="G5" s="172"/>
      <c r="H5" s="172"/>
      <c r="I5" s="172"/>
      <c r="J5" s="172"/>
      <c r="K5" s="172"/>
      <c r="L5" s="172"/>
      <c r="M5" s="241"/>
    </row>
    <row r="6" spans="1:40" ht="38.25" x14ac:dyDescent="0.2">
      <c r="C6" s="88"/>
      <c r="D6" s="74" t="str">
        <f t="shared" ref="D6:M6" si="0">IFERROR(VLOOKUP(D$7,sims,3,0),"")</f>
        <v>base</v>
      </c>
      <c r="E6" s="74" t="str">
        <f t="shared" si="0"/>
        <v>tm +10%</v>
      </c>
      <c r="F6" s="74" t="str">
        <f t="shared" si="0"/>
        <v>tq manf 10%</v>
      </c>
      <c r="G6" s="74" t="str">
        <f t="shared" si="0"/>
        <v>pwm cr_oil&amp;gas +10%</v>
      </c>
      <c r="H6" s="91" t="str">
        <f t="shared" si="0"/>
        <v/>
      </c>
      <c r="I6" s="91" t="str">
        <f t="shared" si="0"/>
        <v/>
      </c>
      <c r="J6" s="91" t="str">
        <f t="shared" si="0"/>
        <v/>
      </c>
      <c r="K6" s="91" t="str">
        <f t="shared" si="0"/>
        <v/>
      </c>
      <c r="L6" s="91" t="str">
        <f t="shared" si="0"/>
        <v/>
      </c>
      <c r="M6" s="242" t="str">
        <f t="shared" si="0"/>
        <v/>
      </c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x14ac:dyDescent="0.2">
      <c r="C7" s="88"/>
      <c r="D7" s="311" t="str">
        <f>IF(AD7="","",AD7)</f>
        <v>base</v>
      </c>
      <c r="E7" s="311" t="str">
        <f t="shared" ref="E7:M9" si="1">IF(AE7="","",AE7)</f>
        <v>sim1</v>
      </c>
      <c r="F7" s="311" t="str">
        <f t="shared" si="1"/>
        <v>sim2</v>
      </c>
      <c r="G7" s="311" t="str">
        <f t="shared" si="1"/>
        <v>sim3</v>
      </c>
      <c r="H7" s="165" t="str">
        <f t="shared" si="1"/>
        <v/>
      </c>
      <c r="I7" s="165" t="str">
        <f t="shared" si="1"/>
        <v/>
      </c>
      <c r="J7" s="165" t="str">
        <f t="shared" si="1"/>
        <v/>
      </c>
      <c r="K7" s="165" t="str">
        <f t="shared" si="1"/>
        <v/>
      </c>
      <c r="L7" s="165" t="str">
        <f t="shared" si="1"/>
        <v/>
      </c>
      <c r="M7" s="243" t="str">
        <f t="shared" si="1"/>
        <v/>
      </c>
      <c r="AC7" s="7"/>
      <c r="AD7" s="9" t="s">
        <v>27</v>
      </c>
      <c r="AE7" s="9" t="s">
        <v>371</v>
      </c>
      <c r="AF7" s="9" t="s">
        <v>1042</v>
      </c>
      <c r="AG7" s="9" t="s">
        <v>1084</v>
      </c>
      <c r="AH7" s="9"/>
      <c r="AI7" s="9"/>
      <c r="AJ7" s="9"/>
      <c r="AK7" s="9"/>
      <c r="AL7" s="9"/>
      <c r="AM7" s="9"/>
      <c r="AN7" s="7"/>
    </row>
    <row r="8" spans="1:40" x14ac:dyDescent="0.2">
      <c r="C8" s="234" t="s">
        <v>387</v>
      </c>
      <c r="D8" s="244">
        <f>IFERROR(D9+D10+D11,"")</f>
        <v>2034.9195633102863</v>
      </c>
      <c r="E8" s="244">
        <f t="shared" ref="E8:M8" si="2">IFERROR(E9+E10+E11,"")</f>
        <v>2029.3772780306242</v>
      </c>
      <c r="F8" s="244">
        <f t="shared" si="2"/>
        <v>1991.4429322826686</v>
      </c>
      <c r="G8" s="244">
        <f t="shared" si="2"/>
        <v>2029.498525632142</v>
      </c>
      <c r="H8" s="244" t="str">
        <f t="shared" si="2"/>
        <v/>
      </c>
      <c r="I8" s="244" t="str">
        <f t="shared" si="2"/>
        <v/>
      </c>
      <c r="J8" s="244" t="str">
        <f t="shared" si="2"/>
        <v/>
      </c>
      <c r="K8" s="244" t="str">
        <f t="shared" si="2"/>
        <v/>
      </c>
      <c r="L8" s="244" t="str">
        <f t="shared" si="2"/>
        <v/>
      </c>
      <c r="M8" s="244" t="str">
        <f t="shared" si="2"/>
        <v/>
      </c>
      <c r="AC8" s="9" t="s">
        <v>374</v>
      </c>
      <c r="AD8" s="299">
        <v>2034.9195633102859</v>
      </c>
      <c r="AE8" s="299">
        <v>2029.3772780306247</v>
      </c>
      <c r="AF8" s="299">
        <v>1991.4429322826688</v>
      </c>
      <c r="AG8" s="299">
        <v>2029.4985256321424</v>
      </c>
      <c r="AH8" s="299"/>
      <c r="AI8" s="299"/>
      <c r="AJ8" s="299"/>
      <c r="AK8" s="299"/>
      <c r="AL8" s="299"/>
      <c r="AM8" s="299"/>
      <c r="AN8" s="7"/>
    </row>
    <row r="9" spans="1:40" x14ac:dyDescent="0.2">
      <c r="C9" s="235" t="s">
        <v>94</v>
      </c>
      <c r="D9" s="237">
        <f>IF(AD9="","",AD9)</f>
        <v>554.89135389691137</v>
      </c>
      <c r="E9" s="238">
        <f t="shared" si="1"/>
        <v>553.25322769982824</v>
      </c>
      <c r="F9" s="238">
        <f t="shared" si="1"/>
        <v>541.78065160070742</v>
      </c>
      <c r="G9" s="238">
        <f t="shared" si="1"/>
        <v>552.64553853451514</v>
      </c>
      <c r="H9" s="238" t="str">
        <f t="shared" si="1"/>
        <v/>
      </c>
      <c r="I9" s="238" t="str">
        <f t="shared" ref="I9:I10" si="3">IF(AI9="","",AI9)</f>
        <v/>
      </c>
      <c r="J9" s="238" t="str">
        <f t="shared" ref="J9:J10" si="4">IF(AJ9="","",AJ9)</f>
        <v/>
      </c>
      <c r="K9" s="238" t="str">
        <f t="shared" ref="K9:K10" si="5">IF(AK9="","",AK9)</f>
        <v/>
      </c>
      <c r="L9" s="238" t="str">
        <f t="shared" ref="L9:L10" si="6">IF(AL9="","",AL9)</f>
        <v/>
      </c>
      <c r="M9" s="238" t="str">
        <f t="shared" ref="M9:M10" si="7">IF(AM9="","",AM9)</f>
        <v/>
      </c>
      <c r="AC9" s="9" t="s">
        <v>1043</v>
      </c>
      <c r="AD9" s="299">
        <v>554.89135389691137</v>
      </c>
      <c r="AE9" s="299">
        <v>553.25322769982824</v>
      </c>
      <c r="AF9" s="299">
        <v>541.78065160070742</v>
      </c>
      <c r="AG9" s="299">
        <v>552.64553853451514</v>
      </c>
      <c r="AH9" s="299"/>
      <c r="AI9" s="299"/>
      <c r="AJ9" s="299"/>
      <c r="AK9" s="299"/>
      <c r="AL9" s="299"/>
      <c r="AM9" s="299"/>
      <c r="AN9" s="7"/>
    </row>
    <row r="10" spans="1:40" x14ac:dyDescent="0.2">
      <c r="C10" s="235" t="s">
        <v>1047</v>
      </c>
      <c r="D10" s="239">
        <f>IF(AD10="","",AD10)</f>
        <v>583.148967379498</v>
      </c>
      <c r="E10" s="236">
        <f t="shared" ref="E10" si="8">IF(AE10="","",AE10)</f>
        <v>581.37458407425447</v>
      </c>
      <c r="F10" s="236">
        <f t="shared" ref="F10" si="9">IF(AF10="","",AF10)</f>
        <v>569.28977818759176</v>
      </c>
      <c r="G10" s="236">
        <f t="shared" ref="G10" si="10">IF(AG10="","",AG10)</f>
        <v>581.57228107812068</v>
      </c>
      <c r="H10" s="236" t="str">
        <f t="shared" ref="H10" si="11">IF(AH10="","",AH10)</f>
        <v/>
      </c>
      <c r="I10" s="236" t="str">
        <f t="shared" si="3"/>
        <v/>
      </c>
      <c r="J10" s="236" t="str">
        <f t="shared" si="4"/>
        <v/>
      </c>
      <c r="K10" s="236" t="str">
        <f t="shared" si="5"/>
        <v/>
      </c>
      <c r="L10" s="236" t="str">
        <f t="shared" si="6"/>
        <v/>
      </c>
      <c r="M10" s="236" t="str">
        <f t="shared" si="7"/>
        <v/>
      </c>
      <c r="AC10" s="9" t="s">
        <v>1044</v>
      </c>
      <c r="AD10" s="299">
        <v>583.148967379498</v>
      </c>
      <c r="AE10" s="299">
        <v>581.37458407425447</v>
      </c>
      <c r="AF10" s="299">
        <v>569.28977818759176</v>
      </c>
      <c r="AG10" s="299">
        <v>581.57228107812068</v>
      </c>
      <c r="AH10" s="299"/>
      <c r="AI10" s="299"/>
      <c r="AJ10" s="299"/>
      <c r="AK10" s="299"/>
      <c r="AL10" s="299"/>
      <c r="AM10" s="299"/>
      <c r="AN10" s="7"/>
    </row>
    <row r="11" spans="1:40" x14ac:dyDescent="0.2">
      <c r="C11" s="235" t="s">
        <v>1048</v>
      </c>
      <c r="D11" s="236">
        <f t="shared" ref="D11:D13" si="12">IF(AD11="","",AD11)</f>
        <v>896.87924203387684</v>
      </c>
      <c r="E11" s="236">
        <f t="shared" ref="E11:E13" si="13">IF(AE11="","",AE11)</f>
        <v>894.74946625654161</v>
      </c>
      <c r="F11" s="236">
        <f t="shared" ref="F11:F13" si="14">IF(AF11="","",AF11)</f>
        <v>880.37250249436943</v>
      </c>
      <c r="G11" s="236">
        <f t="shared" ref="G11:G13" si="15">IF(AG11="","",AG11)</f>
        <v>895.28070601950617</v>
      </c>
      <c r="H11" s="236" t="str">
        <f t="shared" ref="H11:H13" si="16">IF(AH11="","",AH11)</f>
        <v/>
      </c>
      <c r="I11" s="236" t="str">
        <f t="shared" ref="I11:I13" si="17">IF(AI11="","",AI11)</f>
        <v/>
      </c>
      <c r="J11" s="236" t="str">
        <f t="shared" ref="J11:J13" si="18">IF(AJ11="","",AJ11)</f>
        <v/>
      </c>
      <c r="K11" s="236" t="str">
        <f t="shared" ref="K11:K13" si="19">IF(AK11="","",AK11)</f>
        <v/>
      </c>
      <c r="L11" s="236" t="str">
        <f t="shared" ref="L11:L13" si="20">IF(AL11="","",AL11)</f>
        <v/>
      </c>
      <c r="M11" s="236" t="str">
        <f t="shared" ref="M11:M13" si="21">IF(AM11="","",AM11)</f>
        <v/>
      </c>
      <c r="AC11" s="9" t="s">
        <v>1045</v>
      </c>
      <c r="AD11" s="299">
        <v>896.87924203387684</v>
      </c>
      <c r="AE11" s="299">
        <v>894.74946625654161</v>
      </c>
      <c r="AF11" s="299">
        <v>880.37250249436943</v>
      </c>
      <c r="AG11" s="299">
        <v>895.28070601950617</v>
      </c>
      <c r="AH11" s="299"/>
      <c r="AI11" s="299"/>
      <c r="AJ11" s="299"/>
      <c r="AK11" s="299"/>
      <c r="AL11" s="299"/>
      <c r="AM11" s="299"/>
      <c r="AN11" s="7"/>
    </row>
    <row r="12" spans="1:40" x14ac:dyDescent="0.2">
      <c r="C12" s="234" t="s">
        <v>388</v>
      </c>
      <c r="D12" s="245">
        <f t="shared" si="12"/>
        <v>533.64898880442911</v>
      </c>
      <c r="E12" s="245">
        <f t="shared" si="13"/>
        <v>538.36618129618273</v>
      </c>
      <c r="F12" s="245">
        <f t="shared" si="14"/>
        <v>569.64044664116159</v>
      </c>
      <c r="G12" s="245">
        <f t="shared" si="15"/>
        <v>534.80841324430776</v>
      </c>
      <c r="H12" s="245" t="str">
        <f t="shared" si="16"/>
        <v/>
      </c>
      <c r="I12" s="245" t="str">
        <f t="shared" si="17"/>
        <v/>
      </c>
      <c r="J12" s="245" t="str">
        <f t="shared" si="18"/>
        <v/>
      </c>
      <c r="K12" s="245" t="str">
        <f t="shared" si="19"/>
        <v/>
      </c>
      <c r="L12" s="245" t="str">
        <f t="shared" si="20"/>
        <v/>
      </c>
      <c r="M12" s="245" t="str">
        <f t="shared" si="21"/>
        <v/>
      </c>
      <c r="AC12" s="9" t="s">
        <v>380</v>
      </c>
      <c r="AD12" s="299">
        <v>533.64898880442911</v>
      </c>
      <c r="AE12" s="299">
        <v>538.36618129618273</v>
      </c>
      <c r="AF12" s="299">
        <v>569.64044664116159</v>
      </c>
      <c r="AG12" s="299">
        <v>534.80841324430776</v>
      </c>
      <c r="AH12" s="299"/>
      <c r="AI12" s="299"/>
      <c r="AJ12" s="299"/>
      <c r="AK12" s="299"/>
      <c r="AL12" s="299"/>
      <c r="AM12" s="299"/>
      <c r="AN12" s="7"/>
    </row>
    <row r="13" spans="1:40" x14ac:dyDescent="0.2">
      <c r="C13" s="234" t="s">
        <v>389</v>
      </c>
      <c r="D13" s="245">
        <f t="shared" si="12"/>
        <v>-118.10156629616731</v>
      </c>
      <c r="E13" s="245">
        <f t="shared" si="13"/>
        <v>-118.09605021785501</v>
      </c>
      <c r="F13" s="245">
        <f t="shared" si="14"/>
        <v>-117.86992992677597</v>
      </c>
      <c r="G13" s="245">
        <f t="shared" si="15"/>
        <v>-118.18861541470356</v>
      </c>
      <c r="H13" s="245" t="str">
        <f t="shared" si="16"/>
        <v/>
      </c>
      <c r="I13" s="245" t="str">
        <f t="shared" si="17"/>
        <v/>
      </c>
      <c r="J13" s="245" t="str">
        <f t="shared" si="18"/>
        <v/>
      </c>
      <c r="K13" s="245" t="str">
        <f t="shared" si="19"/>
        <v/>
      </c>
      <c r="L13" s="245" t="str">
        <f t="shared" si="20"/>
        <v/>
      </c>
      <c r="M13" s="245" t="str">
        <f t="shared" si="21"/>
        <v/>
      </c>
      <c r="AC13" s="9" t="s">
        <v>381</v>
      </c>
      <c r="AD13" s="299">
        <v>-118.10156629616731</v>
      </c>
      <c r="AE13" s="299">
        <v>-118.09605021785501</v>
      </c>
      <c r="AF13" s="299">
        <v>-117.86992992677597</v>
      </c>
      <c r="AG13" s="299">
        <v>-118.18861541470356</v>
      </c>
      <c r="AH13" s="299"/>
      <c r="AI13" s="299"/>
      <c r="AJ13" s="299"/>
      <c r="AK13" s="299"/>
      <c r="AL13" s="299"/>
      <c r="AM13" s="299"/>
      <c r="AN13" s="7"/>
    </row>
    <row r="14" spans="1:40" ht="13.5" thickBot="1" x14ac:dyDescent="0.25">
      <c r="C14" s="88" t="s">
        <v>390</v>
      </c>
      <c r="D14" s="240">
        <f t="shared" ref="D14:M14" si="22">IFERROR(D8+D12+D13,"")</f>
        <v>2450.466985818548</v>
      </c>
      <c r="E14" s="240">
        <f t="shared" si="22"/>
        <v>2449.6474091089522</v>
      </c>
      <c r="F14" s="240">
        <f t="shared" si="22"/>
        <v>2443.2134489970545</v>
      </c>
      <c r="G14" s="240">
        <f t="shared" si="22"/>
        <v>2446.1183234617461</v>
      </c>
      <c r="H14" s="240" t="str">
        <f t="shared" si="22"/>
        <v/>
      </c>
      <c r="I14" s="240" t="str">
        <f t="shared" si="22"/>
        <v/>
      </c>
      <c r="J14" s="240" t="str">
        <f t="shared" si="22"/>
        <v/>
      </c>
      <c r="K14" s="240" t="str">
        <f t="shared" si="22"/>
        <v/>
      </c>
      <c r="L14" s="240" t="str">
        <f t="shared" si="22"/>
        <v/>
      </c>
      <c r="M14" s="240" t="str">
        <f t="shared" si="22"/>
        <v/>
      </c>
      <c r="AC14" s="9" t="s">
        <v>382</v>
      </c>
      <c r="AD14" s="299">
        <v>2450.466985818548</v>
      </c>
      <c r="AE14" s="299">
        <v>2449.6474091089522</v>
      </c>
      <c r="AF14" s="299">
        <v>2443.2134489970545</v>
      </c>
      <c r="AG14" s="299">
        <v>2446.1183234617465</v>
      </c>
      <c r="AH14" s="299"/>
      <c r="AI14" s="299"/>
      <c r="AJ14" s="299"/>
      <c r="AK14" s="299"/>
      <c r="AL14" s="299"/>
      <c r="AM14" s="299"/>
      <c r="AN14" s="7"/>
    </row>
    <row r="15" spans="1:40" ht="13.5" thickTop="1" x14ac:dyDescent="0.2">
      <c r="C15" s="234" t="s">
        <v>391</v>
      </c>
      <c r="D15" s="245">
        <f>IF(AD15="","",AD15)</f>
        <v>2332.7465238124646</v>
      </c>
      <c r="E15" s="245">
        <f t="shared" ref="E15:M16" si="23">IF(AE15="","",AE15)</f>
        <v>2331.9483649553358</v>
      </c>
      <c r="F15" s="245">
        <f t="shared" si="23"/>
        <v>2325.6640723747964</v>
      </c>
      <c r="G15" s="245">
        <f t="shared" si="23"/>
        <v>2328.0114233833842</v>
      </c>
      <c r="H15" s="245" t="str">
        <f t="shared" si="23"/>
        <v/>
      </c>
      <c r="I15" s="245" t="str">
        <f t="shared" si="23"/>
        <v/>
      </c>
      <c r="J15" s="245" t="str">
        <f t="shared" si="23"/>
        <v/>
      </c>
      <c r="K15" s="245" t="str">
        <f t="shared" si="23"/>
        <v/>
      </c>
      <c r="L15" s="245" t="str">
        <f t="shared" si="23"/>
        <v/>
      </c>
      <c r="M15" s="245" t="str">
        <f t="shared" si="23"/>
        <v/>
      </c>
      <c r="AC15" s="9" t="s">
        <v>383</v>
      </c>
      <c r="AD15" s="299">
        <v>2332.7465238124646</v>
      </c>
      <c r="AE15" s="299">
        <v>2331.9483649553358</v>
      </c>
      <c r="AF15" s="299">
        <v>2325.6640723747964</v>
      </c>
      <c r="AG15" s="299">
        <v>2328.0114233833842</v>
      </c>
      <c r="AH15" s="299"/>
      <c r="AI15" s="299"/>
      <c r="AJ15" s="299"/>
      <c r="AK15" s="299"/>
      <c r="AL15" s="299"/>
      <c r="AM15" s="299"/>
      <c r="AN15" s="7"/>
    </row>
    <row r="16" spans="1:40" x14ac:dyDescent="0.2">
      <c r="C16" s="234" t="s">
        <v>392</v>
      </c>
      <c r="D16" s="244">
        <f>IF(AD16="","",AD16)</f>
        <v>117.72046200608347</v>
      </c>
      <c r="E16" s="244">
        <f t="shared" si="23"/>
        <v>117.69904415669342</v>
      </c>
      <c r="F16" s="244">
        <f t="shared" si="23"/>
        <v>117.54937662395973</v>
      </c>
      <c r="G16" s="244">
        <f t="shared" si="23"/>
        <v>118.10690007878632</v>
      </c>
      <c r="H16" s="244" t="str">
        <f t="shared" si="23"/>
        <v/>
      </c>
      <c r="I16" s="244" t="str">
        <f t="shared" si="23"/>
        <v/>
      </c>
      <c r="J16" s="244" t="str">
        <f t="shared" si="23"/>
        <v/>
      </c>
      <c r="K16" s="244" t="str">
        <f t="shared" si="23"/>
        <v/>
      </c>
      <c r="L16" s="244" t="str">
        <f t="shared" si="23"/>
        <v/>
      </c>
      <c r="M16" s="244" t="str">
        <f t="shared" si="23"/>
        <v/>
      </c>
      <c r="AC16" s="9" t="s">
        <v>384</v>
      </c>
      <c r="AD16" s="299">
        <v>117.72046200608347</v>
      </c>
      <c r="AE16" s="299">
        <v>117.69904415669342</v>
      </c>
      <c r="AF16" s="299">
        <v>117.54937662395973</v>
      </c>
      <c r="AG16" s="299">
        <v>118.10690007878632</v>
      </c>
      <c r="AH16" s="299"/>
      <c r="AI16" s="299"/>
      <c r="AJ16" s="299"/>
      <c r="AK16" s="299"/>
      <c r="AL16" s="299"/>
      <c r="AM16" s="299"/>
      <c r="AN16" s="7"/>
    </row>
    <row r="17" spans="3:40" ht="13.5" thickBot="1" x14ac:dyDescent="0.25">
      <c r="C17" s="88" t="s">
        <v>393</v>
      </c>
      <c r="D17" s="240">
        <f>IFERROR(D15+D16,"")</f>
        <v>2450.466985818548</v>
      </c>
      <c r="E17" s="240">
        <f t="shared" ref="E17:H17" si="24">IFERROR(E15+E16,"")</f>
        <v>2449.6474091120294</v>
      </c>
      <c r="F17" s="240">
        <f t="shared" si="24"/>
        <v>2443.2134489987561</v>
      </c>
      <c r="G17" s="240">
        <f t="shared" si="24"/>
        <v>2446.1183234621703</v>
      </c>
      <c r="H17" s="240" t="str">
        <f t="shared" si="24"/>
        <v/>
      </c>
      <c r="I17" s="240" t="str">
        <f t="shared" ref="I17:M17" si="25">IFERROR(I15+I16,"")</f>
        <v/>
      </c>
      <c r="J17" s="240" t="str">
        <f t="shared" si="25"/>
        <v/>
      </c>
      <c r="K17" s="240" t="str">
        <f t="shared" si="25"/>
        <v/>
      </c>
      <c r="L17" s="240" t="str">
        <f t="shared" si="25"/>
        <v/>
      </c>
      <c r="M17" s="240" t="str">
        <f t="shared" si="25"/>
        <v/>
      </c>
      <c r="AC17" s="9" t="s">
        <v>385</v>
      </c>
      <c r="AD17" s="299">
        <v>2450.466985818548</v>
      </c>
      <c r="AE17" s="299">
        <v>2449.6474091120294</v>
      </c>
      <c r="AF17" s="299">
        <v>2443.2134489987561</v>
      </c>
      <c r="AG17" s="299">
        <v>2446.1183234621703</v>
      </c>
      <c r="AH17" s="299"/>
      <c r="AI17" s="299"/>
      <c r="AJ17" s="299"/>
      <c r="AK17" s="299"/>
      <c r="AL17" s="299"/>
      <c r="AM17" s="299"/>
      <c r="AN17" s="7"/>
    </row>
    <row r="18" spans="3:40" ht="13.5" thickTop="1" x14ac:dyDescent="0.2">
      <c r="C18" s="234" t="s">
        <v>474</v>
      </c>
      <c r="D18" s="260">
        <f>IFERROR(D17-D14,"")</f>
        <v>0</v>
      </c>
      <c r="E18" s="309">
        <f t="shared" ref="E18:H18" si="26">IFERROR(E17-E14,"")</f>
        <v>3.0772753234487027E-9</v>
      </c>
      <c r="F18" s="309">
        <f t="shared" si="26"/>
        <v>1.7016645870171487E-9</v>
      </c>
      <c r="G18" s="309">
        <f t="shared" si="26"/>
        <v>4.2427927837707102E-10</v>
      </c>
      <c r="H18" s="260" t="str">
        <f t="shared" si="26"/>
        <v/>
      </c>
      <c r="I18" s="260" t="str">
        <f t="shared" ref="I18:M18" si="27">IFERROR(I17-I14,"")</f>
        <v/>
      </c>
      <c r="J18" s="260" t="str">
        <f t="shared" si="27"/>
        <v/>
      </c>
      <c r="K18" s="260" t="str">
        <f t="shared" si="27"/>
        <v/>
      </c>
      <c r="L18" s="260" t="str">
        <f t="shared" si="27"/>
        <v/>
      </c>
      <c r="M18" s="260" t="str">
        <f t="shared" si="27"/>
        <v/>
      </c>
      <c r="AC18" s="9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  <row r="19" spans="3:40" x14ac:dyDescent="0.2">
      <c r="AC19" s="9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</row>
    <row r="20" spans="3:40" x14ac:dyDescent="0.2"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</row>
    <row r="21" spans="3:40" x14ac:dyDescent="0.2"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</row>
  </sheetData>
  <hyperlinks>
    <hyperlink ref="A2" location="Cover!A1" display="Return to Contents" xr:uid="{8E86B48E-3816-48F3-A791-B38706B382FA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91766-9AE6-40CE-88B2-75230227ABFC}">
  <dimension ref="A1:F21"/>
  <sheetViews>
    <sheetView zoomScale="175" zoomScaleNormal="175" workbookViewId="0"/>
  </sheetViews>
  <sheetFormatPr defaultRowHeight="12.75" x14ac:dyDescent="0.2"/>
  <cols>
    <col min="2" max="2" width="8.42578125" bestFit="1" customWidth="1"/>
    <col min="3" max="3" width="21.28515625" customWidth="1"/>
    <col min="4" max="4" width="4.85546875" customWidth="1"/>
    <col min="5" max="5" width="11.7109375" customWidth="1"/>
  </cols>
  <sheetData>
    <row r="1" spans="1:6" x14ac:dyDescent="0.2">
      <c r="A1" s="50" t="s">
        <v>224</v>
      </c>
    </row>
    <row r="2" spans="1:6" x14ac:dyDescent="0.2">
      <c r="C2" s="231" t="str">
        <f>IF(E4=ABS(E6),"ALL GOOD","PROBLEM")</f>
        <v>PROBLEM</v>
      </c>
    </row>
    <row r="3" spans="1:6" x14ac:dyDescent="0.2">
      <c r="B3" t="s">
        <v>344</v>
      </c>
    </row>
    <row r="4" spans="1:6" x14ac:dyDescent="0.2">
      <c r="B4" s="195">
        <f>E4</f>
        <v>6.4758250308249492E-9</v>
      </c>
      <c r="E4">
        <f t="array" ref="E4">MAX(ABS(E7:E15-E16))</f>
        <v>6.4758250308249492E-9</v>
      </c>
    </row>
    <row r="5" spans="1:6" x14ac:dyDescent="0.2">
      <c r="D5" s="7"/>
      <c r="E5" s="7" t="s">
        <v>343</v>
      </c>
    </row>
    <row r="6" spans="1:6" x14ac:dyDescent="0.2">
      <c r="C6" t="s">
        <v>27</v>
      </c>
      <c r="D6" s="38" t="s">
        <v>27</v>
      </c>
      <c r="E6" s="225">
        <v>5.99670126042221E-13</v>
      </c>
    </row>
    <row r="7" spans="1:6" x14ac:dyDescent="0.2">
      <c r="B7" t="str">
        <f t="array" ref="B7:B19">IF(E7:E19&lt;&gt;"",IF(ABS(E7:E19)&lt;&gt;ABS(E6),"Error", "OK"),"")</f>
        <v>Error</v>
      </c>
      <c r="C7" t="s">
        <v>1089</v>
      </c>
      <c r="D7" s="9" t="s">
        <v>371</v>
      </c>
      <c r="E7" s="225">
        <v>-6.0345179990238584E-9</v>
      </c>
      <c r="F7" t="str">
        <f>IF(ISBLANK(E7),"",IF(E7=E6,"same as "&amp;UPPER(C6),"diff from "&amp;UPPER(C6)))</f>
        <v>diff from BASE</v>
      </c>
    </row>
    <row r="8" spans="1:6" x14ac:dyDescent="0.2">
      <c r="B8" t="str">
        <v>Error</v>
      </c>
      <c r="C8" t="s">
        <v>1090</v>
      </c>
      <c r="D8" s="9" t="s">
        <v>1042</v>
      </c>
      <c r="E8" s="225">
        <v>8.8801006328126251E-10</v>
      </c>
      <c r="F8" t="str">
        <f t="shared" ref="F8:F19" si="0">IF(ISBLANK(E8),"",IF(E8=E7,"same as "&amp;UPPER(C7),"diff from "&amp;UPPER(C7)))</f>
        <v>diff from TEST NO SHOCK1</v>
      </c>
    </row>
    <row r="9" spans="1:6" x14ac:dyDescent="0.2">
      <c r="B9" t="str">
        <v>Error</v>
      </c>
      <c r="C9" t="s">
        <v>1091</v>
      </c>
      <c r="D9" s="9" t="s">
        <v>1084</v>
      </c>
      <c r="E9" s="225">
        <v>-6.4758250308249492E-9</v>
      </c>
      <c r="F9" t="str">
        <f t="shared" si="0"/>
        <v>diff from TEST NO SHOCK2</v>
      </c>
    </row>
    <row r="10" spans="1:6" x14ac:dyDescent="0.2">
      <c r="B10" t="str">
        <v/>
      </c>
      <c r="C10" t="s">
        <v>1092</v>
      </c>
      <c r="D10" s="9"/>
      <c r="E10" s="225"/>
      <c r="F10" t="str">
        <f t="shared" si="0"/>
        <v/>
      </c>
    </row>
    <row r="11" spans="1:6" x14ac:dyDescent="0.2">
      <c r="B11" t="str">
        <v/>
      </c>
      <c r="C11" t="s">
        <v>1092</v>
      </c>
      <c r="D11" s="9"/>
      <c r="E11" s="225"/>
      <c r="F11" t="str">
        <f t="shared" si="0"/>
        <v/>
      </c>
    </row>
    <row r="12" spans="1:6" x14ac:dyDescent="0.2">
      <c r="B12" t="str">
        <v/>
      </c>
      <c r="C12" t="s">
        <v>1092</v>
      </c>
      <c r="D12" s="9"/>
      <c r="E12" s="225"/>
      <c r="F12" t="str">
        <f t="shared" si="0"/>
        <v/>
      </c>
    </row>
    <row r="13" spans="1:6" x14ac:dyDescent="0.2">
      <c r="B13" t="str">
        <v/>
      </c>
      <c r="C13" t="s">
        <v>1092</v>
      </c>
      <c r="D13" s="9"/>
      <c r="E13" s="225"/>
      <c r="F13" t="str">
        <f t="shared" si="0"/>
        <v/>
      </c>
    </row>
    <row r="14" spans="1:6" x14ac:dyDescent="0.2">
      <c r="B14" t="str">
        <v/>
      </c>
      <c r="C14" t="s">
        <v>1092</v>
      </c>
      <c r="D14" s="9"/>
      <c r="E14" s="225"/>
      <c r="F14" t="str">
        <f t="shared" si="0"/>
        <v/>
      </c>
    </row>
    <row r="15" spans="1:6" x14ac:dyDescent="0.2">
      <c r="B15" t="str">
        <v/>
      </c>
      <c r="C15" t="s">
        <v>1092</v>
      </c>
      <c r="D15" s="9"/>
      <c r="E15" s="225"/>
      <c r="F15" t="str">
        <f t="shared" si="0"/>
        <v/>
      </c>
    </row>
    <row r="16" spans="1:6" x14ac:dyDescent="0.2">
      <c r="B16" t="str">
        <v/>
      </c>
      <c r="C16" t="s">
        <v>1092</v>
      </c>
      <c r="D16" s="9"/>
      <c r="E16" s="225"/>
      <c r="F16" t="str">
        <f t="shared" si="0"/>
        <v/>
      </c>
    </row>
    <row r="17" spans="2:6" x14ac:dyDescent="0.2">
      <c r="B17" t="str">
        <v/>
      </c>
      <c r="C17" t="s">
        <v>1092</v>
      </c>
      <c r="D17" s="9"/>
      <c r="E17" s="225"/>
      <c r="F17" t="str">
        <f t="shared" si="0"/>
        <v/>
      </c>
    </row>
    <row r="18" spans="2:6" x14ac:dyDescent="0.2">
      <c r="B18" t="str">
        <v/>
      </c>
      <c r="C18" t="s">
        <v>1092</v>
      </c>
      <c r="D18" s="9"/>
      <c r="E18" s="225"/>
      <c r="F18" t="str">
        <f t="shared" si="0"/>
        <v/>
      </c>
    </row>
    <row r="19" spans="2:6" x14ac:dyDescent="0.2">
      <c r="B19" t="str">
        <v/>
      </c>
      <c r="C19" t="s">
        <v>1092</v>
      </c>
      <c r="D19" s="9"/>
      <c r="E19" s="225"/>
      <c r="F19" t="str">
        <f t="shared" si="0"/>
        <v/>
      </c>
    </row>
    <row r="20" spans="2:6" x14ac:dyDescent="0.2">
      <c r="D20" s="7"/>
      <c r="E20" s="7"/>
    </row>
    <row r="21" spans="2:6" x14ac:dyDescent="0.2">
      <c r="D21" s="7"/>
      <c r="E21" s="7"/>
    </row>
  </sheetData>
  <conditionalFormatting sqref="C2">
    <cfRule type="cellIs" dxfId="1" priority="2" operator="equal">
      <formula>"""PROBLEM"""</formula>
    </cfRule>
  </conditionalFormatting>
  <conditionalFormatting sqref="F7:F19">
    <cfRule type="containsText" dxfId="0" priority="1" operator="containsText" text="same as">
      <formula>NOT(ISERROR(SEARCH("same as",F7)))</formula>
    </cfRule>
  </conditionalFormatting>
  <hyperlinks>
    <hyperlink ref="A1" location="Cover!A1" display="Return to Contents" xr:uid="{133A848F-783E-41D1-B253-BE1EE937470F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52CED-7B9D-4320-A661-E82675319292}">
  <dimension ref="C1:M185"/>
  <sheetViews>
    <sheetView zoomScale="160" zoomScaleNormal="160" workbookViewId="0"/>
  </sheetViews>
  <sheetFormatPr defaultRowHeight="12.75" x14ac:dyDescent="0.2"/>
  <sheetData>
    <row r="1" spans="3:13" x14ac:dyDescent="0.2">
      <c r="C1" s="50" t="s">
        <v>224</v>
      </c>
    </row>
    <row r="7" spans="3:13" x14ac:dyDescent="0.2">
      <c r="C7" s="39"/>
      <c r="D7" s="44" t="s">
        <v>27</v>
      </c>
      <c r="E7" s="44" t="s">
        <v>371</v>
      </c>
      <c r="F7" s="44" t="s">
        <v>1042</v>
      </c>
      <c r="G7" s="44" t="s">
        <v>1084</v>
      </c>
      <c r="H7" s="44"/>
      <c r="I7" s="44"/>
      <c r="J7" s="44"/>
      <c r="K7" s="44"/>
      <c r="L7" s="44"/>
      <c r="M7" s="44"/>
    </row>
    <row r="8" spans="3:13" x14ac:dyDescent="0.2">
      <c r="C8" s="14" t="s">
        <v>649</v>
      </c>
      <c r="D8">
        <v>111.48733622150625</v>
      </c>
      <c r="E8">
        <v>111.4822488643205</v>
      </c>
      <c r="F8">
        <v>111.28500852398878</v>
      </c>
      <c r="G8">
        <v>111.36448463538366</v>
      </c>
    </row>
    <row r="9" spans="3:13" x14ac:dyDescent="0.2">
      <c r="C9" s="14" t="s">
        <v>650</v>
      </c>
      <c r="D9">
        <v>11.855265546412149</v>
      </c>
      <c r="E9">
        <v>11.85723212380452</v>
      </c>
      <c r="F9">
        <v>11.819834371002722</v>
      </c>
      <c r="G9">
        <v>11.840674696384651</v>
      </c>
    </row>
    <row r="10" spans="3:13" x14ac:dyDescent="0.2">
      <c r="C10" s="14" t="s">
        <v>651</v>
      </c>
      <c r="D10">
        <v>12.497436876063357</v>
      </c>
      <c r="E10">
        <v>12.496423170324146</v>
      </c>
      <c r="F10">
        <v>12.469967115898303</v>
      </c>
      <c r="G10">
        <v>12.48242186909364</v>
      </c>
    </row>
    <row r="11" spans="3:13" x14ac:dyDescent="0.2">
      <c r="C11" s="14" t="s">
        <v>652</v>
      </c>
      <c r="D11">
        <v>5.5443082974579072</v>
      </c>
      <c r="E11">
        <v>5.5442847271023989</v>
      </c>
      <c r="F11">
        <v>5.5304758747925922</v>
      </c>
      <c r="G11">
        <v>5.5377850058296962</v>
      </c>
    </row>
    <row r="12" spans="3:13" x14ac:dyDescent="0.2">
      <c r="C12" s="14" t="s">
        <v>653</v>
      </c>
      <c r="D12">
        <v>9.544448194543401</v>
      </c>
      <c r="E12">
        <v>9.549598701982525</v>
      </c>
      <c r="F12">
        <v>9.5258139120629899</v>
      </c>
      <c r="G12">
        <v>9.5358808227404186</v>
      </c>
    </row>
    <row r="13" spans="3:13" x14ac:dyDescent="0.2">
      <c r="C13" s="14" t="s">
        <v>654</v>
      </c>
      <c r="D13">
        <v>56.318900508374512</v>
      </c>
      <c r="E13">
        <v>56.306190625985145</v>
      </c>
      <c r="F13">
        <v>56.242869813704878</v>
      </c>
      <c r="G13">
        <v>56.26133055227465</v>
      </c>
    </row>
    <row r="14" spans="3:13" x14ac:dyDescent="0.2">
      <c r="C14" s="14" t="s">
        <v>655</v>
      </c>
      <c r="D14">
        <v>12.232291054476269</v>
      </c>
      <c r="E14">
        <v>12.229915549825567</v>
      </c>
      <c r="F14">
        <v>12.213723617020026</v>
      </c>
      <c r="G14">
        <v>12.218904976623868</v>
      </c>
    </row>
    <row r="15" spans="3:13" x14ac:dyDescent="0.2">
      <c r="C15" s="14" t="s">
        <v>656</v>
      </c>
      <c r="D15">
        <v>11.772624334913203</v>
      </c>
      <c r="E15">
        <v>11.772144538196985</v>
      </c>
      <c r="F15">
        <v>11.70972221878524</v>
      </c>
      <c r="G15">
        <v>11.777796107165926</v>
      </c>
    </row>
    <row r="16" spans="3:13" x14ac:dyDescent="0.2">
      <c r="C16" s="14" t="s">
        <v>657</v>
      </c>
      <c r="D16">
        <v>70.224782585588713</v>
      </c>
      <c r="E16">
        <v>70.214535462009522</v>
      </c>
      <c r="F16">
        <v>70.081557290741316</v>
      </c>
      <c r="G16">
        <v>70.1455304073435</v>
      </c>
    </row>
    <row r="17" spans="3:7" x14ac:dyDescent="0.2">
      <c r="C17" s="14" t="s">
        <v>658</v>
      </c>
      <c r="D17">
        <v>1.8647906378921981</v>
      </c>
      <c r="E17">
        <v>1.8645810157057379</v>
      </c>
      <c r="F17">
        <v>1.8618862842994539</v>
      </c>
      <c r="G17">
        <v>1.8664457384063236</v>
      </c>
    </row>
    <row r="18" spans="3:7" x14ac:dyDescent="0.2">
      <c r="C18" s="14" t="s">
        <v>659</v>
      </c>
      <c r="D18">
        <v>3.5173560241405548</v>
      </c>
      <c r="E18">
        <v>3.5218380410671535</v>
      </c>
      <c r="F18">
        <v>3.5193931486780707</v>
      </c>
      <c r="G18">
        <v>3.5527656982491722</v>
      </c>
    </row>
    <row r="19" spans="3:7" x14ac:dyDescent="0.2">
      <c r="C19" s="14" t="s">
        <v>660</v>
      </c>
      <c r="D19">
        <v>14.543121669498484</v>
      </c>
      <c r="E19">
        <v>14.54365423080065</v>
      </c>
      <c r="F19">
        <v>14.475461709939159</v>
      </c>
      <c r="G19">
        <v>14.553214436151347</v>
      </c>
    </row>
    <row r="20" spans="3:7" x14ac:dyDescent="0.2">
      <c r="C20" s="14" t="s">
        <v>661</v>
      </c>
      <c r="D20">
        <v>23.798666817668678</v>
      </c>
      <c r="E20">
        <v>23.805776681352096</v>
      </c>
      <c r="F20">
        <v>23.807098376581813</v>
      </c>
      <c r="G20">
        <v>23.807211510176202</v>
      </c>
    </row>
    <row r="21" spans="3:7" x14ac:dyDescent="0.2">
      <c r="C21" s="14" t="s">
        <v>662</v>
      </c>
      <c r="D21">
        <v>2.5624542453508869</v>
      </c>
      <c r="E21">
        <v>2.5624498420381117</v>
      </c>
      <c r="F21">
        <v>2.5576511399120325</v>
      </c>
      <c r="G21">
        <v>2.5599061334555833</v>
      </c>
    </row>
    <row r="22" spans="3:7" x14ac:dyDescent="0.2">
      <c r="C22" s="14" t="s">
        <v>663</v>
      </c>
      <c r="D22">
        <v>5.5284768702921729</v>
      </c>
      <c r="E22">
        <v>5.5286409926735969</v>
      </c>
      <c r="F22">
        <v>5.5165037257275502</v>
      </c>
      <c r="G22">
        <v>5.5253358325674631</v>
      </c>
    </row>
    <row r="23" spans="3:7" x14ac:dyDescent="0.2">
      <c r="C23" s="14" t="s">
        <v>664</v>
      </c>
      <c r="D23">
        <v>29.453116280790329</v>
      </c>
      <c r="E23">
        <v>29.449172530616202</v>
      </c>
      <c r="F23">
        <v>29.353238906243106</v>
      </c>
      <c r="G23">
        <v>29.412318254197746</v>
      </c>
    </row>
    <row r="24" spans="3:7" x14ac:dyDescent="0.2">
      <c r="C24" s="14" t="s">
        <v>665</v>
      </c>
      <c r="D24">
        <v>121.83405312250861</v>
      </c>
      <c r="E24">
        <v>121.80666194000865</v>
      </c>
      <c r="F24">
        <v>121.56927931996907</v>
      </c>
      <c r="G24">
        <v>121.65485071147279</v>
      </c>
    </row>
    <row r="25" spans="3:7" x14ac:dyDescent="0.2">
      <c r="C25" s="14" t="s">
        <v>666</v>
      </c>
      <c r="D25">
        <v>104.34062203841532</v>
      </c>
      <c r="E25">
        <v>104.31891131849495</v>
      </c>
      <c r="F25">
        <v>104.12874568190712</v>
      </c>
      <c r="G25">
        <v>104.19084840584432</v>
      </c>
    </row>
    <row r="26" spans="3:7" x14ac:dyDescent="0.2">
      <c r="C26" s="14" t="s">
        <v>667</v>
      </c>
      <c r="D26">
        <v>13.290454436620569</v>
      </c>
      <c r="E26">
        <v>13.293452576201743</v>
      </c>
      <c r="F26">
        <v>13.267743366206687</v>
      </c>
      <c r="G26">
        <v>13.278896873733183</v>
      </c>
    </row>
    <row r="27" spans="3:7" x14ac:dyDescent="0.2">
      <c r="C27" s="14" t="s">
        <v>668</v>
      </c>
      <c r="D27">
        <v>23.228137836327949</v>
      </c>
      <c r="E27">
        <v>23.226959151726867</v>
      </c>
      <c r="F27">
        <v>23.18250453125999</v>
      </c>
      <c r="G27">
        <v>23.205424315785294</v>
      </c>
    </row>
    <row r="28" spans="3:7" x14ac:dyDescent="0.2">
      <c r="C28" s="14" t="s">
        <v>669</v>
      </c>
      <c r="D28">
        <v>0.23995966100142513</v>
      </c>
      <c r="E28">
        <v>0.23990846959480489</v>
      </c>
      <c r="F28">
        <v>0.23901157056299263</v>
      </c>
      <c r="G28">
        <v>0.23997164743744645</v>
      </c>
    </row>
    <row r="29" spans="3:7" x14ac:dyDescent="0.2">
      <c r="C29" s="14" t="s">
        <v>670</v>
      </c>
      <c r="D29">
        <v>2.7025078715578146</v>
      </c>
      <c r="E29">
        <v>2.702607385869884</v>
      </c>
      <c r="F29">
        <v>2.6972171763669004</v>
      </c>
      <c r="G29">
        <v>2.7006480440670164</v>
      </c>
    </row>
    <row r="30" spans="3:7" x14ac:dyDescent="0.2">
      <c r="C30" s="14" t="s">
        <v>671</v>
      </c>
      <c r="D30">
        <v>2.6645398026857015</v>
      </c>
      <c r="E30">
        <v>2.6643729606796831</v>
      </c>
      <c r="F30">
        <v>2.6584216731642334</v>
      </c>
      <c r="G30">
        <v>2.6628524654680414</v>
      </c>
    </row>
    <row r="31" spans="3:7" x14ac:dyDescent="0.2">
      <c r="C31" s="14" t="s">
        <v>672</v>
      </c>
      <c r="D31">
        <v>12.567541079197674</v>
      </c>
      <c r="E31">
        <v>12.567577786278628</v>
      </c>
      <c r="F31">
        <v>12.525179343374315</v>
      </c>
      <c r="G31">
        <v>12.557696599618721</v>
      </c>
    </row>
    <row r="32" spans="3:7" x14ac:dyDescent="0.2">
      <c r="C32" s="14" t="s">
        <v>673</v>
      </c>
      <c r="D32">
        <v>5.4377051883124095</v>
      </c>
      <c r="E32">
        <v>5.4377225908436779</v>
      </c>
      <c r="F32">
        <v>5.4190819743074066</v>
      </c>
      <c r="G32">
        <v>5.4329036704575522</v>
      </c>
    </row>
    <row r="33" spans="3:7" x14ac:dyDescent="0.2">
      <c r="C33" s="14" t="s">
        <v>674</v>
      </c>
      <c r="D33">
        <v>0.96461498239285004</v>
      </c>
      <c r="E33">
        <v>0.96459838395871511</v>
      </c>
      <c r="F33">
        <v>0.96157078043977395</v>
      </c>
      <c r="G33">
        <v>0.96386232147225392</v>
      </c>
    </row>
    <row r="34" spans="3:7" x14ac:dyDescent="0.2">
      <c r="C34" s="14" t="s">
        <v>675</v>
      </c>
      <c r="D34">
        <v>82.670570462788859</v>
      </c>
      <c r="E34">
        <v>82.653034072650073</v>
      </c>
      <c r="F34">
        <v>82.309688243333895</v>
      </c>
      <c r="G34">
        <v>82.472455648058727</v>
      </c>
    </row>
    <row r="35" spans="3:7" x14ac:dyDescent="0.2">
      <c r="C35" s="14" t="s">
        <v>676</v>
      </c>
      <c r="D35">
        <v>6.0049209664659839</v>
      </c>
      <c r="E35">
        <v>6.0048825344807195</v>
      </c>
      <c r="F35">
        <v>5.9843562062394673</v>
      </c>
      <c r="G35">
        <v>5.9928967994699098</v>
      </c>
    </row>
    <row r="36" spans="3:7" x14ac:dyDescent="0.2">
      <c r="C36" s="14" t="s">
        <v>677</v>
      </c>
      <c r="D36">
        <v>12.145866963670347</v>
      </c>
      <c r="E36">
        <v>12.144197494319082</v>
      </c>
      <c r="F36">
        <v>12.110328931379009</v>
      </c>
      <c r="G36">
        <v>12.126899853181996</v>
      </c>
    </row>
    <row r="37" spans="3:7" x14ac:dyDescent="0.2">
      <c r="C37" s="14" t="s">
        <v>678</v>
      </c>
      <c r="D37">
        <v>22.067671779385762</v>
      </c>
      <c r="E37">
        <v>22.064098480187063</v>
      </c>
      <c r="F37">
        <v>21.983837565654337</v>
      </c>
      <c r="G37">
        <v>22.024759242614966</v>
      </c>
    </row>
    <row r="38" spans="3:7" x14ac:dyDescent="0.2">
      <c r="C38" s="14" t="s">
        <v>679</v>
      </c>
      <c r="D38">
        <v>74.831650892692096</v>
      </c>
      <c r="E38">
        <v>74.820132925205911</v>
      </c>
      <c r="F38">
        <v>74.554493188413275</v>
      </c>
      <c r="G38">
        <v>74.693475438887475</v>
      </c>
    </row>
    <row r="39" spans="3:7" x14ac:dyDescent="0.2">
      <c r="C39" s="14" t="s">
        <v>680</v>
      </c>
      <c r="D39">
        <v>67.357203717161596</v>
      </c>
      <c r="E39">
        <v>67.346616910086766</v>
      </c>
      <c r="F39">
        <v>67.10491007765539</v>
      </c>
      <c r="G39">
        <v>67.2281889596741</v>
      </c>
    </row>
    <row r="40" spans="3:7" x14ac:dyDescent="0.2">
      <c r="C40" s="14" t="s">
        <v>681</v>
      </c>
      <c r="D40">
        <v>11.653494972663006</v>
      </c>
      <c r="E40">
        <v>11.651709080929283</v>
      </c>
      <c r="F40">
        <v>11.611480042922187</v>
      </c>
      <c r="G40">
        <v>11.632060222942535</v>
      </c>
    </row>
    <row r="41" spans="3:7" x14ac:dyDescent="0.2">
      <c r="C41" s="14" t="s">
        <v>682</v>
      </c>
      <c r="D41">
        <v>57.438599168720444</v>
      </c>
      <c r="E41">
        <v>57.433679381383612</v>
      </c>
      <c r="F41">
        <v>57.299096377906345</v>
      </c>
      <c r="G41">
        <v>57.35999225461223</v>
      </c>
    </row>
    <row r="42" spans="3:7" x14ac:dyDescent="0.2">
      <c r="C42" s="14" t="s">
        <v>683</v>
      </c>
      <c r="D42">
        <v>19.19189584985855</v>
      </c>
      <c r="E42">
        <v>19.195587144655523</v>
      </c>
      <c r="F42">
        <v>19.176189125279262</v>
      </c>
      <c r="G42">
        <v>19.318686740573288</v>
      </c>
    </row>
    <row r="43" spans="3:7" x14ac:dyDescent="0.2">
      <c r="C43" s="14" t="s">
        <v>684</v>
      </c>
      <c r="D43">
        <v>32.00138469089287</v>
      </c>
      <c r="E43">
        <v>32.001675672002079</v>
      </c>
      <c r="F43">
        <v>31.991602683532818</v>
      </c>
      <c r="G43">
        <v>31.992024120764576</v>
      </c>
    </row>
    <row r="44" spans="3:7" x14ac:dyDescent="0.2">
      <c r="C44" s="14" t="s">
        <v>685</v>
      </c>
      <c r="D44">
        <v>4.2886181893002702</v>
      </c>
      <c r="E44">
        <v>4.2890640371119604</v>
      </c>
      <c r="F44">
        <v>4.2840927838812419</v>
      </c>
      <c r="G44">
        <v>4.2891678134626714</v>
      </c>
    </row>
    <row r="45" spans="3:7" x14ac:dyDescent="0.2">
      <c r="C45" s="14" t="s">
        <v>686</v>
      </c>
      <c r="D45">
        <v>24.780594365341361</v>
      </c>
      <c r="E45">
        <v>24.770701226502176</v>
      </c>
      <c r="F45">
        <v>24.685986885701951</v>
      </c>
      <c r="G45">
        <v>24.730224462026793</v>
      </c>
    </row>
    <row r="46" spans="3:7" x14ac:dyDescent="0.2">
      <c r="C46" s="14" t="s">
        <v>687</v>
      </c>
      <c r="D46">
        <v>2.4438067259497647</v>
      </c>
      <c r="E46">
        <v>2.4441301849965562</v>
      </c>
      <c r="F46">
        <v>2.4373993104931553</v>
      </c>
      <c r="G46">
        <v>2.4418549042864095</v>
      </c>
    </row>
    <row r="47" spans="3:7" x14ac:dyDescent="0.2">
      <c r="C47" s="14" t="s">
        <v>688</v>
      </c>
      <c r="D47">
        <v>5.0073943677961328</v>
      </c>
      <c r="E47">
        <v>5.0072242558959505</v>
      </c>
      <c r="F47">
        <v>4.9965542853851064</v>
      </c>
      <c r="G47">
        <v>5.0042581910193693</v>
      </c>
    </row>
    <row r="48" spans="3:7" x14ac:dyDescent="0.2">
      <c r="C48" s="14" t="s">
        <v>689</v>
      </c>
      <c r="D48">
        <v>317.1143248338517</v>
      </c>
      <c r="E48">
        <v>317.04422430385068</v>
      </c>
      <c r="F48">
        <v>316.46413324529732</v>
      </c>
      <c r="G48">
        <v>316.65196826914786</v>
      </c>
    </row>
    <row r="49" spans="3:7" x14ac:dyDescent="0.2">
      <c r="C49" s="14" t="s">
        <v>690</v>
      </c>
      <c r="D49">
        <v>1.1392820487784006</v>
      </c>
      <c r="E49">
        <v>1.1391345400326296</v>
      </c>
      <c r="F49">
        <v>1.1192563609266937</v>
      </c>
      <c r="G49">
        <v>1.1377457954263903</v>
      </c>
    </row>
    <row r="50" spans="3:7" x14ac:dyDescent="0.2">
      <c r="C50" s="14" t="s">
        <v>691</v>
      </c>
      <c r="D50">
        <v>322.88157353983428</v>
      </c>
      <c r="E50">
        <v>322.82582598767721</v>
      </c>
      <c r="F50">
        <v>321.14775444963101</v>
      </c>
      <c r="G50">
        <v>322.151461213353</v>
      </c>
    </row>
    <row r="51" spans="3:7" x14ac:dyDescent="0.2">
      <c r="C51" s="14" t="s">
        <v>692</v>
      </c>
      <c r="D51">
        <v>76.80748780133618</v>
      </c>
      <c r="E51">
        <v>76.76114541991852</v>
      </c>
      <c r="F51">
        <v>76.717786414154205</v>
      </c>
      <c r="G51">
        <v>76.899139533112162</v>
      </c>
    </row>
    <row r="52" spans="3:7" x14ac:dyDescent="0.2">
      <c r="C52" s="14" t="s">
        <v>693</v>
      </c>
      <c r="D52">
        <v>27.783294216984906</v>
      </c>
      <c r="E52">
        <v>27.776843142861523</v>
      </c>
      <c r="F52">
        <v>27.734815216425783</v>
      </c>
      <c r="G52">
        <v>27.751743563061041</v>
      </c>
    </row>
    <row r="53" spans="3:7" x14ac:dyDescent="0.2">
      <c r="C53" s="14" t="s">
        <v>694</v>
      </c>
      <c r="D53">
        <v>55.696440726188158</v>
      </c>
      <c r="E53">
        <v>55.691057121503427</v>
      </c>
      <c r="F53">
        <v>55.277285909355072</v>
      </c>
      <c r="G53">
        <v>55.635537473907767</v>
      </c>
    </row>
    <row r="54" spans="3:7" x14ac:dyDescent="0.2">
      <c r="C54" s="14" t="s">
        <v>695</v>
      </c>
      <c r="D54">
        <v>203.17280671454174</v>
      </c>
      <c r="E54">
        <v>203.16908243686154</v>
      </c>
      <c r="F54">
        <v>202.83876134749997</v>
      </c>
      <c r="G54">
        <v>202.95699566667963</v>
      </c>
    </row>
    <row r="55" spans="3:7" x14ac:dyDescent="0.2">
      <c r="C55" s="14" t="s">
        <v>696</v>
      </c>
      <c r="D55">
        <v>23.83860291109292</v>
      </c>
      <c r="E55">
        <v>23.853032633789994</v>
      </c>
      <c r="F55">
        <v>23.79058632321717</v>
      </c>
      <c r="G55">
        <v>23.817791216282945</v>
      </c>
    </row>
    <row r="56" spans="3:7" x14ac:dyDescent="0.2">
      <c r="C56" s="14" t="s">
        <v>697</v>
      </c>
      <c r="D56">
        <v>33.92390488847834</v>
      </c>
      <c r="E56">
        <v>33.914901745459247</v>
      </c>
      <c r="F56">
        <v>33.841717629661701</v>
      </c>
      <c r="G56">
        <v>33.896529494112123</v>
      </c>
    </row>
    <row r="57" spans="3:7" x14ac:dyDescent="0.2">
      <c r="C57" s="14" t="s">
        <v>698</v>
      </c>
      <c r="D57">
        <v>13.593502243294019</v>
      </c>
      <c r="E57">
        <v>13.592175088143334</v>
      </c>
      <c r="F57">
        <v>13.543553730100818</v>
      </c>
      <c r="G57">
        <v>13.57349372275128</v>
      </c>
    </row>
    <row r="58" spans="3:7" x14ac:dyDescent="0.2">
      <c r="C58" s="14" t="s">
        <v>699</v>
      </c>
      <c r="D58">
        <v>32.36801608739345</v>
      </c>
      <c r="E58">
        <v>32.374985614639812</v>
      </c>
      <c r="F58">
        <v>32.376150384775329</v>
      </c>
      <c r="G58">
        <v>32.374585917000417</v>
      </c>
    </row>
    <row r="59" spans="3:7" x14ac:dyDescent="0.2">
      <c r="C59" s="14" t="s">
        <v>700</v>
      </c>
      <c r="D59">
        <v>7.2655421809312086</v>
      </c>
      <c r="E59">
        <v>7.2647217997632412</v>
      </c>
      <c r="F59">
        <v>7.2525205397963424</v>
      </c>
      <c r="G59">
        <v>7.2579804311135581</v>
      </c>
    </row>
    <row r="60" spans="3:7" x14ac:dyDescent="0.2">
      <c r="C60" s="14" t="s">
        <v>701</v>
      </c>
      <c r="D60">
        <v>72.102824585463551</v>
      </c>
      <c r="E60">
        <v>72.088750126003021</v>
      </c>
      <c r="F60">
        <v>71.998635169822833</v>
      </c>
      <c r="G60">
        <v>72.026060257708764</v>
      </c>
    </row>
    <row r="61" spans="3:7" x14ac:dyDescent="0.2">
      <c r="C61" s="14" t="s">
        <v>702</v>
      </c>
      <c r="D61">
        <v>235.95926821614802</v>
      </c>
      <c r="E61">
        <v>235.91992044052503</v>
      </c>
      <c r="F61">
        <v>235.30345546472805</v>
      </c>
      <c r="G61">
        <v>235.5883864046252</v>
      </c>
    </row>
    <row r="62" spans="3:7" x14ac:dyDescent="0.2">
      <c r="C62" s="14" t="s">
        <v>703</v>
      </c>
      <c r="D62">
        <v>8.2507634075044027</v>
      </c>
      <c r="E62">
        <v>8.2501226368972294</v>
      </c>
      <c r="F62">
        <v>8.1535256795094355</v>
      </c>
      <c r="G62">
        <v>8.2435025994664795</v>
      </c>
    </row>
    <row r="63" spans="3:7" x14ac:dyDescent="0.2">
      <c r="C63" s="14" t="s">
        <v>704</v>
      </c>
      <c r="D63">
        <v>41.051858238514683</v>
      </c>
      <c r="E63">
        <v>41.052097124692452</v>
      </c>
      <c r="F63">
        <v>40.849944074125496</v>
      </c>
      <c r="G63">
        <v>41.034127705832624</v>
      </c>
    </row>
    <row r="64" spans="3:7" x14ac:dyDescent="0.2">
      <c r="C64" s="14" t="s">
        <v>705</v>
      </c>
      <c r="D64">
        <v>45.895028175961635</v>
      </c>
      <c r="E64">
        <v>45.884562453940411</v>
      </c>
      <c r="F64">
        <v>45.703963190883371</v>
      </c>
      <c r="G64">
        <v>45.845913999128207</v>
      </c>
    </row>
    <row r="65" spans="3:7" x14ac:dyDescent="0.2">
      <c r="C65" s="14" t="s">
        <v>706</v>
      </c>
      <c r="D65">
        <v>25.028625561817137</v>
      </c>
      <c r="E65">
        <v>25.025440009001901</v>
      </c>
      <c r="F65">
        <v>24.52108372163574</v>
      </c>
      <c r="G65">
        <v>25.002402647677346</v>
      </c>
    </row>
    <row r="66" spans="3:7" x14ac:dyDescent="0.2">
      <c r="C66" s="14" t="s">
        <v>707</v>
      </c>
      <c r="D66">
        <v>179.69698094750015</v>
      </c>
      <c r="E66">
        <v>179.58967010313418</v>
      </c>
      <c r="F66">
        <v>179.24044620103095</v>
      </c>
      <c r="G66">
        <v>179.9859312922421</v>
      </c>
    </row>
    <row r="67" spans="3:7" x14ac:dyDescent="0.2">
      <c r="C67" s="14" t="s">
        <v>708</v>
      </c>
      <c r="D67">
        <v>77.05455111604148</v>
      </c>
      <c r="E67">
        <v>77.023424930829634</v>
      </c>
      <c r="F67">
        <v>76.887752367936471</v>
      </c>
      <c r="G67">
        <v>77.185377142896655</v>
      </c>
    </row>
    <row r="68" spans="3:7" x14ac:dyDescent="0.2">
      <c r="C68" s="14" t="s">
        <v>709</v>
      </c>
      <c r="D68">
        <v>457.17622693712985</v>
      </c>
      <c r="E68">
        <v>456.67089529288444</v>
      </c>
      <c r="F68">
        <v>456.30125012407018</v>
      </c>
      <c r="G68">
        <v>457.87168378542634</v>
      </c>
    </row>
    <row r="69" spans="3:7" x14ac:dyDescent="0.2">
      <c r="C69" s="14" t="s">
        <v>710</v>
      </c>
      <c r="D69">
        <v>36.6838932885723</v>
      </c>
      <c r="E69">
        <v>36.645691793969391</v>
      </c>
      <c r="F69">
        <v>36.230990415693519</v>
      </c>
      <c r="G69">
        <v>36.849405450302179</v>
      </c>
    </row>
    <row r="70" spans="3:7" x14ac:dyDescent="0.2">
      <c r="C70" s="14" t="s">
        <v>711</v>
      </c>
      <c r="D70">
        <v>192.38886249246278</v>
      </c>
      <c r="E70">
        <v>191.95695078437163</v>
      </c>
      <c r="F70">
        <v>189.22901244075271</v>
      </c>
      <c r="G70">
        <v>193.38179288301529</v>
      </c>
    </row>
    <row r="71" spans="3:7" x14ac:dyDescent="0.2">
      <c r="C71" s="14" t="s">
        <v>712</v>
      </c>
      <c r="D71">
        <v>157.83708998944462</v>
      </c>
      <c r="E71">
        <v>157.82914622481988</v>
      </c>
      <c r="F71">
        <v>157.31552369603591</v>
      </c>
      <c r="G71">
        <v>157.73968224243905</v>
      </c>
    </row>
    <row r="72" spans="3:7" x14ac:dyDescent="0.2">
      <c r="C72" s="14" t="s">
        <v>713</v>
      </c>
      <c r="D72">
        <v>151.31892206311232</v>
      </c>
      <c r="E72">
        <v>151.31315829779643</v>
      </c>
      <c r="F72">
        <v>150.84563154287747</v>
      </c>
      <c r="G72">
        <v>151.33533580947804</v>
      </c>
    </row>
    <row r="73" spans="3:7" x14ac:dyDescent="0.2">
      <c r="C73" s="14" t="s">
        <v>714</v>
      </c>
      <c r="D73">
        <v>45.700760470331794</v>
      </c>
      <c r="E73">
        <v>45.696889669807909</v>
      </c>
      <c r="F73">
        <v>45.628417612316717</v>
      </c>
      <c r="G73">
        <v>45.672640305408642</v>
      </c>
    </row>
    <row r="74" spans="3:7" x14ac:dyDescent="0.2">
      <c r="C74" s="14" t="s">
        <v>715</v>
      </c>
      <c r="D74">
        <v>5.6778448037938158</v>
      </c>
      <c r="E74">
        <v>5.6772576782786883</v>
      </c>
      <c r="F74">
        <v>5.6583635699483068</v>
      </c>
      <c r="G74">
        <v>5.6685970705101676</v>
      </c>
    </row>
    <row r="75" spans="3:7" x14ac:dyDescent="0.2">
      <c r="C75" s="14" t="s">
        <v>716</v>
      </c>
      <c r="D75">
        <v>125.9352611908197</v>
      </c>
      <c r="E75">
        <v>125.93490366602782</v>
      </c>
      <c r="F75">
        <v>125.51891892415038</v>
      </c>
      <c r="G75">
        <v>122.46274280128203</v>
      </c>
    </row>
    <row r="76" spans="3:7" x14ac:dyDescent="0.2">
      <c r="C76" s="14" t="s">
        <v>717</v>
      </c>
      <c r="D76">
        <v>2.683292794362659</v>
      </c>
      <c r="E76">
        <v>2.6826234846690871</v>
      </c>
      <c r="F76">
        <v>2.6748687149455672</v>
      </c>
      <c r="G76">
        <v>2.6698477212378258</v>
      </c>
    </row>
    <row r="77" spans="3:7" x14ac:dyDescent="0.2">
      <c r="C77" s="14" t="s">
        <v>718</v>
      </c>
      <c r="D77">
        <v>30.473227955481917</v>
      </c>
      <c r="E77">
        <v>30.480614513619788</v>
      </c>
      <c r="F77">
        <v>30.4347155360554</v>
      </c>
      <c r="G77">
        <v>30.473489589045794</v>
      </c>
    </row>
    <row r="78" spans="3:7" x14ac:dyDescent="0.2">
      <c r="C78" s="14" t="s">
        <v>719</v>
      </c>
      <c r="D78">
        <v>52.65741150298053</v>
      </c>
      <c r="E78">
        <v>52.666185369394505</v>
      </c>
      <c r="F78">
        <v>52.594469512546752</v>
      </c>
      <c r="G78">
        <v>52.643255456890984</v>
      </c>
    </row>
    <row r="79" spans="3:7" x14ac:dyDescent="0.2">
      <c r="C79" s="14" t="s">
        <v>720</v>
      </c>
      <c r="D79">
        <v>28.298844219380705</v>
      </c>
      <c r="E79">
        <v>28.292544782565756</v>
      </c>
      <c r="F79">
        <v>28.146587513240853</v>
      </c>
      <c r="G79">
        <v>28.294939085504144</v>
      </c>
    </row>
    <row r="80" spans="3:7" x14ac:dyDescent="0.2">
      <c r="C80" s="14" t="s">
        <v>721</v>
      </c>
      <c r="D80">
        <v>19.235753089590961</v>
      </c>
      <c r="E80">
        <v>19.236132496632191</v>
      </c>
      <c r="F80">
        <v>19.194143394357734</v>
      </c>
      <c r="G80">
        <v>19.219595072594288</v>
      </c>
    </row>
    <row r="81" spans="3:7" x14ac:dyDescent="0.2">
      <c r="C81" s="14" t="s">
        <v>722</v>
      </c>
      <c r="D81">
        <v>112.31799419516753</v>
      </c>
      <c r="E81">
        <v>112.30478454104089</v>
      </c>
      <c r="F81">
        <v>111.92518386816666</v>
      </c>
      <c r="G81">
        <v>112.20919928355025</v>
      </c>
    </row>
    <row r="82" spans="3:7" x14ac:dyDescent="0.2">
      <c r="C82" s="14" t="s">
        <v>723</v>
      </c>
      <c r="D82">
        <v>39.501247290982889</v>
      </c>
      <c r="E82">
        <v>39.511143873110548</v>
      </c>
      <c r="F82">
        <v>39.544526676099117</v>
      </c>
      <c r="G82">
        <v>39.481365620741961</v>
      </c>
    </row>
    <row r="83" spans="3:7" x14ac:dyDescent="0.2">
      <c r="C83" s="14" t="s">
        <v>724</v>
      </c>
      <c r="D83">
        <v>52.045738799875807</v>
      </c>
      <c r="E83">
        <v>52.037425231024706</v>
      </c>
      <c r="F83">
        <v>51.829331361594704</v>
      </c>
      <c r="G83">
        <v>52.070921588307989</v>
      </c>
    </row>
    <row r="84" spans="3:7" x14ac:dyDescent="0.2">
      <c r="C84" s="14" t="s">
        <v>725</v>
      </c>
      <c r="D84">
        <v>172.47587157060372</v>
      </c>
      <c r="E84">
        <v>172.43375379036453</v>
      </c>
      <c r="F84">
        <v>171.81063192099518</v>
      </c>
      <c r="G84">
        <v>172.54505689547693</v>
      </c>
    </row>
    <row r="85" spans="3:7" x14ac:dyDescent="0.2">
      <c r="C85" s="14" t="s">
        <v>726</v>
      </c>
      <c r="D85">
        <v>8.5194764359167383</v>
      </c>
      <c r="E85">
        <v>8.5090788226449714</v>
      </c>
      <c r="F85">
        <v>8.5069359995557967</v>
      </c>
      <c r="G85">
        <v>8.5066607762657238</v>
      </c>
    </row>
    <row r="86" spans="3:7" x14ac:dyDescent="0.2">
      <c r="C86" s="14" t="s">
        <v>727</v>
      </c>
      <c r="D86">
        <v>60.562331070670218</v>
      </c>
      <c r="E86">
        <v>60.547890157459705</v>
      </c>
      <c r="F86">
        <v>60.34398991485417</v>
      </c>
      <c r="G86">
        <v>60.447052015380812</v>
      </c>
    </row>
    <row r="87" spans="3:7" x14ac:dyDescent="0.2">
      <c r="C87" s="14" t="s">
        <v>728</v>
      </c>
      <c r="D87">
        <v>80.164619754472824</v>
      </c>
      <c r="E87">
        <v>80.126296106920208</v>
      </c>
      <c r="F87">
        <v>79.832015608444323</v>
      </c>
      <c r="G87">
        <v>79.994237421850499</v>
      </c>
    </row>
    <row r="88" spans="3:7" x14ac:dyDescent="0.2">
      <c r="C88" s="14" t="s">
        <v>729</v>
      </c>
      <c r="D88">
        <v>98.967042377124358</v>
      </c>
      <c r="E88">
        <v>98.93660972672987</v>
      </c>
      <c r="F88">
        <v>98.583964167367981</v>
      </c>
      <c r="G88">
        <v>98.81034145600897</v>
      </c>
    </row>
    <row r="89" spans="3:7" x14ac:dyDescent="0.2">
      <c r="C89" s="14" t="s">
        <v>730</v>
      </c>
      <c r="D89">
        <v>397.1788293738756</v>
      </c>
      <c r="E89">
        <v>397.0666910860819</v>
      </c>
      <c r="F89">
        <v>395.91848377230485</v>
      </c>
      <c r="G89">
        <v>397.10964684914848</v>
      </c>
    </row>
    <row r="90" spans="3:7" x14ac:dyDescent="0.2">
      <c r="C90" s="14" t="s">
        <v>731</v>
      </c>
      <c r="D90">
        <v>74.375852952323655</v>
      </c>
      <c r="E90">
        <v>74.350320633501383</v>
      </c>
      <c r="F90">
        <v>74.167678871047983</v>
      </c>
      <c r="G90">
        <v>74.482456701881517</v>
      </c>
    </row>
    <row r="91" spans="3:7" x14ac:dyDescent="0.2">
      <c r="C91" s="14" t="s">
        <v>732</v>
      </c>
      <c r="D91">
        <v>462.19419124286628</v>
      </c>
      <c r="E91">
        <v>461.91261717951869</v>
      </c>
      <c r="F91">
        <v>460.67350268472069</v>
      </c>
      <c r="G91">
        <v>462.7681714380206</v>
      </c>
    </row>
    <row r="92" spans="3:7" x14ac:dyDescent="0.2">
      <c r="C92" s="14" t="s">
        <v>733</v>
      </c>
      <c r="D92">
        <v>1890.7894832784937</v>
      </c>
      <c r="E92">
        <v>1886.8419309047347</v>
      </c>
      <c r="F92">
        <v>1886.6320152953372</v>
      </c>
      <c r="G92">
        <v>1898.9534383965874</v>
      </c>
    </row>
    <row r="93" spans="3:7" x14ac:dyDescent="0.2">
      <c r="C93" s="14" t="s">
        <v>734</v>
      </c>
      <c r="D93">
        <v>237.25892727146814</v>
      </c>
      <c r="E93">
        <v>236.98455695624827</v>
      </c>
      <c r="F93">
        <v>236.63339466274084</v>
      </c>
      <c r="G93">
        <v>237.84418147401269</v>
      </c>
    </row>
    <row r="94" spans="3:7" x14ac:dyDescent="0.2">
      <c r="C94" s="14" t="s">
        <v>735</v>
      </c>
      <c r="D94">
        <v>15.451066391317104</v>
      </c>
      <c r="E94">
        <v>15.430777660049397</v>
      </c>
      <c r="F94">
        <v>15.377984441403214</v>
      </c>
      <c r="G94">
        <v>15.480553657196728</v>
      </c>
    </row>
    <row r="95" spans="3:7" x14ac:dyDescent="0.2">
      <c r="C95" s="14" t="s">
        <v>736</v>
      </c>
      <c r="D95">
        <v>41.167740795274128</v>
      </c>
      <c r="E95">
        <v>41.135366801064265</v>
      </c>
      <c r="F95">
        <v>41.076299896178192</v>
      </c>
      <c r="G95">
        <v>41.250562809661723</v>
      </c>
    </row>
    <row r="96" spans="3:7" x14ac:dyDescent="0.2">
      <c r="C96" s="14" t="s">
        <v>737</v>
      </c>
      <c r="D96">
        <v>76.610290734199381</v>
      </c>
      <c r="E96">
        <v>76.549048001545273</v>
      </c>
      <c r="F96">
        <v>76.345758325204457</v>
      </c>
      <c r="G96">
        <v>76.73727335150528</v>
      </c>
    </row>
    <row r="97" spans="3:7" x14ac:dyDescent="0.2">
      <c r="C97" s="14" t="s">
        <v>738</v>
      </c>
      <c r="D97">
        <v>100.68491476096894</v>
      </c>
      <c r="E97">
        <v>100.62613727456851</v>
      </c>
      <c r="F97">
        <v>100.32850362963636</v>
      </c>
      <c r="G97">
        <v>100.79861014869535</v>
      </c>
    </row>
    <row r="98" spans="3:7" x14ac:dyDescent="0.2">
      <c r="C98" s="14" t="s">
        <v>739</v>
      </c>
      <c r="D98">
        <v>8.6458105540154744</v>
      </c>
      <c r="E98">
        <v>8.6421636944793061</v>
      </c>
      <c r="F98">
        <v>8.6068061974354588</v>
      </c>
      <c r="G98">
        <v>8.6414163373948352</v>
      </c>
    </row>
    <row r="99" spans="3:7" x14ac:dyDescent="0.2">
      <c r="C99" s="14" t="s">
        <v>740</v>
      </c>
      <c r="D99">
        <v>42.122850997966083</v>
      </c>
      <c r="E99">
        <v>42.099805759465532</v>
      </c>
      <c r="F99">
        <v>41.753221420108147</v>
      </c>
      <c r="G99">
        <v>42.090526080488218</v>
      </c>
    </row>
    <row r="100" spans="3:7" x14ac:dyDescent="0.2">
      <c r="C100" s="14" t="s">
        <v>741</v>
      </c>
      <c r="D100">
        <v>10.310409399377463</v>
      </c>
      <c r="E100">
        <v>10.302604467160528</v>
      </c>
      <c r="F100">
        <v>10.294303754537852</v>
      </c>
      <c r="G100">
        <v>10.32805099361023</v>
      </c>
    </row>
    <row r="101" spans="3:7" x14ac:dyDescent="0.2">
      <c r="C101" s="14" t="s">
        <v>742</v>
      </c>
      <c r="D101">
        <v>39.169237370106138</v>
      </c>
      <c r="E101">
        <v>39.166369197151411</v>
      </c>
      <c r="F101">
        <v>39.083693696332645</v>
      </c>
      <c r="G101">
        <v>39.175521899716813</v>
      </c>
    </row>
    <row r="102" spans="3:7" x14ac:dyDescent="0.2">
      <c r="C102" s="14" t="s">
        <v>743</v>
      </c>
      <c r="D102">
        <v>25.800477433651707</v>
      </c>
      <c r="E102">
        <v>25.800444311702865</v>
      </c>
      <c r="F102">
        <v>25.799025390994846</v>
      </c>
      <c r="G102">
        <v>25.854482942703047</v>
      </c>
    </row>
    <row r="103" spans="3:7" x14ac:dyDescent="0.2">
      <c r="C103" s="14" t="s">
        <v>744</v>
      </c>
      <c r="D103">
        <v>64.027465924687121</v>
      </c>
      <c r="E103">
        <v>64.050368055573443</v>
      </c>
      <c r="F103">
        <v>63.284952646646467</v>
      </c>
      <c r="G103">
        <v>63.919603907485396</v>
      </c>
    </row>
    <row r="104" spans="3:7" x14ac:dyDescent="0.2">
      <c r="C104" s="14" t="s">
        <v>745</v>
      </c>
      <c r="D104">
        <v>142.8113922118236</v>
      </c>
      <c r="E104">
        <v>142.81503088835299</v>
      </c>
      <c r="F104">
        <v>141.92407013255362</v>
      </c>
      <c r="G104">
        <v>142.56681282301989</v>
      </c>
    </row>
    <row r="105" spans="3:7" x14ac:dyDescent="0.2">
      <c r="C105" s="14" t="s">
        <v>746</v>
      </c>
      <c r="D105">
        <v>24.376618684999325</v>
      </c>
      <c r="E105">
        <v>24.377383271224453</v>
      </c>
      <c r="F105">
        <v>24.318879259503746</v>
      </c>
      <c r="G105">
        <v>24.376501056525921</v>
      </c>
    </row>
    <row r="106" spans="3:7" x14ac:dyDescent="0.2">
      <c r="C106" s="14" t="s">
        <v>747</v>
      </c>
      <c r="D106">
        <v>108.72706408948548</v>
      </c>
      <c r="E106">
        <v>108.69764284583883</v>
      </c>
      <c r="F106">
        <v>107.8468831868866</v>
      </c>
      <c r="G106">
        <v>108.55795496802708</v>
      </c>
    </row>
    <row r="107" spans="3:7" x14ac:dyDescent="0.2">
      <c r="C107" s="14" t="s">
        <v>748</v>
      </c>
      <c r="D107">
        <v>27.798881436959736</v>
      </c>
      <c r="E107">
        <v>27.800294872687395</v>
      </c>
      <c r="F107">
        <v>27.701858465174205</v>
      </c>
      <c r="G107">
        <v>27.768694023069035</v>
      </c>
    </row>
    <row r="108" spans="3:7" x14ac:dyDescent="0.2">
      <c r="C108" s="14" t="s">
        <v>749</v>
      </c>
      <c r="D108">
        <v>233.49952234699174</v>
      </c>
      <c r="E108">
        <v>233.4606814411456</v>
      </c>
      <c r="F108">
        <v>232.76870092707196</v>
      </c>
      <c r="G108">
        <v>233.3127871179243</v>
      </c>
    </row>
    <row r="109" spans="3:7" x14ac:dyDescent="0.2">
      <c r="C109" s="14" t="s">
        <v>750</v>
      </c>
      <c r="D109">
        <v>28.359390983670266</v>
      </c>
      <c r="E109">
        <v>28.333220772268682</v>
      </c>
      <c r="F109">
        <v>27.925161470417105</v>
      </c>
      <c r="G109">
        <v>28.461835268460145</v>
      </c>
    </row>
    <row r="110" spans="3:7" x14ac:dyDescent="0.2">
      <c r="C110" s="14" t="s">
        <v>751</v>
      </c>
      <c r="D110">
        <v>19.859583118321741</v>
      </c>
      <c r="E110">
        <v>19.861323058411681</v>
      </c>
      <c r="F110">
        <v>19.872803796665821</v>
      </c>
      <c r="G110">
        <v>19.867482286959895</v>
      </c>
    </row>
    <row r="111" spans="3:7" x14ac:dyDescent="0.2">
      <c r="C111" s="14" t="s">
        <v>752</v>
      </c>
      <c r="D111">
        <v>25.178035052329616</v>
      </c>
      <c r="E111">
        <v>25.157538986419098</v>
      </c>
      <c r="F111">
        <v>25.034398972634182</v>
      </c>
      <c r="G111">
        <v>25.236849784527173</v>
      </c>
    </row>
    <row r="112" spans="3:7" x14ac:dyDescent="0.2">
      <c r="C112" s="14" t="s">
        <v>753</v>
      </c>
      <c r="D112">
        <v>43.581806184871304</v>
      </c>
      <c r="E112">
        <v>43.569952721104244</v>
      </c>
      <c r="F112">
        <v>43.444420119900265</v>
      </c>
      <c r="G112">
        <v>43.516129115608074</v>
      </c>
    </row>
    <row r="113" spans="3:7" x14ac:dyDescent="0.2">
      <c r="C113" s="14" t="s">
        <v>754</v>
      </c>
      <c r="D113">
        <v>16.149977489570883</v>
      </c>
      <c r="E113">
        <v>16.149412525624658</v>
      </c>
      <c r="F113">
        <v>16.143465325281252</v>
      </c>
      <c r="G113">
        <v>16.150577308607364</v>
      </c>
    </row>
    <row r="114" spans="3:7" x14ac:dyDescent="0.2">
      <c r="C114" s="14" t="s">
        <v>755</v>
      </c>
      <c r="D114">
        <v>84.41585731187115</v>
      </c>
      <c r="E114">
        <v>84.396057301372608</v>
      </c>
      <c r="F114">
        <v>84.264002276248618</v>
      </c>
      <c r="G114">
        <v>84.382451243291172</v>
      </c>
    </row>
    <row r="115" spans="3:7" x14ac:dyDescent="0.2">
      <c r="C115" s="14" t="s">
        <v>756</v>
      </c>
      <c r="D115">
        <v>34.132208135348051</v>
      </c>
      <c r="E115">
        <v>34.124307569995828</v>
      </c>
      <c r="F115">
        <v>34.046729773312038</v>
      </c>
      <c r="G115">
        <v>34.101733711842925</v>
      </c>
    </row>
    <row r="116" spans="3:7" x14ac:dyDescent="0.2">
      <c r="C116" s="14" t="s">
        <v>757</v>
      </c>
      <c r="D116">
        <v>0.86455986795706652</v>
      </c>
      <c r="E116">
        <v>0.86449142363344955</v>
      </c>
      <c r="F116">
        <v>0.86386330572989889</v>
      </c>
      <c r="G116">
        <v>0.86471104556661615</v>
      </c>
    </row>
    <row r="117" spans="3:7" x14ac:dyDescent="0.2">
      <c r="C117" s="14" t="s">
        <v>758</v>
      </c>
      <c r="D117">
        <v>1.7234445692298883</v>
      </c>
      <c r="E117">
        <v>1.7231900165358469</v>
      </c>
      <c r="F117">
        <v>1.7212341923068142</v>
      </c>
      <c r="G117">
        <v>1.7238244739140665</v>
      </c>
    </row>
    <row r="118" spans="3:7" x14ac:dyDescent="0.2">
      <c r="C118" s="14" t="s">
        <v>759</v>
      </c>
      <c r="D118">
        <v>0.32861746515860069</v>
      </c>
      <c r="E118">
        <v>0.32854824335563487</v>
      </c>
      <c r="F118">
        <v>0.32802022907810618</v>
      </c>
      <c r="G118">
        <v>0.32855262025337612</v>
      </c>
    </row>
    <row r="119" spans="3:7" x14ac:dyDescent="0.2">
      <c r="C119" s="14" t="s">
        <v>760</v>
      </c>
      <c r="D119">
        <v>2.4907638314033815</v>
      </c>
      <c r="E119">
        <v>2.4901086204973737</v>
      </c>
      <c r="F119">
        <v>2.4822214024466915</v>
      </c>
      <c r="G119">
        <v>2.4879316680219272</v>
      </c>
    </row>
    <row r="120" spans="3:7" x14ac:dyDescent="0.2">
      <c r="C120" s="14" t="s">
        <v>761</v>
      </c>
      <c r="D120">
        <v>21.603786342540321</v>
      </c>
      <c r="E120">
        <v>21.598103332277699</v>
      </c>
      <c r="F120">
        <v>21.529693083396342</v>
      </c>
      <c r="G120">
        <v>21.579221407154474</v>
      </c>
    </row>
    <row r="121" spans="3:7" x14ac:dyDescent="0.2">
      <c r="C121" s="14" t="s">
        <v>762</v>
      </c>
      <c r="D121">
        <v>4.0939080403008283</v>
      </c>
      <c r="E121">
        <v>4.0939526509881121</v>
      </c>
      <c r="F121">
        <v>4.09233458358284</v>
      </c>
      <c r="G121">
        <v>4.0857985450652858</v>
      </c>
    </row>
    <row r="122" spans="3:7" x14ac:dyDescent="0.2">
      <c r="C122" s="14" t="s">
        <v>763</v>
      </c>
      <c r="D122">
        <v>3.3955187244341767</v>
      </c>
      <c r="E122">
        <v>3.3950598479773944</v>
      </c>
      <c r="F122">
        <v>3.3851447790236717</v>
      </c>
      <c r="G122">
        <v>3.3861207400585123</v>
      </c>
    </row>
    <row r="123" spans="3:7" x14ac:dyDescent="0.2">
      <c r="C123" s="14" t="s">
        <v>764</v>
      </c>
      <c r="D123">
        <v>10.978300360138201</v>
      </c>
      <c r="E123">
        <v>10.977951498984257</v>
      </c>
      <c r="F123">
        <v>10.966104292589666</v>
      </c>
      <c r="G123">
        <v>10.972101428381398</v>
      </c>
    </row>
    <row r="124" spans="3:7" x14ac:dyDescent="0.2">
      <c r="C124" s="14" t="s">
        <v>765</v>
      </c>
      <c r="D124">
        <v>3.1223524004696226</v>
      </c>
      <c r="E124">
        <v>3.121921603788393</v>
      </c>
      <c r="F124">
        <v>3.1161260704548575</v>
      </c>
      <c r="G124">
        <v>3.1119780924755442</v>
      </c>
    </row>
    <row r="125" spans="3:7" x14ac:dyDescent="0.2">
      <c r="C125" s="14" t="s">
        <v>766</v>
      </c>
      <c r="D125">
        <v>13.316548503746501</v>
      </c>
      <c r="E125">
        <v>13.315233727249137</v>
      </c>
      <c r="F125">
        <v>13.298543885457908</v>
      </c>
      <c r="G125">
        <v>13.299312097111189</v>
      </c>
    </row>
    <row r="126" spans="3:7" x14ac:dyDescent="0.2">
      <c r="C126" s="14" t="s">
        <v>767</v>
      </c>
      <c r="D126">
        <v>0.26244794657244069</v>
      </c>
      <c r="E126">
        <v>0.26242620938927969</v>
      </c>
      <c r="F126">
        <v>0.26205921840234786</v>
      </c>
      <c r="G126">
        <v>0.26218949213098292</v>
      </c>
    </row>
    <row r="127" spans="3:7" x14ac:dyDescent="0.2">
      <c r="C127" s="14" t="s">
        <v>768</v>
      </c>
      <c r="D127">
        <v>398.99701013890615</v>
      </c>
      <c r="E127">
        <v>398.77161942250643</v>
      </c>
      <c r="F127">
        <v>397.22593598405246</v>
      </c>
      <c r="G127">
        <v>398.11041464423118</v>
      </c>
    </row>
    <row r="128" spans="3:7" x14ac:dyDescent="0.2">
      <c r="C128" s="14" t="s">
        <v>769</v>
      </c>
      <c r="D128">
        <v>205.67455393204403</v>
      </c>
      <c r="E128">
        <v>205.56322092133695</v>
      </c>
      <c r="F128">
        <v>204.7948338729089</v>
      </c>
      <c r="G128">
        <v>205.25660617799093</v>
      </c>
    </row>
    <row r="129" spans="3:7" x14ac:dyDescent="0.2">
      <c r="C129" s="14" t="s">
        <v>770</v>
      </c>
      <c r="D129">
        <v>6.28796492012291</v>
      </c>
      <c r="E129">
        <v>6.2845635584222794</v>
      </c>
      <c r="F129">
        <v>6.2606682994258902</v>
      </c>
      <c r="G129">
        <v>6.2739499109804582</v>
      </c>
    </row>
    <row r="130" spans="3:7" x14ac:dyDescent="0.2">
      <c r="C130" s="14" t="s">
        <v>771</v>
      </c>
      <c r="D130">
        <v>127.35612621334131</v>
      </c>
      <c r="E130">
        <v>127.28445697644678</v>
      </c>
      <c r="F130">
        <v>126.7924093731215</v>
      </c>
      <c r="G130">
        <v>127.07292084788234</v>
      </c>
    </row>
    <row r="131" spans="3:7" x14ac:dyDescent="0.2">
      <c r="C131" s="14" t="s">
        <v>772</v>
      </c>
      <c r="D131">
        <v>170.36439592496217</v>
      </c>
      <c r="E131">
        <v>170.27381991401003</v>
      </c>
      <c r="F131">
        <v>169.65234869697028</v>
      </c>
      <c r="G131">
        <v>170.00055676068203</v>
      </c>
    </row>
    <row r="132" spans="3:7" x14ac:dyDescent="0.2">
      <c r="C132" s="14" t="s">
        <v>773</v>
      </c>
      <c r="D132">
        <v>140.28453163199956</v>
      </c>
      <c r="E132">
        <v>140.21037113945852</v>
      </c>
      <c r="F132">
        <v>139.7020743128021</v>
      </c>
      <c r="G132">
        <v>139.98237862679204</v>
      </c>
    </row>
    <row r="133" spans="3:7" x14ac:dyDescent="0.2">
      <c r="C133" s="14" t="s">
        <v>774</v>
      </c>
      <c r="D133">
        <v>23.906940093449485</v>
      </c>
      <c r="E133">
        <v>23.911412601656426</v>
      </c>
      <c r="F133">
        <v>23.933299968295479</v>
      </c>
      <c r="G133">
        <v>23.883069253027735</v>
      </c>
    </row>
    <row r="134" spans="3:7" x14ac:dyDescent="0.2">
      <c r="C134" s="14" t="s">
        <v>775</v>
      </c>
      <c r="D134">
        <v>24.962120712669133</v>
      </c>
      <c r="E134">
        <v>24.955541765745348</v>
      </c>
      <c r="F134">
        <v>24.894394529615088</v>
      </c>
      <c r="G134">
        <v>24.919400902713669</v>
      </c>
    </row>
    <row r="135" spans="3:7" x14ac:dyDescent="0.2">
      <c r="C135" s="14" t="s">
        <v>776</v>
      </c>
      <c r="D135">
        <v>279.75593567945594</v>
      </c>
      <c r="E135">
        <v>279.60820226547366</v>
      </c>
      <c r="F135">
        <v>278.62837700365867</v>
      </c>
      <c r="G135">
        <v>279.64708908628353</v>
      </c>
    </row>
    <row r="136" spans="3:7" x14ac:dyDescent="0.2">
      <c r="C136" s="14" t="s">
        <v>777</v>
      </c>
      <c r="D136">
        <v>1.4030765186581478</v>
      </c>
      <c r="E136">
        <v>1.403460826116721</v>
      </c>
      <c r="F136">
        <v>1.4025555518680577</v>
      </c>
      <c r="G136">
        <v>1.3985091246669659</v>
      </c>
    </row>
    <row r="137" spans="3:7" x14ac:dyDescent="0.2">
      <c r="C137" s="14" t="s">
        <v>778</v>
      </c>
      <c r="D137">
        <v>2.2799245128090413</v>
      </c>
      <c r="E137">
        <v>2.279011940771948</v>
      </c>
      <c r="F137">
        <v>2.2716801996159868</v>
      </c>
      <c r="G137">
        <v>2.2774451739313228</v>
      </c>
    </row>
    <row r="138" spans="3:7" x14ac:dyDescent="0.2">
      <c r="C138" s="14" t="s">
        <v>779</v>
      </c>
      <c r="D138">
        <v>26.887727612527094</v>
      </c>
      <c r="E138">
        <v>26.884362609618609</v>
      </c>
      <c r="F138">
        <v>26.80422750815271</v>
      </c>
      <c r="G138">
        <v>26.786074123573762</v>
      </c>
    </row>
    <row r="139" spans="3:7" x14ac:dyDescent="0.2">
      <c r="C139" s="14" t="s">
        <v>780</v>
      </c>
      <c r="D139">
        <v>134.25148698844637</v>
      </c>
      <c r="E139">
        <v>134.17989211980907</v>
      </c>
      <c r="F139">
        <v>133.69932702335294</v>
      </c>
      <c r="G139">
        <v>134.19010205394093</v>
      </c>
    </row>
    <row r="140" spans="3:7" x14ac:dyDescent="0.2">
      <c r="C140" s="14" t="s">
        <v>781</v>
      </c>
      <c r="D140">
        <v>4.8366648070318998</v>
      </c>
      <c r="E140">
        <v>4.8367727254280428</v>
      </c>
      <c r="F140">
        <v>4.777300101253342</v>
      </c>
      <c r="G140">
        <v>4.7698999410172069</v>
      </c>
    </row>
    <row r="141" spans="3:7" x14ac:dyDescent="0.2">
      <c r="C141" s="14" t="s">
        <v>782</v>
      </c>
      <c r="D141">
        <v>32.260594297068472</v>
      </c>
      <c r="E141">
        <v>32.243535038439234</v>
      </c>
      <c r="F141">
        <v>32.128803223565207</v>
      </c>
      <c r="G141">
        <v>32.245774631192852</v>
      </c>
    </row>
    <row r="142" spans="3:7" x14ac:dyDescent="0.2">
      <c r="C142" s="14" t="s">
        <v>783</v>
      </c>
      <c r="D142">
        <v>61.547757248553168</v>
      </c>
      <c r="E142">
        <v>61.565458795406236</v>
      </c>
      <c r="F142">
        <v>60.999738079847226</v>
      </c>
      <c r="G142">
        <v>60.759657683726154</v>
      </c>
    </row>
    <row r="143" spans="3:7" x14ac:dyDescent="0.2">
      <c r="C143" s="14" t="s">
        <v>784</v>
      </c>
      <c r="D143">
        <v>5.6000662729650044</v>
      </c>
      <c r="E143">
        <v>5.5966470391890226</v>
      </c>
      <c r="F143">
        <v>5.579909451084422</v>
      </c>
      <c r="G143">
        <v>5.6044693444049285</v>
      </c>
    </row>
    <row r="144" spans="3:7" x14ac:dyDescent="0.2">
      <c r="C144" s="14" t="s">
        <v>785</v>
      </c>
      <c r="D144">
        <v>138.64655057514381</v>
      </c>
      <c r="E144">
        <v>138.63311874669864</v>
      </c>
      <c r="F144">
        <v>138.46329502234587</v>
      </c>
      <c r="G144">
        <v>138.59174335958357</v>
      </c>
    </row>
    <row r="145" spans="3:7" x14ac:dyDescent="0.2">
      <c r="C145" s="14" t="s">
        <v>786</v>
      </c>
      <c r="D145">
        <v>11.320693624064573</v>
      </c>
      <c r="E145">
        <v>11.319779887150975</v>
      </c>
      <c r="F145">
        <v>11.306224355869908</v>
      </c>
      <c r="G145">
        <v>11.308191202834045</v>
      </c>
    </row>
    <row r="146" spans="3:7" x14ac:dyDescent="0.2">
      <c r="C146" s="14" t="s">
        <v>787</v>
      </c>
      <c r="D146">
        <v>26.457241571717443</v>
      </c>
      <c r="E146">
        <v>26.47357567258042</v>
      </c>
      <c r="F146">
        <v>26.531100418796697</v>
      </c>
      <c r="G146">
        <v>26.49104057448978</v>
      </c>
    </row>
    <row r="147" spans="3:7" x14ac:dyDescent="0.2">
      <c r="C147" s="14" t="s">
        <v>788</v>
      </c>
      <c r="D147">
        <v>277.10041520863763</v>
      </c>
      <c r="E147">
        <v>277.05645010518106</v>
      </c>
      <c r="F147">
        <v>276.66284419532678</v>
      </c>
      <c r="G147">
        <v>276.73530414799325</v>
      </c>
    </row>
    <row r="148" spans="3:7" x14ac:dyDescent="0.2">
      <c r="C148" s="14" t="s">
        <v>789</v>
      </c>
      <c r="D148">
        <v>12.965505963159201</v>
      </c>
      <c r="E148">
        <v>12.970993753494298</v>
      </c>
      <c r="F148">
        <v>12.986358620710115</v>
      </c>
      <c r="G148">
        <v>12.961837866135182</v>
      </c>
    </row>
    <row r="149" spans="3:7" x14ac:dyDescent="0.2">
      <c r="C149" s="14" t="s">
        <v>790</v>
      </c>
      <c r="D149">
        <v>12.980355487982651</v>
      </c>
      <c r="E149">
        <v>12.983516877516523</v>
      </c>
      <c r="F149">
        <v>12.998179390364269</v>
      </c>
      <c r="G149">
        <v>12.974644514818895</v>
      </c>
    </row>
    <row r="150" spans="3:7" x14ac:dyDescent="0.2">
      <c r="C150" s="14" t="s">
        <v>791</v>
      </c>
      <c r="D150">
        <v>12.77132907963302</v>
      </c>
      <c r="E150">
        <v>12.772608480721132</v>
      </c>
      <c r="F150">
        <v>12.777974610344215</v>
      </c>
      <c r="G150">
        <v>12.768177121693787</v>
      </c>
    </row>
    <row r="151" spans="3:7" x14ac:dyDescent="0.2">
      <c r="C151" s="14" t="s">
        <v>792</v>
      </c>
      <c r="D151">
        <v>173.82668563144014</v>
      </c>
      <c r="E151">
        <v>173.8409633570293</v>
      </c>
      <c r="F151">
        <v>173.95545841922524</v>
      </c>
      <c r="G151">
        <v>173.75753434470613</v>
      </c>
    </row>
    <row r="152" spans="3:7" x14ac:dyDescent="0.2">
      <c r="C152" s="14" t="s">
        <v>793</v>
      </c>
      <c r="D152">
        <v>30.201482634105616</v>
      </c>
      <c r="E152">
        <v>30.208395058591424</v>
      </c>
      <c r="F152">
        <v>30.234374650843176</v>
      </c>
      <c r="G152">
        <v>30.194805006302289</v>
      </c>
    </row>
    <row r="153" spans="3:7" x14ac:dyDescent="0.2">
      <c r="C153" s="14" t="s">
        <v>794</v>
      </c>
      <c r="D153">
        <v>6.6884494944474451</v>
      </c>
      <c r="E153">
        <v>6.6900050026881299</v>
      </c>
      <c r="F153">
        <v>6.6946059411437577</v>
      </c>
      <c r="G153">
        <v>6.68648125527407</v>
      </c>
    </row>
    <row r="154" spans="3:7" x14ac:dyDescent="0.2">
      <c r="C154" s="14" t="s">
        <v>795</v>
      </c>
      <c r="D154">
        <v>101.63478860744148</v>
      </c>
      <c r="E154">
        <v>101.62897564095513</v>
      </c>
      <c r="F154">
        <v>101.55416136777626</v>
      </c>
      <c r="G154">
        <v>101.59560328973529</v>
      </c>
    </row>
    <row r="155" spans="3:7" x14ac:dyDescent="0.2">
      <c r="C155" s="14" t="s">
        <v>796</v>
      </c>
      <c r="D155">
        <v>14.682503224689015</v>
      </c>
      <c r="E155">
        <v>14.689277400604217</v>
      </c>
      <c r="F155">
        <v>14.730698168728832</v>
      </c>
      <c r="G155">
        <v>14.683161557485594</v>
      </c>
    </row>
    <row r="156" spans="3:7" x14ac:dyDescent="0.2">
      <c r="C156" s="14" t="s">
        <v>797</v>
      </c>
      <c r="D156">
        <v>6.3876488415747668</v>
      </c>
      <c r="E156">
        <v>6.3880939009856572</v>
      </c>
      <c r="F156">
        <v>6.3864938210263009</v>
      </c>
      <c r="G156">
        <v>6.3840872749635524</v>
      </c>
    </row>
    <row r="157" spans="3:7" x14ac:dyDescent="0.2">
      <c r="C157" s="14" t="s">
        <v>798</v>
      </c>
      <c r="D157">
        <v>5.4040752728451658</v>
      </c>
      <c r="E157">
        <v>5.4027640234230123</v>
      </c>
      <c r="F157">
        <v>5.3923509034235506</v>
      </c>
      <c r="G157">
        <v>5.4017248790067205</v>
      </c>
    </row>
    <row r="158" spans="3:7" x14ac:dyDescent="0.2">
      <c r="C158" s="14" t="s">
        <v>799</v>
      </c>
      <c r="D158">
        <v>54.34347754851251</v>
      </c>
      <c r="E158">
        <v>54.345731862858507</v>
      </c>
      <c r="F158">
        <v>54.357317558749223</v>
      </c>
      <c r="G158">
        <v>54.339929767102035</v>
      </c>
    </row>
    <row r="159" spans="3:7" x14ac:dyDescent="0.2">
      <c r="C159" s="14" t="s">
        <v>800</v>
      </c>
      <c r="D159">
        <v>5.0943853964060422</v>
      </c>
      <c r="E159">
        <v>5.0948820060454505</v>
      </c>
      <c r="F159">
        <v>5.0933045324123496</v>
      </c>
      <c r="G159">
        <v>5.0962410923397998</v>
      </c>
    </row>
    <row r="160" spans="3:7" x14ac:dyDescent="0.2">
      <c r="C160" s="14" t="s">
        <v>801</v>
      </c>
      <c r="D160">
        <v>12.438834879252177</v>
      </c>
      <c r="E160">
        <v>12.4387460490489</v>
      </c>
      <c r="F160">
        <v>12.432892749808104</v>
      </c>
      <c r="G160">
        <v>12.432370430467495</v>
      </c>
    </row>
    <row r="161" spans="3:7" x14ac:dyDescent="0.2">
      <c r="C161" s="14" t="s">
        <v>802</v>
      </c>
      <c r="D161">
        <v>41.172133592057506</v>
      </c>
      <c r="E161">
        <v>41.162426234045988</v>
      </c>
      <c r="F161">
        <v>41.111584227030619</v>
      </c>
      <c r="G161">
        <v>41.147927035328983</v>
      </c>
    </row>
    <row r="162" spans="3:7" x14ac:dyDescent="0.2">
      <c r="C162" s="14" t="s">
        <v>803</v>
      </c>
      <c r="D162">
        <v>7.8358760658616315</v>
      </c>
      <c r="E162">
        <v>7.836280740674086</v>
      </c>
      <c r="F162">
        <v>7.8373482760466926</v>
      </c>
      <c r="G162">
        <v>7.8443558160790481</v>
      </c>
    </row>
    <row r="163" spans="3:7" x14ac:dyDescent="0.2">
      <c r="C163" s="14" t="s">
        <v>804</v>
      </c>
      <c r="D163">
        <v>58.785351327618891</v>
      </c>
      <c r="E163">
        <v>58.773935352700676</v>
      </c>
      <c r="F163">
        <v>58.667863809971507</v>
      </c>
      <c r="G163">
        <v>58.771686240080463</v>
      </c>
    </row>
    <row r="164" spans="3:7" x14ac:dyDescent="0.2">
      <c r="C164" s="14" t="s">
        <v>805</v>
      </c>
      <c r="D164">
        <v>15.330493845185583</v>
      </c>
      <c r="E164">
        <v>15.351977586161613</v>
      </c>
      <c r="F164">
        <v>15.47566168339897</v>
      </c>
      <c r="G164">
        <v>15.412238167234454</v>
      </c>
    </row>
    <row r="165" spans="3:7" x14ac:dyDescent="0.2">
      <c r="C165" s="14" t="s">
        <v>806</v>
      </c>
      <c r="D165">
        <v>0.51154066838075263</v>
      </c>
      <c r="E165">
        <v>0.51148371311212459</v>
      </c>
      <c r="F165">
        <v>0.510763065296714</v>
      </c>
      <c r="G165">
        <v>0.51084846391938721</v>
      </c>
    </row>
    <row r="166" spans="3:7" x14ac:dyDescent="0.2">
      <c r="C166" s="14" t="s">
        <v>807</v>
      </c>
      <c r="D166">
        <v>17.461788009818939</v>
      </c>
      <c r="E166">
        <v>17.456962852223352</v>
      </c>
      <c r="F166">
        <v>17.40263364956985</v>
      </c>
      <c r="G166">
        <v>17.430390333911784</v>
      </c>
    </row>
    <row r="167" spans="3:7" x14ac:dyDescent="0.2">
      <c r="C167" s="14" t="s">
        <v>808</v>
      </c>
      <c r="D167">
        <v>6.4032962201833126</v>
      </c>
      <c r="E167">
        <v>6.4030795013944548</v>
      </c>
      <c r="F167">
        <v>6.4025192929331949</v>
      </c>
      <c r="G167">
        <v>6.4044240188205919</v>
      </c>
    </row>
    <row r="168" spans="3:7" x14ac:dyDescent="0.2">
      <c r="C168" s="14" t="s">
        <v>809</v>
      </c>
      <c r="D168">
        <v>23.736904880350352</v>
      </c>
      <c r="E168">
        <v>23.744187725562341</v>
      </c>
      <c r="F168">
        <v>23.773072364470931</v>
      </c>
      <c r="G168">
        <v>23.725913294119962</v>
      </c>
    </row>
    <row r="169" spans="3:7" x14ac:dyDescent="0.2">
      <c r="C169" s="14" t="s">
        <v>810</v>
      </c>
      <c r="D169">
        <v>2.3104531951433174</v>
      </c>
      <c r="E169">
        <v>2.3102022396268689</v>
      </c>
      <c r="F169">
        <v>2.3070633790934614</v>
      </c>
      <c r="G169">
        <v>2.3088760613285104</v>
      </c>
    </row>
    <row r="170" spans="3:7" x14ac:dyDescent="0.2">
      <c r="C170" s="14" t="s">
        <v>811</v>
      </c>
      <c r="D170">
        <v>4.5077946153495319</v>
      </c>
      <c r="E170">
        <v>4.5077334033131082</v>
      </c>
      <c r="F170">
        <v>4.505196010700435</v>
      </c>
      <c r="G170">
        <v>4.5043765492564098</v>
      </c>
    </row>
    <row r="171" spans="3:7" x14ac:dyDescent="0.2">
      <c r="C171" s="14" t="s">
        <v>812</v>
      </c>
      <c r="D171">
        <v>22.036908709080638</v>
      </c>
      <c r="E171">
        <v>22.035187754969101</v>
      </c>
      <c r="F171">
        <v>22.01691027181041</v>
      </c>
      <c r="G171">
        <v>22.025244274836677</v>
      </c>
    </row>
    <row r="172" spans="3:7" x14ac:dyDescent="0.2">
      <c r="C172" s="14" t="s">
        <v>813</v>
      </c>
      <c r="D172">
        <v>66.084669568901248</v>
      </c>
      <c r="E172">
        <v>66.103520597133837</v>
      </c>
      <c r="F172">
        <v>66.222827831043389</v>
      </c>
      <c r="G172">
        <v>66.04295754508999</v>
      </c>
    </row>
    <row r="173" spans="3:7" x14ac:dyDescent="0.2">
      <c r="C173" s="14" t="s">
        <v>814</v>
      </c>
      <c r="D173">
        <v>76.153554732275765</v>
      </c>
      <c r="E173">
        <v>76.173288835861655</v>
      </c>
      <c r="F173">
        <v>76.298210891344226</v>
      </c>
      <c r="G173">
        <v>76.10956463516888</v>
      </c>
    </row>
    <row r="174" spans="3:7" x14ac:dyDescent="0.2">
      <c r="C174" s="14" t="s">
        <v>815</v>
      </c>
      <c r="D174">
        <v>20.966216253979027</v>
      </c>
      <c r="E174">
        <v>20.971657023316485</v>
      </c>
      <c r="F174">
        <v>21.008217975806172</v>
      </c>
      <c r="G174">
        <v>20.955826078306622</v>
      </c>
    </row>
    <row r="175" spans="3:7" x14ac:dyDescent="0.2">
      <c r="C175" s="14" t="s">
        <v>816</v>
      </c>
      <c r="D175">
        <v>168.4192239232724</v>
      </c>
      <c r="E175">
        <v>168.44863739592088</v>
      </c>
      <c r="F175">
        <v>168.68106141760941</v>
      </c>
      <c r="G175">
        <v>168.31122845085687</v>
      </c>
    </row>
    <row r="176" spans="3:7" x14ac:dyDescent="0.2">
      <c r="C176" s="14" t="s">
        <v>817</v>
      </c>
      <c r="D176">
        <v>1.2327278917725017</v>
      </c>
      <c r="E176">
        <v>1.232855382147092</v>
      </c>
      <c r="F176">
        <v>1.2336883203473983</v>
      </c>
      <c r="G176">
        <v>1.2315625367090501</v>
      </c>
    </row>
    <row r="177" spans="3:7" x14ac:dyDescent="0.2">
      <c r="C177" s="14" t="s">
        <v>818</v>
      </c>
      <c r="D177">
        <v>0.33266778960589621</v>
      </c>
      <c r="E177">
        <v>0.33274032667686571</v>
      </c>
      <c r="F177">
        <v>0.33315998393341145</v>
      </c>
      <c r="G177">
        <v>0.33243848015574695</v>
      </c>
    </row>
    <row r="178" spans="3:7" x14ac:dyDescent="0.2">
      <c r="C178" s="14" t="s">
        <v>819</v>
      </c>
      <c r="D178">
        <v>1.8807480364165541</v>
      </c>
      <c r="E178">
        <v>1.8807603530056169</v>
      </c>
      <c r="F178">
        <v>1.880011796781542</v>
      </c>
      <c r="G178">
        <v>1.8790026549995806</v>
      </c>
    </row>
    <row r="179" spans="3:7" x14ac:dyDescent="0.2">
      <c r="C179" s="14" t="s">
        <v>820</v>
      </c>
      <c r="D179">
        <v>1.0881774426572033</v>
      </c>
      <c r="E179">
        <v>1.0882436722720998</v>
      </c>
      <c r="F179">
        <v>1.0884581587071129</v>
      </c>
      <c r="G179">
        <v>1.0871709261960198</v>
      </c>
    </row>
    <row r="180" spans="3:7" x14ac:dyDescent="0.2">
      <c r="C180" s="14" t="s">
        <v>821</v>
      </c>
      <c r="D180">
        <v>13.897185729189328</v>
      </c>
      <c r="E180">
        <v>13.896901602974323</v>
      </c>
      <c r="F180">
        <v>13.891293509336183</v>
      </c>
      <c r="G180">
        <v>13.890570628478221</v>
      </c>
    </row>
    <row r="181" spans="3:7" x14ac:dyDescent="0.2">
      <c r="C181" s="14" t="s">
        <v>822</v>
      </c>
      <c r="D181">
        <v>13.644203557376491</v>
      </c>
      <c r="E181">
        <v>13.647379782542734</v>
      </c>
      <c r="F181">
        <v>13.648822194401484</v>
      </c>
      <c r="G181">
        <v>13.647978538925946</v>
      </c>
    </row>
    <row r="182" spans="3:7" x14ac:dyDescent="0.2">
      <c r="C182" s="14" t="s">
        <v>823</v>
      </c>
      <c r="D182">
        <v>5.9529865163338149</v>
      </c>
      <c r="E182">
        <v>5.9545776590364978</v>
      </c>
      <c r="F182">
        <v>5.964199575115666</v>
      </c>
      <c r="G182">
        <v>5.9492828050966962</v>
      </c>
    </row>
    <row r="183" spans="3:7" x14ac:dyDescent="0.2">
      <c r="C183" s="14" t="s">
        <v>824</v>
      </c>
      <c r="D183">
        <v>6.6403672667762557</v>
      </c>
      <c r="E183">
        <v>6.6398098246280446</v>
      </c>
      <c r="F183">
        <v>6.637053448784151</v>
      </c>
      <c r="G183">
        <v>6.6357657866782604</v>
      </c>
    </row>
    <row r="184" spans="3:7" x14ac:dyDescent="0.2">
      <c r="C184" s="14" t="s">
        <v>825</v>
      </c>
      <c r="D184">
        <v>15.941408670120149</v>
      </c>
      <c r="E184">
        <v>15.940326867634782</v>
      </c>
      <c r="F184">
        <v>15.936860516837474</v>
      </c>
      <c r="G184">
        <v>15.921668726284551</v>
      </c>
    </row>
    <row r="185" spans="3:7" x14ac:dyDescent="0.2">
      <c r="C185" s="14" t="s">
        <v>826</v>
      </c>
      <c r="D185">
        <v>1.0512105063253505</v>
      </c>
      <c r="E185">
        <v>1.0511190512443258</v>
      </c>
      <c r="F185">
        <v>1.0502090742539405</v>
      </c>
      <c r="G185">
        <v>1.0497485464035901</v>
      </c>
    </row>
  </sheetData>
  <hyperlinks>
    <hyperlink ref="C1" location="Cover!A1" display="Return to Contents" xr:uid="{FF17752D-A693-449F-A958-46950AAE66DB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3E0FC-478B-46BB-AEC3-7551D2BE2B8D}">
  <dimension ref="C1:AX223"/>
  <sheetViews>
    <sheetView workbookViewId="0">
      <pane xSplit="4" ySplit="8" topLeftCell="E183" activePane="bottomRight" state="frozen"/>
      <selection pane="topRight" activeCell="E1" sqref="E1"/>
      <selection pane="bottomLeft" activeCell="A9" sqref="A9"/>
      <selection pane="bottomRight" activeCell="AE197" sqref="AE197"/>
    </sheetView>
  </sheetViews>
  <sheetFormatPr defaultRowHeight="12.75" outlineLevelRow="1" outlineLevelCol="1" x14ac:dyDescent="0.2"/>
  <cols>
    <col min="3" max="3" width="12.7109375" customWidth="1"/>
    <col min="4" max="9" width="15.5703125" customWidth="1"/>
    <col min="10" max="13" width="15.5703125" customWidth="1" outlineLevel="1"/>
    <col min="16" max="16" width="12.140625" bestFit="1" customWidth="1"/>
    <col min="17" max="18" width="8.5703125" customWidth="1"/>
    <col min="19" max="29" width="8.5703125" hidden="1" customWidth="1" outlineLevel="1"/>
    <col min="30" max="30" width="8.5703125" customWidth="1" collapsed="1"/>
    <col min="31" max="31" width="8.5703125" customWidth="1"/>
  </cols>
  <sheetData>
    <row r="1" spans="3:50" x14ac:dyDescent="0.2">
      <c r="C1" s="50" t="s">
        <v>224</v>
      </c>
      <c r="P1" t="s">
        <v>1049</v>
      </c>
      <c r="Q1" s="14"/>
    </row>
    <row r="2" spans="3:50" x14ac:dyDescent="0.2">
      <c r="Q2" s="250" t="s">
        <v>416</v>
      </c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  <c r="AD2" s="250"/>
      <c r="AE2" s="250"/>
    </row>
    <row r="4" spans="3:50" ht="15" x14ac:dyDescent="0.25">
      <c r="P4" s="253" t="s">
        <v>398</v>
      </c>
      <c r="Q4" t="s">
        <v>399</v>
      </c>
      <c r="AF4" s="261"/>
      <c r="AG4" s="261"/>
      <c r="AH4" s="261"/>
      <c r="AI4" s="261"/>
      <c r="AJ4" s="261"/>
      <c r="AK4" s="261"/>
      <c r="AL4" s="261"/>
      <c r="AM4" s="261"/>
      <c r="AN4" s="261"/>
      <c r="AO4" s="261"/>
      <c r="AP4" s="261"/>
      <c r="AQ4" s="261"/>
      <c r="AR4" s="261"/>
      <c r="AS4" s="261"/>
      <c r="AT4" s="261"/>
      <c r="AU4" s="261"/>
      <c r="AV4" s="261"/>
      <c r="AW4" s="261"/>
      <c r="AX4" s="261"/>
    </row>
    <row r="5" spans="3:50" ht="15" x14ac:dyDescent="0.25">
      <c r="AF5" s="261"/>
      <c r="AG5" s="261"/>
      <c r="AH5" s="261"/>
      <c r="AI5" s="261"/>
      <c r="AJ5" s="261"/>
      <c r="AK5" s="261"/>
      <c r="AL5" s="261"/>
      <c r="AM5" s="261"/>
      <c r="AN5" s="261"/>
      <c r="AO5" s="261"/>
      <c r="AP5" s="261"/>
      <c r="AQ5" s="261"/>
      <c r="AR5" s="261"/>
      <c r="AS5" s="261"/>
      <c r="AT5" s="261"/>
      <c r="AU5" s="261"/>
      <c r="AV5" s="261"/>
      <c r="AW5" s="261"/>
      <c r="AX5" s="261"/>
    </row>
    <row r="6" spans="3:50" ht="25.5" x14ac:dyDescent="0.2">
      <c r="C6" s="250"/>
      <c r="D6" s="257" t="str">
        <f t="shared" ref="D6:M6" si="0">IFERROR(VLOOKUP(D7,sims,3,0),"")</f>
        <v>base</v>
      </c>
      <c r="E6" s="257" t="str">
        <f t="shared" si="0"/>
        <v>tm +10%</v>
      </c>
      <c r="F6" s="257" t="str">
        <f t="shared" si="0"/>
        <v>tq manf 10%</v>
      </c>
      <c r="G6" s="257" t="str">
        <f t="shared" si="0"/>
        <v>pwm cr_oil&amp;gas +10%</v>
      </c>
      <c r="H6" s="257" t="str">
        <f t="shared" si="0"/>
        <v/>
      </c>
      <c r="I6" s="257" t="str">
        <f t="shared" si="0"/>
        <v/>
      </c>
      <c r="J6" s="257" t="str">
        <f t="shared" si="0"/>
        <v/>
      </c>
      <c r="K6" s="257" t="str">
        <f t="shared" si="0"/>
        <v/>
      </c>
      <c r="L6" s="257" t="str">
        <f t="shared" si="0"/>
        <v/>
      </c>
      <c r="M6" s="257" t="str">
        <f t="shared" si="0"/>
        <v/>
      </c>
      <c r="P6" s="253" t="s">
        <v>400</v>
      </c>
      <c r="Q6" s="253" t="s">
        <v>1008</v>
      </c>
    </row>
    <row r="7" spans="3:50" x14ac:dyDescent="0.2">
      <c r="C7" s="250" t="s">
        <v>1050</v>
      </c>
      <c r="D7" s="252" t="str" cm="1">
        <f t="array" ref="D7:M7">IF(Raw_QINTA!D7:M7=0,"",Raw_QINTA!D7:M7)</f>
        <v>base</v>
      </c>
      <c r="E7" s="252" t="str">
        <v>sim1</v>
      </c>
      <c r="F7" s="252" t="str">
        <v>sim2</v>
      </c>
      <c r="G7" s="252" t="str">
        <v>sim3</v>
      </c>
      <c r="H7" s="252" t="str">
        <v/>
      </c>
      <c r="I7" s="252" t="str">
        <v/>
      </c>
      <c r="J7" s="252" t="str">
        <v/>
      </c>
      <c r="K7" s="252" t="str">
        <v/>
      </c>
      <c r="L7" s="252" t="str">
        <v/>
      </c>
      <c r="M7" s="252" t="str">
        <v/>
      </c>
      <c r="P7" s="253" t="s">
        <v>1009</v>
      </c>
      <c r="Q7" t="s">
        <v>402</v>
      </c>
      <c r="R7" t="s">
        <v>403</v>
      </c>
      <c r="S7" t="s">
        <v>404</v>
      </c>
      <c r="T7" t="s">
        <v>405</v>
      </c>
      <c r="U7" t="s">
        <v>406</v>
      </c>
      <c r="V7" t="s">
        <v>407</v>
      </c>
      <c r="W7" t="s">
        <v>408</v>
      </c>
      <c r="X7" t="s">
        <v>409</v>
      </c>
      <c r="Y7" t="s">
        <v>410</v>
      </c>
      <c r="Z7" t="s">
        <v>411</v>
      </c>
      <c r="AA7" t="s">
        <v>412</v>
      </c>
      <c r="AB7" t="s">
        <v>413</v>
      </c>
      <c r="AC7" t="s">
        <v>414</v>
      </c>
      <c r="AD7" t="s">
        <v>415</v>
      </c>
      <c r="AE7" t="s">
        <v>401</v>
      </c>
    </row>
    <row r="8" spans="3:50" x14ac:dyDescent="0.2">
      <c r="C8" s="251" t="str" cm="1">
        <f t="array" ref="C8:C185">Raw_QINTA!C8:C185</f>
        <v>a_001</v>
      </c>
      <c r="D8" s="249" cm="1">
        <f t="array" ref="D8:M185">Raw_QINTA!D8:M185</f>
        <v>111.48733622150625</v>
      </c>
      <c r="E8" s="249">
        <v>111.4822488643205</v>
      </c>
      <c r="F8" s="249">
        <v>111.28500852398878</v>
      </c>
      <c r="G8" s="260">
        <v>111.36448463538366</v>
      </c>
      <c r="H8" s="260">
        <v>0</v>
      </c>
      <c r="I8" s="260">
        <v>0</v>
      </c>
      <c r="J8" s="260">
        <v>0</v>
      </c>
      <c r="K8" s="260">
        <v>0</v>
      </c>
      <c r="L8" s="260">
        <v>0</v>
      </c>
      <c r="M8" s="260">
        <v>0</v>
      </c>
      <c r="N8" s="256"/>
      <c r="P8" s="303" t="s">
        <v>649</v>
      </c>
      <c r="Q8" s="249">
        <v>69.141527807464854</v>
      </c>
      <c r="R8" s="249">
        <v>0</v>
      </c>
      <c r="S8" s="249">
        <v>0</v>
      </c>
      <c r="T8" s="249">
        <v>0</v>
      </c>
      <c r="U8" s="249">
        <v>1921.7918446106485</v>
      </c>
      <c r="V8" s="249">
        <v>0</v>
      </c>
      <c r="W8" s="249">
        <v>0</v>
      </c>
      <c r="X8" s="249">
        <v>395.52283409639733</v>
      </c>
      <c r="Y8" s="249">
        <v>0</v>
      </c>
      <c r="Z8" s="249">
        <v>7.1089221755416752</v>
      </c>
      <c r="AA8" s="249">
        <v>0</v>
      </c>
      <c r="AB8" s="249">
        <v>1.5057654337969608</v>
      </c>
      <c r="AC8" s="249">
        <v>2585.3502785953465</v>
      </c>
      <c r="AD8" s="249">
        <v>573.21895533088184</v>
      </c>
      <c r="AE8" s="249">
        <v>5553.6401280500777</v>
      </c>
    </row>
    <row r="9" spans="3:50" x14ac:dyDescent="0.2">
      <c r="C9" s="251" t="str">
        <v>a_002</v>
      </c>
      <c r="D9" s="249">
        <v>11.855265546412149</v>
      </c>
      <c r="E9" s="249">
        <v>11.85723212380452</v>
      </c>
      <c r="F9" s="249">
        <v>11.819834371002722</v>
      </c>
      <c r="G9" s="260">
        <v>11.840674696384651</v>
      </c>
      <c r="H9" s="260">
        <v>0</v>
      </c>
      <c r="I9" s="260">
        <v>0</v>
      </c>
      <c r="J9" s="260">
        <v>0</v>
      </c>
      <c r="K9" s="260">
        <v>0</v>
      </c>
      <c r="L9" s="260">
        <v>0</v>
      </c>
      <c r="M9" s="260">
        <v>0</v>
      </c>
      <c r="N9" s="256"/>
      <c r="P9" s="303" t="s">
        <v>650</v>
      </c>
      <c r="Q9" s="249">
        <v>7.3523253871053988</v>
      </c>
      <c r="R9" s="249">
        <v>0</v>
      </c>
      <c r="S9" s="249">
        <v>0</v>
      </c>
      <c r="T9" s="249">
        <v>0</v>
      </c>
      <c r="U9" s="249">
        <v>204.35821156872785</v>
      </c>
      <c r="V9" s="249">
        <v>0</v>
      </c>
      <c r="W9" s="249">
        <v>0</v>
      </c>
      <c r="X9" s="249">
        <v>42.058841719619274</v>
      </c>
      <c r="Y9" s="249">
        <v>0</v>
      </c>
      <c r="Z9" s="249">
        <v>0.75594379591578231</v>
      </c>
      <c r="AA9" s="249">
        <v>0</v>
      </c>
      <c r="AB9" s="249">
        <v>0.16011907426691119</v>
      </c>
      <c r="AC9" s="249">
        <v>274.9192430460634</v>
      </c>
      <c r="AD9" s="249">
        <v>60.954572617850964</v>
      </c>
      <c r="AE9" s="249">
        <v>590.55925720954963</v>
      </c>
    </row>
    <row r="10" spans="3:50" hidden="1" outlineLevel="1" x14ac:dyDescent="0.2">
      <c r="C10" s="251" t="str">
        <v>a_003</v>
      </c>
      <c r="D10" s="249">
        <v>12.497436876063357</v>
      </c>
      <c r="E10" s="249">
        <v>12.496423170324146</v>
      </c>
      <c r="F10" s="249">
        <v>12.469967115898303</v>
      </c>
      <c r="G10" s="260">
        <v>12.48242186909364</v>
      </c>
      <c r="H10" s="260">
        <v>0</v>
      </c>
      <c r="I10" s="260">
        <v>0</v>
      </c>
      <c r="J10" s="260">
        <v>0</v>
      </c>
      <c r="K10" s="260">
        <v>0</v>
      </c>
      <c r="L10" s="260">
        <v>0</v>
      </c>
      <c r="M10" s="260">
        <v>0</v>
      </c>
      <c r="N10" s="256"/>
      <c r="P10" s="303" t="s">
        <v>651</v>
      </c>
      <c r="Q10" s="249">
        <v>7.7505832372886641</v>
      </c>
      <c r="R10" s="249">
        <v>0</v>
      </c>
      <c r="S10" s="249">
        <v>0</v>
      </c>
      <c r="T10" s="249">
        <v>0</v>
      </c>
      <c r="U10" s="249">
        <v>215.42780625089418</v>
      </c>
      <c r="V10" s="249">
        <v>0</v>
      </c>
      <c r="W10" s="249">
        <v>0</v>
      </c>
      <c r="X10" s="249">
        <v>44.337068403360803</v>
      </c>
      <c r="Y10" s="249">
        <v>0</v>
      </c>
      <c r="Z10" s="249">
        <v>0.79689146011312595</v>
      </c>
      <c r="AA10" s="249">
        <v>0</v>
      </c>
      <c r="AB10" s="249">
        <v>0.1687923408775964</v>
      </c>
      <c r="AC10" s="249">
        <v>289.81095974042495</v>
      </c>
      <c r="AD10" s="249">
        <v>64.256335770526434</v>
      </c>
      <c r="AE10" s="249">
        <v>622.54843720348572</v>
      </c>
    </row>
    <row r="11" spans="3:50" hidden="1" outlineLevel="1" x14ac:dyDescent="0.2">
      <c r="C11" s="251" t="str">
        <v>a_004</v>
      </c>
      <c r="D11" s="249">
        <v>5.5443082974579072</v>
      </c>
      <c r="E11" s="249">
        <v>5.5442847271023989</v>
      </c>
      <c r="F11" s="249">
        <v>5.5304758747925922</v>
      </c>
      <c r="G11" s="260">
        <v>5.5377850058296962</v>
      </c>
      <c r="H11" s="260">
        <v>0</v>
      </c>
      <c r="I11" s="260">
        <v>0</v>
      </c>
      <c r="J11" s="260">
        <v>0</v>
      </c>
      <c r="K11" s="260">
        <v>0</v>
      </c>
      <c r="L11" s="260">
        <v>0</v>
      </c>
      <c r="M11" s="260">
        <v>0</v>
      </c>
      <c r="N11" s="256"/>
      <c r="P11" s="303" t="s">
        <v>652</v>
      </c>
      <c r="Q11" s="249">
        <v>3.4384348869920918</v>
      </c>
      <c r="R11" s="249">
        <v>0</v>
      </c>
      <c r="S11" s="249">
        <v>0</v>
      </c>
      <c r="T11" s="249">
        <v>0</v>
      </c>
      <c r="U11" s="249">
        <v>95.57145081385822</v>
      </c>
      <c r="V11" s="249">
        <v>0</v>
      </c>
      <c r="W11" s="249">
        <v>0</v>
      </c>
      <c r="X11" s="249">
        <v>19.669503328681255</v>
      </c>
      <c r="Y11" s="249">
        <v>0</v>
      </c>
      <c r="Z11" s="249">
        <v>0.35352944594110008</v>
      </c>
      <c r="AA11" s="249">
        <v>0</v>
      </c>
      <c r="AB11" s="249">
        <v>7.4882296694567196E-2</v>
      </c>
      <c r="AC11" s="249">
        <v>128.57046806618587</v>
      </c>
      <c r="AD11" s="249">
        <v>28.506400081053307</v>
      </c>
      <c r="AE11" s="249">
        <v>276.18466891940642</v>
      </c>
    </row>
    <row r="12" spans="3:50" hidden="1" outlineLevel="1" x14ac:dyDescent="0.2">
      <c r="C12" s="251" t="str">
        <v>a_005</v>
      </c>
      <c r="D12" s="249">
        <v>9.544448194543401</v>
      </c>
      <c r="E12" s="249">
        <v>9.549598701982525</v>
      </c>
      <c r="F12" s="249">
        <v>9.5258139120629899</v>
      </c>
      <c r="G12" s="260">
        <v>9.5358808227404186</v>
      </c>
      <c r="H12" s="260">
        <v>0</v>
      </c>
      <c r="I12" s="260">
        <v>0</v>
      </c>
      <c r="J12" s="260">
        <v>0</v>
      </c>
      <c r="K12" s="260">
        <v>0</v>
      </c>
      <c r="L12" s="260">
        <v>0</v>
      </c>
      <c r="M12" s="260">
        <v>0</v>
      </c>
      <c r="N12" s="256"/>
      <c r="P12" s="303" t="s">
        <v>653</v>
      </c>
      <c r="Q12" s="249">
        <v>5.9192169497958664</v>
      </c>
      <c r="R12" s="249">
        <v>0</v>
      </c>
      <c r="S12" s="249">
        <v>0</v>
      </c>
      <c r="T12" s="249">
        <v>0</v>
      </c>
      <c r="U12" s="249">
        <v>164.5248987305522</v>
      </c>
      <c r="V12" s="249">
        <v>0</v>
      </c>
      <c r="W12" s="249">
        <v>0</v>
      </c>
      <c r="X12" s="249">
        <v>33.860771346188386</v>
      </c>
      <c r="Y12" s="249">
        <v>0</v>
      </c>
      <c r="Z12" s="249">
        <v>0.60859593316222482</v>
      </c>
      <c r="AA12" s="249">
        <v>0</v>
      </c>
      <c r="AB12" s="249">
        <v>0.12890881299249235</v>
      </c>
      <c r="AC12" s="249">
        <v>221.33223947314667</v>
      </c>
      <c r="AD12" s="249">
        <v>49.073363923736004</v>
      </c>
      <c r="AE12" s="249">
        <v>475.44799516957386</v>
      </c>
    </row>
    <row r="13" spans="3:50" hidden="1" outlineLevel="1" x14ac:dyDescent="0.2">
      <c r="C13" s="251" t="str">
        <v>a_006</v>
      </c>
      <c r="D13" s="249">
        <v>56.318900508374512</v>
      </c>
      <c r="E13" s="249">
        <v>56.306190625985145</v>
      </c>
      <c r="F13" s="249">
        <v>56.242869813704878</v>
      </c>
      <c r="G13" s="260">
        <v>56.26133055227465</v>
      </c>
      <c r="H13" s="260">
        <v>0</v>
      </c>
      <c r="I13" s="260">
        <v>0</v>
      </c>
      <c r="J13" s="260">
        <v>0</v>
      </c>
      <c r="K13" s="260">
        <v>0</v>
      </c>
      <c r="L13" s="260">
        <v>0</v>
      </c>
      <c r="M13" s="260">
        <v>0</v>
      </c>
      <c r="N13" s="256"/>
      <c r="P13" s="303" t="s">
        <v>654</v>
      </c>
      <c r="Q13" s="249">
        <v>34.927507980358975</v>
      </c>
      <c r="R13" s="249">
        <v>0</v>
      </c>
      <c r="S13" s="249">
        <v>0</v>
      </c>
      <c r="T13" s="249">
        <v>0</v>
      </c>
      <c r="U13" s="249">
        <v>970.81163980267502</v>
      </c>
      <c r="V13" s="249">
        <v>0</v>
      </c>
      <c r="W13" s="249">
        <v>0</v>
      </c>
      <c r="X13" s="249">
        <v>199.80216495627712</v>
      </c>
      <c r="Y13" s="249">
        <v>0</v>
      </c>
      <c r="Z13" s="249">
        <v>3.5911404316867785</v>
      </c>
      <c r="AA13" s="249">
        <v>0</v>
      </c>
      <c r="AB13" s="249">
        <v>0.76065189580340586</v>
      </c>
      <c r="AC13" s="249">
        <v>1306.0145668044242</v>
      </c>
      <c r="AD13" s="249">
        <v>289.56707020655153</v>
      </c>
      <c r="AE13" s="249">
        <v>2805.4747420777776</v>
      </c>
    </row>
    <row r="14" spans="3:50" hidden="1" outlineLevel="1" x14ac:dyDescent="0.2">
      <c r="C14" s="251" t="str">
        <v>a_007</v>
      </c>
      <c r="D14" s="249">
        <v>12.232291054476269</v>
      </c>
      <c r="E14" s="249">
        <v>12.229915549825567</v>
      </c>
      <c r="F14" s="249">
        <v>12.213723617020026</v>
      </c>
      <c r="G14" s="260">
        <v>12.218904976623868</v>
      </c>
      <c r="H14" s="260">
        <v>0</v>
      </c>
      <c r="I14" s="260">
        <v>0</v>
      </c>
      <c r="J14" s="260">
        <v>0</v>
      </c>
      <c r="K14" s="260">
        <v>0</v>
      </c>
      <c r="L14" s="260">
        <v>0</v>
      </c>
      <c r="M14" s="260">
        <v>0</v>
      </c>
      <c r="N14" s="256"/>
      <c r="P14" s="303" t="s">
        <v>655</v>
      </c>
      <c r="Q14" s="249">
        <v>7.586146738780231</v>
      </c>
      <c r="R14" s="249">
        <v>0</v>
      </c>
      <c r="S14" s="249">
        <v>0</v>
      </c>
      <c r="T14" s="249">
        <v>0</v>
      </c>
      <c r="U14" s="249">
        <v>210.85728645171037</v>
      </c>
      <c r="V14" s="249">
        <v>0</v>
      </c>
      <c r="W14" s="249">
        <v>0</v>
      </c>
      <c r="X14" s="249">
        <v>43.396412447651336</v>
      </c>
      <c r="Y14" s="249">
        <v>0</v>
      </c>
      <c r="Z14" s="249">
        <v>0.77998459808991194</v>
      </c>
      <c r="AA14" s="249">
        <v>0</v>
      </c>
      <c r="AB14" s="249">
        <v>0.16521123986116976</v>
      </c>
      <c r="AC14" s="249">
        <v>283.66232576152521</v>
      </c>
      <c r="AD14" s="249">
        <v>62.89307231826735</v>
      </c>
      <c r="AE14" s="249">
        <v>609.34043955588561</v>
      </c>
    </row>
    <row r="15" spans="3:50" hidden="1" outlineLevel="1" x14ac:dyDescent="0.2">
      <c r="C15" s="251" t="str">
        <v>a_008</v>
      </c>
      <c r="D15" s="249">
        <v>11.772624334913203</v>
      </c>
      <c r="E15" s="249">
        <v>11.772144538196985</v>
      </c>
      <c r="F15" s="249">
        <v>11.70972221878524</v>
      </c>
      <c r="G15" s="260">
        <v>11.777796107165926</v>
      </c>
      <c r="H15" s="260">
        <v>0</v>
      </c>
      <c r="I15" s="260">
        <v>0</v>
      </c>
      <c r="J15" s="260">
        <v>0</v>
      </c>
      <c r="K15" s="260">
        <v>0</v>
      </c>
      <c r="L15" s="260">
        <v>0</v>
      </c>
      <c r="M15" s="260">
        <v>0</v>
      </c>
      <c r="N15" s="256"/>
      <c r="P15" s="303" t="s">
        <v>656</v>
      </c>
      <c r="Q15" s="249">
        <v>7.3010734708200902</v>
      </c>
      <c r="R15" s="249">
        <v>0</v>
      </c>
      <c r="S15" s="249">
        <v>0</v>
      </c>
      <c r="T15" s="249">
        <v>0</v>
      </c>
      <c r="U15" s="249">
        <v>202.9336622730853</v>
      </c>
      <c r="V15" s="249">
        <v>0</v>
      </c>
      <c r="W15" s="249">
        <v>0</v>
      </c>
      <c r="X15" s="249">
        <v>41.76565607815521</v>
      </c>
      <c r="Y15" s="249">
        <v>0</v>
      </c>
      <c r="Z15" s="249">
        <v>0.7506742293358506</v>
      </c>
      <c r="AA15" s="249">
        <v>0</v>
      </c>
      <c r="AB15" s="249">
        <v>0.15900290911399217</v>
      </c>
      <c r="AC15" s="249">
        <v>273.00282377896616</v>
      </c>
      <c r="AD15" s="249">
        <v>60.529667776384642</v>
      </c>
      <c r="AE15" s="249">
        <v>586.44256051586115</v>
      </c>
    </row>
    <row r="16" spans="3:50" hidden="1" outlineLevel="1" x14ac:dyDescent="0.2">
      <c r="C16" s="251" t="str">
        <v>a_009</v>
      </c>
      <c r="D16" s="249">
        <v>70.224782585588713</v>
      </c>
      <c r="E16" s="249">
        <v>70.214535462009522</v>
      </c>
      <c r="F16" s="249">
        <v>70.081557290741316</v>
      </c>
      <c r="G16" s="260">
        <v>70.1455304073435</v>
      </c>
      <c r="H16" s="260">
        <v>0</v>
      </c>
      <c r="I16" s="260">
        <v>0</v>
      </c>
      <c r="J16" s="260">
        <v>0</v>
      </c>
      <c r="K16" s="260">
        <v>0</v>
      </c>
      <c r="L16" s="260">
        <v>0</v>
      </c>
      <c r="M16" s="260">
        <v>0</v>
      </c>
      <c r="N16" s="256"/>
      <c r="P16" s="303" t="s">
        <v>657</v>
      </c>
      <c r="Q16" s="249">
        <v>43.551572066155678</v>
      </c>
      <c r="R16" s="249">
        <v>0</v>
      </c>
      <c r="S16" s="249">
        <v>0</v>
      </c>
      <c r="T16" s="249">
        <v>0</v>
      </c>
      <c r="U16" s="249">
        <v>1210.5178851381206</v>
      </c>
      <c r="V16" s="249">
        <v>0</v>
      </c>
      <c r="W16" s="249">
        <v>0</v>
      </c>
      <c r="X16" s="249">
        <v>249.13596443698515</v>
      </c>
      <c r="Y16" s="249">
        <v>0</v>
      </c>
      <c r="Z16" s="249">
        <v>4.4778405432830057</v>
      </c>
      <c r="AA16" s="249">
        <v>0</v>
      </c>
      <c r="AB16" s="249">
        <v>0.94846691828025165</v>
      </c>
      <c r="AC16" s="249">
        <v>1628.4868521858796</v>
      </c>
      <c r="AD16" s="249">
        <v>361.06501308876312</v>
      </c>
      <c r="AE16" s="249">
        <v>3498.1835943774672</v>
      </c>
    </row>
    <row r="17" spans="3:31" hidden="1" outlineLevel="1" x14ac:dyDescent="0.2">
      <c r="C17" s="251" t="str">
        <v>a_010</v>
      </c>
      <c r="D17" s="249">
        <v>1.8647906378921981</v>
      </c>
      <c r="E17" s="249">
        <v>1.8645810157057379</v>
      </c>
      <c r="F17" s="249">
        <v>1.8618862842994539</v>
      </c>
      <c r="G17" s="260">
        <v>1.8664457384063236</v>
      </c>
      <c r="H17" s="260">
        <v>0</v>
      </c>
      <c r="I17" s="260">
        <v>0</v>
      </c>
      <c r="J17" s="260">
        <v>0</v>
      </c>
      <c r="K17" s="260">
        <v>0</v>
      </c>
      <c r="L17" s="260">
        <v>0</v>
      </c>
      <c r="M17" s="260">
        <v>0</v>
      </c>
      <c r="N17" s="256"/>
      <c r="P17" s="303" t="s">
        <v>658</v>
      </c>
      <c r="Q17" s="249">
        <v>1.1564943437948221</v>
      </c>
      <c r="R17" s="249">
        <v>0</v>
      </c>
      <c r="S17" s="249">
        <v>0</v>
      </c>
      <c r="T17" s="249">
        <v>0</v>
      </c>
      <c r="U17" s="249">
        <v>32.144811789988765</v>
      </c>
      <c r="V17" s="249">
        <v>0</v>
      </c>
      <c r="W17" s="249">
        <v>0</v>
      </c>
      <c r="X17" s="249">
        <v>6.6157045552701259</v>
      </c>
      <c r="Y17" s="249">
        <v>0</v>
      </c>
      <c r="Z17" s="249">
        <v>0.11890724065839783</v>
      </c>
      <c r="AA17" s="249">
        <v>0</v>
      </c>
      <c r="AB17" s="249">
        <v>2.518615458017014E-2</v>
      </c>
      <c r="AC17" s="249">
        <v>43.243808297812549</v>
      </c>
      <c r="AD17" s="249">
        <v>9.587935074882294</v>
      </c>
      <c r="AE17" s="249">
        <v>92.892847456987113</v>
      </c>
    </row>
    <row r="18" spans="3:31" hidden="1" outlineLevel="1" x14ac:dyDescent="0.2">
      <c r="C18" s="251" t="str">
        <v>a_011</v>
      </c>
      <c r="D18" s="249">
        <v>3.5173560241405548</v>
      </c>
      <c r="E18" s="249">
        <v>3.5218380410671535</v>
      </c>
      <c r="F18" s="249">
        <v>3.5193931486780707</v>
      </c>
      <c r="G18" s="260">
        <v>3.5527656982491722</v>
      </c>
      <c r="H18" s="260">
        <v>0</v>
      </c>
      <c r="I18" s="260">
        <v>0</v>
      </c>
      <c r="J18" s="260">
        <v>0</v>
      </c>
      <c r="K18" s="260">
        <v>0</v>
      </c>
      <c r="L18" s="260">
        <v>0</v>
      </c>
      <c r="M18" s="260">
        <v>0</v>
      </c>
      <c r="N18" s="256"/>
      <c r="P18" s="303" t="s">
        <v>659</v>
      </c>
      <c r="Q18" s="249">
        <v>2.1813721413944336</v>
      </c>
      <c r="R18" s="249">
        <v>0</v>
      </c>
      <c r="S18" s="249">
        <v>0</v>
      </c>
      <c r="T18" s="249">
        <v>0</v>
      </c>
      <c r="U18" s="249">
        <v>60.631335816968807</v>
      </c>
      <c r="V18" s="249">
        <v>0</v>
      </c>
      <c r="W18" s="249">
        <v>0</v>
      </c>
      <c r="X18" s="249">
        <v>12.478499086479593</v>
      </c>
      <c r="Y18" s="249">
        <v>0</v>
      </c>
      <c r="Z18" s="249">
        <v>0.22428206724401434</v>
      </c>
      <c r="AA18" s="249">
        <v>0</v>
      </c>
      <c r="AB18" s="249">
        <v>4.7505961654563986E-2</v>
      </c>
      <c r="AC18" s="249">
        <v>81.566191148951546</v>
      </c>
      <c r="AD18" s="249">
        <v>18.084701043343252</v>
      </c>
      <c r="AE18" s="249">
        <v>175.21388726603621</v>
      </c>
    </row>
    <row r="19" spans="3:31" hidden="1" outlineLevel="1" x14ac:dyDescent="0.2">
      <c r="C19" s="251" t="str">
        <v>a_012</v>
      </c>
      <c r="D19" s="249">
        <v>14.543121669498484</v>
      </c>
      <c r="E19" s="249">
        <v>14.54365423080065</v>
      </c>
      <c r="F19" s="249">
        <v>14.475461709939159</v>
      </c>
      <c r="G19" s="260">
        <v>14.553214436151347</v>
      </c>
      <c r="H19" s="260">
        <v>0</v>
      </c>
      <c r="I19" s="260">
        <v>0</v>
      </c>
      <c r="J19" s="260">
        <v>0</v>
      </c>
      <c r="K19" s="260">
        <v>0</v>
      </c>
      <c r="L19" s="260">
        <v>0</v>
      </c>
      <c r="M19" s="260">
        <v>0</v>
      </c>
      <c r="N19" s="256"/>
      <c r="P19" s="303" t="s">
        <v>660</v>
      </c>
      <c r="Q19" s="249">
        <v>9.0192634015503899</v>
      </c>
      <c r="R19" s="249">
        <v>0</v>
      </c>
      <c r="S19" s="249">
        <v>0</v>
      </c>
      <c r="T19" s="249">
        <v>0</v>
      </c>
      <c r="U19" s="249">
        <v>250.69082791693049</v>
      </c>
      <c r="V19" s="249">
        <v>0</v>
      </c>
      <c r="W19" s="249">
        <v>0</v>
      </c>
      <c r="X19" s="249">
        <v>51.594529874677967</v>
      </c>
      <c r="Y19" s="249">
        <v>0</v>
      </c>
      <c r="Z19" s="249">
        <v>0.92733330656038238</v>
      </c>
      <c r="AA19" s="249">
        <v>0</v>
      </c>
      <c r="AB19" s="249">
        <v>0.19642168026981777</v>
      </c>
      <c r="AC19" s="249">
        <v>337.24963690208762</v>
      </c>
      <c r="AD19" s="249">
        <v>74.774349205696765</v>
      </c>
      <c r="AE19" s="249">
        <v>724.45236228777344</v>
      </c>
    </row>
    <row r="20" spans="3:31" hidden="1" outlineLevel="1" x14ac:dyDescent="0.2">
      <c r="C20" s="251" t="str">
        <v>a_013</v>
      </c>
      <c r="D20" s="249">
        <v>23.798666817668678</v>
      </c>
      <c r="E20" s="249">
        <v>23.805776681352096</v>
      </c>
      <c r="F20" s="249">
        <v>23.807098376581813</v>
      </c>
      <c r="G20" s="260">
        <v>23.807211510176202</v>
      </c>
      <c r="H20" s="260">
        <v>0</v>
      </c>
      <c r="I20" s="260">
        <v>0</v>
      </c>
      <c r="J20" s="260">
        <v>0</v>
      </c>
      <c r="K20" s="260">
        <v>0</v>
      </c>
      <c r="L20" s="260">
        <v>0</v>
      </c>
      <c r="M20" s="260">
        <v>0</v>
      </c>
      <c r="N20" s="256"/>
      <c r="P20" s="303" t="s">
        <v>661</v>
      </c>
      <c r="Q20" s="249">
        <v>14.759310243857216</v>
      </c>
      <c r="R20" s="249">
        <v>0</v>
      </c>
      <c r="S20" s="249">
        <v>0</v>
      </c>
      <c r="T20" s="249">
        <v>0</v>
      </c>
      <c r="U20" s="249">
        <v>410.23568553052496</v>
      </c>
      <c r="V20" s="249">
        <v>0</v>
      </c>
      <c r="W20" s="249">
        <v>0</v>
      </c>
      <c r="X20" s="249">
        <v>84.430361926832262</v>
      </c>
      <c r="Y20" s="249">
        <v>0</v>
      </c>
      <c r="Z20" s="249">
        <v>1.5175075127126132</v>
      </c>
      <c r="AA20" s="249">
        <v>0</v>
      </c>
      <c r="AB20" s="249">
        <v>0.32142852344501088</v>
      </c>
      <c r="AC20" s="249">
        <v>551.88232110068714</v>
      </c>
      <c r="AD20" s="249">
        <v>122.36230045345918</v>
      </c>
      <c r="AE20" s="249">
        <v>1185.5089152915184</v>
      </c>
    </row>
    <row r="21" spans="3:31" hidden="1" outlineLevel="1" x14ac:dyDescent="0.2">
      <c r="C21" s="251" t="str">
        <v>a_014</v>
      </c>
      <c r="D21" s="249">
        <v>2.5624542453508869</v>
      </c>
      <c r="E21" s="249">
        <v>2.5624498420381117</v>
      </c>
      <c r="F21" s="249">
        <v>2.5576511399120325</v>
      </c>
      <c r="G21" s="260">
        <v>2.5599061334555833</v>
      </c>
      <c r="H21" s="260">
        <v>0</v>
      </c>
      <c r="I21" s="260">
        <v>0</v>
      </c>
      <c r="J21" s="260">
        <v>0</v>
      </c>
      <c r="K21" s="260">
        <v>0</v>
      </c>
      <c r="L21" s="260">
        <v>0</v>
      </c>
      <c r="M21" s="260">
        <v>0</v>
      </c>
      <c r="N21" s="256"/>
      <c r="P21" s="303" t="s">
        <v>662</v>
      </c>
      <c r="Q21" s="249">
        <v>1.5891670521957251</v>
      </c>
      <c r="R21" s="249">
        <v>0</v>
      </c>
      <c r="S21" s="249">
        <v>0</v>
      </c>
      <c r="T21" s="249">
        <v>0</v>
      </c>
      <c r="U21" s="249">
        <v>44.170968988972199</v>
      </c>
      <c r="V21" s="249">
        <v>0</v>
      </c>
      <c r="W21" s="249">
        <v>0</v>
      </c>
      <c r="X21" s="249">
        <v>9.0908008004591565</v>
      </c>
      <c r="Y21" s="249">
        <v>0</v>
      </c>
      <c r="Z21" s="249">
        <v>0.1633933361937466</v>
      </c>
      <c r="AA21" s="249">
        <v>0</v>
      </c>
      <c r="AB21" s="249">
        <v>3.4608908590923311E-2</v>
      </c>
      <c r="AC21" s="249">
        <v>59.42237048289789</v>
      </c>
      <c r="AD21" s="249">
        <v>13.175015166609334</v>
      </c>
      <c r="AE21" s="249">
        <v>127.64632473591899</v>
      </c>
    </row>
    <row r="22" spans="3:31" hidden="1" outlineLevel="1" x14ac:dyDescent="0.2">
      <c r="C22" s="251" t="str">
        <v>a_015</v>
      </c>
      <c r="D22" s="249">
        <v>5.5284768702921729</v>
      </c>
      <c r="E22" s="249">
        <v>5.5286409926735969</v>
      </c>
      <c r="F22" s="249">
        <v>5.5165037257275502</v>
      </c>
      <c r="G22" s="260">
        <v>5.5253358325674631</v>
      </c>
      <c r="H22" s="260">
        <v>0</v>
      </c>
      <c r="I22" s="260">
        <v>0</v>
      </c>
      <c r="J22" s="260">
        <v>0</v>
      </c>
      <c r="K22" s="260">
        <v>0</v>
      </c>
      <c r="L22" s="260">
        <v>0</v>
      </c>
      <c r="M22" s="260">
        <v>0</v>
      </c>
      <c r="N22" s="256"/>
      <c r="P22" s="303" t="s">
        <v>663</v>
      </c>
      <c r="Q22" s="249">
        <v>3.428616650242434</v>
      </c>
      <c r="R22" s="249">
        <v>0</v>
      </c>
      <c r="S22" s="249">
        <v>0</v>
      </c>
      <c r="T22" s="249">
        <v>0</v>
      </c>
      <c r="U22" s="249">
        <v>95.298552486148552</v>
      </c>
      <c r="V22" s="249">
        <v>0</v>
      </c>
      <c r="W22" s="249">
        <v>0</v>
      </c>
      <c r="X22" s="249">
        <v>19.61333828651054</v>
      </c>
      <c r="Y22" s="249">
        <v>0</v>
      </c>
      <c r="Z22" s="249">
        <v>0.35251996461825863</v>
      </c>
      <c r="AA22" s="249">
        <v>0</v>
      </c>
      <c r="AB22" s="249">
        <v>7.4668474958379388E-2</v>
      </c>
      <c r="AC22" s="249">
        <v>128.20334309916566</v>
      </c>
      <c r="AD22" s="249">
        <v>28.42500183037389</v>
      </c>
      <c r="AE22" s="249">
        <v>275.39604079201774</v>
      </c>
    </row>
    <row r="23" spans="3:31" hidden="1" outlineLevel="1" x14ac:dyDescent="0.2">
      <c r="C23" s="251" t="str">
        <v>a_016</v>
      </c>
      <c r="D23" s="249">
        <v>29.453116280790329</v>
      </c>
      <c r="E23" s="249">
        <v>29.449172530616202</v>
      </c>
      <c r="F23" s="249">
        <v>29.353238906243106</v>
      </c>
      <c r="G23" s="260">
        <v>29.412318254197746</v>
      </c>
      <c r="H23" s="260">
        <v>0</v>
      </c>
      <c r="I23" s="260">
        <v>0</v>
      </c>
      <c r="J23" s="260">
        <v>0</v>
      </c>
      <c r="K23" s="260">
        <v>0</v>
      </c>
      <c r="L23" s="260">
        <v>0</v>
      </c>
      <c r="M23" s="260">
        <v>0</v>
      </c>
      <c r="N23" s="256"/>
      <c r="P23" s="303" t="s">
        <v>664</v>
      </c>
      <c r="Q23" s="249">
        <v>7.6494854242372288</v>
      </c>
      <c r="R23" s="249">
        <v>0</v>
      </c>
      <c r="S23" s="249">
        <v>0</v>
      </c>
      <c r="T23" s="249">
        <v>0</v>
      </c>
      <c r="U23" s="249">
        <v>684.15750063137148</v>
      </c>
      <c r="V23" s="249">
        <v>0</v>
      </c>
      <c r="W23" s="249">
        <v>0</v>
      </c>
      <c r="X23" s="249">
        <v>17.291773004492725</v>
      </c>
      <c r="Y23" s="249">
        <v>0</v>
      </c>
      <c r="Z23" s="249">
        <v>7.0825176151261049E-2</v>
      </c>
      <c r="AA23" s="249">
        <v>0</v>
      </c>
      <c r="AB23" s="249">
        <v>0</v>
      </c>
      <c r="AC23" s="249">
        <v>12.630912917405185</v>
      </c>
      <c r="AD23" s="249">
        <v>389.14838111445869</v>
      </c>
      <c r="AE23" s="249">
        <v>1110.9488782681167</v>
      </c>
    </row>
    <row r="24" spans="3:31" hidden="1" outlineLevel="1" x14ac:dyDescent="0.2">
      <c r="C24" s="251" t="str">
        <v>a_017</v>
      </c>
      <c r="D24" s="249">
        <v>121.83405312250861</v>
      </c>
      <c r="E24" s="249">
        <v>121.80666194000865</v>
      </c>
      <c r="F24" s="249">
        <v>121.56927931996907</v>
      </c>
      <c r="G24" s="260">
        <v>121.65485071147279</v>
      </c>
      <c r="H24" s="260">
        <v>0</v>
      </c>
      <c r="I24" s="260">
        <v>0</v>
      </c>
      <c r="J24" s="260">
        <v>0</v>
      </c>
      <c r="K24" s="260">
        <v>0</v>
      </c>
      <c r="L24" s="260">
        <v>0</v>
      </c>
      <c r="M24" s="260">
        <v>0</v>
      </c>
      <c r="N24" s="256"/>
      <c r="P24" s="303" t="s">
        <v>665</v>
      </c>
      <c r="Q24" s="249">
        <v>31.642417890571881</v>
      </c>
      <c r="R24" s="249">
        <v>0</v>
      </c>
      <c r="S24" s="249">
        <v>0</v>
      </c>
      <c r="T24" s="249">
        <v>0</v>
      </c>
      <c r="U24" s="249">
        <v>2830.0462498241477</v>
      </c>
      <c r="V24" s="249">
        <v>0</v>
      </c>
      <c r="W24" s="249">
        <v>0</v>
      </c>
      <c r="X24" s="249">
        <v>71.528145637538501</v>
      </c>
      <c r="Y24" s="249">
        <v>0</v>
      </c>
      <c r="Z24" s="249">
        <v>0.29297131724060216</v>
      </c>
      <c r="AA24" s="249">
        <v>0</v>
      </c>
      <c r="AB24" s="249">
        <v>0</v>
      </c>
      <c r="AC24" s="249">
        <v>52.248302036840705</v>
      </c>
      <c r="AD24" s="249">
        <v>1609.7286305883883</v>
      </c>
      <c r="AE24" s="249">
        <v>4595.4867172947279</v>
      </c>
    </row>
    <row r="25" spans="3:31" hidden="1" outlineLevel="1" x14ac:dyDescent="0.2">
      <c r="C25" s="251" t="str">
        <v>a_018</v>
      </c>
      <c r="D25" s="249">
        <v>104.34062203841532</v>
      </c>
      <c r="E25" s="249">
        <v>104.31891131849495</v>
      </c>
      <c r="F25" s="249">
        <v>104.12874568190712</v>
      </c>
      <c r="G25" s="260">
        <v>104.19084840584432</v>
      </c>
      <c r="H25" s="260">
        <v>0</v>
      </c>
      <c r="I25" s="260">
        <v>0</v>
      </c>
      <c r="J25" s="260">
        <v>0</v>
      </c>
      <c r="K25" s="260">
        <v>0</v>
      </c>
      <c r="L25" s="260">
        <v>0</v>
      </c>
      <c r="M25" s="260">
        <v>0</v>
      </c>
      <c r="N25" s="256"/>
      <c r="P25" s="303" t="s">
        <v>666</v>
      </c>
      <c r="Q25" s="249">
        <v>27.099070258968418</v>
      </c>
      <c r="R25" s="249">
        <v>0</v>
      </c>
      <c r="S25" s="249">
        <v>0</v>
      </c>
      <c r="T25" s="249">
        <v>0</v>
      </c>
      <c r="U25" s="249">
        <v>2423.6966474981537</v>
      </c>
      <c r="V25" s="249">
        <v>0</v>
      </c>
      <c r="W25" s="249">
        <v>0</v>
      </c>
      <c r="X25" s="249">
        <v>61.257842268208179</v>
      </c>
      <c r="Y25" s="249">
        <v>0</v>
      </c>
      <c r="Z25" s="249">
        <v>0.25090529861598115</v>
      </c>
      <c r="AA25" s="249">
        <v>0</v>
      </c>
      <c r="AB25" s="249">
        <v>0</v>
      </c>
      <c r="AC25" s="249">
        <v>44.746277376926443</v>
      </c>
      <c r="AD25" s="249">
        <v>1378.5972174770288</v>
      </c>
      <c r="AE25" s="249">
        <v>3935.647960177902</v>
      </c>
    </row>
    <row r="26" spans="3:31" hidden="1" outlineLevel="1" x14ac:dyDescent="0.2">
      <c r="C26" s="251" t="str">
        <v>a_019</v>
      </c>
      <c r="D26" s="249">
        <v>13.290454436620569</v>
      </c>
      <c r="E26" s="249">
        <v>13.293452576201743</v>
      </c>
      <c r="F26" s="249">
        <v>13.267743366206687</v>
      </c>
      <c r="G26" s="260">
        <v>13.278896873733183</v>
      </c>
      <c r="H26" s="260">
        <v>0</v>
      </c>
      <c r="I26" s="260">
        <v>0</v>
      </c>
      <c r="J26" s="260">
        <v>0</v>
      </c>
      <c r="K26" s="260">
        <v>0</v>
      </c>
      <c r="L26" s="260">
        <v>0</v>
      </c>
      <c r="M26" s="260">
        <v>0</v>
      </c>
      <c r="N26" s="256"/>
      <c r="P26" s="303" t="s">
        <v>667</v>
      </c>
      <c r="Q26" s="249">
        <v>3.4517616582638242</v>
      </c>
      <c r="R26" s="249">
        <v>0</v>
      </c>
      <c r="S26" s="249">
        <v>0</v>
      </c>
      <c r="T26" s="249">
        <v>0</v>
      </c>
      <c r="U26" s="249">
        <v>308.71993316183858</v>
      </c>
      <c r="V26" s="249">
        <v>0</v>
      </c>
      <c r="W26" s="249">
        <v>0</v>
      </c>
      <c r="X26" s="249">
        <v>7.8027574078633064</v>
      </c>
      <c r="Y26" s="249">
        <v>0</v>
      </c>
      <c r="Z26" s="249">
        <v>3.1959225218483482E-2</v>
      </c>
      <c r="AA26" s="249">
        <v>0</v>
      </c>
      <c r="AB26" s="249">
        <v>0</v>
      </c>
      <c r="AC26" s="249">
        <v>5.6995861158224193</v>
      </c>
      <c r="AD26" s="249">
        <v>175.59971511943482</v>
      </c>
      <c r="AE26" s="249">
        <v>501.30571268844142</v>
      </c>
    </row>
    <row r="27" spans="3:31" hidden="1" outlineLevel="1" x14ac:dyDescent="0.2">
      <c r="C27" s="251" t="str">
        <v>a_020</v>
      </c>
      <c r="D27" s="249">
        <v>23.228137836327949</v>
      </c>
      <c r="E27" s="249">
        <v>23.226959151726867</v>
      </c>
      <c r="F27" s="249">
        <v>23.18250453125999</v>
      </c>
      <c r="G27" s="260">
        <v>23.205424315785294</v>
      </c>
      <c r="H27" s="260">
        <v>0</v>
      </c>
      <c r="I27" s="260">
        <v>0</v>
      </c>
      <c r="J27" s="260">
        <v>0</v>
      </c>
      <c r="K27" s="260">
        <v>0</v>
      </c>
      <c r="L27" s="260">
        <v>0</v>
      </c>
      <c r="M27" s="260">
        <v>0</v>
      </c>
      <c r="N27" s="256"/>
      <c r="P27" s="303" t="s">
        <v>668</v>
      </c>
      <c r="Q27" s="249">
        <v>85.350410712198908</v>
      </c>
      <c r="R27" s="249">
        <v>0</v>
      </c>
      <c r="S27" s="249">
        <v>0</v>
      </c>
      <c r="T27" s="249">
        <v>10.763679139944236</v>
      </c>
      <c r="U27" s="249">
        <v>973.92509658604331</v>
      </c>
      <c r="V27" s="249">
        <v>0</v>
      </c>
      <c r="W27" s="249">
        <v>6.225037724494964</v>
      </c>
      <c r="X27" s="249">
        <v>589.28510378157421</v>
      </c>
      <c r="Y27" s="249">
        <v>5.3435392071693601E-2</v>
      </c>
      <c r="Z27" s="249">
        <v>3.0292232307860183</v>
      </c>
      <c r="AA27" s="249">
        <v>51.009557897575931</v>
      </c>
      <c r="AB27" s="249">
        <v>1171.0415273774893</v>
      </c>
      <c r="AC27" s="249">
        <v>3.489357826157546</v>
      </c>
      <c r="AD27" s="249">
        <v>858.87213172178383</v>
      </c>
      <c r="AE27" s="249">
        <v>3753.0445613901197</v>
      </c>
    </row>
    <row r="28" spans="3:31" hidden="1" outlineLevel="1" x14ac:dyDescent="0.2">
      <c r="C28" s="251" t="str">
        <v>a_021</v>
      </c>
      <c r="D28" s="249">
        <v>0.23995966100142513</v>
      </c>
      <c r="E28" s="249">
        <v>0.23990846959480489</v>
      </c>
      <c r="F28" s="249">
        <v>0.23901157056299263</v>
      </c>
      <c r="G28" s="260">
        <v>0.23997164743744645</v>
      </c>
      <c r="H28" s="260">
        <v>0</v>
      </c>
      <c r="I28" s="260">
        <v>0</v>
      </c>
      <c r="J28" s="260">
        <v>0</v>
      </c>
      <c r="K28" s="260">
        <v>0</v>
      </c>
      <c r="L28" s="260">
        <v>0</v>
      </c>
      <c r="M28" s="260">
        <v>0</v>
      </c>
      <c r="N28" s="256"/>
      <c r="P28" s="303" t="s">
        <v>669</v>
      </c>
      <c r="Q28" s="249">
        <v>6.2321688195435106E-2</v>
      </c>
      <c r="R28" s="249">
        <v>0</v>
      </c>
      <c r="S28" s="249">
        <v>0</v>
      </c>
      <c r="T28" s="249">
        <v>0</v>
      </c>
      <c r="U28" s="249">
        <v>5.5739501504008908</v>
      </c>
      <c r="V28" s="249">
        <v>0</v>
      </c>
      <c r="W28" s="249">
        <v>0</v>
      </c>
      <c r="X28" s="249">
        <v>0.14087908215599954</v>
      </c>
      <c r="Y28" s="249">
        <v>0</v>
      </c>
      <c r="Z28" s="249">
        <v>5.7702502844180468E-4</v>
      </c>
      <c r="AA28" s="249">
        <v>0</v>
      </c>
      <c r="AB28" s="249">
        <v>0</v>
      </c>
      <c r="AC28" s="249">
        <v>0.10290624438188448</v>
      </c>
      <c r="AD28" s="249">
        <v>3.1704595439492551</v>
      </c>
      <c r="AE28" s="249">
        <v>9.0510937341119053</v>
      </c>
    </row>
    <row r="29" spans="3:31" hidden="1" outlineLevel="1" x14ac:dyDescent="0.2">
      <c r="C29" s="251" t="str">
        <v>a_022</v>
      </c>
      <c r="D29" s="249">
        <v>2.7025078715578146</v>
      </c>
      <c r="E29" s="249">
        <v>2.702607385869884</v>
      </c>
      <c r="F29" s="249">
        <v>2.6972171763669004</v>
      </c>
      <c r="G29" s="260">
        <v>2.7006480440670164</v>
      </c>
      <c r="H29" s="260">
        <v>0</v>
      </c>
      <c r="I29" s="260">
        <v>0</v>
      </c>
      <c r="J29" s="260">
        <v>0</v>
      </c>
      <c r="K29" s="260">
        <v>0</v>
      </c>
      <c r="L29" s="260">
        <v>0</v>
      </c>
      <c r="M29" s="260">
        <v>0</v>
      </c>
      <c r="N29" s="256"/>
      <c r="P29" s="303" t="s">
        <v>670</v>
      </c>
      <c r="Q29" s="249">
        <v>1.6760246453458836</v>
      </c>
      <c r="R29" s="249">
        <v>0</v>
      </c>
      <c r="S29" s="249">
        <v>0</v>
      </c>
      <c r="T29" s="249">
        <v>0</v>
      </c>
      <c r="U29" s="249">
        <v>46.585179658763941</v>
      </c>
      <c r="V29" s="249">
        <v>0</v>
      </c>
      <c r="W29" s="249">
        <v>0</v>
      </c>
      <c r="X29" s="249">
        <v>9.5876680594703672</v>
      </c>
      <c r="Y29" s="249">
        <v>0</v>
      </c>
      <c r="Z29" s="249">
        <v>0.17232377047310996</v>
      </c>
      <c r="AA29" s="249">
        <v>0</v>
      </c>
      <c r="AB29" s="249">
        <v>3.6500494813786442E-2</v>
      </c>
      <c r="AC29" s="249">
        <v>62.670162508468941</v>
      </c>
      <c r="AD29" s="249">
        <v>13.895109448395125</v>
      </c>
      <c r="AE29" s="249">
        <v>134.62296858573114</v>
      </c>
    </row>
    <row r="30" spans="3:31" hidden="1" outlineLevel="1" x14ac:dyDescent="0.2">
      <c r="C30" s="251" t="str">
        <v>a_023</v>
      </c>
      <c r="D30" s="249">
        <v>2.6645398026857015</v>
      </c>
      <c r="E30" s="249">
        <v>2.6643729606796831</v>
      </c>
      <c r="F30" s="249">
        <v>2.6584216731642334</v>
      </c>
      <c r="G30" s="260">
        <v>2.6628524654680414</v>
      </c>
      <c r="H30" s="260">
        <v>0</v>
      </c>
      <c r="I30" s="260">
        <v>0</v>
      </c>
      <c r="J30" s="260">
        <v>0</v>
      </c>
      <c r="K30" s="260">
        <v>0</v>
      </c>
      <c r="L30" s="260">
        <v>0</v>
      </c>
      <c r="M30" s="260">
        <v>0</v>
      </c>
      <c r="N30" s="256"/>
      <c r="P30" s="303" t="s">
        <v>671</v>
      </c>
      <c r="Q30" s="249">
        <v>0.31045019910075106</v>
      </c>
      <c r="R30" s="249">
        <v>0</v>
      </c>
      <c r="S30" s="249">
        <v>0</v>
      </c>
      <c r="T30" s="249">
        <v>0</v>
      </c>
      <c r="U30" s="249">
        <v>193.22238511236043</v>
      </c>
      <c r="V30" s="249">
        <v>0</v>
      </c>
      <c r="W30" s="249">
        <v>0</v>
      </c>
      <c r="X30" s="249">
        <v>12.939167811647655</v>
      </c>
      <c r="Y30" s="249">
        <v>0</v>
      </c>
      <c r="Z30" s="249">
        <v>0</v>
      </c>
      <c r="AA30" s="249">
        <v>0</v>
      </c>
      <c r="AB30" s="249">
        <v>8.5491635034196864E-3</v>
      </c>
      <c r="AC30" s="249">
        <v>0.21992507021330995</v>
      </c>
      <c r="AD30" s="249">
        <v>1033.102333999168</v>
      </c>
      <c r="AE30" s="249">
        <v>1239.8028113559935</v>
      </c>
    </row>
    <row r="31" spans="3:31" hidden="1" outlineLevel="1" x14ac:dyDescent="0.2">
      <c r="C31" s="251" t="str">
        <v>a_024</v>
      </c>
      <c r="D31" s="249">
        <v>12.567541079197674</v>
      </c>
      <c r="E31" s="249">
        <v>12.567577786278628</v>
      </c>
      <c r="F31" s="249">
        <v>12.525179343374315</v>
      </c>
      <c r="G31" s="260">
        <v>12.557696599618721</v>
      </c>
      <c r="H31" s="260">
        <v>0</v>
      </c>
      <c r="I31" s="260">
        <v>0</v>
      </c>
      <c r="J31" s="260">
        <v>0</v>
      </c>
      <c r="K31" s="260">
        <v>0</v>
      </c>
      <c r="L31" s="260">
        <v>0</v>
      </c>
      <c r="M31" s="260">
        <v>0</v>
      </c>
      <c r="N31" s="256"/>
      <c r="P31" s="303" t="s">
        <v>672</v>
      </c>
      <c r="Q31" s="249">
        <v>1.4642662219987121</v>
      </c>
      <c r="R31" s="249">
        <v>0</v>
      </c>
      <c r="S31" s="249">
        <v>0</v>
      </c>
      <c r="T31" s="249">
        <v>0</v>
      </c>
      <c r="U31" s="249">
        <v>911.35071800110723</v>
      </c>
      <c r="V31" s="249">
        <v>0</v>
      </c>
      <c r="W31" s="249">
        <v>0</v>
      </c>
      <c r="X31" s="249">
        <v>61.028746066997833</v>
      </c>
      <c r="Y31" s="249">
        <v>0</v>
      </c>
      <c r="Z31" s="249">
        <v>0</v>
      </c>
      <c r="AA31" s="249">
        <v>0</v>
      </c>
      <c r="AB31" s="249">
        <v>4.0322896814567806E-2</v>
      </c>
      <c r="AC31" s="249">
        <v>1.0372963284186401</v>
      </c>
      <c r="AD31" s="249">
        <v>4872.7198627180833</v>
      </c>
      <c r="AE31" s="249">
        <v>5847.6412122334204</v>
      </c>
    </row>
    <row r="32" spans="3:31" hidden="1" outlineLevel="1" x14ac:dyDescent="0.2">
      <c r="C32" s="251" t="str">
        <v>a_025</v>
      </c>
      <c r="D32" s="249">
        <v>5.4377051883124095</v>
      </c>
      <c r="E32" s="249">
        <v>5.4377225908436779</v>
      </c>
      <c r="F32" s="249">
        <v>5.4190819743074066</v>
      </c>
      <c r="G32" s="260">
        <v>5.4329036704575522</v>
      </c>
      <c r="H32" s="260">
        <v>0</v>
      </c>
      <c r="I32" s="260">
        <v>0</v>
      </c>
      <c r="J32" s="260">
        <v>0</v>
      </c>
      <c r="K32" s="260">
        <v>0</v>
      </c>
      <c r="L32" s="260">
        <v>0</v>
      </c>
      <c r="M32" s="260">
        <v>0</v>
      </c>
      <c r="N32" s="256"/>
      <c r="P32" s="303" t="s">
        <v>673</v>
      </c>
      <c r="Q32" s="249">
        <v>0.63355655511740927</v>
      </c>
      <c r="R32" s="249">
        <v>0</v>
      </c>
      <c r="S32" s="249">
        <v>0</v>
      </c>
      <c r="T32" s="249">
        <v>0</v>
      </c>
      <c r="U32" s="249">
        <v>394.32188814164073</v>
      </c>
      <c r="V32" s="249">
        <v>0</v>
      </c>
      <c r="W32" s="249">
        <v>0</v>
      </c>
      <c r="X32" s="249">
        <v>26.405828079927048</v>
      </c>
      <c r="Y32" s="249">
        <v>0</v>
      </c>
      <c r="Z32" s="249">
        <v>0</v>
      </c>
      <c r="AA32" s="249">
        <v>0</v>
      </c>
      <c r="AB32" s="249">
        <v>1.7446851682012512E-2</v>
      </c>
      <c r="AC32" s="249">
        <v>0.4488158496013086</v>
      </c>
      <c r="AD32" s="249">
        <v>2108.3212628246774</v>
      </c>
      <c r="AE32" s="249">
        <v>2530.1487983026459</v>
      </c>
    </row>
    <row r="33" spans="3:31" hidden="1" outlineLevel="1" x14ac:dyDescent="0.2">
      <c r="C33" s="251" t="str">
        <v>a_026</v>
      </c>
      <c r="D33" s="249">
        <v>0.96461498239285004</v>
      </c>
      <c r="E33" s="249">
        <v>0.96459838395871511</v>
      </c>
      <c r="F33" s="249">
        <v>0.96157078043977395</v>
      </c>
      <c r="G33" s="260">
        <v>0.96386232147225392</v>
      </c>
      <c r="H33" s="260">
        <v>0</v>
      </c>
      <c r="I33" s="260">
        <v>0</v>
      </c>
      <c r="J33" s="260">
        <v>0</v>
      </c>
      <c r="K33" s="260">
        <v>0</v>
      </c>
      <c r="L33" s="260">
        <v>0</v>
      </c>
      <c r="M33" s="260">
        <v>0</v>
      </c>
      <c r="N33" s="256"/>
      <c r="P33" s="303" t="s">
        <v>674</v>
      </c>
      <c r="Q33" s="249">
        <v>3.5444203709523694</v>
      </c>
      <c r="R33" s="249">
        <v>0</v>
      </c>
      <c r="S33" s="249">
        <v>0</v>
      </c>
      <c r="T33" s="249">
        <v>0.44699261891847708</v>
      </c>
      <c r="U33" s="249">
        <v>40.445030355641165</v>
      </c>
      <c r="V33" s="249">
        <v>0</v>
      </c>
      <c r="W33" s="249">
        <v>0.25851252895603655</v>
      </c>
      <c r="X33" s="249">
        <v>24.471752493203461</v>
      </c>
      <c r="Y33" s="249">
        <v>2.2190577714662064E-3</v>
      </c>
      <c r="Z33" s="249">
        <v>0.12579717470329085</v>
      </c>
      <c r="AA33" s="249">
        <v>2.1183180563137149</v>
      </c>
      <c r="AB33" s="249">
        <v>48.630854968747173</v>
      </c>
      <c r="AC33" s="249">
        <v>0.14490558226226782</v>
      </c>
      <c r="AD33" s="249">
        <v>35.667126312760409</v>
      </c>
      <c r="AE33" s="249">
        <v>155.85592952022984</v>
      </c>
    </row>
    <row r="34" spans="3:31" hidden="1" outlineLevel="1" x14ac:dyDescent="0.2">
      <c r="C34" s="251" t="str">
        <v>a_027</v>
      </c>
      <c r="D34" s="249">
        <v>82.670570462788859</v>
      </c>
      <c r="E34" s="249">
        <v>82.653034072650073</v>
      </c>
      <c r="F34" s="249">
        <v>82.309688243333895</v>
      </c>
      <c r="G34" s="260">
        <v>82.472455648058727</v>
      </c>
      <c r="H34" s="260">
        <v>0</v>
      </c>
      <c r="I34" s="260">
        <v>0</v>
      </c>
      <c r="J34" s="260">
        <v>0</v>
      </c>
      <c r="K34" s="260">
        <v>0</v>
      </c>
      <c r="L34" s="260">
        <v>0</v>
      </c>
      <c r="M34" s="260">
        <v>0</v>
      </c>
      <c r="N34" s="256"/>
      <c r="P34" s="303" t="s">
        <v>675</v>
      </c>
      <c r="Q34" s="249">
        <v>100.76477543144175</v>
      </c>
      <c r="R34" s="249">
        <v>0</v>
      </c>
      <c r="S34" s="249">
        <v>0</v>
      </c>
      <c r="T34" s="249">
        <v>0</v>
      </c>
      <c r="U34" s="249">
        <v>357.12190353334006</v>
      </c>
      <c r="V34" s="249">
        <v>0</v>
      </c>
      <c r="W34" s="249">
        <v>0</v>
      </c>
      <c r="X34" s="249">
        <v>1772.0518764781004</v>
      </c>
      <c r="Y34" s="249">
        <v>0</v>
      </c>
      <c r="Z34" s="249">
        <v>132.37385586119998</v>
      </c>
      <c r="AA34" s="249">
        <v>0</v>
      </c>
      <c r="AB34" s="249">
        <v>1.2778787062666761</v>
      </c>
      <c r="AC34" s="249">
        <v>221.44744435098559</v>
      </c>
      <c r="AD34" s="249">
        <v>2433.5867266739479</v>
      </c>
      <c r="AE34" s="249">
        <v>5018.6244610352824</v>
      </c>
    </row>
    <row r="35" spans="3:31" hidden="1" outlineLevel="1" x14ac:dyDescent="0.2">
      <c r="C35" s="251" t="str">
        <v>a_028</v>
      </c>
      <c r="D35" s="249">
        <v>6.0049209664659839</v>
      </c>
      <c r="E35" s="249">
        <v>6.0048825344807195</v>
      </c>
      <c r="F35" s="249">
        <v>5.9843562062394673</v>
      </c>
      <c r="G35" s="260">
        <v>5.9928967994699098</v>
      </c>
      <c r="H35" s="260">
        <v>0</v>
      </c>
      <c r="I35" s="260">
        <v>0</v>
      </c>
      <c r="J35" s="260">
        <v>0</v>
      </c>
      <c r="K35" s="260">
        <v>0</v>
      </c>
      <c r="L35" s="260">
        <v>0</v>
      </c>
      <c r="M35" s="260">
        <v>0</v>
      </c>
      <c r="N35" s="256"/>
      <c r="P35" s="303" t="s">
        <v>676</v>
      </c>
      <c r="Q35" s="249">
        <v>7.319225079520379</v>
      </c>
      <c r="R35" s="249">
        <v>0</v>
      </c>
      <c r="S35" s="249">
        <v>0</v>
      </c>
      <c r="T35" s="249">
        <v>0</v>
      </c>
      <c r="U35" s="249">
        <v>25.94017186656356</v>
      </c>
      <c r="V35" s="249">
        <v>0</v>
      </c>
      <c r="W35" s="249">
        <v>0</v>
      </c>
      <c r="X35" s="249">
        <v>128.7160764363953</v>
      </c>
      <c r="Y35" s="249">
        <v>0</v>
      </c>
      <c r="Z35" s="249">
        <v>9.6152057258472468</v>
      </c>
      <c r="AA35" s="249">
        <v>0</v>
      </c>
      <c r="AB35" s="249">
        <v>9.2820946957359651E-2</v>
      </c>
      <c r="AC35" s="249">
        <v>16.08522106608774</v>
      </c>
      <c r="AD35" s="249">
        <v>176.7678132243619</v>
      </c>
      <c r="AE35" s="249">
        <v>364.53653434573346</v>
      </c>
    </row>
    <row r="36" spans="3:31" hidden="1" outlineLevel="1" x14ac:dyDescent="0.2">
      <c r="C36" s="251" t="str">
        <v>a_029</v>
      </c>
      <c r="D36" s="249">
        <v>12.145866963670347</v>
      </c>
      <c r="E36" s="249">
        <v>12.144197494319082</v>
      </c>
      <c r="F36" s="249">
        <v>12.110328931379009</v>
      </c>
      <c r="G36" s="260">
        <v>12.126899853181996</v>
      </c>
      <c r="H36" s="260">
        <v>0</v>
      </c>
      <c r="I36" s="260">
        <v>0</v>
      </c>
      <c r="J36" s="260">
        <v>0</v>
      </c>
      <c r="K36" s="260">
        <v>0</v>
      </c>
      <c r="L36" s="260">
        <v>0</v>
      </c>
      <c r="M36" s="260">
        <v>0</v>
      </c>
      <c r="N36" s="256"/>
      <c r="P36" s="303" t="s">
        <v>677</v>
      </c>
      <c r="Q36" s="249">
        <v>14.804247148207264</v>
      </c>
      <c r="R36" s="249">
        <v>0</v>
      </c>
      <c r="S36" s="249">
        <v>0</v>
      </c>
      <c r="T36" s="249">
        <v>0</v>
      </c>
      <c r="U36" s="249">
        <v>52.467947249511909</v>
      </c>
      <c r="V36" s="249">
        <v>0</v>
      </c>
      <c r="W36" s="249">
        <v>0</v>
      </c>
      <c r="X36" s="249">
        <v>260.34786289654608</v>
      </c>
      <c r="Y36" s="249">
        <v>0</v>
      </c>
      <c r="Z36" s="249">
        <v>19.448217591312009</v>
      </c>
      <c r="AA36" s="249">
        <v>0</v>
      </c>
      <c r="AB36" s="249">
        <v>0.18774449813441663</v>
      </c>
      <c r="AC36" s="249">
        <v>32.534808741189472</v>
      </c>
      <c r="AD36" s="249">
        <v>357.53981690546362</v>
      </c>
      <c r="AE36" s="249">
        <v>737.33064503036485</v>
      </c>
    </row>
    <row r="37" spans="3:31" hidden="1" outlineLevel="1" x14ac:dyDescent="0.2">
      <c r="C37" s="251" t="str">
        <v>a_030</v>
      </c>
      <c r="D37" s="249">
        <v>22.067671779385762</v>
      </c>
      <c r="E37" s="249">
        <v>22.064098480187063</v>
      </c>
      <c r="F37" s="249">
        <v>21.983837565654337</v>
      </c>
      <c r="G37" s="260">
        <v>22.024759242614966</v>
      </c>
      <c r="H37" s="260">
        <v>0</v>
      </c>
      <c r="I37" s="260">
        <v>0</v>
      </c>
      <c r="J37" s="260">
        <v>0</v>
      </c>
      <c r="K37" s="260">
        <v>0</v>
      </c>
      <c r="L37" s="260">
        <v>0</v>
      </c>
      <c r="M37" s="260">
        <v>0</v>
      </c>
      <c r="N37" s="256"/>
      <c r="P37" s="303" t="s">
        <v>678</v>
      </c>
      <c r="Q37" s="249">
        <v>26.8976490508852</v>
      </c>
      <c r="R37" s="249">
        <v>0</v>
      </c>
      <c r="S37" s="249">
        <v>0</v>
      </c>
      <c r="T37" s="249">
        <v>0</v>
      </c>
      <c r="U37" s="249">
        <v>95.328348507652905</v>
      </c>
      <c r="V37" s="249">
        <v>0</v>
      </c>
      <c r="W37" s="249">
        <v>0</v>
      </c>
      <c r="X37" s="249">
        <v>473.02273308692207</v>
      </c>
      <c r="Y37" s="249">
        <v>0</v>
      </c>
      <c r="Z37" s="249">
        <v>35.335220102679045</v>
      </c>
      <c r="AA37" s="249">
        <v>0</v>
      </c>
      <c r="AB37" s="249">
        <v>0.34111059964745527</v>
      </c>
      <c r="AC37" s="249">
        <v>59.112081735555115</v>
      </c>
      <c r="AD37" s="249">
        <v>649.60956275344881</v>
      </c>
      <c r="AE37" s="249">
        <v>1339.6467058367907</v>
      </c>
    </row>
    <row r="38" spans="3:31" hidden="1" outlineLevel="1" x14ac:dyDescent="0.2">
      <c r="C38" s="251" t="str">
        <v>a_031</v>
      </c>
      <c r="D38" s="249">
        <v>74.831650892692096</v>
      </c>
      <c r="E38" s="249">
        <v>74.820132925205911</v>
      </c>
      <c r="F38" s="249">
        <v>74.554493188413275</v>
      </c>
      <c r="G38" s="260">
        <v>74.693475438887475</v>
      </c>
      <c r="H38" s="260">
        <v>0</v>
      </c>
      <c r="I38" s="260">
        <v>0</v>
      </c>
      <c r="J38" s="260">
        <v>0</v>
      </c>
      <c r="K38" s="260">
        <v>0</v>
      </c>
      <c r="L38" s="260">
        <v>0</v>
      </c>
      <c r="M38" s="260">
        <v>0</v>
      </c>
      <c r="N38" s="256"/>
      <c r="P38" s="303" t="s">
        <v>679</v>
      </c>
      <c r="Q38" s="249">
        <v>91.210142317334075</v>
      </c>
      <c r="R38" s="249">
        <v>0</v>
      </c>
      <c r="S38" s="249">
        <v>0</v>
      </c>
      <c r="T38" s="249">
        <v>0</v>
      </c>
      <c r="U38" s="249">
        <v>323.2591895972148</v>
      </c>
      <c r="V38" s="249">
        <v>0</v>
      </c>
      <c r="W38" s="249">
        <v>0</v>
      </c>
      <c r="X38" s="249">
        <v>1604.0238580915166</v>
      </c>
      <c r="Y38" s="249">
        <v>0</v>
      </c>
      <c r="Z38" s="249">
        <v>119.82201300502184</v>
      </c>
      <c r="AA38" s="249">
        <v>0</v>
      </c>
      <c r="AB38" s="249">
        <v>1.1567087622020873</v>
      </c>
      <c r="AC38" s="249">
        <v>200.44954031387471</v>
      </c>
      <c r="AD38" s="249">
        <v>2202.8312049633678</v>
      </c>
      <c r="AE38" s="249">
        <v>4542.7526570505324</v>
      </c>
    </row>
    <row r="39" spans="3:31" hidden="1" outlineLevel="1" x14ac:dyDescent="0.2">
      <c r="C39" s="251" t="str">
        <v>a_032</v>
      </c>
      <c r="D39" s="249">
        <v>67.357203717161596</v>
      </c>
      <c r="E39" s="249">
        <v>67.346616910086766</v>
      </c>
      <c r="F39" s="249">
        <v>67.10491007765539</v>
      </c>
      <c r="G39" s="260">
        <v>67.2281889596741</v>
      </c>
      <c r="H39" s="260">
        <v>0</v>
      </c>
      <c r="I39" s="260">
        <v>0</v>
      </c>
      <c r="J39" s="260">
        <v>0</v>
      </c>
      <c r="K39" s="260">
        <v>0</v>
      </c>
      <c r="L39" s="260">
        <v>0</v>
      </c>
      <c r="M39" s="260">
        <v>0</v>
      </c>
      <c r="N39" s="256"/>
      <c r="P39" s="303" t="s">
        <v>680</v>
      </c>
      <c r="Q39" s="249">
        <v>82.099754099370656</v>
      </c>
      <c r="R39" s="249">
        <v>0</v>
      </c>
      <c r="S39" s="249">
        <v>0</v>
      </c>
      <c r="T39" s="249">
        <v>0</v>
      </c>
      <c r="U39" s="249">
        <v>290.9709304471665</v>
      </c>
      <c r="V39" s="249">
        <v>0</v>
      </c>
      <c r="W39" s="249">
        <v>0</v>
      </c>
      <c r="X39" s="249">
        <v>1443.8083416279271</v>
      </c>
      <c r="Y39" s="249">
        <v>0</v>
      </c>
      <c r="Z39" s="249">
        <v>107.85377101132252</v>
      </c>
      <c r="AA39" s="249">
        <v>0</v>
      </c>
      <c r="AB39" s="249">
        <v>1.0411726429609025</v>
      </c>
      <c r="AC39" s="249">
        <v>180.42793872467675</v>
      </c>
      <c r="AD39" s="249">
        <v>1982.8047150798357</v>
      </c>
      <c r="AE39" s="249">
        <v>4089.00662363326</v>
      </c>
    </row>
    <row r="40" spans="3:31" hidden="1" outlineLevel="1" x14ac:dyDescent="0.2">
      <c r="C40" s="251" t="str">
        <v>a_033</v>
      </c>
      <c r="D40" s="249">
        <v>11.653494972663006</v>
      </c>
      <c r="E40" s="249">
        <v>11.651709080929283</v>
      </c>
      <c r="F40" s="249">
        <v>11.611480042922187</v>
      </c>
      <c r="G40" s="260">
        <v>11.632060222942535</v>
      </c>
      <c r="H40" s="260">
        <v>0</v>
      </c>
      <c r="I40" s="260">
        <v>0</v>
      </c>
      <c r="J40" s="260">
        <v>0</v>
      </c>
      <c r="K40" s="260">
        <v>0</v>
      </c>
      <c r="L40" s="260">
        <v>0</v>
      </c>
      <c r="M40" s="260">
        <v>0</v>
      </c>
      <c r="N40" s="256"/>
      <c r="P40" s="303" t="s">
        <v>681</v>
      </c>
      <c r="Q40" s="249">
        <v>14.204109120553056</v>
      </c>
      <c r="R40" s="249">
        <v>0</v>
      </c>
      <c r="S40" s="249">
        <v>0</v>
      </c>
      <c r="T40" s="249">
        <v>0</v>
      </c>
      <c r="U40" s="249">
        <v>50.340989352757248</v>
      </c>
      <c r="V40" s="249">
        <v>0</v>
      </c>
      <c r="W40" s="249">
        <v>0</v>
      </c>
      <c r="X40" s="249">
        <v>249.79382043977432</v>
      </c>
      <c r="Y40" s="249">
        <v>0</v>
      </c>
      <c r="Z40" s="249">
        <v>18.659821205478011</v>
      </c>
      <c r="AA40" s="249">
        <v>0</v>
      </c>
      <c r="AB40" s="249">
        <v>0.18013366783110316</v>
      </c>
      <c r="AC40" s="249">
        <v>31.21590506763058</v>
      </c>
      <c r="AD40" s="249">
        <v>343.0457843229641</v>
      </c>
      <c r="AE40" s="249">
        <v>707.44056317698846</v>
      </c>
    </row>
    <row r="41" spans="3:31" hidden="1" outlineLevel="1" x14ac:dyDescent="0.2">
      <c r="C41" s="251" t="str">
        <v>a_034</v>
      </c>
      <c r="D41" s="249">
        <v>57.438599168720444</v>
      </c>
      <c r="E41" s="249">
        <v>57.433679381383612</v>
      </c>
      <c r="F41" s="249">
        <v>57.299096377906345</v>
      </c>
      <c r="G41" s="260">
        <v>57.35999225461223</v>
      </c>
      <c r="H41" s="260">
        <v>0</v>
      </c>
      <c r="I41" s="260">
        <v>0</v>
      </c>
      <c r="J41" s="260">
        <v>0</v>
      </c>
      <c r="K41" s="260">
        <v>0</v>
      </c>
      <c r="L41" s="260">
        <v>0</v>
      </c>
      <c r="M41" s="260">
        <v>0</v>
      </c>
      <c r="N41" s="256"/>
      <c r="P41" s="303" t="s">
        <v>682</v>
      </c>
      <c r="Q41" s="249">
        <v>5028.7458901133077</v>
      </c>
      <c r="R41" s="249">
        <v>0</v>
      </c>
      <c r="S41" s="249">
        <v>0</v>
      </c>
      <c r="T41" s="249">
        <v>1.4490381020608689</v>
      </c>
      <c r="U41" s="249">
        <v>4545.535754546896</v>
      </c>
      <c r="V41" s="249">
        <v>0</v>
      </c>
      <c r="W41" s="249">
        <v>5.2238737094400003</v>
      </c>
      <c r="X41" s="249">
        <v>3037.2483402704111</v>
      </c>
      <c r="Y41" s="249">
        <v>0</v>
      </c>
      <c r="Z41" s="249">
        <v>830.55580153907511</v>
      </c>
      <c r="AA41" s="249">
        <v>0</v>
      </c>
      <c r="AB41" s="249">
        <v>0.33159456000000004</v>
      </c>
      <c r="AC41" s="249">
        <v>0</v>
      </c>
      <c r="AD41" s="249">
        <v>4845.1931174051269</v>
      </c>
      <c r="AE41" s="249">
        <v>18294.283410246317</v>
      </c>
    </row>
    <row r="42" spans="3:31" hidden="1" outlineLevel="1" x14ac:dyDescent="0.2">
      <c r="C42" s="251" t="str">
        <v>a_035</v>
      </c>
      <c r="D42" s="249">
        <v>19.19189584985855</v>
      </c>
      <c r="E42" s="249">
        <v>19.195587144655523</v>
      </c>
      <c r="F42" s="249">
        <v>19.176189125279262</v>
      </c>
      <c r="G42" s="260">
        <v>19.318686740573288</v>
      </c>
      <c r="H42" s="260">
        <v>0</v>
      </c>
      <c r="I42" s="260">
        <v>0</v>
      </c>
      <c r="J42" s="260">
        <v>0</v>
      </c>
      <c r="K42" s="260">
        <v>0</v>
      </c>
      <c r="L42" s="260">
        <v>0</v>
      </c>
      <c r="M42" s="260">
        <v>0</v>
      </c>
      <c r="N42" s="256"/>
      <c r="P42" s="303" t="s">
        <v>683</v>
      </c>
      <c r="Q42" s="249">
        <v>0</v>
      </c>
      <c r="R42" s="249">
        <v>0</v>
      </c>
      <c r="S42" s="249">
        <v>0</v>
      </c>
      <c r="T42" s="249">
        <v>0.31885956141734634</v>
      </c>
      <c r="U42" s="249">
        <v>0</v>
      </c>
      <c r="V42" s="249">
        <v>0</v>
      </c>
      <c r="W42" s="249">
        <v>0</v>
      </c>
      <c r="X42" s="249">
        <v>5.9137180157247666</v>
      </c>
      <c r="Y42" s="249">
        <v>0</v>
      </c>
      <c r="Z42" s="249">
        <v>0</v>
      </c>
      <c r="AA42" s="249">
        <v>0</v>
      </c>
      <c r="AB42" s="249">
        <v>0</v>
      </c>
      <c r="AC42" s="249">
        <v>0</v>
      </c>
      <c r="AD42" s="249">
        <v>147.70319705106181</v>
      </c>
      <c r="AE42" s="249">
        <v>153.93577462820392</v>
      </c>
    </row>
    <row r="43" spans="3:31" hidden="1" outlineLevel="1" x14ac:dyDescent="0.2">
      <c r="C43" s="251" t="str">
        <v>a_036</v>
      </c>
      <c r="D43" s="249">
        <v>32.00138469089287</v>
      </c>
      <c r="E43" s="249">
        <v>32.001675672002079</v>
      </c>
      <c r="F43" s="249">
        <v>31.991602683532818</v>
      </c>
      <c r="G43" s="260">
        <v>31.992024120764576</v>
      </c>
      <c r="H43" s="260">
        <v>0</v>
      </c>
      <c r="I43" s="260">
        <v>0</v>
      </c>
      <c r="J43" s="260">
        <v>0</v>
      </c>
      <c r="K43" s="260">
        <v>0</v>
      </c>
      <c r="L43" s="260">
        <v>0</v>
      </c>
      <c r="M43" s="260">
        <v>0</v>
      </c>
      <c r="N43" s="256"/>
      <c r="P43" s="303" t="s">
        <v>684</v>
      </c>
      <c r="Q43" s="249">
        <v>0</v>
      </c>
      <c r="R43" s="249">
        <v>0</v>
      </c>
      <c r="S43" s="249">
        <v>0</v>
      </c>
      <c r="T43" s="249">
        <v>0</v>
      </c>
      <c r="U43" s="249">
        <v>0</v>
      </c>
      <c r="V43" s="249">
        <v>0</v>
      </c>
      <c r="W43" s="249">
        <v>0</v>
      </c>
      <c r="X43" s="249">
        <v>0</v>
      </c>
      <c r="Y43" s="249">
        <v>0</v>
      </c>
      <c r="Z43" s="249">
        <v>0</v>
      </c>
      <c r="AA43" s="249">
        <v>0</v>
      </c>
      <c r="AB43" s="249">
        <v>0</v>
      </c>
      <c r="AC43" s="249">
        <v>0</v>
      </c>
      <c r="AD43" s="249">
        <v>504.32779740593821</v>
      </c>
      <c r="AE43" s="249">
        <v>504.32779740593821</v>
      </c>
    </row>
    <row r="44" spans="3:31" hidden="1" outlineLevel="1" x14ac:dyDescent="0.2">
      <c r="C44" s="251" t="str">
        <v>a_037</v>
      </c>
      <c r="D44" s="249">
        <v>4.2886181893002702</v>
      </c>
      <c r="E44" s="249">
        <v>4.2890640371119604</v>
      </c>
      <c r="F44" s="249">
        <v>4.2840927838812419</v>
      </c>
      <c r="G44" s="260">
        <v>4.2891678134626714</v>
      </c>
      <c r="H44" s="260">
        <v>0</v>
      </c>
      <c r="I44" s="260">
        <v>0</v>
      </c>
      <c r="J44" s="260">
        <v>0</v>
      </c>
      <c r="K44" s="260">
        <v>0</v>
      </c>
      <c r="L44" s="260">
        <v>0</v>
      </c>
      <c r="M44" s="260">
        <v>0</v>
      </c>
      <c r="N44" s="256"/>
      <c r="P44" s="303" t="s">
        <v>685</v>
      </c>
      <c r="Q44" s="249">
        <v>135.6680282921055</v>
      </c>
      <c r="R44" s="249">
        <v>0</v>
      </c>
      <c r="S44" s="249">
        <v>0</v>
      </c>
      <c r="T44" s="249">
        <v>391.02022263113588</v>
      </c>
      <c r="U44" s="249">
        <v>398.61410397958622</v>
      </c>
      <c r="V44" s="249">
        <v>0</v>
      </c>
      <c r="W44" s="249">
        <v>5.7447239553053207</v>
      </c>
      <c r="X44" s="249">
        <v>1760.5939877703772</v>
      </c>
      <c r="Y44" s="249">
        <v>8.463321401529825</v>
      </c>
      <c r="Z44" s="249">
        <v>2.9235210777038572</v>
      </c>
      <c r="AA44" s="249">
        <v>0</v>
      </c>
      <c r="AB44" s="249">
        <v>622.0100854713213</v>
      </c>
      <c r="AC44" s="249">
        <v>0</v>
      </c>
      <c r="AD44" s="249">
        <v>2647.5933214769029</v>
      </c>
      <c r="AE44" s="249">
        <v>5972.6313160559675</v>
      </c>
    </row>
    <row r="45" spans="3:31" hidden="1" outlineLevel="1" x14ac:dyDescent="0.2">
      <c r="C45" s="251" t="str">
        <v>a_038</v>
      </c>
      <c r="D45" s="249">
        <v>24.780594365341361</v>
      </c>
      <c r="E45" s="249">
        <v>24.770701226502176</v>
      </c>
      <c r="F45" s="249">
        <v>24.685986885701951</v>
      </c>
      <c r="G45" s="260">
        <v>24.730224462026793</v>
      </c>
      <c r="H45" s="260">
        <v>0</v>
      </c>
      <c r="I45" s="260">
        <v>0</v>
      </c>
      <c r="J45" s="260">
        <v>0</v>
      </c>
      <c r="K45" s="260">
        <v>0</v>
      </c>
      <c r="L45" s="260">
        <v>0</v>
      </c>
      <c r="M45" s="260">
        <v>0</v>
      </c>
      <c r="N45" s="256"/>
      <c r="P45" s="303" t="s">
        <v>686</v>
      </c>
      <c r="Q45" s="249">
        <v>783.92018805499072</v>
      </c>
      <c r="R45" s="249">
        <v>0</v>
      </c>
      <c r="S45" s="249">
        <v>0</v>
      </c>
      <c r="T45" s="249">
        <v>2259.4022358629741</v>
      </c>
      <c r="U45" s="249">
        <v>2303.2813794584504</v>
      </c>
      <c r="V45" s="249">
        <v>0</v>
      </c>
      <c r="W45" s="249">
        <v>33.194298907851149</v>
      </c>
      <c r="X45" s="249">
        <v>10173.105538246786</v>
      </c>
      <c r="Y45" s="249">
        <v>48.902962534196078</v>
      </c>
      <c r="Z45" s="249">
        <v>16.892758167619782</v>
      </c>
      <c r="AA45" s="249">
        <v>0</v>
      </c>
      <c r="AB45" s="249">
        <v>3594.113287508821</v>
      </c>
      <c r="AC45" s="249">
        <v>0</v>
      </c>
      <c r="AD45" s="249">
        <v>15298.38592477049</v>
      </c>
      <c r="AE45" s="249">
        <v>34511.198573512178</v>
      </c>
    </row>
    <row r="46" spans="3:31" hidden="1" outlineLevel="1" x14ac:dyDescent="0.2">
      <c r="C46" s="251" t="str">
        <v>a_039</v>
      </c>
      <c r="D46" s="249">
        <v>2.4438067259497647</v>
      </c>
      <c r="E46" s="249">
        <v>2.4441301849965562</v>
      </c>
      <c r="F46" s="249">
        <v>2.4373993104931553</v>
      </c>
      <c r="G46" s="260">
        <v>2.4418549042864095</v>
      </c>
      <c r="H46" s="260">
        <v>0</v>
      </c>
      <c r="I46" s="260">
        <v>0</v>
      </c>
      <c r="J46" s="260">
        <v>0</v>
      </c>
      <c r="K46" s="260">
        <v>0</v>
      </c>
      <c r="L46" s="260">
        <v>0</v>
      </c>
      <c r="M46" s="260">
        <v>0</v>
      </c>
      <c r="N46" s="256"/>
      <c r="P46" s="303" t="s">
        <v>687</v>
      </c>
      <c r="Q46" s="249">
        <v>77.308453539596968</v>
      </c>
      <c r="R46" s="249">
        <v>0</v>
      </c>
      <c r="S46" s="249">
        <v>0</v>
      </c>
      <c r="T46" s="249">
        <v>222.81718909657849</v>
      </c>
      <c r="U46" s="249">
        <v>227.14445198085855</v>
      </c>
      <c r="V46" s="249">
        <v>0</v>
      </c>
      <c r="W46" s="249">
        <v>3.2735474274035283</v>
      </c>
      <c r="X46" s="249">
        <v>1003.2488878852536</v>
      </c>
      <c r="Y46" s="249">
        <v>4.8227006583460312</v>
      </c>
      <c r="Z46" s="249">
        <v>1.665925983099533</v>
      </c>
      <c r="AA46" s="249">
        <v>0</v>
      </c>
      <c r="AB46" s="249">
        <v>354.44340423585663</v>
      </c>
      <c r="AC46" s="249">
        <v>0</v>
      </c>
      <c r="AD46" s="249">
        <v>1508.6925627344342</v>
      </c>
      <c r="AE46" s="249">
        <v>3403.4171235414278</v>
      </c>
    </row>
    <row r="47" spans="3:31" hidden="1" outlineLevel="1" x14ac:dyDescent="0.2">
      <c r="C47" s="251" t="str">
        <v>a_040</v>
      </c>
      <c r="D47" s="249">
        <v>5.0073943677961328</v>
      </c>
      <c r="E47" s="249">
        <v>5.0072242558959505</v>
      </c>
      <c r="F47" s="249">
        <v>4.9965542853851064</v>
      </c>
      <c r="G47" s="260">
        <v>5.0042581910193693</v>
      </c>
      <c r="H47" s="260">
        <v>0</v>
      </c>
      <c r="I47" s="260">
        <v>0</v>
      </c>
      <c r="J47" s="260">
        <v>0</v>
      </c>
      <c r="K47" s="260">
        <v>0</v>
      </c>
      <c r="L47" s="260">
        <v>0</v>
      </c>
      <c r="M47" s="260">
        <v>0</v>
      </c>
      <c r="N47" s="256"/>
      <c r="P47" s="303" t="s">
        <v>688</v>
      </c>
      <c r="Q47" s="249">
        <v>18.399372730643091</v>
      </c>
      <c r="R47" s="249">
        <v>0</v>
      </c>
      <c r="S47" s="249">
        <v>0</v>
      </c>
      <c r="T47" s="249">
        <v>2.3203748265100712</v>
      </c>
      <c r="U47" s="249">
        <v>209.95342276956356</v>
      </c>
      <c r="V47" s="249">
        <v>0</v>
      </c>
      <c r="W47" s="249">
        <v>1.3419594399084329</v>
      </c>
      <c r="X47" s="249">
        <v>127.03484586212066</v>
      </c>
      <c r="Y47" s="249">
        <v>1.1519308314173329E-2</v>
      </c>
      <c r="Z47" s="249">
        <v>0.65302330524800456</v>
      </c>
      <c r="AA47" s="249">
        <v>10.996360307480922</v>
      </c>
      <c r="AB47" s="249">
        <v>252.44670020317125</v>
      </c>
      <c r="AC47" s="249">
        <v>0.75221659390190831</v>
      </c>
      <c r="AD47" s="249">
        <v>185.15093656429767</v>
      </c>
      <c r="AE47" s="249">
        <v>809.06073191115979</v>
      </c>
    </row>
    <row r="48" spans="3:31" hidden="1" outlineLevel="1" x14ac:dyDescent="0.2">
      <c r="C48" s="251" t="str">
        <v>a_041</v>
      </c>
      <c r="D48" s="249">
        <v>317.1143248338517</v>
      </c>
      <c r="E48" s="249">
        <v>317.04422430385068</v>
      </c>
      <c r="F48" s="249">
        <v>316.46413324529732</v>
      </c>
      <c r="G48" s="260">
        <v>316.65196826914786</v>
      </c>
      <c r="H48" s="260">
        <v>0</v>
      </c>
      <c r="I48" s="260">
        <v>0</v>
      </c>
      <c r="J48" s="260">
        <v>0</v>
      </c>
      <c r="K48" s="260">
        <v>0</v>
      </c>
      <c r="L48" s="260">
        <v>0</v>
      </c>
      <c r="M48" s="260">
        <v>0</v>
      </c>
      <c r="N48" s="256"/>
      <c r="P48" s="303" t="s">
        <v>689</v>
      </c>
      <c r="Q48" s="249">
        <v>419.75154088948017</v>
      </c>
      <c r="R48" s="249">
        <v>0</v>
      </c>
      <c r="S48" s="249">
        <v>0</v>
      </c>
      <c r="T48" s="249">
        <v>9.4316364229055036</v>
      </c>
      <c r="U48" s="249">
        <v>435.81323946921975</v>
      </c>
      <c r="V48" s="249">
        <v>0</v>
      </c>
      <c r="W48" s="249">
        <v>10.523121151882059</v>
      </c>
      <c r="X48" s="249">
        <v>1909.519756906702</v>
      </c>
      <c r="Y48" s="249">
        <v>40.912279353771183</v>
      </c>
      <c r="Z48" s="249">
        <v>0</v>
      </c>
      <c r="AA48" s="249">
        <v>0</v>
      </c>
      <c r="AB48" s="249">
        <v>0.73805064362027595</v>
      </c>
      <c r="AC48" s="249">
        <v>267.70306280853237</v>
      </c>
      <c r="AD48" s="249">
        <v>8270.0023667293444</v>
      </c>
      <c r="AE48" s="249">
        <v>11364.395054375458</v>
      </c>
    </row>
    <row r="49" spans="3:31" hidden="1" outlineLevel="1" x14ac:dyDescent="0.2">
      <c r="C49" s="251" t="str">
        <v>a_042</v>
      </c>
      <c r="D49" s="249">
        <v>1.1392820487784006</v>
      </c>
      <c r="E49" s="249">
        <v>1.1391345400326296</v>
      </c>
      <c r="F49" s="249">
        <v>1.1192563609266937</v>
      </c>
      <c r="G49" s="260">
        <v>1.1377457954263903</v>
      </c>
      <c r="H49" s="260">
        <v>0</v>
      </c>
      <c r="I49" s="260">
        <v>0</v>
      </c>
      <c r="J49" s="260">
        <v>0</v>
      </c>
      <c r="K49" s="260">
        <v>0</v>
      </c>
      <c r="L49" s="260">
        <v>0</v>
      </c>
      <c r="M49" s="260">
        <v>0</v>
      </c>
      <c r="N49" s="256"/>
      <c r="P49" s="303" t="s">
        <v>690</v>
      </c>
      <c r="Q49" s="249">
        <v>1.5080220539800995</v>
      </c>
      <c r="R49" s="249">
        <v>0</v>
      </c>
      <c r="S49" s="249">
        <v>0</v>
      </c>
      <c r="T49" s="249">
        <v>3.3884606357188804E-2</v>
      </c>
      <c r="U49" s="249">
        <v>1.5657261796905173</v>
      </c>
      <c r="V49" s="249">
        <v>0</v>
      </c>
      <c r="W49" s="249">
        <v>3.7805933338838943E-2</v>
      </c>
      <c r="X49" s="249">
        <v>6.8602437999964803</v>
      </c>
      <c r="Y49" s="249">
        <v>0.14698366422513326</v>
      </c>
      <c r="Z49" s="249">
        <v>0</v>
      </c>
      <c r="AA49" s="249">
        <v>0</v>
      </c>
      <c r="AB49" s="249">
        <v>2.6515605998135767E-3</v>
      </c>
      <c r="AC49" s="249">
        <v>0.96176448043005669</v>
      </c>
      <c r="AD49" s="249">
        <v>29.711257114310758</v>
      </c>
      <c r="AE49" s="249">
        <v>40.828339392928889</v>
      </c>
    </row>
    <row r="50" spans="3:31" hidden="1" outlineLevel="1" x14ac:dyDescent="0.2">
      <c r="C50" s="251" t="str">
        <v>a_043</v>
      </c>
      <c r="D50" s="249">
        <v>322.88157353983428</v>
      </c>
      <c r="E50" s="249">
        <v>322.82582598767721</v>
      </c>
      <c r="F50" s="249">
        <v>321.14775444963101</v>
      </c>
      <c r="G50" s="260">
        <v>322.151461213353</v>
      </c>
      <c r="H50" s="260">
        <v>0</v>
      </c>
      <c r="I50" s="260">
        <v>0</v>
      </c>
      <c r="J50" s="260">
        <v>0</v>
      </c>
      <c r="K50" s="260">
        <v>0</v>
      </c>
      <c r="L50" s="260">
        <v>0</v>
      </c>
      <c r="M50" s="260">
        <v>0</v>
      </c>
      <c r="N50" s="256"/>
      <c r="P50" s="303" t="s">
        <v>691</v>
      </c>
      <c r="Q50" s="249">
        <v>427.38541719669962</v>
      </c>
      <c r="R50" s="249">
        <v>0</v>
      </c>
      <c r="S50" s="249">
        <v>0</v>
      </c>
      <c r="T50" s="249">
        <v>9.6031663371842075</v>
      </c>
      <c r="U50" s="249">
        <v>443.7392243413816</v>
      </c>
      <c r="V50" s="249">
        <v>0</v>
      </c>
      <c r="W50" s="249">
        <v>10.714501521967476</v>
      </c>
      <c r="X50" s="249">
        <v>1944.2475332467909</v>
      </c>
      <c r="Y50" s="249">
        <v>41.656336848762805</v>
      </c>
      <c r="Z50" s="249">
        <v>0</v>
      </c>
      <c r="AA50" s="249">
        <v>0</v>
      </c>
      <c r="AB50" s="249">
        <v>0.75147331577991039</v>
      </c>
      <c r="AC50" s="249">
        <v>272.57168595691581</v>
      </c>
      <c r="AD50" s="249">
        <v>8420.4060436145865</v>
      </c>
      <c r="AE50" s="249">
        <v>11571.07538238007</v>
      </c>
    </row>
    <row r="51" spans="3:31" hidden="1" outlineLevel="1" x14ac:dyDescent="0.2">
      <c r="C51" s="251" t="str">
        <v>a_044</v>
      </c>
      <c r="D51" s="249">
        <v>76.80748780133618</v>
      </c>
      <c r="E51" s="249">
        <v>76.76114541991852</v>
      </c>
      <c r="F51" s="249">
        <v>76.717786414154205</v>
      </c>
      <c r="G51" s="260">
        <v>76.899139533112162</v>
      </c>
      <c r="H51" s="260">
        <v>0</v>
      </c>
      <c r="I51" s="260">
        <v>0</v>
      </c>
      <c r="J51" s="260">
        <v>0</v>
      </c>
      <c r="K51" s="260">
        <v>0</v>
      </c>
      <c r="L51" s="260">
        <v>0</v>
      </c>
      <c r="M51" s="260">
        <v>0</v>
      </c>
      <c r="N51" s="256"/>
      <c r="P51" s="303" t="s">
        <v>692</v>
      </c>
      <c r="Q51" s="249">
        <v>3117.4476050440121</v>
      </c>
      <c r="R51" s="249">
        <v>0</v>
      </c>
      <c r="S51" s="249">
        <v>0</v>
      </c>
      <c r="T51" s="249">
        <v>23.718977151895775</v>
      </c>
      <c r="U51" s="249">
        <v>129.36708832609375</v>
      </c>
      <c r="V51" s="249">
        <v>0</v>
      </c>
      <c r="W51" s="249">
        <v>1.5365276086536497</v>
      </c>
      <c r="X51" s="249">
        <v>1944.3921457427095</v>
      </c>
      <c r="Y51" s="249">
        <v>2.4071422884045832</v>
      </c>
      <c r="Z51" s="249">
        <v>3.0552361490258485E-5</v>
      </c>
      <c r="AA51" s="249">
        <v>0</v>
      </c>
      <c r="AB51" s="249">
        <v>4.7201391231564277E-2</v>
      </c>
      <c r="AC51" s="249">
        <v>11403.405125881818</v>
      </c>
      <c r="AD51" s="249">
        <v>3741.4965706425246</v>
      </c>
      <c r="AE51" s="249">
        <v>20363.818414629706</v>
      </c>
    </row>
    <row r="52" spans="3:31" hidden="1" outlineLevel="1" x14ac:dyDescent="0.2">
      <c r="C52" s="251" t="str">
        <v>a_045</v>
      </c>
      <c r="D52" s="249">
        <v>27.783294216984906</v>
      </c>
      <c r="E52" s="249">
        <v>27.776843142861523</v>
      </c>
      <c r="F52" s="249">
        <v>27.734815216425783</v>
      </c>
      <c r="G52" s="260">
        <v>27.751743563061041</v>
      </c>
      <c r="H52" s="260">
        <v>0</v>
      </c>
      <c r="I52" s="260">
        <v>0</v>
      </c>
      <c r="J52" s="260">
        <v>0</v>
      </c>
      <c r="K52" s="260">
        <v>0</v>
      </c>
      <c r="L52" s="260">
        <v>0</v>
      </c>
      <c r="M52" s="260">
        <v>0</v>
      </c>
      <c r="N52" s="256"/>
      <c r="P52" s="303" t="s">
        <v>693</v>
      </c>
      <c r="Q52" s="249">
        <v>1127.6630247430901</v>
      </c>
      <c r="R52" s="249">
        <v>0</v>
      </c>
      <c r="S52" s="249">
        <v>0</v>
      </c>
      <c r="T52" s="249">
        <v>8.5797796491086249</v>
      </c>
      <c r="U52" s="249">
        <v>46.795488042195927</v>
      </c>
      <c r="V52" s="249">
        <v>0</v>
      </c>
      <c r="W52" s="249">
        <v>0.55580256360112257</v>
      </c>
      <c r="X52" s="249">
        <v>703.33792452751618</v>
      </c>
      <c r="Y52" s="249">
        <v>0.87072685665586158</v>
      </c>
      <c r="Z52" s="249">
        <v>1.1051595002079526E-5</v>
      </c>
      <c r="AA52" s="249">
        <v>0</v>
      </c>
      <c r="AB52" s="249">
        <v>1.7073988195389828E-2</v>
      </c>
      <c r="AC52" s="249">
        <v>4124.9124109789827</v>
      </c>
      <c r="AD52" s="249">
        <v>1353.3979955557529</v>
      </c>
      <c r="AE52" s="249">
        <v>7366.1302379566932</v>
      </c>
    </row>
    <row r="53" spans="3:31" collapsed="1" x14ac:dyDescent="0.2">
      <c r="C53" s="251" t="str">
        <v>a_046</v>
      </c>
      <c r="D53" s="249">
        <v>55.696440726188158</v>
      </c>
      <c r="E53" s="249">
        <v>55.691057121503427</v>
      </c>
      <c r="F53" s="249">
        <v>55.277285909355072</v>
      </c>
      <c r="G53" s="260">
        <v>55.635537473907767</v>
      </c>
      <c r="H53" s="260">
        <v>0</v>
      </c>
      <c r="I53" s="260">
        <v>0</v>
      </c>
      <c r="J53" s="260">
        <v>0</v>
      </c>
      <c r="K53" s="260">
        <v>0</v>
      </c>
      <c r="L53" s="260">
        <v>0</v>
      </c>
      <c r="M53" s="260">
        <v>0</v>
      </c>
      <c r="N53" s="256"/>
      <c r="P53" s="303" t="s">
        <v>694</v>
      </c>
      <c r="Q53" s="249">
        <v>2260.5964694539916</v>
      </c>
      <c r="R53" s="249">
        <v>0</v>
      </c>
      <c r="S53" s="249">
        <v>0</v>
      </c>
      <c r="T53" s="249">
        <v>17.199659080678757</v>
      </c>
      <c r="U53" s="249">
        <v>93.809686700213675</v>
      </c>
      <c r="V53" s="249">
        <v>0</v>
      </c>
      <c r="W53" s="249">
        <v>1.114202811851905</v>
      </c>
      <c r="X53" s="249">
        <v>1409.9630777396771</v>
      </c>
      <c r="Y53" s="249">
        <v>1.7455232767461311</v>
      </c>
      <c r="Z53" s="249">
        <v>2.2154842444380184E-5</v>
      </c>
      <c r="AA53" s="249">
        <v>0</v>
      </c>
      <c r="AB53" s="249">
        <v>3.422777601738855E-2</v>
      </c>
      <c r="AC53" s="249">
        <v>8269.1036492842832</v>
      </c>
      <c r="AD53" s="249">
        <v>2713.1214408812166</v>
      </c>
      <c r="AE53" s="249">
        <v>14766.687959159517</v>
      </c>
    </row>
    <row r="54" spans="3:31" x14ac:dyDescent="0.2">
      <c r="C54" s="251" t="str">
        <v>a_047</v>
      </c>
      <c r="D54" s="249">
        <v>203.17280671454174</v>
      </c>
      <c r="E54" s="249">
        <v>203.16908243686154</v>
      </c>
      <c r="F54" s="249">
        <v>202.83876134749997</v>
      </c>
      <c r="G54" s="260">
        <v>202.95699566667963</v>
      </c>
      <c r="H54" s="260">
        <v>0</v>
      </c>
      <c r="I54" s="260">
        <v>0</v>
      </c>
      <c r="J54" s="260">
        <v>0</v>
      </c>
      <c r="K54" s="260">
        <v>0</v>
      </c>
      <c r="L54" s="260">
        <v>0</v>
      </c>
      <c r="M54" s="260">
        <v>0</v>
      </c>
      <c r="N54" s="256"/>
      <c r="P54" s="303" t="s">
        <v>695</v>
      </c>
      <c r="Q54" s="249">
        <v>1237.4677740196687</v>
      </c>
      <c r="R54" s="249">
        <v>0</v>
      </c>
      <c r="S54" s="249">
        <v>0</v>
      </c>
      <c r="T54" s="249">
        <v>142.91206808185288</v>
      </c>
      <c r="U54" s="249">
        <v>213.91686668272143</v>
      </c>
      <c r="V54" s="249">
        <v>0</v>
      </c>
      <c r="W54" s="249">
        <v>3.7208007230387996</v>
      </c>
      <c r="X54" s="249">
        <v>2370.197649134001</v>
      </c>
      <c r="Y54" s="249">
        <v>170.38721680391188</v>
      </c>
      <c r="Z54" s="249">
        <v>95.488313850254926</v>
      </c>
      <c r="AA54" s="249">
        <v>0</v>
      </c>
      <c r="AB54" s="249">
        <v>31.223410141839778</v>
      </c>
      <c r="AC54" s="249">
        <v>3365.6285796352381</v>
      </c>
      <c r="AD54" s="249">
        <v>14063.039787628139</v>
      </c>
      <c r="AE54" s="249">
        <v>21693.982466700665</v>
      </c>
    </row>
    <row r="55" spans="3:31" x14ac:dyDescent="0.2">
      <c r="C55" s="251" t="str">
        <v>a_048</v>
      </c>
      <c r="D55" s="249">
        <v>23.83860291109292</v>
      </c>
      <c r="E55" s="249">
        <v>23.853032633789994</v>
      </c>
      <c r="F55" s="249">
        <v>23.79058632321717</v>
      </c>
      <c r="G55" s="260">
        <v>23.817791216282945</v>
      </c>
      <c r="H55" s="260">
        <v>0</v>
      </c>
      <c r="I55" s="260">
        <v>0</v>
      </c>
      <c r="J55" s="260">
        <v>0</v>
      </c>
      <c r="K55" s="260">
        <v>0</v>
      </c>
      <c r="L55" s="260">
        <v>0</v>
      </c>
      <c r="M55" s="260">
        <v>0</v>
      </c>
      <c r="N55" s="256"/>
      <c r="P55" s="303" t="s">
        <v>696</v>
      </c>
      <c r="Q55" s="249">
        <v>967.55664948969979</v>
      </c>
      <c r="R55" s="249">
        <v>0</v>
      </c>
      <c r="S55" s="249">
        <v>0</v>
      </c>
      <c r="T55" s="249">
        <v>7.3616166075346179</v>
      </c>
      <c r="U55" s="249">
        <v>40.151432323195749</v>
      </c>
      <c r="V55" s="249">
        <v>0</v>
      </c>
      <c r="W55" s="249">
        <v>0.47688933166732633</v>
      </c>
      <c r="X55" s="249">
        <v>603.47752013055697</v>
      </c>
      <c r="Y55" s="249">
        <v>0.74710045604144992</v>
      </c>
      <c r="Z55" s="249">
        <v>9.4824819091371039E-6</v>
      </c>
      <c r="AA55" s="249">
        <v>0</v>
      </c>
      <c r="AB55" s="249">
        <v>1.4649811556534584E-2</v>
      </c>
      <c r="AC55" s="249">
        <v>3539.2544973393742</v>
      </c>
      <c r="AD55" s="249">
        <v>1161.2416132065111</v>
      </c>
      <c r="AE55" s="249">
        <v>6320.2819781786193</v>
      </c>
    </row>
    <row r="56" spans="3:31" x14ac:dyDescent="0.2">
      <c r="C56" s="251" t="str">
        <v>a_049</v>
      </c>
      <c r="D56" s="249">
        <v>33.92390488847834</v>
      </c>
      <c r="E56" s="249">
        <v>33.914901745459247</v>
      </c>
      <c r="F56" s="249">
        <v>33.841717629661701</v>
      </c>
      <c r="G56" s="260">
        <v>33.896529494112123</v>
      </c>
      <c r="H56" s="260">
        <v>0</v>
      </c>
      <c r="I56" s="260">
        <v>0</v>
      </c>
      <c r="J56" s="260">
        <v>0</v>
      </c>
      <c r="K56" s="260">
        <v>0</v>
      </c>
      <c r="L56" s="260">
        <v>0</v>
      </c>
      <c r="M56" s="260">
        <v>0</v>
      </c>
      <c r="N56" s="256"/>
      <c r="P56" s="303" t="s">
        <v>697</v>
      </c>
      <c r="Q56" s="249">
        <v>206.6208551589381</v>
      </c>
      <c r="R56" s="249">
        <v>0</v>
      </c>
      <c r="S56" s="249">
        <v>0</v>
      </c>
      <c r="T56" s="249">
        <v>23.862127434387226</v>
      </c>
      <c r="U56" s="249">
        <v>35.717848056220923</v>
      </c>
      <c r="V56" s="249">
        <v>0</v>
      </c>
      <c r="W56" s="249">
        <v>0.62126468536064894</v>
      </c>
      <c r="X56" s="249">
        <v>395.7535504694186</v>
      </c>
      <c r="Y56" s="249">
        <v>28.449672131515317</v>
      </c>
      <c r="Z56" s="249">
        <v>15.943750196690903</v>
      </c>
      <c r="AA56" s="249">
        <v>0</v>
      </c>
      <c r="AB56" s="249">
        <v>5.2133945141287015</v>
      </c>
      <c r="AC56" s="249">
        <v>561.96134547625172</v>
      </c>
      <c r="AD56" s="249">
        <v>2348.1155372759736</v>
      </c>
      <c r="AE56" s="249">
        <v>3622.2593453988857</v>
      </c>
    </row>
    <row r="57" spans="3:31" x14ac:dyDescent="0.2">
      <c r="C57" s="251" t="str">
        <v>a_050</v>
      </c>
      <c r="D57" s="249">
        <v>13.593502243294019</v>
      </c>
      <c r="E57" s="249">
        <v>13.592175088143334</v>
      </c>
      <c r="F57" s="249">
        <v>13.543553730100818</v>
      </c>
      <c r="G57" s="260">
        <v>13.57349372275128</v>
      </c>
      <c r="H57" s="260">
        <v>0</v>
      </c>
      <c r="I57" s="260">
        <v>0</v>
      </c>
      <c r="J57" s="260">
        <v>0</v>
      </c>
      <c r="K57" s="260">
        <v>0</v>
      </c>
      <c r="L57" s="260">
        <v>0</v>
      </c>
      <c r="M57" s="260">
        <v>0</v>
      </c>
      <c r="N57" s="256"/>
      <c r="P57" s="303" t="s">
        <v>698</v>
      </c>
      <c r="Q57" s="249">
        <v>551.73046568228131</v>
      </c>
      <c r="R57" s="249">
        <v>0</v>
      </c>
      <c r="S57" s="249">
        <v>0</v>
      </c>
      <c r="T57" s="249">
        <v>4.1978194880802473</v>
      </c>
      <c r="U57" s="249">
        <v>22.895577706143627</v>
      </c>
      <c r="V57" s="249">
        <v>0</v>
      </c>
      <c r="W57" s="249">
        <v>0.27193691777995155</v>
      </c>
      <c r="X57" s="249">
        <v>344.12138388592098</v>
      </c>
      <c r="Y57" s="249">
        <v>0.42601958525176981</v>
      </c>
      <c r="Z57" s="249">
        <v>5.4072019062773419E-6</v>
      </c>
      <c r="AA57" s="249">
        <v>0</v>
      </c>
      <c r="AB57" s="249">
        <v>8.353771695442767E-3</v>
      </c>
      <c r="AC57" s="249">
        <v>2018.1914237425217</v>
      </c>
      <c r="AD57" s="249">
        <v>662.17557014566569</v>
      </c>
      <c r="AE57" s="249">
        <v>3604.0185563325422</v>
      </c>
    </row>
    <row r="58" spans="3:31" x14ac:dyDescent="0.2">
      <c r="C58" s="251" t="str">
        <v>a_051</v>
      </c>
      <c r="D58" s="249">
        <v>32.36801608739345</v>
      </c>
      <c r="E58" s="249">
        <v>32.374985614639812</v>
      </c>
      <c r="F58" s="249">
        <v>32.376150384775329</v>
      </c>
      <c r="G58" s="260">
        <v>32.374585917000417</v>
      </c>
      <c r="H58" s="260">
        <v>0</v>
      </c>
      <c r="I58" s="260">
        <v>0</v>
      </c>
      <c r="J58" s="260">
        <v>0</v>
      </c>
      <c r="K58" s="260">
        <v>0</v>
      </c>
      <c r="L58" s="260">
        <v>0</v>
      </c>
      <c r="M58" s="260">
        <v>0</v>
      </c>
      <c r="N58" s="256"/>
      <c r="P58" s="303" t="s">
        <v>699</v>
      </c>
      <c r="Q58" s="249">
        <v>1313.7468379732031</v>
      </c>
      <c r="R58" s="249">
        <v>0</v>
      </c>
      <c r="S58" s="249">
        <v>0</v>
      </c>
      <c r="T58" s="249">
        <v>9.9955910029871369</v>
      </c>
      <c r="U58" s="249">
        <v>54.517549212765779</v>
      </c>
      <c r="V58" s="249">
        <v>0</v>
      </c>
      <c r="W58" s="249">
        <v>0.64751955544053508</v>
      </c>
      <c r="X58" s="249">
        <v>819.40079092792087</v>
      </c>
      <c r="Y58" s="249">
        <v>1.0144117786699594</v>
      </c>
      <c r="Z58" s="249">
        <v>1.2875298444630853E-5</v>
      </c>
      <c r="AA58" s="249">
        <v>0</v>
      </c>
      <c r="AB58" s="249">
        <v>1.9891490197965392E-2</v>
      </c>
      <c r="AC58" s="249">
        <v>4805.5939743831395</v>
      </c>
      <c r="AD58" s="249">
        <v>1576.7319652834403</v>
      </c>
      <c r="AE58" s="249">
        <v>8581.6685444830637</v>
      </c>
    </row>
    <row r="59" spans="3:31" x14ac:dyDescent="0.2">
      <c r="C59" s="251" t="str">
        <v>a_052</v>
      </c>
      <c r="D59" s="249">
        <v>7.2655421809312086</v>
      </c>
      <c r="E59" s="249">
        <v>7.2647217997632412</v>
      </c>
      <c r="F59" s="249">
        <v>7.2525205397963424</v>
      </c>
      <c r="G59" s="260">
        <v>7.2579804311135581</v>
      </c>
      <c r="H59" s="260">
        <v>0</v>
      </c>
      <c r="I59" s="260">
        <v>0</v>
      </c>
      <c r="J59" s="260">
        <v>0</v>
      </c>
      <c r="K59" s="260">
        <v>0</v>
      </c>
      <c r="L59" s="260">
        <v>0</v>
      </c>
      <c r="M59" s="260">
        <v>0</v>
      </c>
      <c r="P59" s="303" t="s">
        <v>700</v>
      </c>
      <c r="Q59" s="249">
        <v>294.89243457453927</v>
      </c>
      <c r="R59" s="249">
        <v>0</v>
      </c>
      <c r="S59" s="249">
        <v>0</v>
      </c>
      <c r="T59" s="249">
        <v>2.2436774580022711</v>
      </c>
      <c r="U59" s="249">
        <v>12.237375078437815</v>
      </c>
      <c r="V59" s="249">
        <v>0</v>
      </c>
      <c r="W59" s="249">
        <v>0.14534658628223288</v>
      </c>
      <c r="X59" s="249">
        <v>183.92820225685398</v>
      </c>
      <c r="Y59" s="249">
        <v>0.22770167769505584</v>
      </c>
      <c r="Z59" s="249">
        <v>2.8900759221377599E-6</v>
      </c>
      <c r="AA59" s="249">
        <v>0</v>
      </c>
      <c r="AB59" s="249">
        <v>4.4649774235370953E-3</v>
      </c>
      <c r="AC59" s="249">
        <v>1078.6958839565145</v>
      </c>
      <c r="AD59" s="249">
        <v>353.92384169789017</v>
      </c>
      <c r="AE59" s="249">
        <v>1926.2989311537146</v>
      </c>
    </row>
    <row r="60" spans="3:31" x14ac:dyDescent="0.2">
      <c r="C60" s="251" t="str">
        <v>a_053</v>
      </c>
      <c r="D60" s="249">
        <v>72.102824585463551</v>
      </c>
      <c r="E60" s="249">
        <v>72.088750126003021</v>
      </c>
      <c r="F60" s="249">
        <v>71.998635169822833</v>
      </c>
      <c r="G60" s="260">
        <v>72.026060257708764</v>
      </c>
      <c r="H60" s="260">
        <v>0</v>
      </c>
      <c r="I60" s="260">
        <v>0</v>
      </c>
      <c r="J60" s="260">
        <v>0</v>
      </c>
      <c r="K60" s="260">
        <v>0</v>
      </c>
      <c r="L60" s="260">
        <v>0</v>
      </c>
      <c r="M60" s="260">
        <v>0</v>
      </c>
      <c r="P60" s="303" t="s">
        <v>701</v>
      </c>
      <c r="Q60" s="249">
        <v>439.15779519483351</v>
      </c>
      <c r="R60" s="249">
        <v>0</v>
      </c>
      <c r="S60" s="249">
        <v>0</v>
      </c>
      <c r="T60" s="249">
        <v>50.717238899639348</v>
      </c>
      <c r="U60" s="249">
        <v>75.915722008836667</v>
      </c>
      <c r="V60" s="249">
        <v>0</v>
      </c>
      <c r="W60" s="249">
        <v>1.3204534907452792</v>
      </c>
      <c r="X60" s="249">
        <v>841.14576203349372</v>
      </c>
      <c r="Y60" s="249">
        <v>60.467735832772249</v>
      </c>
      <c r="Z60" s="249">
        <v>33.887296508041203</v>
      </c>
      <c r="AA60" s="249">
        <v>0</v>
      </c>
      <c r="AB60" s="249">
        <v>11.080695792031525</v>
      </c>
      <c r="AC60" s="249">
        <v>1194.4084989592934</v>
      </c>
      <c r="AD60" s="249">
        <v>4990.7510131038225</v>
      </c>
      <c r="AE60" s="249">
        <v>7698.8522118235096</v>
      </c>
    </row>
    <row r="61" spans="3:31" x14ac:dyDescent="0.2">
      <c r="C61" s="251" t="str">
        <v>a_054</v>
      </c>
      <c r="D61" s="249">
        <v>235.95926821614802</v>
      </c>
      <c r="E61" s="249">
        <v>235.91992044052503</v>
      </c>
      <c r="F61" s="249">
        <v>235.30345546472805</v>
      </c>
      <c r="G61" s="260">
        <v>235.5883864046252</v>
      </c>
      <c r="H61" s="260">
        <v>0</v>
      </c>
      <c r="I61" s="260">
        <v>0</v>
      </c>
      <c r="J61" s="260">
        <v>0</v>
      </c>
      <c r="K61" s="260">
        <v>0</v>
      </c>
      <c r="L61" s="260">
        <v>0</v>
      </c>
      <c r="M61" s="260">
        <v>0</v>
      </c>
      <c r="P61" s="303" t="s">
        <v>702</v>
      </c>
      <c r="Q61" s="249">
        <v>9577.069588462331</v>
      </c>
      <c r="R61" s="249">
        <v>0</v>
      </c>
      <c r="S61" s="249">
        <v>0</v>
      </c>
      <c r="T61" s="249">
        <v>72.866756247422771</v>
      </c>
      <c r="U61" s="249">
        <v>397.42692238070862</v>
      </c>
      <c r="V61" s="249">
        <v>0</v>
      </c>
      <c r="W61" s="249">
        <v>4.720346160384584</v>
      </c>
      <c r="X61" s="249">
        <v>5973.3414145943989</v>
      </c>
      <c r="Y61" s="249">
        <v>7.3949500123373166</v>
      </c>
      <c r="Z61" s="249">
        <v>9.3859505965917029E-5</v>
      </c>
      <c r="AA61" s="249">
        <v>0</v>
      </c>
      <c r="AB61" s="249">
        <v>0.14500677020698308</v>
      </c>
      <c r="AC61" s="249">
        <v>35032.250184187578</v>
      </c>
      <c r="AD61" s="249">
        <v>11494.202168485439</v>
      </c>
      <c r="AE61" s="249">
        <v>62559.417431160313</v>
      </c>
    </row>
    <row r="62" spans="3:31" hidden="1" outlineLevel="1" x14ac:dyDescent="0.2">
      <c r="C62" s="251" t="str">
        <v>a_055</v>
      </c>
      <c r="D62" s="249">
        <v>8.2507634075044027</v>
      </c>
      <c r="E62" s="249">
        <v>8.2501226368972294</v>
      </c>
      <c r="F62" s="249">
        <v>8.1535256795094355</v>
      </c>
      <c r="G62" s="260">
        <v>8.2435025994664795</v>
      </c>
      <c r="H62" s="260">
        <v>0</v>
      </c>
      <c r="I62" s="260">
        <v>0</v>
      </c>
      <c r="J62" s="260">
        <v>0</v>
      </c>
      <c r="K62" s="260">
        <v>0</v>
      </c>
      <c r="L62" s="260">
        <v>0</v>
      </c>
      <c r="M62" s="260">
        <v>0</v>
      </c>
      <c r="P62" s="303" t="s">
        <v>703</v>
      </c>
      <c r="Q62" s="249">
        <v>334.88040503339977</v>
      </c>
      <c r="R62" s="249">
        <v>0</v>
      </c>
      <c r="S62" s="249">
        <v>0</v>
      </c>
      <c r="T62" s="249">
        <v>2.5479243541264496</v>
      </c>
      <c r="U62" s="249">
        <v>13.896786225545</v>
      </c>
      <c r="V62" s="249">
        <v>0</v>
      </c>
      <c r="W62" s="249">
        <v>0.16505585758631247</v>
      </c>
      <c r="X62" s="249">
        <v>208.86921347340081</v>
      </c>
      <c r="Y62" s="249">
        <v>0.2585784547620556</v>
      </c>
      <c r="Z62" s="249">
        <v>3.2819756694644305E-6</v>
      </c>
      <c r="AA62" s="249">
        <v>0</v>
      </c>
      <c r="AB62" s="249">
        <v>5.0704367855905147E-3</v>
      </c>
      <c r="AC62" s="249">
        <v>1224.9690808392388</v>
      </c>
      <c r="AD62" s="249">
        <v>401.91658232862443</v>
      </c>
      <c r="AE62" s="249">
        <v>2187.5087002854448</v>
      </c>
    </row>
    <row r="63" spans="3:31" hidden="1" outlineLevel="1" x14ac:dyDescent="0.2">
      <c r="C63" s="251" t="str">
        <v>a_056</v>
      </c>
      <c r="D63" s="249">
        <v>41.051858238514683</v>
      </c>
      <c r="E63" s="249">
        <v>41.052097124692452</v>
      </c>
      <c r="F63" s="249">
        <v>40.849944074125496</v>
      </c>
      <c r="G63" s="260">
        <v>41.034127705832624</v>
      </c>
      <c r="H63" s="260">
        <v>0</v>
      </c>
      <c r="I63" s="260">
        <v>0</v>
      </c>
      <c r="J63" s="260">
        <v>0</v>
      </c>
      <c r="K63" s="260">
        <v>0</v>
      </c>
      <c r="L63" s="260">
        <v>0</v>
      </c>
      <c r="M63" s="260">
        <v>0</v>
      </c>
      <c r="P63" s="303" t="s">
        <v>704</v>
      </c>
      <c r="Q63" s="249">
        <v>1666.2049601111621</v>
      </c>
      <c r="R63" s="249">
        <v>0</v>
      </c>
      <c r="S63" s="249">
        <v>0</v>
      </c>
      <c r="T63" s="249">
        <v>12.677254724444396</v>
      </c>
      <c r="U63" s="249">
        <v>69.143771300378617</v>
      </c>
      <c r="V63" s="249">
        <v>0</v>
      </c>
      <c r="W63" s="249">
        <v>0.82123911841986175</v>
      </c>
      <c r="X63" s="249">
        <v>1039.2334525192284</v>
      </c>
      <c r="Y63" s="249">
        <v>1.2865628965643596</v>
      </c>
      <c r="Z63" s="249">
        <v>1.6329543494431642E-5</v>
      </c>
      <c r="AA63" s="249">
        <v>0</v>
      </c>
      <c r="AB63" s="249">
        <v>2.5228071858185916E-2</v>
      </c>
      <c r="AC63" s="249">
        <v>6094.8611139955592</v>
      </c>
      <c r="AD63" s="249">
        <v>1999.7449625638421</v>
      </c>
      <c r="AE63" s="249">
        <v>10883.998561631</v>
      </c>
    </row>
    <row r="64" spans="3:31" hidden="1" outlineLevel="1" x14ac:dyDescent="0.2">
      <c r="C64" s="251" t="str">
        <v>a_057</v>
      </c>
      <c r="D64" s="249">
        <v>45.895028175961635</v>
      </c>
      <c r="E64" s="249">
        <v>45.884562453940411</v>
      </c>
      <c r="F64" s="249">
        <v>45.703963190883371</v>
      </c>
      <c r="G64" s="260">
        <v>45.845913999128207</v>
      </c>
      <c r="H64" s="260">
        <v>0</v>
      </c>
      <c r="I64" s="260">
        <v>0</v>
      </c>
      <c r="J64" s="260">
        <v>0</v>
      </c>
      <c r="K64" s="260">
        <v>0</v>
      </c>
      <c r="L64" s="260">
        <v>0</v>
      </c>
      <c r="M64" s="260">
        <v>0</v>
      </c>
      <c r="P64" s="303" t="s">
        <v>705</v>
      </c>
      <c r="Q64" s="249">
        <v>1862.7786139893785</v>
      </c>
      <c r="R64" s="249">
        <v>0</v>
      </c>
      <c r="S64" s="249">
        <v>0</v>
      </c>
      <c r="T64" s="249">
        <v>14.172877617178228</v>
      </c>
      <c r="U64" s="249">
        <v>77.3011373464672</v>
      </c>
      <c r="V64" s="249">
        <v>0</v>
      </c>
      <c r="W64" s="249">
        <v>0.91812634302922025</v>
      </c>
      <c r="X64" s="249">
        <v>1161.8389673777062</v>
      </c>
      <c r="Y64" s="249">
        <v>1.4383475662636536</v>
      </c>
      <c r="Z64" s="249">
        <v>1.8256052001914137E-5</v>
      </c>
      <c r="AA64" s="249">
        <v>0</v>
      </c>
      <c r="AB64" s="249">
        <v>2.820440093185219E-2</v>
      </c>
      <c r="AC64" s="249">
        <v>6813.9137802284295</v>
      </c>
      <c r="AD64" s="249">
        <v>2235.668623533802</v>
      </c>
      <c r="AE64" s="249">
        <v>12168.058696659238</v>
      </c>
    </row>
    <row r="65" spans="3:31" hidden="1" outlineLevel="1" x14ac:dyDescent="0.2">
      <c r="C65" s="251" t="str">
        <v>a_058</v>
      </c>
      <c r="D65" s="249">
        <v>25.028625561817137</v>
      </c>
      <c r="E65" s="249">
        <v>25.025440009001901</v>
      </c>
      <c r="F65" s="249">
        <v>24.52108372163574</v>
      </c>
      <c r="G65" s="260">
        <v>25.002402647677346</v>
      </c>
      <c r="H65" s="260">
        <v>0</v>
      </c>
      <c r="I65" s="260">
        <v>0</v>
      </c>
      <c r="J65" s="260">
        <v>0</v>
      </c>
      <c r="K65" s="260">
        <v>0</v>
      </c>
      <c r="L65" s="260">
        <v>0</v>
      </c>
      <c r="M65" s="260">
        <v>0</v>
      </c>
      <c r="P65" s="303" t="s">
        <v>706</v>
      </c>
      <c r="Q65" s="249">
        <v>1015.8570609293231</v>
      </c>
      <c r="R65" s="249">
        <v>0</v>
      </c>
      <c r="S65" s="249">
        <v>0</v>
      </c>
      <c r="T65" s="249">
        <v>7.7291083830210638</v>
      </c>
      <c r="U65" s="249">
        <v>42.15579113993622</v>
      </c>
      <c r="V65" s="249">
        <v>0</v>
      </c>
      <c r="W65" s="249">
        <v>0.50069563897020852</v>
      </c>
      <c r="X65" s="249">
        <v>633.60310764240194</v>
      </c>
      <c r="Y65" s="249">
        <v>0.78439569806429588</v>
      </c>
      <c r="Z65" s="249">
        <v>9.9558472443055056E-6</v>
      </c>
      <c r="AA65" s="249">
        <v>0</v>
      </c>
      <c r="AB65" s="249">
        <v>1.5381129899565724E-2</v>
      </c>
      <c r="AC65" s="249">
        <v>3715.9340214800936</v>
      </c>
      <c r="AD65" s="249">
        <v>1219.2107747313355</v>
      </c>
      <c r="AE65" s="249">
        <v>6635.7903467288934</v>
      </c>
    </row>
    <row r="66" spans="3:31" hidden="1" outlineLevel="1" x14ac:dyDescent="0.2">
      <c r="C66" s="251" t="str">
        <v>a_059</v>
      </c>
      <c r="D66" s="249">
        <v>179.69698094750015</v>
      </c>
      <c r="E66" s="249">
        <v>179.58967010313418</v>
      </c>
      <c r="F66" s="249">
        <v>179.24044620103095</v>
      </c>
      <c r="G66" s="260">
        <v>179.9859312922421</v>
      </c>
      <c r="H66" s="260">
        <v>0</v>
      </c>
      <c r="I66" s="260">
        <v>0</v>
      </c>
      <c r="J66" s="260">
        <v>0</v>
      </c>
      <c r="K66" s="260">
        <v>0</v>
      </c>
      <c r="L66" s="260">
        <v>0</v>
      </c>
      <c r="M66" s="260">
        <v>0</v>
      </c>
      <c r="P66" s="303" t="s">
        <v>707</v>
      </c>
      <c r="Q66" s="249">
        <v>13046.137300067425</v>
      </c>
      <c r="R66" s="249">
        <v>0</v>
      </c>
      <c r="S66" s="249">
        <v>0</v>
      </c>
      <c r="T66" s="249">
        <v>269.5869764896014</v>
      </c>
      <c r="U66" s="249">
        <v>2062.567143984435</v>
      </c>
      <c r="V66" s="249">
        <v>0</v>
      </c>
      <c r="W66" s="249">
        <v>8.6285454317655113</v>
      </c>
      <c r="X66" s="249">
        <v>1552.846958932651</v>
      </c>
      <c r="Y66" s="249">
        <v>49.204902390109034</v>
      </c>
      <c r="Z66" s="249">
        <v>44.187429242578496</v>
      </c>
      <c r="AA66" s="249">
        <v>81.689946071055758</v>
      </c>
      <c r="AB66" s="249">
        <v>66.941619751147314</v>
      </c>
      <c r="AC66" s="249">
        <v>7395.896090866393</v>
      </c>
      <c r="AD66" s="249">
        <v>9580.4579441112801</v>
      </c>
      <c r="AE66" s="249">
        <v>34158.14485733844</v>
      </c>
    </row>
    <row r="67" spans="3:31" hidden="1" outlineLevel="1" x14ac:dyDescent="0.2">
      <c r="C67" s="251" t="str">
        <v>a_060</v>
      </c>
      <c r="D67" s="249">
        <v>77.05455111604148</v>
      </c>
      <c r="E67" s="249">
        <v>77.023424930829634</v>
      </c>
      <c r="F67" s="249">
        <v>76.887752367936471</v>
      </c>
      <c r="G67" s="260">
        <v>77.185377142896655</v>
      </c>
      <c r="H67" s="260">
        <v>0</v>
      </c>
      <c r="I67" s="260">
        <v>0</v>
      </c>
      <c r="J67" s="260">
        <v>0</v>
      </c>
      <c r="K67" s="260">
        <v>0</v>
      </c>
      <c r="L67" s="260">
        <v>0</v>
      </c>
      <c r="M67" s="260">
        <v>0</v>
      </c>
      <c r="P67" s="303" t="s">
        <v>708</v>
      </c>
      <c r="Q67" s="249">
        <v>5594.2189354234988</v>
      </c>
      <c r="R67" s="249">
        <v>0</v>
      </c>
      <c r="S67" s="249">
        <v>0</v>
      </c>
      <c r="T67" s="249">
        <v>115.5996241595513</v>
      </c>
      <c r="U67" s="249">
        <v>884.43436605564932</v>
      </c>
      <c r="V67" s="249">
        <v>0</v>
      </c>
      <c r="W67" s="249">
        <v>3.6999436024098169</v>
      </c>
      <c r="X67" s="249">
        <v>665.86497303159126</v>
      </c>
      <c r="Y67" s="249">
        <v>21.099195136095211</v>
      </c>
      <c r="Z67" s="249">
        <v>18.94768908918666</v>
      </c>
      <c r="AA67" s="249">
        <v>35.028869667197412</v>
      </c>
      <c r="AB67" s="249">
        <v>28.704747479382469</v>
      </c>
      <c r="AC67" s="249">
        <v>3171.3802334224692</v>
      </c>
      <c r="AD67" s="249">
        <v>4108.126260536812</v>
      </c>
      <c r="AE67" s="249">
        <v>14647.104837603843</v>
      </c>
    </row>
    <row r="68" spans="3:31" hidden="1" outlineLevel="1" x14ac:dyDescent="0.2">
      <c r="C68" s="251" t="str">
        <v>a_061</v>
      </c>
      <c r="D68" s="249">
        <v>457.17622693712985</v>
      </c>
      <c r="E68" s="249">
        <v>456.67089529288444</v>
      </c>
      <c r="F68" s="249">
        <v>456.30125012407018</v>
      </c>
      <c r="G68" s="260">
        <v>457.87168378542634</v>
      </c>
      <c r="H68" s="260">
        <v>0</v>
      </c>
      <c r="I68" s="260">
        <v>0</v>
      </c>
      <c r="J68" s="260">
        <v>0</v>
      </c>
      <c r="K68" s="260">
        <v>0</v>
      </c>
      <c r="L68" s="260">
        <v>0</v>
      </c>
      <c r="M68" s="260">
        <v>0</v>
      </c>
      <c r="P68" s="303" t="s">
        <v>709</v>
      </c>
      <c r="Q68" s="249">
        <v>33191.341309685784</v>
      </c>
      <c r="R68" s="249">
        <v>0</v>
      </c>
      <c r="S68" s="249">
        <v>0</v>
      </c>
      <c r="T68" s="249">
        <v>685.86993556064681</v>
      </c>
      <c r="U68" s="249">
        <v>5247.4819538943057</v>
      </c>
      <c r="V68" s="249">
        <v>0</v>
      </c>
      <c r="W68" s="249">
        <v>21.952321200113307</v>
      </c>
      <c r="X68" s="249">
        <v>3950.6769115004531</v>
      </c>
      <c r="Y68" s="249">
        <v>125.18469427203115</v>
      </c>
      <c r="Z68" s="249">
        <v>112.41948569561913</v>
      </c>
      <c r="AA68" s="249">
        <v>207.8315457863703</v>
      </c>
      <c r="AB68" s="249">
        <v>170.30957883388598</v>
      </c>
      <c r="AC68" s="249">
        <v>18816.275330909524</v>
      </c>
      <c r="AD68" s="249">
        <v>24374.130228143822</v>
      </c>
      <c r="AE68" s="249">
        <v>86903.473295482545</v>
      </c>
    </row>
    <row r="69" spans="3:31" hidden="1" outlineLevel="1" x14ac:dyDescent="0.2">
      <c r="C69" s="251" t="str">
        <v>a_062</v>
      </c>
      <c r="D69" s="249">
        <v>36.6838932885723</v>
      </c>
      <c r="E69" s="249">
        <v>36.645691793969391</v>
      </c>
      <c r="F69" s="249">
        <v>36.230990415693519</v>
      </c>
      <c r="G69" s="260">
        <v>36.849405450302179</v>
      </c>
      <c r="H69" s="260">
        <v>0</v>
      </c>
      <c r="I69" s="260">
        <v>0</v>
      </c>
      <c r="J69" s="260">
        <v>0</v>
      </c>
      <c r="K69" s="260">
        <v>0</v>
      </c>
      <c r="L69" s="260">
        <v>0</v>
      </c>
      <c r="M69" s="260">
        <v>0</v>
      </c>
      <c r="P69" s="303" t="s">
        <v>710</v>
      </c>
      <c r="Q69" s="249">
        <v>2663.2785148658563</v>
      </c>
      <c r="R69" s="249">
        <v>0</v>
      </c>
      <c r="S69" s="249">
        <v>0</v>
      </c>
      <c r="T69" s="249">
        <v>55.034312904915652</v>
      </c>
      <c r="U69" s="249">
        <v>421.05878803020016</v>
      </c>
      <c r="V69" s="249">
        <v>0</v>
      </c>
      <c r="W69" s="249">
        <v>1.7614577506283222</v>
      </c>
      <c r="X69" s="249">
        <v>317.002944816374</v>
      </c>
      <c r="Y69" s="249">
        <v>10.044839813311771</v>
      </c>
      <c r="Z69" s="249">
        <v>9.0205574433366085</v>
      </c>
      <c r="AA69" s="249">
        <v>16.67643634644784</v>
      </c>
      <c r="AB69" s="249">
        <v>13.665667740031305</v>
      </c>
      <c r="AC69" s="249">
        <v>1509.8209304360948</v>
      </c>
      <c r="AD69" s="249">
        <v>1955.784092889749</v>
      </c>
      <c r="AE69" s="249">
        <v>6973.1485430369466</v>
      </c>
    </row>
    <row r="70" spans="3:31" hidden="1" outlineLevel="1" x14ac:dyDescent="0.2">
      <c r="C70" s="251" t="str">
        <v>a_063</v>
      </c>
      <c r="D70" s="249">
        <v>192.38886249246278</v>
      </c>
      <c r="E70" s="249">
        <v>191.95695078437163</v>
      </c>
      <c r="F70" s="249">
        <v>189.22901244075271</v>
      </c>
      <c r="G70" s="260">
        <v>193.38179288301529</v>
      </c>
      <c r="H70" s="260">
        <v>0</v>
      </c>
      <c r="I70" s="260">
        <v>0</v>
      </c>
      <c r="J70" s="260">
        <v>0</v>
      </c>
      <c r="K70" s="260">
        <v>0</v>
      </c>
      <c r="L70" s="260">
        <v>0</v>
      </c>
      <c r="M70" s="260">
        <v>0</v>
      </c>
      <c r="P70" s="303" t="s">
        <v>711</v>
      </c>
      <c r="Q70" s="249">
        <v>13967.577539957436</v>
      </c>
      <c r="R70" s="249">
        <v>0</v>
      </c>
      <c r="S70" s="249">
        <v>0</v>
      </c>
      <c r="T70" s="249">
        <v>288.62773028317957</v>
      </c>
      <c r="U70" s="249">
        <v>2208.2449273948896</v>
      </c>
      <c r="V70" s="249">
        <v>0</v>
      </c>
      <c r="W70" s="249">
        <v>9.2379740150831786</v>
      </c>
      <c r="X70" s="249">
        <v>1662.5235353353828</v>
      </c>
      <c r="Y70" s="249">
        <v>52.680212822559589</v>
      </c>
      <c r="Z70" s="249">
        <v>47.308358791679126</v>
      </c>
      <c r="AA70" s="249">
        <v>87.45965412892869</v>
      </c>
      <c r="AB70" s="249">
        <v>71.669663059552803</v>
      </c>
      <c r="AC70" s="249">
        <v>7918.263448454627</v>
      </c>
      <c r="AD70" s="249">
        <v>10257.119492524727</v>
      </c>
      <c r="AE70" s="249">
        <v>36570.712536768049</v>
      </c>
    </row>
    <row r="71" spans="3:31" hidden="1" outlineLevel="1" x14ac:dyDescent="0.2">
      <c r="C71" s="251" t="str">
        <v>a_064</v>
      </c>
      <c r="D71" s="249">
        <v>157.83708998944462</v>
      </c>
      <c r="E71" s="249">
        <v>157.82914622481988</v>
      </c>
      <c r="F71" s="249">
        <v>157.31552369603591</v>
      </c>
      <c r="G71" s="260">
        <v>157.73968224243905</v>
      </c>
      <c r="H71" s="260">
        <v>0</v>
      </c>
      <c r="I71" s="260">
        <v>0</v>
      </c>
      <c r="J71" s="260">
        <v>0</v>
      </c>
      <c r="K71" s="260">
        <v>0</v>
      </c>
      <c r="L71" s="260">
        <v>0</v>
      </c>
      <c r="M71" s="260">
        <v>0</v>
      </c>
      <c r="P71" s="303" t="s">
        <v>712</v>
      </c>
      <c r="Q71" s="249">
        <v>3399.6815999999999</v>
      </c>
      <c r="R71" s="249">
        <v>0</v>
      </c>
      <c r="S71" s="249">
        <v>0</v>
      </c>
      <c r="T71" s="249">
        <v>319.45256616541832</v>
      </c>
      <c r="U71" s="249">
        <v>6829.25576346862</v>
      </c>
      <c r="V71" s="249">
        <v>0</v>
      </c>
      <c r="W71" s="249">
        <v>15.09341399999999</v>
      </c>
      <c r="X71" s="249">
        <v>2846.5233884662184</v>
      </c>
      <c r="Y71" s="249">
        <v>78.753708000000003</v>
      </c>
      <c r="Z71" s="249">
        <v>80.383996854065145</v>
      </c>
      <c r="AA71" s="249">
        <v>0</v>
      </c>
      <c r="AB71" s="249">
        <v>2.2880024640000003</v>
      </c>
      <c r="AC71" s="249">
        <v>0</v>
      </c>
      <c r="AD71" s="249">
        <v>15742.263285033738</v>
      </c>
      <c r="AE71" s="249">
        <v>29313.69572445206</v>
      </c>
    </row>
    <row r="72" spans="3:31" collapsed="1" x14ac:dyDescent="0.2">
      <c r="C72" s="251" t="str">
        <v>a_065</v>
      </c>
      <c r="D72" s="249">
        <v>151.31892206311232</v>
      </c>
      <c r="E72" s="249">
        <v>151.31315829779643</v>
      </c>
      <c r="F72" s="249">
        <v>150.84563154287747</v>
      </c>
      <c r="G72" s="260">
        <v>151.33533580947804</v>
      </c>
      <c r="H72" s="260">
        <v>0</v>
      </c>
      <c r="I72" s="260">
        <v>0</v>
      </c>
      <c r="J72" s="260">
        <v>0</v>
      </c>
      <c r="K72" s="260">
        <v>0</v>
      </c>
      <c r="L72" s="260">
        <v>0</v>
      </c>
      <c r="M72" s="260">
        <v>0</v>
      </c>
      <c r="P72" s="303" t="s">
        <v>713</v>
      </c>
      <c r="Q72" s="249">
        <v>32287.480434979549</v>
      </c>
      <c r="R72" s="249">
        <v>0</v>
      </c>
      <c r="S72" s="249">
        <v>0</v>
      </c>
      <c r="T72" s="249">
        <v>104.04387407064269</v>
      </c>
      <c r="U72" s="249">
        <v>2904.9824753627672</v>
      </c>
      <c r="V72" s="249">
        <v>0</v>
      </c>
      <c r="W72" s="249">
        <v>36.76427812655664</v>
      </c>
      <c r="X72" s="249">
        <v>900.20549193081092</v>
      </c>
      <c r="Y72" s="249">
        <v>114.60632907240742</v>
      </c>
      <c r="Z72" s="249">
        <v>16.025329654011642</v>
      </c>
      <c r="AA72" s="249">
        <v>120.20661636726207</v>
      </c>
      <c r="AB72" s="249">
        <v>1605.4121943574271</v>
      </c>
      <c r="AC72" s="249">
        <v>73053.14329795017</v>
      </c>
      <c r="AD72" s="249">
        <v>8517.5265124288107</v>
      </c>
      <c r="AE72" s="249">
        <v>119660.39683430041</v>
      </c>
    </row>
    <row r="73" spans="3:31" x14ac:dyDescent="0.2">
      <c r="C73" s="251" t="str">
        <v>a_066</v>
      </c>
      <c r="D73" s="249">
        <v>45.700760470331794</v>
      </c>
      <c r="E73" s="249">
        <v>45.696889669807909</v>
      </c>
      <c r="F73" s="249">
        <v>45.628417612316717</v>
      </c>
      <c r="G73" s="260">
        <v>45.672640305408642</v>
      </c>
      <c r="H73" s="260">
        <v>0</v>
      </c>
      <c r="I73" s="260">
        <v>0</v>
      </c>
      <c r="J73" s="260">
        <v>0</v>
      </c>
      <c r="K73" s="260">
        <v>0</v>
      </c>
      <c r="L73" s="260">
        <v>0</v>
      </c>
      <c r="M73" s="260">
        <v>0</v>
      </c>
      <c r="P73" s="303" t="s">
        <v>714</v>
      </c>
      <c r="Q73" s="249">
        <v>9751.3410050204748</v>
      </c>
      <c r="R73" s="249">
        <v>0</v>
      </c>
      <c r="S73" s="249">
        <v>0</v>
      </c>
      <c r="T73" s="249">
        <v>31.422931795169887</v>
      </c>
      <c r="U73" s="249">
        <v>877.35166538982912</v>
      </c>
      <c r="V73" s="249">
        <v>0</v>
      </c>
      <c r="W73" s="249">
        <v>11.103406273444516</v>
      </c>
      <c r="X73" s="249">
        <v>271.87661000947674</v>
      </c>
      <c r="Y73" s="249">
        <v>34.612963943383164</v>
      </c>
      <c r="Z73" s="249">
        <v>4.839908598282463</v>
      </c>
      <c r="AA73" s="249">
        <v>36.304341232737947</v>
      </c>
      <c r="AB73" s="249">
        <v>484.860433514573</v>
      </c>
      <c r="AC73" s="249">
        <v>22063.230149577612</v>
      </c>
      <c r="AD73" s="249">
        <v>2572.4306890175803</v>
      </c>
      <c r="AE73" s="249">
        <v>36139.374104372568</v>
      </c>
    </row>
    <row r="74" spans="3:31" x14ac:dyDescent="0.2">
      <c r="C74" s="251" t="str">
        <v>a_067</v>
      </c>
      <c r="D74" s="249">
        <v>5.6778448037938158</v>
      </c>
      <c r="E74" s="249">
        <v>5.6772576782786883</v>
      </c>
      <c r="F74" s="249">
        <v>5.6583635699483068</v>
      </c>
      <c r="G74" s="260">
        <v>5.6685970705101676</v>
      </c>
      <c r="H74" s="260">
        <v>0</v>
      </c>
      <c r="I74" s="260">
        <v>0</v>
      </c>
      <c r="J74" s="260">
        <v>0</v>
      </c>
      <c r="K74" s="260">
        <v>0</v>
      </c>
      <c r="L74" s="260">
        <v>0</v>
      </c>
      <c r="M74" s="260">
        <v>0</v>
      </c>
      <c r="P74" s="303" t="s">
        <v>715</v>
      </c>
      <c r="Q74" s="249">
        <v>4.3139752345330331</v>
      </c>
      <c r="R74" s="249">
        <v>1856.1420916464656</v>
      </c>
      <c r="S74" s="249">
        <v>25165.293384356104</v>
      </c>
      <c r="T74" s="249">
        <v>0</v>
      </c>
      <c r="U74" s="249">
        <v>5.8335234045472255</v>
      </c>
      <c r="V74" s="249">
        <v>0</v>
      </c>
      <c r="W74" s="249">
        <v>9.7306757611145045E-2</v>
      </c>
      <c r="X74" s="249">
        <v>3.1412131130506462</v>
      </c>
      <c r="Y74" s="249">
        <v>5.7829641241183502E-5</v>
      </c>
      <c r="Z74" s="249">
        <v>1.4259725886617348E-5</v>
      </c>
      <c r="AA74" s="249">
        <v>0</v>
      </c>
      <c r="AB74" s="249">
        <v>1.2617376339172238E-2</v>
      </c>
      <c r="AC74" s="249">
        <v>0</v>
      </c>
      <c r="AD74" s="249">
        <v>8.7914732169644338</v>
      </c>
      <c r="AE74" s="249">
        <v>27043.625657194982</v>
      </c>
    </row>
    <row r="75" spans="3:31" x14ac:dyDescent="0.2">
      <c r="C75" s="251" t="str">
        <v>a_068</v>
      </c>
      <c r="D75" s="249">
        <v>125.9352611908197</v>
      </c>
      <c r="E75" s="249">
        <v>125.93490366602782</v>
      </c>
      <c r="F75" s="249">
        <v>125.51891892415038</v>
      </c>
      <c r="G75" s="260">
        <v>122.46274280128203</v>
      </c>
      <c r="H75" s="260">
        <v>0</v>
      </c>
      <c r="I75" s="260">
        <v>0</v>
      </c>
      <c r="J75" s="260">
        <v>0</v>
      </c>
      <c r="K75" s="260">
        <v>0</v>
      </c>
      <c r="L75" s="260">
        <v>0</v>
      </c>
      <c r="M75" s="260">
        <v>0</v>
      </c>
      <c r="P75" s="303" t="s">
        <v>716</v>
      </c>
      <c r="Q75" s="249">
        <v>95.684474779697382</v>
      </c>
      <c r="R75" s="249">
        <v>41169.448478511207</v>
      </c>
      <c r="S75" s="249">
        <v>558169.14776974916</v>
      </c>
      <c r="T75" s="249">
        <v>0</v>
      </c>
      <c r="U75" s="249">
        <v>129.38823074620487</v>
      </c>
      <c r="V75" s="249">
        <v>0</v>
      </c>
      <c r="W75" s="249">
        <v>2.1582752538785908</v>
      </c>
      <c r="X75" s="249">
        <v>69.672473890751021</v>
      </c>
      <c r="Y75" s="249">
        <v>1.2826681999856067E-3</v>
      </c>
      <c r="Z75" s="249">
        <v>3.1628238638025676E-4</v>
      </c>
      <c r="AA75" s="249">
        <v>0</v>
      </c>
      <c r="AB75" s="249">
        <v>0.27985488151328242</v>
      </c>
      <c r="AC75" s="249">
        <v>0</v>
      </c>
      <c r="AD75" s="249">
        <v>194.99590321502507</v>
      </c>
      <c r="AE75" s="249">
        <v>599830.77705997799</v>
      </c>
    </row>
    <row r="76" spans="3:31" x14ac:dyDescent="0.2">
      <c r="C76" s="251" t="str">
        <v>a_069</v>
      </c>
      <c r="D76" s="249">
        <v>2.683292794362659</v>
      </c>
      <c r="E76" s="249">
        <v>2.6826234846690871</v>
      </c>
      <c r="F76" s="249">
        <v>2.6748687149455672</v>
      </c>
      <c r="G76" s="260">
        <v>2.6698477212378258</v>
      </c>
      <c r="H76" s="260">
        <v>0</v>
      </c>
      <c r="I76" s="260">
        <v>0</v>
      </c>
      <c r="J76" s="260">
        <v>0</v>
      </c>
      <c r="K76" s="260">
        <v>0</v>
      </c>
      <c r="L76" s="260">
        <v>0</v>
      </c>
      <c r="M76" s="260">
        <v>0</v>
      </c>
      <c r="P76" s="303" t="s">
        <v>717</v>
      </c>
      <c r="Q76" s="249">
        <v>2.0387416461518706</v>
      </c>
      <c r="R76" s="249">
        <v>877.19422984233063</v>
      </c>
      <c r="S76" s="249">
        <v>11892.866525894769</v>
      </c>
      <c r="T76" s="249">
        <v>0</v>
      </c>
      <c r="U76" s="249">
        <v>2.7568649475428524</v>
      </c>
      <c r="V76" s="249">
        <v>0</v>
      </c>
      <c r="W76" s="249">
        <v>4.5986202610947755E-2</v>
      </c>
      <c r="X76" s="249">
        <v>1.4845059706764709</v>
      </c>
      <c r="Y76" s="249">
        <v>2.7329711361494323E-5</v>
      </c>
      <c r="Z76" s="249">
        <v>6.7390041544602394E-6</v>
      </c>
      <c r="AA76" s="249">
        <v>0</v>
      </c>
      <c r="AB76" s="249">
        <v>5.9628461475454263E-3</v>
      </c>
      <c r="AC76" s="249">
        <v>0</v>
      </c>
      <c r="AD76" s="249">
        <v>4.1547625111469344</v>
      </c>
      <c r="AE76" s="249">
        <v>12780.547613930094</v>
      </c>
    </row>
    <row r="77" spans="3:31" x14ac:dyDescent="0.2">
      <c r="C77" s="251" t="str">
        <v>a_070</v>
      </c>
      <c r="D77" s="249">
        <v>30.473227955481917</v>
      </c>
      <c r="E77" s="249">
        <v>30.480614513619788</v>
      </c>
      <c r="F77" s="249">
        <v>30.4347155360554</v>
      </c>
      <c r="G77" s="260">
        <v>30.473489589045794</v>
      </c>
      <c r="H77" s="260">
        <v>0</v>
      </c>
      <c r="I77" s="260">
        <v>0</v>
      </c>
      <c r="J77" s="260">
        <v>0</v>
      </c>
      <c r="K77" s="260">
        <v>0</v>
      </c>
      <c r="L77" s="260">
        <v>0</v>
      </c>
      <c r="M77" s="260">
        <v>0</v>
      </c>
      <c r="P77" s="303" t="s">
        <v>718</v>
      </c>
      <c r="Q77" s="249">
        <v>2790.2345907404501</v>
      </c>
      <c r="R77" s="249">
        <v>2117.5886069851349</v>
      </c>
      <c r="S77" s="249">
        <v>0</v>
      </c>
      <c r="T77" s="249">
        <v>115.20109228604187</v>
      </c>
      <c r="U77" s="249">
        <v>612.54872485392661</v>
      </c>
      <c r="V77" s="249">
        <v>0</v>
      </c>
      <c r="W77" s="249">
        <v>3.3954396945220924</v>
      </c>
      <c r="X77" s="249">
        <v>127.39497559793828</v>
      </c>
      <c r="Y77" s="249">
        <v>30.967884599180042</v>
      </c>
      <c r="Z77" s="249">
        <v>22.904230035743392</v>
      </c>
      <c r="AA77" s="249">
        <v>67.516681377879351</v>
      </c>
      <c r="AB77" s="249">
        <v>3620.4773635702782</v>
      </c>
      <c r="AC77" s="249">
        <v>0</v>
      </c>
      <c r="AD77" s="249">
        <v>1908.6707076463745</v>
      </c>
      <c r="AE77" s="249">
        <v>11416.90029738747</v>
      </c>
    </row>
    <row r="78" spans="3:31" x14ac:dyDescent="0.2">
      <c r="C78" s="251" t="str">
        <v>a_071</v>
      </c>
      <c r="D78" s="249">
        <v>52.65741150298053</v>
      </c>
      <c r="E78" s="249">
        <v>52.666185369394505</v>
      </c>
      <c r="F78" s="249">
        <v>52.594469512546752</v>
      </c>
      <c r="G78" s="260">
        <v>52.643255456890984</v>
      </c>
      <c r="H78" s="260">
        <v>0</v>
      </c>
      <c r="I78" s="260">
        <v>0</v>
      </c>
      <c r="J78" s="260">
        <v>0</v>
      </c>
      <c r="K78" s="260">
        <v>0</v>
      </c>
      <c r="L78" s="260">
        <v>0</v>
      </c>
      <c r="M78" s="260">
        <v>0</v>
      </c>
      <c r="P78" s="303" t="s">
        <v>719</v>
      </c>
      <c r="Q78" s="249">
        <v>4821.4954861071528</v>
      </c>
      <c r="R78" s="249">
        <v>3659.1704310071391</v>
      </c>
      <c r="S78" s="249">
        <v>0</v>
      </c>
      <c r="T78" s="249">
        <v>199.06625353116485</v>
      </c>
      <c r="U78" s="249">
        <v>1058.4776354307003</v>
      </c>
      <c r="V78" s="249">
        <v>0</v>
      </c>
      <c r="W78" s="249">
        <v>5.8672834229837596</v>
      </c>
      <c r="X78" s="249">
        <v>220.13715328329786</v>
      </c>
      <c r="Y78" s="249">
        <v>53.512172884936781</v>
      </c>
      <c r="Z78" s="249">
        <v>39.578264170537331</v>
      </c>
      <c r="AA78" s="249">
        <v>116.66810223795315</v>
      </c>
      <c r="AB78" s="249">
        <v>6256.1461046810609</v>
      </c>
      <c r="AC78" s="249">
        <v>0</v>
      </c>
      <c r="AD78" s="249">
        <v>3298.1625387060431</v>
      </c>
      <c r="AE78" s="249">
        <v>19728.28142546297</v>
      </c>
    </row>
    <row r="79" spans="3:31" x14ac:dyDescent="0.2">
      <c r="C79" s="251" t="str">
        <v>a_072</v>
      </c>
      <c r="D79" s="249">
        <v>28.298844219380705</v>
      </c>
      <c r="E79" s="249">
        <v>28.292544782565756</v>
      </c>
      <c r="F79" s="249">
        <v>28.146587513240853</v>
      </c>
      <c r="G79" s="260">
        <v>28.294939085504144</v>
      </c>
      <c r="H79" s="260">
        <v>0</v>
      </c>
      <c r="I79" s="260">
        <v>0</v>
      </c>
      <c r="J79" s="260">
        <v>0</v>
      </c>
      <c r="K79" s="260">
        <v>0</v>
      </c>
      <c r="L79" s="260">
        <v>0</v>
      </c>
      <c r="M79" s="260">
        <v>0</v>
      </c>
      <c r="P79" s="303" t="s">
        <v>720</v>
      </c>
      <c r="Q79" s="249">
        <v>2591.1404638275958</v>
      </c>
      <c r="R79" s="249">
        <v>1966.4903960076729</v>
      </c>
      <c r="S79" s="249">
        <v>0</v>
      </c>
      <c r="T79" s="249">
        <v>106.98104478028354</v>
      </c>
      <c r="U79" s="249">
        <v>568.84098287012034</v>
      </c>
      <c r="V79" s="249">
        <v>0</v>
      </c>
      <c r="W79" s="249">
        <v>3.1531618216473496</v>
      </c>
      <c r="X79" s="249">
        <v>118.30484693136438</v>
      </c>
      <c r="Y79" s="249">
        <v>28.758205181158196</v>
      </c>
      <c r="Z79" s="249">
        <v>21.269923839156753</v>
      </c>
      <c r="AA79" s="249">
        <v>62.699102678371126</v>
      </c>
      <c r="AB79" s="249">
        <v>3362.1421748016187</v>
      </c>
      <c r="AC79" s="249">
        <v>0</v>
      </c>
      <c r="AD79" s="249">
        <v>1772.4796040868162</v>
      </c>
      <c r="AE79" s="249">
        <v>10602.259906825806</v>
      </c>
    </row>
    <row r="80" spans="3:31" x14ac:dyDescent="0.2">
      <c r="C80" s="251" t="str">
        <v>a_073</v>
      </c>
      <c r="D80" s="249">
        <v>19.235753089590961</v>
      </c>
      <c r="E80" s="249">
        <v>19.236132496632191</v>
      </c>
      <c r="F80" s="249">
        <v>19.194143394357734</v>
      </c>
      <c r="G80" s="260">
        <v>19.219595072594288</v>
      </c>
      <c r="H80" s="260">
        <v>0</v>
      </c>
      <c r="I80" s="260">
        <v>0</v>
      </c>
      <c r="J80" s="260">
        <v>0</v>
      </c>
      <c r="K80" s="260">
        <v>0</v>
      </c>
      <c r="L80" s="260">
        <v>0</v>
      </c>
      <c r="M80" s="260">
        <v>0</v>
      </c>
      <c r="P80" s="303" t="s">
        <v>721</v>
      </c>
      <c r="Q80" s="249">
        <v>1761.2923621983384</v>
      </c>
      <c r="R80" s="249">
        <v>1336.695004835196</v>
      </c>
      <c r="S80" s="249">
        <v>0</v>
      </c>
      <c r="T80" s="249">
        <v>72.718904938550978</v>
      </c>
      <c r="U80" s="249">
        <v>386.6618936414406</v>
      </c>
      <c r="V80" s="249">
        <v>0</v>
      </c>
      <c r="W80" s="249">
        <v>2.1433187087970977</v>
      </c>
      <c r="X80" s="249">
        <v>80.416104885126629</v>
      </c>
      <c r="Y80" s="249">
        <v>19.54799743325562</v>
      </c>
      <c r="Z80" s="249">
        <v>14.45794040324159</v>
      </c>
      <c r="AA80" s="249">
        <v>42.618859226557205</v>
      </c>
      <c r="AB80" s="249">
        <v>2285.3702513508388</v>
      </c>
      <c r="AC80" s="249">
        <v>0</v>
      </c>
      <c r="AD80" s="249">
        <v>1204.8188172010114</v>
      </c>
      <c r="AE80" s="249">
        <v>7206.7414548223542</v>
      </c>
    </row>
    <row r="81" spans="3:31" x14ac:dyDescent="0.2">
      <c r="C81" s="251" t="str">
        <v>a_074</v>
      </c>
      <c r="D81" s="249">
        <v>112.31799419516753</v>
      </c>
      <c r="E81" s="249">
        <v>112.30478454104089</v>
      </c>
      <c r="F81" s="249">
        <v>111.92518386816666</v>
      </c>
      <c r="G81" s="260">
        <v>112.20919928355025</v>
      </c>
      <c r="H81" s="260">
        <v>0</v>
      </c>
      <c r="I81" s="260">
        <v>0</v>
      </c>
      <c r="J81" s="260">
        <v>0</v>
      </c>
      <c r="K81" s="260">
        <v>0</v>
      </c>
      <c r="L81" s="260">
        <v>0</v>
      </c>
      <c r="M81" s="260">
        <v>0</v>
      </c>
      <c r="P81" s="303" t="s">
        <v>722</v>
      </c>
      <c r="Q81" s="249">
        <v>10284.225649602189</v>
      </c>
      <c r="R81" s="249">
        <v>7804.9921463709925</v>
      </c>
      <c r="S81" s="249">
        <v>0</v>
      </c>
      <c r="T81" s="249">
        <v>424.60731871147084</v>
      </c>
      <c r="U81" s="249">
        <v>2257.7274787859797</v>
      </c>
      <c r="V81" s="249">
        <v>0</v>
      </c>
      <c r="W81" s="249">
        <v>12.514886065122889</v>
      </c>
      <c r="X81" s="249">
        <v>469.55144202662996</v>
      </c>
      <c r="Y81" s="249">
        <v>114.14119592872373</v>
      </c>
      <c r="Z81" s="249">
        <v>84.420238642182454</v>
      </c>
      <c r="AA81" s="249">
        <v>248.8524759554868</v>
      </c>
      <c r="AB81" s="249">
        <v>13344.328211612041</v>
      </c>
      <c r="AC81" s="249">
        <v>0</v>
      </c>
      <c r="AD81" s="249">
        <v>7034.9641257268504</v>
      </c>
      <c r="AE81" s="249">
        <v>42080.32516942767</v>
      </c>
    </row>
    <row r="82" spans="3:31" x14ac:dyDescent="0.2">
      <c r="C82" s="251" t="str">
        <v>a_075</v>
      </c>
      <c r="D82" s="249">
        <v>39.501247290982889</v>
      </c>
      <c r="E82" s="249">
        <v>39.511143873110548</v>
      </c>
      <c r="F82" s="249">
        <v>39.544526676099117</v>
      </c>
      <c r="G82" s="260">
        <v>39.481365620741961</v>
      </c>
      <c r="H82" s="260">
        <v>0</v>
      </c>
      <c r="I82" s="260">
        <v>0</v>
      </c>
      <c r="J82" s="260">
        <v>0</v>
      </c>
      <c r="K82" s="260">
        <v>0</v>
      </c>
      <c r="L82" s="260">
        <v>0</v>
      </c>
      <c r="M82" s="260">
        <v>0</v>
      </c>
      <c r="P82" s="303" t="s">
        <v>723</v>
      </c>
      <c r="Q82" s="249">
        <v>3616.8713970738231</v>
      </c>
      <c r="R82" s="249">
        <v>2744.9468545730556</v>
      </c>
      <c r="S82" s="249">
        <v>0</v>
      </c>
      <c r="T82" s="249">
        <v>149.33064660003186</v>
      </c>
      <c r="U82" s="249">
        <v>794.02282861466358</v>
      </c>
      <c r="V82" s="249">
        <v>0</v>
      </c>
      <c r="W82" s="249">
        <v>4.4013749784196587</v>
      </c>
      <c r="X82" s="249">
        <v>165.13709811361232</v>
      </c>
      <c r="Y82" s="249">
        <v>40.142451249926538</v>
      </c>
      <c r="Z82" s="249">
        <v>29.689852875881513</v>
      </c>
      <c r="AA82" s="249">
        <v>87.519219534940632</v>
      </c>
      <c r="AB82" s="249">
        <v>4693.0824610613081</v>
      </c>
      <c r="AC82" s="249">
        <v>0</v>
      </c>
      <c r="AD82" s="249">
        <v>2474.1347956290842</v>
      </c>
      <c r="AE82" s="249">
        <v>14799.278980304749</v>
      </c>
    </row>
    <row r="83" spans="3:31" x14ac:dyDescent="0.2">
      <c r="C83" s="251" t="str">
        <v>a_076</v>
      </c>
      <c r="D83" s="249">
        <v>52.045738799875807</v>
      </c>
      <c r="E83" s="249">
        <v>52.037425231024706</v>
      </c>
      <c r="F83" s="249">
        <v>51.829331361594704</v>
      </c>
      <c r="G83" s="260">
        <v>52.070921588307989</v>
      </c>
      <c r="H83" s="260">
        <v>0</v>
      </c>
      <c r="I83" s="260">
        <v>0</v>
      </c>
      <c r="J83" s="260">
        <v>0</v>
      </c>
      <c r="K83" s="260">
        <v>0</v>
      </c>
      <c r="L83" s="260">
        <v>0</v>
      </c>
      <c r="M83" s="260">
        <v>0</v>
      </c>
      <c r="P83" s="303" t="s">
        <v>724</v>
      </c>
      <c r="Q83" s="249">
        <v>4765.4886089588617</v>
      </c>
      <c r="R83" s="249">
        <v>3616.665214651634</v>
      </c>
      <c r="S83" s="249">
        <v>0</v>
      </c>
      <c r="T83" s="249">
        <v>196.75388401054289</v>
      </c>
      <c r="U83" s="249">
        <v>1046.1822745696152</v>
      </c>
      <c r="V83" s="249">
        <v>0</v>
      </c>
      <c r="W83" s="249">
        <v>5.7991285895276006</v>
      </c>
      <c r="X83" s="249">
        <v>217.5800225060861</v>
      </c>
      <c r="Y83" s="249">
        <v>52.890571205262795</v>
      </c>
      <c r="Z83" s="249">
        <v>39.118519888803782</v>
      </c>
      <c r="AA83" s="249">
        <v>115.31287623224739</v>
      </c>
      <c r="AB83" s="249">
        <v>6183.4742112164186</v>
      </c>
      <c r="AC83" s="249">
        <v>0</v>
      </c>
      <c r="AD83" s="249">
        <v>3259.8508188978085</v>
      </c>
      <c r="AE83" s="249">
        <v>19499.116130726805</v>
      </c>
    </row>
    <row r="84" spans="3:31" x14ac:dyDescent="0.2">
      <c r="C84" s="251" t="str">
        <v>a_077</v>
      </c>
      <c r="D84" s="249">
        <v>172.47587157060372</v>
      </c>
      <c r="E84" s="249">
        <v>172.43375379036453</v>
      </c>
      <c r="F84" s="249">
        <v>171.81063192099518</v>
      </c>
      <c r="G84" s="260">
        <v>172.54505689547693</v>
      </c>
      <c r="H84" s="260">
        <v>0</v>
      </c>
      <c r="I84" s="260">
        <v>0</v>
      </c>
      <c r="J84" s="260">
        <v>0</v>
      </c>
      <c r="K84" s="260">
        <v>0</v>
      </c>
      <c r="L84" s="260">
        <v>0</v>
      </c>
      <c r="M84" s="260">
        <v>0</v>
      </c>
      <c r="P84" s="303" t="s">
        <v>725</v>
      </c>
      <c r="Q84" s="249">
        <v>15792.489841491595</v>
      </c>
      <c r="R84" s="249">
        <v>11985.370934490677</v>
      </c>
      <c r="S84" s="249">
        <v>0</v>
      </c>
      <c r="T84" s="249">
        <v>652.02835836583097</v>
      </c>
      <c r="U84" s="249">
        <v>3466.973546517157</v>
      </c>
      <c r="V84" s="249">
        <v>0</v>
      </c>
      <c r="W84" s="249">
        <v>19.217899118979659</v>
      </c>
      <c r="X84" s="249">
        <v>721.04469805659335</v>
      </c>
      <c r="Y84" s="249">
        <v>175.27558599123094</v>
      </c>
      <c r="Z84" s="249">
        <v>129.63598880432318</v>
      </c>
      <c r="AA84" s="249">
        <v>382.1386589965648</v>
      </c>
      <c r="AB84" s="249">
        <v>20491.593135314433</v>
      </c>
      <c r="AC84" s="249">
        <v>0</v>
      </c>
      <c r="AD84" s="249">
        <v>10802.913440069899</v>
      </c>
      <c r="AE84" s="249">
        <v>64618.682087217276</v>
      </c>
    </row>
    <row r="85" spans="3:31" x14ac:dyDescent="0.2">
      <c r="C85" s="251" t="str">
        <v>a_078</v>
      </c>
      <c r="D85" s="249">
        <v>8.5194764359167383</v>
      </c>
      <c r="E85" s="249">
        <v>8.5090788226449714</v>
      </c>
      <c r="F85" s="249">
        <v>8.5069359995557967</v>
      </c>
      <c r="G85" s="260">
        <v>8.5066607762657238</v>
      </c>
      <c r="H85" s="260">
        <v>0</v>
      </c>
      <c r="I85" s="260">
        <v>0</v>
      </c>
      <c r="J85" s="260">
        <v>0</v>
      </c>
      <c r="K85" s="260">
        <v>0</v>
      </c>
      <c r="L85" s="260">
        <v>0</v>
      </c>
      <c r="M85" s="260">
        <v>0</v>
      </c>
      <c r="P85" s="303" t="s">
        <v>726</v>
      </c>
      <c r="Q85" s="249">
        <v>14361.185404297101</v>
      </c>
      <c r="R85" s="249">
        <v>232.94203754745283</v>
      </c>
      <c r="S85" s="249">
        <v>0</v>
      </c>
      <c r="T85" s="249">
        <v>87.908968959024492</v>
      </c>
      <c r="U85" s="249">
        <v>402.58934449864921</v>
      </c>
      <c r="V85" s="249">
        <v>0</v>
      </c>
      <c r="W85" s="249">
        <v>2.951416971049091</v>
      </c>
      <c r="X85" s="249">
        <v>122.66245514714636</v>
      </c>
      <c r="Y85" s="249">
        <v>42.966663683366185</v>
      </c>
      <c r="Z85" s="249">
        <v>12.225749631413438</v>
      </c>
      <c r="AA85" s="249">
        <v>212.06250381974516</v>
      </c>
      <c r="AB85" s="249">
        <v>252.28429543795139</v>
      </c>
      <c r="AC85" s="249">
        <v>880.64183882195425</v>
      </c>
      <c r="AD85" s="249">
        <v>1904.2481219130052</v>
      </c>
      <c r="AE85" s="249">
        <v>18514.668800727861</v>
      </c>
    </row>
    <row r="86" spans="3:31" x14ac:dyDescent="0.2">
      <c r="C86" s="251" t="str">
        <v>a_079</v>
      </c>
      <c r="D86" s="249">
        <v>60.562331070670218</v>
      </c>
      <c r="E86" s="249">
        <v>60.547890157459705</v>
      </c>
      <c r="F86" s="249">
        <v>60.34398991485417</v>
      </c>
      <c r="G86" s="260">
        <v>60.447052015380812</v>
      </c>
      <c r="H86" s="260">
        <v>0</v>
      </c>
      <c r="I86" s="260">
        <v>0</v>
      </c>
      <c r="J86" s="260">
        <v>0</v>
      </c>
      <c r="K86" s="260">
        <v>0</v>
      </c>
      <c r="L86" s="260">
        <v>0</v>
      </c>
      <c r="M86" s="260">
        <v>0</v>
      </c>
      <c r="P86" s="303" t="s">
        <v>727</v>
      </c>
      <c r="Q86" s="249">
        <v>102089.2388827564</v>
      </c>
      <c r="R86" s="249">
        <v>1655.9131191149652</v>
      </c>
      <c r="S86" s="249">
        <v>0</v>
      </c>
      <c r="T86" s="249">
        <v>624.91775430385667</v>
      </c>
      <c r="U86" s="249">
        <v>2861.8835148439148</v>
      </c>
      <c r="V86" s="249">
        <v>0</v>
      </c>
      <c r="W86" s="249">
        <v>20.980713201425264</v>
      </c>
      <c r="X86" s="249">
        <v>871.96957165635342</v>
      </c>
      <c r="Y86" s="249">
        <v>305.43676369874953</v>
      </c>
      <c r="Z86" s="249">
        <v>86.909084417828097</v>
      </c>
      <c r="AA86" s="249">
        <v>1507.4869518815335</v>
      </c>
      <c r="AB86" s="249">
        <v>1793.4112664283577</v>
      </c>
      <c r="AC86" s="249">
        <v>6260.2112933340168</v>
      </c>
      <c r="AD86" s="249">
        <v>13536.712739036737</v>
      </c>
      <c r="AE86" s="249">
        <v>131615.07165467413</v>
      </c>
    </row>
    <row r="87" spans="3:31" x14ac:dyDescent="0.2">
      <c r="C87" s="251" t="str">
        <v>a_080</v>
      </c>
      <c r="D87" s="249">
        <v>80.164619754472824</v>
      </c>
      <c r="E87" s="249">
        <v>80.126296106920208</v>
      </c>
      <c r="F87" s="249">
        <v>79.832015608444323</v>
      </c>
      <c r="G87" s="260">
        <v>79.994237421850499</v>
      </c>
      <c r="H87" s="260">
        <v>0</v>
      </c>
      <c r="I87" s="260">
        <v>0</v>
      </c>
      <c r="J87" s="260">
        <v>0</v>
      </c>
      <c r="K87" s="260">
        <v>0</v>
      </c>
      <c r="L87" s="260">
        <v>0</v>
      </c>
      <c r="M87" s="260">
        <v>0</v>
      </c>
      <c r="P87" s="303" t="s">
        <v>728</v>
      </c>
      <c r="Q87" s="249">
        <v>13416.85029159674</v>
      </c>
      <c r="R87" s="249">
        <v>0</v>
      </c>
      <c r="S87" s="249">
        <v>0</v>
      </c>
      <c r="T87" s="249">
        <v>0.14448395087144852</v>
      </c>
      <c r="U87" s="249">
        <v>678.63704846139569</v>
      </c>
      <c r="V87" s="249">
        <v>0</v>
      </c>
      <c r="W87" s="249">
        <v>0</v>
      </c>
      <c r="X87" s="249">
        <v>36.291729683334708</v>
      </c>
      <c r="Y87" s="249">
        <v>1.1139090188019276</v>
      </c>
      <c r="Z87" s="249">
        <v>0</v>
      </c>
      <c r="AA87" s="249">
        <v>0</v>
      </c>
      <c r="AB87" s="249">
        <v>2.2880024639999998</v>
      </c>
      <c r="AC87" s="249">
        <v>4.3346777986793521</v>
      </c>
      <c r="AD87" s="249">
        <v>2549.1852053981102</v>
      </c>
      <c r="AE87" s="249">
        <v>16688.845348371935</v>
      </c>
    </row>
    <row r="88" spans="3:31" x14ac:dyDescent="0.2">
      <c r="C88" s="251" t="str">
        <v>a_081</v>
      </c>
      <c r="D88" s="249">
        <v>98.967042377124358</v>
      </c>
      <c r="E88" s="249">
        <v>98.93660972672987</v>
      </c>
      <c r="F88" s="249">
        <v>98.583964167367981</v>
      </c>
      <c r="G88" s="260">
        <v>98.81034145600897</v>
      </c>
      <c r="H88" s="260">
        <v>0</v>
      </c>
      <c r="I88" s="260">
        <v>0</v>
      </c>
      <c r="J88" s="260">
        <v>0</v>
      </c>
      <c r="K88" s="260">
        <v>0</v>
      </c>
      <c r="L88" s="260">
        <v>0</v>
      </c>
      <c r="M88" s="260">
        <v>0</v>
      </c>
      <c r="P88" s="303" t="s">
        <v>729</v>
      </c>
      <c r="Q88" s="249">
        <v>166827.62786934967</v>
      </c>
      <c r="R88" s="249">
        <v>2705.9860632024602</v>
      </c>
      <c r="S88" s="249">
        <v>0</v>
      </c>
      <c r="T88" s="249">
        <v>1021.2001549319285</v>
      </c>
      <c r="U88" s="249">
        <v>4676.7048441620846</v>
      </c>
      <c r="V88" s="249">
        <v>0</v>
      </c>
      <c r="W88" s="249">
        <v>34.285323827525644</v>
      </c>
      <c r="X88" s="249">
        <v>1424.916247840232</v>
      </c>
      <c r="Y88" s="249">
        <v>499.12499406987149</v>
      </c>
      <c r="Z88" s="249">
        <v>142.02120176813543</v>
      </c>
      <c r="AA88" s="249">
        <v>2463.4376255387215</v>
      </c>
      <c r="AB88" s="249">
        <v>2930.6766378776929</v>
      </c>
      <c r="AC88" s="249">
        <v>10230.032190045353</v>
      </c>
      <c r="AD88" s="249">
        <v>22120.819981779183</v>
      </c>
      <c r="AE88" s="249">
        <v>215076.83313439283</v>
      </c>
    </row>
    <row r="89" spans="3:31" x14ac:dyDescent="0.2">
      <c r="C89" s="251" t="str">
        <v>a_082</v>
      </c>
      <c r="D89" s="249">
        <v>397.1788293738756</v>
      </c>
      <c r="E89" s="249">
        <v>397.0666910860819</v>
      </c>
      <c r="F89" s="249">
        <v>395.91848377230485</v>
      </c>
      <c r="G89" s="260">
        <v>397.10964684914848</v>
      </c>
      <c r="H89" s="260">
        <v>0</v>
      </c>
      <c r="I89" s="260">
        <v>0</v>
      </c>
      <c r="J89" s="260">
        <v>0</v>
      </c>
      <c r="K89" s="260">
        <v>0</v>
      </c>
      <c r="L89" s="260">
        <v>0</v>
      </c>
      <c r="M89" s="260">
        <v>0</v>
      </c>
      <c r="P89" s="303" t="s">
        <v>730</v>
      </c>
      <c r="Q89" s="249">
        <v>20055.722580652928</v>
      </c>
      <c r="R89" s="249">
        <v>0</v>
      </c>
      <c r="S89" s="249">
        <v>0</v>
      </c>
      <c r="T89" s="249">
        <v>329.99968296233646</v>
      </c>
      <c r="U89" s="249">
        <v>1519.5263627855295</v>
      </c>
      <c r="V89" s="249">
        <v>0</v>
      </c>
      <c r="W89" s="249">
        <v>38.704182251663141</v>
      </c>
      <c r="X89" s="249">
        <v>5525.7844507212812</v>
      </c>
      <c r="Y89" s="249">
        <v>340.27868689250118</v>
      </c>
      <c r="Z89" s="249">
        <v>225.51272391209127</v>
      </c>
      <c r="AA89" s="249">
        <v>140.44134782893104</v>
      </c>
      <c r="AB89" s="249">
        <v>188.84763013144664</v>
      </c>
      <c r="AC89" s="249">
        <v>0</v>
      </c>
      <c r="AD89" s="249">
        <v>25566.301063948566</v>
      </c>
      <c r="AE89" s="249">
        <v>53931.118712087278</v>
      </c>
    </row>
    <row r="90" spans="3:31" x14ac:dyDescent="0.2">
      <c r="C90" s="251" t="str">
        <v>a_083</v>
      </c>
      <c r="D90" s="249">
        <v>74.375852952323655</v>
      </c>
      <c r="E90" s="249">
        <v>74.350320633501383</v>
      </c>
      <c r="F90" s="249">
        <v>74.167678871047983</v>
      </c>
      <c r="G90" s="260">
        <v>74.482456701881517</v>
      </c>
      <c r="H90" s="260">
        <v>0</v>
      </c>
      <c r="I90" s="260">
        <v>0</v>
      </c>
      <c r="J90" s="260">
        <v>0</v>
      </c>
      <c r="K90" s="260">
        <v>0</v>
      </c>
      <c r="L90" s="260">
        <v>0</v>
      </c>
      <c r="M90" s="260">
        <v>0</v>
      </c>
      <c r="P90" s="303" t="s">
        <v>731</v>
      </c>
      <c r="Q90" s="249">
        <v>3755.6419506617176</v>
      </c>
      <c r="R90" s="249">
        <v>0</v>
      </c>
      <c r="S90" s="249">
        <v>0</v>
      </c>
      <c r="T90" s="249">
        <v>61.79586140835368</v>
      </c>
      <c r="U90" s="249">
        <v>284.54706282778881</v>
      </c>
      <c r="V90" s="249">
        <v>0</v>
      </c>
      <c r="W90" s="249">
        <v>7.2477593338185544</v>
      </c>
      <c r="X90" s="249">
        <v>1034.7604186279802</v>
      </c>
      <c r="Y90" s="249">
        <v>63.720711446336537</v>
      </c>
      <c r="Z90" s="249">
        <v>42.229595215345817</v>
      </c>
      <c r="AA90" s="249">
        <v>26.299098194677761</v>
      </c>
      <c r="AB90" s="249">
        <v>35.363676334897676</v>
      </c>
      <c r="AC90" s="249">
        <v>0</v>
      </c>
      <c r="AD90" s="249">
        <v>4787.5548942643291</v>
      </c>
      <c r="AE90" s="249">
        <v>10099.161028315246</v>
      </c>
    </row>
    <row r="91" spans="3:31" x14ac:dyDescent="0.2">
      <c r="C91" s="251" t="str">
        <v>a_084</v>
      </c>
      <c r="D91" s="249">
        <v>462.19419124286628</v>
      </c>
      <c r="E91" s="249">
        <v>461.91261717951869</v>
      </c>
      <c r="F91" s="249">
        <v>460.67350268472069</v>
      </c>
      <c r="G91" s="260">
        <v>462.7681714380206</v>
      </c>
      <c r="H91" s="260">
        <v>0</v>
      </c>
      <c r="I91" s="260">
        <v>0</v>
      </c>
      <c r="J91" s="260">
        <v>0</v>
      </c>
      <c r="K91" s="260">
        <v>0</v>
      </c>
      <c r="L91" s="260">
        <v>0</v>
      </c>
      <c r="M91" s="260">
        <v>0</v>
      </c>
      <c r="P91" s="303" t="s">
        <v>732</v>
      </c>
      <c r="Q91" s="249">
        <v>23338.702348685361</v>
      </c>
      <c r="R91" s="249">
        <v>0</v>
      </c>
      <c r="S91" s="249">
        <v>0</v>
      </c>
      <c r="T91" s="249">
        <v>384.01829427218621</v>
      </c>
      <c r="U91" s="249">
        <v>1768.2620683157363</v>
      </c>
      <c r="V91" s="249">
        <v>0</v>
      </c>
      <c r="W91" s="249">
        <v>45.039782814518226</v>
      </c>
      <c r="X91" s="249">
        <v>6430.3162361642153</v>
      </c>
      <c r="Y91" s="249">
        <v>395.9798983581195</v>
      </c>
      <c r="Z91" s="249">
        <v>262.42755991762488</v>
      </c>
      <c r="AA91" s="249">
        <v>163.43060197639122</v>
      </c>
      <c r="AB91" s="249">
        <v>219.76064991765409</v>
      </c>
      <c r="AC91" s="249">
        <v>0</v>
      </c>
      <c r="AD91" s="249">
        <v>29751.32350823273</v>
      </c>
      <c r="AE91" s="249">
        <v>62759.260948654541</v>
      </c>
    </row>
    <row r="92" spans="3:31" x14ac:dyDescent="0.2">
      <c r="C92" s="251" t="str">
        <v>a_085</v>
      </c>
      <c r="D92" s="249">
        <v>1890.7894832784937</v>
      </c>
      <c r="E92" s="249">
        <v>1886.8419309047347</v>
      </c>
      <c r="F92" s="249">
        <v>1886.6320152953372</v>
      </c>
      <c r="G92" s="260">
        <v>1898.9534383965874</v>
      </c>
      <c r="H92" s="260">
        <v>0</v>
      </c>
      <c r="I92" s="260">
        <v>0</v>
      </c>
      <c r="J92" s="260">
        <v>0</v>
      </c>
      <c r="K92" s="260">
        <v>0</v>
      </c>
      <c r="L92" s="260">
        <v>0</v>
      </c>
      <c r="M92" s="260">
        <v>0</v>
      </c>
      <c r="P92" s="303" t="s">
        <v>733</v>
      </c>
      <c r="Q92" s="249">
        <v>0</v>
      </c>
      <c r="R92" s="249">
        <v>0</v>
      </c>
      <c r="S92" s="249">
        <v>0</v>
      </c>
      <c r="T92" s="249">
        <v>1447.2706744614288</v>
      </c>
      <c r="U92" s="249">
        <v>9784.6822839029646</v>
      </c>
      <c r="V92" s="249">
        <v>0</v>
      </c>
      <c r="W92" s="249">
        <v>30.259015727804552</v>
      </c>
      <c r="X92" s="249">
        <v>6953.2328155781461</v>
      </c>
      <c r="Y92" s="249">
        <v>562.34603005742747</v>
      </c>
      <c r="Z92" s="249">
        <v>382.32261880386295</v>
      </c>
      <c r="AA92" s="249">
        <v>0</v>
      </c>
      <c r="AB92" s="249">
        <v>1217.7813853167668</v>
      </c>
      <c r="AC92" s="249">
        <v>0</v>
      </c>
      <c r="AD92" s="249">
        <v>26551.80149857335</v>
      </c>
      <c r="AE92" s="249">
        <v>46929.696322421747</v>
      </c>
    </row>
    <row r="93" spans="3:31" hidden="1" outlineLevel="1" x14ac:dyDescent="0.2">
      <c r="C93" s="251" t="str">
        <v>a_086</v>
      </c>
      <c r="D93" s="249">
        <v>237.25892727146814</v>
      </c>
      <c r="E93" s="249">
        <v>236.98455695624827</v>
      </c>
      <c r="F93" s="249">
        <v>236.63339466274084</v>
      </c>
      <c r="G93" s="260">
        <v>237.84418147401269</v>
      </c>
      <c r="H93" s="260">
        <v>0</v>
      </c>
      <c r="I93" s="260">
        <v>0</v>
      </c>
      <c r="J93" s="260">
        <v>0</v>
      </c>
      <c r="K93" s="260">
        <v>0</v>
      </c>
      <c r="L93" s="260">
        <v>0</v>
      </c>
      <c r="M93" s="260">
        <v>0</v>
      </c>
      <c r="P93" s="303" t="s">
        <v>734</v>
      </c>
      <c r="Q93" s="249">
        <v>0</v>
      </c>
      <c r="R93" s="249">
        <v>0</v>
      </c>
      <c r="S93" s="249">
        <v>0</v>
      </c>
      <c r="T93" s="249">
        <v>181.60556250756173</v>
      </c>
      <c r="U93" s="249">
        <v>1227.7957133258624</v>
      </c>
      <c r="V93" s="249">
        <v>0</v>
      </c>
      <c r="W93" s="249">
        <v>3.7969439090707944</v>
      </c>
      <c r="X93" s="249">
        <v>872.50144634417506</v>
      </c>
      <c r="Y93" s="249">
        <v>70.563971836489429</v>
      </c>
      <c r="Z93" s="249">
        <v>47.974380654867652</v>
      </c>
      <c r="AA93" s="249">
        <v>0</v>
      </c>
      <c r="AB93" s="249">
        <v>152.80892330246911</v>
      </c>
      <c r="AC93" s="249">
        <v>0</v>
      </c>
      <c r="AD93" s="249">
        <v>3331.7574464997169</v>
      </c>
      <c r="AE93" s="249">
        <v>5888.8043883802129</v>
      </c>
    </row>
    <row r="94" spans="3:31" hidden="1" outlineLevel="1" x14ac:dyDescent="0.2">
      <c r="C94" s="251" t="str">
        <v>a_087</v>
      </c>
      <c r="D94" s="249">
        <v>15.451066391317104</v>
      </c>
      <c r="E94" s="249">
        <v>15.430777660049397</v>
      </c>
      <c r="F94" s="249">
        <v>15.377984441403214</v>
      </c>
      <c r="G94" s="260">
        <v>15.480553657196728</v>
      </c>
      <c r="H94" s="260">
        <v>0</v>
      </c>
      <c r="I94" s="260">
        <v>0</v>
      </c>
      <c r="J94" s="260">
        <v>0</v>
      </c>
      <c r="K94" s="260">
        <v>0</v>
      </c>
      <c r="L94" s="260">
        <v>0</v>
      </c>
      <c r="M94" s="260">
        <v>0</v>
      </c>
      <c r="P94" s="303" t="s">
        <v>735</v>
      </c>
      <c r="Q94" s="249">
        <v>0</v>
      </c>
      <c r="R94" s="249">
        <v>0</v>
      </c>
      <c r="S94" s="249">
        <v>0</v>
      </c>
      <c r="T94" s="249">
        <v>11.826739822212218</v>
      </c>
      <c r="U94" s="249">
        <v>79.958015910045773</v>
      </c>
      <c r="V94" s="249">
        <v>0</v>
      </c>
      <c r="W94" s="249">
        <v>0.24726923070015497</v>
      </c>
      <c r="X94" s="249">
        <v>56.820107588867238</v>
      </c>
      <c r="Y94" s="249">
        <v>4.5953533813003231</v>
      </c>
      <c r="Z94" s="249">
        <v>3.1242463628462152</v>
      </c>
      <c r="AA94" s="249">
        <v>0</v>
      </c>
      <c r="AB94" s="249">
        <v>9.9514098216866795</v>
      </c>
      <c r="AC94" s="249">
        <v>0</v>
      </c>
      <c r="AD94" s="249">
        <v>216.97478825203711</v>
      </c>
      <c r="AE94" s="249">
        <v>383.49793036969572</v>
      </c>
    </row>
    <row r="95" spans="3:31" hidden="1" outlineLevel="1" x14ac:dyDescent="0.2">
      <c r="C95" s="251" t="str">
        <v>a_088</v>
      </c>
      <c r="D95" s="249">
        <v>41.167740795274128</v>
      </c>
      <c r="E95" s="249">
        <v>41.135366801064265</v>
      </c>
      <c r="F95" s="249">
        <v>41.076299896178192</v>
      </c>
      <c r="G95" s="260">
        <v>41.250562809661723</v>
      </c>
      <c r="H95" s="260">
        <v>0</v>
      </c>
      <c r="I95" s="260">
        <v>0</v>
      </c>
      <c r="J95" s="260">
        <v>0</v>
      </c>
      <c r="K95" s="260">
        <v>0</v>
      </c>
      <c r="L95" s="260">
        <v>0</v>
      </c>
      <c r="M95" s="260">
        <v>0</v>
      </c>
      <c r="P95" s="303" t="s">
        <v>736</v>
      </c>
      <c r="Q95" s="249">
        <v>0</v>
      </c>
      <c r="R95" s="249">
        <v>0</v>
      </c>
      <c r="S95" s="249">
        <v>0</v>
      </c>
      <c r="T95" s="249">
        <v>31.511103966751886</v>
      </c>
      <c r="U95" s="249">
        <v>213.03972102138991</v>
      </c>
      <c r="V95" s="249">
        <v>0</v>
      </c>
      <c r="W95" s="249">
        <v>0.65882285004168462</v>
      </c>
      <c r="X95" s="249">
        <v>151.39119863549286</v>
      </c>
      <c r="Y95" s="249">
        <v>12.243835608030926</v>
      </c>
      <c r="Z95" s="249">
        <v>8.3242257323099302</v>
      </c>
      <c r="AA95" s="249">
        <v>0</v>
      </c>
      <c r="AB95" s="249">
        <v>26.51448448354121</v>
      </c>
      <c r="AC95" s="249">
        <v>0</v>
      </c>
      <c r="AD95" s="249">
        <v>578.10649541244572</v>
      </c>
      <c r="AE95" s="249">
        <v>1021.789887710004</v>
      </c>
    </row>
    <row r="96" spans="3:31" hidden="1" outlineLevel="1" x14ac:dyDescent="0.2">
      <c r="C96" s="251" t="str">
        <v>a_089</v>
      </c>
      <c r="D96" s="249">
        <v>76.610290734199381</v>
      </c>
      <c r="E96" s="249">
        <v>76.549048001545273</v>
      </c>
      <c r="F96" s="249">
        <v>76.345758325204457</v>
      </c>
      <c r="G96" s="260">
        <v>76.73727335150528</v>
      </c>
      <c r="H96" s="260">
        <v>0</v>
      </c>
      <c r="I96" s="260">
        <v>0</v>
      </c>
      <c r="J96" s="260">
        <v>0</v>
      </c>
      <c r="K96" s="260">
        <v>0</v>
      </c>
      <c r="L96" s="260">
        <v>0</v>
      </c>
      <c r="M96" s="260">
        <v>0</v>
      </c>
      <c r="P96" s="303" t="s">
        <v>737</v>
      </c>
      <c r="Q96" s="249">
        <v>0</v>
      </c>
      <c r="R96" s="249">
        <v>0</v>
      </c>
      <c r="S96" s="249">
        <v>0</v>
      </c>
      <c r="T96" s="249">
        <v>58.639963952687218</v>
      </c>
      <c r="U96" s="249">
        <v>396.45204351983762</v>
      </c>
      <c r="V96" s="249">
        <v>0</v>
      </c>
      <c r="W96" s="249">
        <v>1.2260233160480194</v>
      </c>
      <c r="X96" s="249">
        <v>281.72844848934369</v>
      </c>
      <c r="Y96" s="249">
        <v>22.784923037133748</v>
      </c>
      <c r="Z96" s="249">
        <v>15.490802778338889</v>
      </c>
      <c r="AA96" s="249">
        <v>0</v>
      </c>
      <c r="AB96" s="249">
        <v>49.341604025662079</v>
      </c>
      <c r="AC96" s="249">
        <v>0</v>
      </c>
      <c r="AD96" s="249">
        <v>1075.8158167853785</v>
      </c>
      <c r="AE96" s="249">
        <v>1901.4796259044297</v>
      </c>
    </row>
    <row r="97" spans="3:31" hidden="1" outlineLevel="1" x14ac:dyDescent="0.2">
      <c r="C97" s="251" t="str">
        <v>a_090</v>
      </c>
      <c r="D97" s="249">
        <v>100.68491476096894</v>
      </c>
      <c r="E97" s="249">
        <v>100.62613727456851</v>
      </c>
      <c r="F97" s="249">
        <v>100.32850362963636</v>
      </c>
      <c r="G97" s="260">
        <v>100.79861014869535</v>
      </c>
      <c r="H97" s="260">
        <v>0</v>
      </c>
      <c r="I97" s="260">
        <v>0</v>
      </c>
      <c r="J97" s="260">
        <v>0</v>
      </c>
      <c r="K97" s="260">
        <v>0</v>
      </c>
      <c r="L97" s="260">
        <v>0</v>
      </c>
      <c r="M97" s="260">
        <v>0</v>
      </c>
      <c r="P97" s="303" t="s">
        <v>738</v>
      </c>
      <c r="Q97" s="249">
        <v>0</v>
      </c>
      <c r="R97" s="249">
        <v>0</v>
      </c>
      <c r="S97" s="249">
        <v>0</v>
      </c>
      <c r="T97" s="249">
        <v>77.067450280892146</v>
      </c>
      <c r="U97" s="249">
        <v>521.03627105526266</v>
      </c>
      <c r="V97" s="249">
        <v>0</v>
      </c>
      <c r="W97" s="249">
        <v>1.6112985851932013</v>
      </c>
      <c r="X97" s="249">
        <v>370.26102564086591</v>
      </c>
      <c r="Y97" s="249">
        <v>29.945037564058566</v>
      </c>
      <c r="Z97" s="249">
        <v>20.358755232079737</v>
      </c>
      <c r="AA97" s="249">
        <v>0</v>
      </c>
      <c r="AB97" s="249">
        <v>64.847100146502072</v>
      </c>
      <c r="AC97" s="249">
        <v>0</v>
      </c>
      <c r="AD97" s="249">
        <v>1413.8886926738141</v>
      </c>
      <c r="AE97" s="249">
        <v>2499.0156311786686</v>
      </c>
    </row>
    <row r="98" spans="3:31" hidden="1" outlineLevel="1" x14ac:dyDescent="0.2">
      <c r="C98" s="251" t="str">
        <v>a_091</v>
      </c>
      <c r="D98" s="249">
        <v>8.6458105540154744</v>
      </c>
      <c r="E98" s="249">
        <v>8.6421636944793061</v>
      </c>
      <c r="F98" s="249">
        <v>8.6068061974354588</v>
      </c>
      <c r="G98" s="260">
        <v>8.6414163373948352</v>
      </c>
      <c r="H98" s="260">
        <v>0</v>
      </c>
      <c r="I98" s="260">
        <v>0</v>
      </c>
      <c r="J98" s="260">
        <v>0</v>
      </c>
      <c r="K98" s="260">
        <v>0</v>
      </c>
      <c r="L98" s="260">
        <v>0</v>
      </c>
      <c r="M98" s="260">
        <v>0</v>
      </c>
      <c r="P98" s="303" t="s">
        <v>739</v>
      </c>
      <c r="Q98" s="249">
        <v>0</v>
      </c>
      <c r="R98" s="249">
        <v>0</v>
      </c>
      <c r="S98" s="249">
        <v>0</v>
      </c>
      <c r="T98" s="249">
        <v>6.61777960076199</v>
      </c>
      <c r="U98" s="249">
        <v>44.741368674831115</v>
      </c>
      <c r="V98" s="249">
        <v>0</v>
      </c>
      <c r="W98" s="249">
        <v>0.13836216027600989</v>
      </c>
      <c r="X98" s="249">
        <v>31.794302958156326</v>
      </c>
      <c r="Y98" s="249">
        <v>2.5713794606308893</v>
      </c>
      <c r="Z98" s="249">
        <v>1.7482056897004699</v>
      </c>
      <c r="AA98" s="249">
        <v>0</v>
      </c>
      <c r="AB98" s="249">
        <v>5.5684185081245881</v>
      </c>
      <c r="AC98" s="249">
        <v>0</v>
      </c>
      <c r="AD98" s="249">
        <v>121.41057883738891</v>
      </c>
      <c r="AE98" s="249">
        <v>214.59039588987031</v>
      </c>
    </row>
    <row r="99" spans="3:31" hidden="1" outlineLevel="1" x14ac:dyDescent="0.2">
      <c r="C99" s="251" t="str">
        <v>a_092</v>
      </c>
      <c r="D99" s="249">
        <v>42.122850997966083</v>
      </c>
      <c r="E99" s="249">
        <v>42.099805759465532</v>
      </c>
      <c r="F99" s="249">
        <v>41.753221420108147</v>
      </c>
      <c r="G99" s="260">
        <v>42.090526080488218</v>
      </c>
      <c r="H99" s="260">
        <v>0</v>
      </c>
      <c r="I99" s="260">
        <v>0</v>
      </c>
      <c r="J99" s="260">
        <v>0</v>
      </c>
      <c r="K99" s="260">
        <v>0</v>
      </c>
      <c r="L99" s="260">
        <v>0</v>
      </c>
      <c r="M99" s="260">
        <v>0</v>
      </c>
      <c r="P99" s="303" t="s">
        <v>740</v>
      </c>
      <c r="Q99" s="249">
        <v>0</v>
      </c>
      <c r="R99" s="249">
        <v>0</v>
      </c>
      <c r="S99" s="249">
        <v>0</v>
      </c>
      <c r="T99" s="249">
        <v>32.242175828246573</v>
      </c>
      <c r="U99" s="249">
        <v>217.98233888662713</v>
      </c>
      <c r="V99" s="249">
        <v>0</v>
      </c>
      <c r="W99" s="249">
        <v>0.67410783808537245</v>
      </c>
      <c r="X99" s="249">
        <v>154.90354290363211</v>
      </c>
      <c r="Y99" s="249">
        <v>12.527898130855979</v>
      </c>
      <c r="Z99" s="249">
        <v>8.517351533552656</v>
      </c>
      <c r="AA99" s="249">
        <v>0</v>
      </c>
      <c r="AB99" s="249">
        <v>27.129632513531114</v>
      </c>
      <c r="AC99" s="249">
        <v>0</v>
      </c>
      <c r="AD99" s="249">
        <v>591.51882752842869</v>
      </c>
      <c r="AE99" s="249">
        <v>1045.4958751629597</v>
      </c>
    </row>
    <row r="100" spans="3:31" hidden="1" outlineLevel="1" x14ac:dyDescent="0.2">
      <c r="C100" s="251" t="str">
        <v>a_093</v>
      </c>
      <c r="D100" s="249">
        <v>10.310409399377463</v>
      </c>
      <c r="E100" s="249">
        <v>10.302604467160528</v>
      </c>
      <c r="F100" s="249">
        <v>10.294303754537852</v>
      </c>
      <c r="G100" s="260">
        <v>10.32805099361023</v>
      </c>
      <c r="H100" s="260">
        <v>0</v>
      </c>
      <c r="I100" s="260">
        <v>0</v>
      </c>
      <c r="J100" s="260">
        <v>0</v>
      </c>
      <c r="K100" s="260">
        <v>0</v>
      </c>
      <c r="L100" s="260">
        <v>0</v>
      </c>
      <c r="M100" s="260">
        <v>0</v>
      </c>
      <c r="P100" s="303" t="s">
        <v>741</v>
      </c>
      <c r="Q100" s="249">
        <v>0</v>
      </c>
      <c r="R100" s="249">
        <v>0</v>
      </c>
      <c r="S100" s="249">
        <v>0</v>
      </c>
      <c r="T100" s="249">
        <v>7.8919167349803976</v>
      </c>
      <c r="U100" s="249">
        <v>53.355532745480232</v>
      </c>
      <c r="V100" s="249">
        <v>0</v>
      </c>
      <c r="W100" s="249">
        <v>0.1650013620950074</v>
      </c>
      <c r="X100" s="249">
        <v>37.915737109712637</v>
      </c>
      <c r="Y100" s="249">
        <v>3.0664533758424315</v>
      </c>
      <c r="Z100" s="249">
        <v>2.0847919651398628</v>
      </c>
      <c r="AA100" s="249">
        <v>0</v>
      </c>
      <c r="AB100" s="249">
        <v>6.6405196097166801</v>
      </c>
      <c r="AC100" s="249">
        <v>0</v>
      </c>
      <c r="AD100" s="249">
        <v>144.78605162676027</v>
      </c>
      <c r="AE100" s="249">
        <v>255.90600452972751</v>
      </c>
    </row>
    <row r="101" spans="3:31" hidden="1" outlineLevel="1" x14ac:dyDescent="0.2">
      <c r="C101" s="251" t="str">
        <v>a_094</v>
      </c>
      <c r="D101" s="249">
        <v>39.169237370106138</v>
      </c>
      <c r="E101" s="249">
        <v>39.166369197151411</v>
      </c>
      <c r="F101" s="249">
        <v>39.083693696332645</v>
      </c>
      <c r="G101" s="260">
        <v>39.175521899716813</v>
      </c>
      <c r="H101" s="260">
        <v>0</v>
      </c>
      <c r="I101" s="260">
        <v>0</v>
      </c>
      <c r="J101" s="260">
        <v>0</v>
      </c>
      <c r="K101" s="260">
        <v>0</v>
      </c>
      <c r="L101" s="260">
        <v>0</v>
      </c>
      <c r="M101" s="260">
        <v>0</v>
      </c>
      <c r="P101" s="303" t="s">
        <v>742</v>
      </c>
      <c r="Q101" s="249">
        <v>0</v>
      </c>
      <c r="R101" s="249">
        <v>0</v>
      </c>
      <c r="S101" s="249">
        <v>0</v>
      </c>
      <c r="T101" s="249">
        <v>125.42534690127985</v>
      </c>
      <c r="U101" s="249">
        <v>611.52491684696054</v>
      </c>
      <c r="V101" s="249">
        <v>0</v>
      </c>
      <c r="W101" s="249">
        <v>10.420501974492034</v>
      </c>
      <c r="X101" s="249">
        <v>45.585380971021685</v>
      </c>
      <c r="Y101" s="249">
        <v>15.341591463094872</v>
      </c>
      <c r="Z101" s="249">
        <v>0.61978465096714919</v>
      </c>
      <c r="AA101" s="249">
        <v>444.21377671815827</v>
      </c>
      <c r="AB101" s="249">
        <v>11.81487234116668</v>
      </c>
      <c r="AC101" s="249">
        <v>0</v>
      </c>
      <c r="AD101" s="249">
        <v>4078.422593535764</v>
      </c>
      <c r="AE101" s="249">
        <v>5343.3687654029054</v>
      </c>
    </row>
    <row r="102" spans="3:31" hidden="1" outlineLevel="1" x14ac:dyDescent="0.2">
      <c r="C102" s="251" t="str">
        <v>a_095</v>
      </c>
      <c r="D102" s="249">
        <v>25.800477433651707</v>
      </c>
      <c r="E102" s="249">
        <v>25.800444311702865</v>
      </c>
      <c r="F102" s="249">
        <v>25.799025390994846</v>
      </c>
      <c r="G102" s="260">
        <v>25.854482942703047</v>
      </c>
      <c r="H102" s="260">
        <v>0</v>
      </c>
      <c r="I102" s="260">
        <v>0</v>
      </c>
      <c r="J102" s="260">
        <v>0</v>
      </c>
      <c r="K102" s="260">
        <v>0</v>
      </c>
      <c r="L102" s="260">
        <v>0</v>
      </c>
      <c r="M102" s="260">
        <v>0</v>
      </c>
      <c r="P102" s="303" t="s">
        <v>743</v>
      </c>
      <c r="Q102" s="249">
        <v>0</v>
      </c>
      <c r="R102" s="249">
        <v>0</v>
      </c>
      <c r="S102" s="249">
        <v>0</v>
      </c>
      <c r="T102" s="249">
        <v>82.616717853285067</v>
      </c>
      <c r="U102" s="249">
        <v>402.80679115971748</v>
      </c>
      <c r="V102" s="249">
        <v>0</v>
      </c>
      <c r="W102" s="249">
        <v>6.8639050461930466</v>
      </c>
      <c r="X102" s="249">
        <v>30.026742209305212</v>
      </c>
      <c r="Y102" s="249">
        <v>10.105389099098774</v>
      </c>
      <c r="Z102" s="249">
        <v>0.40824741492684063</v>
      </c>
      <c r="AA102" s="249">
        <v>292.60022128184175</v>
      </c>
      <c r="AB102" s="249">
        <v>7.7823661548333245</v>
      </c>
      <c r="AC102" s="249">
        <v>0</v>
      </c>
      <c r="AD102" s="249">
        <v>2686.4258064345772</v>
      </c>
      <c r="AE102" s="249">
        <v>3519.6361866537786</v>
      </c>
    </row>
    <row r="103" spans="3:31" hidden="1" outlineLevel="1" x14ac:dyDescent="0.2">
      <c r="C103" s="251" t="str">
        <v>a_096</v>
      </c>
      <c r="D103" s="249">
        <v>64.027465924687121</v>
      </c>
      <c r="E103" s="249">
        <v>64.050368055573443</v>
      </c>
      <c r="F103" s="249">
        <v>63.284952646646467</v>
      </c>
      <c r="G103" s="260">
        <v>63.919603907485396</v>
      </c>
      <c r="H103" s="260">
        <v>0</v>
      </c>
      <c r="I103" s="260">
        <v>0</v>
      </c>
      <c r="J103" s="260">
        <v>0</v>
      </c>
      <c r="K103" s="260">
        <v>0</v>
      </c>
      <c r="L103" s="260">
        <v>0</v>
      </c>
      <c r="M103" s="260">
        <v>0</v>
      </c>
      <c r="P103" s="303" t="s">
        <v>744</v>
      </c>
      <c r="Q103" s="249">
        <v>0</v>
      </c>
      <c r="R103" s="249">
        <v>0</v>
      </c>
      <c r="S103" s="249">
        <v>0</v>
      </c>
      <c r="T103" s="249">
        <v>2.8358144269267029</v>
      </c>
      <c r="U103" s="249">
        <v>1217.5780403974773</v>
      </c>
      <c r="V103" s="249">
        <v>0</v>
      </c>
      <c r="W103" s="249">
        <v>9.3854092639524698</v>
      </c>
      <c r="X103" s="249">
        <v>1884.3141314114325</v>
      </c>
      <c r="Y103" s="249">
        <v>89.485412647203148</v>
      </c>
      <c r="Z103" s="249">
        <v>29.32735333116857</v>
      </c>
      <c r="AA103" s="249">
        <v>0</v>
      </c>
      <c r="AB103" s="249">
        <v>232.45414267189008</v>
      </c>
      <c r="AC103" s="249">
        <v>0</v>
      </c>
      <c r="AD103" s="249">
        <v>480.75860458568997</v>
      </c>
      <c r="AE103" s="249">
        <v>3946.1389087357406</v>
      </c>
    </row>
    <row r="104" spans="3:31" hidden="1" outlineLevel="1" x14ac:dyDescent="0.2">
      <c r="C104" s="251" t="str">
        <v>a_097</v>
      </c>
      <c r="D104" s="249">
        <v>142.8113922118236</v>
      </c>
      <c r="E104" s="249">
        <v>142.81503088835299</v>
      </c>
      <c r="F104" s="249">
        <v>141.92407013255362</v>
      </c>
      <c r="G104" s="260">
        <v>142.56681282301989</v>
      </c>
      <c r="H104" s="260">
        <v>0</v>
      </c>
      <c r="I104" s="260">
        <v>0</v>
      </c>
      <c r="J104" s="260">
        <v>0</v>
      </c>
      <c r="K104" s="260">
        <v>0</v>
      </c>
      <c r="L104" s="260">
        <v>0</v>
      </c>
      <c r="M104" s="260">
        <v>0</v>
      </c>
      <c r="P104" s="303" t="s">
        <v>745</v>
      </c>
      <c r="Q104" s="249">
        <v>0</v>
      </c>
      <c r="R104" s="249">
        <v>0</v>
      </c>
      <c r="S104" s="249">
        <v>0</v>
      </c>
      <c r="T104" s="249">
        <v>6.3252012322359628</v>
      </c>
      <c r="U104" s="249">
        <v>2715.7722481198975</v>
      </c>
      <c r="V104" s="249">
        <v>0</v>
      </c>
      <c r="W104" s="249">
        <v>20.933881172798394</v>
      </c>
      <c r="X104" s="249">
        <v>4202.907620735964</v>
      </c>
      <c r="Y104" s="249">
        <v>199.5945986341026</v>
      </c>
      <c r="Z104" s="249">
        <v>65.413804819930661</v>
      </c>
      <c r="AA104" s="249">
        <v>0</v>
      </c>
      <c r="AB104" s="249">
        <v>518.48217418797856</v>
      </c>
      <c r="AC104" s="249">
        <v>0</v>
      </c>
      <c r="AD104" s="249">
        <v>1072.3180223851953</v>
      </c>
      <c r="AE104" s="249">
        <v>8801.7475512881047</v>
      </c>
    </row>
    <row r="105" spans="3:31" collapsed="1" x14ac:dyDescent="0.2">
      <c r="C105" s="251" t="str">
        <v>a_098</v>
      </c>
      <c r="D105" s="249">
        <v>24.376618684999325</v>
      </c>
      <c r="E105" s="249">
        <v>24.377383271224453</v>
      </c>
      <c r="F105" s="249">
        <v>24.318879259503746</v>
      </c>
      <c r="G105" s="260">
        <v>24.376501056525921</v>
      </c>
      <c r="H105" s="260">
        <v>0</v>
      </c>
      <c r="I105" s="260">
        <v>0</v>
      </c>
      <c r="J105" s="260">
        <v>0</v>
      </c>
      <c r="K105" s="260">
        <v>0</v>
      </c>
      <c r="L105" s="260">
        <v>0</v>
      </c>
      <c r="M105" s="260">
        <v>0</v>
      </c>
      <c r="P105" s="303" t="s">
        <v>746</v>
      </c>
      <c r="Q105" s="249">
        <v>0</v>
      </c>
      <c r="R105" s="249">
        <v>0</v>
      </c>
      <c r="S105" s="249">
        <v>0</v>
      </c>
      <c r="T105" s="249">
        <v>1.0796548941656388</v>
      </c>
      <c r="U105" s="249">
        <v>463.5578681953441</v>
      </c>
      <c r="V105" s="249">
        <v>0</v>
      </c>
      <c r="W105" s="249">
        <v>3.5732250140766046</v>
      </c>
      <c r="X105" s="249">
        <v>717.3984851782443</v>
      </c>
      <c r="Y105" s="249">
        <v>34.069000708797709</v>
      </c>
      <c r="Z105" s="249">
        <v>11.165547454822752</v>
      </c>
      <c r="AA105" s="249">
        <v>0</v>
      </c>
      <c r="AB105" s="249">
        <v>88.500238387168125</v>
      </c>
      <c r="AC105" s="249">
        <v>0</v>
      </c>
      <c r="AD105" s="249">
        <v>183.03503058051095</v>
      </c>
      <c r="AE105" s="249">
        <v>1502.37905041313</v>
      </c>
    </row>
    <row r="106" spans="3:31" x14ac:dyDescent="0.2">
      <c r="C106" s="251" t="str">
        <v>a_099</v>
      </c>
      <c r="D106" s="249">
        <v>108.72706408948548</v>
      </c>
      <c r="E106" s="249">
        <v>108.69764284583883</v>
      </c>
      <c r="F106" s="249">
        <v>107.8468831868866</v>
      </c>
      <c r="G106" s="260">
        <v>108.55795496802708</v>
      </c>
      <c r="H106" s="260">
        <v>0</v>
      </c>
      <c r="I106" s="260">
        <v>0</v>
      </c>
      <c r="J106" s="260">
        <v>0</v>
      </c>
      <c r="K106" s="260">
        <v>0</v>
      </c>
      <c r="L106" s="260">
        <v>0</v>
      </c>
      <c r="M106" s="260">
        <v>0</v>
      </c>
      <c r="P106" s="303" t="s">
        <v>747</v>
      </c>
      <c r="Q106" s="249">
        <v>0</v>
      </c>
      <c r="R106" s="249">
        <v>0</v>
      </c>
      <c r="S106" s="249">
        <v>0</v>
      </c>
      <c r="T106" s="249">
        <v>4.8155861315052322</v>
      </c>
      <c r="U106" s="249">
        <v>2067.6077636426235</v>
      </c>
      <c r="V106" s="249">
        <v>0</v>
      </c>
      <c r="W106" s="249">
        <v>15.93766018708474</v>
      </c>
      <c r="X106" s="249">
        <v>3199.8133983887651</v>
      </c>
      <c r="Y106" s="249">
        <v>151.9580082618123</v>
      </c>
      <c r="Z106" s="249">
        <v>49.801705864224893</v>
      </c>
      <c r="AA106" s="249">
        <v>0</v>
      </c>
      <c r="AB106" s="249">
        <v>394.73772861605715</v>
      </c>
      <c r="AC106" s="249">
        <v>0</v>
      </c>
      <c r="AD106" s="249">
        <v>816.39138543831643</v>
      </c>
      <c r="AE106" s="249">
        <v>6701.0632365303891</v>
      </c>
    </row>
    <row r="107" spans="3:31" x14ac:dyDescent="0.2">
      <c r="C107" s="251" t="str">
        <v>a_100</v>
      </c>
      <c r="D107" s="249">
        <v>27.798881436959736</v>
      </c>
      <c r="E107" s="249">
        <v>27.800294872687395</v>
      </c>
      <c r="F107" s="249">
        <v>27.701858465174205</v>
      </c>
      <c r="G107" s="260">
        <v>27.768694023069035</v>
      </c>
      <c r="H107" s="260">
        <v>0</v>
      </c>
      <c r="I107" s="260">
        <v>0</v>
      </c>
      <c r="J107" s="260">
        <v>0</v>
      </c>
      <c r="K107" s="260">
        <v>0</v>
      </c>
      <c r="L107" s="260">
        <v>0</v>
      </c>
      <c r="M107" s="260">
        <v>0</v>
      </c>
      <c r="P107" s="303" t="s">
        <v>748</v>
      </c>
      <c r="Q107" s="249">
        <v>0</v>
      </c>
      <c r="R107" s="249">
        <v>0</v>
      </c>
      <c r="S107" s="249">
        <v>0</v>
      </c>
      <c r="T107" s="249">
        <v>1.2312289404688093</v>
      </c>
      <c r="U107" s="249">
        <v>528.63731363456463</v>
      </c>
      <c r="V107" s="249">
        <v>0</v>
      </c>
      <c r="W107" s="249">
        <v>4.0748743620878054</v>
      </c>
      <c r="X107" s="249">
        <v>818.1149194739138</v>
      </c>
      <c r="Y107" s="249">
        <v>38.851988605063205</v>
      </c>
      <c r="Z107" s="249">
        <v>12.733092061958953</v>
      </c>
      <c r="AA107" s="249">
        <v>0</v>
      </c>
      <c r="AB107" s="249">
        <v>100.92489306490651</v>
      </c>
      <c r="AC107" s="249">
        <v>0</v>
      </c>
      <c r="AD107" s="249">
        <v>208.73153818700197</v>
      </c>
      <c r="AE107" s="249">
        <v>1713.2998483299657</v>
      </c>
    </row>
    <row r="108" spans="3:31" x14ac:dyDescent="0.2">
      <c r="C108" s="251" t="str">
        <v>a_101</v>
      </c>
      <c r="D108" s="249">
        <v>233.49952234699174</v>
      </c>
      <c r="E108" s="249">
        <v>233.4606814411456</v>
      </c>
      <c r="F108" s="249">
        <v>232.76870092707196</v>
      </c>
      <c r="G108" s="260">
        <v>233.3127871179243</v>
      </c>
      <c r="H108" s="260">
        <v>0</v>
      </c>
      <c r="I108" s="260">
        <v>0</v>
      </c>
      <c r="J108" s="260">
        <v>0</v>
      </c>
      <c r="K108" s="260">
        <v>0</v>
      </c>
      <c r="L108" s="260">
        <v>0</v>
      </c>
      <c r="M108" s="260">
        <v>0</v>
      </c>
      <c r="P108" s="303" t="s">
        <v>749</v>
      </c>
      <c r="Q108" s="249">
        <v>21215.537335886504</v>
      </c>
      <c r="R108" s="249">
        <v>0</v>
      </c>
      <c r="S108" s="249">
        <v>0</v>
      </c>
      <c r="T108" s="249">
        <v>2844.2105391355526</v>
      </c>
      <c r="U108" s="249">
        <v>13417.936090745025</v>
      </c>
      <c r="V108" s="249">
        <v>0</v>
      </c>
      <c r="W108" s="249">
        <v>154.83438623933415</v>
      </c>
      <c r="X108" s="249">
        <v>11180.470266920007</v>
      </c>
      <c r="Y108" s="249">
        <v>391.23514595399269</v>
      </c>
      <c r="Z108" s="249">
        <v>9.4314625462880173</v>
      </c>
      <c r="AA108" s="249">
        <v>21.868706419555764</v>
      </c>
      <c r="AB108" s="249">
        <v>3948.9524844894599</v>
      </c>
      <c r="AC108" s="249">
        <v>0</v>
      </c>
      <c r="AD108" s="249">
        <v>20514.744874247914</v>
      </c>
      <c r="AE108" s="249">
        <v>73699.221292583636</v>
      </c>
    </row>
    <row r="109" spans="3:31" x14ac:dyDescent="0.2">
      <c r="C109" s="251" t="str">
        <v>a_102</v>
      </c>
      <c r="D109" s="249">
        <v>28.359390983670266</v>
      </c>
      <c r="E109" s="249">
        <v>28.333220772268682</v>
      </c>
      <c r="F109" s="249">
        <v>27.925161470417105</v>
      </c>
      <c r="G109" s="260">
        <v>28.461835268460145</v>
      </c>
      <c r="H109" s="260">
        <v>0</v>
      </c>
      <c r="I109" s="260">
        <v>0</v>
      </c>
      <c r="J109" s="260">
        <v>0</v>
      </c>
      <c r="K109" s="260">
        <v>0</v>
      </c>
      <c r="L109" s="260">
        <v>0</v>
      </c>
      <c r="M109" s="260">
        <v>0</v>
      </c>
      <c r="P109" s="303" t="s">
        <v>750</v>
      </c>
      <c r="Q109" s="249">
        <v>2576.7064197371838</v>
      </c>
      <c r="R109" s="249">
        <v>0</v>
      </c>
      <c r="S109" s="249">
        <v>0</v>
      </c>
      <c r="T109" s="249">
        <v>345.44001593012212</v>
      </c>
      <c r="U109" s="249">
        <v>1629.6585618957292</v>
      </c>
      <c r="V109" s="249">
        <v>0</v>
      </c>
      <c r="W109" s="249">
        <v>18.805215757797729</v>
      </c>
      <c r="X109" s="249">
        <v>1357.9099627009139</v>
      </c>
      <c r="Y109" s="249">
        <v>47.516972879176102</v>
      </c>
      <c r="Z109" s="249">
        <v>1.1454864284499471</v>
      </c>
      <c r="AA109" s="249">
        <v>2.6560362497772445</v>
      </c>
      <c r="AB109" s="249">
        <v>479.61506027044555</v>
      </c>
      <c r="AC109" s="249">
        <v>0</v>
      </c>
      <c r="AD109" s="249">
        <v>2491.5925521872377</v>
      </c>
      <c r="AE109" s="249">
        <v>8951.0462840368327</v>
      </c>
    </row>
    <row r="110" spans="3:31" x14ac:dyDescent="0.2">
      <c r="C110" s="251" t="str">
        <v>a_103</v>
      </c>
      <c r="D110" s="249">
        <v>19.859583118321741</v>
      </c>
      <c r="E110" s="249">
        <v>19.861323058411681</v>
      </c>
      <c r="F110" s="249">
        <v>19.872803796665821</v>
      </c>
      <c r="G110" s="260">
        <v>19.867482286959895</v>
      </c>
      <c r="H110" s="260">
        <v>0</v>
      </c>
      <c r="I110" s="260">
        <v>0</v>
      </c>
      <c r="J110" s="260">
        <v>0</v>
      </c>
      <c r="K110" s="260">
        <v>0</v>
      </c>
      <c r="L110" s="260">
        <v>0</v>
      </c>
      <c r="M110" s="260">
        <v>0</v>
      </c>
      <c r="P110" s="303" t="s">
        <v>751</v>
      </c>
      <c r="Q110" s="249">
        <v>1804.4222227391822</v>
      </c>
      <c r="R110" s="249">
        <v>0</v>
      </c>
      <c r="S110" s="249">
        <v>0</v>
      </c>
      <c r="T110" s="249">
        <v>241.90557239783109</v>
      </c>
      <c r="U110" s="249">
        <v>1141.221251298688</v>
      </c>
      <c r="V110" s="249">
        <v>0</v>
      </c>
      <c r="W110" s="249">
        <v>13.168962112585683</v>
      </c>
      <c r="X110" s="249">
        <v>950.92048298865973</v>
      </c>
      <c r="Y110" s="249">
        <v>33.275301044666811</v>
      </c>
      <c r="Z110" s="249">
        <v>0.80216401508094304</v>
      </c>
      <c r="AA110" s="249">
        <v>1.8599755085749075</v>
      </c>
      <c r="AB110" s="249">
        <v>335.8659979589973</v>
      </c>
      <c r="AC110" s="249">
        <v>0</v>
      </c>
      <c r="AD110" s="249">
        <v>1744.8184770838791</v>
      </c>
      <c r="AE110" s="249">
        <v>6268.2604071481455</v>
      </c>
    </row>
    <row r="111" spans="3:31" x14ac:dyDescent="0.2">
      <c r="C111" s="251" t="str">
        <v>a_104</v>
      </c>
      <c r="D111" s="249">
        <v>25.178035052329616</v>
      </c>
      <c r="E111" s="249">
        <v>25.157538986419098</v>
      </c>
      <c r="F111" s="249">
        <v>25.034398972634182</v>
      </c>
      <c r="G111" s="260">
        <v>25.236849784527173</v>
      </c>
      <c r="H111" s="260">
        <v>0</v>
      </c>
      <c r="I111" s="260">
        <v>0</v>
      </c>
      <c r="J111" s="260">
        <v>0</v>
      </c>
      <c r="K111" s="260">
        <v>0</v>
      </c>
      <c r="L111" s="260">
        <v>0</v>
      </c>
      <c r="M111" s="260">
        <v>0</v>
      </c>
      <c r="P111" s="303" t="s">
        <v>752</v>
      </c>
      <c r="Q111" s="249">
        <v>2287.6515434715188</v>
      </c>
      <c r="R111" s="249">
        <v>0</v>
      </c>
      <c r="S111" s="249">
        <v>0</v>
      </c>
      <c r="T111" s="249">
        <v>306.68856163286642</v>
      </c>
      <c r="U111" s="249">
        <v>1446.8434959822062</v>
      </c>
      <c r="V111" s="249">
        <v>0</v>
      </c>
      <c r="W111" s="249">
        <v>16.695647018269469</v>
      </c>
      <c r="X111" s="249">
        <v>1205.5796493823864</v>
      </c>
      <c r="Y111" s="249">
        <v>42.186519781803014</v>
      </c>
      <c r="Z111" s="249">
        <v>1.0169857830899027</v>
      </c>
      <c r="AA111" s="249">
        <v>2.3580821547139856</v>
      </c>
      <c r="AB111" s="249">
        <v>425.81185209752402</v>
      </c>
      <c r="AC111" s="249">
        <v>0</v>
      </c>
      <c r="AD111" s="249">
        <v>2212.085747935012</v>
      </c>
      <c r="AE111" s="249">
        <v>7946.9180852393911</v>
      </c>
    </row>
    <row r="112" spans="3:31" x14ac:dyDescent="0.2">
      <c r="C112" s="251" t="str">
        <v>a_105</v>
      </c>
      <c r="D112" s="249">
        <v>43.581806184871304</v>
      </c>
      <c r="E112" s="249">
        <v>43.569952721104244</v>
      </c>
      <c r="F112" s="249">
        <v>43.444420119900265</v>
      </c>
      <c r="G112" s="260">
        <v>43.516129115608074</v>
      </c>
      <c r="H112" s="260">
        <v>0</v>
      </c>
      <c r="I112" s="260">
        <v>0</v>
      </c>
      <c r="J112" s="260">
        <v>0</v>
      </c>
      <c r="K112" s="260">
        <v>0</v>
      </c>
      <c r="L112" s="260">
        <v>0</v>
      </c>
      <c r="M112" s="260">
        <v>0</v>
      </c>
      <c r="P112" s="303" t="s">
        <v>753</v>
      </c>
      <c r="Q112" s="249">
        <v>3959.8001185907719</v>
      </c>
      <c r="R112" s="249">
        <v>0</v>
      </c>
      <c r="S112" s="249">
        <v>0</v>
      </c>
      <c r="T112" s="249">
        <v>530.86118215423801</v>
      </c>
      <c r="U112" s="249">
        <v>2504.4072220363291</v>
      </c>
      <c r="V112" s="249">
        <v>0</v>
      </c>
      <c r="W112" s="249">
        <v>28.899254885020117</v>
      </c>
      <c r="X112" s="249">
        <v>2086.7926552094796</v>
      </c>
      <c r="Y112" s="249">
        <v>73.022566094754225</v>
      </c>
      <c r="Z112" s="249">
        <v>1.7603469531786506</v>
      </c>
      <c r="AA112" s="249">
        <v>4.0817116673781024</v>
      </c>
      <c r="AB112" s="249">
        <v>737.05710436757522</v>
      </c>
      <c r="AC112" s="249">
        <v>0</v>
      </c>
      <c r="AD112" s="249">
        <v>3828.9998457167007</v>
      </c>
      <c r="AE112" s="249">
        <v>13755.682007675427</v>
      </c>
    </row>
    <row r="113" spans="3:31" x14ac:dyDescent="0.2">
      <c r="C113" s="251" t="str">
        <v>a_106</v>
      </c>
      <c r="D113" s="249">
        <v>16.149977489570883</v>
      </c>
      <c r="E113" s="249">
        <v>16.149412525624658</v>
      </c>
      <c r="F113" s="249">
        <v>16.143465325281252</v>
      </c>
      <c r="G113" s="260">
        <v>16.150577308607364</v>
      </c>
      <c r="H113" s="260">
        <v>0</v>
      </c>
      <c r="I113" s="260">
        <v>0</v>
      </c>
      <c r="J113" s="260">
        <v>0</v>
      </c>
      <c r="K113" s="260">
        <v>0</v>
      </c>
      <c r="L113" s="260">
        <v>0</v>
      </c>
      <c r="M113" s="260">
        <v>0</v>
      </c>
      <c r="P113" s="303" t="s">
        <v>754</v>
      </c>
      <c r="Q113" s="249">
        <v>0</v>
      </c>
      <c r="R113" s="249">
        <v>0</v>
      </c>
      <c r="S113" s="249">
        <v>0</v>
      </c>
      <c r="T113" s="249">
        <v>0</v>
      </c>
      <c r="U113" s="249">
        <v>0</v>
      </c>
      <c r="V113" s="249">
        <v>0</v>
      </c>
      <c r="W113" s="249">
        <v>0</v>
      </c>
      <c r="X113" s="249">
        <v>0</v>
      </c>
      <c r="Y113" s="249">
        <v>0</v>
      </c>
      <c r="Z113" s="249">
        <v>0</v>
      </c>
      <c r="AA113" s="249">
        <v>0</v>
      </c>
      <c r="AB113" s="249">
        <v>0</v>
      </c>
      <c r="AC113" s="249">
        <v>0</v>
      </c>
      <c r="AD113" s="249">
        <v>2470.212</v>
      </c>
      <c r="AE113" s="249">
        <v>2470.212</v>
      </c>
    </row>
    <row r="114" spans="3:31" x14ac:dyDescent="0.2">
      <c r="C114" s="251" t="str">
        <v>a_107</v>
      </c>
      <c r="D114" s="249">
        <v>84.41585731187115</v>
      </c>
      <c r="E114" s="249">
        <v>84.396057301372608</v>
      </c>
      <c r="F114" s="249">
        <v>84.264002276248618</v>
      </c>
      <c r="G114" s="260">
        <v>84.382451243291172</v>
      </c>
      <c r="H114" s="260">
        <v>0</v>
      </c>
      <c r="I114" s="260">
        <v>0</v>
      </c>
      <c r="J114" s="260">
        <v>0</v>
      </c>
      <c r="K114" s="260">
        <v>0</v>
      </c>
      <c r="L114" s="260">
        <v>0</v>
      </c>
      <c r="M114" s="260">
        <v>0</v>
      </c>
      <c r="P114" s="303" t="s">
        <v>755</v>
      </c>
      <c r="Q114" s="249">
        <v>1386624.6172800004</v>
      </c>
      <c r="R114" s="249">
        <v>0</v>
      </c>
      <c r="S114" s="249">
        <v>0</v>
      </c>
      <c r="T114" s="249">
        <v>0</v>
      </c>
      <c r="U114" s="249">
        <v>0</v>
      </c>
      <c r="V114" s="249">
        <v>0</v>
      </c>
      <c r="W114" s="249">
        <v>0</v>
      </c>
      <c r="X114" s="249">
        <v>0</v>
      </c>
      <c r="Y114" s="249">
        <v>0</v>
      </c>
      <c r="Z114" s="249">
        <v>0</v>
      </c>
      <c r="AA114" s="249">
        <v>0</v>
      </c>
      <c r="AB114" s="249">
        <v>0</v>
      </c>
      <c r="AC114" s="249">
        <v>0</v>
      </c>
      <c r="AD114" s="249">
        <v>17727.370678999428</v>
      </c>
      <c r="AE114" s="249">
        <v>1404351.9879589998</v>
      </c>
    </row>
    <row r="115" spans="3:31" x14ac:dyDescent="0.2">
      <c r="C115" s="251" t="str">
        <v>a_108</v>
      </c>
      <c r="D115" s="249">
        <v>34.132208135348051</v>
      </c>
      <c r="E115" s="249">
        <v>34.124307569995828</v>
      </c>
      <c r="F115" s="249">
        <v>34.046729773312038</v>
      </c>
      <c r="G115" s="260">
        <v>34.101733711842925</v>
      </c>
      <c r="H115" s="260">
        <v>0</v>
      </c>
      <c r="I115" s="260">
        <v>0</v>
      </c>
      <c r="J115" s="260">
        <v>0</v>
      </c>
      <c r="K115" s="260">
        <v>0</v>
      </c>
      <c r="L115" s="260">
        <v>0</v>
      </c>
      <c r="M115" s="260">
        <v>0</v>
      </c>
      <c r="P115" s="303" t="s">
        <v>756</v>
      </c>
      <c r="Q115" s="249">
        <v>0</v>
      </c>
      <c r="R115" s="249">
        <v>298406.63376</v>
      </c>
      <c r="S115" s="249">
        <v>0</v>
      </c>
      <c r="T115" s="249">
        <v>0</v>
      </c>
      <c r="U115" s="249">
        <v>0</v>
      </c>
      <c r="V115" s="249">
        <v>0</v>
      </c>
      <c r="W115" s="249">
        <v>0</v>
      </c>
      <c r="X115" s="249">
        <v>0</v>
      </c>
      <c r="Y115" s="249">
        <v>0</v>
      </c>
      <c r="Z115" s="249">
        <v>0</v>
      </c>
      <c r="AA115" s="249">
        <v>0</v>
      </c>
      <c r="AB115" s="249">
        <v>0</v>
      </c>
      <c r="AC115" s="249">
        <v>0</v>
      </c>
      <c r="AD115" s="249">
        <v>3228.3577440000004</v>
      </c>
      <c r="AE115" s="249">
        <v>301634.99150399998</v>
      </c>
    </row>
    <row r="116" spans="3:31" x14ac:dyDescent="0.2">
      <c r="C116" s="251" t="str">
        <v>a_109</v>
      </c>
      <c r="D116" s="249">
        <v>0.86455986795706652</v>
      </c>
      <c r="E116" s="249">
        <v>0.86449142363344955</v>
      </c>
      <c r="F116" s="249">
        <v>0.86386330572989889</v>
      </c>
      <c r="G116" s="260">
        <v>0.86471104556661615</v>
      </c>
      <c r="H116" s="260">
        <v>0</v>
      </c>
      <c r="I116" s="260">
        <v>0</v>
      </c>
      <c r="J116" s="260">
        <v>0</v>
      </c>
      <c r="K116" s="260">
        <v>0</v>
      </c>
      <c r="L116" s="260">
        <v>0</v>
      </c>
      <c r="M116" s="260">
        <v>0</v>
      </c>
      <c r="P116" s="303" t="s">
        <v>757</v>
      </c>
      <c r="Q116" s="249">
        <v>0</v>
      </c>
      <c r="R116" s="249">
        <v>0</v>
      </c>
      <c r="S116" s="249">
        <v>0</v>
      </c>
      <c r="T116" s="249">
        <v>0</v>
      </c>
      <c r="U116" s="249">
        <v>0</v>
      </c>
      <c r="V116" s="249">
        <v>0</v>
      </c>
      <c r="W116" s="249">
        <v>0</v>
      </c>
      <c r="X116" s="249">
        <v>0</v>
      </c>
      <c r="Y116" s="249">
        <v>0</v>
      </c>
      <c r="Z116" s="249">
        <v>0</v>
      </c>
      <c r="AA116" s="249">
        <v>0</v>
      </c>
      <c r="AB116" s="249">
        <v>0</v>
      </c>
      <c r="AC116" s="249">
        <v>0</v>
      </c>
      <c r="AD116" s="249">
        <v>35.454741357998856</v>
      </c>
      <c r="AE116" s="249">
        <v>35.454741357998856</v>
      </c>
    </row>
    <row r="117" spans="3:31" x14ac:dyDescent="0.2">
      <c r="C117" s="251" t="str">
        <v>a_110</v>
      </c>
      <c r="D117" s="249">
        <v>1.7234445692298883</v>
      </c>
      <c r="E117" s="249">
        <v>1.7231900165358469</v>
      </c>
      <c r="F117" s="249">
        <v>1.7212341923068142</v>
      </c>
      <c r="G117" s="260">
        <v>1.7238244739140665</v>
      </c>
      <c r="H117" s="260">
        <v>0</v>
      </c>
      <c r="I117" s="260">
        <v>0</v>
      </c>
      <c r="J117" s="260">
        <v>0</v>
      </c>
      <c r="K117" s="260">
        <v>0</v>
      </c>
      <c r="L117" s="260">
        <v>0</v>
      </c>
      <c r="M117" s="260">
        <v>0</v>
      </c>
      <c r="P117" s="303" t="s">
        <v>758</v>
      </c>
      <c r="Q117" s="249">
        <v>0</v>
      </c>
      <c r="R117" s="249">
        <v>0</v>
      </c>
      <c r="S117" s="249">
        <v>0</v>
      </c>
      <c r="T117" s="249">
        <v>0</v>
      </c>
      <c r="U117" s="249">
        <v>0</v>
      </c>
      <c r="V117" s="249">
        <v>0</v>
      </c>
      <c r="W117" s="249">
        <v>0</v>
      </c>
      <c r="X117" s="249">
        <v>0</v>
      </c>
      <c r="Y117" s="249">
        <v>0</v>
      </c>
      <c r="Z117" s="249">
        <v>0</v>
      </c>
      <c r="AA117" s="249">
        <v>0</v>
      </c>
      <c r="AB117" s="249">
        <v>0</v>
      </c>
      <c r="AC117" s="249">
        <v>0</v>
      </c>
      <c r="AD117" s="249">
        <v>198.54655160479362</v>
      </c>
      <c r="AE117" s="249">
        <v>198.54655160479362</v>
      </c>
    </row>
    <row r="118" spans="3:31" x14ac:dyDescent="0.2">
      <c r="C118" s="251" t="str">
        <v>a_111</v>
      </c>
      <c r="D118" s="249">
        <v>0.32861746515860069</v>
      </c>
      <c r="E118" s="249">
        <v>0.32854824335563487</v>
      </c>
      <c r="F118" s="249">
        <v>0.32802022907810618</v>
      </c>
      <c r="G118" s="260">
        <v>0.32855262025337612</v>
      </c>
      <c r="H118" s="260">
        <v>0</v>
      </c>
      <c r="I118" s="260">
        <v>0</v>
      </c>
      <c r="J118" s="260">
        <v>0</v>
      </c>
      <c r="K118" s="260">
        <v>0</v>
      </c>
      <c r="L118" s="260">
        <v>0</v>
      </c>
      <c r="M118" s="260">
        <v>0</v>
      </c>
      <c r="P118" s="303" t="s">
        <v>759</v>
      </c>
      <c r="Q118" s="249">
        <v>0</v>
      </c>
      <c r="R118" s="249">
        <v>0</v>
      </c>
      <c r="S118" s="249">
        <v>23060.894400000001</v>
      </c>
      <c r="T118" s="249">
        <v>0</v>
      </c>
      <c r="U118" s="249">
        <v>0</v>
      </c>
      <c r="V118" s="249">
        <v>0</v>
      </c>
      <c r="W118" s="249">
        <v>0</v>
      </c>
      <c r="X118" s="249">
        <v>3501.83952</v>
      </c>
      <c r="Y118" s="249">
        <v>9491.8942800000004</v>
      </c>
      <c r="Z118" s="249">
        <v>0</v>
      </c>
      <c r="AA118" s="249">
        <v>0</v>
      </c>
      <c r="AB118" s="249">
        <v>0</v>
      </c>
      <c r="AC118" s="249">
        <v>4556.0628000000015</v>
      </c>
      <c r="AD118" s="249">
        <v>96.296428037781126</v>
      </c>
      <c r="AE118" s="249">
        <v>40706.987428037784</v>
      </c>
    </row>
    <row r="119" spans="3:31" x14ac:dyDescent="0.2">
      <c r="C119" s="251" t="str">
        <v>a_112</v>
      </c>
      <c r="D119" s="249">
        <v>2.4907638314033815</v>
      </c>
      <c r="E119" s="249">
        <v>2.4901086204973737</v>
      </c>
      <c r="F119" s="249">
        <v>2.4822214024466915</v>
      </c>
      <c r="G119" s="260">
        <v>2.4879316680219272</v>
      </c>
      <c r="H119" s="260">
        <v>0</v>
      </c>
      <c r="I119" s="260">
        <v>0</v>
      </c>
      <c r="J119" s="260">
        <v>0</v>
      </c>
      <c r="K119" s="260">
        <v>0</v>
      </c>
      <c r="L119" s="260">
        <v>0</v>
      </c>
      <c r="M119" s="260">
        <v>0</v>
      </c>
      <c r="P119" s="303" t="s">
        <v>760</v>
      </c>
      <c r="Q119" s="249">
        <v>794.26014270393568</v>
      </c>
      <c r="R119" s="249">
        <v>0</v>
      </c>
      <c r="S119" s="249">
        <v>0</v>
      </c>
      <c r="T119" s="249">
        <v>0</v>
      </c>
      <c r="U119" s="249">
        <v>49.241362649565332</v>
      </c>
      <c r="V119" s="249">
        <v>0</v>
      </c>
      <c r="W119" s="249">
        <v>0</v>
      </c>
      <c r="X119" s="249">
        <v>1.1311239410820713</v>
      </c>
      <c r="Y119" s="249">
        <v>0</v>
      </c>
      <c r="Z119" s="249">
        <v>0</v>
      </c>
      <c r="AA119" s="249">
        <v>0</v>
      </c>
      <c r="AB119" s="249">
        <v>0.11997456095733666</v>
      </c>
      <c r="AC119" s="249">
        <v>0</v>
      </c>
      <c r="AD119" s="249">
        <v>5548.0874129888634</v>
      </c>
      <c r="AE119" s="249">
        <v>6392.8400168444041</v>
      </c>
    </row>
    <row r="120" spans="3:31" x14ac:dyDescent="0.2">
      <c r="C120" s="251" t="str">
        <v>a_113</v>
      </c>
      <c r="D120" s="249">
        <v>21.603786342540321</v>
      </c>
      <c r="E120" s="249">
        <v>21.598103332277699</v>
      </c>
      <c r="F120" s="249">
        <v>21.529693083396342</v>
      </c>
      <c r="G120" s="260">
        <v>21.579221407154474</v>
      </c>
      <c r="H120" s="260">
        <v>0</v>
      </c>
      <c r="I120" s="260">
        <v>0</v>
      </c>
      <c r="J120" s="260">
        <v>0</v>
      </c>
      <c r="K120" s="260">
        <v>0</v>
      </c>
      <c r="L120" s="260">
        <v>0</v>
      </c>
      <c r="M120" s="260">
        <v>0</v>
      </c>
      <c r="P120" s="303" t="s">
        <v>761</v>
      </c>
      <c r="Q120" s="249">
        <v>6889.0619845332467</v>
      </c>
      <c r="R120" s="249">
        <v>0</v>
      </c>
      <c r="S120" s="249">
        <v>0</v>
      </c>
      <c r="T120" s="249">
        <v>0</v>
      </c>
      <c r="U120" s="249">
        <v>427.09785025960224</v>
      </c>
      <c r="V120" s="249">
        <v>0</v>
      </c>
      <c r="W120" s="249">
        <v>0</v>
      </c>
      <c r="X120" s="249">
        <v>9.8108699194900542</v>
      </c>
      <c r="Y120" s="249">
        <v>0</v>
      </c>
      <c r="Z120" s="249">
        <v>0</v>
      </c>
      <c r="AA120" s="249">
        <v>0</v>
      </c>
      <c r="AB120" s="249">
        <v>1.0406063990426637</v>
      </c>
      <c r="AC120" s="249">
        <v>0</v>
      </c>
      <c r="AD120" s="249">
        <v>48121.661945129352</v>
      </c>
      <c r="AE120" s="249">
        <v>55448.673256240734</v>
      </c>
    </row>
    <row r="121" spans="3:31" x14ac:dyDescent="0.2">
      <c r="C121" s="251" t="str">
        <v>a_114</v>
      </c>
      <c r="D121" s="249">
        <v>4.0939080403008283</v>
      </c>
      <c r="E121" s="249">
        <v>4.0939526509881121</v>
      </c>
      <c r="F121" s="249">
        <v>4.09233458358284</v>
      </c>
      <c r="G121" s="260">
        <v>4.0857985450652858</v>
      </c>
      <c r="H121" s="260">
        <v>0</v>
      </c>
      <c r="I121" s="260">
        <v>0</v>
      </c>
      <c r="J121" s="260">
        <v>0</v>
      </c>
      <c r="K121" s="260">
        <v>0</v>
      </c>
      <c r="L121" s="260">
        <v>0</v>
      </c>
      <c r="M121" s="260">
        <v>0</v>
      </c>
      <c r="P121" s="303" t="s">
        <v>762</v>
      </c>
      <c r="Q121" s="249">
        <v>3449.1520793521313</v>
      </c>
      <c r="R121" s="249">
        <v>0</v>
      </c>
      <c r="S121" s="249">
        <v>0</v>
      </c>
      <c r="T121" s="249">
        <v>2.406516427150164</v>
      </c>
      <c r="U121" s="249">
        <v>580.46008532080111</v>
      </c>
      <c r="V121" s="249">
        <v>0</v>
      </c>
      <c r="W121" s="249">
        <v>3.3003108550545344</v>
      </c>
      <c r="X121" s="249">
        <v>2757.1932220969061</v>
      </c>
      <c r="Y121" s="249">
        <v>0</v>
      </c>
      <c r="Z121" s="249">
        <v>0</v>
      </c>
      <c r="AA121" s="249">
        <v>81.264176325621222</v>
      </c>
      <c r="AB121" s="249">
        <v>16.524554130333911</v>
      </c>
      <c r="AC121" s="249">
        <v>0</v>
      </c>
      <c r="AD121" s="249">
        <v>2052.509064891537</v>
      </c>
      <c r="AE121" s="249">
        <v>8942.8100093995363</v>
      </c>
    </row>
    <row r="122" spans="3:31" x14ac:dyDescent="0.2">
      <c r="C122" s="251" t="str">
        <v>a_115</v>
      </c>
      <c r="D122" s="249">
        <v>3.3955187244341767</v>
      </c>
      <c r="E122" s="249">
        <v>3.3950598479773944</v>
      </c>
      <c r="F122" s="249">
        <v>3.3851447790236717</v>
      </c>
      <c r="G122" s="260">
        <v>3.3861207400585123</v>
      </c>
      <c r="H122" s="260">
        <v>0</v>
      </c>
      <c r="I122" s="260">
        <v>0</v>
      </c>
      <c r="J122" s="260">
        <v>0</v>
      </c>
      <c r="K122" s="260">
        <v>0</v>
      </c>
      <c r="L122" s="260">
        <v>0</v>
      </c>
      <c r="M122" s="260">
        <v>0</v>
      </c>
      <c r="P122" s="303" t="s">
        <v>763</v>
      </c>
      <c r="Q122" s="249">
        <v>2860.753185848464</v>
      </c>
      <c r="R122" s="249">
        <v>0</v>
      </c>
      <c r="S122" s="249">
        <v>0</v>
      </c>
      <c r="T122" s="249">
        <v>1.9959831800340999</v>
      </c>
      <c r="U122" s="249">
        <v>481.43804626070931</v>
      </c>
      <c r="V122" s="249">
        <v>0</v>
      </c>
      <c r="W122" s="249">
        <v>2.7373031329662161</v>
      </c>
      <c r="X122" s="249">
        <v>2286.8372030713954</v>
      </c>
      <c r="Y122" s="249">
        <v>0</v>
      </c>
      <c r="Z122" s="249">
        <v>0</v>
      </c>
      <c r="AA122" s="249">
        <v>67.401131052052449</v>
      </c>
      <c r="AB122" s="249">
        <v>13.705591921002672</v>
      </c>
      <c r="AC122" s="249">
        <v>0</v>
      </c>
      <c r="AD122" s="249">
        <v>1702.366758926509</v>
      </c>
      <c r="AE122" s="249">
        <v>7417.2352033931329</v>
      </c>
    </row>
    <row r="123" spans="3:31" x14ac:dyDescent="0.2">
      <c r="C123" s="251" t="str">
        <v>a_116</v>
      </c>
      <c r="D123" s="249">
        <v>10.978300360138201</v>
      </c>
      <c r="E123" s="249">
        <v>10.977951498984257</v>
      </c>
      <c r="F123" s="249">
        <v>10.966104292589666</v>
      </c>
      <c r="G123" s="260">
        <v>10.972101428381398</v>
      </c>
      <c r="H123" s="260">
        <v>0</v>
      </c>
      <c r="I123" s="260">
        <v>0</v>
      </c>
      <c r="J123" s="260">
        <v>0</v>
      </c>
      <c r="K123" s="260">
        <v>0</v>
      </c>
      <c r="L123" s="260">
        <v>0</v>
      </c>
      <c r="M123" s="260">
        <v>0</v>
      </c>
      <c r="P123" s="303" t="s">
        <v>764</v>
      </c>
      <c r="Q123" s="249">
        <v>9249.310717819757</v>
      </c>
      <c r="R123" s="249">
        <v>0</v>
      </c>
      <c r="S123" s="249">
        <v>0</v>
      </c>
      <c r="T123" s="249">
        <v>6.4533594547765629</v>
      </c>
      <c r="U123" s="249">
        <v>1556.5726198517496</v>
      </c>
      <c r="V123" s="249">
        <v>0</v>
      </c>
      <c r="W123" s="249">
        <v>8.8501753072965528</v>
      </c>
      <c r="X123" s="249">
        <v>7393.7409060348173</v>
      </c>
      <c r="Y123" s="249">
        <v>0</v>
      </c>
      <c r="Z123" s="249">
        <v>0</v>
      </c>
      <c r="AA123" s="249">
        <v>217.91953493814808</v>
      </c>
      <c r="AB123" s="249">
        <v>44.312553377930179</v>
      </c>
      <c r="AC123" s="249">
        <v>0</v>
      </c>
      <c r="AD123" s="249">
        <v>5504.0466919305563</v>
      </c>
      <c r="AE123" s="249">
        <v>23981.206558715035</v>
      </c>
    </row>
    <row r="124" spans="3:31" x14ac:dyDescent="0.2">
      <c r="C124" s="251" t="str">
        <v>a_117</v>
      </c>
      <c r="D124" s="249">
        <v>3.1223524004696226</v>
      </c>
      <c r="E124" s="249">
        <v>3.121921603788393</v>
      </c>
      <c r="F124" s="249">
        <v>3.1161260704548575</v>
      </c>
      <c r="G124" s="260">
        <v>3.1119780924755442</v>
      </c>
      <c r="H124" s="260">
        <v>0</v>
      </c>
      <c r="I124" s="260">
        <v>0</v>
      </c>
      <c r="J124" s="260">
        <v>0</v>
      </c>
      <c r="K124" s="260">
        <v>0</v>
      </c>
      <c r="L124" s="260">
        <v>0</v>
      </c>
      <c r="M124" s="260">
        <v>0</v>
      </c>
      <c r="P124" s="303" t="s">
        <v>765</v>
      </c>
      <c r="Q124" s="249">
        <v>2630.6082521967337</v>
      </c>
      <c r="R124" s="249">
        <v>0</v>
      </c>
      <c r="S124" s="249">
        <v>0</v>
      </c>
      <c r="T124" s="249">
        <v>1.8354081892200371</v>
      </c>
      <c r="U124" s="249">
        <v>442.70680311740142</v>
      </c>
      <c r="V124" s="249">
        <v>0</v>
      </c>
      <c r="W124" s="249">
        <v>2.5170896412754464</v>
      </c>
      <c r="X124" s="249">
        <v>2102.8632765625694</v>
      </c>
      <c r="Y124" s="249">
        <v>0</v>
      </c>
      <c r="Z124" s="249">
        <v>0</v>
      </c>
      <c r="AA124" s="249">
        <v>61.978772733704375</v>
      </c>
      <c r="AB124" s="249">
        <v>12.602989795478399</v>
      </c>
      <c r="AC124" s="249">
        <v>0</v>
      </c>
      <c r="AD124" s="249">
        <v>1565.4129361632731</v>
      </c>
      <c r="AE124" s="249">
        <v>6820.5255283996557</v>
      </c>
    </row>
    <row r="125" spans="3:31" x14ac:dyDescent="0.2">
      <c r="C125" s="251" t="str">
        <v>a_118</v>
      </c>
      <c r="D125" s="249">
        <v>13.316548503746501</v>
      </c>
      <c r="E125" s="249">
        <v>13.315233727249137</v>
      </c>
      <c r="F125" s="249">
        <v>13.298543885457908</v>
      </c>
      <c r="G125" s="260">
        <v>13.299312097111189</v>
      </c>
      <c r="H125" s="260">
        <v>0</v>
      </c>
      <c r="I125" s="260">
        <v>0</v>
      </c>
      <c r="J125" s="260">
        <v>0</v>
      </c>
      <c r="K125" s="260">
        <v>0</v>
      </c>
      <c r="L125" s="260">
        <v>0</v>
      </c>
      <c r="M125" s="260">
        <v>0</v>
      </c>
      <c r="P125" s="303" t="s">
        <v>766</v>
      </c>
      <c r="Q125" s="249">
        <v>11219.304515231777</v>
      </c>
      <c r="R125" s="249">
        <v>0</v>
      </c>
      <c r="S125" s="249">
        <v>0</v>
      </c>
      <c r="T125" s="249">
        <v>7.8278486990277036</v>
      </c>
      <c r="U125" s="249">
        <v>1888.1041793247721</v>
      </c>
      <c r="V125" s="249">
        <v>0</v>
      </c>
      <c r="W125" s="249">
        <v>10.735157982577782</v>
      </c>
      <c r="X125" s="249">
        <v>8968.5202781341814</v>
      </c>
      <c r="Y125" s="249">
        <v>0</v>
      </c>
      <c r="Z125" s="249">
        <v>0</v>
      </c>
      <c r="AA125" s="249">
        <v>264.33381868968996</v>
      </c>
      <c r="AB125" s="249">
        <v>53.750603192153392</v>
      </c>
      <c r="AC125" s="249">
        <v>0</v>
      </c>
      <c r="AD125" s="249">
        <v>6676.3435445899995</v>
      </c>
      <c r="AE125" s="249">
        <v>29088.91994584418</v>
      </c>
    </row>
    <row r="126" spans="3:31" x14ac:dyDescent="0.2">
      <c r="C126" s="251" t="str">
        <v>a_119</v>
      </c>
      <c r="D126" s="249">
        <v>0.26244794657244069</v>
      </c>
      <c r="E126" s="249">
        <v>0.26242620938927969</v>
      </c>
      <c r="F126" s="249">
        <v>0.26205921840234786</v>
      </c>
      <c r="G126" s="260">
        <v>0.26218949213098292</v>
      </c>
      <c r="H126" s="260">
        <v>0</v>
      </c>
      <c r="I126" s="260">
        <v>0</v>
      </c>
      <c r="J126" s="260">
        <v>0</v>
      </c>
      <c r="K126" s="260">
        <v>0</v>
      </c>
      <c r="L126" s="260">
        <v>0</v>
      </c>
      <c r="M126" s="260">
        <v>0</v>
      </c>
      <c r="P126" s="303" t="s">
        <v>767</v>
      </c>
      <c r="Q126" s="249">
        <v>221.11461022840007</v>
      </c>
      <c r="R126" s="249">
        <v>0</v>
      </c>
      <c r="S126" s="249">
        <v>0</v>
      </c>
      <c r="T126" s="249">
        <v>0.15427442152608709</v>
      </c>
      <c r="U126" s="249">
        <v>37.211524040123216</v>
      </c>
      <c r="V126" s="249">
        <v>0</v>
      </c>
      <c r="W126" s="249">
        <v>0.2115728537214899</v>
      </c>
      <c r="X126" s="249">
        <v>176.75524030325101</v>
      </c>
      <c r="Y126" s="249">
        <v>0</v>
      </c>
      <c r="Z126" s="249">
        <v>0</v>
      </c>
      <c r="AA126" s="249">
        <v>5.2095982607838067</v>
      </c>
      <c r="AB126" s="249">
        <v>1.0593387191014187</v>
      </c>
      <c r="AC126" s="249">
        <v>0</v>
      </c>
      <c r="AD126" s="249">
        <v>131.58009024612124</v>
      </c>
      <c r="AE126" s="249">
        <v>573.29624907302832</v>
      </c>
    </row>
    <row r="127" spans="3:31" x14ac:dyDescent="0.2">
      <c r="C127" s="251" t="str">
        <v>a_120</v>
      </c>
      <c r="D127" s="249">
        <v>398.99701013890615</v>
      </c>
      <c r="E127" s="249">
        <v>398.77161942250643</v>
      </c>
      <c r="F127" s="249">
        <v>397.22593598405246</v>
      </c>
      <c r="G127" s="260">
        <v>398.11041464423118</v>
      </c>
      <c r="H127" s="260">
        <v>0</v>
      </c>
      <c r="I127" s="260">
        <v>0</v>
      </c>
      <c r="J127" s="260">
        <v>0</v>
      </c>
      <c r="K127" s="260">
        <v>0</v>
      </c>
      <c r="L127" s="260">
        <v>0</v>
      </c>
      <c r="M127" s="260">
        <v>0</v>
      </c>
      <c r="P127" s="303" t="s">
        <v>768</v>
      </c>
      <c r="Q127" s="249">
        <v>0</v>
      </c>
      <c r="R127" s="249">
        <v>0</v>
      </c>
      <c r="S127" s="249">
        <v>0</v>
      </c>
      <c r="T127" s="249">
        <v>159.25712902298733</v>
      </c>
      <c r="U127" s="249">
        <v>6697.6946682323814</v>
      </c>
      <c r="V127" s="249">
        <v>0</v>
      </c>
      <c r="W127" s="249">
        <v>40.187810059847116</v>
      </c>
      <c r="X127" s="249">
        <v>0</v>
      </c>
      <c r="Y127" s="249">
        <v>74.070227175089173</v>
      </c>
      <c r="Z127" s="249">
        <v>149.73118530645314</v>
      </c>
      <c r="AA127" s="249">
        <v>11488.449704645296</v>
      </c>
      <c r="AB127" s="249">
        <v>770.60312913500945</v>
      </c>
      <c r="AC127" s="249">
        <v>0</v>
      </c>
      <c r="AD127" s="249">
        <v>3480.5449096821476</v>
      </c>
      <c r="AE127" s="249">
        <v>22860.53876325921</v>
      </c>
    </row>
    <row r="128" spans="3:31" x14ac:dyDescent="0.2">
      <c r="C128" s="251" t="str">
        <v>a_121</v>
      </c>
      <c r="D128" s="249">
        <v>205.67455393204403</v>
      </c>
      <c r="E128" s="249">
        <v>205.56322092133695</v>
      </c>
      <c r="F128" s="249">
        <v>204.7948338729089</v>
      </c>
      <c r="G128" s="260">
        <v>205.25660617799093</v>
      </c>
      <c r="H128" s="260">
        <v>0</v>
      </c>
      <c r="I128" s="260">
        <v>0</v>
      </c>
      <c r="J128" s="260">
        <v>0</v>
      </c>
      <c r="K128" s="260">
        <v>0</v>
      </c>
      <c r="L128" s="260">
        <v>0</v>
      </c>
      <c r="M128" s="260">
        <v>0</v>
      </c>
      <c r="P128" s="303" t="s">
        <v>769</v>
      </c>
      <c r="Q128" s="249">
        <v>0</v>
      </c>
      <c r="R128" s="249">
        <v>0</v>
      </c>
      <c r="S128" s="249">
        <v>0</v>
      </c>
      <c r="T128" s="249">
        <v>82.093695290843385</v>
      </c>
      <c r="U128" s="249">
        <v>3452.5205158358172</v>
      </c>
      <c r="V128" s="249">
        <v>0</v>
      </c>
      <c r="W128" s="249">
        <v>20.71596953743386</v>
      </c>
      <c r="X128" s="249">
        <v>0</v>
      </c>
      <c r="Y128" s="249">
        <v>38.181641833802139</v>
      </c>
      <c r="Z128" s="249">
        <v>77.183271967125137</v>
      </c>
      <c r="AA128" s="249">
        <v>5922.0538207818527</v>
      </c>
      <c r="AB128" s="249">
        <v>397.22968046377781</v>
      </c>
      <c r="AC128" s="249">
        <v>0</v>
      </c>
      <c r="AD128" s="249">
        <v>1794.1475839382961</v>
      </c>
      <c r="AE128" s="249">
        <v>11784.126179648947</v>
      </c>
    </row>
    <row r="129" spans="3:31" x14ac:dyDescent="0.2">
      <c r="C129" s="251" t="str">
        <v>a_122</v>
      </c>
      <c r="D129" s="249">
        <v>6.28796492012291</v>
      </c>
      <c r="E129" s="249">
        <v>6.2845635584222794</v>
      </c>
      <c r="F129" s="249">
        <v>6.2606682994258902</v>
      </c>
      <c r="G129" s="260">
        <v>6.2739499109804582</v>
      </c>
      <c r="H129" s="260">
        <v>0</v>
      </c>
      <c r="I129" s="260">
        <v>0</v>
      </c>
      <c r="J129" s="260">
        <v>0</v>
      </c>
      <c r="K129" s="260">
        <v>0</v>
      </c>
      <c r="L129" s="260">
        <v>0</v>
      </c>
      <c r="M129" s="260">
        <v>0</v>
      </c>
      <c r="P129" s="303" t="s">
        <v>770</v>
      </c>
      <c r="Q129" s="249">
        <v>0</v>
      </c>
      <c r="R129" s="249">
        <v>0</v>
      </c>
      <c r="S129" s="249">
        <v>0</v>
      </c>
      <c r="T129" s="249">
        <v>2.5098013647455799</v>
      </c>
      <c r="U129" s="249">
        <v>105.55184136562245</v>
      </c>
      <c r="V129" s="249">
        <v>0</v>
      </c>
      <c r="W129" s="249">
        <v>0.63333692597071567</v>
      </c>
      <c r="X129" s="249">
        <v>0</v>
      </c>
      <c r="Y129" s="249">
        <v>1.1673044616057391</v>
      </c>
      <c r="Z129" s="249">
        <v>2.3596779342472431</v>
      </c>
      <c r="AA129" s="249">
        <v>181.05140362895673</v>
      </c>
      <c r="AB129" s="249">
        <v>12.144265045121445</v>
      </c>
      <c r="AC129" s="249">
        <v>0</v>
      </c>
      <c r="AD129" s="249">
        <v>54.851399230722343</v>
      </c>
      <c r="AE129" s="249">
        <v>360.26902995699226</v>
      </c>
    </row>
    <row r="130" spans="3:31" x14ac:dyDescent="0.2">
      <c r="C130" s="251" t="str">
        <v>a_123</v>
      </c>
      <c r="D130" s="249">
        <v>127.35612621334131</v>
      </c>
      <c r="E130" s="249">
        <v>127.28445697644678</v>
      </c>
      <c r="F130" s="249">
        <v>126.7924093731215</v>
      </c>
      <c r="G130" s="260">
        <v>127.07292084788234</v>
      </c>
      <c r="H130" s="260">
        <v>0</v>
      </c>
      <c r="I130" s="260">
        <v>0</v>
      </c>
      <c r="J130" s="260">
        <v>0</v>
      </c>
      <c r="K130" s="260">
        <v>0</v>
      </c>
      <c r="L130" s="260">
        <v>0</v>
      </c>
      <c r="M130" s="260">
        <v>0</v>
      </c>
      <c r="P130" s="303" t="s">
        <v>771</v>
      </c>
      <c r="Q130" s="249">
        <v>0</v>
      </c>
      <c r="R130" s="249">
        <v>0</v>
      </c>
      <c r="S130" s="249">
        <v>0</v>
      </c>
      <c r="T130" s="249">
        <v>50.833391000009982</v>
      </c>
      <c r="U130" s="249">
        <v>2137.841702645509</v>
      </c>
      <c r="V130" s="249">
        <v>0</v>
      </c>
      <c r="W130" s="249">
        <v>12.827574343070514</v>
      </c>
      <c r="X130" s="249">
        <v>0</v>
      </c>
      <c r="Y130" s="249">
        <v>23.64252603666737</v>
      </c>
      <c r="Z130" s="249">
        <v>47.79279856589185</v>
      </c>
      <c r="AA130" s="249">
        <v>3667.0060511758243</v>
      </c>
      <c r="AB130" s="249">
        <v>245.96933530992473</v>
      </c>
      <c r="AC130" s="249">
        <v>0</v>
      </c>
      <c r="AD130" s="249">
        <v>1110.9574897675639</v>
      </c>
      <c r="AE130" s="249">
        <v>7296.8708688444613</v>
      </c>
    </row>
    <row r="131" spans="3:31" x14ac:dyDescent="0.2">
      <c r="C131" s="251" t="str">
        <v>a_124</v>
      </c>
      <c r="D131" s="249">
        <v>170.36439592496217</v>
      </c>
      <c r="E131" s="249">
        <v>170.27381991401003</v>
      </c>
      <c r="F131" s="249">
        <v>169.65234869697028</v>
      </c>
      <c r="G131" s="260">
        <v>170.00055676068203</v>
      </c>
      <c r="H131" s="260">
        <v>0</v>
      </c>
      <c r="I131" s="260">
        <v>0</v>
      </c>
      <c r="J131" s="260">
        <v>0</v>
      </c>
      <c r="K131" s="260">
        <v>0</v>
      </c>
      <c r="L131" s="260">
        <v>0</v>
      </c>
      <c r="M131" s="260">
        <v>0</v>
      </c>
      <c r="P131" s="303" t="s">
        <v>772</v>
      </c>
      <c r="Q131" s="249">
        <v>0</v>
      </c>
      <c r="R131" s="249">
        <v>0</v>
      </c>
      <c r="S131" s="249">
        <v>0</v>
      </c>
      <c r="T131" s="249">
        <v>67.999869405786768</v>
      </c>
      <c r="U131" s="249">
        <v>2859.792623122682</v>
      </c>
      <c r="V131" s="249">
        <v>0</v>
      </c>
      <c r="W131" s="249">
        <v>17.159456864123914</v>
      </c>
      <c r="X131" s="249">
        <v>0</v>
      </c>
      <c r="Y131" s="249">
        <v>31.626626736665649</v>
      </c>
      <c r="Z131" s="249">
        <v>63.932466378587279</v>
      </c>
      <c r="AA131" s="249">
        <v>4905.3570435648671</v>
      </c>
      <c r="AB131" s="249">
        <v>329.03338435359893</v>
      </c>
      <c r="AC131" s="249">
        <v>0</v>
      </c>
      <c r="AD131" s="249">
        <v>1486.1287577600363</v>
      </c>
      <c r="AE131" s="249">
        <v>9761.0302281863478</v>
      </c>
    </row>
    <row r="132" spans="3:31" x14ac:dyDescent="0.2">
      <c r="C132" s="251" t="str">
        <v>a_125</v>
      </c>
      <c r="D132" s="249">
        <v>140.28453163199956</v>
      </c>
      <c r="E132" s="249">
        <v>140.21037113945852</v>
      </c>
      <c r="F132" s="249">
        <v>139.7020743128021</v>
      </c>
      <c r="G132" s="260">
        <v>139.98237862679204</v>
      </c>
      <c r="H132" s="260">
        <v>0</v>
      </c>
      <c r="I132" s="260">
        <v>0</v>
      </c>
      <c r="J132" s="260">
        <v>0</v>
      </c>
      <c r="K132" s="260">
        <v>0</v>
      </c>
      <c r="L132" s="260">
        <v>0</v>
      </c>
      <c r="M132" s="260">
        <v>0</v>
      </c>
      <c r="P132" s="303" t="s">
        <v>773</v>
      </c>
      <c r="Q132" s="249">
        <v>0</v>
      </c>
      <c r="R132" s="249">
        <v>0</v>
      </c>
      <c r="S132" s="249">
        <v>0</v>
      </c>
      <c r="T132" s="249">
        <v>55.993682123755349</v>
      </c>
      <c r="U132" s="249">
        <v>2354.8621560347419</v>
      </c>
      <c r="V132" s="249">
        <v>0</v>
      </c>
      <c r="W132" s="249">
        <v>14.129750269553909</v>
      </c>
      <c r="X132" s="249">
        <v>0</v>
      </c>
      <c r="Y132" s="249">
        <v>26.042568899239917</v>
      </c>
      <c r="Z132" s="249">
        <v>52.644427571292525</v>
      </c>
      <c r="AA132" s="249">
        <v>4039.25780153809</v>
      </c>
      <c r="AB132" s="249">
        <v>270.93861933256852</v>
      </c>
      <c r="AC132" s="249">
        <v>0</v>
      </c>
      <c r="AD132" s="249">
        <v>1223.7350157308597</v>
      </c>
      <c r="AE132" s="249">
        <v>8037.6040215001012</v>
      </c>
    </row>
    <row r="133" spans="3:31" x14ac:dyDescent="0.2">
      <c r="C133" s="251" t="str">
        <v>a_126</v>
      </c>
      <c r="D133" s="249">
        <v>23.906940093449485</v>
      </c>
      <c r="E133" s="249">
        <v>23.911412601656426</v>
      </c>
      <c r="F133" s="249">
        <v>23.933299968295479</v>
      </c>
      <c r="G133" s="260">
        <v>23.883069253027735</v>
      </c>
      <c r="H133" s="260">
        <v>0</v>
      </c>
      <c r="I133" s="260">
        <v>0</v>
      </c>
      <c r="J133" s="260">
        <v>0</v>
      </c>
      <c r="K133" s="260">
        <v>0</v>
      </c>
      <c r="L133" s="260">
        <v>0</v>
      </c>
      <c r="M133" s="260">
        <v>0</v>
      </c>
      <c r="P133" s="303" t="s">
        <v>774</v>
      </c>
      <c r="Q133" s="249">
        <v>2550.6680740018141</v>
      </c>
      <c r="R133" s="249">
        <v>0</v>
      </c>
      <c r="S133" s="249">
        <v>0</v>
      </c>
      <c r="T133" s="249">
        <v>13.807408052124131</v>
      </c>
      <c r="U133" s="249">
        <v>2865.6996536334823</v>
      </c>
      <c r="V133" s="249">
        <v>0</v>
      </c>
      <c r="W133" s="249">
        <v>7.4601319212506132</v>
      </c>
      <c r="X133" s="249">
        <v>780.98256331858443</v>
      </c>
      <c r="Y133" s="249">
        <v>35.862188780129465</v>
      </c>
      <c r="Z133" s="249">
        <v>92.664808466096176</v>
      </c>
      <c r="AA133" s="249">
        <v>0</v>
      </c>
      <c r="AB133" s="249">
        <v>65.29605807690109</v>
      </c>
      <c r="AC133" s="249">
        <v>0</v>
      </c>
      <c r="AD133" s="249">
        <v>2928.6226803994055</v>
      </c>
      <c r="AE133" s="249">
        <v>9341.0635666497892</v>
      </c>
    </row>
    <row r="134" spans="3:31" x14ac:dyDescent="0.2">
      <c r="C134" s="251" t="str">
        <v>a_127</v>
      </c>
      <c r="D134" s="249">
        <v>24.962120712669133</v>
      </c>
      <c r="E134" s="249">
        <v>24.955541765745348</v>
      </c>
      <c r="F134" s="249">
        <v>24.894394529615088</v>
      </c>
      <c r="G134" s="260">
        <v>24.919400902713669</v>
      </c>
      <c r="H134" s="260">
        <v>0</v>
      </c>
      <c r="I134" s="260">
        <v>0</v>
      </c>
      <c r="J134" s="260">
        <v>0</v>
      </c>
      <c r="K134" s="260">
        <v>0</v>
      </c>
      <c r="L134" s="260">
        <v>0</v>
      </c>
      <c r="M134" s="260">
        <v>0</v>
      </c>
      <c r="P134" s="303" t="s">
        <v>775</v>
      </c>
      <c r="Q134" s="249">
        <v>2663.2469112444132</v>
      </c>
      <c r="R134" s="249">
        <v>0</v>
      </c>
      <c r="S134" s="249">
        <v>0</v>
      </c>
      <c r="T134" s="249">
        <v>14.416825623812892</v>
      </c>
      <c r="U134" s="249">
        <v>2992.1830397631461</v>
      </c>
      <c r="V134" s="249">
        <v>0</v>
      </c>
      <c r="W134" s="249">
        <v>7.7893997652053626</v>
      </c>
      <c r="X134" s="249">
        <v>815.45279085673974</v>
      </c>
      <c r="Y134" s="249">
        <v>37.445038212790962</v>
      </c>
      <c r="Z134" s="249">
        <v>96.754755134089734</v>
      </c>
      <c r="AA134" s="249">
        <v>0</v>
      </c>
      <c r="AB134" s="249">
        <v>68.17803020402684</v>
      </c>
      <c r="AC134" s="249">
        <v>0</v>
      </c>
      <c r="AD134" s="249">
        <v>3057.883300172794</v>
      </c>
      <c r="AE134" s="249">
        <v>9753.3500909770191</v>
      </c>
    </row>
    <row r="135" spans="3:31" x14ac:dyDescent="0.2">
      <c r="C135" s="251" t="str">
        <v>a_128</v>
      </c>
      <c r="D135" s="249">
        <v>279.75593567945594</v>
      </c>
      <c r="E135" s="249">
        <v>279.60820226547366</v>
      </c>
      <c r="F135" s="249">
        <v>278.62837700365867</v>
      </c>
      <c r="G135" s="260">
        <v>279.64708908628353</v>
      </c>
      <c r="H135" s="260">
        <v>0</v>
      </c>
      <c r="I135" s="260">
        <v>0</v>
      </c>
      <c r="J135" s="260">
        <v>0</v>
      </c>
      <c r="K135" s="260">
        <v>0</v>
      </c>
      <c r="L135" s="260">
        <v>0</v>
      </c>
      <c r="M135" s="260">
        <v>0</v>
      </c>
      <c r="P135" s="303" t="s">
        <v>776</v>
      </c>
      <c r="Q135" s="249">
        <v>29847.589480747069</v>
      </c>
      <c r="R135" s="249">
        <v>0</v>
      </c>
      <c r="S135" s="249">
        <v>0</v>
      </c>
      <c r="T135" s="249">
        <v>161.57251174057291</v>
      </c>
      <c r="U135" s="249">
        <v>33534.048474827316</v>
      </c>
      <c r="V135" s="249">
        <v>0</v>
      </c>
      <c r="W135" s="249">
        <v>87.297503476552649</v>
      </c>
      <c r="X135" s="249">
        <v>9138.9574281150017</v>
      </c>
      <c r="Y135" s="249">
        <v>419.6547169349941</v>
      </c>
      <c r="Z135" s="249">
        <v>1084.3516608841701</v>
      </c>
      <c r="AA135" s="249">
        <v>0</v>
      </c>
      <c r="AB135" s="249">
        <v>764.08606672707219</v>
      </c>
      <c r="AC135" s="249">
        <v>0</v>
      </c>
      <c r="AD135" s="249">
        <v>34270.365634609196</v>
      </c>
      <c r="AE135" s="249">
        <v>109307.92347806194</v>
      </c>
    </row>
    <row r="136" spans="3:31" x14ac:dyDescent="0.2">
      <c r="C136" s="251" t="str">
        <v>a_129</v>
      </c>
      <c r="D136" s="249">
        <v>1.4030765186581478</v>
      </c>
      <c r="E136" s="249">
        <v>1.403460826116721</v>
      </c>
      <c r="F136" s="249">
        <v>1.4025555518680577</v>
      </c>
      <c r="G136" s="260">
        <v>1.3985091246669659</v>
      </c>
      <c r="H136" s="260">
        <v>0</v>
      </c>
      <c r="I136" s="260">
        <v>0</v>
      </c>
      <c r="J136" s="260">
        <v>0</v>
      </c>
      <c r="K136" s="260">
        <v>0</v>
      </c>
      <c r="L136" s="260">
        <v>0</v>
      </c>
      <c r="M136" s="260">
        <v>0</v>
      </c>
      <c r="P136" s="303" t="s">
        <v>777</v>
      </c>
      <c r="Q136" s="249">
        <v>0</v>
      </c>
      <c r="R136" s="249">
        <v>109.69804575054145</v>
      </c>
      <c r="S136" s="249">
        <v>0</v>
      </c>
      <c r="T136" s="249">
        <v>7.0162728864485997</v>
      </c>
      <c r="U136" s="249">
        <v>812.89490525884833</v>
      </c>
      <c r="V136" s="249">
        <v>0</v>
      </c>
      <c r="W136" s="249">
        <v>0</v>
      </c>
      <c r="X136" s="249">
        <v>150.05331940040767</v>
      </c>
      <c r="Y136" s="249">
        <v>0</v>
      </c>
      <c r="Z136" s="249">
        <v>0</v>
      </c>
      <c r="AA136" s="249">
        <v>0</v>
      </c>
      <c r="AB136" s="249">
        <v>8.8249928696385354</v>
      </c>
      <c r="AC136" s="249">
        <v>0</v>
      </c>
      <c r="AD136" s="249">
        <v>0</v>
      </c>
      <c r="AE136" s="249">
        <v>1088.4875361658844</v>
      </c>
    </row>
    <row r="137" spans="3:31" x14ac:dyDescent="0.2">
      <c r="C137" s="251" t="str">
        <v>a_130</v>
      </c>
      <c r="D137" s="249">
        <v>2.2799245128090413</v>
      </c>
      <c r="E137" s="249">
        <v>2.279011940771948</v>
      </c>
      <c r="F137" s="249">
        <v>2.2716801996159868</v>
      </c>
      <c r="G137" s="260">
        <v>2.2774451739313228</v>
      </c>
      <c r="H137" s="260">
        <v>0</v>
      </c>
      <c r="I137" s="260">
        <v>0</v>
      </c>
      <c r="J137" s="260">
        <v>0</v>
      </c>
      <c r="K137" s="260">
        <v>0</v>
      </c>
      <c r="L137" s="260">
        <v>0</v>
      </c>
      <c r="M137" s="260">
        <v>0</v>
      </c>
      <c r="P137" s="303" t="s">
        <v>778</v>
      </c>
      <c r="Q137" s="249">
        <v>0</v>
      </c>
      <c r="R137" s="249">
        <v>0</v>
      </c>
      <c r="S137" s="249">
        <v>0</v>
      </c>
      <c r="T137" s="249">
        <v>0</v>
      </c>
      <c r="U137" s="249">
        <v>878.54992269147363</v>
      </c>
      <c r="V137" s="249">
        <v>0</v>
      </c>
      <c r="W137" s="249">
        <v>0</v>
      </c>
      <c r="X137" s="249">
        <v>2034.9218723600325</v>
      </c>
      <c r="Y137" s="249">
        <v>0</v>
      </c>
      <c r="Z137" s="249">
        <v>0</v>
      </c>
      <c r="AA137" s="249">
        <v>18.784300415289987</v>
      </c>
      <c r="AB137" s="249">
        <v>15.938889289021443</v>
      </c>
      <c r="AC137" s="249">
        <v>0</v>
      </c>
      <c r="AD137" s="249">
        <v>0</v>
      </c>
      <c r="AE137" s="249">
        <v>2948.1949847558176</v>
      </c>
    </row>
    <row r="138" spans="3:31" x14ac:dyDescent="0.2">
      <c r="C138" s="251" t="str">
        <v>a_131</v>
      </c>
      <c r="D138" s="249">
        <v>26.887727612527094</v>
      </c>
      <c r="E138" s="249">
        <v>26.884362609618609</v>
      </c>
      <c r="F138" s="249">
        <v>26.80422750815271</v>
      </c>
      <c r="G138" s="260">
        <v>26.786074123573762</v>
      </c>
      <c r="H138" s="260">
        <v>0</v>
      </c>
      <c r="I138" s="260">
        <v>0</v>
      </c>
      <c r="J138" s="260">
        <v>0</v>
      </c>
      <c r="K138" s="260">
        <v>0</v>
      </c>
      <c r="L138" s="260">
        <v>0</v>
      </c>
      <c r="M138" s="260">
        <v>0</v>
      </c>
      <c r="P138" s="303" t="s">
        <v>779</v>
      </c>
      <c r="Q138" s="249">
        <v>0</v>
      </c>
      <c r="R138" s="249">
        <v>2102.1883942494587</v>
      </c>
      <c r="S138" s="249">
        <v>0</v>
      </c>
      <c r="T138" s="249">
        <v>134.45569911355139</v>
      </c>
      <c r="U138" s="249">
        <v>15577.836632255863</v>
      </c>
      <c r="V138" s="249">
        <v>0</v>
      </c>
      <c r="W138" s="249">
        <v>0</v>
      </c>
      <c r="X138" s="249">
        <v>2875.5329632714738</v>
      </c>
      <c r="Y138" s="249">
        <v>0</v>
      </c>
      <c r="Z138" s="249">
        <v>0</v>
      </c>
      <c r="AA138" s="249">
        <v>0</v>
      </c>
      <c r="AB138" s="249">
        <v>169.11693789036153</v>
      </c>
      <c r="AC138" s="249">
        <v>0</v>
      </c>
      <c r="AD138" s="249">
        <v>0</v>
      </c>
      <c r="AE138" s="249">
        <v>20859.130626780709</v>
      </c>
    </row>
    <row r="139" spans="3:31" x14ac:dyDescent="0.2">
      <c r="C139" s="251" t="str">
        <v>a_132</v>
      </c>
      <c r="D139" s="249">
        <v>134.25148698844637</v>
      </c>
      <c r="E139" s="249">
        <v>134.17989211980907</v>
      </c>
      <c r="F139" s="249">
        <v>133.69932702335294</v>
      </c>
      <c r="G139" s="260">
        <v>134.19010205394093</v>
      </c>
      <c r="H139" s="260">
        <v>0</v>
      </c>
      <c r="I139" s="260">
        <v>0</v>
      </c>
      <c r="J139" s="260">
        <v>0</v>
      </c>
      <c r="K139" s="260">
        <v>0</v>
      </c>
      <c r="L139" s="260">
        <v>0</v>
      </c>
      <c r="M139" s="260">
        <v>0</v>
      </c>
      <c r="P139" s="303" t="s">
        <v>780</v>
      </c>
      <c r="Q139" s="249">
        <v>0</v>
      </c>
      <c r="R139" s="249">
        <v>0</v>
      </c>
      <c r="S139" s="249">
        <v>0</v>
      </c>
      <c r="T139" s="249">
        <v>0</v>
      </c>
      <c r="U139" s="249">
        <v>51732.692399361804</v>
      </c>
      <c r="V139" s="249">
        <v>0</v>
      </c>
      <c r="W139" s="249">
        <v>0</v>
      </c>
      <c r="X139" s="249">
        <v>119824.70723693186</v>
      </c>
      <c r="Y139" s="249">
        <v>0</v>
      </c>
      <c r="Z139" s="249">
        <v>0</v>
      </c>
      <c r="AA139" s="249">
        <v>1106.098139926263</v>
      </c>
      <c r="AB139" s="249">
        <v>938.54843700896424</v>
      </c>
      <c r="AC139" s="249">
        <v>0</v>
      </c>
      <c r="AD139" s="249">
        <v>0</v>
      </c>
      <c r="AE139" s="249">
        <v>173602.0462132289</v>
      </c>
    </row>
    <row r="140" spans="3:31" x14ac:dyDescent="0.2">
      <c r="C140" s="251" t="str">
        <v>a_133</v>
      </c>
      <c r="D140" s="249">
        <v>4.8366648070318998</v>
      </c>
      <c r="E140" s="249">
        <v>4.8367727254280428</v>
      </c>
      <c r="F140" s="249">
        <v>4.777300101253342</v>
      </c>
      <c r="G140" s="260">
        <v>4.7698999410172069</v>
      </c>
      <c r="H140" s="260">
        <v>0</v>
      </c>
      <c r="I140" s="260">
        <v>0</v>
      </c>
      <c r="J140" s="260">
        <v>0</v>
      </c>
      <c r="K140" s="260">
        <v>0</v>
      </c>
      <c r="L140" s="260">
        <v>0</v>
      </c>
      <c r="M140" s="260">
        <v>0</v>
      </c>
      <c r="P140" s="303" t="s">
        <v>781</v>
      </c>
      <c r="Q140" s="249">
        <v>0</v>
      </c>
      <c r="R140" s="249">
        <v>0</v>
      </c>
      <c r="S140" s="249">
        <v>0</v>
      </c>
      <c r="T140" s="249">
        <v>0</v>
      </c>
      <c r="U140" s="249">
        <v>0</v>
      </c>
      <c r="V140" s="249">
        <v>0</v>
      </c>
      <c r="W140" s="249">
        <v>0</v>
      </c>
      <c r="X140" s="249">
        <v>3217.2698707020063</v>
      </c>
      <c r="Y140" s="249">
        <v>901.48365673920478</v>
      </c>
      <c r="Z140" s="249">
        <v>0</v>
      </c>
      <c r="AA140" s="249">
        <v>0</v>
      </c>
      <c r="AB140" s="249">
        <v>0</v>
      </c>
      <c r="AC140" s="249">
        <v>0</v>
      </c>
      <c r="AD140" s="249">
        <v>0</v>
      </c>
      <c r="AE140" s="249">
        <v>4118.7535274412112</v>
      </c>
    </row>
    <row r="141" spans="3:31" x14ac:dyDescent="0.2">
      <c r="C141" s="251" t="str">
        <v>a_134</v>
      </c>
      <c r="D141" s="249">
        <v>32.260594297068472</v>
      </c>
      <c r="E141" s="249">
        <v>32.243535038439234</v>
      </c>
      <c r="F141" s="249">
        <v>32.128803223565207</v>
      </c>
      <c r="G141" s="260">
        <v>32.245774631192852</v>
      </c>
      <c r="H141" s="260">
        <v>0</v>
      </c>
      <c r="I141" s="260">
        <v>0</v>
      </c>
      <c r="J141" s="260">
        <v>0</v>
      </c>
      <c r="K141" s="260">
        <v>0</v>
      </c>
      <c r="L141" s="260">
        <v>0</v>
      </c>
      <c r="M141" s="260">
        <v>0</v>
      </c>
      <c r="P141" s="303" t="s">
        <v>782</v>
      </c>
      <c r="Q141" s="249">
        <v>0</v>
      </c>
      <c r="R141" s="249">
        <v>0</v>
      </c>
      <c r="S141" s="249">
        <v>0</v>
      </c>
      <c r="T141" s="249">
        <v>0</v>
      </c>
      <c r="U141" s="249">
        <v>0</v>
      </c>
      <c r="V141" s="249">
        <v>0</v>
      </c>
      <c r="W141" s="249">
        <v>0</v>
      </c>
      <c r="X141" s="249">
        <v>21459.216667650875</v>
      </c>
      <c r="Y141" s="249">
        <v>6012.9034522340853</v>
      </c>
      <c r="Z141" s="249">
        <v>0</v>
      </c>
      <c r="AA141" s="249">
        <v>0</v>
      </c>
      <c r="AB141" s="249">
        <v>0</v>
      </c>
      <c r="AC141" s="249">
        <v>0</v>
      </c>
      <c r="AD141" s="249">
        <v>0</v>
      </c>
      <c r="AE141" s="249">
        <v>27472.120119884959</v>
      </c>
    </row>
    <row r="142" spans="3:31" x14ac:dyDescent="0.2">
      <c r="C142" s="251" t="str">
        <v>a_135</v>
      </c>
      <c r="D142" s="249">
        <v>61.547757248553168</v>
      </c>
      <c r="E142" s="249">
        <v>61.565458795406236</v>
      </c>
      <c r="F142" s="249">
        <v>60.999738079847226</v>
      </c>
      <c r="G142" s="260">
        <v>60.759657683726154</v>
      </c>
      <c r="H142" s="260">
        <v>0</v>
      </c>
      <c r="I142" s="260">
        <v>0</v>
      </c>
      <c r="J142" s="260">
        <v>0</v>
      </c>
      <c r="K142" s="260">
        <v>0</v>
      </c>
      <c r="L142" s="260">
        <v>0</v>
      </c>
      <c r="M142" s="260">
        <v>0</v>
      </c>
      <c r="P142" s="303" t="s">
        <v>783</v>
      </c>
      <c r="Q142" s="249">
        <v>0</v>
      </c>
      <c r="R142" s="249">
        <v>0</v>
      </c>
      <c r="S142" s="249">
        <v>0</v>
      </c>
      <c r="T142" s="249">
        <v>0</v>
      </c>
      <c r="U142" s="249">
        <v>0</v>
      </c>
      <c r="V142" s="249">
        <v>65752.992315242082</v>
      </c>
      <c r="W142" s="249">
        <v>0</v>
      </c>
      <c r="X142" s="249">
        <v>113.48001935332505</v>
      </c>
      <c r="Y142" s="249">
        <v>0</v>
      </c>
      <c r="Z142" s="249">
        <v>0</v>
      </c>
      <c r="AA142" s="249">
        <v>0</v>
      </c>
      <c r="AB142" s="249">
        <v>0</v>
      </c>
      <c r="AC142" s="249">
        <v>0</v>
      </c>
      <c r="AD142" s="249">
        <v>0</v>
      </c>
      <c r="AE142" s="249">
        <v>65866.472334595412</v>
      </c>
    </row>
    <row r="143" spans="3:31" x14ac:dyDescent="0.2">
      <c r="C143" s="251" t="str">
        <v>a_136</v>
      </c>
      <c r="D143" s="249">
        <v>5.6000662729650044</v>
      </c>
      <c r="E143" s="249">
        <v>5.5966470391890226</v>
      </c>
      <c r="F143" s="249">
        <v>5.579909451084422</v>
      </c>
      <c r="G143" s="260">
        <v>5.6044693444049285</v>
      </c>
      <c r="H143" s="260">
        <v>0</v>
      </c>
      <c r="I143" s="260">
        <v>0</v>
      </c>
      <c r="J143" s="260">
        <v>0</v>
      </c>
      <c r="K143" s="260">
        <v>0</v>
      </c>
      <c r="L143" s="260">
        <v>0</v>
      </c>
      <c r="M143" s="260">
        <v>0</v>
      </c>
      <c r="P143" s="303" t="s">
        <v>784</v>
      </c>
      <c r="Q143" s="249">
        <v>0</v>
      </c>
      <c r="R143" s="249">
        <v>0</v>
      </c>
      <c r="S143" s="249">
        <v>0</v>
      </c>
      <c r="T143" s="249">
        <v>0</v>
      </c>
      <c r="U143" s="249">
        <v>0</v>
      </c>
      <c r="V143" s="249">
        <v>5982.6893955550313</v>
      </c>
      <c r="W143" s="249">
        <v>0</v>
      </c>
      <c r="X143" s="249">
        <v>10.325244289074572</v>
      </c>
      <c r="Y143" s="249">
        <v>0</v>
      </c>
      <c r="Z143" s="249">
        <v>0</v>
      </c>
      <c r="AA143" s="249">
        <v>0</v>
      </c>
      <c r="AB143" s="249">
        <v>0</v>
      </c>
      <c r="AC143" s="249">
        <v>0</v>
      </c>
      <c r="AD143" s="249">
        <v>0</v>
      </c>
      <c r="AE143" s="249">
        <v>5993.0146398441057</v>
      </c>
    </row>
    <row r="144" spans="3:31" x14ac:dyDescent="0.2">
      <c r="C144" s="251" t="str">
        <v>a_137</v>
      </c>
      <c r="D144" s="249">
        <v>138.64655057514381</v>
      </c>
      <c r="E144" s="249">
        <v>138.63311874669864</v>
      </c>
      <c r="F144" s="249">
        <v>138.46329502234587</v>
      </c>
      <c r="G144" s="260">
        <v>138.59174335958357</v>
      </c>
      <c r="H144" s="260">
        <v>0</v>
      </c>
      <c r="I144" s="260">
        <v>0</v>
      </c>
      <c r="J144" s="260">
        <v>0</v>
      </c>
      <c r="K144" s="260">
        <v>0</v>
      </c>
      <c r="L144" s="260">
        <v>0</v>
      </c>
      <c r="M144" s="260">
        <v>0</v>
      </c>
      <c r="P144" s="303" t="s">
        <v>785</v>
      </c>
      <c r="Q144" s="249">
        <v>0</v>
      </c>
      <c r="R144" s="249">
        <v>0</v>
      </c>
      <c r="S144" s="249">
        <v>0</v>
      </c>
      <c r="T144" s="249">
        <v>0</v>
      </c>
      <c r="U144" s="249">
        <v>0</v>
      </c>
      <c r="V144" s="249">
        <v>0</v>
      </c>
      <c r="W144" s="249">
        <v>0</v>
      </c>
      <c r="X144" s="249">
        <v>36375.974322350681</v>
      </c>
      <c r="Y144" s="249">
        <v>559.05089102672002</v>
      </c>
      <c r="Z144" s="249">
        <v>0</v>
      </c>
      <c r="AA144" s="249">
        <v>734.49869760000001</v>
      </c>
      <c r="AB144" s="249">
        <v>432.92985753599999</v>
      </c>
      <c r="AC144" s="249">
        <v>0</v>
      </c>
      <c r="AD144" s="249">
        <v>0</v>
      </c>
      <c r="AE144" s="249">
        <v>38102.453768513406</v>
      </c>
    </row>
    <row r="145" spans="3:31" x14ac:dyDescent="0.2">
      <c r="C145" s="251" t="str">
        <v>a_138</v>
      </c>
      <c r="D145" s="249">
        <v>11.320693624064573</v>
      </c>
      <c r="E145" s="249">
        <v>11.319779887150975</v>
      </c>
      <c r="F145" s="249">
        <v>11.306224355869908</v>
      </c>
      <c r="G145" s="260">
        <v>11.308191202834045</v>
      </c>
      <c r="H145" s="260">
        <v>0</v>
      </c>
      <c r="I145" s="260">
        <v>0</v>
      </c>
      <c r="J145" s="260">
        <v>0</v>
      </c>
      <c r="K145" s="260">
        <v>0</v>
      </c>
      <c r="L145" s="260">
        <v>0</v>
      </c>
      <c r="M145" s="260">
        <v>0</v>
      </c>
      <c r="P145" s="303" t="s">
        <v>786</v>
      </c>
      <c r="Q145" s="249">
        <v>0</v>
      </c>
      <c r="R145" s="249">
        <v>0</v>
      </c>
      <c r="S145" s="249">
        <v>0</v>
      </c>
      <c r="T145" s="249">
        <v>0</v>
      </c>
      <c r="U145" s="249">
        <v>4362.3350037944065</v>
      </c>
      <c r="V145" s="249">
        <v>0</v>
      </c>
      <c r="W145" s="249">
        <v>0</v>
      </c>
      <c r="X145" s="249">
        <v>10104.162193296812</v>
      </c>
      <c r="Y145" s="249">
        <v>0</v>
      </c>
      <c r="Z145" s="249">
        <v>0</v>
      </c>
      <c r="AA145" s="249">
        <v>93.271206458447267</v>
      </c>
      <c r="AB145" s="249">
        <v>79.142656406014595</v>
      </c>
      <c r="AC145" s="249">
        <v>0</v>
      </c>
      <c r="AD145" s="249">
        <v>0</v>
      </c>
      <c r="AE145" s="249">
        <v>14638.911059955681</v>
      </c>
    </row>
    <row r="146" spans="3:31" x14ac:dyDescent="0.2">
      <c r="C146" s="251" t="str">
        <v>a_139</v>
      </c>
      <c r="D146" s="249">
        <v>26.457241571717443</v>
      </c>
      <c r="E146" s="249">
        <v>26.47357567258042</v>
      </c>
      <c r="F146" s="249">
        <v>26.531100418796697</v>
      </c>
      <c r="G146" s="260">
        <v>26.49104057448978</v>
      </c>
      <c r="H146" s="260">
        <v>0</v>
      </c>
      <c r="I146" s="260">
        <v>0</v>
      </c>
      <c r="J146" s="260">
        <v>0</v>
      </c>
      <c r="K146" s="260">
        <v>0</v>
      </c>
      <c r="L146" s="260">
        <v>0</v>
      </c>
      <c r="M146" s="260">
        <v>0</v>
      </c>
      <c r="P146" s="303" t="s">
        <v>787</v>
      </c>
      <c r="Q146" s="249">
        <v>101.66923386463932</v>
      </c>
      <c r="R146" s="249">
        <v>0</v>
      </c>
      <c r="S146" s="249">
        <v>0</v>
      </c>
      <c r="T146" s="249">
        <v>946.28985680366873</v>
      </c>
      <c r="U146" s="249">
        <v>77.409118681965467</v>
      </c>
      <c r="V146" s="249">
        <v>0</v>
      </c>
      <c r="W146" s="249">
        <v>0.21164966893665929</v>
      </c>
      <c r="X146" s="249">
        <v>17.512825647392273</v>
      </c>
      <c r="Y146" s="249">
        <v>0</v>
      </c>
      <c r="Z146" s="249">
        <v>1.5118717114831215</v>
      </c>
      <c r="AA146" s="249">
        <v>0</v>
      </c>
      <c r="AB146" s="249">
        <v>2.8900860122712318E-3</v>
      </c>
      <c r="AC146" s="249">
        <v>0</v>
      </c>
      <c r="AD146" s="249">
        <v>566.79423761601322</v>
      </c>
      <c r="AE146" s="249">
        <v>1711.401684080111</v>
      </c>
    </row>
    <row r="147" spans="3:31" x14ac:dyDescent="0.2">
      <c r="C147" s="251" t="str">
        <v>a_140</v>
      </c>
      <c r="D147" s="249">
        <v>277.10041520863763</v>
      </c>
      <c r="E147" s="249">
        <v>277.05645010518106</v>
      </c>
      <c r="F147" s="249">
        <v>276.66284419532678</v>
      </c>
      <c r="G147" s="260">
        <v>276.73530414799325</v>
      </c>
      <c r="H147" s="260">
        <v>0</v>
      </c>
      <c r="I147" s="260">
        <v>0</v>
      </c>
      <c r="J147" s="260">
        <v>0</v>
      </c>
      <c r="K147" s="260">
        <v>0</v>
      </c>
      <c r="L147" s="260">
        <v>0</v>
      </c>
      <c r="M147" s="260">
        <v>0</v>
      </c>
      <c r="P147" s="303" t="s">
        <v>788</v>
      </c>
      <c r="Q147" s="249">
        <v>1064.8346253886075</v>
      </c>
      <c r="R147" s="249">
        <v>0</v>
      </c>
      <c r="S147" s="249">
        <v>0</v>
      </c>
      <c r="T147" s="249">
        <v>9910.9845414998526</v>
      </c>
      <c r="U147" s="249">
        <v>810.74585457303692</v>
      </c>
      <c r="V147" s="249">
        <v>0</v>
      </c>
      <c r="W147" s="249">
        <v>2.2167167723113432</v>
      </c>
      <c r="X147" s="249">
        <v>183.42090747496854</v>
      </c>
      <c r="Y147" s="249">
        <v>0</v>
      </c>
      <c r="Z147" s="249">
        <v>15.834616691182575</v>
      </c>
      <c r="AA147" s="249">
        <v>0</v>
      </c>
      <c r="AB147" s="249">
        <v>3.0269369987728775E-2</v>
      </c>
      <c r="AC147" s="249">
        <v>0</v>
      </c>
      <c r="AD147" s="249">
        <v>5936.3300650796136</v>
      </c>
      <c r="AE147" s="249">
        <v>17924.397596849562</v>
      </c>
    </row>
    <row r="148" spans="3:31" x14ac:dyDescent="0.2">
      <c r="C148" s="251" t="str">
        <v>a_141</v>
      </c>
      <c r="D148" s="249">
        <v>12.965505963159201</v>
      </c>
      <c r="E148" s="249">
        <v>12.970993753494298</v>
      </c>
      <c r="F148" s="249">
        <v>12.986358620710115</v>
      </c>
      <c r="G148" s="260">
        <v>12.961837866135182</v>
      </c>
      <c r="H148" s="260">
        <v>0</v>
      </c>
      <c r="I148" s="260">
        <v>0</v>
      </c>
      <c r="J148" s="260">
        <v>0</v>
      </c>
      <c r="K148" s="260">
        <v>0</v>
      </c>
      <c r="L148" s="260">
        <v>0</v>
      </c>
      <c r="M148" s="260">
        <v>0</v>
      </c>
      <c r="P148" s="303" t="s">
        <v>789</v>
      </c>
      <c r="Q148" s="249">
        <v>0</v>
      </c>
      <c r="R148" s="249">
        <v>0</v>
      </c>
      <c r="S148" s="249">
        <v>0</v>
      </c>
      <c r="T148" s="249">
        <v>0</v>
      </c>
      <c r="U148" s="249">
        <v>25.294340034395397</v>
      </c>
      <c r="V148" s="249">
        <v>0</v>
      </c>
      <c r="W148" s="249">
        <v>0</v>
      </c>
      <c r="X148" s="249">
        <v>0.1328964390075083</v>
      </c>
      <c r="Y148" s="249">
        <v>0</v>
      </c>
      <c r="Z148" s="249">
        <v>0</v>
      </c>
      <c r="AA148" s="249">
        <v>0</v>
      </c>
      <c r="AB148" s="249">
        <v>0</v>
      </c>
      <c r="AC148" s="249">
        <v>0</v>
      </c>
      <c r="AD148" s="249">
        <v>195.57984757170306</v>
      </c>
      <c r="AE148" s="249">
        <v>221.00708404510596</v>
      </c>
    </row>
    <row r="149" spans="3:31" x14ac:dyDescent="0.2">
      <c r="C149" s="251" t="str">
        <v>a_142</v>
      </c>
      <c r="D149" s="249">
        <v>12.980355487982651</v>
      </c>
      <c r="E149" s="249">
        <v>12.983516877516523</v>
      </c>
      <c r="F149" s="249">
        <v>12.998179390364269</v>
      </c>
      <c r="G149" s="260">
        <v>12.974644514818895</v>
      </c>
      <c r="H149" s="260">
        <v>0</v>
      </c>
      <c r="I149" s="260">
        <v>0</v>
      </c>
      <c r="J149" s="260">
        <v>0</v>
      </c>
      <c r="K149" s="260">
        <v>0</v>
      </c>
      <c r="L149" s="260">
        <v>0</v>
      </c>
      <c r="M149" s="260">
        <v>0</v>
      </c>
      <c r="P149" s="303" t="s">
        <v>790</v>
      </c>
      <c r="Q149" s="249">
        <v>0</v>
      </c>
      <c r="R149" s="249">
        <v>0</v>
      </c>
      <c r="S149" s="249">
        <v>0</v>
      </c>
      <c r="T149" s="249">
        <v>0</v>
      </c>
      <c r="U149" s="249">
        <v>25.323309897299371</v>
      </c>
      <c r="V149" s="249">
        <v>0</v>
      </c>
      <c r="W149" s="249">
        <v>0</v>
      </c>
      <c r="X149" s="249">
        <v>0.13304864664025295</v>
      </c>
      <c r="Y149" s="249">
        <v>0</v>
      </c>
      <c r="Z149" s="249">
        <v>0</v>
      </c>
      <c r="AA149" s="249">
        <v>0</v>
      </c>
      <c r="AB149" s="249">
        <v>0</v>
      </c>
      <c r="AC149" s="249">
        <v>0</v>
      </c>
      <c r="AD149" s="249">
        <v>195.80384714485768</v>
      </c>
      <c r="AE149" s="249">
        <v>221.2602056887973</v>
      </c>
    </row>
    <row r="150" spans="3:31" x14ac:dyDescent="0.2">
      <c r="C150" s="251" t="str">
        <v>a_143</v>
      </c>
      <c r="D150" s="249">
        <v>12.77132907963302</v>
      </c>
      <c r="E150" s="249">
        <v>12.772608480721132</v>
      </c>
      <c r="F150" s="249">
        <v>12.777974610344215</v>
      </c>
      <c r="G150" s="260">
        <v>12.768177121693787</v>
      </c>
      <c r="H150" s="260">
        <v>0</v>
      </c>
      <c r="I150" s="260">
        <v>0</v>
      </c>
      <c r="J150" s="260">
        <v>0</v>
      </c>
      <c r="K150" s="260">
        <v>0</v>
      </c>
      <c r="L150" s="260">
        <v>0</v>
      </c>
      <c r="M150" s="260">
        <v>0</v>
      </c>
      <c r="P150" s="303" t="s">
        <v>791</v>
      </c>
      <c r="Q150" s="249">
        <v>0</v>
      </c>
      <c r="R150" s="249">
        <v>0</v>
      </c>
      <c r="S150" s="249">
        <v>0</v>
      </c>
      <c r="T150" s="249">
        <v>0</v>
      </c>
      <c r="U150" s="249">
        <v>24.915521334015597</v>
      </c>
      <c r="V150" s="249">
        <v>0</v>
      </c>
      <c r="W150" s="249">
        <v>0</v>
      </c>
      <c r="X150" s="249">
        <v>0.13090612590815603</v>
      </c>
      <c r="Y150" s="249">
        <v>0</v>
      </c>
      <c r="Z150" s="249">
        <v>0</v>
      </c>
      <c r="AA150" s="249">
        <v>0</v>
      </c>
      <c r="AB150" s="249">
        <v>0</v>
      </c>
      <c r="AC150" s="249">
        <v>0</v>
      </c>
      <c r="AD150" s="249">
        <v>192.65076131853951</v>
      </c>
      <c r="AE150" s="249">
        <v>217.69718877846327</v>
      </c>
    </row>
    <row r="151" spans="3:31" x14ac:dyDescent="0.2">
      <c r="C151" s="251" t="str">
        <v>a_144</v>
      </c>
      <c r="D151" s="249">
        <v>173.82668563144014</v>
      </c>
      <c r="E151" s="249">
        <v>173.8409633570293</v>
      </c>
      <c r="F151" s="249">
        <v>173.95545841922524</v>
      </c>
      <c r="G151" s="260">
        <v>173.75753434470613</v>
      </c>
      <c r="H151" s="260">
        <v>0</v>
      </c>
      <c r="I151" s="260">
        <v>0</v>
      </c>
      <c r="J151" s="260">
        <v>0</v>
      </c>
      <c r="K151" s="260">
        <v>0</v>
      </c>
      <c r="L151" s="260">
        <v>0</v>
      </c>
      <c r="M151" s="260">
        <v>0</v>
      </c>
      <c r="P151" s="303" t="s">
        <v>792</v>
      </c>
      <c r="Q151" s="249">
        <v>0</v>
      </c>
      <c r="R151" s="249">
        <v>0</v>
      </c>
      <c r="S151" s="249">
        <v>0</v>
      </c>
      <c r="T151" s="249">
        <v>0</v>
      </c>
      <c r="U151" s="249">
        <v>339.11760219053235</v>
      </c>
      <c r="V151" s="249">
        <v>0</v>
      </c>
      <c r="W151" s="249">
        <v>0</v>
      </c>
      <c r="X151" s="249">
        <v>1.7817235664027391</v>
      </c>
      <c r="Y151" s="249">
        <v>0</v>
      </c>
      <c r="Z151" s="249">
        <v>0</v>
      </c>
      <c r="AA151" s="249">
        <v>0</v>
      </c>
      <c r="AB151" s="249">
        <v>0</v>
      </c>
      <c r="AC151" s="249">
        <v>0</v>
      </c>
      <c r="AD151" s="249">
        <v>2622.1110673422277</v>
      </c>
      <c r="AE151" s="249">
        <v>2963.0103930991627</v>
      </c>
    </row>
    <row r="152" spans="3:31" x14ac:dyDescent="0.2">
      <c r="C152" s="251" t="str">
        <v>a_145</v>
      </c>
      <c r="D152" s="249">
        <v>30.201482634105616</v>
      </c>
      <c r="E152" s="249">
        <v>30.208395058591424</v>
      </c>
      <c r="F152" s="249">
        <v>30.234374650843176</v>
      </c>
      <c r="G152" s="260">
        <v>30.194805006302289</v>
      </c>
      <c r="H152" s="260">
        <v>0</v>
      </c>
      <c r="I152" s="260">
        <v>0</v>
      </c>
      <c r="J152" s="260">
        <v>0</v>
      </c>
      <c r="K152" s="260">
        <v>0</v>
      </c>
      <c r="L152" s="260">
        <v>0</v>
      </c>
      <c r="M152" s="260">
        <v>0</v>
      </c>
      <c r="P152" s="303" t="s">
        <v>793</v>
      </c>
      <c r="Q152" s="249">
        <v>0</v>
      </c>
      <c r="R152" s="249">
        <v>0</v>
      </c>
      <c r="S152" s="249">
        <v>0</v>
      </c>
      <c r="T152" s="249">
        <v>0</v>
      </c>
      <c r="U152" s="249">
        <v>58.919919782583996</v>
      </c>
      <c r="V152" s="249">
        <v>0</v>
      </c>
      <c r="W152" s="249">
        <v>0</v>
      </c>
      <c r="X152" s="249">
        <v>0.30956520372011442</v>
      </c>
      <c r="Y152" s="249">
        <v>0</v>
      </c>
      <c r="Z152" s="249">
        <v>0</v>
      </c>
      <c r="AA152" s="249">
        <v>0</v>
      </c>
      <c r="AB152" s="249">
        <v>0</v>
      </c>
      <c r="AC152" s="249">
        <v>0</v>
      </c>
      <c r="AD152" s="249">
        <v>455.57816153119467</v>
      </c>
      <c r="AE152" s="249">
        <v>514.80764651749882</v>
      </c>
    </row>
    <row r="153" spans="3:31" x14ac:dyDescent="0.2">
      <c r="C153" s="251" t="str">
        <v>a_146</v>
      </c>
      <c r="D153" s="249">
        <v>6.6884494944474451</v>
      </c>
      <c r="E153" s="249">
        <v>6.6900050026881299</v>
      </c>
      <c r="F153" s="249">
        <v>6.6946059411437577</v>
      </c>
      <c r="G153" s="260">
        <v>6.68648125527407</v>
      </c>
      <c r="H153" s="260">
        <v>0</v>
      </c>
      <c r="I153" s="260">
        <v>0</v>
      </c>
      <c r="J153" s="260">
        <v>0</v>
      </c>
      <c r="K153" s="260">
        <v>0</v>
      </c>
      <c r="L153" s="260">
        <v>0</v>
      </c>
      <c r="M153" s="260">
        <v>0</v>
      </c>
      <c r="P153" s="303" t="s">
        <v>794</v>
      </c>
      <c r="Q153" s="249">
        <v>0</v>
      </c>
      <c r="R153" s="249">
        <v>0</v>
      </c>
      <c r="S153" s="249">
        <v>0</v>
      </c>
      <c r="T153" s="249">
        <v>0</v>
      </c>
      <c r="U153" s="249">
        <v>13.048462304220861</v>
      </c>
      <c r="V153" s="249">
        <v>0</v>
      </c>
      <c r="W153" s="249">
        <v>0</v>
      </c>
      <c r="X153" s="249">
        <v>6.8556608806421795E-2</v>
      </c>
      <c r="Y153" s="249">
        <v>0</v>
      </c>
      <c r="Z153" s="249">
        <v>0</v>
      </c>
      <c r="AA153" s="249">
        <v>0</v>
      </c>
      <c r="AB153" s="249">
        <v>0</v>
      </c>
      <c r="AC153" s="249">
        <v>0</v>
      </c>
      <c r="AD153" s="249">
        <v>100.89277937413596</v>
      </c>
      <c r="AE153" s="249">
        <v>114.00979828716324</v>
      </c>
    </row>
    <row r="154" spans="3:31" x14ac:dyDescent="0.2">
      <c r="C154" s="251" t="str">
        <v>a_147</v>
      </c>
      <c r="D154" s="249">
        <v>101.63478860744148</v>
      </c>
      <c r="E154" s="249">
        <v>101.62897564095513</v>
      </c>
      <c r="F154" s="249">
        <v>101.55416136777626</v>
      </c>
      <c r="G154" s="260">
        <v>101.59560328973529</v>
      </c>
      <c r="H154" s="260">
        <v>0</v>
      </c>
      <c r="I154" s="260">
        <v>0</v>
      </c>
      <c r="J154" s="260">
        <v>0</v>
      </c>
      <c r="K154" s="260">
        <v>0</v>
      </c>
      <c r="L154" s="260">
        <v>0</v>
      </c>
      <c r="M154" s="260">
        <v>0</v>
      </c>
      <c r="P154" s="303" t="s">
        <v>795</v>
      </c>
      <c r="Q154" s="249">
        <v>0</v>
      </c>
      <c r="R154" s="249">
        <v>0</v>
      </c>
      <c r="S154" s="249">
        <v>0</v>
      </c>
      <c r="T154" s="249">
        <v>0</v>
      </c>
      <c r="U154" s="249">
        <v>360.14434833808212</v>
      </c>
      <c r="V154" s="249">
        <v>0</v>
      </c>
      <c r="W154" s="249">
        <v>0</v>
      </c>
      <c r="X154" s="249">
        <v>1.6005095283592705</v>
      </c>
      <c r="Y154" s="249">
        <v>0</v>
      </c>
      <c r="Z154" s="249">
        <v>0</v>
      </c>
      <c r="AA154" s="249">
        <v>0</v>
      </c>
      <c r="AB154" s="249">
        <v>0</v>
      </c>
      <c r="AC154" s="249">
        <v>0</v>
      </c>
      <c r="AD154" s="249">
        <v>289.36070705845816</v>
      </c>
      <c r="AE154" s="249">
        <v>651.10556492489957</v>
      </c>
    </row>
    <row r="155" spans="3:31" x14ac:dyDescent="0.2">
      <c r="C155" s="251" t="str">
        <v>a_148</v>
      </c>
      <c r="D155" s="249">
        <v>14.682503224689015</v>
      </c>
      <c r="E155" s="249">
        <v>14.689277400604217</v>
      </c>
      <c r="F155" s="249">
        <v>14.730698168728832</v>
      </c>
      <c r="G155" s="260">
        <v>14.683161557485594</v>
      </c>
      <c r="H155" s="260">
        <v>0</v>
      </c>
      <c r="I155" s="260">
        <v>0</v>
      </c>
      <c r="J155" s="260">
        <v>0</v>
      </c>
      <c r="K155" s="260">
        <v>0</v>
      </c>
      <c r="L155" s="260">
        <v>0</v>
      </c>
      <c r="M155" s="260">
        <v>0</v>
      </c>
      <c r="P155" s="303" t="s">
        <v>796</v>
      </c>
      <c r="Q155" s="249">
        <v>0</v>
      </c>
      <c r="R155" s="249">
        <v>0</v>
      </c>
      <c r="S155" s="249">
        <v>0</v>
      </c>
      <c r="T155" s="249">
        <v>0</v>
      </c>
      <c r="U155" s="249">
        <v>52.027663246797481</v>
      </c>
      <c r="V155" s="249">
        <v>0</v>
      </c>
      <c r="W155" s="249">
        <v>0</v>
      </c>
      <c r="X155" s="249">
        <v>0.23121498684909841</v>
      </c>
      <c r="Y155" s="249">
        <v>0</v>
      </c>
      <c r="Z155" s="249">
        <v>0</v>
      </c>
      <c r="AA155" s="249">
        <v>0</v>
      </c>
      <c r="AB155" s="249">
        <v>0</v>
      </c>
      <c r="AC155" s="249">
        <v>0</v>
      </c>
      <c r="AD155" s="249">
        <v>41.802020476412302</v>
      </c>
      <c r="AE155" s="249">
        <v>94.060898710058879</v>
      </c>
    </row>
    <row r="156" spans="3:31" x14ac:dyDescent="0.2">
      <c r="C156" s="251" t="str">
        <v>a_149</v>
      </c>
      <c r="D156" s="249">
        <v>6.3876488415747668</v>
      </c>
      <c r="E156" s="249">
        <v>6.3880939009856572</v>
      </c>
      <c r="F156" s="249">
        <v>6.3864938210263009</v>
      </c>
      <c r="G156" s="260">
        <v>6.3840872749635524</v>
      </c>
      <c r="H156" s="260">
        <v>0</v>
      </c>
      <c r="I156" s="260">
        <v>0</v>
      </c>
      <c r="J156" s="260">
        <v>0</v>
      </c>
      <c r="K156" s="260">
        <v>0</v>
      </c>
      <c r="L156" s="260">
        <v>0</v>
      </c>
      <c r="M156" s="260">
        <v>0</v>
      </c>
      <c r="P156" s="303" t="s">
        <v>797</v>
      </c>
      <c r="Q156" s="249">
        <v>0</v>
      </c>
      <c r="R156" s="249">
        <v>0</v>
      </c>
      <c r="S156" s="249">
        <v>0</v>
      </c>
      <c r="T156" s="249">
        <v>0</v>
      </c>
      <c r="U156" s="249">
        <v>22.634726366646994</v>
      </c>
      <c r="V156" s="249">
        <v>0</v>
      </c>
      <c r="W156" s="249">
        <v>0</v>
      </c>
      <c r="X156" s="249">
        <v>0.10059048653351484</v>
      </c>
      <c r="Y156" s="249">
        <v>0</v>
      </c>
      <c r="Z156" s="249">
        <v>0</v>
      </c>
      <c r="AA156" s="249">
        <v>0</v>
      </c>
      <c r="AB156" s="249">
        <v>0</v>
      </c>
      <c r="AC156" s="249">
        <v>0</v>
      </c>
      <c r="AD156" s="249">
        <v>18.18604250143424</v>
      </c>
      <c r="AE156" s="249">
        <v>40.921359354614751</v>
      </c>
    </row>
    <row r="157" spans="3:31" x14ac:dyDescent="0.2">
      <c r="C157" s="251" t="str">
        <v>a_150</v>
      </c>
      <c r="D157" s="249">
        <v>5.4040752728451658</v>
      </c>
      <c r="E157" s="249">
        <v>5.4027640234230123</v>
      </c>
      <c r="F157" s="249">
        <v>5.3923509034235506</v>
      </c>
      <c r="G157" s="260">
        <v>5.4017248790067205</v>
      </c>
      <c r="H157" s="260">
        <v>0</v>
      </c>
      <c r="I157" s="260">
        <v>0</v>
      </c>
      <c r="J157" s="260">
        <v>0</v>
      </c>
      <c r="K157" s="260">
        <v>0</v>
      </c>
      <c r="L157" s="260">
        <v>0</v>
      </c>
      <c r="M157" s="260">
        <v>0</v>
      </c>
      <c r="P157" s="303" t="s">
        <v>798</v>
      </c>
      <c r="Q157" s="249">
        <v>0</v>
      </c>
      <c r="R157" s="249">
        <v>0</v>
      </c>
      <c r="S157" s="249">
        <v>0</v>
      </c>
      <c r="T157" s="249">
        <v>0</v>
      </c>
      <c r="U157" s="249">
        <v>19.149419152393119</v>
      </c>
      <c r="V157" s="249">
        <v>0</v>
      </c>
      <c r="W157" s="249">
        <v>0</v>
      </c>
      <c r="X157" s="249">
        <v>8.5101509873422729E-2</v>
      </c>
      <c r="Y157" s="249">
        <v>0</v>
      </c>
      <c r="Z157" s="249">
        <v>0</v>
      </c>
      <c r="AA157" s="249">
        <v>0</v>
      </c>
      <c r="AB157" s="249">
        <v>0</v>
      </c>
      <c r="AC157" s="249">
        <v>0</v>
      </c>
      <c r="AD157" s="249">
        <v>15.385745996751298</v>
      </c>
      <c r="AE157" s="249">
        <v>34.620266659017837</v>
      </c>
    </row>
    <row r="158" spans="3:31" x14ac:dyDescent="0.2">
      <c r="C158" s="251" t="str">
        <v>a_151</v>
      </c>
      <c r="D158" s="249">
        <v>54.34347754851251</v>
      </c>
      <c r="E158" s="249">
        <v>54.345731862858507</v>
      </c>
      <c r="F158" s="249">
        <v>54.357317558749223</v>
      </c>
      <c r="G158" s="260">
        <v>54.339929767102035</v>
      </c>
      <c r="H158" s="260">
        <v>0</v>
      </c>
      <c r="I158" s="260">
        <v>0</v>
      </c>
      <c r="J158" s="260">
        <v>0</v>
      </c>
      <c r="K158" s="260">
        <v>0</v>
      </c>
      <c r="L158" s="260">
        <v>0</v>
      </c>
      <c r="M158" s="260">
        <v>0</v>
      </c>
      <c r="P158" s="303" t="s">
        <v>799</v>
      </c>
      <c r="Q158" s="249">
        <v>2.304495175386899</v>
      </c>
      <c r="R158" s="249">
        <v>0</v>
      </c>
      <c r="S158" s="249">
        <v>0</v>
      </c>
      <c r="T158" s="249">
        <v>16.301653647066853</v>
      </c>
      <c r="U158" s="249">
        <v>1010.5080876824612</v>
      </c>
      <c r="V158" s="249">
        <v>0</v>
      </c>
      <c r="W158" s="249">
        <v>0.17921609370817077</v>
      </c>
      <c r="X158" s="249">
        <v>5269.343518806636</v>
      </c>
      <c r="Y158" s="249">
        <v>1.4808550634748299E-2</v>
      </c>
      <c r="Z158" s="249">
        <v>21.620805843242444</v>
      </c>
      <c r="AA158" s="249">
        <v>413.89018240850919</v>
      </c>
      <c r="AB158" s="249">
        <v>73.648522803361274</v>
      </c>
      <c r="AC158" s="249">
        <v>0</v>
      </c>
      <c r="AD158" s="249">
        <v>3674.6008349740246</v>
      </c>
      <c r="AE158" s="249">
        <v>10482.412125985031</v>
      </c>
    </row>
    <row r="159" spans="3:31" x14ac:dyDescent="0.2">
      <c r="C159" s="251" t="str">
        <v>a_152</v>
      </c>
      <c r="D159" s="249">
        <v>5.0943853964060422</v>
      </c>
      <c r="E159" s="249">
        <v>5.0948820060454505</v>
      </c>
      <c r="F159" s="249">
        <v>5.0933045324123496</v>
      </c>
      <c r="G159" s="260">
        <v>5.0962410923397998</v>
      </c>
      <c r="H159" s="260">
        <v>0</v>
      </c>
      <c r="I159" s="260">
        <v>0</v>
      </c>
      <c r="J159" s="260">
        <v>0</v>
      </c>
      <c r="K159" s="260">
        <v>0</v>
      </c>
      <c r="L159" s="260">
        <v>0</v>
      </c>
      <c r="M159" s="260">
        <v>0</v>
      </c>
      <c r="P159" s="303" t="s">
        <v>800</v>
      </c>
      <c r="Q159" s="249">
        <v>0.2160330383181476</v>
      </c>
      <c r="R159" s="249">
        <v>0</v>
      </c>
      <c r="S159" s="249">
        <v>0</v>
      </c>
      <c r="T159" s="249">
        <v>1.5281853503532337</v>
      </c>
      <c r="U159" s="249">
        <v>94.729264247842295</v>
      </c>
      <c r="V159" s="249">
        <v>0</v>
      </c>
      <c r="W159" s="249">
        <v>1.6800467908458912E-2</v>
      </c>
      <c r="X159" s="249">
        <v>493.97035084645819</v>
      </c>
      <c r="Y159" s="249">
        <v>1.388215614804101E-3</v>
      </c>
      <c r="Z159" s="249">
        <v>2.0268249754171204</v>
      </c>
      <c r="AA159" s="249">
        <v>38.799800750613841</v>
      </c>
      <c r="AB159" s="249">
        <v>6.9041212664644949</v>
      </c>
      <c r="AC159" s="249">
        <v>0</v>
      </c>
      <c r="AD159" s="249">
        <v>344.47248641020246</v>
      </c>
      <c r="AE159" s="249">
        <v>982.66525556919294</v>
      </c>
    </row>
    <row r="160" spans="3:31" x14ac:dyDescent="0.2">
      <c r="C160" s="251" t="str">
        <v>a_153</v>
      </c>
      <c r="D160" s="249">
        <v>12.438834879252177</v>
      </c>
      <c r="E160" s="249">
        <v>12.4387460490489</v>
      </c>
      <c r="F160" s="249">
        <v>12.432892749808104</v>
      </c>
      <c r="G160" s="260">
        <v>12.432370430467495</v>
      </c>
      <c r="H160" s="260">
        <v>0</v>
      </c>
      <c r="I160" s="260">
        <v>0</v>
      </c>
      <c r="J160" s="260">
        <v>0</v>
      </c>
      <c r="K160" s="260">
        <v>0</v>
      </c>
      <c r="L160" s="260">
        <v>0</v>
      </c>
      <c r="M160" s="260">
        <v>0</v>
      </c>
      <c r="P160" s="303" t="s">
        <v>801</v>
      </c>
      <c r="Q160" s="249">
        <v>0.52748252890296565</v>
      </c>
      <c r="R160" s="249">
        <v>0</v>
      </c>
      <c r="S160" s="249">
        <v>0</v>
      </c>
      <c r="T160" s="249">
        <v>3.7313323902322471</v>
      </c>
      <c r="U160" s="249">
        <v>231.29810262161018</v>
      </c>
      <c r="V160" s="249">
        <v>0</v>
      </c>
      <c r="W160" s="249">
        <v>4.1021287151718898E-2</v>
      </c>
      <c r="X160" s="249">
        <v>1206.115193750376</v>
      </c>
      <c r="Y160" s="249">
        <v>3.3895717472670469E-3</v>
      </c>
      <c r="Z160" s="249">
        <v>4.9488484354057443</v>
      </c>
      <c r="AA160" s="249">
        <v>94.736514285952779</v>
      </c>
      <c r="AB160" s="249">
        <v>16.857622212970156</v>
      </c>
      <c r="AC160" s="249">
        <v>0</v>
      </c>
      <c r="AD160" s="249">
        <v>841.08995403543474</v>
      </c>
      <c r="AE160" s="249">
        <v>2399.3494611197839</v>
      </c>
    </row>
    <row r="161" spans="3:31" x14ac:dyDescent="0.2">
      <c r="C161" s="251" t="str">
        <v>a_154</v>
      </c>
      <c r="D161" s="249">
        <v>41.172133592057506</v>
      </c>
      <c r="E161" s="249">
        <v>41.162426234045988</v>
      </c>
      <c r="F161" s="249">
        <v>41.111584227030619</v>
      </c>
      <c r="G161" s="260">
        <v>41.147927035328983</v>
      </c>
      <c r="H161" s="260">
        <v>0</v>
      </c>
      <c r="I161" s="260">
        <v>0</v>
      </c>
      <c r="J161" s="260">
        <v>0</v>
      </c>
      <c r="K161" s="260">
        <v>0</v>
      </c>
      <c r="L161" s="260">
        <v>0</v>
      </c>
      <c r="M161" s="260">
        <v>0</v>
      </c>
      <c r="P161" s="303" t="s">
        <v>802</v>
      </c>
      <c r="Q161" s="249">
        <v>1.7459497901764012</v>
      </c>
      <c r="R161" s="249">
        <v>0</v>
      </c>
      <c r="S161" s="249">
        <v>0</v>
      </c>
      <c r="T161" s="249">
        <v>12.350587264669068</v>
      </c>
      <c r="U161" s="249">
        <v>765.5890984300039</v>
      </c>
      <c r="V161" s="249">
        <v>0</v>
      </c>
      <c r="W161" s="249">
        <v>0.13577910882520386</v>
      </c>
      <c r="X161" s="249">
        <v>3992.2015499482427</v>
      </c>
      <c r="Y161" s="249">
        <v>1.1219370797430567E-2</v>
      </c>
      <c r="Z161" s="249">
        <v>16.380525257171019</v>
      </c>
      <c r="AA161" s="249">
        <v>313.57474072857946</v>
      </c>
      <c r="AB161" s="249">
        <v>55.798174068098135</v>
      </c>
      <c r="AC161" s="249">
        <v>0</v>
      </c>
      <c r="AD161" s="249">
        <v>2783.9800340340521</v>
      </c>
      <c r="AE161" s="249">
        <v>7941.7676580006155</v>
      </c>
    </row>
    <row r="162" spans="3:31" x14ac:dyDescent="0.2">
      <c r="C162" s="251" t="str">
        <v>a_155</v>
      </c>
      <c r="D162" s="249">
        <v>7.8358760658616315</v>
      </c>
      <c r="E162" s="249">
        <v>7.836280740674086</v>
      </c>
      <c r="F162" s="249">
        <v>7.8373482760466926</v>
      </c>
      <c r="G162" s="260">
        <v>7.8443558160790481</v>
      </c>
      <c r="H162" s="260">
        <v>0</v>
      </c>
      <c r="I162" s="260">
        <v>0</v>
      </c>
      <c r="J162" s="260">
        <v>0</v>
      </c>
      <c r="K162" s="260">
        <v>0</v>
      </c>
      <c r="L162" s="260">
        <v>0</v>
      </c>
      <c r="M162" s="260">
        <v>0</v>
      </c>
      <c r="P162" s="303" t="s">
        <v>803</v>
      </c>
      <c r="Q162" s="249">
        <v>0.33228897750585862</v>
      </c>
      <c r="R162" s="249">
        <v>0</v>
      </c>
      <c r="S162" s="249">
        <v>0</v>
      </c>
      <c r="T162" s="249">
        <v>2.3505624485106877</v>
      </c>
      <c r="U162" s="249">
        <v>145.70683540746913</v>
      </c>
      <c r="V162" s="249">
        <v>0</v>
      </c>
      <c r="W162" s="249">
        <v>2.5841465483165599E-2</v>
      </c>
      <c r="X162" s="249">
        <v>759.79537240620004</v>
      </c>
      <c r="Y162" s="249">
        <v>2.1352694513400803E-3</v>
      </c>
      <c r="Z162" s="249">
        <v>3.1175398166314459</v>
      </c>
      <c r="AA162" s="249">
        <v>59.679511148964281</v>
      </c>
      <c r="AB162" s="249">
        <v>10.619502526420849</v>
      </c>
      <c r="AC162" s="249">
        <v>0</v>
      </c>
      <c r="AD162" s="249">
        <v>529.84678259987936</v>
      </c>
      <c r="AE162" s="249">
        <v>1511.476372066516</v>
      </c>
    </row>
    <row r="163" spans="3:31" x14ac:dyDescent="0.2">
      <c r="C163" s="251" t="str">
        <v>a_156</v>
      </c>
      <c r="D163" s="249">
        <v>58.785351327618891</v>
      </c>
      <c r="E163" s="249">
        <v>58.773935352700676</v>
      </c>
      <c r="F163" s="249">
        <v>58.667863809971507</v>
      </c>
      <c r="G163" s="260">
        <v>58.771686240080463</v>
      </c>
      <c r="H163" s="260">
        <v>0</v>
      </c>
      <c r="I163" s="260">
        <v>0</v>
      </c>
      <c r="J163" s="260">
        <v>0</v>
      </c>
      <c r="K163" s="260">
        <v>0</v>
      </c>
      <c r="L163" s="260">
        <v>0</v>
      </c>
      <c r="M163" s="260">
        <v>0</v>
      </c>
      <c r="P163" s="303" t="s">
        <v>804</v>
      </c>
      <c r="Q163" s="249">
        <v>2.492857738023607</v>
      </c>
      <c r="R163" s="249">
        <v>0</v>
      </c>
      <c r="S163" s="249">
        <v>0</v>
      </c>
      <c r="T163" s="249">
        <v>17.634102197609828</v>
      </c>
      <c r="U163" s="249">
        <v>1093.1040049982923</v>
      </c>
      <c r="V163" s="249">
        <v>0</v>
      </c>
      <c r="W163" s="249">
        <v>0.19386468270812121</v>
      </c>
      <c r="X163" s="249">
        <v>5700.0439425768473</v>
      </c>
      <c r="Y163" s="249">
        <v>1.6018957398142079E-2</v>
      </c>
      <c r="Z163" s="249">
        <v>23.388026030292789</v>
      </c>
      <c r="AA163" s="249">
        <v>447.72033151938876</v>
      </c>
      <c r="AB163" s="249">
        <v>79.668333405620444</v>
      </c>
      <c r="AC163" s="249">
        <v>0</v>
      </c>
      <c r="AD163" s="249">
        <v>3974.9517479788606</v>
      </c>
      <c r="AE163" s="249">
        <v>11339.213230085043</v>
      </c>
    </row>
    <row r="164" spans="3:31" x14ac:dyDescent="0.2">
      <c r="C164" s="251" t="str">
        <v>a_157</v>
      </c>
      <c r="D164" s="249">
        <v>15.330493845185583</v>
      </c>
      <c r="E164" s="249">
        <v>15.351977586161613</v>
      </c>
      <c r="F164" s="249">
        <v>15.47566168339897</v>
      </c>
      <c r="G164" s="260">
        <v>15.412238167234454</v>
      </c>
      <c r="H164" s="260">
        <v>0</v>
      </c>
      <c r="I164" s="260">
        <v>0</v>
      </c>
      <c r="J164" s="260">
        <v>0</v>
      </c>
      <c r="K164" s="260">
        <v>0</v>
      </c>
      <c r="L164" s="260">
        <v>0</v>
      </c>
      <c r="M164" s="260">
        <v>0</v>
      </c>
      <c r="P164" s="303" t="s">
        <v>805</v>
      </c>
      <c r="Q164" s="249">
        <v>0.65010652052935747</v>
      </c>
      <c r="R164" s="249">
        <v>0</v>
      </c>
      <c r="S164" s="249">
        <v>0</v>
      </c>
      <c r="T164" s="249">
        <v>4.598756137378369</v>
      </c>
      <c r="U164" s="249">
        <v>285.06802872335248</v>
      </c>
      <c r="V164" s="249">
        <v>0</v>
      </c>
      <c r="W164" s="249">
        <v>5.0557515740479481E-2</v>
      </c>
      <c r="X164" s="249">
        <v>1486.5010858224848</v>
      </c>
      <c r="Y164" s="249">
        <v>4.1775463147249751E-3</v>
      </c>
      <c r="Z164" s="249">
        <v>6.0993084333237233</v>
      </c>
      <c r="AA164" s="249">
        <v>116.75993477473116</v>
      </c>
      <c r="AB164" s="249">
        <v>20.776517743753498</v>
      </c>
      <c r="AC164" s="249">
        <v>0</v>
      </c>
      <c r="AD164" s="249">
        <v>1036.6183399616657</v>
      </c>
      <c r="AE164" s="249">
        <v>2957.126813179274</v>
      </c>
    </row>
    <row r="165" spans="3:31" x14ac:dyDescent="0.2">
      <c r="C165" s="251" t="str">
        <v>a_158</v>
      </c>
      <c r="D165" s="249">
        <v>0.51154066838075263</v>
      </c>
      <c r="E165" s="249">
        <v>0.51148371311212459</v>
      </c>
      <c r="F165" s="249">
        <v>0.510763065296714</v>
      </c>
      <c r="G165" s="260">
        <v>0.51084846391938721</v>
      </c>
      <c r="H165" s="260">
        <v>0</v>
      </c>
      <c r="I165" s="260">
        <v>0</v>
      </c>
      <c r="J165" s="260">
        <v>0</v>
      </c>
      <c r="K165" s="260">
        <v>0</v>
      </c>
      <c r="L165" s="260">
        <v>0</v>
      </c>
      <c r="M165" s="260">
        <v>0</v>
      </c>
      <c r="P165" s="303" t="s">
        <v>806</v>
      </c>
      <c r="Q165" s="249">
        <v>2.1692446922361174E-2</v>
      </c>
      <c r="R165" s="249">
        <v>0</v>
      </c>
      <c r="S165" s="249">
        <v>0</v>
      </c>
      <c r="T165" s="249">
        <v>0.15344911990381752</v>
      </c>
      <c r="U165" s="249">
        <v>9.5120151653119844</v>
      </c>
      <c r="V165" s="249">
        <v>0</v>
      </c>
      <c r="W165" s="249">
        <v>1.6869792750790679E-3</v>
      </c>
      <c r="X165" s="249">
        <v>49.600865221256228</v>
      </c>
      <c r="Y165" s="249">
        <v>1.393943897441416E-4</v>
      </c>
      <c r="Z165" s="249">
        <v>0.20351883925921946</v>
      </c>
      <c r="AA165" s="249">
        <v>3.8959902843257703</v>
      </c>
      <c r="AB165" s="249">
        <v>0.6932610182418798</v>
      </c>
      <c r="AC165" s="249">
        <v>0</v>
      </c>
      <c r="AD165" s="249">
        <v>34.589390520271095</v>
      </c>
      <c r="AE165" s="249">
        <v>98.672008989157177</v>
      </c>
    </row>
    <row r="166" spans="3:31" x14ac:dyDescent="0.2">
      <c r="C166" s="251" t="str">
        <v>a_159</v>
      </c>
      <c r="D166" s="249">
        <v>17.461788009818939</v>
      </c>
      <c r="E166" s="249">
        <v>17.456962852223352</v>
      </c>
      <c r="F166" s="249">
        <v>17.40263364956985</v>
      </c>
      <c r="G166" s="260">
        <v>17.430390333911784</v>
      </c>
      <c r="H166" s="260">
        <v>0</v>
      </c>
      <c r="I166" s="260">
        <v>0</v>
      </c>
      <c r="J166" s="260">
        <v>0</v>
      </c>
      <c r="K166" s="260">
        <v>0</v>
      </c>
      <c r="L166" s="260">
        <v>0</v>
      </c>
      <c r="M166" s="260">
        <v>0</v>
      </c>
      <c r="P166" s="303" t="s">
        <v>807</v>
      </c>
      <c r="Q166" s="249">
        <v>0.74048640310759817</v>
      </c>
      <c r="R166" s="249">
        <v>0</v>
      </c>
      <c r="S166" s="249">
        <v>0</v>
      </c>
      <c r="T166" s="249">
        <v>5.2380898874287221</v>
      </c>
      <c r="U166" s="249">
        <v>324.69909555505899</v>
      </c>
      <c r="V166" s="249">
        <v>0</v>
      </c>
      <c r="W166" s="249">
        <v>5.7586182876984145E-2</v>
      </c>
      <c r="X166" s="249">
        <v>1693.1592092938006</v>
      </c>
      <c r="Y166" s="249">
        <v>4.758322131405859E-3</v>
      </c>
      <c r="Z166" s="249">
        <v>6.9472537509055332</v>
      </c>
      <c r="AA166" s="249">
        <v>132.99227341700558</v>
      </c>
      <c r="AB166" s="249">
        <v>23.664935525713553</v>
      </c>
      <c r="AC166" s="249">
        <v>0</v>
      </c>
      <c r="AD166" s="249">
        <v>1180.732328801369</v>
      </c>
      <c r="AE166" s="249">
        <v>3368.236017139398</v>
      </c>
    </row>
    <row r="167" spans="3:31" x14ac:dyDescent="0.2">
      <c r="C167" s="251" t="str">
        <v>a_160</v>
      </c>
      <c r="D167" s="249">
        <v>6.4032962201833126</v>
      </c>
      <c r="E167" s="249">
        <v>6.4030795013944548</v>
      </c>
      <c r="F167" s="249">
        <v>6.4025192929331949</v>
      </c>
      <c r="G167" s="260">
        <v>6.4044240188205919</v>
      </c>
      <c r="H167" s="260">
        <v>0</v>
      </c>
      <c r="I167" s="260">
        <v>0</v>
      </c>
      <c r="J167" s="260">
        <v>0</v>
      </c>
      <c r="K167" s="260">
        <v>0</v>
      </c>
      <c r="L167" s="260">
        <v>0</v>
      </c>
      <c r="M167" s="260">
        <v>0</v>
      </c>
      <c r="P167" s="303" t="s">
        <v>808</v>
      </c>
      <c r="Q167" s="249">
        <v>0.27153884719307075</v>
      </c>
      <c r="R167" s="249">
        <v>0</v>
      </c>
      <c r="S167" s="249">
        <v>0</v>
      </c>
      <c r="T167" s="249">
        <v>1.9208251273175634</v>
      </c>
      <c r="U167" s="249">
        <v>119.06824719756794</v>
      </c>
      <c r="V167" s="249">
        <v>0</v>
      </c>
      <c r="W167" s="249">
        <v>2.1117046372549624E-2</v>
      </c>
      <c r="X167" s="249">
        <v>620.88715994851759</v>
      </c>
      <c r="Y167" s="249">
        <v>1.744892682313675E-3</v>
      </c>
      <c r="Z167" s="249">
        <v>2.547581247625569</v>
      </c>
      <c r="AA167" s="249">
        <v>48.768712643048943</v>
      </c>
      <c r="AB167" s="249">
        <v>8.678011216117989</v>
      </c>
      <c r="AC167" s="249">
        <v>0</v>
      </c>
      <c r="AD167" s="249">
        <v>432.97850448136558</v>
      </c>
      <c r="AE167" s="249">
        <v>1235.143442647809</v>
      </c>
    </row>
    <row r="168" spans="3:31" x14ac:dyDescent="0.2">
      <c r="C168" s="251" t="str">
        <v>a_161</v>
      </c>
      <c r="D168" s="249">
        <v>23.736904880350352</v>
      </c>
      <c r="E168" s="249">
        <v>23.744187725562341</v>
      </c>
      <c r="F168" s="249">
        <v>23.773072364470931</v>
      </c>
      <c r="G168" s="260">
        <v>23.725913294119962</v>
      </c>
      <c r="H168" s="260">
        <v>0</v>
      </c>
      <c r="I168" s="260">
        <v>0</v>
      </c>
      <c r="J168" s="260">
        <v>0</v>
      </c>
      <c r="K168" s="260">
        <v>0</v>
      </c>
      <c r="L168" s="260">
        <v>0</v>
      </c>
      <c r="M168" s="260">
        <v>0</v>
      </c>
      <c r="P168" s="303" t="s">
        <v>809</v>
      </c>
      <c r="Q168" s="249">
        <v>1.0065896634339038</v>
      </c>
      <c r="R168" s="249">
        <v>0</v>
      </c>
      <c r="S168" s="249">
        <v>0</v>
      </c>
      <c r="T168" s="249">
        <v>7.1204644875258625</v>
      </c>
      <c r="U168" s="249">
        <v>441.38386868471338</v>
      </c>
      <c r="V168" s="249">
        <v>0</v>
      </c>
      <c r="W168" s="249">
        <v>7.8280514263762743E-2</v>
      </c>
      <c r="X168" s="249">
        <v>2301.617627913975</v>
      </c>
      <c r="Y168" s="249">
        <v>6.4682860517912086E-3</v>
      </c>
      <c r="Z168" s="249">
        <v>9.4438382468148934</v>
      </c>
      <c r="AA168" s="249">
        <v>180.78474793909385</v>
      </c>
      <c r="AB168" s="249">
        <v>32.16923279893323</v>
      </c>
      <c r="AC168" s="249">
        <v>0</v>
      </c>
      <c r="AD168" s="249">
        <v>1605.0435935972207</v>
      </c>
      <c r="AE168" s="249">
        <v>4578.6547121320264</v>
      </c>
    </row>
    <row r="169" spans="3:31" x14ac:dyDescent="0.2">
      <c r="C169" s="251" t="str">
        <v>a_162</v>
      </c>
      <c r="D169" s="249">
        <v>2.3104531951433174</v>
      </c>
      <c r="E169" s="249">
        <v>2.3102022396268689</v>
      </c>
      <c r="F169" s="249">
        <v>2.3070633790934614</v>
      </c>
      <c r="G169" s="260">
        <v>2.3088760613285104</v>
      </c>
      <c r="H169" s="260">
        <v>0</v>
      </c>
      <c r="I169" s="260">
        <v>0</v>
      </c>
      <c r="J169" s="260">
        <v>0</v>
      </c>
      <c r="K169" s="260">
        <v>0</v>
      </c>
      <c r="L169" s="260">
        <v>0</v>
      </c>
      <c r="M169" s="260">
        <v>0</v>
      </c>
      <c r="P169" s="303" t="s">
        <v>810</v>
      </c>
      <c r="Q169" s="249">
        <v>9.7977319107189903E-2</v>
      </c>
      <c r="R169" s="249">
        <v>0</v>
      </c>
      <c r="S169" s="249">
        <v>0</v>
      </c>
      <c r="T169" s="249">
        <v>0.69307687792637906</v>
      </c>
      <c r="U169" s="249">
        <v>42.962499737339911</v>
      </c>
      <c r="V169" s="249">
        <v>0</v>
      </c>
      <c r="W169" s="249">
        <v>7.6195049527241982E-3</v>
      </c>
      <c r="X169" s="249">
        <v>224.03004221557708</v>
      </c>
      <c r="Y169" s="249">
        <v>6.2959649755488136E-4</v>
      </c>
      <c r="Z169" s="249">
        <v>0.91922457294896009</v>
      </c>
      <c r="AA169" s="249">
        <v>17.596847635128306</v>
      </c>
      <c r="AB169" s="249">
        <v>3.1312214916078589</v>
      </c>
      <c r="AC169" s="249">
        <v>0</v>
      </c>
      <c r="AD169" s="249">
        <v>156.22837593459136</v>
      </c>
      <c r="AE169" s="249">
        <v>445.66751488567729</v>
      </c>
    </row>
    <row r="170" spans="3:31" x14ac:dyDescent="0.2">
      <c r="C170" s="251" t="str">
        <v>a_163</v>
      </c>
      <c r="D170" s="249">
        <v>4.5077946153495319</v>
      </c>
      <c r="E170" s="249">
        <v>4.5077334033131082</v>
      </c>
      <c r="F170" s="249">
        <v>4.505196010700435</v>
      </c>
      <c r="G170" s="260">
        <v>4.5043765492564098</v>
      </c>
      <c r="H170" s="260">
        <v>0</v>
      </c>
      <c r="I170" s="260">
        <v>0</v>
      </c>
      <c r="J170" s="260">
        <v>0</v>
      </c>
      <c r="K170" s="260">
        <v>0</v>
      </c>
      <c r="L170" s="260">
        <v>0</v>
      </c>
      <c r="M170" s="260">
        <v>0</v>
      </c>
      <c r="P170" s="303" t="s">
        <v>811</v>
      </c>
      <c r="Q170" s="249">
        <v>0.19115800849208597</v>
      </c>
      <c r="R170" s="249">
        <v>0</v>
      </c>
      <c r="S170" s="249">
        <v>0</v>
      </c>
      <c r="T170" s="249">
        <v>1.3522231157537035</v>
      </c>
      <c r="U170" s="249">
        <v>83.821704497209439</v>
      </c>
      <c r="V170" s="249">
        <v>0</v>
      </c>
      <c r="W170" s="249">
        <v>1.4865985370194297E-2</v>
      </c>
      <c r="X170" s="249">
        <v>437.09235058244218</v>
      </c>
      <c r="Y170" s="249">
        <v>1.2283701342605091E-3</v>
      </c>
      <c r="Z170" s="249">
        <v>1.7934470990135174</v>
      </c>
      <c r="AA170" s="249">
        <v>34.332214642347303</v>
      </c>
      <c r="AB170" s="249">
        <v>6.1091492392084952</v>
      </c>
      <c r="AC170" s="249">
        <v>0</v>
      </c>
      <c r="AD170" s="249">
        <v>304.80835244059938</v>
      </c>
      <c r="AE170" s="249">
        <v>869.51669398057049</v>
      </c>
    </row>
    <row r="171" spans="3:31" x14ac:dyDescent="0.2">
      <c r="C171" s="251" t="str">
        <v>a_164</v>
      </c>
      <c r="D171" s="249">
        <v>22.036908709080638</v>
      </c>
      <c r="E171" s="249">
        <v>22.035187754969101</v>
      </c>
      <c r="F171" s="249">
        <v>22.01691027181041</v>
      </c>
      <c r="G171" s="260">
        <v>22.025244274836677</v>
      </c>
      <c r="H171" s="260">
        <v>0</v>
      </c>
      <c r="I171" s="260">
        <v>0</v>
      </c>
      <c r="J171" s="260">
        <v>0</v>
      </c>
      <c r="K171" s="260">
        <v>0</v>
      </c>
      <c r="L171" s="260">
        <v>0</v>
      </c>
      <c r="M171" s="260">
        <v>0</v>
      </c>
      <c r="P171" s="303" t="s">
        <v>812</v>
      </c>
      <c r="Q171" s="249">
        <v>0.93449944853424127</v>
      </c>
      <c r="R171" s="249">
        <v>0</v>
      </c>
      <c r="S171" s="249">
        <v>0</v>
      </c>
      <c r="T171" s="249">
        <v>6.6105091067602606</v>
      </c>
      <c r="U171" s="249">
        <v>409.7727175844966</v>
      </c>
      <c r="V171" s="249">
        <v>0</v>
      </c>
      <c r="W171" s="249">
        <v>7.2674198899387546E-2</v>
      </c>
      <c r="X171" s="249">
        <v>2136.7797446725231</v>
      </c>
      <c r="Y171" s="249">
        <v>6.0050385653076192E-3</v>
      </c>
      <c r="Z171" s="249">
        <v>8.7674868462173432</v>
      </c>
      <c r="AA171" s="249">
        <v>167.83725622231009</v>
      </c>
      <c r="AB171" s="249">
        <v>29.865327851488228</v>
      </c>
      <c r="AC171" s="249">
        <v>0</v>
      </c>
      <c r="AD171" s="249">
        <v>1490.0931408069332</v>
      </c>
      <c r="AE171" s="249">
        <v>4250.7393617767275</v>
      </c>
    </row>
    <row r="172" spans="3:31" x14ac:dyDescent="0.2">
      <c r="C172" s="251" t="str">
        <v>a_165</v>
      </c>
      <c r="D172" s="249">
        <v>66.084669568901248</v>
      </c>
      <c r="E172" s="249">
        <v>66.103520597133837</v>
      </c>
      <c r="F172" s="249">
        <v>66.222827831043389</v>
      </c>
      <c r="G172" s="260">
        <v>66.04295754508999</v>
      </c>
      <c r="H172" s="260">
        <v>0</v>
      </c>
      <c r="I172" s="260">
        <v>0</v>
      </c>
      <c r="J172" s="260">
        <v>0</v>
      </c>
      <c r="K172" s="260">
        <v>0</v>
      </c>
      <c r="L172" s="260">
        <v>0</v>
      </c>
      <c r="M172" s="260">
        <v>0</v>
      </c>
      <c r="P172" s="303" t="s">
        <v>813</v>
      </c>
      <c r="Q172" s="249">
        <v>0</v>
      </c>
      <c r="R172" s="249">
        <v>0</v>
      </c>
      <c r="S172" s="249">
        <v>0</v>
      </c>
      <c r="T172" s="249">
        <v>0</v>
      </c>
      <c r="U172" s="249">
        <v>0</v>
      </c>
      <c r="V172" s="249">
        <v>0</v>
      </c>
      <c r="W172" s="249">
        <v>0</v>
      </c>
      <c r="X172" s="249">
        <v>0</v>
      </c>
      <c r="Y172" s="249">
        <v>0</v>
      </c>
      <c r="Z172" s="249">
        <v>0</v>
      </c>
      <c r="AA172" s="249">
        <v>0</v>
      </c>
      <c r="AB172" s="249">
        <v>0</v>
      </c>
      <c r="AC172" s="249">
        <v>0</v>
      </c>
      <c r="AD172" s="249">
        <v>5.8737842587344461E-3</v>
      </c>
      <c r="AE172" s="249">
        <v>5.8737842587344461E-3</v>
      </c>
    </row>
    <row r="173" spans="3:31" x14ac:dyDescent="0.2">
      <c r="C173" s="251" t="str">
        <v>a_166</v>
      </c>
      <c r="D173" s="249">
        <v>76.153554732275765</v>
      </c>
      <c r="E173" s="249">
        <v>76.173288835861655</v>
      </c>
      <c r="F173" s="249">
        <v>76.298210891344226</v>
      </c>
      <c r="G173" s="260">
        <v>76.10956463516888</v>
      </c>
      <c r="H173" s="260">
        <v>0</v>
      </c>
      <c r="I173" s="260">
        <v>0</v>
      </c>
      <c r="J173" s="260">
        <v>0</v>
      </c>
      <c r="K173" s="260">
        <v>0</v>
      </c>
      <c r="L173" s="260">
        <v>0</v>
      </c>
      <c r="M173" s="260">
        <v>0</v>
      </c>
      <c r="P173" s="303" t="s">
        <v>814</v>
      </c>
      <c r="Q173" s="249">
        <v>0.12208223079859239</v>
      </c>
      <c r="R173" s="249">
        <v>0</v>
      </c>
      <c r="S173" s="249">
        <v>0</v>
      </c>
      <c r="T173" s="249">
        <v>7.6555523869059163</v>
      </c>
      <c r="U173" s="249">
        <v>95.425798400248354</v>
      </c>
      <c r="V173" s="249">
        <v>0</v>
      </c>
      <c r="W173" s="249">
        <v>0</v>
      </c>
      <c r="X173" s="249">
        <v>28.05447415444905</v>
      </c>
      <c r="Y173" s="249">
        <v>0</v>
      </c>
      <c r="Z173" s="249">
        <v>0</v>
      </c>
      <c r="AA173" s="249">
        <v>0</v>
      </c>
      <c r="AB173" s="249">
        <v>0</v>
      </c>
      <c r="AC173" s="249">
        <v>0</v>
      </c>
      <c r="AD173" s="249">
        <v>609.25476624953387</v>
      </c>
      <c r="AE173" s="249">
        <v>740.5126734219358</v>
      </c>
    </row>
    <row r="174" spans="3:31" x14ac:dyDescent="0.2">
      <c r="C174" s="251" t="str">
        <v>a_167</v>
      </c>
      <c r="D174" s="249">
        <v>20.966216253979027</v>
      </c>
      <c r="E174" s="249">
        <v>20.971657023316485</v>
      </c>
      <c r="F174" s="249">
        <v>21.008217975806172</v>
      </c>
      <c r="G174" s="260">
        <v>20.955826078306622</v>
      </c>
      <c r="H174" s="260">
        <v>0</v>
      </c>
      <c r="I174" s="260">
        <v>0</v>
      </c>
      <c r="J174" s="260">
        <v>0</v>
      </c>
      <c r="K174" s="260">
        <v>0</v>
      </c>
      <c r="L174" s="260">
        <v>0</v>
      </c>
      <c r="M174" s="260">
        <v>0</v>
      </c>
      <c r="P174" s="303" t="s">
        <v>815</v>
      </c>
      <c r="Q174" s="249">
        <v>3.3611069905928423E-2</v>
      </c>
      <c r="R174" s="249">
        <v>0</v>
      </c>
      <c r="S174" s="249">
        <v>0</v>
      </c>
      <c r="T174" s="249">
        <v>2.1076884388629531</v>
      </c>
      <c r="U174" s="249">
        <v>26.272154103664697</v>
      </c>
      <c r="V174" s="249">
        <v>0</v>
      </c>
      <c r="W174" s="249">
        <v>0</v>
      </c>
      <c r="X174" s="249">
        <v>7.7238176744565292</v>
      </c>
      <c r="Y174" s="249">
        <v>0</v>
      </c>
      <c r="Z174" s="249">
        <v>0</v>
      </c>
      <c r="AA174" s="249">
        <v>0</v>
      </c>
      <c r="AB174" s="249">
        <v>0</v>
      </c>
      <c r="AC174" s="249">
        <v>0</v>
      </c>
      <c r="AD174" s="249">
        <v>167.73697863300572</v>
      </c>
      <c r="AE174" s="249">
        <v>203.87424991989582</v>
      </c>
    </row>
    <row r="175" spans="3:31" x14ac:dyDescent="0.2">
      <c r="C175" s="251" t="str">
        <v>a_168</v>
      </c>
      <c r="D175" s="249">
        <v>168.4192239232724</v>
      </c>
      <c r="E175" s="249">
        <v>168.44863739592088</v>
      </c>
      <c r="F175" s="249">
        <v>168.68106141760941</v>
      </c>
      <c r="G175" s="260">
        <v>168.31122845085687</v>
      </c>
      <c r="H175" s="260">
        <v>0</v>
      </c>
      <c r="I175" s="260">
        <v>0</v>
      </c>
      <c r="J175" s="260">
        <v>0</v>
      </c>
      <c r="K175" s="260">
        <v>0</v>
      </c>
      <c r="L175" s="260">
        <v>0</v>
      </c>
      <c r="M175" s="260">
        <v>0</v>
      </c>
      <c r="P175" s="303" t="s">
        <v>816</v>
      </c>
      <c r="Q175" s="249">
        <v>34.06428310288652</v>
      </c>
      <c r="R175" s="249">
        <v>0</v>
      </c>
      <c r="S175" s="249">
        <v>0</v>
      </c>
      <c r="T175" s="249">
        <v>2.9172107885348142</v>
      </c>
      <c r="U175" s="249">
        <v>225.9004238165341</v>
      </c>
      <c r="V175" s="249">
        <v>0</v>
      </c>
      <c r="W175" s="249">
        <v>0</v>
      </c>
      <c r="X175" s="249">
        <v>17.649941553708803</v>
      </c>
      <c r="Y175" s="249">
        <v>2.9979355901347845E-3</v>
      </c>
      <c r="Z175" s="249">
        <v>0</v>
      </c>
      <c r="AA175" s="249">
        <v>0</v>
      </c>
      <c r="AB175" s="249">
        <v>0</v>
      </c>
      <c r="AC175" s="249">
        <v>0</v>
      </c>
      <c r="AD175" s="249">
        <v>744.30620568221616</v>
      </c>
      <c r="AE175" s="249">
        <v>1024.8410628794704</v>
      </c>
    </row>
    <row r="176" spans="3:31" x14ac:dyDescent="0.2">
      <c r="C176" s="251" t="str">
        <v>a_169</v>
      </c>
      <c r="D176" s="249">
        <v>1.2327278917725017</v>
      </c>
      <c r="E176" s="249">
        <v>1.232855382147092</v>
      </c>
      <c r="F176" s="249">
        <v>1.2336883203473983</v>
      </c>
      <c r="G176" s="260">
        <v>1.2315625367090501</v>
      </c>
      <c r="H176" s="260">
        <v>0</v>
      </c>
      <c r="I176" s="260">
        <v>0</v>
      </c>
      <c r="J176" s="260">
        <v>0</v>
      </c>
      <c r="K176" s="260">
        <v>0</v>
      </c>
      <c r="L176" s="260">
        <v>0</v>
      </c>
      <c r="M176" s="260">
        <v>0</v>
      </c>
      <c r="P176" s="303" t="s">
        <v>817</v>
      </c>
      <c r="Q176" s="249">
        <v>0.24933015908738215</v>
      </c>
      <c r="R176" s="249">
        <v>0</v>
      </c>
      <c r="S176" s="249">
        <v>0</v>
      </c>
      <c r="T176" s="249">
        <v>2.1352236528799255E-2</v>
      </c>
      <c r="U176" s="249">
        <v>1.6534558627864027</v>
      </c>
      <c r="V176" s="249">
        <v>0</v>
      </c>
      <c r="W176" s="249">
        <v>0</v>
      </c>
      <c r="X176" s="249">
        <v>0.12918700570264791</v>
      </c>
      <c r="Y176" s="249">
        <v>2.1943093749085582E-5</v>
      </c>
      <c r="Z176" s="249">
        <v>0</v>
      </c>
      <c r="AA176" s="249">
        <v>0</v>
      </c>
      <c r="AB176" s="249">
        <v>0</v>
      </c>
      <c r="AC176" s="249">
        <v>0</v>
      </c>
      <c r="AD176" s="249">
        <v>5.4478758326414729</v>
      </c>
      <c r="AE176" s="249">
        <v>7.501223039840454</v>
      </c>
    </row>
    <row r="177" spans="3:31" x14ac:dyDescent="0.2">
      <c r="C177" s="251" t="str">
        <v>a_170</v>
      </c>
      <c r="D177" s="249">
        <v>0.33266778960589621</v>
      </c>
      <c r="E177" s="249">
        <v>0.33274032667686571</v>
      </c>
      <c r="F177" s="249">
        <v>0.33315998393341145</v>
      </c>
      <c r="G177" s="260">
        <v>0.33243848015574695</v>
      </c>
      <c r="H177" s="260">
        <v>0</v>
      </c>
      <c r="I177" s="260">
        <v>0</v>
      </c>
      <c r="J177" s="260">
        <v>0</v>
      </c>
      <c r="K177" s="260">
        <v>0</v>
      </c>
      <c r="L177" s="260">
        <v>0</v>
      </c>
      <c r="M177" s="260">
        <v>0</v>
      </c>
      <c r="P177" s="303" t="s">
        <v>818</v>
      </c>
      <c r="Q177" s="249">
        <v>6.7285013553496476E-2</v>
      </c>
      <c r="R177" s="249">
        <v>0</v>
      </c>
      <c r="S177" s="249">
        <v>0</v>
      </c>
      <c r="T177" s="249">
        <v>5.762181075471935E-3</v>
      </c>
      <c r="U177" s="249">
        <v>0.44620675069918353</v>
      </c>
      <c r="V177" s="249">
        <v>0</v>
      </c>
      <c r="W177" s="249">
        <v>0</v>
      </c>
      <c r="X177" s="249">
        <v>3.4862807858683086E-2</v>
      </c>
      <c r="Y177" s="249">
        <v>5.9216316458347989E-6</v>
      </c>
      <c r="Z177" s="249">
        <v>0</v>
      </c>
      <c r="AA177" s="249">
        <v>0</v>
      </c>
      <c r="AB177" s="249">
        <v>0</v>
      </c>
      <c r="AC177" s="249">
        <v>0</v>
      </c>
      <c r="AD177" s="249">
        <v>1.470180745798104</v>
      </c>
      <c r="AE177" s="249">
        <v>2.0243034206165849</v>
      </c>
    </row>
    <row r="178" spans="3:31" x14ac:dyDescent="0.2">
      <c r="C178" s="251" t="str">
        <v>a_171</v>
      </c>
      <c r="D178" s="249">
        <v>1.8807480364165541</v>
      </c>
      <c r="E178" s="249">
        <v>1.8807603530056169</v>
      </c>
      <c r="F178" s="249">
        <v>1.880011796781542</v>
      </c>
      <c r="G178" s="260">
        <v>1.8790026549995806</v>
      </c>
      <c r="H178" s="260">
        <v>0</v>
      </c>
      <c r="I178" s="260">
        <v>0</v>
      </c>
      <c r="J178" s="260">
        <v>0</v>
      </c>
      <c r="K178" s="260">
        <v>0</v>
      </c>
      <c r="L178" s="260">
        <v>0</v>
      </c>
      <c r="M178" s="260">
        <v>0</v>
      </c>
      <c r="P178" s="303" t="s">
        <v>819</v>
      </c>
      <c r="Q178" s="249">
        <v>6.9106967801466679</v>
      </c>
      <c r="R178" s="249">
        <v>0</v>
      </c>
      <c r="S178" s="249">
        <v>0</v>
      </c>
      <c r="T178" s="249">
        <v>0.87151921302134883</v>
      </c>
      <c r="U178" s="249">
        <v>78.857277579792935</v>
      </c>
      <c r="V178" s="249">
        <v>0</v>
      </c>
      <c r="W178" s="249">
        <v>0.50403211654153468</v>
      </c>
      <c r="X178" s="249">
        <v>47.713545082093752</v>
      </c>
      <c r="Y178" s="249">
        <v>4.3265848266497934E-3</v>
      </c>
      <c r="Z178" s="249">
        <v>0.24527173393374632</v>
      </c>
      <c r="AA178" s="249">
        <v>4.1301686140462763</v>
      </c>
      <c r="AB178" s="249">
        <v>94.817504041711445</v>
      </c>
      <c r="AC178" s="249">
        <v>0.28252815297302364</v>
      </c>
      <c r="AD178" s="249">
        <v>69.541608830232676</v>
      </c>
      <c r="AE178" s="249">
        <v>303.87847872932008</v>
      </c>
    </row>
    <row r="179" spans="3:31" x14ac:dyDescent="0.2">
      <c r="C179" s="251" t="str">
        <v>a_172</v>
      </c>
      <c r="D179" s="249">
        <v>1.0881774426572033</v>
      </c>
      <c r="E179" s="249">
        <v>1.0882436722720998</v>
      </c>
      <c r="F179" s="249">
        <v>1.0884581587071129</v>
      </c>
      <c r="G179" s="260">
        <v>1.0871709261960198</v>
      </c>
      <c r="H179" s="260">
        <v>0</v>
      </c>
      <c r="I179" s="260">
        <v>0</v>
      </c>
      <c r="J179" s="260">
        <v>0</v>
      </c>
      <c r="K179" s="260">
        <v>0</v>
      </c>
      <c r="L179" s="260">
        <v>0</v>
      </c>
      <c r="M179" s="260">
        <v>0</v>
      </c>
      <c r="P179" s="303" t="s">
        <v>820</v>
      </c>
      <c r="Q179" s="249">
        <v>3.9984432808594477</v>
      </c>
      <c r="R179" s="249">
        <v>0</v>
      </c>
      <c r="S179" s="249">
        <v>0</v>
      </c>
      <c r="T179" s="249">
        <v>0.50425018667526733</v>
      </c>
      <c r="U179" s="249">
        <v>45.625840883601839</v>
      </c>
      <c r="V179" s="249">
        <v>0</v>
      </c>
      <c r="W179" s="249">
        <v>0.29162671924958816</v>
      </c>
      <c r="X179" s="249">
        <v>27.606464269646789</v>
      </c>
      <c r="Y179" s="249">
        <v>2.5033082161679144E-3</v>
      </c>
      <c r="Z179" s="249">
        <v>0.14191117737209133</v>
      </c>
      <c r="AA179" s="249">
        <v>2.3896642363318139</v>
      </c>
      <c r="AB179" s="249">
        <v>54.860229583882628</v>
      </c>
      <c r="AC179" s="249">
        <v>0.16346727845938586</v>
      </c>
      <c r="AD179" s="249">
        <v>40.235910706749102</v>
      </c>
      <c r="AE179" s="249">
        <v>175.82031163104412</v>
      </c>
    </row>
    <row r="180" spans="3:31" x14ac:dyDescent="0.2">
      <c r="C180" s="251" t="str">
        <v>a_173</v>
      </c>
      <c r="D180" s="249">
        <v>13.897185729189328</v>
      </c>
      <c r="E180" s="249">
        <v>13.896901602974323</v>
      </c>
      <c r="F180" s="249">
        <v>13.891293509336183</v>
      </c>
      <c r="G180" s="260">
        <v>13.890570628478221</v>
      </c>
      <c r="H180" s="260">
        <v>0</v>
      </c>
      <c r="I180" s="260">
        <v>0</v>
      </c>
      <c r="J180" s="260">
        <v>0</v>
      </c>
      <c r="K180" s="260">
        <v>0</v>
      </c>
      <c r="L180" s="260">
        <v>0</v>
      </c>
      <c r="M180" s="260">
        <v>0</v>
      </c>
      <c r="P180" s="303" t="s">
        <v>821</v>
      </c>
      <c r="Q180" s="249">
        <v>51.064382262918841</v>
      </c>
      <c r="R180" s="249">
        <v>0</v>
      </c>
      <c r="S180" s="249">
        <v>0</v>
      </c>
      <c r="T180" s="249">
        <v>6.4398123169073322</v>
      </c>
      <c r="U180" s="249">
        <v>582.69061639572965</v>
      </c>
      <c r="V180" s="249">
        <v>0</v>
      </c>
      <c r="W180" s="249">
        <v>3.7243840224340934</v>
      </c>
      <c r="X180" s="249">
        <v>352.56397186903297</v>
      </c>
      <c r="Y180" s="249">
        <v>3.1969913962322703E-2</v>
      </c>
      <c r="Z180" s="249">
        <v>1.8123569848793064</v>
      </c>
      <c r="AA180" s="249">
        <v>30.518559217337373</v>
      </c>
      <c r="AB180" s="249">
        <v>700.62360216867262</v>
      </c>
      <c r="AC180" s="249">
        <v>2.0876513703940427</v>
      </c>
      <c r="AD180" s="249">
        <v>513.85546341537031</v>
      </c>
      <c r="AE180" s="249">
        <v>2245.412769937639</v>
      </c>
    </row>
    <row r="181" spans="3:31" x14ac:dyDescent="0.2">
      <c r="C181" s="251" t="str">
        <v>a_174</v>
      </c>
      <c r="D181" s="249">
        <v>13.644203557376491</v>
      </c>
      <c r="E181" s="249">
        <v>13.647379782542734</v>
      </c>
      <c r="F181" s="249">
        <v>13.648822194401484</v>
      </c>
      <c r="G181" s="260">
        <v>13.647978538925946</v>
      </c>
      <c r="H181" s="260">
        <v>0</v>
      </c>
      <c r="I181" s="260">
        <v>0</v>
      </c>
      <c r="J181" s="260">
        <v>0</v>
      </c>
      <c r="K181" s="260">
        <v>0</v>
      </c>
      <c r="L181" s="260">
        <v>0</v>
      </c>
      <c r="M181" s="260">
        <v>0</v>
      </c>
      <c r="P181" s="303" t="s">
        <v>822</v>
      </c>
      <c r="Q181" s="249">
        <v>50.134814321690222</v>
      </c>
      <c r="R181" s="249">
        <v>0</v>
      </c>
      <c r="S181" s="249">
        <v>0</v>
      </c>
      <c r="T181" s="249">
        <v>6.3225829916507479</v>
      </c>
      <c r="U181" s="249">
        <v>572.08340854060714</v>
      </c>
      <c r="V181" s="249">
        <v>0</v>
      </c>
      <c r="W181" s="249">
        <v>3.6565859245298942</v>
      </c>
      <c r="X181" s="249">
        <v>346.1459530669203</v>
      </c>
      <c r="Y181" s="249">
        <v>3.1387938703125395E-2</v>
      </c>
      <c r="Z181" s="249">
        <v>1.7793651248675395</v>
      </c>
      <c r="AA181" s="249">
        <v>29.963004190452718</v>
      </c>
      <c r="AB181" s="249">
        <v>687.86956088622185</v>
      </c>
      <c r="AC181" s="249">
        <v>2.0496480949135223</v>
      </c>
      <c r="AD181" s="249">
        <v>504.50131980198586</v>
      </c>
      <c r="AE181" s="249">
        <v>2204.5376308825425</v>
      </c>
    </row>
    <row r="182" spans="3:31" x14ac:dyDescent="0.2">
      <c r="C182" s="251" t="str">
        <v>a_175</v>
      </c>
      <c r="D182" s="249">
        <v>5.9529865163338149</v>
      </c>
      <c r="E182" s="249">
        <v>5.9545776590364978</v>
      </c>
      <c r="F182" s="249">
        <v>5.964199575115666</v>
      </c>
      <c r="G182" s="260">
        <v>5.9492828050966962</v>
      </c>
      <c r="H182" s="260">
        <v>0</v>
      </c>
      <c r="I182" s="260">
        <v>0</v>
      </c>
      <c r="J182" s="260">
        <v>0</v>
      </c>
      <c r="K182" s="260">
        <v>0</v>
      </c>
      <c r="L182" s="260">
        <v>0</v>
      </c>
      <c r="M182" s="260">
        <v>0</v>
      </c>
      <c r="P182" s="303" t="s">
        <v>823</v>
      </c>
      <c r="Q182" s="249">
        <v>21.873894830202001</v>
      </c>
      <c r="R182" s="249">
        <v>0</v>
      </c>
      <c r="S182" s="249">
        <v>0</v>
      </c>
      <c r="T182" s="249">
        <v>2.7585524607150838</v>
      </c>
      <c r="U182" s="249">
        <v>249.60085086236825</v>
      </c>
      <c r="V182" s="249">
        <v>0</v>
      </c>
      <c r="W182" s="249">
        <v>1.5953739339204023</v>
      </c>
      <c r="X182" s="249">
        <v>151.0239995046737</v>
      </c>
      <c r="Y182" s="249">
        <v>1.3694604825372872E-2</v>
      </c>
      <c r="Z182" s="249">
        <v>0.77633967797588566</v>
      </c>
      <c r="AA182" s="249">
        <v>13.072903756129209</v>
      </c>
      <c r="AB182" s="249">
        <v>300.11852313199472</v>
      </c>
      <c r="AC182" s="249">
        <v>0.89426454398307165</v>
      </c>
      <c r="AD182" s="249">
        <v>220.114683984626</v>
      </c>
      <c r="AE182" s="249">
        <v>961.84308129141391</v>
      </c>
    </row>
    <row r="183" spans="3:31" x14ac:dyDescent="0.2">
      <c r="C183" s="251" t="str">
        <v>a_176</v>
      </c>
      <c r="D183" s="249">
        <v>6.6403672667762557</v>
      </c>
      <c r="E183" s="249">
        <v>6.6398098246280446</v>
      </c>
      <c r="F183" s="249">
        <v>6.637053448784151</v>
      </c>
      <c r="G183" s="260">
        <v>6.6357657866782604</v>
      </c>
      <c r="H183" s="260">
        <v>0</v>
      </c>
      <c r="I183" s="260">
        <v>0</v>
      </c>
      <c r="J183" s="260">
        <v>0</v>
      </c>
      <c r="K183" s="260">
        <v>0</v>
      </c>
      <c r="L183" s="260">
        <v>0</v>
      </c>
      <c r="M183" s="260">
        <v>0</v>
      </c>
      <c r="P183" s="303" t="s">
        <v>824</v>
      </c>
      <c r="Q183" s="249">
        <v>24.399634507627486</v>
      </c>
      <c r="R183" s="249">
        <v>0</v>
      </c>
      <c r="S183" s="249">
        <v>0</v>
      </c>
      <c r="T183" s="249">
        <v>3.0770776002191695</v>
      </c>
      <c r="U183" s="249">
        <v>278.42181655850908</v>
      </c>
      <c r="V183" s="249">
        <v>0</v>
      </c>
      <c r="W183" s="249">
        <v>1.7795889206208724</v>
      </c>
      <c r="X183" s="249">
        <v>168.46247174537245</v>
      </c>
      <c r="Y183" s="249">
        <v>1.5275896453709156E-2</v>
      </c>
      <c r="Z183" s="249">
        <v>0.86598223788780559</v>
      </c>
      <c r="AA183" s="249">
        <v>14.582408669283959</v>
      </c>
      <c r="AB183" s="249">
        <v>334.77267447033768</v>
      </c>
      <c r="AC183" s="249">
        <v>0.99752367814212506</v>
      </c>
      <c r="AD183" s="249">
        <v>245.53093450788992</v>
      </c>
      <c r="AE183" s="249">
        <v>1072.9053887923442</v>
      </c>
    </row>
    <row r="184" spans="3:31" x14ac:dyDescent="0.2">
      <c r="C184" s="251" t="str">
        <v>a_177</v>
      </c>
      <c r="D184" s="249">
        <v>15.941408670120149</v>
      </c>
      <c r="E184" s="249">
        <v>15.940326867634782</v>
      </c>
      <c r="F184" s="249">
        <v>15.936860516837474</v>
      </c>
      <c r="G184" s="260">
        <v>15.921668726284551</v>
      </c>
      <c r="H184" s="260">
        <v>0</v>
      </c>
      <c r="I184" s="260">
        <v>0</v>
      </c>
      <c r="J184" s="260">
        <v>0</v>
      </c>
      <c r="K184" s="260">
        <v>0</v>
      </c>
      <c r="L184" s="260">
        <v>0</v>
      </c>
      <c r="M184" s="260">
        <v>0</v>
      </c>
      <c r="P184" s="303" t="s">
        <v>825</v>
      </c>
      <c r="Q184" s="249">
        <v>58.575757855105635</v>
      </c>
      <c r="R184" s="249">
        <v>0</v>
      </c>
      <c r="S184" s="249">
        <v>0</v>
      </c>
      <c r="T184" s="249">
        <v>7.3870841120781039</v>
      </c>
      <c r="U184" s="249">
        <v>668.4021805003531</v>
      </c>
      <c r="V184" s="249">
        <v>0</v>
      </c>
      <c r="W184" s="249">
        <v>4.2722266869747862</v>
      </c>
      <c r="X184" s="249">
        <v>404.42478552474904</v>
      </c>
      <c r="Y184" s="249">
        <v>3.6672566198170511E-2</v>
      </c>
      <c r="Z184" s="249">
        <v>2.0789477751185759</v>
      </c>
      <c r="AA184" s="249">
        <v>35.007722713598419</v>
      </c>
      <c r="AB184" s="249">
        <v>803.68265803942791</v>
      </c>
      <c r="AC184" s="249">
        <v>2.3947369132648948</v>
      </c>
      <c r="AD184" s="249">
        <v>589.44163943013177</v>
      </c>
      <c r="AE184" s="249">
        <v>2575.7044121170006</v>
      </c>
    </row>
    <row r="185" spans="3:31" x14ac:dyDescent="0.2">
      <c r="C185" s="251" t="str">
        <v>a_178</v>
      </c>
      <c r="D185" s="249">
        <v>1.0512105063253505</v>
      </c>
      <c r="E185" s="249">
        <v>1.0511190512443258</v>
      </c>
      <c r="F185" s="249">
        <v>1.0502090742539405</v>
      </c>
      <c r="G185" s="260">
        <v>1.0497485464035901</v>
      </c>
      <c r="H185" s="260">
        <v>0</v>
      </c>
      <c r="I185" s="260">
        <v>0</v>
      </c>
      <c r="J185" s="260">
        <v>0</v>
      </c>
      <c r="K185" s="260">
        <v>0</v>
      </c>
      <c r="L185" s="260">
        <v>0</v>
      </c>
      <c r="M185" s="260">
        <v>0</v>
      </c>
      <c r="P185" s="303" t="s">
        <v>826</v>
      </c>
      <c r="Q185" s="249">
        <v>3.8626104723524812</v>
      </c>
      <c r="R185" s="249">
        <v>0</v>
      </c>
      <c r="S185" s="249">
        <v>0</v>
      </c>
      <c r="T185" s="249">
        <v>0.48712009022644603</v>
      </c>
      <c r="U185" s="249">
        <v>44.075866137835412</v>
      </c>
      <c r="V185" s="249">
        <v>0</v>
      </c>
      <c r="W185" s="249">
        <v>0.28171974457747789</v>
      </c>
      <c r="X185" s="249">
        <v>26.668633391153666</v>
      </c>
      <c r="Y185" s="249">
        <v>2.4182672735619799E-3</v>
      </c>
      <c r="Z185" s="249">
        <v>0.13709025272042585</v>
      </c>
      <c r="AA185" s="249">
        <v>2.3084839414496927</v>
      </c>
      <c r="AB185" s="249">
        <v>52.996549512343883</v>
      </c>
      <c r="AC185" s="249">
        <v>0.15791406237691188</v>
      </c>
      <c r="AD185" s="249">
        <v>38.86903955959643</v>
      </c>
      <c r="AE185" s="249">
        <v>169.84744543190635</v>
      </c>
    </row>
    <row r="186" spans="3:31" x14ac:dyDescent="0.2">
      <c r="C186" s="251" t="s">
        <v>422</v>
      </c>
      <c r="D186" s="260">
        <f>Macro!D11</f>
        <v>4264.0023998314637</v>
      </c>
      <c r="E186" s="260">
        <f>IFERROR($D186*(1+Macro!E10/100),0)</f>
        <v>4262.6919687380159</v>
      </c>
      <c r="F186" s="260">
        <f>IFERROR($D186*(1+Macro!F10/100),0)</f>
        <v>4253.0815780814855</v>
      </c>
      <c r="G186" s="260">
        <f>IFERROR($D186*(1+Macro!G10/100),0)</f>
        <v>4256.534259567502</v>
      </c>
      <c r="H186" s="260">
        <f>IFERROR($D186*(1+Macro!H10/100),0)</f>
        <v>4264.0023998314637</v>
      </c>
      <c r="I186" s="260">
        <f>IFERROR($D186*(1+Macro!I10/100),0)</f>
        <v>4264.0023998314637</v>
      </c>
      <c r="J186" s="260">
        <f>IFERROR($D186*(1+Macro!J10/100),0)</f>
        <v>4264.0023998314637</v>
      </c>
      <c r="K186" s="260">
        <f>IFERROR($D186*(1+Macro!K10/100),0)</f>
        <v>4264.0023998314637</v>
      </c>
      <c r="L186" s="260">
        <f>IFERROR($D186*(1+Macro!L10/100),0)</f>
        <v>4264.0023998314637</v>
      </c>
      <c r="M186" s="260">
        <f>IFERROR($D186*(1+Macro!M10/100),0)</f>
        <v>4264.0023998314637</v>
      </c>
      <c r="P186" s="303" t="s">
        <v>422</v>
      </c>
      <c r="Q186" s="249">
        <v>60256.425600000002</v>
      </c>
      <c r="R186" s="249">
        <v>0</v>
      </c>
      <c r="S186" s="249">
        <v>0</v>
      </c>
      <c r="T186" s="249">
        <v>32285.273094000007</v>
      </c>
      <c r="U186" s="249">
        <v>44767.183353369124</v>
      </c>
      <c r="V186" s="249">
        <v>0</v>
      </c>
      <c r="W186" s="249">
        <v>345.82968</v>
      </c>
      <c r="X186" s="249">
        <v>39157.076922846893</v>
      </c>
      <c r="Y186" s="249">
        <v>49.739184000000002</v>
      </c>
      <c r="Z186" s="249">
        <v>0</v>
      </c>
      <c r="AA186" s="249">
        <v>0</v>
      </c>
      <c r="AB186" s="249">
        <v>0</v>
      </c>
      <c r="AC186" s="249">
        <v>69474.503159999993</v>
      </c>
      <c r="AD186" s="249">
        <v>246811.19011199998</v>
      </c>
      <c r="AE186" s="249">
        <v>493147.22110621602</v>
      </c>
    </row>
    <row r="187" spans="3:31" x14ac:dyDescent="0.2">
      <c r="C187" s="251" t="s">
        <v>421</v>
      </c>
      <c r="D187" s="260">
        <f>Macro!D12</f>
        <v>2332.7465238124646</v>
      </c>
      <c r="E187" s="260">
        <f>IFERROR($D187*(1+Macro!E11/100),0)</f>
        <v>2332.1352656880408</v>
      </c>
      <c r="F187" s="260">
        <f>IFERROR($D187*(1+Macro!F11/100),0)</f>
        <v>2327.4010404059741</v>
      </c>
      <c r="G187" s="260">
        <f>IFERROR($D187*(1+Macro!G11/100),0)</f>
        <v>2328.8682629482914</v>
      </c>
      <c r="H187" s="260">
        <f>IFERROR($D187*(1+Macro!H11/100),0)</f>
        <v>2332.7465238124646</v>
      </c>
      <c r="I187" s="260">
        <f>IFERROR($D187*(1+Macro!I11/100),0)</f>
        <v>2332.7465238124646</v>
      </c>
      <c r="J187" s="260">
        <f>IFERROR($D187*(1+Macro!J11/100),0)</f>
        <v>2332.7465238124646</v>
      </c>
      <c r="K187" s="260">
        <f>IFERROR($D187*(1+Macro!K11/100),0)</f>
        <v>2332.7465238124646</v>
      </c>
      <c r="L187" s="260">
        <f>IFERROR($D187*(1+Macro!L11/100),0)</f>
        <v>2332.7465238124646</v>
      </c>
      <c r="M187" s="260">
        <f>IFERROR($D187*(1+Macro!M11/100),0)</f>
        <v>2332.7465238124646</v>
      </c>
      <c r="P187" s="303" t="s">
        <v>421</v>
      </c>
      <c r="Q187" s="249">
        <v>16529.486400000002</v>
      </c>
      <c r="R187" s="249">
        <v>0</v>
      </c>
      <c r="S187" s="249">
        <v>33833.577692160055</v>
      </c>
      <c r="T187" s="249">
        <v>213.66831384000002</v>
      </c>
      <c r="U187" s="249">
        <v>6009.6992256000012</v>
      </c>
      <c r="V187" s="249">
        <v>467.98208208</v>
      </c>
      <c r="W187" s="249">
        <v>0</v>
      </c>
      <c r="X187" s="249">
        <v>5144.7574245599999</v>
      </c>
      <c r="Y187" s="249">
        <v>21.802342320000001</v>
      </c>
      <c r="Z187" s="249">
        <v>0</v>
      </c>
      <c r="AA187" s="249">
        <v>0</v>
      </c>
      <c r="AB187" s="249">
        <v>1938.1702032000001</v>
      </c>
      <c r="AC187" s="249">
        <v>0</v>
      </c>
      <c r="AD187" s="249">
        <v>0</v>
      </c>
      <c r="AE187" s="249">
        <v>64159.143683760056</v>
      </c>
    </row>
    <row r="188" spans="3:31" x14ac:dyDescent="0.2">
      <c r="C188" s="251" t="s">
        <v>420</v>
      </c>
      <c r="D188" s="260">
        <f>Macro!D14</f>
        <v>6479.2509553254558</v>
      </c>
      <c r="E188" s="260">
        <f>IFERROR($D188*(1+Macro!E13/100),0)</f>
        <v>6481.043253655489</v>
      </c>
      <c r="F188" s="260">
        <f>IFERROR($D188*(1+Macro!F13/100),0)</f>
        <v>6492.6185684270986</v>
      </c>
      <c r="G188" s="260">
        <f>IFERROR($D188*(1+Macro!G13/100),0)</f>
        <v>6475.0216218641372</v>
      </c>
      <c r="H188" s="260">
        <f>IFERROR($D188*(1+Macro!H13/100),0)</f>
        <v>6479.2509553254558</v>
      </c>
      <c r="I188" s="260">
        <f>IFERROR($D188*(1+Macro!I13/100),0)</f>
        <v>6479.2509553254558</v>
      </c>
      <c r="J188" s="260">
        <f>IFERROR($D188*(1+Macro!J13/100),0)</f>
        <v>6479.2509553254558</v>
      </c>
      <c r="K188" s="260">
        <f>IFERROR($D188*(1+Macro!K13/100),0)</f>
        <v>6479.2509553254558</v>
      </c>
      <c r="L188" s="260">
        <f>IFERROR($D188*(1+Macro!L13/100),0)</f>
        <v>6479.2509553254558</v>
      </c>
      <c r="M188" s="260">
        <f>IFERROR($D188*(1+Macro!M13/100),0)</f>
        <v>6479.2509553254558</v>
      </c>
      <c r="P188" s="303" t="s">
        <v>420</v>
      </c>
      <c r="Q188" s="249">
        <v>26808.646455360002</v>
      </c>
      <c r="R188" s="249">
        <v>0</v>
      </c>
      <c r="S188" s="249">
        <v>143425.26827423999</v>
      </c>
      <c r="T188" s="249">
        <v>19212.806520000002</v>
      </c>
      <c r="U188" s="249">
        <v>8865.387808200001</v>
      </c>
      <c r="V188" s="249">
        <v>64276.273809900013</v>
      </c>
      <c r="W188" s="249">
        <v>15.438406320000002</v>
      </c>
      <c r="X188" s="249">
        <v>23543.849316239997</v>
      </c>
      <c r="Y188" s="249">
        <v>19354.055335560002</v>
      </c>
      <c r="Z188" s="249">
        <v>1278.0410551463758</v>
      </c>
      <c r="AA188" s="249">
        <v>543.65970177786278</v>
      </c>
      <c r="AB188" s="249">
        <v>0</v>
      </c>
      <c r="AC188" s="249">
        <v>0</v>
      </c>
      <c r="AD188" s="249">
        <v>4720.4495280000001</v>
      </c>
      <c r="AE188" s="249">
        <v>312043.87621074426</v>
      </c>
    </row>
    <row r="189" spans="3:31" x14ac:dyDescent="0.2">
      <c r="C189" s="250" t="s">
        <v>276</v>
      </c>
      <c r="D189" s="254">
        <f>SUM(D8:D188)</f>
        <v>25378.982778138874</v>
      </c>
      <c r="E189" s="254">
        <f t="shared" ref="E189:M189" si="1">SUM(E8:E21)</f>
        <v>347.75087357451503</v>
      </c>
      <c r="F189" s="254">
        <f t="shared" si="1"/>
        <v>347.1004633974074</v>
      </c>
      <c r="G189" s="254">
        <f t="shared" si="1"/>
        <v>347.5043525892786</v>
      </c>
      <c r="H189" s="254">
        <f t="shared" si="1"/>
        <v>0</v>
      </c>
      <c r="I189" s="254">
        <f t="shared" si="1"/>
        <v>0</v>
      </c>
      <c r="J189" s="254">
        <f t="shared" si="1"/>
        <v>0</v>
      </c>
      <c r="K189" s="254">
        <f t="shared" si="1"/>
        <v>0</v>
      </c>
      <c r="L189" s="254">
        <f t="shared" si="1"/>
        <v>0</v>
      </c>
      <c r="M189" s="254">
        <f t="shared" si="1"/>
        <v>0</v>
      </c>
      <c r="P189" s="303" t="s">
        <v>401</v>
      </c>
      <c r="Q189" s="249">
        <v>2133728.7028833604</v>
      </c>
      <c r="R189" s="249">
        <v>384348.06580878643</v>
      </c>
      <c r="S189" s="249">
        <v>795547.04804639996</v>
      </c>
      <c r="T189" s="249">
        <v>79414.600583915701</v>
      </c>
      <c r="U189" s="249">
        <v>315856.8895895998</v>
      </c>
      <c r="V189" s="249">
        <v>136479.93760277712</v>
      </c>
      <c r="W189" s="249">
        <v>1369.939381920002</v>
      </c>
      <c r="X189" s="249">
        <v>443165.98224109714</v>
      </c>
      <c r="Y189" s="249">
        <v>41999.048493293027</v>
      </c>
      <c r="Z189" s="249">
        <v>6705.5701958516383</v>
      </c>
      <c r="AA189" s="249">
        <v>42656.38113859274</v>
      </c>
      <c r="AB189" s="249">
        <v>93095.147850407928</v>
      </c>
      <c r="AC189" s="249">
        <v>328245.32429225958</v>
      </c>
      <c r="AD189" s="249">
        <v>827013.63689219276</v>
      </c>
      <c r="AE189" s="249">
        <v>5629626.2750004558</v>
      </c>
    </row>
    <row r="191" spans="3:31" x14ac:dyDescent="0.2">
      <c r="C191" s="250" t="s">
        <v>417</v>
      </c>
      <c r="D191" s="255" t="str" cm="1">
        <f t="array" ref="D191:M191">_xlfn.ANCHORARRAY(D7)</f>
        <v>base</v>
      </c>
      <c r="E191" s="255" t="str">
        <v>sim1</v>
      </c>
      <c r="F191" s="255" t="str">
        <v>sim2</v>
      </c>
      <c r="G191" s="255" t="str">
        <v>sim3</v>
      </c>
      <c r="H191" s="255" t="str">
        <v/>
      </c>
      <c r="I191" s="255" t="str">
        <v/>
      </c>
      <c r="J191" s="255" t="str">
        <v/>
      </c>
      <c r="K191" s="255" t="str">
        <v/>
      </c>
      <c r="L191" s="255" t="str">
        <v/>
      </c>
      <c r="M191" s="255" t="str">
        <v/>
      </c>
    </row>
    <row r="192" spans="3:31" x14ac:dyDescent="0.2">
      <c r="C192" s="250" t="str" cm="1">
        <f t="array" ref="C192:C205">TRANSPOSE(Q7:AD7)</f>
        <v>Coal</v>
      </c>
      <c r="D192" s="249" cm="1">
        <f t="array" ref="D192:D205">TRANSPOSE(MMULT(TRANSPOSE(D8:D188),$Q$8:$AD$188/$D$8:$D$188))</f>
        <v>2133728.7028833604</v>
      </c>
      <c r="E192" s="304" cm="1">
        <f t="array" ref="E192:E205">IF(E189=0,0,TRANSPOSE(MMULT(TRANSPOSE(E8:E188),$Q$8:$AD$188/$D$8:$D$188))/_xlfn.ANCHORARRAY($D$192)-1)</f>
        <v>-2.7290345828479001E-4</v>
      </c>
      <c r="F192" s="304" cm="1">
        <f t="array" ref="F192:F205">IF(F189=0,0,TRANSPOSE(MMULT(TRANSPOSE(F8:F188),$Q$8:$AD$188/$D$8:$D$188))/_xlfn.ANCHORARRAY($D$192)-1)</f>
        <v>-2.3214183373398978E-3</v>
      </c>
      <c r="G192" s="304" cm="1">
        <f t="array" ref="G192:G205">IF(G189=0,0,TRANSPOSE(MMULT(TRANSPOSE(G8:G188),$Q$8:$AD$188/$D$8:$D$188))/_xlfn.ANCHORARRAY($D$192)-1)</f>
        <v>-5.3392240865834939E-4</v>
      </c>
      <c r="H192" s="304" cm="1">
        <f t="array" ref="H192">IF(H189=0,0,TRANSPOSE(MMULT(TRANSPOSE(H8:H188),$Q$8:$AD$188/$D$8:$D$188))/_xlfn.ANCHORARRAY($D$192)-1)</f>
        <v>0</v>
      </c>
      <c r="I192" s="304" cm="1">
        <f t="array" ref="I192">IF(I189=0,0,TRANSPOSE(MMULT(TRANSPOSE(I8:I188),$Q$8:$AD$188/$D$8:$D$188))/_xlfn.ANCHORARRAY($D$192)-1)</f>
        <v>0</v>
      </c>
      <c r="J192" s="304" cm="1">
        <f t="array" ref="J192">IF(J189=0,0,TRANSPOSE(MMULT(TRANSPOSE(J8:J188),$Q$8:$AD$188/$D$8:$D$188))/_xlfn.ANCHORARRAY($D$192)-1)</f>
        <v>0</v>
      </c>
      <c r="K192" s="304" cm="1">
        <f t="array" ref="K192">IF(K189=0,0,TRANSPOSE(MMULT(TRANSPOSE(K8:K188),$Q$8:$AD$188/$D$8:$D$188))/_xlfn.ANCHORARRAY($D$192)-1)</f>
        <v>0</v>
      </c>
      <c r="L192" s="304" cm="1">
        <f t="array" ref="L192">IF(L189=0,0,TRANSPOSE(MMULT(TRANSPOSE(L8:L188),$Q$8:$AD$188/$D$8:$D$188))/_xlfn.ANCHORARRAY($D$192)-1)</f>
        <v>0</v>
      </c>
      <c r="M192" s="304" cm="1">
        <f t="array" ref="M192">IF(M189=0,0,TRANSPOSE(MMULT(TRANSPOSE(M8:M188),$Q$8:$AD$188/$D$8:$D$188))/_xlfn.ANCHORARRAY($D$192)-1)</f>
        <v>0</v>
      </c>
    </row>
    <row r="193" spans="3:13" x14ac:dyDescent="0.2">
      <c r="C193" s="250" t="str">
        <v>NatGas</v>
      </c>
      <c r="D193" s="249">
        <v>384348.06580878643</v>
      </c>
      <c r="E193" s="304">
        <v>-1.9348878154579197E-4</v>
      </c>
      <c r="F193" s="304">
        <v>-2.6589718724736588E-3</v>
      </c>
      <c r="G193" s="304">
        <v>-3.7202777170546319E-3</v>
      </c>
      <c r="H193" s="304"/>
      <c r="I193" s="304"/>
      <c r="J193" s="304"/>
      <c r="K193" s="304"/>
      <c r="L193" s="304"/>
      <c r="M193" s="304"/>
    </row>
    <row r="194" spans="3:13" x14ac:dyDescent="0.2">
      <c r="C194" s="250" t="str">
        <v>CrOil</v>
      </c>
      <c r="D194" s="249">
        <v>795547.04804639996</v>
      </c>
      <c r="E194" s="304">
        <v>2.3628876731240922E-5</v>
      </c>
      <c r="F194" s="304">
        <v>-2.2531972649290077E-3</v>
      </c>
      <c r="G194" s="304">
        <v>-1.9666800170425547E-2</v>
      </c>
      <c r="H194" s="304"/>
      <c r="I194" s="304"/>
      <c r="J194" s="304"/>
      <c r="K194" s="304"/>
      <c r="L194" s="304"/>
      <c r="M194" s="304"/>
    </row>
    <row r="195" spans="3:13" x14ac:dyDescent="0.2">
      <c r="C195" s="250" t="str">
        <v>LiqGas</v>
      </c>
      <c r="D195" s="249">
        <v>79414.600583915701</v>
      </c>
      <c r="E195" s="304">
        <v>-1.7886060807570381E-4</v>
      </c>
      <c r="F195" s="304">
        <v>-1.4658939771754476E-3</v>
      </c>
      <c r="G195" s="304">
        <v>-1.0252020901867498E-3</v>
      </c>
      <c r="H195" s="304"/>
      <c r="I195" s="304"/>
      <c r="J195" s="304"/>
      <c r="K195" s="304"/>
      <c r="L195" s="304"/>
      <c r="M195" s="304"/>
    </row>
    <row r="196" spans="3:13" x14ac:dyDescent="0.2">
      <c r="C196" s="250" t="str">
        <v>Petrol</v>
      </c>
      <c r="D196" s="249">
        <v>315856.8895895998</v>
      </c>
      <c r="E196" s="304">
        <v>-3.8381296940537268E-4</v>
      </c>
      <c r="F196" s="304">
        <v>-3.1802619450356229E-3</v>
      </c>
      <c r="G196" s="304">
        <v>-7.9331817524530557E-4</v>
      </c>
      <c r="H196" s="304"/>
      <c r="I196" s="304"/>
      <c r="J196" s="304"/>
      <c r="K196" s="304"/>
      <c r="L196" s="304"/>
      <c r="M196" s="304"/>
    </row>
    <row r="197" spans="3:13" x14ac:dyDescent="0.2">
      <c r="C197" s="250" t="str">
        <v>JetFue</v>
      </c>
      <c r="D197" s="249">
        <v>136479.93760277712</v>
      </c>
      <c r="E197" s="304">
        <v>2.4117612879948069E-4</v>
      </c>
      <c r="F197" s="304">
        <v>-3.4837192724058719E-3</v>
      </c>
      <c r="G197" s="304">
        <v>-6.4476638164535638E-3</v>
      </c>
      <c r="H197" s="304"/>
      <c r="I197" s="304"/>
      <c r="J197" s="304"/>
      <c r="K197" s="304"/>
      <c r="L197" s="304"/>
      <c r="M197" s="304"/>
    </row>
    <row r="198" spans="3:13" x14ac:dyDescent="0.2">
      <c r="C198" s="250" t="str">
        <v>Kerose</v>
      </c>
      <c r="D198" s="249">
        <v>1369.9393819200018</v>
      </c>
      <c r="E198" s="304">
        <v>-3.5367054080437388E-4</v>
      </c>
      <c r="F198" s="304">
        <v>-3.3525568435841535E-3</v>
      </c>
      <c r="G198" s="304">
        <v>-7.8563961342126287E-4</v>
      </c>
      <c r="H198" s="304"/>
      <c r="I198" s="304"/>
      <c r="J198" s="304"/>
      <c r="K198" s="304"/>
      <c r="L198" s="304"/>
      <c r="M198" s="304"/>
    </row>
    <row r="199" spans="3:13" x14ac:dyDescent="0.2">
      <c r="C199" s="250" t="str">
        <v>Diesel</v>
      </c>
      <c r="D199" s="249">
        <v>443165.98224109714</v>
      </c>
      <c r="E199" s="304">
        <v>-3.170103867323748E-4</v>
      </c>
      <c r="F199" s="304">
        <v>-2.9048244136382628E-3</v>
      </c>
      <c r="G199" s="304">
        <v>-7.1279269627710917E-4</v>
      </c>
      <c r="H199" s="304"/>
      <c r="I199" s="304"/>
      <c r="J199" s="304"/>
      <c r="K199" s="304"/>
      <c r="L199" s="304"/>
      <c r="M199" s="304"/>
    </row>
    <row r="200" spans="3:13" x14ac:dyDescent="0.2">
      <c r="C200" s="250" t="str">
        <v>FueOil</v>
      </c>
      <c r="D200" s="249">
        <v>41999.048493293027</v>
      </c>
      <c r="E200" s="304">
        <v>-6.5484800146786704E-5</v>
      </c>
      <c r="F200" s="304">
        <v>-8.2660439895088089E-4</v>
      </c>
      <c r="G200" s="304">
        <v>-7.1160481680709875E-4</v>
      </c>
      <c r="H200" s="304"/>
      <c r="I200" s="304"/>
      <c r="J200" s="304"/>
      <c r="K200" s="304"/>
      <c r="L200" s="304"/>
      <c r="M200" s="304"/>
    </row>
    <row r="201" spans="3:13" x14ac:dyDescent="0.2">
      <c r="C201" s="250" t="str">
        <v>Lubric</v>
      </c>
      <c r="D201" s="249">
        <v>6705.5701958516383</v>
      </c>
      <c r="E201" s="304">
        <v>-3.1885102111617325E-4</v>
      </c>
      <c r="F201" s="304">
        <v>-2.3186393639271774E-3</v>
      </c>
      <c r="G201" s="304">
        <v>-3.9652929947553428E-4</v>
      </c>
      <c r="H201" s="304"/>
      <c r="I201" s="304"/>
      <c r="J201" s="304"/>
      <c r="K201" s="304"/>
      <c r="L201" s="304"/>
      <c r="M201" s="304"/>
    </row>
    <row r="202" spans="3:13" x14ac:dyDescent="0.2">
      <c r="C202" s="250" t="str">
        <v>Bitume</v>
      </c>
      <c r="D202" s="249">
        <v>42656.38113859274</v>
      </c>
      <c r="E202" s="304">
        <v>-4.5296807377204207E-4</v>
      </c>
      <c r="F202" s="304">
        <v>-3.7619129282631114E-3</v>
      </c>
      <c r="G202" s="304">
        <v>-1.7151831883357449E-3</v>
      </c>
      <c r="H202" s="304"/>
      <c r="I202" s="304"/>
      <c r="J202" s="304"/>
      <c r="K202" s="304"/>
      <c r="L202" s="304"/>
      <c r="M202" s="304"/>
    </row>
    <row r="203" spans="3:13" x14ac:dyDescent="0.2">
      <c r="C203" s="250" t="str">
        <v>NSpOil</v>
      </c>
      <c r="D203" s="249">
        <v>93095.147850407928</v>
      </c>
      <c r="E203" s="304">
        <v>-1.7037737419589583E-4</v>
      </c>
      <c r="F203" s="304">
        <v>-3.079378414632683E-3</v>
      </c>
      <c r="G203" s="304">
        <v>-3.5937386377082881E-4</v>
      </c>
      <c r="H203" s="304"/>
      <c r="I203" s="304"/>
      <c r="J203" s="304"/>
      <c r="K203" s="304"/>
      <c r="L203" s="304"/>
      <c r="M203" s="304"/>
    </row>
    <row r="204" spans="3:13" x14ac:dyDescent="0.2">
      <c r="C204" s="250" t="str">
        <v>SoBioF</v>
      </c>
      <c r="D204" s="249">
        <v>328245.32429225958</v>
      </c>
      <c r="E204" s="304">
        <v>-2.8399406397860982E-4</v>
      </c>
      <c r="F204" s="304">
        <v>-3.3407037343138324E-3</v>
      </c>
      <c r="G204" s="304">
        <v>-4.7069107714126091E-4</v>
      </c>
      <c r="H204" s="304"/>
      <c r="I204" s="304"/>
      <c r="J204" s="304"/>
      <c r="K204" s="304"/>
      <c r="L204" s="304"/>
      <c r="M204" s="304"/>
    </row>
    <row r="205" spans="3:13" x14ac:dyDescent="0.2">
      <c r="C205" s="250" t="str">
        <v>Electr</v>
      </c>
      <c r="D205" s="249">
        <v>827013.63689219276</v>
      </c>
      <c r="E205" s="304">
        <v>-3.754985114738929E-4</v>
      </c>
      <c r="F205" s="304">
        <v>-2.9659724890839234E-3</v>
      </c>
      <c r="G205" s="304">
        <v>-6.4999236896512436E-4</v>
      </c>
      <c r="H205" s="304"/>
      <c r="I205" s="304"/>
      <c r="J205" s="304"/>
      <c r="K205" s="304"/>
      <c r="L205" s="304"/>
      <c r="M205" s="304"/>
    </row>
    <row r="206" spans="3:13" x14ac:dyDescent="0.2">
      <c r="C206" s="250" t="s">
        <v>276</v>
      </c>
      <c r="D206" s="249">
        <f>SUM(_xlfn.ANCHORARRAY(D192))</f>
        <v>5629626.2750004549</v>
      </c>
      <c r="E206" s="304" cm="1">
        <f t="array" ref="E206">IF(E189=0,0,MMULT(TRANSPOSE(_xlfn.ANCHORARRAY($D$192)),_xlfn.ANCHORARRAY(E192))/$D$206)</f>
        <v>-2.3539680029987018E-4</v>
      </c>
      <c r="F206" s="304" cm="1">
        <f t="array" ref="F206">IF(F189=0,0,MMULT(TRANSPOSE(_xlfn.ANCHORARRAY($D$192)),_xlfn.ANCHORARRAY(F192))/$D$206)</f>
        <v>-2.6117084129323267E-3</v>
      </c>
      <c r="G206" s="304" cm="1">
        <f t="array" ref="G206">IF(G189=0,0,MMULT(TRANSPOSE(_xlfn.ANCHORARRAY($D$192)),_xlfn.ANCHORARRAY(G192))/$D$206)</f>
        <v>-3.6547970172104167E-3</v>
      </c>
      <c r="H206" s="304" cm="1">
        <f t="array" ref="H206">IF(H189=0,0,MMULT(TRANSPOSE(_xlfn.ANCHORARRAY($D$192)),_xlfn.ANCHORARRAY(H192))/$D$206)</f>
        <v>0</v>
      </c>
      <c r="I206" s="304" cm="1">
        <f t="array" ref="I206">IF(I189=0,0,MMULT(TRANSPOSE(_xlfn.ANCHORARRAY($D$192)),_xlfn.ANCHORARRAY(I192))/$D$206)</f>
        <v>0</v>
      </c>
      <c r="J206" s="304" cm="1">
        <f t="array" ref="J206">IF(J189=0,0,MMULT(TRANSPOSE(_xlfn.ANCHORARRAY($D$192)),_xlfn.ANCHORARRAY(J192))/$D$206)</f>
        <v>0</v>
      </c>
      <c r="K206" s="304" cm="1">
        <f t="array" ref="K206">IF(K189=0,0,MMULT(TRANSPOSE(_xlfn.ANCHORARRAY($D$192)),_xlfn.ANCHORARRAY(K192))/$D$206)</f>
        <v>0</v>
      </c>
      <c r="L206" s="304" cm="1">
        <f t="array" ref="L206">IF(L189=0,0,MMULT(TRANSPOSE(_xlfn.ANCHORARRAY($D$192)),_xlfn.ANCHORARRAY(L192))/$D$206)</f>
        <v>0</v>
      </c>
      <c r="M206" s="304" cm="1">
        <f t="array" ref="M206">IF(M189=0,0,MMULT(TRANSPOSE(_xlfn.ANCHORARRAY($D$192)),_xlfn.ANCHORARRAY(M192))/$D$206)</f>
        <v>0</v>
      </c>
    </row>
    <row r="208" spans="3:13" x14ac:dyDescent="0.2">
      <c r="C208" s="250" t="s">
        <v>418</v>
      </c>
      <c r="D208" s="255" t="str" cm="1">
        <f t="array" ref="D208:M208">_xlfn.ANCHORARRAY(D191)</f>
        <v>base</v>
      </c>
      <c r="E208" s="255" t="str">
        <v>sim1</v>
      </c>
      <c r="F208" s="255" t="str">
        <v>sim2</v>
      </c>
      <c r="G208" s="255" t="str">
        <v>sim3</v>
      </c>
      <c r="H208" s="255" t="str">
        <v/>
      </c>
      <c r="I208" s="255" t="str">
        <v/>
      </c>
      <c r="J208" s="255" t="str">
        <v/>
      </c>
      <c r="K208" s="255" t="str">
        <v/>
      </c>
      <c r="L208" s="255" t="str">
        <v/>
      </c>
      <c r="M208" s="255" t="str">
        <v/>
      </c>
    </row>
    <row r="209" spans="3:13" x14ac:dyDescent="0.2">
      <c r="C209" s="250"/>
      <c r="D209" s="249"/>
      <c r="E209" s="258" t="str" cm="1">
        <f t="array" ref="E209:E223">IF(E193="","",_xlfn.SORTBY($C$192:$C$206,E192:E206,1)&amp;": "&amp;TEXT(_xlfn._xlws.SORT(E192:E206,,1),"0.0%"))</f>
        <v>Bitume: 0.0%</v>
      </c>
      <c r="F209" s="258" t="str" cm="1">
        <f t="array" ref="F209:F223">IF(F193="","",_xlfn.SORTBY($C$192:$C$206,F192:F206,1)&amp;": "&amp;TEXT(_xlfn._xlws.SORT(F192:F206,,1),"0.0%"))</f>
        <v>Bitume: -0.4%</v>
      </c>
      <c r="G209" s="258" t="str" cm="1">
        <f t="array" ref="G209:G223">IF(G193="","",_xlfn.SORTBY($C$192:$C$206,G192:G206,1)&amp;": "&amp;TEXT(_xlfn._xlws.SORT(G192:G206,,1),"0.0%"))</f>
        <v>CrOil: -2.0%</v>
      </c>
      <c r="H209" s="258" t="str" cm="1">
        <f t="array" ref="H209">IF(H193="","",_xlfn.SORTBY($C$192:$C$206,H192:H206,1)&amp;": "&amp;TEXT(_xlfn._xlws.SORT(H192:H206,,1),"0.0%"))</f>
        <v/>
      </c>
      <c r="I209" s="258" t="str" cm="1">
        <f t="array" ref="I209">IF(I193="","",_xlfn.SORTBY($C$192:$C$206,I192:I206,1)&amp;": "&amp;TEXT(_xlfn._xlws.SORT(I192:I206,,1),"0.#%"))</f>
        <v/>
      </c>
      <c r="J209" s="258" t="str" cm="1">
        <f t="array" ref="J209">IF(J193="","",_xlfn.SORTBY($C$192:$C$206,J192:J206,1)&amp;": "&amp;TEXT(_xlfn._xlws.SORT(J192:J206,,1),"0.#%"))</f>
        <v/>
      </c>
      <c r="K209" s="258" t="str" cm="1">
        <f t="array" ref="K209">IF(K193="","",_xlfn.SORTBY($C$192:$C$206,K192:K206,1)&amp;": "&amp;TEXT(_xlfn._xlws.SORT(K192:K206,,1),"0.#%"))</f>
        <v/>
      </c>
      <c r="L209" s="258" t="str" cm="1">
        <f t="array" ref="L209">IF(L193="","",_xlfn.SORTBY($C$192:$C$206,L192:L206,1)&amp;": "&amp;TEXT(_xlfn._xlws.SORT(L192:L206,,1),"0.#%"))</f>
        <v/>
      </c>
      <c r="M209" s="258" t="str" cm="1">
        <f t="array" ref="M209">IF(M193="","",_xlfn.SORTBY($C$192:$C$206,M192:M206,1)&amp;": "&amp;TEXT(_xlfn._xlws.SORT(M192:M206,,1),"0.#%"))</f>
        <v/>
      </c>
    </row>
    <row r="210" spans="3:13" x14ac:dyDescent="0.2">
      <c r="C210" s="250"/>
      <c r="D210" s="249"/>
      <c r="E210" s="258" t="str">
        <v>Petrol: 0.0%</v>
      </c>
      <c r="F210" s="258" t="str">
        <v>JetFue: -0.3%</v>
      </c>
      <c r="G210" s="258" t="str">
        <v>JetFue: -0.6%</v>
      </c>
      <c r="H210" s="258"/>
      <c r="I210" s="258"/>
      <c r="J210" s="258"/>
      <c r="K210" s="258"/>
      <c r="L210" s="258"/>
      <c r="M210" s="258"/>
    </row>
    <row r="211" spans="3:13" x14ac:dyDescent="0.2">
      <c r="C211" s="250"/>
      <c r="D211" s="249"/>
      <c r="E211" s="258" t="str">
        <v>Electr: 0.0%</v>
      </c>
      <c r="F211" s="258" t="str">
        <v>Kerose: -0.3%</v>
      </c>
      <c r="G211" s="258" t="str">
        <v>NatGas: -0.4%</v>
      </c>
      <c r="H211" s="258"/>
      <c r="I211" s="258"/>
      <c r="J211" s="258"/>
      <c r="K211" s="258"/>
      <c r="L211" s="258"/>
      <c r="M211" s="258"/>
    </row>
    <row r="212" spans="3:13" x14ac:dyDescent="0.2">
      <c r="C212" s="250"/>
      <c r="D212" s="249"/>
      <c r="E212" s="258" t="str">
        <v>Kerose: 0.0%</v>
      </c>
      <c r="F212" s="258" t="str">
        <v>SoBioF: -0.3%</v>
      </c>
      <c r="G212" s="258" t="str">
        <v>Total: -0.4%</v>
      </c>
      <c r="H212" s="258"/>
      <c r="I212" s="258"/>
      <c r="J212" s="258"/>
      <c r="K212" s="258"/>
      <c r="L212" s="258"/>
      <c r="M212" s="258"/>
    </row>
    <row r="213" spans="3:13" x14ac:dyDescent="0.2">
      <c r="C213" s="250"/>
      <c r="D213" s="249"/>
      <c r="E213" s="258" t="str">
        <v>Lubric: 0.0%</v>
      </c>
      <c r="F213" s="258" t="str">
        <v>Petrol: -0.3%</v>
      </c>
      <c r="G213" s="258" t="str">
        <v>Bitume: -0.2%</v>
      </c>
      <c r="H213" s="258"/>
      <c r="I213" s="258"/>
      <c r="J213" s="258"/>
      <c r="K213" s="258"/>
      <c r="L213" s="258"/>
      <c r="M213" s="258"/>
    </row>
    <row r="214" spans="3:13" x14ac:dyDescent="0.2">
      <c r="C214" s="250"/>
      <c r="D214" s="249"/>
      <c r="E214" s="258" t="str">
        <v>Diesel: 0.0%</v>
      </c>
      <c r="F214" s="258" t="str">
        <v>NSpOil: -0.3%</v>
      </c>
      <c r="G214" s="258" t="str">
        <v>LiqGas: -0.1%</v>
      </c>
      <c r="H214" s="258"/>
      <c r="I214" s="258"/>
      <c r="J214" s="258"/>
      <c r="K214" s="258"/>
      <c r="L214" s="258"/>
      <c r="M214" s="258"/>
    </row>
    <row r="215" spans="3:13" x14ac:dyDescent="0.2">
      <c r="C215" s="250"/>
      <c r="D215" s="249"/>
      <c r="E215" s="258" t="str">
        <v>SoBioF: 0.0%</v>
      </c>
      <c r="F215" s="258" t="str">
        <v>Electr: -0.3%</v>
      </c>
      <c r="G215" s="258" t="str">
        <v>Petrol: -0.1%</v>
      </c>
      <c r="H215" s="258"/>
      <c r="I215" s="258"/>
      <c r="J215" s="258"/>
      <c r="K215" s="258"/>
      <c r="L215" s="258"/>
      <c r="M215" s="258"/>
    </row>
    <row r="216" spans="3:13" x14ac:dyDescent="0.2">
      <c r="C216" s="250"/>
      <c r="D216" s="249"/>
      <c r="E216" s="258" t="str">
        <v>Coal: 0.0%</v>
      </c>
      <c r="F216" s="258" t="str">
        <v>Diesel: -0.3%</v>
      </c>
      <c r="G216" s="258" t="str">
        <v>Kerose: -0.1%</v>
      </c>
      <c r="H216" s="258"/>
      <c r="I216" s="258"/>
      <c r="J216" s="258"/>
      <c r="K216" s="258"/>
      <c r="L216" s="258"/>
      <c r="M216" s="258"/>
    </row>
    <row r="217" spans="3:13" x14ac:dyDescent="0.2">
      <c r="C217" s="250"/>
      <c r="D217" s="249"/>
      <c r="E217" s="258" t="str">
        <v>Total: 0.0%</v>
      </c>
      <c r="F217" s="258" t="str">
        <v>NatGas: -0.3%</v>
      </c>
      <c r="G217" s="258" t="str">
        <v>Diesel: -0.1%</v>
      </c>
      <c r="H217" s="258"/>
      <c r="I217" s="258"/>
      <c r="J217" s="258"/>
      <c r="K217" s="258"/>
      <c r="L217" s="258"/>
      <c r="M217" s="258"/>
    </row>
    <row r="218" spans="3:13" x14ac:dyDescent="0.2">
      <c r="C218" s="250"/>
      <c r="D218" s="249"/>
      <c r="E218" s="258" t="str">
        <v>NatGas: 0.0%</v>
      </c>
      <c r="F218" s="258" t="str">
        <v>Total: -0.3%</v>
      </c>
      <c r="G218" s="258" t="str">
        <v>FueOil: -0.1%</v>
      </c>
      <c r="H218" s="258"/>
      <c r="I218" s="258"/>
      <c r="J218" s="258"/>
      <c r="K218" s="258"/>
      <c r="L218" s="258"/>
      <c r="M218" s="258"/>
    </row>
    <row r="219" spans="3:13" x14ac:dyDescent="0.2">
      <c r="C219" s="250"/>
      <c r="D219" s="249"/>
      <c r="E219" s="258" t="str">
        <v>LiqGas: 0.0%</v>
      </c>
      <c r="F219" s="258" t="str">
        <v>Coal: -0.2%</v>
      </c>
      <c r="G219" s="258" t="str">
        <v>Electr: -0.1%</v>
      </c>
      <c r="H219" s="258"/>
      <c r="I219" s="258"/>
      <c r="J219" s="258"/>
      <c r="K219" s="258"/>
      <c r="L219" s="258"/>
      <c r="M219" s="258"/>
    </row>
    <row r="220" spans="3:13" x14ac:dyDescent="0.2">
      <c r="C220" s="250"/>
      <c r="D220" s="249"/>
      <c r="E220" s="258" t="str">
        <v>NSpOil: 0.0%</v>
      </c>
      <c r="F220" s="258" t="str">
        <v>Lubric: -0.2%</v>
      </c>
      <c r="G220" s="258" t="str">
        <v>Coal: -0.1%</v>
      </c>
      <c r="H220" s="258"/>
      <c r="I220" s="258"/>
      <c r="J220" s="258"/>
      <c r="K220" s="258"/>
      <c r="L220" s="258"/>
      <c r="M220" s="258"/>
    </row>
    <row r="221" spans="3:13" x14ac:dyDescent="0.2">
      <c r="C221" s="250"/>
      <c r="D221" s="249"/>
      <c r="E221" s="258" t="str">
        <v>FueOil: 0.0%</v>
      </c>
      <c r="F221" s="258" t="str">
        <v>CrOil: -0.2%</v>
      </c>
      <c r="G221" s="258" t="str">
        <v>SoBioF: 0.0%</v>
      </c>
      <c r="H221" s="258"/>
      <c r="I221" s="258"/>
      <c r="J221" s="258"/>
      <c r="K221" s="258"/>
      <c r="L221" s="258"/>
      <c r="M221" s="258"/>
    </row>
    <row r="222" spans="3:13" x14ac:dyDescent="0.2">
      <c r="C222" s="250"/>
      <c r="D222" s="249"/>
      <c r="E222" s="258" t="str">
        <v>CrOil: 0.0%</v>
      </c>
      <c r="F222" s="258" t="str">
        <v>LiqGas: -0.1%</v>
      </c>
      <c r="G222" s="258" t="str">
        <v>Lubric: 0.0%</v>
      </c>
      <c r="H222" s="258"/>
      <c r="I222" s="258"/>
      <c r="J222" s="258"/>
      <c r="K222" s="258"/>
      <c r="L222" s="258"/>
      <c r="M222" s="258"/>
    </row>
    <row r="223" spans="3:13" x14ac:dyDescent="0.2">
      <c r="C223" s="250"/>
      <c r="D223" s="249"/>
      <c r="E223" s="258" t="str">
        <v>JetFue: 0.0%</v>
      </c>
      <c r="F223" s="258" t="str">
        <v>FueOil: -0.1%</v>
      </c>
      <c r="G223" s="258" t="str">
        <v>NSpOil: 0.0%</v>
      </c>
      <c r="H223" s="258"/>
      <c r="I223" s="258"/>
      <c r="J223" s="258"/>
      <c r="K223" s="258"/>
      <c r="L223" s="258"/>
      <c r="M223" s="258"/>
    </row>
  </sheetData>
  <phoneticPr fontId="17" type="noConversion"/>
  <hyperlinks>
    <hyperlink ref="C1" location="Cover!A1" display="Return to Contents" xr:uid="{EAE35A7E-959E-4947-88FB-A560BEA65C74}"/>
  </hyperlinks>
  <pageMargins left="0.7" right="0.7" top="0.75" bottom="0.75" header="0.3" footer="0.3"/>
  <picture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2A8F8-4F75-497E-8670-25C01D27F4DC}">
  <dimension ref="A20:AY20"/>
  <sheetViews>
    <sheetView workbookViewId="0">
      <pane xSplit="2" ySplit="5" topLeftCell="AJ6" activePane="bottomRight" state="frozen"/>
      <selection pane="topRight" activeCell="C1" sqref="C1"/>
      <selection pane="bottomLeft" activeCell="A6" sqref="A6"/>
      <selection pane="bottomRight" sqref="A1:AY19"/>
    </sheetView>
  </sheetViews>
  <sheetFormatPr defaultRowHeight="15" x14ac:dyDescent="0.25"/>
  <cols>
    <col min="1" max="1" width="14.140625" style="261" bestFit="1" customWidth="1"/>
    <col min="2" max="54" width="8.140625" style="261" customWidth="1"/>
    <col min="55" max="16384" width="9.140625" style="261"/>
  </cols>
  <sheetData>
    <row r="20" spans="1:51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19</vt:i4>
      </vt:variant>
    </vt:vector>
  </HeadingPairs>
  <TitlesOfParts>
    <vt:vector size="54" baseType="lpstr">
      <vt:lpstr>Cover</vt:lpstr>
      <vt:lpstr>Notes</vt:lpstr>
      <vt:lpstr>Index</vt:lpstr>
      <vt:lpstr>Basedata</vt:lpstr>
      <vt:lpstr>Raw_Basedata</vt:lpstr>
      <vt:lpstr>Raw_Codes_Labels</vt:lpstr>
      <vt:lpstr>Raw_GDPTAB</vt:lpstr>
      <vt:lpstr>GDPTAB</vt:lpstr>
      <vt:lpstr>Raw_Macro</vt:lpstr>
      <vt:lpstr>Macro</vt:lpstr>
      <vt:lpstr>Raw_sGDP</vt:lpstr>
      <vt:lpstr>Sector</vt:lpstr>
      <vt:lpstr>Raw_Trade</vt:lpstr>
      <vt:lpstr>Trade</vt:lpstr>
      <vt:lpstr>Raw_Prices</vt:lpstr>
      <vt:lpstr>Prices</vt:lpstr>
      <vt:lpstr>Raw_Factors</vt:lpstr>
      <vt:lpstr>Factors</vt:lpstr>
      <vt:lpstr>Raw_Factors_QFXP</vt:lpstr>
      <vt:lpstr>Raw_Factors_WFDISTXP</vt:lpstr>
      <vt:lpstr>Factors2</vt:lpstr>
      <vt:lpstr>Raw_HH</vt:lpstr>
      <vt:lpstr>HH_Charts</vt:lpstr>
      <vt:lpstr>Households</vt:lpstr>
      <vt:lpstr>Budget</vt:lpstr>
      <vt:lpstr>BoP</vt:lpstr>
      <vt:lpstr>Tax_Rates</vt:lpstr>
      <vt:lpstr>Raw_tax_rates</vt:lpstr>
      <vt:lpstr>Raw_Govt</vt:lpstr>
      <vt:lpstr>Tariff_Rates</vt:lpstr>
      <vt:lpstr>Sav_Inv</vt:lpstr>
      <vt:lpstr>SolveData</vt:lpstr>
      <vt:lpstr>Raw_QINTA</vt:lpstr>
      <vt:lpstr>Energy_Use</vt:lpstr>
      <vt:lpstr>Sheet1</vt:lpstr>
      <vt:lpstr>GDP_Contrib_Growth</vt:lpstr>
      <vt:lpstr>GDP_Growth</vt:lpstr>
      <vt:lpstr>Macro_Description_Lookup_range</vt:lpstr>
      <vt:lpstr>MACROT</vt:lpstr>
      <vt:lpstr>PETAB2</vt:lpstr>
      <vt:lpstr>PMTAB2</vt:lpstr>
      <vt:lpstr>PQTAB2</vt:lpstr>
      <vt:lpstr>pwex</vt:lpstr>
      <vt:lpstr>pwmx</vt:lpstr>
      <vt:lpstr>PXTAB2</vt:lpstr>
      <vt:lpstr>QHTAB</vt:lpstr>
      <vt:lpstr>sims</vt:lpstr>
      <vt:lpstr>tinsx</vt:lpstr>
      <vt:lpstr>tqx</vt:lpstr>
      <vt:lpstr>WFDISTXP_c</vt:lpstr>
      <vt:lpstr>WFDISTXP_m</vt:lpstr>
      <vt:lpstr>WFDISTXP_p</vt:lpstr>
      <vt:lpstr>WFDISTXP_s</vt:lpstr>
      <vt:lpstr>WFDISTXP_t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Davies</dc:creator>
  <cp:lastModifiedBy>Dirk van Seventer</cp:lastModifiedBy>
  <dcterms:created xsi:type="dcterms:W3CDTF">2011-11-17T08:05:05Z</dcterms:created>
  <dcterms:modified xsi:type="dcterms:W3CDTF">2026-10-19T09:50:33Z</dcterms:modified>
</cp:coreProperties>
</file>